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2. Food Products &amp; QA" sheetId="31" state="visible" r:id="rId31"/>
    <sheet xmlns:r="http://schemas.openxmlformats.org/officeDocument/2006/relationships" name="13. Medicinal Chemistry" sheetId="32" state="visible" r:id="rId32"/>
    <sheet xmlns:r="http://schemas.openxmlformats.org/officeDocument/2006/relationships" name="1. Pharmacy Laws &amp; Ethics" sheetId="33" state="visible" r:id="rId33"/>
    <sheet xmlns:r="http://schemas.openxmlformats.org/officeDocument/2006/relationships" name="2. Pharmacy Administration &amp; Sy" sheetId="34" state="visible" r:id="rId34"/>
    <sheet xmlns:r="http://schemas.openxmlformats.org/officeDocument/2006/relationships" name="3. Research &amp; Biostats" sheetId="35" state="visible" r:id="rId35"/>
    <sheet xmlns:r="http://schemas.openxmlformats.org/officeDocument/2006/relationships" name="User_Profiles" sheetId="36" state="visible" r:id="rId36"/>
    <sheet xmlns:r="http://schemas.openxmlformats.org/officeDocument/2006/relationships" name="Community_Chat" sheetId="37" state="visible" r:id="rId37"/>
    <sheet xmlns:r="http://schemas.openxmlformats.org/officeDocument/2006/relationships" name="Report_Quiz_Issues" sheetId="38" state="visible" r:id="rId38"/>
    <sheet xmlns:r="http://schemas.openxmlformats.org/officeDocument/2006/relationships" name="18. Clinical Nutrition" sheetId="39" state="visible" r:id="rId39"/>
    <sheet xmlns:r="http://schemas.openxmlformats.org/officeDocument/2006/relationships" name="📑 ทะเบียนรหัสเคส" sheetId="40" state="visible" r:id="rId40"/>
    <sheet xmlns:r="http://schemas.openxmlformats.org/officeDocument/2006/relationships" name="📖 System Guideline (คู่มือระบบ)" sheetId="41" state="visible" r:id="rId41"/>
    <sheet xmlns:r="http://schemas.openxmlformats.org/officeDocument/2006/relationships" name="17. Herbal Medicine &amp; Products" sheetId="42" state="visible" r:id="rId42"/>
  </sheets>
  <definedNames/>
  <calcPr calcId="191029" fullCalcOnLoad="1"/>
</workbook>
</file>

<file path=xl/styles.xml><?xml version="1.0" encoding="utf-8"?>
<styleSheet xmlns="http://schemas.openxmlformats.org/spreadsheetml/2006/main">
  <numFmts count="0"/>
  <fonts count="23">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
      <name val="Bai Jamjuree"/>
      <sz val="9"/>
    </font>
  </fonts>
  <fills count="32">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1E3A8A"/>
        <bgColor rgb="001E3A8A"/>
      </patternFill>
    </fill>
    <fill>
      <patternFill patternType="solid">
        <fgColor rgb="00E0F2FE"/>
        <bgColor rgb="00E0F2FE"/>
      </patternFill>
    </fill>
    <fill>
      <patternFill patternType="solid">
        <fgColor rgb="00FEF3C7"/>
        <bgColor rgb="00FEF3C7"/>
      </patternFill>
    </fill>
  </fills>
  <borders count="10">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
      <left style="thin">
        <color rgb="00CBD5E1"/>
      </left>
      <right style="thin">
        <color rgb="00CBD5E1"/>
      </right>
      <top style="thin">
        <color rgb="00CBD5E1"/>
      </top>
      <bottom style="thin">
        <color rgb="00CBD5E1"/>
      </bottom>
    </border>
  </borders>
  <cellStyleXfs count="1">
    <xf numFmtId="0" fontId="0" fillId="0" borderId="0"/>
  </cellStyleXfs>
  <cellXfs count="192">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9" borderId="8"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8" applyAlignment="1" pivotButton="0" quotePrefix="0" xfId="0">
      <alignment horizontal="left" vertical="top" wrapText="1"/>
    </xf>
    <xf numFmtId="0" fontId="12" fillId="0" borderId="8" applyAlignment="1" pivotButton="0" quotePrefix="1" xfId="0">
      <alignment horizontal="center" vertical="center" wrapText="1"/>
    </xf>
    <xf numFmtId="0" fontId="12" fillId="0" borderId="8" applyAlignment="1" pivotButton="0" quotePrefix="1" xfId="0">
      <alignment horizontal="left" vertical="top" wrapText="1"/>
    </xf>
    <xf numFmtId="10" fontId="12" fillId="0" borderId="8" applyAlignment="1" pivotButton="0" quotePrefix="0" xfId="0">
      <alignment horizontal="left" vertical="top" wrapText="1"/>
    </xf>
    <xf numFmtId="9" fontId="12" fillId="0" borderId="8" applyAlignment="1" pivotButton="0" quotePrefix="0" xfId="0">
      <alignment horizontal="left" vertical="top" wrapText="1"/>
    </xf>
    <xf numFmtId="20" fontId="12" fillId="0" borderId="8" applyAlignment="1" pivotButton="0" quotePrefix="0" xfId="0">
      <alignment horizontal="left" vertical="top" wrapText="1"/>
    </xf>
    <xf numFmtId="0" fontId="12" fillId="0" borderId="8" applyAlignment="1" pivotButton="0" quotePrefix="0" xfId="0">
      <alignment horizontal="center" vertical="top"/>
    </xf>
    <xf numFmtId="0" fontId="0" fillId="0" borderId="0" applyAlignment="1" pivotButton="0" quotePrefix="0" xfId="0">
      <alignment horizontal="center" vertical="top"/>
    </xf>
    <xf numFmtId="0" fontId="12" fillId="0" borderId="8" applyAlignment="1" pivotButton="0" quotePrefix="1" xfId="0">
      <alignment horizontal="center" vertical="top"/>
    </xf>
    <xf numFmtId="0" fontId="12" fillId="0" borderId="0" applyAlignment="1" pivotButton="0" quotePrefix="1" xfId="0">
      <alignment horizontal="center" vertical="center" wrapText="1"/>
    </xf>
    <xf numFmtId="0" fontId="0"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2" fillId="0" borderId="2" applyAlignment="1" pivotButton="0" quotePrefix="0" xfId="0">
      <alignment horizontal="center" vertical="center" wrapText="1"/>
    </xf>
    <xf numFmtId="0" fontId="13" fillId="29" borderId="9" applyAlignment="1" pivotButton="0" quotePrefix="0" xfId="0">
      <alignment horizontal="center" vertical="center" wrapText="1"/>
    </xf>
    <xf numFmtId="0" fontId="13" fillId="30" borderId="9" applyAlignment="1" pivotButton="0" quotePrefix="0" xfId="0">
      <alignment horizontal="center" vertical="center" wrapText="1"/>
    </xf>
    <xf numFmtId="0" fontId="13" fillId="31" borderId="9" applyAlignment="1" pivotButton="0" quotePrefix="0" xfId="0">
      <alignment horizontal="center" vertical="center" wrapText="1"/>
    </xf>
    <xf numFmtId="0" fontId="13" fillId="0" borderId="9" applyAlignment="1" pivotButton="0" quotePrefix="0" xfId="0">
      <alignment horizontal="center" vertical="center" wrapText="1"/>
    </xf>
    <xf numFmtId="0" fontId="12" fillId="0" borderId="9" applyAlignment="1" pivotButton="0" quotePrefix="0" xfId="0">
      <alignment horizontal="center" vertical="center" wrapText="1"/>
    </xf>
    <xf numFmtId="0" fontId="12" fillId="0" borderId="9" applyAlignment="1" pivotButton="0" quotePrefix="0" xfId="0">
      <alignment horizontal="left" vertical="top" wrapText="1"/>
    </xf>
    <xf numFmtId="0" fontId="12" fillId="0" borderId="9" applyAlignment="1" pivotButton="0" quotePrefix="1" xfId="0">
      <alignment horizontal="center" vertical="center" wrapText="1"/>
    </xf>
    <xf numFmtId="0" fontId="12" fillId="0" borderId="9" applyAlignment="1" pivotButton="0" quotePrefix="1" xfId="0">
      <alignment horizontal="left" vertical="top" wrapText="1"/>
    </xf>
    <xf numFmtId="10" fontId="12" fillId="0" borderId="9" applyAlignment="1" pivotButton="0" quotePrefix="0" xfId="0">
      <alignment horizontal="left" vertical="top" wrapText="1"/>
    </xf>
    <xf numFmtId="9" fontId="12" fillId="0" borderId="9" applyAlignment="1" pivotButton="0" quotePrefix="0" xfId="0">
      <alignment horizontal="left" vertical="top" wrapText="1"/>
    </xf>
    <xf numFmtId="20" fontId="12" fillId="0" borderId="9" applyAlignment="1" pivotButton="0" quotePrefix="0" xfId="0">
      <alignment horizontal="left" vertical="top"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N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c r="N3" t="inlineStr">
        <is>
          <t>Clinic</t>
        </is>
      </c>
    </row>
    <row r="4" ht="24" customHeight="1" s="49">
      <c r="A4" s="101" t="n">
        <v>1</v>
      </c>
      <c r="B4" s="138"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c r="N4" t="inlineStr">
        <is>
          <t>Clinic</t>
        </is>
      </c>
    </row>
    <row r="5" ht="22" customHeight="1" s="49">
      <c r="A5" s="103" t="n">
        <v>2</v>
      </c>
      <c r="B5" s="96"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c r="N5" t="inlineStr">
        <is>
          <t>Clinic</t>
        </is>
      </c>
    </row>
    <row r="6" ht="22" customHeight="1" s="49">
      <c r="A6" s="105" t="n">
        <v>3</v>
      </c>
      <c r="B6" s="139"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c r="N6" t="inlineStr">
        <is>
          <t>Clinic</t>
        </is>
      </c>
    </row>
    <row r="7" ht="22" customHeight="1" s="49">
      <c r="A7" s="103" t="n">
        <v>4</v>
      </c>
      <c r="B7" s="96"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c r="N7" t="inlineStr">
        <is>
          <t>Clinic</t>
        </is>
      </c>
    </row>
    <row r="8" ht="22" customHeight="1" s="49">
      <c r="A8" s="105" t="n">
        <v>5</v>
      </c>
      <c r="B8" s="139"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c r="N8" t="inlineStr">
        <is>
          <t>Clinic</t>
        </is>
      </c>
    </row>
    <row r="9" ht="22" customHeight="1" s="49">
      <c r="A9" s="103" t="n">
        <v>6</v>
      </c>
      <c r="B9" s="96"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c r="N9" t="inlineStr">
        <is>
          <t>Clinic</t>
        </is>
      </c>
    </row>
    <row r="10" ht="22" customHeight="1" s="49">
      <c r="A10" s="105" t="n">
        <v>7</v>
      </c>
      <c r="B10" s="139"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c r="N10" t="inlineStr">
        <is>
          <t>Clinic</t>
        </is>
      </c>
    </row>
    <row r="11" ht="22" customHeight="1" s="49">
      <c r="A11" s="103" t="n">
        <v>8</v>
      </c>
      <c r="B11" s="96"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c r="N11" t="inlineStr">
        <is>
          <t>Clinic</t>
        </is>
      </c>
    </row>
    <row r="12" ht="22" customHeight="1" s="49">
      <c r="A12" s="105" t="n">
        <v>9</v>
      </c>
      <c r="B12" s="139"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c r="N12" t="inlineStr">
        <is>
          <t>Clinic</t>
        </is>
      </c>
    </row>
    <row r="13" ht="22" customHeight="1" s="49">
      <c r="A13" s="103" t="n">
        <v>10</v>
      </c>
      <c r="B13" s="96"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c r="N13" t="inlineStr">
        <is>
          <t>Clinic</t>
        </is>
      </c>
    </row>
    <row r="14" ht="22" customHeight="1" s="49">
      <c r="A14" s="105" t="n">
        <v>11</v>
      </c>
      <c r="B14" s="139"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c r="N14" t="inlineStr">
        <is>
          <t>Clinic</t>
        </is>
      </c>
    </row>
    <row r="15" ht="22" customHeight="1" s="49">
      <c r="A15" s="103" t="n">
        <v>12</v>
      </c>
      <c r="B15" s="96"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c r="N15" t="inlineStr">
        <is>
          <t>Clinic</t>
        </is>
      </c>
    </row>
    <row r="16" ht="22" customHeight="1" s="49">
      <c r="A16" s="105" t="n">
        <v>13</v>
      </c>
      <c r="B16" s="139"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c r="N16" t="inlineStr">
        <is>
          <t>Clinic</t>
        </is>
      </c>
    </row>
    <row r="17" ht="22" customHeight="1" s="49">
      <c r="A17" s="103" t="n">
        <v>14</v>
      </c>
      <c r="B17" s="96"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c r="N17" t="inlineStr">
        <is>
          <t>Clinic</t>
        </is>
      </c>
    </row>
    <row r="18" ht="22" customHeight="1" s="49">
      <c r="A18" s="105" t="n">
        <v>15</v>
      </c>
      <c r="B18" s="139"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c r="N18" t="inlineStr">
        <is>
          <t>Clinic</t>
        </is>
      </c>
    </row>
    <row r="19" ht="22" customHeight="1" s="49">
      <c r="A19" s="103" t="n">
        <v>16</v>
      </c>
      <c r="B19" s="96"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c r="N19" t="inlineStr">
        <is>
          <t>Clinic</t>
        </is>
      </c>
    </row>
    <row r="20" ht="22" customHeight="1" s="49">
      <c r="A20" s="105" t="n">
        <v>17</v>
      </c>
      <c r="B20" s="139"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c r="N20" t="inlineStr">
        <is>
          <t>Clinic</t>
        </is>
      </c>
    </row>
    <row r="21" ht="22" customHeight="1" s="49">
      <c r="A21" s="103" t="n">
        <v>18</v>
      </c>
      <c r="B21" s="96"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c r="N21" t="inlineStr">
        <is>
          <t>Clinic</t>
        </is>
      </c>
    </row>
    <row r="22" ht="22" customHeight="1" s="49">
      <c r="A22" s="105" t="n">
        <v>19</v>
      </c>
      <c r="B22" s="139"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c r="N22" t="inlineStr">
        <is>
          <t>Clinic</t>
        </is>
      </c>
    </row>
    <row r="23">
      <c r="A23" s="100" t="n"/>
      <c r="B23" s="34" t="n"/>
      <c r="C23" s="100" t="n"/>
      <c r="D23" s="34" t="n"/>
      <c r="E23" s="34" t="n"/>
      <c r="F23" s="34" t="n"/>
      <c r="N23" t="inlineStr">
        <is>
          <t>Clinic</t>
        </is>
      </c>
    </row>
    <row r="24" ht="26" customHeight="1" s="49">
      <c r="A24" s="107" t="inlineStr">
        <is>
          <t>🔬 2. PHARMACEUTICAL SCIENCES (PLE-CC1 PRODUCT) — 13 หมวดวิชา</t>
        </is>
      </c>
      <c r="N24" t="inlineStr">
        <is>
          <t>Clinic</t>
        </is>
      </c>
    </row>
    <row r="25" ht="24" customHeight="1" s="49">
      <c r="A25" s="101" t="n">
        <v>20</v>
      </c>
      <c r="B25" s="138"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c r="N25" t="inlineStr">
        <is>
          <t>Clinic</t>
        </is>
      </c>
    </row>
    <row r="26" ht="22" customHeight="1" s="49">
      <c r="A26" s="103" t="n">
        <v>21</v>
      </c>
      <c r="B26" s="96"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c r="N26" t="inlineStr">
        <is>
          <t>Clinic</t>
        </is>
      </c>
    </row>
    <row r="27" ht="22" customHeight="1" s="49">
      <c r="A27" s="105" t="n">
        <v>22</v>
      </c>
      <c r="B27" s="139"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c r="N27" t="inlineStr">
        <is>
          <t>Clinic</t>
        </is>
      </c>
    </row>
    <row r="28" ht="22" customHeight="1" s="49">
      <c r="A28" s="103" t="n">
        <v>23</v>
      </c>
      <c r="B28" s="96"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c r="N28" t="inlineStr">
        <is>
          <t>Clinic</t>
        </is>
      </c>
    </row>
    <row r="29" ht="22" customHeight="1" s="49">
      <c r="A29" s="105" t="n">
        <v>24</v>
      </c>
      <c r="B29" s="139"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c r="N29" t="inlineStr">
        <is>
          <t>Clinic</t>
        </is>
      </c>
    </row>
    <row r="30" ht="22" customHeight="1" s="49">
      <c r="A30" s="103" t="n">
        <v>25</v>
      </c>
      <c r="B30" s="96"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c r="N30" t="inlineStr">
        <is>
          <t>Clinic</t>
        </is>
      </c>
    </row>
    <row r="31" ht="22" customHeight="1" s="49">
      <c r="A31" s="105" t="n">
        <v>26</v>
      </c>
      <c r="B31" s="139"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c r="N31" t="inlineStr">
        <is>
          <t>Clinic</t>
        </is>
      </c>
    </row>
    <row r="32" ht="22" customHeight="1" s="49">
      <c r="A32" s="103" t="n">
        <v>27</v>
      </c>
      <c r="B32" s="96"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c r="N32" t="inlineStr">
        <is>
          <t>Clinic</t>
        </is>
      </c>
    </row>
    <row r="33" ht="22" customHeight="1" s="49">
      <c r="A33" s="105" t="n">
        <v>28</v>
      </c>
      <c r="B33" s="139"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c r="N33" t="inlineStr">
        <is>
          <t>Clinic</t>
        </is>
      </c>
    </row>
    <row r="34" ht="22" customHeight="1" s="49">
      <c r="A34" s="103" t="n">
        <v>29</v>
      </c>
      <c r="B34" s="96"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c r="N34" t="inlineStr">
        <is>
          <t>Clinic</t>
        </is>
      </c>
    </row>
    <row r="35" ht="22" customHeight="1" s="49">
      <c r="A35" s="105" t="n">
        <v>30</v>
      </c>
      <c r="B35" s="139"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c r="N35" t="inlineStr">
        <is>
          <t>Clinic</t>
        </is>
      </c>
    </row>
    <row r="36" ht="22" customHeight="1" s="49">
      <c r="A36" s="103" t="n">
        <v>31</v>
      </c>
      <c r="B36" s="96"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c r="N36" t="inlineStr">
        <is>
          <t>Clinic</t>
        </is>
      </c>
    </row>
    <row r="37" ht="22" customHeight="1" s="49">
      <c r="A37" s="105" t="n">
        <v>32</v>
      </c>
      <c r="B37" s="139"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c r="N37" t="inlineStr">
        <is>
          <t>Clinic</t>
        </is>
      </c>
    </row>
    <row r="38" ht="22" customHeight="1" s="49">
      <c r="A38" s="103" t="n">
        <v>33</v>
      </c>
      <c r="B38" s="96"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c r="N38" t="inlineStr">
        <is>
          <t>Clinic</t>
        </is>
      </c>
    </row>
    <row r="39">
      <c r="A39" s="100" t="n"/>
      <c r="B39" s="34" t="n"/>
      <c r="C39" s="100" t="n"/>
      <c r="D39" s="34" t="n"/>
      <c r="E39" s="34" t="n"/>
      <c r="F39" s="34" t="n"/>
      <c r="N39" t="inlineStr">
        <is>
          <t>Clinic</t>
        </is>
      </c>
    </row>
    <row r="40" ht="26" customHeight="1" s="49">
      <c r="A40" s="108" t="inlineStr">
        <is>
          <t>⚖️ 3. SOCIAL &amp; ADMINISTRATIVE PHARMACY (PLE-CC1 SAP) — 3 หมวดวิชา</t>
        </is>
      </c>
      <c r="N40" t="inlineStr">
        <is>
          <t>Clinic</t>
        </is>
      </c>
    </row>
    <row r="41" ht="24" customHeight="1" s="49">
      <c r="A41" s="101" t="n">
        <v>34</v>
      </c>
      <c r="B41" s="138"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c r="N41" t="inlineStr">
        <is>
          <t>Clinic</t>
        </is>
      </c>
    </row>
    <row r="42" ht="22" customHeight="1" s="49">
      <c r="A42" s="103" t="n">
        <v>35</v>
      </c>
      <c r="B42" s="96"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c r="N42" t="inlineStr">
        <is>
          <t>Clinic</t>
        </is>
      </c>
    </row>
    <row r="43" ht="22" customHeight="1" s="49">
      <c r="A43" s="105" t="n">
        <v>36</v>
      </c>
      <c r="B43" s="139"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c r="N43" t="inlineStr">
        <is>
          <t>Clinic</t>
        </is>
      </c>
    </row>
    <row r="44" ht="22" customHeight="1" s="49">
      <c r="A44" s="103" t="n">
        <v>37</v>
      </c>
      <c r="B44" s="96"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c r="N44" t="inlineStr">
        <is>
          <t>Clinic</t>
        </is>
      </c>
    </row>
    <row r="45">
      <c r="A45" s="100" t="n"/>
      <c r="B45" s="34" t="n"/>
      <c r="C45" s="100" t="n"/>
      <c r="D45" s="34" t="n"/>
      <c r="E45" s="34" t="n"/>
      <c r="F45" s="34" t="n"/>
      <c r="N45" t="inlineStr">
        <is>
          <t>Clinic</t>
        </is>
      </c>
    </row>
    <row r="46" ht="26" customHeight="1" s="49">
      <c r="A46" s="109" t="inlineStr">
        <is>
          <t>⚡ 4. FAST QUIZ ENGINE &amp; CASE DIRECTORY (ระบบสุ่มข้อสอบด่วนและทะเบียนเคส)</t>
        </is>
      </c>
      <c r="N46" t="inlineStr">
        <is>
          <t>Clinic</t>
        </is>
      </c>
    </row>
    <row r="47" ht="24" customHeight="1" s="49">
      <c r="A47" s="101" t="n">
        <v>38</v>
      </c>
      <c r="B47" s="138"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c r="N47" t="inlineStr">
        <is>
          <t>Clinic</t>
        </is>
      </c>
    </row>
    <row r="48" ht="22" customHeight="1" s="49">
      <c r="A48" s="103" t="n">
        <v>39</v>
      </c>
      <c r="B48" s="96"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c r="N48" t="inlineStr">
        <is>
          <t>Clinic</t>
        </is>
      </c>
    </row>
    <row r="49" ht="22" customHeight="1" s="49">
      <c r="A49" s="105" t="n">
        <v>40</v>
      </c>
      <c r="B49" s="139"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c r="N49" t="inlineStr">
        <is>
          <t>Clinic</t>
        </is>
      </c>
    </row>
    <row r="50">
      <c r="A50" s="100" t="n">
        <v>41</v>
      </c>
      <c r="B50" s="88"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c r="N50" t="inlineStr">
        <is>
          <t>Clinic</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row r="4" ht="24" customHeight="1" s="49"/>
    <row r="5" ht="24" customHeight="1" s="49"/>
    <row r="6" ht="24" customHeight="1" s="49"/>
    <row r="7" ht="24" customHeight="1" s="49"/>
    <row r="8" ht="24" customHeight="1" s="49"/>
    <row r="9" ht="24" customHeight="1" s="49"/>
    <row r="10" ht="24" customHeight="1" s="49"/>
    <row r="11" ht="24" customHeight="1" s="49"/>
    <row r="12" ht="24" customHeight="1" s="49"/>
    <row r="13" ht="24" customHeight="1" s="49"/>
    <row r="14" ht="24" customHeight="1" s="49"/>
    <row r="15" ht="24" customHeight="1" s="49"/>
    <row r="16" ht="24" customHeight="1" s="49"/>
    <row r="17" ht="24" customHeight="1" s="49"/>
    <row r="18" ht="24" customHeight="1" s="49"/>
    <row r="19" ht="24"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row r="84" ht="24" customHeight="1" s="49"/>
    <row r="85" ht="24" customHeight="1" s="49"/>
    <row r="86" ht="24" customHeight="1" s="49"/>
    <row r="87" ht="24" customHeight="1" s="49"/>
    <row r="88" ht="24" customHeight="1" s="49"/>
    <row r="89" ht="24" customHeight="1" s="49"/>
    <row r="90" ht="24" customHeight="1" s="49"/>
    <row r="91" ht="24" customHeight="1" s="49"/>
    <row r="92" ht="24" customHeight="1" s="49"/>
    <row r="93" ht="24" customHeight="1" s="49"/>
    <row r="94" ht="24" customHeight="1" s="49"/>
    <row r="95" ht="24" customHeight="1" s="49"/>
    <row r="96" ht="24" customHeight="1" s="49"/>
    <row r="97" ht="24" customHeight="1" s="49"/>
    <row r="98" ht="24" customHeight="1" s="49"/>
    <row r="99" ht="24" customHeight="1" s="49"/>
    <row r="100" ht="24" customHeight="1" s="49"/>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24" customHeight="1" s="49"/>
    <row r="113" ht="24" customHeight="1" s="49"/>
    <row r="114" ht="24" customHeight="1" s="49"/>
    <row r="115" ht="24" customHeight="1" s="49"/>
    <row r="116" ht="24" customHeight="1" s="49"/>
    <row r="117" ht="24" customHeight="1" s="49"/>
    <row r="118" ht="24" customHeight="1" s="49"/>
    <row r="119" ht="24" customHeight="1" s="49"/>
    <row r="120" ht="24" customHeight="1" s="49"/>
    <row r="121" ht="24" customHeight="1" s="49"/>
    <row r="122" ht="24" customHeight="1" s="49"/>
    <row r="123" ht="24" customHeight="1" s="49"/>
    <row r="124" ht="24" customHeight="1" s="49"/>
    <row r="125" ht="24" customHeight="1" s="49"/>
    <row r="126" ht="24" customHeight="1" s="49"/>
    <row r="127" ht="24" customHeight="1" s="49"/>
    <row r="128" ht="24" customHeight="1" s="49"/>
    <row r="129" ht="24" customHeight="1" s="49"/>
    <row r="130" ht="24" customHeight="1" s="49"/>
    <row r="131" ht="24" customHeight="1" s="49"/>
    <row r="132" ht="24" customHeight="1" s="49"/>
    <row r="133" ht="24" customHeight="1" s="49"/>
    <row r="134" ht="24" customHeight="1" s="49"/>
    <row r="135" ht="28" customHeight="1" s="49"/>
    <row r="136" ht="28" customHeight="1" s="49"/>
    <row r="137" ht="28" customHeight="1" s="49"/>
    <row r="138" ht="28" customHeight="1" s="49"/>
    <row r="139" ht="28" customHeight="1" s="49"/>
    <row r="140" ht="28" customHeight="1" s="49"/>
    <row r="141" ht="28" customHeight="1" s="49"/>
    <row r="142" ht="28" customHeight="1" s="49"/>
    <row r="143" ht="28" customHeight="1" s="49"/>
    <row r="144" ht="28" customHeight="1" s="49"/>
    <row r="145" ht="28" customHeight="1" s="49"/>
    <row r="146" ht="28" customHeight="1" s="49"/>
    <row r="147" ht="28" customHeight="1" s="49"/>
    <row r="148" ht="28" customHeight="1" s="49"/>
    <row r="149" ht="28" customHeight="1" s="49"/>
    <row r="150" ht="28" customHeight="1" s="49"/>
    <row r="151" ht="28"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row r="161" ht="24" customHeight="1" s="49"/>
    <row r="162" ht="24" customHeight="1" s="49"/>
    <row r="163" ht="24" customHeight="1" s="49"/>
    <row r="164" ht="24" customHeight="1" s="49"/>
    <row r="165" ht="24" customHeight="1" s="49"/>
    <row r="166" ht="24" customHeight="1" s="49"/>
    <row r="167" ht="24" customHeight="1" s="49"/>
    <row r="168" ht="24" customHeight="1" s="49"/>
    <row r="169" ht="24" customHeight="1" s="49"/>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n">
        <v>1</v>
      </c>
      <c r="B2" s="142" t="inlineStr">
        <is>
          <t>บุคคลทั่วไป</t>
        </is>
      </c>
      <c r="C2" s="98" t="inlineStr">
        <is>
          <t>⏱️ จำลองสอบจริง PLE-CC1 (20 ข้อ)</t>
        </is>
      </c>
      <c r="D2" s="142" t="inlineStr">
        <is>
          <t>4</t>
        </is>
      </c>
      <c r="E2" s="142" t="inlineStr">
        <is>
          <t>20</t>
        </is>
      </c>
      <c r="F2" s="143" t="inlineStr">
        <is>
          <t>0.2</t>
        </is>
      </c>
      <c r="G2" s="98" t="n">
        <v>0</v>
      </c>
    </row>
    <row r="3">
      <c r="A3" s="100" t="n">
        <v>2</v>
      </c>
      <c r="B3" s="88" t="inlineStr">
        <is>
          <t>เกี่ยวกับ idea ข้อใดต่อไปนี้กล่าวถูกต้องตามหลักวิชาชีพเภสัชกรรม</t>
        </is>
      </c>
      <c r="C3" s="100" t="inlineStr">
        <is>
          <t>18. Clinical Nutrition</t>
        </is>
      </c>
      <c r="D3" s="88" t="inlineStr">
        <is>
          <t>15</t>
        </is>
      </c>
      <c r="E3" s="88" t="inlineStr">
        <is>
          <t>23</t>
        </is>
      </c>
      <c r="F3" s="144" t="inlineStr">
        <is>
          <t>0.65</t>
        </is>
      </c>
      <c r="G3" s="34" t="n">
        <v>0</v>
      </c>
      <c r="N3" t="inlineStr">
        <is>
          <t>Clinic</t>
        </is>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n">
        <v>1</v>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98" t="n"/>
      <c r="M2" s="98" t="n"/>
      <c r="N2" s="98" t="n"/>
      <c r="O2" s="98" t="n"/>
      <c r="P2" s="98" t="n"/>
      <c r="Q2" s="98" t="n"/>
    </row>
    <row r="3" ht="21.6" customHeight="1" s="49">
      <c r="A3" s="114" t="n">
        <v>2</v>
      </c>
      <c r="B3" s="146" t="inlineStr">
        <is>
          <t>เกี่ยวกับ ทั้งหมด ข้อใดต่อไปนี้กล่าวถูกต้องตามหลักวิชาชีพเภสัชกรรม</t>
        </is>
      </c>
      <c r="C3" s="114" t="inlineStr">
        <is>
          <t>ชุด 1</t>
        </is>
      </c>
      <c r="D3" s="146" t="inlineStr">
        <is>
          <t>Product</t>
        </is>
      </c>
      <c r="E3" s="115" t="n"/>
      <c r="F3" s="146">
        <f>COUNTA(A6:A11000)</f>
        <v/>
      </c>
      <c r="G3" s="34" t="n"/>
      <c r="H3" s="34" t="n"/>
      <c r="I3" s="100" t="n"/>
      <c r="J3" s="34" t="n"/>
      <c r="K3" s="100" t="n"/>
      <c r="L3" s="34" t="n"/>
      <c r="M3" s="100" t="n"/>
      <c r="N3" s="34" t="inlineStr">
        <is>
          <t>Clinic</t>
        </is>
      </c>
      <c r="O3" s="100" t="n"/>
      <c r="P3" s="100" t="n"/>
      <c r="Q3" s="100" t="n"/>
    </row>
    <row r="4">
      <c r="A4" s="100" t="n"/>
      <c r="B4" s="34" t="n"/>
      <c r="C4" s="100" t="n"/>
      <c r="D4" s="34" t="n"/>
      <c r="E4" s="34" t="n"/>
      <c r="F4" s="34" t="n"/>
      <c r="G4" s="34" t="n"/>
      <c r="H4" s="34" t="n"/>
      <c r="I4" s="100" t="n"/>
      <c r="J4" s="34" t="n"/>
      <c r="K4" s="100" t="n"/>
      <c r="L4" s="34" t="n"/>
      <c r="M4" s="100" t="n"/>
      <c r="N4" s="34" t="inlineStr">
        <is>
          <t>Clinic</t>
        </is>
      </c>
      <c r="O4" s="100" t="n"/>
      <c r="P4" s="100" t="n"/>
      <c r="Q4" s="100" t="n"/>
    </row>
    <row r="5" ht="21.6" customHeight="1" s="49">
      <c r="A5" s="116" t="n">
        <v>3</v>
      </c>
      <c r="B5" s="147" t="inlineStr">
        <is>
          <t>คำถาม</t>
        </is>
      </c>
      <c r="C5" s="116" t="inlineStr">
        <is>
          <t>รูปถาม</t>
        </is>
      </c>
      <c r="D5" s="147" t="inlineStr">
        <is>
          <t>ตัวเลือก 1</t>
        </is>
      </c>
      <c r="E5" s="147" t="inlineStr">
        <is>
          <t>ตัวเลือก 2</t>
        </is>
      </c>
      <c r="F5" s="147" t="inlineStr">
        <is>
          <t>ตัวเลือก 3</t>
        </is>
      </c>
      <c r="G5" s="147" t="inlineStr">
        <is>
          <t>ตัวเลือก 4</t>
        </is>
      </c>
      <c r="H5" s="147" t="inlineStr">
        <is>
          <t>ตัวเลือก 5</t>
        </is>
      </c>
      <c r="I5" s="116" t="inlineStr">
        <is>
          <t>เฉลย</t>
        </is>
      </c>
      <c r="J5" s="147" t="inlineStr">
        <is>
          <t>คำอธิบายเฉลย</t>
        </is>
      </c>
      <c r="K5" s="116" t="inlineStr">
        <is>
          <t>รูปเฉลย</t>
        </is>
      </c>
      <c r="L5" s="147" t="inlineStr">
        <is>
          <t>หมวด/Subtopic</t>
        </is>
      </c>
      <c r="M5" s="116" t="inlineStr">
        <is>
          <t>Product/Clinic/SAP</t>
        </is>
      </c>
      <c r="N5" s="147" t="inlineStr">
        <is>
          <t>Clinic</t>
        </is>
      </c>
      <c r="O5" s="116" t="inlineStr">
        <is>
          <t>ประเภทข้อสอบ</t>
        </is>
      </c>
      <c r="P5" s="116" t="inlineStr">
        <is>
          <t>ปี / เลขชุด</t>
        </is>
      </c>
      <c r="Q5" s="147" t="inlineStr">
        <is>
          <t>ต้นทาง (Tab)</t>
        </is>
      </c>
    </row>
    <row r="6" ht="13.2" customHeight="1" s="49">
      <c r="A6" s="100" t="n">
        <v>4</v>
      </c>
      <c r="B6" s="88">
        <f>IFERROR(__xludf.DUMMYFUNCTION("""COMPUTED_VALUE"""),"ในการเตรียม Aspirin Suspension หากต้องการเติมสารบัฟเฟอร์ ปรับ pH ให้มี pH เท่ากับ 6.8 ภก.ควรจะใช้บัฟเฟอร์ใด")</f>
        <v/>
      </c>
      <c r="C6" s="100" t="n"/>
      <c r="D6" s="88">
        <f>IFERROR(__xludf.DUMMYFUNCTION("""COMPUTED_VALUE"""),"NaH2PO4 (pKa 7.21)/ Na2HPO4")</f>
        <v/>
      </c>
      <c r="E6" s="88">
        <f>IFERROR(__xludf.DUMMYFUNCTION("""COMPUTED_VALUE"""),"Na2HPO4 / Na3PO4")</f>
        <v/>
      </c>
      <c r="F6" s="88">
        <f>IFERROR(__xludf.DUMMYFUNCTION("""COMPUTED_VALUE"""),"Acetic acid (pKa 4.76)/ Sodium acetate")</f>
        <v/>
      </c>
      <c r="G6" s="88">
        <f>IFERROR(__xludf.DUMMYFUNCTION("""COMPUTED_VALUE"""),"Boric acid (pKa 8.24)/Sodium borate")</f>
        <v/>
      </c>
      <c r="H6" s="88">
        <f>IFERROR(__xludf.DUMMYFUNCTION("""COMPUTED_VALUE"""),"HCl/NaOH")</f>
        <v/>
      </c>
      <c r="I6" s="100">
        <f>IFERROR(__xludf.DUMMYFUNCTION("""COMPUTED_VALUE"""),"1")</f>
        <v/>
      </c>
      <c r="J6" s="88">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100" t="n"/>
      <c r="L6" s="88">
        <f>IFERROR(__xludf.DUMMYFUNCTION("""COMPUTED_VALUE"""),"Tablet Manufacturing")</f>
        <v/>
      </c>
      <c r="M6" s="100">
        <f>IFERROR(__xludf.DUMMYFUNCTION("""COMPUTED_VALUE"""),"Product")</f>
        <v/>
      </c>
      <c r="N6" s="88" t="inlineStr">
        <is>
          <t>Clinic</t>
        </is>
      </c>
      <c r="O6" s="100">
        <f>IFERROR(__xludf.DUMMYFUNCTION("""COMPUTED_VALUE"""),"Mock")</f>
        <v/>
      </c>
      <c r="P6" s="100">
        <f>IFERROR(__xludf.DUMMYFUNCTION("""COMPUTED_VALUE"""),"Pharma Plus เล่มม่วง")</f>
        <v/>
      </c>
      <c r="Q6" s="100" t="n"/>
    </row>
    <row r="7" ht="13.2" customHeight="1" s="49">
      <c r="A7" s="100" t="n">
        <v>5</v>
      </c>
      <c r="B7" s="88">
        <f>IFERROR(__xludf.DUMMYFUNCTION("""COMPUTED_VALUE"""),"ในการเตรียม aspirin suspension หากต้องการให้ยาตกตะกอนไม่เร็วเกินไป สารปรุงแต่งที่ต้องเติมคือ")</f>
        <v/>
      </c>
      <c r="C7" s="100" t="n"/>
      <c r="D7" s="88">
        <f>IFERROR(__xludf.DUMMYFUNCTION("""COMPUTED_VALUE"""),"Glycerin")</f>
        <v/>
      </c>
      <c r="E7" s="88">
        <f>IFERROR(__xludf.DUMMYFUNCTION("""COMPUTED_VALUE"""),"Tween 80")</f>
        <v/>
      </c>
      <c r="F7" s="88">
        <f>IFERROR(__xludf.DUMMYFUNCTION("""COMPUTED_VALUE"""),"Methylcellulose")</f>
        <v/>
      </c>
      <c r="G7" s="88">
        <f>IFERROR(__xludf.DUMMYFUNCTION("""COMPUTED_VALUE"""),"Aluminium chloride")</f>
        <v/>
      </c>
      <c r="H7" s="88">
        <f>IFERROR(__xludf.DUMMYFUNCTION("""COMPUTED_VALUE"""),"Sodium citrate")</f>
        <v/>
      </c>
      <c r="I7" s="100">
        <f>IFERROR(__xludf.DUMMYFUNCTION("""COMPUTED_VALUE"""),"3")</f>
        <v/>
      </c>
      <c r="J7" s="88">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100" t="n"/>
      <c r="L7" s="88">
        <f>IFERROR(__xludf.DUMMYFUNCTION("""COMPUTED_VALUE"""),"Tablet Manufacturing")</f>
        <v/>
      </c>
      <c r="M7" s="100">
        <f>IFERROR(__xludf.DUMMYFUNCTION("""COMPUTED_VALUE"""),"Product")</f>
        <v/>
      </c>
      <c r="N7" s="88" t="inlineStr">
        <is>
          <t>Clinic</t>
        </is>
      </c>
      <c r="O7" s="100">
        <f>IFERROR(__xludf.DUMMYFUNCTION("""COMPUTED_VALUE"""),"Mock")</f>
        <v/>
      </c>
      <c r="P7" s="100">
        <f>IFERROR(__xludf.DUMMYFUNCTION("""COMPUTED_VALUE"""),"Pharma Plus เล่มม่วง")</f>
        <v/>
      </c>
      <c r="Q7" s="100" t="n"/>
    </row>
    <row r="8" ht="13.2" customHeight="1" s="49">
      <c r="A8" s="100" t="n">
        <v>6</v>
      </c>
      <c r="B8" s="88">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100" t="n"/>
      <c r="D8" s="88">
        <f>IFERROR(__xludf.DUMMYFUNCTION("""COMPUTED_VALUE"""),"Flocculation")</f>
        <v/>
      </c>
      <c r="E8" s="88">
        <f>IFERROR(__xludf.DUMMYFUNCTION("""COMPUTED_VALUE"""),"Lamination")</f>
        <v/>
      </c>
      <c r="F8" s="88">
        <f>IFERROR(__xludf.DUMMYFUNCTION("""COMPUTED_VALUE"""),"Creaming")</f>
        <v/>
      </c>
      <c r="G8" s="88">
        <f>IFERROR(__xludf.DUMMYFUNCTION("""COMPUTED_VALUE"""),"Coalescence")</f>
        <v/>
      </c>
      <c r="H8" s="88">
        <f>IFERROR(__xludf.DUMMYFUNCTION("""COMPUTED_VALUE"""),"Caking")</f>
        <v/>
      </c>
      <c r="I8" s="100">
        <f>IFERROR(__xludf.DUMMYFUNCTION("""COMPUTED_VALUE"""),"5")</f>
        <v/>
      </c>
      <c r="J8"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100" t="n"/>
      <c r="L8" s="88">
        <f>IFERROR(__xludf.DUMMYFUNCTION("""COMPUTED_VALUE"""),"Tablet Manufacturing")</f>
        <v/>
      </c>
      <c r="M8" s="100">
        <f>IFERROR(__xludf.DUMMYFUNCTION("""COMPUTED_VALUE"""),"Product")</f>
        <v/>
      </c>
      <c r="N8" s="88" t="inlineStr">
        <is>
          <t>Clinic</t>
        </is>
      </c>
      <c r="O8" s="100">
        <f>IFERROR(__xludf.DUMMYFUNCTION("""COMPUTED_VALUE"""),"Mock")</f>
        <v/>
      </c>
      <c r="P8" s="100">
        <f>IFERROR(__xludf.DUMMYFUNCTION("""COMPUTED_VALUE"""),"Pharma Plus เล่มม่วง")</f>
        <v/>
      </c>
      <c r="Q8" s="100" t="n"/>
    </row>
    <row r="9" ht="13.2" customHeight="1" s="49">
      <c r="A9" s="100" t="n">
        <v>7</v>
      </c>
      <c r="B9" s="88">
        <f>IFERROR(__xludf.DUMMYFUNCTION("""COMPUTED_VALUE"""),"สูตรตำรับย้ำน้ำ Ferrous sulfate
- Ferrous sulfate 12.5 g
- Citric acid 0.2 g
- Paraben conc. 1 ml
- Syrup add qs 100 ml
ข้อใดถูก")</f>
        <v/>
      </c>
      <c r="C9" s="100" t="n"/>
      <c r="D9" s="88">
        <f>IFERROR(__xludf.DUMMYFUNCTION("""COMPUTED_VALUE"""),"มีปัญหาการละลาย")</f>
        <v/>
      </c>
      <c r="E9" s="88">
        <f>IFERROR(__xludf.DUMMYFUNCTION("""COMPUTED_VALUE"""),"ต้องเก็บในตู้เย็น")</f>
        <v/>
      </c>
      <c r="F9" s="88">
        <f>IFERROR(__xludf.DUMMYFUNCTION("""COMPUTED_VALUE"""),"เก็บในขวดใส ปิดสนิท")</f>
        <v/>
      </c>
      <c r="G9" s="88">
        <f>IFERROR(__xludf.DUMMYFUNCTION("""COMPUTED_VALUE"""),"ไม่มีสารแต่งรส")</f>
        <v/>
      </c>
      <c r="H9" s="88">
        <f>IFERROR(__xludf.DUMMYFUNCTION("""COMPUTED_VALUE"""),"ไม่มีสารเพิ่มความคงตัว")</f>
        <v/>
      </c>
      <c r="I9" s="100">
        <f>IFERROR(__xludf.DUMMYFUNCTION("""COMPUTED_VALUE"""),"1")</f>
        <v/>
      </c>
      <c r="J9" s="88">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100" t="n"/>
      <c r="L9" s="88">
        <f>IFERROR(__xludf.DUMMYFUNCTION("""COMPUTED_VALUE"""),"Tablet Manufacturing")</f>
        <v/>
      </c>
      <c r="M9" s="100">
        <f>IFERROR(__xludf.DUMMYFUNCTION("""COMPUTED_VALUE"""),"Product")</f>
        <v/>
      </c>
      <c r="N9" s="88" t="inlineStr">
        <is>
          <t>Clinic</t>
        </is>
      </c>
      <c r="O9" s="100">
        <f>IFERROR(__xludf.DUMMYFUNCTION("""COMPUTED_VALUE"""),"Mock")</f>
        <v/>
      </c>
      <c r="P9" s="100">
        <f>IFERROR(__xludf.DUMMYFUNCTION("""COMPUTED_VALUE"""),"Pharma Plus เล่มม่วง")</f>
        <v/>
      </c>
      <c r="Q9" s="100" t="n"/>
    </row>
    <row r="10" ht="13.2" customHeight="1" s="49">
      <c r="A10" s="100" t="n">
        <v>8</v>
      </c>
      <c r="B10" s="88">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100" t="n"/>
      <c r="D10" s="88">
        <f>IFERROR(__xludf.DUMMYFUNCTION("""COMPUTED_VALUE"""),"0.625 mg")</f>
        <v/>
      </c>
      <c r="E10" s="88">
        <f>IFERROR(__xludf.DUMMYFUNCTION("""COMPUTED_VALUE"""),"2.625 mg")</f>
        <v/>
      </c>
      <c r="F10" s="88">
        <f>IFERROR(__xludf.DUMMYFUNCTION("""COMPUTED_VALUE"""),"62.5 mg")</f>
        <v/>
      </c>
      <c r="G10" s="88">
        <f>IFERROR(__xludf.DUMMYFUNCTION("""COMPUTED_VALUE"""),"375 mg")</f>
        <v/>
      </c>
      <c r="H10" s="88">
        <f>IFERROR(__xludf.DUMMYFUNCTION("""COMPUTED_VALUE"""),"125 mg")</f>
        <v/>
      </c>
      <c r="I10" s="100">
        <f>IFERROR(__xludf.DUMMYFUNCTION("""COMPUTED_VALUE"""),"5")</f>
        <v/>
      </c>
      <c r="J10" s="88">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100" t="n"/>
      <c r="L10" s="88">
        <f>IFERROR(__xludf.DUMMYFUNCTION("""COMPUTED_VALUE"""),"Tablet Manufacturing")</f>
        <v/>
      </c>
      <c r="M10" s="100">
        <f>IFERROR(__xludf.DUMMYFUNCTION("""COMPUTED_VALUE"""),"Product")</f>
        <v/>
      </c>
      <c r="N10" s="88" t="inlineStr">
        <is>
          <t>Clinic</t>
        </is>
      </c>
      <c r="O10" s="100">
        <f>IFERROR(__xludf.DUMMYFUNCTION("""COMPUTED_VALUE"""),"Mock")</f>
        <v/>
      </c>
      <c r="P10" s="100">
        <f>IFERROR(__xludf.DUMMYFUNCTION("""COMPUTED_VALUE"""),"Pharma Plus เล่มม่วง")</f>
        <v/>
      </c>
      <c r="Q10" s="100" t="n"/>
    </row>
    <row r="11" ht="13.2" customHeight="1" s="49">
      <c r="A11" s="100" t="n">
        <v>9</v>
      </c>
      <c r="B11" s="88">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100" t="n"/>
      <c r="D11" s="88">
        <f>IFERROR(__xludf.DUMMYFUNCTION("""COMPUTED_VALUE"""),"Stearic acid")</f>
        <v/>
      </c>
      <c r="E11" s="88">
        <f>IFERROR(__xludf.DUMMYFUNCTION("""COMPUTED_VALUE"""),"Lanolin")</f>
        <v/>
      </c>
      <c r="F11" s="88">
        <f>IFERROR(__xludf.DUMMYFUNCTION("""COMPUTED_VALUE"""),"Cetyl alcohol")</f>
        <v/>
      </c>
      <c r="G11" s="88">
        <f>IFERROR(__xludf.DUMMYFUNCTION("""COMPUTED_VALUE"""),"Potassium hydroxide")</f>
        <v/>
      </c>
      <c r="H11" s="88">
        <f>IFERROR(__xludf.DUMMYFUNCTION("""COMPUTED_VALUE"""),"Potassium stearate")</f>
        <v/>
      </c>
      <c r="I11" s="100">
        <f>IFERROR(__xludf.DUMMYFUNCTION("""COMPUTED_VALUE"""),"5")</f>
        <v/>
      </c>
      <c r="J11" s="88">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100" t="n"/>
      <c r="L11" s="88">
        <f>IFERROR(__xludf.DUMMYFUNCTION("""COMPUTED_VALUE"""),"Tablet Manufacturing")</f>
        <v/>
      </c>
      <c r="M11" s="100">
        <f>IFERROR(__xludf.DUMMYFUNCTION("""COMPUTED_VALUE"""),"Product")</f>
        <v/>
      </c>
      <c r="N11" s="88" t="inlineStr">
        <is>
          <t>Clinic</t>
        </is>
      </c>
      <c r="O11" s="100">
        <f>IFERROR(__xludf.DUMMYFUNCTION("""COMPUTED_VALUE"""),"Mock")</f>
        <v/>
      </c>
      <c r="P11" s="100">
        <f>IFERROR(__xludf.DUMMYFUNCTION("""COMPUTED_VALUE"""),"Pharma Plus เล่มม่วง")</f>
        <v/>
      </c>
      <c r="Q11" s="100" t="n"/>
    </row>
    <row r="12" ht="13.2" customHeight="1" s="49">
      <c r="A12" s="100" t="n">
        <v>10</v>
      </c>
      <c r="B12" s="88">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100" t="n"/>
      <c r="D12" s="88">
        <f>IFERROR(__xludf.DUMMYFUNCTION("""COMPUTED_VALUE"""),"เพิ่มการละลายของ Neomycin")</f>
        <v/>
      </c>
      <c r="E12" s="88">
        <f>IFERROR(__xludf.DUMMYFUNCTION("""COMPUTED_VALUE"""),"ป้องกันการตกตะกอนขุ่นของสารละลาย")</f>
        <v/>
      </c>
      <c r="F12" s="88">
        <f>IFERROR(__xludf.DUMMYFUNCTION("""COMPUTED_VALUE"""),"เพิ่มฤทธิ์ฆ่าเชื้อแบคทีเรีย")</f>
        <v/>
      </c>
      <c r="G12" s="88">
        <f>IFERROR(__xludf.DUMMYFUNCTION("""COMPUTED_VALUE"""),"ลดการแสบระคายเคืองตา")</f>
        <v/>
      </c>
      <c r="H12" s="88">
        <f>IFERROR(__xludf.DUMMYFUNCTION("""COMPUTED_VALUE"""),"เพิ่มการติดของสารละลายกับดวงตา")</f>
        <v/>
      </c>
      <c r="I12" s="100">
        <f>IFERROR(__xludf.DUMMYFUNCTION("""COMPUTED_VALUE"""),"5")</f>
        <v/>
      </c>
      <c r="J12" s="88">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100" t="n"/>
      <c r="L12" s="88">
        <f>IFERROR(__xludf.DUMMYFUNCTION("""COMPUTED_VALUE"""),"Tablet Manufacturing")</f>
        <v/>
      </c>
      <c r="M12" s="100">
        <f>IFERROR(__xludf.DUMMYFUNCTION("""COMPUTED_VALUE"""),"Product")</f>
        <v/>
      </c>
      <c r="N12" s="88" t="inlineStr">
        <is>
          <t>Clinic</t>
        </is>
      </c>
      <c r="O12" s="100">
        <f>IFERROR(__xludf.DUMMYFUNCTION("""COMPUTED_VALUE"""),"Mock")</f>
        <v/>
      </c>
      <c r="P12" s="100">
        <f>IFERROR(__xludf.DUMMYFUNCTION("""COMPUTED_VALUE"""),"Pharma Plus เล่มม่วง")</f>
        <v/>
      </c>
      <c r="Q12" s="100" t="n"/>
    </row>
    <row r="13" ht="13.2" customHeight="1" s="49">
      <c r="A13" s="100" t="n">
        <v>11</v>
      </c>
      <c r="B13" s="88">
        <f>IFERROR(__xludf.DUMMYFUNCTION("""COMPUTED_VALUE"""),"คุณสมบัติที่สำคัญที่สุดของยาตา")</f>
        <v/>
      </c>
      <c r="C13" s="100" t="n"/>
      <c r="D13" s="88">
        <f>IFERROR(__xludf.DUMMYFUNCTION("""COMPUTED_VALUE"""),"Isotonic")</f>
        <v/>
      </c>
      <c r="E13" s="88">
        <f>IFERROR(__xludf.DUMMYFUNCTION("""COMPUTED_VALUE"""),"Sterile")</f>
        <v/>
      </c>
      <c r="F13" s="88">
        <f>IFERROR(__xludf.DUMMYFUNCTION("""COMPUTED_VALUE"""),"pH")</f>
        <v/>
      </c>
      <c r="G13" s="88">
        <f>IFERROR(__xludf.DUMMYFUNCTION("""COMPUTED_VALUE"""),"Preservative")</f>
        <v/>
      </c>
      <c r="H13" s="88">
        <f>IFERROR(__xludf.DUMMYFUNCTION("""COMPUTED_VALUE"""),"ต้องเป็นสารละลาย")</f>
        <v/>
      </c>
      <c r="I13" s="100">
        <f>IFERROR(__xludf.DUMMYFUNCTION("""COMPUTED_VALUE"""),"2")</f>
        <v/>
      </c>
      <c r="J13" s="88">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100" t="n"/>
      <c r="L13" s="88">
        <f>IFERROR(__xludf.DUMMYFUNCTION("""COMPUTED_VALUE"""),"Tablet Manufacturing")</f>
        <v/>
      </c>
      <c r="M13" s="100">
        <f>IFERROR(__xludf.DUMMYFUNCTION("""COMPUTED_VALUE"""),"Product")</f>
        <v/>
      </c>
      <c r="N13" s="88" t="inlineStr">
        <is>
          <t>Clinic</t>
        </is>
      </c>
      <c r="O13" s="100">
        <f>IFERROR(__xludf.DUMMYFUNCTION("""COMPUTED_VALUE"""),"Mock")</f>
        <v/>
      </c>
      <c r="P13" s="100">
        <f>IFERROR(__xludf.DUMMYFUNCTION("""COMPUTED_VALUE"""),"Pharma Plus เล่มม่วง")</f>
        <v/>
      </c>
      <c r="Q13" s="100" t="n"/>
    </row>
    <row r="14" ht="13.2" customHeight="1" s="49">
      <c r="A14" s="100" t="n">
        <v>12</v>
      </c>
      <c r="B14" s="88">
        <f>IFERROR(__xludf.DUMMYFUNCTION("""COMPUTED_VALUE"""),"Norfloxacin มีค่าการละลายต่ำจึงนำมาใช้ร่วมกับ B-cyclodextrin ข้อใดคือกลไกของ B-cyclodextrin")</f>
        <v/>
      </c>
      <c r="C14" s="100" t="n"/>
      <c r="D14" s="88">
        <f>IFERROR(__xludf.DUMMYFUNCTION("""COMPUTED_VALUE"""),"pH")</f>
        <v/>
      </c>
      <c r="E14" s="88">
        <f>IFERROR(__xludf.DUMMYFUNCTION("""COMPUTED_VALUE"""),"ลดค่า dielectric constant")</f>
        <v/>
      </c>
      <c r="F14" s="88">
        <f>IFERROR(__xludf.DUMMYFUNCTION("""COMPUTED_VALUE"""),"Micelle")</f>
        <v/>
      </c>
      <c r="G14" s="88">
        <f>IFERROR(__xludf.DUMMYFUNCTION("""COMPUTED_VALUE"""),"Co-solvent")</f>
        <v/>
      </c>
      <c r="H14" s="88">
        <f>IFERROR(__xludf.DUMMYFUNCTION("""COMPUTED_VALUE"""),"Complexation")</f>
        <v/>
      </c>
      <c r="I14" s="100">
        <f>IFERROR(__xludf.DUMMYFUNCTION("""COMPUTED_VALUE"""),"5")</f>
        <v/>
      </c>
      <c r="J14" s="88">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100" t="n"/>
      <c r="L14" s="88">
        <f>IFERROR(__xludf.DUMMYFUNCTION("""COMPUTED_VALUE"""),"Tablet Manufacturing")</f>
        <v/>
      </c>
      <c r="M14" s="100">
        <f>IFERROR(__xludf.DUMMYFUNCTION("""COMPUTED_VALUE"""),"Product")</f>
        <v/>
      </c>
      <c r="N14" s="88" t="inlineStr">
        <is>
          <t>Clinic</t>
        </is>
      </c>
      <c r="O14" s="100">
        <f>IFERROR(__xludf.DUMMYFUNCTION("""COMPUTED_VALUE"""),"Mock")</f>
        <v/>
      </c>
      <c r="P14" s="100">
        <f>IFERROR(__xludf.DUMMYFUNCTION("""COMPUTED_VALUE"""),"Pharma Plus เล่มม่วง")</f>
        <v/>
      </c>
      <c r="Q14" s="100" t="n"/>
    </row>
    <row r="15" ht="13.2" customHeight="1" s="49">
      <c r="A15" s="100" t="n">
        <v>13</v>
      </c>
      <c r="B15" s="88">
        <f>IFERROR(__xludf.DUMMYFUNCTION("""COMPUTED_VALUE"""),"หากต้องการพัฒนาสูตรตำรับยาคุมกำเนิดปัญหาใดที่มีความสำคัญที่สุดและต้องแก้ไข")</f>
        <v/>
      </c>
      <c r="C15" s="100" t="n"/>
      <c r="D15" s="88">
        <f>IFERROR(__xludf.DUMMYFUNCTION("""COMPUTED_VALUE"""),"ความหนาของเม็ดยาต้องเท่ากัน")</f>
        <v/>
      </c>
      <c r="E15" s="88">
        <f>IFERROR(__xludf.DUMMYFUNCTION("""COMPUTED_VALUE"""),"ความแข็งของเม็ดยา เนื่องจากต้องพกติดตัว")</f>
        <v/>
      </c>
      <c r="F15" s="88">
        <f>IFERROR(__xludf.DUMMYFUNCTION("""COMPUTED_VALUE"""),"ความสม่ำเสมอของตัวยาสำคัญ")</f>
        <v/>
      </c>
      <c r="G15" s="88">
        <f>IFERROR(__xludf.DUMMYFUNCTION("""COMPUTED_VALUE"""),"ความกร่อน")</f>
        <v/>
      </c>
      <c r="H15" s="88">
        <f>IFERROR(__xludf.DUMMYFUNCTION("""COMPUTED_VALUE"""),"การละลายของยา")</f>
        <v/>
      </c>
      <c r="I15" s="100">
        <f>IFERROR(__xludf.DUMMYFUNCTION("""COMPUTED_VALUE"""),"3")</f>
        <v/>
      </c>
      <c r="J15" s="88">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100" t="n"/>
      <c r="L15" s="88">
        <f>IFERROR(__xludf.DUMMYFUNCTION("""COMPUTED_VALUE"""),"Tablet Manufacturing")</f>
        <v/>
      </c>
      <c r="M15" s="100">
        <f>IFERROR(__xludf.DUMMYFUNCTION("""COMPUTED_VALUE"""),"Product")</f>
        <v/>
      </c>
      <c r="N15" s="88" t="inlineStr">
        <is>
          <t>Clinic</t>
        </is>
      </c>
      <c r="O15" s="100">
        <f>IFERROR(__xludf.DUMMYFUNCTION("""COMPUTED_VALUE"""),"Mock")</f>
        <v/>
      </c>
      <c r="P15" s="100">
        <f>IFERROR(__xludf.DUMMYFUNCTION("""COMPUTED_VALUE"""),"Pharma Plus เล่มม่วง")</f>
        <v/>
      </c>
      <c r="Q15" s="100" t="n"/>
    </row>
    <row r="16" ht="13.2" customHeight="1" s="49">
      <c r="A16" s="100" t="n">
        <v>14</v>
      </c>
      <c r="B16" s="88">
        <f>IFERROR(__xludf.DUMMYFUNCTION("""COMPUTED_VALUE"""),"สาเหตุความไม่คงตัวดังข้อ 71 คือ")</f>
        <v/>
      </c>
      <c r="C16" s="100" t="n"/>
      <c r="D16" s="88">
        <f>IFERROR(__xludf.DUMMYFUNCTION("""COMPUTED_VALUE"""),"อนุภาคมีขนาดใหญ่เกินไป")</f>
        <v/>
      </c>
      <c r="E16" s="88">
        <f>IFERROR(__xludf.DUMMYFUNCTION("""COMPUTED_VALUE"""),"วัตภาคน้ำมันมีปริมาณมากเกินไป")</f>
        <v/>
      </c>
      <c r="F16" s="88">
        <f>IFERROR(__xludf.DUMMYFUNCTION("""COMPUTED_VALUE"""),"ความหนืดของวัตภาคภายนอกสูงเกินไป")</f>
        <v/>
      </c>
      <c r="G16" s="88">
        <f>IFERROR(__xludf.DUMMYFUNCTION("""COMPUTED_VALUE"""),"ไม่มีสารก่ออิมัลชัน (emulsifier) ในตำรับ")</f>
        <v/>
      </c>
      <c r="H16" s="88">
        <f>IFERROR(__xludf.DUMMYFUNCTION("""COMPUTED_VALUE"""),"ความหนาแน่นของวัตภาคในและนอกมีค่าใกล้เคียงกัน")</f>
        <v/>
      </c>
      <c r="I16" s="100">
        <f>IFERROR(__xludf.DUMMYFUNCTION("""COMPUTED_VALUE"""),"4")</f>
        <v/>
      </c>
      <c r="J16" s="88">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100" t="n"/>
      <c r="L16" s="88">
        <f>IFERROR(__xludf.DUMMYFUNCTION("""COMPUTED_VALUE"""),"Tablet Manufacturing")</f>
        <v/>
      </c>
      <c r="M16" s="100">
        <f>IFERROR(__xludf.DUMMYFUNCTION("""COMPUTED_VALUE"""),"Product")</f>
        <v/>
      </c>
      <c r="N16" s="88" t="inlineStr">
        <is>
          <t>Clinic</t>
        </is>
      </c>
      <c r="O16" s="100">
        <f>IFERROR(__xludf.DUMMYFUNCTION("""COMPUTED_VALUE"""),"Mock")</f>
        <v/>
      </c>
      <c r="P16" s="100">
        <f>IFERROR(__xludf.DUMMYFUNCTION("""COMPUTED_VALUE"""),"Pharma Plus เล่มม่วง")</f>
        <v/>
      </c>
      <c r="Q16" s="100" t="n"/>
    </row>
    <row r="17" ht="13.2" customHeight="1" s="49">
      <c r="A17" s="100" t="n">
        <v>15</v>
      </c>
      <c r="B17" s="88">
        <f>IFERROR(__xludf.DUMMYFUNCTION("""COMPUTED_VALUE"""),"ค่า required HLB ในการเกิดเป็น o/w emulsion ของวัตภาคน้ำมัน stearic acid และ liquid paraffin ในตำรับข้อ 71 มีค่าเท่ากับ")</f>
        <v/>
      </c>
      <c r="C17" s="100" t="n"/>
      <c r="D17" s="88">
        <f>IFERROR(__xludf.DUMMYFUNCTION("""COMPUTED_VALUE"""),"9.5")</f>
        <v/>
      </c>
      <c r="E17" s="88">
        <f>IFERROR(__xludf.DUMMYFUNCTION("""COMPUTED_VALUE"""),"10.75")</f>
        <v/>
      </c>
      <c r="F17" s="88">
        <f>IFERROR(__xludf.DUMMYFUNCTION("""COMPUTED_VALUE"""),"11.04")</f>
        <v/>
      </c>
      <c r="G17" s="88">
        <f>IFERROR(__xludf.DUMMYFUNCTION("""COMPUTED_VALUE"""),"12.13")</f>
        <v/>
      </c>
      <c r="H17" s="88">
        <f>IFERROR(__xludf.DUMMYFUNCTION("""COMPUTED_VALUE"""),"14")</f>
        <v/>
      </c>
      <c r="I17" s="100">
        <f>IFERROR(__xludf.DUMMYFUNCTION("""COMPUTED_VALUE"""),"1")</f>
        <v/>
      </c>
      <c r="J17" s="88">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100" t="n"/>
      <c r="L17" s="88">
        <f>IFERROR(__xludf.DUMMYFUNCTION("""COMPUTED_VALUE"""),"Tablet Manufacturing")</f>
        <v/>
      </c>
      <c r="M17" s="100">
        <f>IFERROR(__xludf.DUMMYFUNCTION("""COMPUTED_VALUE"""),"Product")</f>
        <v/>
      </c>
      <c r="N17" s="88" t="inlineStr">
        <is>
          <t>Clinic</t>
        </is>
      </c>
      <c r="O17" s="100">
        <f>IFERROR(__xludf.DUMMYFUNCTION("""COMPUTED_VALUE"""),"Mock")</f>
        <v/>
      </c>
      <c r="P17" s="100">
        <f>IFERROR(__xludf.DUMMYFUNCTION("""COMPUTED_VALUE"""),"Pharma Plus เล่มม่วง")</f>
        <v/>
      </c>
      <c r="Q17" s="100" t="n"/>
    </row>
    <row r="18" ht="13.2" customHeight="1" s="49">
      <c r="A18" s="100" t="n">
        <v>16</v>
      </c>
      <c r="B18" s="88">
        <f>IFERROR(__xludf.DUMMYFUNCTION("""COMPUTED_VALUE"""),"สัดส่วนที่เหมาะสมของสารก่ออิมัลชันที่ใช้สำหรับตำรับข้อ 71 เพื่อให้เกิดเป็น o/w")</f>
        <v/>
      </c>
      <c r="C18" s="100" t="n"/>
      <c r="D18" s="88">
        <f>IFERROR(__xludf.DUMMYFUNCTION("""COMPUTED_VALUE"""),"Tween 80 : Span 80 = 8.43 : 2.87")</f>
        <v/>
      </c>
      <c r="E18" s="88">
        <f>IFERROR(__xludf.DUMMYFUNCTION("""COMPUTED_VALUE"""),"Tween 80 : Span 80 = 2.87 : 8.43")</f>
        <v/>
      </c>
      <c r="F18" s="88">
        <f>IFERROR(__xludf.DUMMYFUNCTION("""COMPUTED_VALUE"""),"Tween 80 : Span 80 = 15.0 : 3.7")</f>
        <v/>
      </c>
      <c r="G18" s="88">
        <f>IFERROR(__xludf.DUMMYFUNCTION("""COMPUTED_VALUE"""),"Tween 80 : Span 80 = 3.7 : 15.0")</f>
        <v/>
      </c>
      <c r="H18" s="88">
        <f>IFERROR(__xludf.DUMMYFUNCTION("""COMPUTED_VALUE"""),"Tween 80 : Span 80 = 1.5 : 2.5")</f>
        <v/>
      </c>
      <c r="I18" s="100">
        <f>IFERROR(__xludf.DUMMYFUNCTION("""COMPUTED_VALUE"""),"1")</f>
        <v/>
      </c>
      <c r="J18" s="88">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100" t="n"/>
      <c r="L18" s="88">
        <f>IFERROR(__xludf.DUMMYFUNCTION("""COMPUTED_VALUE"""),"Tablet Manufacturing")</f>
        <v/>
      </c>
      <c r="M18" s="100">
        <f>IFERROR(__xludf.DUMMYFUNCTION("""COMPUTED_VALUE"""),"Product")</f>
        <v/>
      </c>
      <c r="N18" s="88" t="inlineStr">
        <is>
          <t>Clinic</t>
        </is>
      </c>
      <c r="O18" s="100">
        <f>IFERROR(__xludf.DUMMYFUNCTION("""COMPUTED_VALUE"""),"Mock")</f>
        <v/>
      </c>
      <c r="P18" s="100">
        <f>IFERROR(__xludf.DUMMYFUNCTION("""COMPUTED_VALUE"""),"Pharma Plus เล่มม่วง")</f>
        <v/>
      </c>
      <c r="Q18" s="100" t="n"/>
    </row>
    <row r="19" ht="13.2" customHeight="1" s="49">
      <c r="A19" s="100" t="n">
        <v>17</v>
      </c>
      <c r="B19" s="88">
        <f>IFERROR(__xludf.DUMMYFUNCTION("""COMPUTED_VALUE"""),"เพราะเหตุใดอิมัลชันที่เตรียมได้ตามสูตรข้างต้นเป็นอิมัลชันชนิด o/w")</f>
        <v/>
      </c>
      <c r="C19" s="100" t="n"/>
      <c r="D19" s="88">
        <f>IFERROR(__xludf.DUMMYFUNCTION("""COMPUTED_VALUE"""),"มีปริมาตรวัตภาคบ้า(น้ำ)สูงกว่าวัตภาคน้ำมัน และระบบสารก่ออิมัลชัน (emulsifier system) มีค่า HLB ที่สูง")</f>
        <v/>
      </c>
      <c r="E19" s="88">
        <f>IFERROR(__xludf.DUMMYFUNCTION("""COMPUTED_VALUE"""),"มีปริมาตรวัตภาคบ้า(น้ำ)สูงกว่าวัตภาคน้ำมัน และระบบสารก่ออิมัลชัน (emulsifier system) มีค่า HLB ที่ต่ำ")</f>
        <v/>
      </c>
      <c r="F19" s="88">
        <f>IFERROR(__xludf.DUMMYFUNCTION("""COMPUTED_VALUE"""),"มีปริมาตรวัตภาคน้ำมันสูงกว่าวัตภาคบ้า(น้ำ) และระบบสารก่ออิมัลชัน (emulsifier system) มีค่า HLB ที่สูง")</f>
        <v/>
      </c>
      <c r="G19" s="88">
        <f>IFERROR(__xludf.DUMMYFUNCTION("""COMPUTED_VALUE"""),"มีปริมาตรวัตภาคน้ำมันสูงกว่าวัตภาคบ้า(น้ำ) และระบบสารก่ออิมัลชัน (emulsifier system) มีค่า HLB ที่ต่ำ")</f>
        <v/>
      </c>
      <c r="H19" s="88">
        <f>IFERROR(__xludf.DUMMYFUNCTION("""COMPUTED_VALUE"""),"มีปริมาตรวัตภาคน้ำมันและวัตภาคน้ำเท่าๆกัน และระบบสารก่ออิมัลชัน (emulsifier system) มีค่า HLB ที่สูง")</f>
        <v/>
      </c>
      <c r="I19" s="100">
        <f>IFERROR(__xludf.DUMMYFUNCTION("""COMPUTED_VALUE"""),"1")</f>
        <v/>
      </c>
      <c r="J19" s="88">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100" t="n"/>
      <c r="L19" s="88">
        <f>IFERROR(__xludf.DUMMYFUNCTION("""COMPUTED_VALUE"""),"Tablet Manufacturing")</f>
        <v/>
      </c>
      <c r="M19" s="100">
        <f>IFERROR(__xludf.DUMMYFUNCTION("""COMPUTED_VALUE"""),"Product")</f>
        <v/>
      </c>
      <c r="N19" s="88" t="inlineStr">
        <is>
          <t>Clinic</t>
        </is>
      </c>
      <c r="O19" s="100">
        <f>IFERROR(__xludf.DUMMYFUNCTION("""COMPUTED_VALUE"""),"Mock")</f>
        <v/>
      </c>
      <c r="P19" s="100">
        <f>IFERROR(__xludf.DUMMYFUNCTION("""COMPUTED_VALUE"""),"Pharma Plus เล่มม่วง")</f>
        <v/>
      </c>
      <c r="Q19" s="100" t="n"/>
    </row>
    <row r="20" ht="13.2" customHeight="1" s="49">
      <c r="A20" s="100" t="n">
        <v>18</v>
      </c>
      <c r="B20" s="88">
        <f>IFERROR(__xludf.DUMMYFUNCTION("""COMPUTED_VALUE"""),"ในการผลิตยาเม็ด gemfibrozil พบว่าเมื่อตอกแล้วยาเม็ดติดจาก แก้ไขโดยการเติมสารใด")</f>
        <v/>
      </c>
      <c r="C20" s="100" t="n"/>
      <c r="D20" s="88">
        <f>IFERROR(__xludf.DUMMYFUNCTION("""COMPUTED_VALUE"""),"Lactose")</f>
        <v/>
      </c>
      <c r="E20" s="88">
        <f>IFERROR(__xludf.DUMMYFUNCTION("""COMPUTED_VALUE"""),"Calcium carbonate")</f>
        <v/>
      </c>
      <c r="F20" s="88">
        <f>IFERROR(__xludf.DUMMYFUNCTION("""COMPUTED_VALUE"""),"HPMC")</f>
        <v/>
      </c>
      <c r="G20" s="88">
        <f>IFERROR(__xludf.DUMMYFUNCTION("""COMPUTED_VALUE"""),"Magnesium stearate")</f>
        <v/>
      </c>
      <c r="H20" s="88">
        <f>IFERROR(__xludf.DUMMYFUNCTION("""COMPUTED_VALUE"""),"Alcohol")</f>
        <v/>
      </c>
      <c r="I20" s="100">
        <f>IFERROR(__xludf.DUMMYFUNCTION("""COMPUTED_VALUE"""),"4")</f>
        <v/>
      </c>
      <c r="J20" s="88">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100" t="n"/>
      <c r="L20" s="88">
        <f>IFERROR(__xludf.DUMMYFUNCTION("""COMPUTED_VALUE"""),"Tablet Defects")</f>
        <v/>
      </c>
      <c r="M20" s="100">
        <f>IFERROR(__xludf.DUMMYFUNCTION("""COMPUTED_VALUE"""),"Product")</f>
        <v/>
      </c>
      <c r="N20" s="88" t="inlineStr">
        <is>
          <t>Clinic</t>
        </is>
      </c>
      <c r="O20" s="100">
        <f>IFERROR(__xludf.DUMMYFUNCTION("""COMPUTED_VALUE"""),"Mock")</f>
        <v/>
      </c>
      <c r="P20" s="100">
        <f>IFERROR(__xludf.DUMMYFUNCTION("""COMPUTED_VALUE"""),"Pharma Plus เล่มม่วง")</f>
        <v/>
      </c>
      <c r="Q20" s="100" t="n"/>
    </row>
    <row r="21" ht="13.2" customHeight="1" s="49">
      <c r="A21" s="100" t="n">
        <v>19</v>
      </c>
      <c r="B21" s="88">
        <f>IFERROR(__xludf.DUMMYFUNCTION("""COMPUTED_VALUE"""),"หากต้องการเพิ่มความสามารถในการแตกตัวของยาเม็ด colchicine ควรใช้สารใด")</f>
        <v/>
      </c>
      <c r="C21" s="100" t="n"/>
      <c r="D21" s="88">
        <f>IFERROR(__xludf.DUMMYFUNCTION("""COMPUTED_VALUE"""),"Lactose")</f>
        <v/>
      </c>
      <c r="E21" s="88">
        <f>IFERROR(__xludf.DUMMYFUNCTION("""COMPUTED_VALUE"""),"Starch paste")</f>
        <v/>
      </c>
      <c r="F21" s="88">
        <f>IFERROR(__xludf.DUMMYFUNCTION("""COMPUTED_VALUE"""),"Microcrystalline cellulose")</f>
        <v/>
      </c>
      <c r="G21" s="88">
        <f>IFERROR(__xludf.DUMMYFUNCTION("""COMPUTED_VALUE"""),"Magnesium stearate")</f>
        <v/>
      </c>
      <c r="H21" s="88">
        <f>IFERROR(__xludf.DUMMYFUNCTION("""COMPUTED_VALUE"""),"Dicalcium phosphate")</f>
        <v/>
      </c>
      <c r="I21" s="100">
        <f>IFERROR(__xludf.DUMMYFUNCTION("""COMPUTED_VALUE"""),"3")</f>
        <v/>
      </c>
      <c r="J21" s="88">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100" t="n"/>
      <c r="L21" s="88">
        <f>IFERROR(__xludf.DUMMYFUNCTION("""COMPUTED_VALUE"""),"Tablet Manufacturing")</f>
        <v/>
      </c>
      <c r="M21" s="100">
        <f>IFERROR(__xludf.DUMMYFUNCTION("""COMPUTED_VALUE"""),"Product")</f>
        <v/>
      </c>
      <c r="N21" s="88" t="inlineStr">
        <is>
          <t>Clinic</t>
        </is>
      </c>
      <c r="O21" s="100">
        <f>IFERROR(__xludf.DUMMYFUNCTION("""COMPUTED_VALUE"""),"Mock")</f>
        <v/>
      </c>
      <c r="P21" s="100">
        <f>IFERROR(__xludf.DUMMYFUNCTION("""COMPUTED_VALUE"""),"Pharma Plus เล่มม่วง")</f>
        <v/>
      </c>
      <c r="Q21" s="100" t="n"/>
    </row>
    <row r="22" ht="13.2" customHeight="1" s="49">
      <c r="A22" s="100" t="n">
        <v>20</v>
      </c>
      <c r="B22" s="88">
        <f>IFERROR(__xludf.DUMMYFUNCTION("""COMPUTED_VALUE"""),"ในการควบคุมคุณภาพของยาเม็ด colchicine tablet 0.6 mg ตามข้อกำหนดใน USP สิ่งที่ไม่ต้องทำคือ")</f>
        <v/>
      </c>
      <c r="C22" s="100" t="n"/>
      <c r="D22" s="88">
        <f>IFERROR(__xludf.DUMMYFUNCTION("""COMPUTED_VALUE"""),"Friability test")</f>
        <v/>
      </c>
      <c r="E22" s="88">
        <f>IFERROR(__xludf.DUMMYFUNCTION("""COMPUTED_VALUE"""),"Content uniformity")</f>
        <v/>
      </c>
      <c r="F22" s="88">
        <f>IFERROR(__xludf.DUMMYFUNCTION("""COMPUTED_VALUE"""),"Weight variation")</f>
        <v/>
      </c>
      <c r="G22" s="88">
        <f>IFERROR(__xludf.DUMMYFUNCTION("""COMPUTED_VALUE"""),"Dissolution test")</f>
        <v/>
      </c>
      <c r="H22" s="88">
        <f>IFERROR(__xludf.DUMMYFUNCTION("""COMPUTED_VALUE"""),"Disintegration test")</f>
        <v/>
      </c>
      <c r="I22" s="100">
        <f>IFERROR(__xludf.DUMMYFUNCTION("""COMPUTED_VALUE"""),"1")</f>
        <v/>
      </c>
      <c r="J22"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100" t="n"/>
      <c r="L22" s="88">
        <f>IFERROR(__xludf.DUMMYFUNCTION("""COMPUTED_VALUE"""),"Tablet Manufacturing")</f>
        <v/>
      </c>
      <c r="M22" s="100">
        <f>IFERROR(__xludf.DUMMYFUNCTION("""COMPUTED_VALUE"""),"Product")</f>
        <v/>
      </c>
      <c r="N22" s="88" t="inlineStr">
        <is>
          <t>Clinic</t>
        </is>
      </c>
      <c r="O22" s="100">
        <f>IFERROR(__xludf.DUMMYFUNCTION("""COMPUTED_VALUE"""),"Mock")</f>
        <v/>
      </c>
      <c r="P22" s="100">
        <f>IFERROR(__xludf.DUMMYFUNCTION("""COMPUTED_VALUE"""),"Pharma Plus เล่มม่วง")</f>
        <v/>
      </c>
      <c r="Q22" s="100" t="n"/>
    </row>
    <row r="23" ht="13.2" customHeight="1" s="49">
      <c r="A23" s="100" t="n">
        <v>21</v>
      </c>
      <c r="B23" s="88">
        <f>IFERROR(__xludf.DUMMYFUNCTION("""COMPUTED_VALUE"""),"ถ้าต้องการเตรียมยา Intra-arthricular corticosteroids (ampule) ต้องผ่านการควบคุมคุณภาพต่อไปนี้ ยกเว้นข้อใด")</f>
        <v/>
      </c>
      <c r="C23" s="100" t="n"/>
      <c r="D23" s="88">
        <f>IFERROR(__xludf.DUMMYFUNCTION("""COMPUTED_VALUE"""),"Sterility test")</f>
        <v/>
      </c>
      <c r="E23" s="88">
        <f>IFERROR(__xludf.DUMMYFUNCTION("""COMPUTED_VALUE"""),"Clarity test")</f>
        <v/>
      </c>
      <c r="F23" s="88">
        <f>IFERROR(__xludf.DUMMYFUNCTION("""COMPUTED_VALUE"""),"Pyrogen test")</f>
        <v/>
      </c>
      <c r="G23" s="88">
        <f>IFERROR(__xludf.DUMMYFUNCTION("""COMPUTED_VALUE"""),"Compatibility test")</f>
        <v/>
      </c>
      <c r="H23" s="88">
        <f>IFERROR(__xludf.DUMMYFUNCTION("""COMPUTED_VALUE"""),"Leaker test")</f>
        <v/>
      </c>
      <c r="I23" s="100">
        <f>IFERROR(__xludf.DUMMYFUNCTION("""COMPUTED_VALUE"""),"4")</f>
        <v/>
      </c>
      <c r="J23" s="88">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100" t="n"/>
      <c r="L23" s="88">
        <f>IFERROR(__xludf.DUMMYFUNCTION("""COMPUTED_VALUE"""),"Tablet Manufacturing")</f>
        <v/>
      </c>
      <c r="M23" s="100">
        <f>IFERROR(__xludf.DUMMYFUNCTION("""COMPUTED_VALUE"""),"Product")</f>
        <v/>
      </c>
      <c r="N23" s="88" t="inlineStr">
        <is>
          <t>Clinic</t>
        </is>
      </c>
      <c r="O23" s="100">
        <f>IFERROR(__xludf.DUMMYFUNCTION("""COMPUTED_VALUE"""),"Mock")</f>
        <v/>
      </c>
      <c r="P23" s="100">
        <f>IFERROR(__xludf.DUMMYFUNCTION("""COMPUTED_VALUE"""),"Pharma Plus เล่มม่วง")</f>
        <v/>
      </c>
      <c r="Q23" s="100" t="n"/>
    </row>
    <row r="24" ht="13.2" customHeight="1" s="49">
      <c r="A24" s="100" t="n">
        <v>22</v>
      </c>
      <c r="B24" s="88">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100" t="n"/>
      <c r="D24" s="88">
        <f>IFERROR(__xludf.DUMMYFUNCTION("""COMPUTED_VALUE"""),"0.8 g")</f>
        <v/>
      </c>
      <c r="E24" s="88">
        <f>IFERROR(__xludf.DUMMYFUNCTION("""COMPUTED_VALUE"""),"1.2 g")</f>
        <v/>
      </c>
      <c r="F24" s="88">
        <f>IFERROR(__xludf.DUMMYFUNCTION("""COMPUTED_VALUE"""),"1.5 g")</f>
        <v/>
      </c>
      <c r="G24" s="88">
        <f>IFERROR(__xludf.DUMMYFUNCTION("""COMPUTED_VALUE"""),"2.2 g")</f>
        <v/>
      </c>
      <c r="H24" s="88">
        <f>IFERROR(__xludf.DUMMYFUNCTION("""COMPUTED_VALUE"""),"3.0 g")</f>
        <v/>
      </c>
      <c r="I24" s="100">
        <f>IFERROR(__xludf.DUMMYFUNCTION("""COMPUTED_VALUE"""),"4")</f>
        <v/>
      </c>
      <c r="J24" s="88">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100" t="n"/>
      <c r="L24" s="88">
        <f>IFERROR(__xludf.DUMMYFUNCTION("""COMPUTED_VALUE"""),"Tablet Manufacturing")</f>
        <v/>
      </c>
      <c r="M24" s="100">
        <f>IFERROR(__xludf.DUMMYFUNCTION("""COMPUTED_VALUE"""),"Product")</f>
        <v/>
      </c>
      <c r="N24" s="88" t="inlineStr">
        <is>
          <t>Clinic</t>
        </is>
      </c>
      <c r="O24" s="100">
        <f>IFERROR(__xludf.DUMMYFUNCTION("""COMPUTED_VALUE"""),"Mock")</f>
        <v/>
      </c>
      <c r="P24" s="100">
        <f>IFERROR(__xludf.DUMMYFUNCTION("""COMPUTED_VALUE"""),"Pharma Plus เล่มม่วง")</f>
        <v/>
      </c>
      <c r="Q24" s="100" t="n"/>
    </row>
    <row r="25" ht="13.2" customHeight="1" s="49">
      <c r="A25" s="100" t="n">
        <v>23</v>
      </c>
      <c r="B25" s="88">
        <f>IFERROR(__xludf.DUMMYFUNCTION("""COMPUTED_VALUE"""),"ผู้ป่วยควรเก็บ insulin ที่ภาวะใด")</f>
        <v/>
      </c>
      <c r="C25" s="100" t="n"/>
      <c r="D25" s="88">
        <f>IFERROR(__xludf.DUMMYFUNCTION("""COMPUTED_VALUE"""),"Cold")</f>
        <v/>
      </c>
      <c r="E25" s="88">
        <f>IFERROR(__xludf.DUMMYFUNCTION("""COMPUTED_VALUE"""),"Refrigerator")</f>
        <v/>
      </c>
      <c r="F25" s="88">
        <f>IFERROR(__xludf.DUMMYFUNCTION("""COMPUTED_VALUE"""),"Cool")</f>
        <v/>
      </c>
      <c r="G25" s="88">
        <f>IFERROR(__xludf.DUMMYFUNCTION("""COMPUTED_VALUE"""),"Room temperature")</f>
        <v/>
      </c>
      <c r="H25" s="88">
        <f>IFERROR(__xludf.DUMMYFUNCTION("""COMPUTED_VALUE"""),"Warm")</f>
        <v/>
      </c>
      <c r="I25" s="100">
        <f>IFERROR(__xludf.DUMMYFUNCTION("""COMPUTED_VALUE"""),"2")</f>
        <v/>
      </c>
      <c r="J25" s="88">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100" t="n"/>
      <c r="L25" s="88">
        <f>IFERROR(__xludf.DUMMYFUNCTION("""COMPUTED_VALUE"""),"Tablet Manufacturing")</f>
        <v/>
      </c>
      <c r="M25" s="100">
        <f>IFERROR(__xludf.DUMMYFUNCTION("""COMPUTED_VALUE"""),"Product")</f>
        <v/>
      </c>
      <c r="N25" s="88" t="inlineStr">
        <is>
          <t>Clinic</t>
        </is>
      </c>
      <c r="O25" s="100">
        <f>IFERROR(__xludf.DUMMYFUNCTION("""COMPUTED_VALUE"""),"Mock")</f>
        <v/>
      </c>
      <c r="P25" s="100">
        <f>IFERROR(__xludf.DUMMYFUNCTION("""COMPUTED_VALUE"""),"Pharma Plus เล่มม่วง")</f>
        <v/>
      </c>
      <c r="Q25" s="100" t="n"/>
    </row>
    <row r="26" ht="13.2" customHeight="1" s="49">
      <c r="A26" s="100" t="n">
        <v>24</v>
      </c>
      <c r="B26" s="88">
        <f>IFERROR(__xludf.DUMMYFUNCTION("""COMPUTED_VALUE"""),"ท่านคิดว่า metformin tablet ไม่จำเป็นต้องทำ finished product quality control ข้อใด")</f>
        <v/>
      </c>
      <c r="C26" s="100" t="n"/>
      <c r="D26" s="88">
        <f>IFERROR(__xludf.DUMMYFUNCTION("""COMPUTED_VALUE"""),"Friability test")</f>
        <v/>
      </c>
      <c r="E26" s="88">
        <f>IFERROR(__xludf.DUMMYFUNCTION("""COMPUTED_VALUE"""),"Disintegration test")</f>
        <v/>
      </c>
      <c r="F26" s="88">
        <f>IFERROR(__xludf.DUMMYFUNCTION("""COMPUTED_VALUE"""),"Dissolution test")</f>
        <v/>
      </c>
      <c r="G26" s="88">
        <f>IFERROR(__xludf.DUMMYFUNCTION("""COMPUTED_VALUE"""),"Freeze-thaw cycle")</f>
        <v/>
      </c>
      <c r="H26" s="88">
        <f>IFERROR(__xludf.DUMMYFUNCTION("""COMPUTED_VALUE"""),"Weight variation")</f>
        <v/>
      </c>
      <c r="I26" s="100">
        <f>IFERROR(__xludf.DUMMYFUNCTION("""COMPUTED_VALUE"""),"1")</f>
        <v/>
      </c>
      <c r="J26"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100" t="n"/>
      <c r="L26" s="88">
        <f>IFERROR(__xludf.DUMMYFUNCTION("""COMPUTED_VALUE"""),"Tablet Manufacturing")</f>
        <v/>
      </c>
      <c r="M26" s="100">
        <f>IFERROR(__xludf.DUMMYFUNCTION("""COMPUTED_VALUE"""),"Product")</f>
        <v/>
      </c>
      <c r="N26" s="88" t="inlineStr">
        <is>
          <t>Clinic</t>
        </is>
      </c>
      <c r="O26" s="100">
        <f>IFERROR(__xludf.DUMMYFUNCTION("""COMPUTED_VALUE"""),"Mock")</f>
        <v/>
      </c>
      <c r="P26" s="100">
        <f>IFERROR(__xludf.DUMMYFUNCTION("""COMPUTED_VALUE"""),"Pharma Plus เล่มม่วง")</f>
        <v/>
      </c>
      <c r="Q26" s="100" t="n"/>
    </row>
    <row r="27" ht="13.2" customHeight="1" s="49">
      <c r="A27" s="100" t="n">
        <v>25</v>
      </c>
      <c r="B27" s="88">
        <f>IFERROR(__xludf.DUMMYFUNCTION("""COMPUTED_VALUE"""),"ข้อใดไม่ใช่ข้อดีของการทำ film coated tablet ที่เหนือกว่า sugar coated tablet")</f>
        <v/>
      </c>
      <c r="C27" s="100" t="n"/>
      <c r="D27" s="88">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8">
        <f>IFERROR(__xludf.DUMMYFUNCTION("""COMPUTED_VALUE"""),"พื้นผิวเม็ดยามีความเรียบและ สีสม่ำเสมอกว่า sugar coated tablet")</f>
        <v/>
      </c>
      <c r="F27" s="88">
        <f>IFERROR(__xludf.DUMMYFUNCTION("""COMPUTED_VALUE"""),"กระบวนการทำ film coated tablet รวดเร็วกว่า sugar coated tablet")</f>
        <v/>
      </c>
      <c r="G27" s="88">
        <f>IFERROR(__xludf.DUMMYFUNCTION("""COMPUTED_VALUE"""),"กระบวนการทำ film coated tablet ไม่เกิดปัญหา dead spot")</f>
        <v/>
      </c>
      <c r="H27" s="88">
        <f>IFERROR(__xludf.DUMMYFUNCTION("""COMPUTED_VALUE"""),"film coated tabletไม่มีการทำ polishing ด้วย wax จึงไม่เกิดปัญหาที่เรียกว่า marbled เหมือน sugar coated tablet")</f>
        <v/>
      </c>
      <c r="I27" s="100">
        <f>IFERROR(__xludf.DUMMYFUNCTION("""COMPUTED_VALUE"""),"1")</f>
        <v/>
      </c>
      <c r="J27" s="88">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100" t="n"/>
      <c r="L27" s="88">
        <f>IFERROR(__xludf.DUMMYFUNCTION("""COMPUTED_VALUE"""),"Tablet Coating")</f>
        <v/>
      </c>
      <c r="M27" s="100">
        <f>IFERROR(__xludf.DUMMYFUNCTION("""COMPUTED_VALUE"""),"Product")</f>
        <v/>
      </c>
      <c r="N27" s="88" t="inlineStr">
        <is>
          <t>Clinic</t>
        </is>
      </c>
      <c r="O27" s="100">
        <f>IFERROR(__xludf.DUMMYFUNCTION("""COMPUTED_VALUE"""),"Mock")</f>
        <v/>
      </c>
      <c r="P27" s="100">
        <f>IFERROR(__xludf.DUMMYFUNCTION("""COMPUTED_VALUE"""),"Pharma Plus เล่มม่วง")</f>
        <v/>
      </c>
      <c r="Q27" s="100" t="n"/>
    </row>
    <row r="28" ht="13.2" customHeight="1" s="49">
      <c r="A28" s="100" t="n">
        <v>26</v>
      </c>
      <c r="B28" s="88">
        <f>IFERROR(__xludf.DUMMYFUNCTION("""COMPUTED_VALUE"""),"Antacid เป็นยาเตรียมประเภทใด")</f>
        <v/>
      </c>
      <c r="C28" s="100" t="n"/>
      <c r="D28" s="88">
        <f>IFERROR(__xludf.DUMMYFUNCTION("""COMPUTED_VALUE"""),"Gel")</f>
        <v/>
      </c>
      <c r="E28" s="88">
        <f>IFERROR(__xludf.DUMMYFUNCTION("""COMPUTED_VALUE"""),"Emulsion")</f>
        <v/>
      </c>
      <c r="F28" s="88">
        <f>IFERROR(__xludf.DUMMYFUNCTION("""COMPUTED_VALUE"""),"Suspension")</f>
        <v/>
      </c>
      <c r="G28" s="88">
        <f>IFERROR(__xludf.DUMMYFUNCTION("""COMPUTED_VALUE"""),"Solution")</f>
        <v/>
      </c>
      <c r="H28" s="88">
        <f>IFERROR(__xludf.DUMMYFUNCTION("""COMPUTED_VALUE"""),"Elixir")</f>
        <v/>
      </c>
      <c r="I28" s="100">
        <f>IFERROR(__xludf.DUMMYFUNCTION("""COMPUTED_VALUE"""),"3")</f>
        <v/>
      </c>
      <c r="J28" s="88">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100" t="n"/>
      <c r="L28" s="88">
        <f>IFERROR(__xludf.DUMMYFUNCTION("""COMPUTED_VALUE"""),"Tablet Manufacturing")</f>
        <v/>
      </c>
      <c r="M28" s="100">
        <f>IFERROR(__xludf.DUMMYFUNCTION("""COMPUTED_VALUE"""),"Product")</f>
        <v/>
      </c>
      <c r="N28" s="88" t="inlineStr">
        <is>
          <t>Clinic</t>
        </is>
      </c>
      <c r="O28" s="100">
        <f>IFERROR(__xludf.DUMMYFUNCTION("""COMPUTED_VALUE"""),"Mock")</f>
        <v/>
      </c>
      <c r="P28" s="100">
        <f>IFERROR(__xludf.DUMMYFUNCTION("""COMPUTED_VALUE"""),"Pharma Plus เล่มม่วง")</f>
        <v/>
      </c>
      <c r="Q28" s="100" t="n"/>
    </row>
    <row r="29" ht="13.2" customHeight="1" s="49">
      <c r="A29" s="100" t="n">
        <v>27</v>
      </c>
      <c r="B29" s="88">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100" t="n"/>
      <c r="D29" s="88">
        <f>IFERROR(__xludf.DUMMYFUNCTION("""COMPUTED_VALUE"""),"Hard Gelatin Capsule filling")</f>
        <v/>
      </c>
      <c r="E29" s="88">
        <f>IFERROR(__xludf.DUMMYFUNCTION("""COMPUTED_VALUE"""),"Soft Gelatin Capsule encapsulation")</f>
        <v/>
      </c>
      <c r="F29" s="88">
        <f>IFERROR(__xludf.DUMMYFUNCTION("""COMPUTED_VALUE"""),"1 และ 3")</f>
        <v/>
      </c>
      <c r="G29" s="88">
        <f>IFERROR(__xludf.DUMMYFUNCTION("""COMPUTED_VALUE"""),"2 และ 3")</f>
        <v/>
      </c>
      <c r="H29" s="88">
        <f>IFERROR(__xludf.DUMMYFUNCTION("""COMPUTED_VALUE"""),"ไม่มีข้อใดถูก")</f>
        <v/>
      </c>
      <c r="I29" s="100">
        <f>IFERROR(__xludf.DUMMYFUNCTION("""COMPUTED_VALUE"""),"3")</f>
        <v/>
      </c>
      <c r="J29" s="88">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100" t="n"/>
      <c r="L29" s="88">
        <f>IFERROR(__xludf.DUMMYFUNCTION("""COMPUTED_VALUE"""),"Tablet Manufacturing")</f>
        <v/>
      </c>
      <c r="M29" s="100">
        <f>IFERROR(__xludf.DUMMYFUNCTION("""COMPUTED_VALUE"""),"Product")</f>
        <v/>
      </c>
      <c r="N29" s="88" t="inlineStr">
        <is>
          <t>Clinic</t>
        </is>
      </c>
      <c r="O29" s="100">
        <f>IFERROR(__xludf.DUMMYFUNCTION("""COMPUTED_VALUE"""),"Mock")</f>
        <v/>
      </c>
      <c r="P29" s="100">
        <f>IFERROR(__xludf.DUMMYFUNCTION("""COMPUTED_VALUE"""),"Pharma Plus เล่มม่วง")</f>
        <v/>
      </c>
      <c r="Q29" s="100" t="n"/>
    </row>
    <row r="30" ht="13.2" customHeight="1" s="49">
      <c r="A30" s="100" t="n">
        <v>28</v>
      </c>
      <c r="B30" s="88">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100" t="n"/>
      <c r="D30" s="88">
        <f>IFERROR(__xludf.DUMMYFUNCTION("""COMPUTED_VALUE"""),"Very soluble")</f>
        <v/>
      </c>
      <c r="E30" s="88">
        <f>IFERROR(__xludf.DUMMYFUNCTION("""COMPUTED_VALUE"""),"Sparingly soluble")</f>
        <v/>
      </c>
      <c r="F30" s="88">
        <f>IFERROR(__xludf.DUMMYFUNCTION("""COMPUTED_VALUE"""),"Soluble")</f>
        <v/>
      </c>
      <c r="G30" s="88">
        <f>IFERROR(__xludf.DUMMYFUNCTION("""COMPUTED_VALUE"""),"Freely soluble")</f>
        <v/>
      </c>
      <c r="H30" s="88">
        <f>IFERROR(__xludf.DUMMYFUNCTION("""COMPUTED_VALUE"""),"Insoluble")</f>
        <v/>
      </c>
      <c r="I30" s="100">
        <f>IFERROR(__xludf.DUMMYFUNCTION("""COMPUTED_VALUE"""),"3")</f>
        <v/>
      </c>
      <c r="J30" s="88">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100" t="n"/>
      <c r="L30" s="88">
        <f>IFERROR(__xludf.DUMMYFUNCTION("""COMPUTED_VALUE"""),"Tablet Manufacturing")</f>
        <v/>
      </c>
      <c r="M30" s="100">
        <f>IFERROR(__xludf.DUMMYFUNCTION("""COMPUTED_VALUE"""),"Product")</f>
        <v/>
      </c>
      <c r="N30" s="88" t="inlineStr">
        <is>
          <t>Clinic</t>
        </is>
      </c>
      <c r="O30" s="100">
        <f>IFERROR(__xludf.DUMMYFUNCTION("""COMPUTED_VALUE"""),"Mock")</f>
        <v/>
      </c>
      <c r="P30" s="100">
        <f>IFERROR(__xludf.DUMMYFUNCTION("""COMPUTED_VALUE"""),"Pharma Plus เล่มม่วง")</f>
        <v/>
      </c>
      <c r="Q30" s="100" t="n"/>
    </row>
    <row r="31" ht="13.2" customHeight="1" s="49">
      <c r="A31" s="100" t="n">
        <v>29</v>
      </c>
      <c r="B31" s="88">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100" t="n"/>
      <c r="D31" s="88">
        <f>IFERROR(__xludf.DUMMYFUNCTION("""COMPUTED_VALUE"""),"เปลี่ยนสูตรตำรับเป็นยาน้ำ")</f>
        <v/>
      </c>
      <c r="E31" s="88">
        <f>IFERROR(__xludf.DUMMYFUNCTION("""COMPUTED_VALUE"""),"ทำ wet granulation")</f>
        <v/>
      </c>
      <c r="F31" s="88">
        <f>IFERROR(__xludf.DUMMYFUNCTION("""COMPUTED_VALUE"""),"นำไปผ่าน sieve เพื่อคัดขนาดอนุภาค")</f>
        <v/>
      </c>
      <c r="G31" s="88">
        <f>IFERROR(__xludf.DUMMYFUNCTION("""COMPUTED_VALUE"""),"เพิ่มแรงตอก")</f>
        <v/>
      </c>
      <c r="H31" s="88">
        <f>IFERROR(__xludf.DUMMYFUNCTION("""COMPUTED_VALUE"""),"เพิ่ม diluent")</f>
        <v/>
      </c>
      <c r="I31" s="100">
        <f>IFERROR(__xludf.DUMMYFUNCTION("""COMPUTED_VALUE"""),"2")</f>
        <v/>
      </c>
      <c r="J31" s="88">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100" t="n"/>
      <c r="L31" s="88">
        <f>IFERROR(__xludf.DUMMYFUNCTION("""COMPUTED_VALUE"""),"Powders &amp; Granules")</f>
        <v/>
      </c>
      <c r="M31" s="100">
        <f>IFERROR(__xludf.DUMMYFUNCTION("""COMPUTED_VALUE"""),"Product")</f>
        <v/>
      </c>
      <c r="N31" s="88" t="inlineStr">
        <is>
          <t>Clinic</t>
        </is>
      </c>
      <c r="O31" s="100">
        <f>IFERROR(__xludf.DUMMYFUNCTION("""COMPUTED_VALUE"""),"Mock")</f>
        <v/>
      </c>
      <c r="P31" s="100">
        <f>IFERROR(__xludf.DUMMYFUNCTION("""COMPUTED_VALUE"""),"Pharma Plus เล่มม่วง")</f>
        <v/>
      </c>
      <c r="Q31" s="100" t="n"/>
    </row>
    <row r="32" ht="13.2" customHeight="1" s="49">
      <c r="A32" s="100" t="n">
        <v>30</v>
      </c>
      <c r="B32" s="88">
        <f>IFERROR(__xludf.DUMMYFUNCTION("""COMPUTED_VALUE"""),"เภสัชกรผู้หนึ่งทำการสุ่ม atenolol tablets ระหว่างการผลิตพบว่ายาเม็ดเกิดการแยกฝา เรียกปรากฏการณ์นี้ว่า")</f>
        <v/>
      </c>
      <c r="C32" s="100" t="n"/>
      <c r="D32" s="88">
        <f>IFERROR(__xludf.DUMMYFUNCTION("""COMPUTED_VALUE"""),"Breaking")</f>
        <v/>
      </c>
      <c r="E32" s="88">
        <f>IFERROR(__xludf.DUMMYFUNCTION("""COMPUTED_VALUE"""),"Cracking")</f>
        <v/>
      </c>
      <c r="F32" s="88">
        <f>IFERROR(__xludf.DUMMYFUNCTION("""COMPUTED_VALUE"""),"Capping")</f>
        <v/>
      </c>
      <c r="G32" s="88">
        <f>IFERROR(__xludf.DUMMYFUNCTION("""COMPUTED_VALUE"""),"Segregation")</f>
        <v/>
      </c>
      <c r="H32" s="88">
        <f>IFERROR(__xludf.DUMMYFUNCTION("""COMPUTED_VALUE"""),"Sticking")</f>
        <v/>
      </c>
      <c r="I32" s="100">
        <f>IFERROR(__xludf.DUMMYFUNCTION("""COMPUTED_VALUE"""),"3")</f>
        <v/>
      </c>
      <c r="J32" s="88">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100" t="n"/>
      <c r="L32" s="88">
        <f>IFERROR(__xludf.DUMMYFUNCTION("""COMPUTED_VALUE"""),"Tablet Defects")</f>
        <v/>
      </c>
      <c r="M32" s="100">
        <f>IFERROR(__xludf.DUMMYFUNCTION("""COMPUTED_VALUE"""),"Product")</f>
        <v/>
      </c>
      <c r="N32" s="88" t="inlineStr">
        <is>
          <t>Clinic</t>
        </is>
      </c>
      <c r="O32" s="100">
        <f>IFERROR(__xludf.DUMMYFUNCTION("""COMPUTED_VALUE"""),"Mock")</f>
        <v/>
      </c>
      <c r="P32" s="100">
        <f>IFERROR(__xludf.DUMMYFUNCTION("""COMPUTED_VALUE"""),"Pharma Plus เล่มม่วง")</f>
        <v/>
      </c>
      <c r="Q32" s="100" t="n"/>
    </row>
    <row r="33" ht="13.2" customHeight="1" s="49">
      <c r="A33" s="100" t="n">
        <v>31</v>
      </c>
      <c r="B33" s="88">
        <f>IFERROR(__xludf.DUMMYFUNCTION("""COMPUTED_VALUE"""),"จะแก้ไขปรากฏการณ์ข้อ 100 ได้อย่างไร")</f>
        <v/>
      </c>
      <c r="C33" s="100" t="n"/>
      <c r="D33" s="88">
        <f>IFERROR(__xludf.DUMMYFUNCTION("""COMPUTED_VALUE"""),"เติม anti-adherent")</f>
        <v/>
      </c>
      <c r="E33" s="88">
        <f>IFERROR(__xludf.DUMMYFUNCTION("""COMPUTED_VALUE"""),"เติม binder")</f>
        <v/>
      </c>
      <c r="F33" s="88">
        <f>IFERROR(__xludf.DUMMYFUNCTION("""COMPUTED_VALUE"""),"ลดขนาดอนุภาคให้ใกล้เคียงกัน")</f>
        <v/>
      </c>
      <c r="G33" s="88">
        <f>IFERROR(__xludf.DUMMYFUNCTION("""COMPUTED_VALUE"""),"ปรับความเร็วในการตอกให้ลดลง")</f>
        <v/>
      </c>
      <c r="H33" s="88">
        <f>IFERROR(__xludf.DUMMYFUNCTION("""COMPUTED_VALUE"""),"ข. และ ง. ถูก")</f>
        <v/>
      </c>
      <c r="I33" s="100">
        <f>IFERROR(__xludf.DUMMYFUNCTION("""COMPUTED_VALUE"""),"5")</f>
        <v/>
      </c>
      <c r="J33" s="88">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100" t="n"/>
      <c r="L33" s="88">
        <f>IFERROR(__xludf.DUMMYFUNCTION("""COMPUTED_VALUE"""),"Tablet Manufacturing")</f>
        <v/>
      </c>
      <c r="M33" s="100">
        <f>IFERROR(__xludf.DUMMYFUNCTION("""COMPUTED_VALUE"""),"Product")</f>
        <v/>
      </c>
      <c r="N33" s="88" t="inlineStr">
        <is>
          <t>Clinic</t>
        </is>
      </c>
      <c r="O33" s="100">
        <f>IFERROR(__xludf.DUMMYFUNCTION("""COMPUTED_VALUE"""),"Mock")</f>
        <v/>
      </c>
      <c r="P33" s="100">
        <f>IFERROR(__xludf.DUMMYFUNCTION("""COMPUTED_VALUE"""),"Pharma Plus เล่มม่วง")</f>
        <v/>
      </c>
      <c r="Q33" s="100" t="n"/>
    </row>
    <row r="34" ht="13.2" customHeight="1" s="49">
      <c r="A34" s="100" t="n">
        <v>32</v>
      </c>
      <c r="B34" s="88">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100" t="n"/>
      <c r="D34" s="88">
        <f>IFERROR(__xludf.DUMMYFUNCTION("""COMPUTED_VALUE"""),"44.44")</f>
        <v/>
      </c>
      <c r="E34" s="88">
        <f>IFERROR(__xludf.DUMMYFUNCTION("""COMPUTED_VALUE"""),"75.88")</f>
        <v/>
      </c>
      <c r="F34" s="88">
        <f>IFERROR(__xludf.DUMMYFUNCTION("""COMPUTED_VALUE"""),"80.58")</f>
        <v/>
      </c>
      <c r="G34" s="88">
        <f>IFERROR(__xludf.DUMMYFUNCTION("""COMPUTED_VALUE"""),"85")</f>
        <v/>
      </c>
      <c r="H34" s="88">
        <f>IFERROR(__xludf.DUMMYFUNCTION("""COMPUTED_VALUE"""),"88.89")</f>
        <v/>
      </c>
      <c r="I34" s="100">
        <f>IFERROR(__xludf.DUMMYFUNCTION("""COMPUTED_VALUE"""),"5")</f>
        <v/>
      </c>
      <c r="J34" s="88">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100" t="n"/>
      <c r="L34" s="88">
        <f>IFERROR(__xludf.DUMMYFUNCTION("""COMPUTED_VALUE"""),"Tablet Manufacturing")</f>
        <v/>
      </c>
      <c r="M34" s="100">
        <f>IFERROR(__xludf.DUMMYFUNCTION("""COMPUTED_VALUE"""),"Product")</f>
        <v/>
      </c>
      <c r="N34" s="88" t="inlineStr">
        <is>
          <t>Clinic</t>
        </is>
      </c>
      <c r="O34" s="100">
        <f>IFERROR(__xludf.DUMMYFUNCTION("""COMPUTED_VALUE"""),"Mock")</f>
        <v/>
      </c>
      <c r="P34" s="100">
        <f>IFERROR(__xludf.DUMMYFUNCTION("""COMPUTED_VALUE"""),"Pharma Plus เล่มม่วง")</f>
        <v/>
      </c>
      <c r="Q34" s="100" t="n"/>
    </row>
    <row r="35" ht="13.2" customHeight="1" s="49">
      <c r="A35" s="100" t="n">
        <v>33</v>
      </c>
      <c r="B35" s="88">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100" t="n"/>
      <c r="D35" s="88">
        <f>IFERROR(__xludf.DUMMYFUNCTION("""COMPUTED_VALUE"""),"Preservatives")</f>
        <v/>
      </c>
      <c r="E35" s="88">
        <f>IFERROR(__xludf.DUMMYFUNCTION("""COMPUTED_VALUE"""),"Suspending agent")</f>
        <v/>
      </c>
      <c r="F35" s="88">
        <f>IFERROR(__xludf.DUMMYFUNCTION("""COMPUTED_VALUE"""),"Sweetening agent")</f>
        <v/>
      </c>
      <c r="G35" s="88">
        <f>IFERROR(__xludf.DUMMYFUNCTION("""COMPUTED_VALUE"""),"Coloring agent")</f>
        <v/>
      </c>
      <c r="H35" s="88">
        <f>IFERROR(__xludf.DUMMYFUNCTION("""COMPUTED_VALUE"""),"Active ingredient")</f>
        <v/>
      </c>
      <c r="I35" s="100">
        <f>IFERROR(__xludf.DUMMYFUNCTION("""COMPUTED_VALUE"""),"2")</f>
        <v/>
      </c>
      <c r="J35" s="88">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100" t="n"/>
      <c r="L35" s="88">
        <f>IFERROR(__xludf.DUMMYFUNCTION("""COMPUTED_VALUE"""),"Tablet Manufacturing")</f>
        <v/>
      </c>
      <c r="M35" s="100">
        <f>IFERROR(__xludf.DUMMYFUNCTION("""COMPUTED_VALUE"""),"Product")</f>
        <v/>
      </c>
      <c r="N35" s="88" t="inlineStr">
        <is>
          <t>Clinic</t>
        </is>
      </c>
      <c r="O35" s="100">
        <f>IFERROR(__xludf.DUMMYFUNCTION("""COMPUTED_VALUE"""),"Mock")</f>
        <v/>
      </c>
      <c r="P35" s="100">
        <f>IFERROR(__xludf.DUMMYFUNCTION("""COMPUTED_VALUE"""),"Pharma Plus เล่มม่วง")</f>
        <v/>
      </c>
      <c r="Q35" s="100" t="n"/>
    </row>
    <row r="36" ht="13.2" customHeight="1" s="49">
      <c r="A36" s="100" t="n">
        <v>34</v>
      </c>
      <c r="B36" s="88">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100" t="n"/>
      <c r="D36" s="88">
        <f>IFERROR(__xludf.DUMMYFUNCTION("""COMPUTED_VALUE"""),"155 g")</f>
        <v/>
      </c>
      <c r="E36" s="88">
        <f>IFERROR(__xludf.DUMMYFUNCTION("""COMPUTED_VALUE"""),"175 g")</f>
        <v/>
      </c>
      <c r="F36" s="88">
        <f>IFERROR(__xludf.DUMMYFUNCTION("""COMPUTED_VALUE"""),"180 g")</f>
        <v/>
      </c>
      <c r="G36" s="88">
        <f>IFERROR(__xludf.DUMMYFUNCTION("""COMPUTED_VALUE"""),"197 g")</f>
        <v/>
      </c>
      <c r="H36" s="88">
        <f>IFERROR(__xludf.DUMMYFUNCTION("""COMPUTED_VALUE"""),"200 g")</f>
        <v/>
      </c>
      <c r="I36" s="100">
        <f>IFERROR(__xludf.DUMMYFUNCTION("""COMPUTED_VALUE"""),"3")</f>
        <v/>
      </c>
      <c r="J36" s="88">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100" t="n"/>
      <c r="L36" s="88">
        <f>IFERROR(__xludf.DUMMYFUNCTION("""COMPUTED_VALUE"""),"Tablet Manufacturing")</f>
        <v/>
      </c>
      <c r="M36" s="100">
        <f>IFERROR(__xludf.DUMMYFUNCTION("""COMPUTED_VALUE"""),"Product")</f>
        <v/>
      </c>
      <c r="N36" s="88" t="inlineStr">
        <is>
          <t>Clinic</t>
        </is>
      </c>
      <c r="O36" s="100">
        <f>IFERROR(__xludf.DUMMYFUNCTION("""COMPUTED_VALUE"""),"Mock")</f>
        <v/>
      </c>
      <c r="P36" s="100">
        <f>IFERROR(__xludf.DUMMYFUNCTION("""COMPUTED_VALUE"""),"Pharma Plus เล่มม่วง")</f>
        <v/>
      </c>
      <c r="Q36" s="100" t="n"/>
    </row>
    <row r="37" ht="13.2" customHeight="1" s="49">
      <c r="A37" s="100" t="n">
        <v>35</v>
      </c>
      <c r="B37" s="88">
        <f>IFERROR(__xludf.DUMMYFUNCTION("""COMPUTED_VALUE"""),"ในการเตรียม D-5-S จำนวน 100 ขวด (ขวดละ 1000 mL) จะต้องใช้ NaCl หนักเท่าใด")</f>
        <v/>
      </c>
      <c r="C37" s="100" t="n"/>
      <c r="D37" s="88">
        <f>IFERROR(__xludf.DUMMYFUNCTION("""COMPUTED_VALUE"""),"45 กรัม")</f>
        <v/>
      </c>
      <c r="E37" s="88">
        <f>IFERROR(__xludf.DUMMYFUNCTION("""COMPUTED_VALUE"""),"450 กรัม")</f>
        <v/>
      </c>
      <c r="F37" s="88">
        <f>IFERROR(__xludf.DUMMYFUNCTION("""COMPUTED_VALUE"""),"90 กรัม")</f>
        <v/>
      </c>
      <c r="G37" s="88">
        <f>IFERROR(__xludf.DUMMYFUNCTION("""COMPUTED_VALUE"""),"900 กรัม")</f>
        <v/>
      </c>
      <c r="H37" s="88">
        <f>IFERROR(__xludf.DUMMYFUNCTION("""COMPUTED_VALUE"""),"ไม่มีคำตอบใดถูก")</f>
        <v/>
      </c>
      <c r="I37" s="100">
        <f>IFERROR(__xludf.DUMMYFUNCTION("""COMPUTED_VALUE"""),"4")</f>
        <v/>
      </c>
      <c r="J37" s="88">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100" t="n"/>
      <c r="L37" s="88">
        <f>IFERROR(__xludf.DUMMYFUNCTION("""COMPUTED_VALUE"""),"Tablet Manufacturing")</f>
        <v/>
      </c>
      <c r="M37" s="100">
        <f>IFERROR(__xludf.DUMMYFUNCTION("""COMPUTED_VALUE"""),"Product")</f>
        <v/>
      </c>
      <c r="N37" s="88" t="inlineStr">
        <is>
          <t>Clinic</t>
        </is>
      </c>
      <c r="O37" s="100">
        <f>IFERROR(__xludf.DUMMYFUNCTION("""COMPUTED_VALUE"""),"Mock")</f>
        <v/>
      </c>
      <c r="P37" s="100">
        <f>IFERROR(__xludf.DUMMYFUNCTION("""COMPUTED_VALUE"""),"Pharma Plus เล่มม่วง")</f>
        <v/>
      </c>
      <c r="Q37" s="100" t="n"/>
    </row>
    <row r="38" ht="13.2" customHeight="1" s="49">
      <c r="A38" s="100" t="n">
        <v>36</v>
      </c>
      <c r="B38" s="88">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100" t="n"/>
      <c r="D38" s="88">
        <f>IFERROR(__xludf.DUMMYFUNCTION("""COMPUTED_VALUE"""),"Hot air oven 160 องศาเซลเซียส นาน 3 ชั่วโมง")</f>
        <v/>
      </c>
      <c r="E38" s="88">
        <f>IFERROR(__xludf.DUMMYFUNCTION("""COMPUTED_VALUE"""),"Hot air oven 121 องศาเซลเซียส นาน 20-30 นาที")</f>
        <v/>
      </c>
      <c r="F38" s="88">
        <f>IFERROR(__xludf.DUMMYFUNCTION("""COMPUTED_VALUE"""),"Autoclave 121 องศาเซลเซียส นาน 20-30 นาที")</f>
        <v/>
      </c>
      <c r="G38" s="88">
        <f>IFERROR(__xludf.DUMMYFUNCTION("""COMPUTED_VALUE"""),"Autoclave 160 องศาเซลเซียส นาน 3 ชั่วโมง")</f>
        <v/>
      </c>
      <c r="H38" s="88">
        <f>IFERROR(__xludf.DUMMYFUNCTION("""COMPUTED_VALUE"""),"Autoclave 100 องศาเซลเซียส นาน 30 นาที")</f>
        <v/>
      </c>
      <c r="I38" s="100">
        <f>IFERROR(__xludf.DUMMYFUNCTION("""COMPUTED_VALUE"""),"3")</f>
        <v/>
      </c>
      <c r="J38" s="88">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100" t="n"/>
      <c r="L38" s="88">
        <f>IFERROR(__xludf.DUMMYFUNCTION("""COMPUTED_VALUE"""),"Tablet Manufacturing")</f>
        <v/>
      </c>
      <c r="M38" s="100">
        <f>IFERROR(__xludf.DUMMYFUNCTION("""COMPUTED_VALUE"""),"Product")</f>
        <v/>
      </c>
      <c r="N38" s="88" t="inlineStr">
        <is>
          <t>Clinic</t>
        </is>
      </c>
      <c r="O38" s="100">
        <f>IFERROR(__xludf.DUMMYFUNCTION("""COMPUTED_VALUE"""),"Mock")</f>
        <v/>
      </c>
      <c r="P38" s="100">
        <f>IFERROR(__xludf.DUMMYFUNCTION("""COMPUTED_VALUE"""),"Pharma Plus เล่มม่วง")</f>
        <v/>
      </c>
      <c r="Q38" s="100" t="n"/>
    </row>
    <row r="39" ht="13.2" customHeight="1" s="49">
      <c r="A39" s="100" t="n">
        <v>37</v>
      </c>
      <c r="B39" s="88">
        <f>IFERROR(__xludf.DUMMYFUNCTION("""COMPUTED_VALUE"""),"ยา ISDN เหมาะกับอาการขณะกำเริบ คือ dosage form ใด")</f>
        <v/>
      </c>
      <c r="C39" s="100" t="n"/>
      <c r="D39" s="88">
        <f>IFERROR(__xludf.DUMMYFUNCTION("""COMPUTED_VALUE"""),"Extent release")</f>
        <v/>
      </c>
      <c r="E39" s="88">
        <f>IFERROR(__xludf.DUMMYFUNCTION("""COMPUTED_VALUE"""),"Ointment")</f>
        <v/>
      </c>
      <c r="F39" s="88">
        <f>IFERROR(__xludf.DUMMYFUNCTION("""COMPUTED_VALUE"""),"Solution")</f>
        <v/>
      </c>
      <c r="G39" s="88">
        <f>IFERROR(__xludf.DUMMYFUNCTION("""COMPUTED_VALUE"""),"Sublingual tablet")</f>
        <v/>
      </c>
      <c r="H39" s="88">
        <f>IFERROR(__xludf.DUMMYFUNCTION("""COMPUTED_VALUE"""),"Transdermal")</f>
        <v/>
      </c>
      <c r="I39" s="100">
        <f>IFERROR(__xludf.DUMMYFUNCTION("""COMPUTED_VALUE"""),"4")</f>
        <v/>
      </c>
      <c r="J39" s="88">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100" t="n"/>
      <c r="L39" s="88">
        <f>IFERROR(__xludf.DUMMYFUNCTION("""COMPUTED_VALUE"""),"Tablet Manufacturing")</f>
        <v/>
      </c>
      <c r="M39" s="100">
        <f>IFERROR(__xludf.DUMMYFUNCTION("""COMPUTED_VALUE"""),"Product")</f>
        <v/>
      </c>
      <c r="N39" s="88" t="inlineStr">
        <is>
          <t>Clinic</t>
        </is>
      </c>
      <c r="O39" s="100">
        <f>IFERROR(__xludf.DUMMYFUNCTION("""COMPUTED_VALUE"""),"Mock")</f>
        <v/>
      </c>
      <c r="P39" s="100">
        <f>IFERROR(__xludf.DUMMYFUNCTION("""COMPUTED_VALUE"""),"Pharma Plus เล่มม่วง")</f>
        <v/>
      </c>
      <c r="Q39" s="100" t="n"/>
    </row>
    <row r="40" ht="13.2" customHeight="1" s="49">
      <c r="A40" s="100" t="n">
        <v>38</v>
      </c>
      <c r="B40" s="88">
        <f>IFERROR(__xludf.DUMMYFUNCTION("""COMPUTED_VALUE"""),"ยาที่ผู้ป่วยได้รับก่อนมารพ. คือ nifedipine SR เป็นการปลดยารูปแบบใด")</f>
        <v/>
      </c>
      <c r="C40" s="100" t="n"/>
      <c r="D40" s="88">
        <f>IFERROR(__xludf.DUMMYFUNCTION("""COMPUTED_VALUE"""),"ปลดปล่อยยาทันทีหลังรับประทานอาหาร")</f>
        <v/>
      </c>
      <c r="E40" s="88">
        <f>IFERROR(__xludf.DUMMYFUNCTION("""COMPUTED_VALUE"""),"ปลดปล่อยยาอย่างเร็ว")</f>
        <v/>
      </c>
      <c r="F40" s="88">
        <f>IFERROR(__xludf.DUMMYFUNCTION("""COMPUTED_VALUE"""),"ปลดปล่อยยาในปริมาณที่แน่นอน")</f>
        <v/>
      </c>
      <c r="G40" s="88">
        <f>IFERROR(__xludf.DUMMYFUNCTION("""COMPUTED_VALUE"""),"ค่อย ๆ ปล่อยยาออกมาอย่าง ช้า ๆ")</f>
        <v/>
      </c>
      <c r="H40" s="88">
        <f>IFERROR(__xludf.DUMMYFUNCTION("""COMPUTED_VALUE"""),"ค่อย ๆปลดปล่อยยาออกมาในปริมาณน้อย")</f>
        <v/>
      </c>
      <c r="I40" s="100">
        <f>IFERROR(__xludf.DUMMYFUNCTION("""COMPUTED_VALUE"""),"4")</f>
        <v/>
      </c>
      <c r="J40" s="88">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100" t="n"/>
      <c r="L40" s="88">
        <f>IFERROR(__xludf.DUMMYFUNCTION("""COMPUTED_VALUE"""),"Tablet Manufacturing")</f>
        <v/>
      </c>
      <c r="M40" s="100">
        <f>IFERROR(__xludf.DUMMYFUNCTION("""COMPUTED_VALUE"""),"Product")</f>
        <v/>
      </c>
      <c r="N40" s="88" t="inlineStr">
        <is>
          <t>Clinic</t>
        </is>
      </c>
      <c r="O40" s="100">
        <f>IFERROR(__xludf.DUMMYFUNCTION("""COMPUTED_VALUE"""),"Mock")</f>
        <v/>
      </c>
      <c r="P40" s="100">
        <f>IFERROR(__xludf.DUMMYFUNCTION("""COMPUTED_VALUE"""),"Pharma Plus เล่มม่วง")</f>
        <v/>
      </c>
      <c r="Q40" s="100" t="n"/>
    </row>
    <row r="41" ht="13.2" customHeight="1" s="49">
      <c r="A41" s="100" t="n">
        <v>39</v>
      </c>
      <c r="B41" s="88">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100" t="n"/>
      <c r="D41" s="88">
        <f>IFERROR(__xludf.DUMMYFUNCTION("""COMPUTED_VALUE"""),"นำไปปั่นเหวี่ยงที่ความเร็วรอบ 3,750 รอบ/นาที เป็นเวลา 5 ชั่วโมง")</f>
        <v/>
      </c>
      <c r="E41" s="88">
        <f>IFERROR(__xludf.DUMMYFUNCTION("""COMPUTED_VALUE"""),"นำไปเก็บไว้ที่อุณหภูมิ 180 C เป็นเวลา 12 ชั่วโมง")</f>
        <v/>
      </c>
      <c r="F41" s="88">
        <f>IFERROR(__xludf.DUMMYFUNCTION("""COMPUTED_VALUE"""),"นำไปเก็บไว้ที่อุณหภูมิ -5 C สลับกับ 40 C ทุก ๆ 24 ชั่วโมง เป็นจำนวน 24 รอบ")</f>
        <v/>
      </c>
      <c r="G41" s="88">
        <f>IFERROR(__xludf.DUMMYFUNCTION("""COMPUTED_VALUE"""),"นำไปเก็บไว้ที่อุณหภูมิ 4 C, 25 C และ 45 Cเป็นเวลา 6 เดือน")</f>
        <v/>
      </c>
      <c r="H41" s="88">
        <f>IFERROR(__xludf.DUMMYFUNCTION("""COMPUTED_VALUE"""),"นำไปเก็บไว้ที่อุณหภูมิ 25 C เป็นเวลา 2 ปี")</f>
        <v/>
      </c>
      <c r="I41" s="100">
        <f>IFERROR(__xludf.DUMMYFUNCTION("""COMPUTED_VALUE"""),"2")</f>
        <v/>
      </c>
      <c r="J41" s="88">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100" t="n"/>
      <c r="L41" s="88">
        <f>IFERROR(__xludf.DUMMYFUNCTION("""COMPUTED_VALUE"""),"Tablet Manufacturing")</f>
        <v/>
      </c>
      <c r="M41" s="100">
        <f>IFERROR(__xludf.DUMMYFUNCTION("""COMPUTED_VALUE"""),"Product")</f>
        <v/>
      </c>
      <c r="N41" s="88" t="inlineStr">
        <is>
          <t>Clinic</t>
        </is>
      </c>
      <c r="O41" s="100">
        <f>IFERROR(__xludf.DUMMYFUNCTION("""COMPUTED_VALUE"""),"Mock")</f>
        <v/>
      </c>
      <c r="P41" s="100">
        <f>IFERROR(__xludf.DUMMYFUNCTION("""COMPUTED_VALUE"""),"Pharma Plus เล่มม่วง")</f>
        <v/>
      </c>
      <c r="Q41" s="100" t="n"/>
    </row>
    <row r="42" ht="13.2" customHeight="1" s="49">
      <c r="A42" s="100" t="n">
        <v>40</v>
      </c>
      <c r="B42" s="88">
        <f>IFERROR(__xludf.DUMMYFUNCTION("""COMPUTED_VALUE"""),"ข้อมูลข้อมีความจำเป็นน้อยที่สุดในการนำพริกมาบรรจุในแคปซูลเพื่อรับประทาน")</f>
        <v/>
      </c>
      <c r="C42" s="100" t="n"/>
      <c r="D42" s="88">
        <f>IFERROR(__xludf.DUMMYFUNCTION("""COMPUTED_VALUE"""),"Solubility")</f>
        <v/>
      </c>
      <c r="E42" s="88">
        <f>IFERROR(__xludf.DUMMYFUNCTION("""COMPUTED_VALUE"""),"Angle of repose")</f>
        <v/>
      </c>
      <c r="F42" s="88">
        <f>IFERROR(__xludf.DUMMYFUNCTION("""COMPUTED_VALUE"""),"Capsule's size and volume")</f>
        <v/>
      </c>
      <c r="G42" s="88">
        <f>IFERROR(__xludf.DUMMYFUNCTION("""COMPUTED_VALUE"""),"Tap density")</f>
        <v/>
      </c>
      <c r="H42" s="88">
        <f>IFERROR(__xludf.DUMMYFUNCTION("""COMPUTED_VALUE"""),"Therapeutic dose")</f>
        <v/>
      </c>
      <c r="I42" s="100">
        <f>IFERROR(__xludf.DUMMYFUNCTION("""COMPUTED_VALUE"""),"1")</f>
        <v/>
      </c>
      <c r="J42" s="88">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100" t="n"/>
      <c r="L42" s="88">
        <f>IFERROR(__xludf.DUMMYFUNCTION("""COMPUTED_VALUE"""),"Hard &amp; Soft Gelatin Capsules")</f>
        <v/>
      </c>
      <c r="M42" s="100">
        <f>IFERROR(__xludf.DUMMYFUNCTION("""COMPUTED_VALUE"""),"Product")</f>
        <v/>
      </c>
      <c r="N42" s="88" t="inlineStr">
        <is>
          <t>Clinic</t>
        </is>
      </c>
      <c r="O42" s="100">
        <f>IFERROR(__xludf.DUMMYFUNCTION("""COMPUTED_VALUE"""),"Mock")</f>
        <v/>
      </c>
      <c r="P42" s="100">
        <f>IFERROR(__xludf.DUMMYFUNCTION("""COMPUTED_VALUE"""),"Pharma Plus เล่มม่วง")</f>
        <v/>
      </c>
      <c r="Q42" s="100" t="n"/>
    </row>
    <row r="43" ht="13.2" customHeight="1" s="49">
      <c r="A43" s="100" t="n">
        <v>41</v>
      </c>
      <c r="B43" s="88">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100" t="n"/>
      <c r="D43" s="88">
        <f>IFERROR(__xludf.DUMMYFUNCTION("""COMPUTED_VALUE"""),"ใช้ 25% NaHCO3 6 mL และปรับปริมาตรให้ได้ 100 mL")</f>
        <v/>
      </c>
      <c r="E43" s="88">
        <f>IFERROR(__xludf.DUMMYFUNCTION("""COMPUTED_VALUE"""),"ใช้ 25% NaHCO3 6 mL และปรับปริมาตรให้ได้ 30 mL")</f>
        <v/>
      </c>
      <c r="F43" s="88">
        <f>IFERROR(__xludf.DUMMYFUNCTION("""COMPUTED_VALUE"""),"ใช้ 25% NaHCO3 20 mL และปรับปริมาตรให้ได้ 100 mL")</f>
        <v/>
      </c>
      <c r="G43" s="88">
        <f>IFERROR(__xludf.DUMMYFUNCTION("""COMPUTED_VALUE"""),"ใช้ 25% NaHCO3 20 mL และปรับปริมาตรให้ได้ 30 mL")</f>
        <v/>
      </c>
      <c r="H43" s="88">
        <f>IFERROR(__xludf.DUMMYFUNCTION("""COMPUTED_VALUE"""),"ใช้ 25% NaHCO3 10 mL และปรับปริมาตรให้ได้ 100 mL")</f>
        <v/>
      </c>
      <c r="I43" s="100">
        <f>IFERROR(__xludf.DUMMYFUNCTION("""COMPUTED_VALUE"""),"2")</f>
        <v/>
      </c>
      <c r="J43" s="88">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100" t="n"/>
      <c r="L43" s="88">
        <f>IFERROR(__xludf.DUMMYFUNCTION("""COMPUTED_VALUE"""),"Tablet Manufacturing")</f>
        <v/>
      </c>
      <c r="M43" s="100">
        <f>IFERROR(__xludf.DUMMYFUNCTION("""COMPUTED_VALUE"""),"Product")</f>
        <v/>
      </c>
      <c r="N43" s="88" t="inlineStr">
        <is>
          <t>Clinic</t>
        </is>
      </c>
      <c r="O43" s="100">
        <f>IFERROR(__xludf.DUMMYFUNCTION("""COMPUTED_VALUE"""),"Mock")</f>
        <v/>
      </c>
      <c r="P43" s="100">
        <f>IFERROR(__xludf.DUMMYFUNCTION("""COMPUTED_VALUE"""),"Pharma Plus เล่มม่วง")</f>
        <v/>
      </c>
      <c r="Q43" s="100" t="n"/>
    </row>
    <row r="44" ht="13.2" customHeight="1" s="49">
      <c r="A44" s="100" t="n">
        <v>42</v>
      </c>
      <c r="B44" s="88">
        <f>IFERROR(__xludf.DUMMYFUNCTION("""COMPUTED_VALUE"""),"เมื่อเตรียมตำรับยาข้างต้นในข้อ 126 ส่วนประกอบใดไม่จำเป็นในการเตรียมยาใช้ในช่องหู")</f>
        <v/>
      </c>
      <c r="C44" s="100" t="n"/>
      <c r="D44" s="88">
        <f>IFERROR(__xludf.DUMMYFUNCTION("""COMPUTED_VALUE"""),"Antioxidant")</f>
        <v/>
      </c>
      <c r="E44" s="88">
        <f>IFERROR(__xludf.DUMMYFUNCTION("""COMPUTED_VALUE"""),"Buffering agent")</f>
        <v/>
      </c>
      <c r="F44" s="88">
        <f>IFERROR(__xludf.DUMMYFUNCTION("""COMPUTED_VALUE"""),"Structure vehicle")</f>
        <v/>
      </c>
      <c r="G44" s="88">
        <f>IFERROR(__xludf.DUMMYFUNCTION("""COMPUTED_VALUE"""),"Preservative")</f>
        <v/>
      </c>
      <c r="H44" s="88">
        <f>IFERROR(__xludf.DUMMYFUNCTION("""COMPUTED_VALUE"""),"Viscosity agent")</f>
        <v/>
      </c>
      <c r="I44" s="100">
        <f>IFERROR(__xludf.DUMMYFUNCTION("""COMPUTED_VALUE"""),"2")</f>
        <v/>
      </c>
      <c r="J44" s="88">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100" t="n"/>
      <c r="L44" s="88">
        <f>IFERROR(__xludf.DUMMYFUNCTION("""COMPUTED_VALUE"""),"Tablet Manufacturing")</f>
        <v/>
      </c>
      <c r="M44" s="100">
        <f>IFERROR(__xludf.DUMMYFUNCTION("""COMPUTED_VALUE"""),"Product")</f>
        <v/>
      </c>
      <c r="N44" s="88" t="inlineStr">
        <is>
          <t>Clinic</t>
        </is>
      </c>
      <c r="O44" s="100">
        <f>IFERROR(__xludf.DUMMYFUNCTION("""COMPUTED_VALUE"""),"Mock")</f>
        <v/>
      </c>
      <c r="P44" s="100">
        <f>IFERROR(__xludf.DUMMYFUNCTION("""COMPUTED_VALUE"""),"Pharma Plus เล่มม่วง")</f>
        <v/>
      </c>
      <c r="Q44" s="100" t="n"/>
    </row>
    <row r="45" ht="13.2" customHeight="1" s="49">
      <c r="A45" s="100" t="n">
        <v>43</v>
      </c>
      <c r="B45" s="88">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100" t="n"/>
      <c r="D45" s="88">
        <f>IFERROR(__xludf.DUMMYFUNCTION("""COMPUTED_VALUE"""),"0.27 g")</f>
        <v/>
      </c>
      <c r="E45" s="88">
        <f>IFERROR(__xludf.DUMMYFUNCTION("""COMPUTED_VALUE"""),"0.18 g")</f>
        <v/>
      </c>
      <c r="F45" s="88">
        <f>IFERROR(__xludf.DUMMYFUNCTION("""COMPUTED_VALUE"""),"0.09 g")</f>
        <v/>
      </c>
      <c r="G45" s="88">
        <f>IFERROR(__xludf.DUMMYFUNCTION("""COMPUTED_VALUE"""),"0.04 g")</f>
        <v/>
      </c>
      <c r="H45" s="88">
        <f>IFERROR(__xludf.DUMMYFUNCTION("""COMPUTED_VALUE"""),"0.12 g")</f>
        <v/>
      </c>
      <c r="I45" s="100">
        <f>IFERROR(__xludf.DUMMYFUNCTION("""COMPUTED_VALUE"""),"3")</f>
        <v/>
      </c>
      <c r="J45" s="88">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100" t="n"/>
      <c r="L45" s="88">
        <f>IFERROR(__xludf.DUMMYFUNCTION("""COMPUTED_VALUE"""),"Tablet Manufacturing")</f>
        <v/>
      </c>
      <c r="M45" s="100">
        <f>IFERROR(__xludf.DUMMYFUNCTION("""COMPUTED_VALUE"""),"Product")</f>
        <v/>
      </c>
      <c r="N45" s="88" t="inlineStr">
        <is>
          <t>Clinic</t>
        </is>
      </c>
      <c r="O45" s="100">
        <f>IFERROR(__xludf.DUMMYFUNCTION("""COMPUTED_VALUE"""),"Mock")</f>
        <v/>
      </c>
      <c r="P45" s="100">
        <f>IFERROR(__xludf.DUMMYFUNCTION("""COMPUTED_VALUE"""),"Pharma Plus เล่มม่วง")</f>
        <v/>
      </c>
      <c r="Q45" s="100" t="n"/>
    </row>
    <row r="46" ht="13.2" customHeight="1" s="49">
      <c r="A46" s="100" t="n">
        <v>44</v>
      </c>
      <c r="B46" s="88">
        <f>IFERROR(__xludf.DUMMYFUNCTION("""COMPUTED_VALUE"""),"ข้อใดไม่เกี่ยวกับการควบคุมคุณภาพ ยาเม็ด norfloxacin")</f>
        <v/>
      </c>
      <c r="C46" s="100" t="n"/>
      <c r="D46" s="88">
        <f>IFERROR(__xludf.DUMMYFUNCTION("""COMPUTED_VALUE"""),"Content Uniformity")</f>
        <v/>
      </c>
      <c r="E46" s="88">
        <f>IFERROR(__xludf.DUMMYFUNCTION("""COMPUTED_VALUE"""),"Dissolution test")</f>
        <v/>
      </c>
      <c r="F46" s="88">
        <f>IFERROR(__xludf.DUMMYFUNCTION("""COMPUTED_VALUE"""),"Disintegration")</f>
        <v/>
      </c>
      <c r="G46" s="88">
        <f>IFERROR(__xludf.DUMMYFUNCTION("""COMPUTED_VALUE"""),"Weight Variation")</f>
        <v/>
      </c>
      <c r="H46" s="88">
        <f>IFERROR(__xludf.DUMMYFUNCTION("""COMPUTED_VALUE"""),"Limulus Amoebocyte Lysate test")</f>
        <v/>
      </c>
      <c r="I46" s="100">
        <f>IFERROR(__xludf.DUMMYFUNCTION("""COMPUTED_VALUE"""),"5")</f>
        <v/>
      </c>
      <c r="J46" s="88">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100" t="n"/>
      <c r="L46" s="88">
        <f>IFERROR(__xludf.DUMMYFUNCTION("""COMPUTED_VALUE"""),"Tablet Manufacturing")</f>
        <v/>
      </c>
      <c r="M46" s="100">
        <f>IFERROR(__xludf.DUMMYFUNCTION("""COMPUTED_VALUE"""),"Product")</f>
        <v/>
      </c>
      <c r="N46" s="88" t="inlineStr">
        <is>
          <t>Clinic</t>
        </is>
      </c>
      <c r="O46" s="100">
        <f>IFERROR(__xludf.DUMMYFUNCTION("""COMPUTED_VALUE"""),"Mock")</f>
        <v/>
      </c>
      <c r="P46" s="100">
        <f>IFERROR(__xludf.DUMMYFUNCTION("""COMPUTED_VALUE"""),"Pharma Plus เล่มม่วง")</f>
        <v/>
      </c>
      <c r="Q46" s="100" t="n"/>
    </row>
    <row r="47" ht="13.2" customHeight="1" s="49">
      <c r="A47" s="100" t="n">
        <v>45</v>
      </c>
      <c r="B47" s="88">
        <f>IFERROR(__xludf.DUMMYFUNCTION("""COMPUTED_VALUE"""),"สารทำ emulsion ที่ดีของยาครีม isotretinoin ควรมีคุณสมบัติ")</f>
        <v/>
      </c>
      <c r="C47" s="100" t="n"/>
      <c r="D47" s="88">
        <f>IFERROR(__xludf.DUMMYFUNCTION("""COMPUTED_VALUE"""),"ลดแรงตึงผิว")</f>
        <v/>
      </c>
      <c r="E47" s="88">
        <f>IFERROR(__xludf.DUMMYFUNCTION("""COMPUTED_VALUE"""),"เพิ่มความหนืดให้กับครีม")</f>
        <v/>
      </c>
      <c r="F47" s="88">
        <f>IFERROR(__xludf.DUMMYFUNCTION("""COMPUTED_VALUE"""),"ให้ศักย์ไฟฟ้าที่เหมาะสมเพื่อให้เกิดแรงผลักของหยด")</f>
        <v/>
      </c>
      <c r="G47" s="88">
        <f>IFERROR(__xludf.DUMMYFUNCTION("""COMPUTED_VALUE"""),"มีประสิทธิภาพความเข้มข้นต่ำ")</f>
        <v/>
      </c>
      <c r="H47" s="88">
        <f>IFERROR(__xludf.DUMMYFUNCTION("""COMPUTED_VALUE"""),"ถูกทุกข้อ")</f>
        <v/>
      </c>
      <c r="I47" s="100">
        <f>IFERROR(__xludf.DUMMYFUNCTION("""COMPUTED_VALUE"""),"5")</f>
        <v/>
      </c>
      <c r="J47" s="88">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100" t="n"/>
      <c r="L47" s="88">
        <f>IFERROR(__xludf.DUMMYFUNCTION("""COMPUTED_VALUE"""),"Tablet Manufacturing")</f>
        <v/>
      </c>
      <c r="M47" s="100">
        <f>IFERROR(__xludf.DUMMYFUNCTION("""COMPUTED_VALUE"""),"Product")</f>
        <v/>
      </c>
      <c r="N47" s="88" t="inlineStr">
        <is>
          <t>Clinic</t>
        </is>
      </c>
      <c r="O47" s="100">
        <f>IFERROR(__xludf.DUMMYFUNCTION("""COMPUTED_VALUE"""),"Mock")</f>
        <v/>
      </c>
      <c r="P47" s="100">
        <f>IFERROR(__xludf.DUMMYFUNCTION("""COMPUTED_VALUE"""),"Pharma Plus เล่มม่วง")</f>
        <v/>
      </c>
      <c r="Q47" s="100" t="n"/>
    </row>
    <row r="48" ht="13.2" customHeight="1" s="49">
      <c r="A48" s="100" t="n">
        <v>46</v>
      </c>
      <c r="B48" s="88">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100" t="n"/>
      <c r="D48" s="88">
        <f>IFERROR(__xludf.DUMMYFUNCTION("""COMPUTED_VALUE"""),"Sodium alginate, bentonite, methylcellulose")</f>
        <v/>
      </c>
      <c r="E48" s="88">
        <f>IFERROR(__xludf.DUMMYFUNCTION("""COMPUTED_VALUE"""),"Tragacanth, carbomer, methylcellulose")</f>
        <v/>
      </c>
      <c r="F48" s="88">
        <f>IFERROR(__xludf.DUMMYFUNCTION("""COMPUTED_VALUE"""),"Carbomer, methylcellulose, hydroxypropyl cellulose")</f>
        <v/>
      </c>
      <c r="G48" s="88">
        <f>IFERROR(__xludf.DUMMYFUNCTION("""COMPUTED_VALUE"""),"Pectin, guar gum, carbomer")</f>
        <v/>
      </c>
      <c r="H48" s="88">
        <f>IFERROR(__xludf.DUMMYFUNCTION("""COMPUTED_VALUE"""),"Tragacanth, carboxymethylcellulose, carbomer")</f>
        <v/>
      </c>
      <c r="I48" s="100">
        <f>IFERROR(__xludf.DUMMYFUNCTION("""COMPUTED_VALUE"""),"5")</f>
        <v/>
      </c>
      <c r="J48" s="88">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100" t="n"/>
      <c r="L48" s="88">
        <f>IFERROR(__xludf.DUMMYFUNCTION("""COMPUTED_VALUE"""),"Tablet Manufacturing")</f>
        <v/>
      </c>
      <c r="M48" s="100">
        <f>IFERROR(__xludf.DUMMYFUNCTION("""COMPUTED_VALUE"""),"Product")</f>
        <v/>
      </c>
      <c r="N48" s="88" t="inlineStr">
        <is>
          <t>Clinic</t>
        </is>
      </c>
      <c r="O48" s="100">
        <f>IFERROR(__xludf.DUMMYFUNCTION("""COMPUTED_VALUE"""),"Mock")</f>
        <v/>
      </c>
      <c r="P48" s="100">
        <f>IFERROR(__xludf.DUMMYFUNCTION("""COMPUTED_VALUE"""),"Pharma Plus เล่มม่วง")</f>
        <v/>
      </c>
      <c r="Q48" s="100" t="n"/>
    </row>
    <row r="49" ht="13.2" customHeight="1" s="49">
      <c r="A49" s="100" t="n">
        <v>47</v>
      </c>
      <c r="B49" s="88">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100" t="n"/>
      <c r="D49" s="88">
        <f>IFERROR(__xludf.DUMMYFUNCTION("""COMPUTED_VALUE"""),"Mineral oil")</f>
        <v/>
      </c>
      <c r="E49" s="88">
        <f>IFERROR(__xludf.DUMMYFUNCTION("""COMPUTED_VALUE"""),"Carbopol")</f>
        <v/>
      </c>
      <c r="F49" s="88">
        <f>IFERROR(__xludf.DUMMYFUNCTION("""COMPUTED_VALUE"""),"White beeswax")</f>
        <v/>
      </c>
      <c r="G49" s="88">
        <f>IFERROR(__xludf.DUMMYFUNCTION("""COMPUTED_VALUE"""),"PEG 4000")</f>
        <v/>
      </c>
      <c r="H49" s="88">
        <f>IFERROR(__xludf.DUMMYFUNCTION("""COMPUTED_VALUE"""),"Glycerin")</f>
        <v/>
      </c>
      <c r="I49" s="100">
        <f>IFERROR(__xludf.DUMMYFUNCTION("""COMPUTED_VALUE"""),"3")</f>
        <v/>
      </c>
      <c r="J49" s="88">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100" t="n"/>
      <c r="L49" s="88">
        <f>IFERROR(__xludf.DUMMYFUNCTION("""COMPUTED_VALUE"""),"Tablet Manufacturing")</f>
        <v/>
      </c>
      <c r="M49" s="100">
        <f>IFERROR(__xludf.DUMMYFUNCTION("""COMPUTED_VALUE"""),"Product")</f>
        <v/>
      </c>
      <c r="N49" s="88" t="inlineStr">
        <is>
          <t>Clinic</t>
        </is>
      </c>
      <c r="O49" s="100">
        <f>IFERROR(__xludf.DUMMYFUNCTION("""COMPUTED_VALUE"""),"Mock")</f>
        <v/>
      </c>
      <c r="P49" s="100">
        <f>IFERROR(__xludf.DUMMYFUNCTION("""COMPUTED_VALUE"""),"Pharma Plus เล่มม่วง")</f>
        <v/>
      </c>
      <c r="Q49" s="100" t="n"/>
    </row>
    <row r="50" ht="13.2" customHeight="1" s="49">
      <c r="A50" s="100" t="n">
        <v>48</v>
      </c>
      <c r="B50" s="88">
        <f>IFERROR(__xludf.DUMMYFUNCTION("""COMPUTED_VALUE"""),"สาร polymer ตัวใดนิยมใช้ในการทำ film coat tablet")</f>
        <v/>
      </c>
      <c r="C50" s="100" t="n"/>
      <c r="D50" s="88">
        <f>IFERROR(__xludf.DUMMYFUNCTION("""COMPUTED_VALUE"""),"HPMC")</f>
        <v/>
      </c>
      <c r="E50" s="88">
        <f>IFERROR(__xludf.DUMMYFUNCTION("""COMPUTED_VALUE"""),"CMC")</f>
        <v/>
      </c>
      <c r="F50" s="88">
        <f>IFERROR(__xludf.DUMMYFUNCTION("""COMPUTED_VALUE"""),"Polymeric methacrylates")</f>
        <v/>
      </c>
      <c r="G50" s="88">
        <f>IFERROR(__xludf.DUMMYFUNCTION("""COMPUTED_VALUE"""),"Carbopol")</f>
        <v/>
      </c>
      <c r="H50" s="88">
        <f>IFERROR(__xludf.DUMMYFUNCTION("""COMPUTED_VALUE"""),"Veegum")</f>
        <v/>
      </c>
      <c r="I50" s="100">
        <f>IFERROR(__xludf.DUMMYFUNCTION("""COMPUTED_VALUE"""),"1")</f>
        <v/>
      </c>
      <c r="J50" s="88">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100" t="n"/>
      <c r="L50" s="88">
        <f>IFERROR(__xludf.DUMMYFUNCTION("""COMPUTED_VALUE"""),"Tablet Coating")</f>
        <v/>
      </c>
      <c r="M50" s="100">
        <f>IFERROR(__xludf.DUMMYFUNCTION("""COMPUTED_VALUE"""),"Product")</f>
        <v/>
      </c>
      <c r="N50" s="88" t="inlineStr">
        <is>
          <t>Clinic</t>
        </is>
      </c>
      <c r="O50" s="100">
        <f>IFERROR(__xludf.DUMMYFUNCTION("""COMPUTED_VALUE"""),"Mock")</f>
        <v/>
      </c>
      <c r="P50" s="100">
        <f>IFERROR(__xludf.DUMMYFUNCTION("""COMPUTED_VALUE"""),"Pharma Plus เล่มม่วง")</f>
        <v/>
      </c>
      <c r="Q50" s="100" t="n"/>
    </row>
    <row r="51" ht="13.2" customHeight="1" s="49">
      <c r="A51" s="100" t="n">
        <v>49</v>
      </c>
      <c r="B51" s="88">
        <f>IFERROR(__xludf.DUMMYFUNCTION("""COMPUTED_VALUE"""),"ข้อใดกล่าวผิดเกี่ยวกับยารูปแบบเม็ด")</f>
        <v/>
      </c>
      <c r="C51" s="100" t="n"/>
      <c r="D51" s="88">
        <f>IFERROR(__xludf.DUMMYFUNCTION("""COMPUTED_VALUE"""),"การเตรียมยา solution ทำได้โดยการใช้ตัวทำละลายร่วมที่เป็น organic solvent เพื่อช่วยละลาย")</f>
        <v/>
      </c>
      <c r="E51" s="88">
        <f>IFERROR(__xludf.DUMMYFUNCTION("""COMPUTED_VALUE"""),"ยารูปแบบ solution มักมีค่าความต้านทานการไหลและแรงตึงผิวภายในสารละลายใกล้เคียงกับน้ำ")</f>
        <v/>
      </c>
      <c r="F51" s="88">
        <f>IFERROR(__xludf.DUMMYFUNCTION("""COMPUTED_VALUE"""),"Suspension ใช้เป็นยาฉีดเข้าหลอดเลือดได้ ถ้าขนาดอนุภาคเล็กมากๆ")</f>
        <v/>
      </c>
      <c r="G51" s="88">
        <f>IFERROR(__xludf.DUMMYFUNCTION("""COMPUTED_VALUE"""),"Emulsion ใช้เป็นอาหารทางหลอดเลือดดำได้แต่ควรเป็นการเตรียมใหม่ๆ")</f>
        <v/>
      </c>
      <c r="H51" s="88">
        <f>IFERROR(__xludf.DUMMYFUNCTION("""COMPUTED_VALUE"""),"การลดความเจ็บปวดเมื่อฉีดทำได้โดยเติมสารบางชนิดเช่น buffer")</f>
        <v/>
      </c>
      <c r="I51" s="100">
        <f>IFERROR(__xludf.DUMMYFUNCTION("""COMPUTED_VALUE"""),"1")</f>
        <v/>
      </c>
      <c r="J51" s="88">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100" t="n"/>
      <c r="L51" s="88">
        <f>IFERROR(__xludf.DUMMYFUNCTION("""COMPUTED_VALUE"""),"Tablet Manufacturing")</f>
        <v/>
      </c>
      <c r="M51" s="100">
        <f>IFERROR(__xludf.DUMMYFUNCTION("""COMPUTED_VALUE"""),"Product")</f>
        <v/>
      </c>
      <c r="N51" s="88" t="inlineStr">
        <is>
          <t>Clinic</t>
        </is>
      </c>
      <c r="O51" s="100">
        <f>IFERROR(__xludf.DUMMYFUNCTION("""COMPUTED_VALUE"""),"Mock")</f>
        <v/>
      </c>
      <c r="P51" s="100">
        <f>IFERROR(__xludf.DUMMYFUNCTION("""COMPUTED_VALUE"""),"Pharma Plus เล่มม่วง")</f>
        <v/>
      </c>
      <c r="Q51" s="100" t="n"/>
    </row>
    <row r="52" ht="13.2" customHeight="1" s="49">
      <c r="A52" s="100" t="n">
        <v>50</v>
      </c>
      <c r="B52" s="88">
        <f>IFERROR(__xludf.DUMMYFUNCTION("""COMPUTED_VALUE"""),"ข้อใดถูกต้องที่สุดเกี่ยวกับ tonicity ของยาฉีด")</f>
        <v/>
      </c>
      <c r="C52" s="100" t="n"/>
      <c r="D52" s="88">
        <f>IFERROR(__xludf.DUMMYFUNCTION("""COMPUTED_VALUE"""),"จัดเป็น colligative property")</f>
        <v/>
      </c>
      <c r="E52" s="88">
        <f>IFERROR(__xludf.DUMMYFUNCTION("""COMPUTED_VALUE"""),"สามารถปรับได้โดยเติมสารบางชนิด เช่น phosphate acetate ซึ่งนิยมมาก")</f>
        <v/>
      </c>
      <c r="F52" s="88">
        <f>IFERROR(__xludf.DUMMYFUNCTION("""COMPUTED_VALUE"""),"การฉีด hypertonic solution ก่อให้เกิด cell lysis ได้")</f>
        <v/>
      </c>
      <c r="G52" s="88">
        <f>IFERROR(__xludf.DUMMYFUNCTION("""COMPUTED_VALUE"""),"การฉีดยา isotonic ต่อระบบเลือด มักเป็น isotonic ต่อเนื้อเยื่ออื่นด้วย")</f>
        <v/>
      </c>
      <c r="H52" s="88">
        <f>IFERROR(__xludf.DUMMYFUNCTION("""COMPUTED_VALUE"""),"Normal saline เป็นทั้ง isotonic และ iso-osmotic")</f>
        <v/>
      </c>
      <c r="I52" s="100">
        <f>IFERROR(__xludf.DUMMYFUNCTION("""COMPUTED_VALUE"""),"5")</f>
        <v/>
      </c>
      <c r="J52" s="88">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100" t="n"/>
      <c r="L52" s="88">
        <f>IFERROR(__xludf.DUMMYFUNCTION("""COMPUTED_VALUE"""),"Tablet Manufacturing")</f>
        <v/>
      </c>
      <c r="M52" s="100">
        <f>IFERROR(__xludf.DUMMYFUNCTION("""COMPUTED_VALUE"""),"Product")</f>
        <v/>
      </c>
      <c r="N52" s="88" t="inlineStr">
        <is>
          <t>Clinic</t>
        </is>
      </c>
      <c r="O52" s="100">
        <f>IFERROR(__xludf.DUMMYFUNCTION("""COMPUTED_VALUE"""),"Mock")</f>
        <v/>
      </c>
      <c r="P52" s="100">
        <f>IFERROR(__xludf.DUMMYFUNCTION("""COMPUTED_VALUE"""),"Pharma Plus เล่มม่วง")</f>
        <v/>
      </c>
      <c r="Q52" s="100" t="n"/>
    </row>
    <row r="53" ht="13.2" customHeight="1" s="49">
      <c r="A53" s="100" t="n">
        <v>51</v>
      </c>
      <c r="B53" s="88">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100" t="n"/>
      <c r="D53" s="88">
        <f>IFERROR(__xludf.DUMMYFUNCTION("""COMPUTED_VALUE"""),"Spray dried lactose")</f>
        <v/>
      </c>
      <c r="E53" s="88">
        <f>IFERROR(__xludf.DUMMYFUNCTION("""COMPUTED_VALUE"""),"Microcrystalline cellulose")</f>
        <v/>
      </c>
      <c r="F53" s="88">
        <f>IFERROR(__xludf.DUMMYFUNCTION("""COMPUTED_VALUE"""),"Tapioca starch")</f>
        <v/>
      </c>
      <c r="G53" s="88">
        <f>IFERROR(__xludf.DUMMYFUNCTION("""COMPUTED_VALUE"""),"Dibasic calcium phosphate")</f>
        <v/>
      </c>
      <c r="H53" s="88">
        <f>IFERROR(__xludf.DUMMYFUNCTION("""COMPUTED_VALUE"""),"Mannitol")</f>
        <v/>
      </c>
      <c r="I53" s="100">
        <f>IFERROR(__xludf.DUMMYFUNCTION("""COMPUTED_VALUE"""),"1")</f>
        <v/>
      </c>
      <c r="J53" s="88">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100" t="n"/>
      <c r="L53" s="88">
        <f>IFERROR(__xludf.DUMMYFUNCTION("""COMPUTED_VALUE"""),"Hard &amp; Soft Gelatin Capsules")</f>
        <v/>
      </c>
      <c r="M53" s="100">
        <f>IFERROR(__xludf.DUMMYFUNCTION("""COMPUTED_VALUE"""),"Product")</f>
        <v/>
      </c>
      <c r="N53" s="88" t="inlineStr">
        <is>
          <t>Clinic</t>
        </is>
      </c>
      <c r="O53" s="100">
        <f>IFERROR(__xludf.DUMMYFUNCTION("""COMPUTED_VALUE"""),"Mock")</f>
        <v/>
      </c>
      <c r="P53" s="100">
        <f>IFERROR(__xludf.DUMMYFUNCTION("""COMPUTED_VALUE"""),"Pharma Plus เล่มม่วง")</f>
        <v/>
      </c>
      <c r="Q53" s="100" t="n"/>
    </row>
    <row r="54" ht="13.2" customHeight="1" s="49">
      <c r="A54" s="100" t="n">
        <v>52</v>
      </c>
      <c r="B54" s="88">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100" t="n"/>
      <c r="D54" s="88">
        <f>IFERROR(__xludf.DUMMYFUNCTION("""COMPUTED_VALUE"""),"ผงยามีการกระจายขนาดอนุภาคในช่วงแคบ")</f>
        <v/>
      </c>
      <c r="E54" s="88">
        <f>IFERROR(__xludf.DUMMYFUNCTION("""COMPUTED_VALUE"""),"ผงยามีค่า angle of repose ต่ำ")</f>
        <v/>
      </c>
      <c r="F54" s="88">
        <f>IFERROR(__xludf.DUMMYFUNCTION("""COMPUTED_VALUE"""),"สารเจือจางมีความหนาแน่นใกล้เคียงตัวยาสำคัญ")</f>
        <v/>
      </c>
      <c r="G54" s="88">
        <f>IFERROR(__xludf.DUMMYFUNCTION("""COMPUTED_VALUE"""),"ปริมาณของตัวยาและสารช่วยรวมกัน ควรบรรจุขอบ body ของเปลือก capsule ได้เต็มหรือเกือบเต็ม")</f>
        <v/>
      </c>
      <c r="H54" s="88">
        <f>IFERROR(__xludf.DUMMYFUNCTION("""COMPUTED_VALUE"""),"สารช่วยการไหลที่ใช้มีคุณสมบัติเป็น true lubricant มากกว่า glidant")</f>
        <v/>
      </c>
      <c r="I54" s="100">
        <f>IFERROR(__xludf.DUMMYFUNCTION("""COMPUTED_VALUE"""),"5")</f>
        <v/>
      </c>
      <c r="J54" s="88">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100" t="n"/>
      <c r="L54" s="88">
        <f>IFERROR(__xludf.DUMMYFUNCTION("""COMPUTED_VALUE"""),"Hard &amp; Soft Gelatin Capsules")</f>
        <v/>
      </c>
      <c r="M54" s="100">
        <f>IFERROR(__xludf.DUMMYFUNCTION("""COMPUTED_VALUE"""),"Product")</f>
        <v/>
      </c>
      <c r="N54" s="88" t="inlineStr">
        <is>
          <t>Clinic</t>
        </is>
      </c>
      <c r="O54" s="100">
        <f>IFERROR(__xludf.DUMMYFUNCTION("""COMPUTED_VALUE"""),"Mock")</f>
        <v/>
      </c>
      <c r="P54" s="100">
        <f>IFERROR(__xludf.DUMMYFUNCTION("""COMPUTED_VALUE"""),"Pharma Plus เล่มม่วง")</f>
        <v/>
      </c>
      <c r="Q54" s="100" t="n"/>
    </row>
    <row r="55" ht="13.2" customHeight="1" s="49">
      <c r="A55" s="100" t="n">
        <v>53</v>
      </c>
      <c r="B55" s="88">
        <f>IFERROR(__xludf.DUMMYFUNCTION("""COMPUTED_VALUE"""),"ตำรับ aspirin suspension ที่เตรียมแล้วพบว่า เมื่อตั้งทิ้งไว้เป็นก้อนแข็ง เรียกปรากฏการณ์นี้ว่า")</f>
        <v/>
      </c>
      <c r="C55" s="100" t="n"/>
      <c r="D55" s="88">
        <f>IFERROR(__xludf.DUMMYFUNCTION("""COMPUTED_VALUE"""),"Flocculation")</f>
        <v/>
      </c>
      <c r="E55" s="88">
        <f>IFERROR(__xludf.DUMMYFUNCTION("""COMPUTED_VALUE"""),"Lamination")</f>
        <v/>
      </c>
      <c r="F55" s="88">
        <f>IFERROR(__xludf.DUMMYFUNCTION("""COMPUTED_VALUE"""),"Creaming")</f>
        <v/>
      </c>
      <c r="G55" s="88">
        <f>IFERROR(__xludf.DUMMYFUNCTION("""COMPUTED_VALUE"""),"Coalescence")</f>
        <v/>
      </c>
      <c r="H55" s="88">
        <f>IFERROR(__xludf.DUMMYFUNCTION("""COMPUTED_VALUE"""),"Caking")</f>
        <v/>
      </c>
      <c r="I55" s="100">
        <f>IFERROR(__xludf.DUMMYFUNCTION("""COMPUTED_VALUE"""),"5")</f>
        <v/>
      </c>
      <c r="J55"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100" t="n"/>
      <c r="L55" s="88">
        <f>IFERROR(__xludf.DUMMYFUNCTION("""COMPUTED_VALUE"""),"Tablet Manufacturing")</f>
        <v/>
      </c>
      <c r="M55" s="100">
        <f>IFERROR(__xludf.DUMMYFUNCTION("""COMPUTED_VALUE"""),"Product")</f>
        <v/>
      </c>
      <c r="N55" s="88" t="inlineStr">
        <is>
          <t>Clinic</t>
        </is>
      </c>
      <c r="O55" s="100">
        <f>IFERROR(__xludf.DUMMYFUNCTION("""COMPUTED_VALUE"""),"Mock")</f>
        <v/>
      </c>
      <c r="P55" s="100">
        <f>IFERROR(__xludf.DUMMYFUNCTION("""COMPUTED_VALUE"""),"Pharma Plus เล่มม่วง")</f>
        <v/>
      </c>
      <c r="Q55" s="100" t="n"/>
    </row>
    <row r="56" ht="13.2" customHeight="1" s="49">
      <c r="A56" s="100" t="n">
        <v>54</v>
      </c>
      <c r="B56" s="88">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100" t="n"/>
      <c r="D56" s="88">
        <f>IFERROR(__xludf.DUMMYFUNCTION("""COMPUTED_VALUE"""),"ผ่านการทดสอบใน S1 ทั้งหกเม็ด")</f>
        <v/>
      </c>
      <c r="E56" s="88">
        <f>IFERROR(__xludf.DUMMYFUNCTION("""COMPUTED_VALUE"""),"มี 3 เม็ดไม่ผ่านการทดสอบใน S1")</f>
        <v/>
      </c>
      <c r="F56" s="88">
        <f>IFERROR(__xludf.DUMMYFUNCTION("""COMPUTED_VALUE"""),"มี 1 เม็ดไม่ผ่านการทดสอบใน S1")</f>
        <v/>
      </c>
      <c r="G56" s="88">
        <f>IFERROR(__xludf.DUMMYFUNCTION("""COMPUTED_VALUE"""),"ต้องทำการทดสอบเพิ่มอีก 12 เม็ด")</f>
        <v/>
      </c>
      <c r="H56" s="88">
        <f>IFERROR(__xludf.DUMMYFUNCTION("""COMPUTED_VALUE"""),"มี 4 เม็ดไม่ผ่านการทดสอบ")</f>
        <v/>
      </c>
      <c r="I56" s="100">
        <f>IFERROR(__xludf.DUMMYFUNCTION("""COMPUTED_VALUE"""),"1")</f>
        <v/>
      </c>
      <c r="J56" s="88">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100" t="n"/>
      <c r="L56" s="88">
        <f>IFERROR(__xludf.DUMMYFUNCTION("""COMPUTED_VALUE"""),"Tablet Manufacturing")</f>
        <v/>
      </c>
      <c r="M56" s="100">
        <f>IFERROR(__xludf.DUMMYFUNCTION("""COMPUTED_VALUE"""),"Product")</f>
        <v/>
      </c>
      <c r="N56" s="88" t="inlineStr">
        <is>
          <t>Clinic</t>
        </is>
      </c>
      <c r="O56" s="100">
        <f>IFERROR(__xludf.DUMMYFUNCTION("""COMPUTED_VALUE"""),"Mock")</f>
        <v/>
      </c>
      <c r="P56" s="100">
        <f>IFERROR(__xludf.DUMMYFUNCTION("""COMPUTED_VALUE"""),"Pharma Plus เล่มม่วง")</f>
        <v/>
      </c>
      <c r="Q56" s="100" t="n"/>
    </row>
    <row r="57" ht="13.2" customHeight="1" s="49">
      <c r="A57" s="100" t="n">
        <v>55</v>
      </c>
      <c r="B57" s="88">
        <f>IFERROR(__xludf.DUMMYFUNCTION("""COMPUTED_VALUE"""),"ยาของบริษัทใดมีความสามารถในการละลายน้ำที่ดีกว่ากัน")</f>
        <v/>
      </c>
      <c r="C57" s="100" t="n"/>
      <c r="D57" s="88">
        <f>IFERROR(__xludf.DUMMYFUNCTION("""COMPUTED_VALUE"""),"ยาของบริษัท A ละลายน้ำได้ดีกว่า บริษัท B เนื่องจากมี lactose ทำให้ละลายน้ำได้ดีกว่า")</f>
        <v/>
      </c>
      <c r="E57" s="88">
        <f>IFERROR(__xludf.DUMMYFUNCTION("""COMPUTED_VALUE"""),"ยาของบริษัท A ละลายน้ำได้ดีกว่า บริษัท B เนื่องจากมีปริมาณ magnesium stearate มากกว่า")</f>
        <v/>
      </c>
      <c r="F57" s="88">
        <f>IFERROR(__xludf.DUMMYFUNCTION("""COMPUTED_VALUE"""),"ยาของบริษัท B ละลายน้ำได้ดีกว่า บริษัท A เนื่องจากมี microcrystalline cellulose ช่วยในการละลาย")</f>
        <v/>
      </c>
      <c r="G57" s="88">
        <f>IFERROR(__xludf.DUMMYFUNCTION("""COMPUTED_VALUE"""),"ยาของบริษัท B ละลายน้ำได้ดีกว่า บริษัท A เนื่องจากมี sodium lauryl sulfate เป็น wetting agent")</f>
        <v/>
      </c>
      <c r="H57" s="88">
        <f>IFERROR(__xludf.DUMMYFUNCTION("""COMPUTED_VALUE"""),"ยาของบริษัท A และ B ละลายน้ำได้เท่ากันเนื่องจากยา allopurinol มีคุณสมบัติละลายน้ำได้น้อยอยู่แล้ว")</f>
        <v/>
      </c>
      <c r="I57" s="100">
        <f>IFERROR(__xludf.DUMMYFUNCTION("""COMPUTED_VALUE"""),"1")</f>
        <v/>
      </c>
      <c r="J57" s="88">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100" t="n"/>
      <c r="L57" s="88">
        <f>IFERROR(__xludf.DUMMYFUNCTION("""COMPUTED_VALUE"""),"Tablet Manufacturing")</f>
        <v/>
      </c>
      <c r="M57" s="100">
        <f>IFERROR(__xludf.DUMMYFUNCTION("""COMPUTED_VALUE"""),"Product")</f>
        <v/>
      </c>
      <c r="N57" s="88" t="inlineStr">
        <is>
          <t>Clinic</t>
        </is>
      </c>
      <c r="O57" s="100">
        <f>IFERROR(__xludf.DUMMYFUNCTION("""COMPUTED_VALUE"""),"Mock")</f>
        <v/>
      </c>
      <c r="P57" s="100">
        <f>IFERROR(__xludf.DUMMYFUNCTION("""COMPUTED_VALUE"""),"Pharma Plus เล่มม่วง")</f>
        <v/>
      </c>
      <c r="Q57" s="100" t="n"/>
    </row>
    <row r="58" ht="13.2" customHeight="1" s="49">
      <c r="A58" s="100" t="n">
        <v>56</v>
      </c>
      <c r="B58" s="88">
        <f>IFERROR(__xludf.DUMMYFUNCTION("""COMPUTED_VALUE"""),"ยาเม็ดคุมกำเนิด ไม่ต้องทำการทดสอบตัวข้อใด (ตามมาตรฐานของ USP)")</f>
        <v/>
      </c>
      <c r="C58" s="100" t="n"/>
      <c r="D58" s="88">
        <f>IFERROR(__xludf.DUMMYFUNCTION("""COMPUTED_VALUE"""),"Dissolution")</f>
        <v/>
      </c>
      <c r="E58" s="88">
        <f>IFERROR(__xludf.DUMMYFUNCTION("""COMPUTED_VALUE"""),"Hardness")</f>
        <v/>
      </c>
      <c r="F58" s="88">
        <f>IFERROR(__xludf.DUMMYFUNCTION("""COMPUTED_VALUE"""),"Disintegration")</f>
        <v/>
      </c>
      <c r="G58" s="88">
        <f>IFERROR(__xludf.DUMMYFUNCTION("""COMPUTED_VALUE"""),"Content of Uniformity")</f>
        <v/>
      </c>
      <c r="H58" s="88">
        <f>IFERROR(__xludf.DUMMYFUNCTION("""COMPUTED_VALUE"""),"Percent labeled amount")</f>
        <v/>
      </c>
      <c r="I58" s="100">
        <f>IFERROR(__xludf.DUMMYFUNCTION("""COMPUTED_VALUE"""),"2")</f>
        <v/>
      </c>
      <c r="J58" s="88">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100" t="n"/>
      <c r="L58" s="88">
        <f>IFERROR(__xludf.DUMMYFUNCTION("""COMPUTED_VALUE"""),"Tablet Manufacturing")</f>
        <v/>
      </c>
      <c r="M58" s="100">
        <f>IFERROR(__xludf.DUMMYFUNCTION("""COMPUTED_VALUE"""),"Product")</f>
        <v/>
      </c>
      <c r="N58" s="88" t="inlineStr">
        <is>
          <t>Clinic</t>
        </is>
      </c>
      <c r="O58" s="100">
        <f>IFERROR(__xludf.DUMMYFUNCTION("""COMPUTED_VALUE"""),"Mock")</f>
        <v/>
      </c>
      <c r="P58" s="100">
        <f>IFERROR(__xludf.DUMMYFUNCTION("""COMPUTED_VALUE"""),"Pharma Plus เล่มม่วง")</f>
        <v/>
      </c>
      <c r="Q58" s="100" t="n"/>
    </row>
    <row r="59" ht="13.2" customHeight="1" s="49">
      <c r="A59" s="100" t="n">
        <v>57</v>
      </c>
      <c r="B59" s="88">
        <f>IFERROR(__xludf.DUMMYFUNCTION("""COMPUTED_VALUE"""),"ข้อใดผิดเกี่ยวกับการเตรียมยาเม็ดด้วยวิธีตอกอัดโดยตรง")</f>
        <v/>
      </c>
      <c r="C59" s="100" t="n"/>
      <c r="D59" s="88">
        <f>IFERROR(__xludf.DUMMYFUNCTION("""COMPUTED_VALUE"""),"เป็นวิธีที่สะดวกรวดเร็ว")</f>
        <v/>
      </c>
      <c r="E59" s="88">
        <f>IFERROR(__xludf.DUMMYFUNCTION("""COMPUTED_VALUE"""),"ไม่ใช้น้ำและความร้อนในการตอก")</f>
        <v/>
      </c>
      <c r="F59" s="88">
        <f>IFERROR(__xludf.DUMMYFUNCTION("""COMPUTED_VALUE"""),"ยาเม็ดที่ได้มีการกระจายของสีที่สม่ำเสมอกว่าการทำแกรนูลเปียก")</f>
        <v/>
      </c>
      <c r="G59" s="88">
        <f>IFERROR(__xludf.DUMMYFUNCTION("""COMPUTED_VALUE"""),"ยาที่ตอกควรมีคุณสมบัติในการไหลและยึดเกาะกันได้ดี")</f>
        <v/>
      </c>
      <c r="H59" s="88">
        <f>IFERROR(__xludf.DUMMYFUNCTION("""COMPUTED_VALUE"""),"สารช่วยควรไหลได้ดีและตอกอัดได้")</f>
        <v/>
      </c>
      <c r="I59" s="100">
        <f>IFERROR(__xludf.DUMMYFUNCTION("""COMPUTED_VALUE"""),"3")</f>
        <v/>
      </c>
      <c r="J59" s="88">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100" t="n"/>
      <c r="L59" s="88">
        <f>IFERROR(__xludf.DUMMYFUNCTION("""COMPUTED_VALUE"""),"Tablet Manufacturing")</f>
        <v/>
      </c>
      <c r="M59" s="100">
        <f>IFERROR(__xludf.DUMMYFUNCTION("""COMPUTED_VALUE"""),"Product")</f>
        <v/>
      </c>
      <c r="N59" s="88" t="inlineStr">
        <is>
          <t>Clinic</t>
        </is>
      </c>
      <c r="O59" s="100">
        <f>IFERROR(__xludf.DUMMYFUNCTION("""COMPUTED_VALUE"""),"Mock")</f>
        <v/>
      </c>
      <c r="P59" s="100">
        <f>IFERROR(__xludf.DUMMYFUNCTION("""COMPUTED_VALUE"""),"Pharma Plus เล่มม่วง")</f>
        <v/>
      </c>
      <c r="Q59" s="100" t="n"/>
    </row>
    <row r="60" ht="13.2" customHeight="1" s="49">
      <c r="A60" s="100" t="n">
        <v>58</v>
      </c>
      <c r="B60" s="88">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100" t="n"/>
      <c r="D60" s="88">
        <f>IFERROR(__xludf.DUMMYFUNCTION("""COMPUTED_VALUE"""),"Cosolvency")</f>
        <v/>
      </c>
      <c r="E60" s="88">
        <f>IFERROR(__xludf.DUMMYFUNCTION("""COMPUTED_VALUE"""),"Complexation")</f>
        <v/>
      </c>
      <c r="F60" s="88">
        <f>IFERROR(__xludf.DUMMYFUNCTION("""COMPUTED_VALUE"""),"Micelle")</f>
        <v/>
      </c>
      <c r="G60" s="88">
        <f>IFERROR(__xludf.DUMMYFUNCTION("""COMPUTED_VALUE"""),"Liposome")</f>
        <v/>
      </c>
      <c r="H60" s="88">
        <f>IFERROR(__xludf.DUMMYFUNCTION("""COMPUTED_VALUE"""),"Crystallization")</f>
        <v/>
      </c>
      <c r="I60" s="100">
        <f>IFERROR(__xludf.DUMMYFUNCTION("""COMPUTED_VALUE"""),"1")</f>
        <v/>
      </c>
      <c r="J60"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100" t="n"/>
      <c r="L60" s="88">
        <f>IFERROR(__xludf.DUMMYFUNCTION("""COMPUTED_VALUE"""),"Tablet Manufacturing")</f>
        <v/>
      </c>
      <c r="M60" s="100">
        <f>IFERROR(__xludf.DUMMYFUNCTION("""COMPUTED_VALUE"""),"Product")</f>
        <v/>
      </c>
      <c r="N60" s="88" t="inlineStr">
        <is>
          <t>Clinic</t>
        </is>
      </c>
      <c r="O60" s="100">
        <f>IFERROR(__xludf.DUMMYFUNCTION("""COMPUTED_VALUE"""),"Mock")</f>
        <v/>
      </c>
      <c r="P60" s="100">
        <f>IFERROR(__xludf.DUMMYFUNCTION("""COMPUTED_VALUE"""),"Pharma Plus เล่มม่วง")</f>
        <v/>
      </c>
      <c r="Q60" s="100" t="n"/>
    </row>
    <row r="61" ht="13.2" customHeight="1" s="49">
      <c r="A61" s="100" t="n">
        <v>59</v>
      </c>
      <c r="B61" s="88">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100" t="n"/>
      <c r="D61" s="88">
        <f>IFERROR(__xludf.DUMMYFUNCTION("""COMPUTED_VALUE"""),"Cosolvency")</f>
        <v/>
      </c>
      <c r="E61" s="88">
        <f>IFERROR(__xludf.DUMMYFUNCTION("""COMPUTED_VALUE"""),"pH adjustment")</f>
        <v/>
      </c>
      <c r="F61" s="88">
        <f>IFERROR(__xludf.DUMMYFUNCTION("""COMPUTED_VALUE"""),"Complexation")</f>
        <v/>
      </c>
      <c r="G61" s="88">
        <f>IFERROR(__xludf.DUMMYFUNCTION("""COMPUTED_VALUE"""),"Prodrug formation")</f>
        <v/>
      </c>
      <c r="H61" s="88">
        <f>IFERROR(__xludf.DUMMYFUNCTION("""COMPUTED_VALUE"""),"Micelle solubilization")</f>
        <v/>
      </c>
      <c r="I61" s="100">
        <f>IFERROR(__xludf.DUMMYFUNCTION("""COMPUTED_VALUE"""),"1")</f>
        <v/>
      </c>
      <c r="J61"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100" t="n"/>
      <c r="L61" s="88">
        <f>IFERROR(__xludf.DUMMYFUNCTION("""COMPUTED_VALUE"""),"Tablet Manufacturing")</f>
        <v/>
      </c>
      <c r="M61" s="100">
        <f>IFERROR(__xludf.DUMMYFUNCTION("""COMPUTED_VALUE"""),"Product")</f>
        <v/>
      </c>
      <c r="N61" s="88" t="inlineStr">
        <is>
          <t>Clinic</t>
        </is>
      </c>
      <c r="O61" s="100">
        <f>IFERROR(__xludf.DUMMYFUNCTION("""COMPUTED_VALUE"""),"Mock")</f>
        <v/>
      </c>
      <c r="P61" s="100">
        <f>IFERROR(__xludf.DUMMYFUNCTION("""COMPUTED_VALUE"""),"Pharma Plus เล่มม่วง")</f>
        <v/>
      </c>
      <c r="Q61" s="100" t="n"/>
    </row>
    <row r="62" ht="13.2" customHeight="1" s="49">
      <c r="A62" s="100" t="n">
        <v>60</v>
      </c>
      <c r="B62" s="88">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100" t="n"/>
      <c r="D62" s="88">
        <f>IFERROR(__xludf.DUMMYFUNCTION("""COMPUTED_VALUE"""),"Caking")</f>
        <v/>
      </c>
      <c r="E62" s="88">
        <f>IFERROR(__xludf.DUMMYFUNCTION("""COMPUTED_VALUE"""),"Cracking")</f>
        <v/>
      </c>
      <c r="F62" s="88">
        <f>IFERROR(__xludf.DUMMYFUNCTION("""COMPUTED_VALUE"""),"Bleeding")</f>
        <v/>
      </c>
      <c r="G62" s="88">
        <f>IFERROR(__xludf.DUMMYFUNCTION("""COMPUTED_VALUE"""),"Creaming")</f>
        <v/>
      </c>
      <c r="H62" s="88">
        <f>IFERROR(__xludf.DUMMYFUNCTION("""COMPUTED_VALUE"""),"Phase inversion")</f>
        <v/>
      </c>
      <c r="I62" s="100">
        <f>IFERROR(__xludf.DUMMYFUNCTION("""COMPUTED_VALUE"""),"2")</f>
        <v/>
      </c>
      <c r="J62" s="88">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100" t="n"/>
      <c r="L62" s="88">
        <f>IFERROR(__xludf.DUMMYFUNCTION("""COMPUTED_VALUE"""),"Tablet Manufacturing")</f>
        <v/>
      </c>
      <c r="M62" s="100">
        <f>IFERROR(__xludf.DUMMYFUNCTION("""COMPUTED_VALUE"""),"Product")</f>
        <v/>
      </c>
      <c r="N62" s="88" t="inlineStr">
        <is>
          <t>Clinic</t>
        </is>
      </c>
      <c r="O62" s="100">
        <f>IFERROR(__xludf.DUMMYFUNCTION("""COMPUTED_VALUE"""),"Mock")</f>
        <v/>
      </c>
      <c r="P62" s="100">
        <f>IFERROR(__xludf.DUMMYFUNCTION("""COMPUTED_VALUE"""),"Pharma Plus เล่มม่วง")</f>
        <v/>
      </c>
      <c r="Q62" s="100" t="n"/>
    </row>
    <row r="63" ht="13.2" customHeight="1" s="49">
      <c r="A63" s="100" t="n">
        <v>61</v>
      </c>
      <c r="B63" s="88">
        <f>IFERROR(__xludf.DUMMYFUNCTION("""COMPUTED_VALUE"""),"มีสูตรตำรับโลชั่นพริก เกิดแยกตัว เขย่าไม่กลับคืนเกิดจากสาเหตุใดได้")</f>
        <v/>
      </c>
      <c r="C63" s="100" t="n"/>
      <c r="D63" s="88">
        <f>IFERROR(__xludf.DUMMYFUNCTION("""COMPUTED_VALUE"""),"เฟสน้ำมันมีมากไป")</f>
        <v/>
      </c>
      <c r="E63" s="88">
        <f>IFERROR(__xludf.DUMMYFUNCTION("""COMPUTED_VALUE"""),"สัดส่วนระหว่างวัดภาคน้ำและน้ำมันต่างกันมาก")</f>
        <v/>
      </c>
      <c r="F63" s="88">
        <f>IFERROR(__xludf.DUMMYFUNCTION("""COMPUTED_VALUE"""),"ไม่มี emulsifier")</f>
        <v/>
      </c>
      <c r="G63" s="88">
        <f>IFERROR(__xludf.DUMMYFUNCTION("""COMPUTED_VALUE"""),"Emulsifier ไม่เพียงพอ")</f>
        <v/>
      </c>
      <c r="H63" s="88">
        <f>IFERROR(__xludf.DUMMYFUNCTION("""COMPUTED_VALUE"""),"ความหนาแน่นเฟสน้ำกับน้ำมันมีความแตกต่างกันมาก")</f>
        <v/>
      </c>
      <c r="I63" s="100">
        <f>IFERROR(__xludf.DUMMYFUNCTION("""COMPUTED_VALUE"""),"4")</f>
        <v/>
      </c>
      <c r="J63" s="88">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100" t="n"/>
      <c r="L63" s="88">
        <f>IFERROR(__xludf.DUMMYFUNCTION("""COMPUTED_VALUE"""),"Tablet Manufacturing")</f>
        <v/>
      </c>
      <c r="M63" s="100">
        <f>IFERROR(__xludf.DUMMYFUNCTION("""COMPUTED_VALUE"""),"Product")</f>
        <v/>
      </c>
      <c r="N63" s="88" t="inlineStr">
        <is>
          <t>Clinic</t>
        </is>
      </c>
      <c r="O63" s="100">
        <f>IFERROR(__xludf.DUMMYFUNCTION("""COMPUTED_VALUE"""),"Mock")</f>
        <v/>
      </c>
      <c r="P63" s="100">
        <f>IFERROR(__xludf.DUMMYFUNCTION("""COMPUTED_VALUE"""),"Pharma Plus เล่มม่วง")</f>
        <v/>
      </c>
      <c r="Q63" s="100" t="n"/>
    </row>
    <row r="64" ht="13.2" customHeight="1" s="49">
      <c r="A64" s="100" t="n">
        <v>62</v>
      </c>
      <c r="B64" s="88">
        <f>IFERROR(__xludf.DUMMYFUNCTION("""COMPUTED_VALUE"""),"ถ้าจะเตรียมยาเพื่อให้ไม่ผ่านกระบวนการ metabolite ที่ตับ เราควรจะเตรียมในรูปแบบใด")</f>
        <v/>
      </c>
      <c r="C64" s="100" t="n"/>
      <c r="D64" s="88">
        <f>IFERROR(__xludf.DUMMYFUNCTION("""COMPUTED_VALUE"""),"Film coated tablets")</f>
        <v/>
      </c>
      <c r="E64" s="88">
        <f>IFERROR(__xludf.DUMMYFUNCTION("""COMPUTED_VALUE"""),"Enteric coated tablets")</f>
        <v/>
      </c>
      <c r="F64" s="88">
        <f>IFERROR(__xludf.DUMMYFUNCTION("""COMPUTED_VALUE"""),"Osmotic pump tablets")</f>
        <v/>
      </c>
      <c r="G64" s="88">
        <f>IFERROR(__xludf.DUMMYFUNCTION("""COMPUTED_VALUE"""),"Matrix tablets")</f>
        <v/>
      </c>
      <c r="H64" s="88">
        <f>IFERROR(__xludf.DUMMYFUNCTION("""COMPUTED_VALUE"""),"Rectal suppositories")</f>
        <v/>
      </c>
      <c r="I64" s="100">
        <f>IFERROR(__xludf.DUMMYFUNCTION("""COMPUTED_VALUE"""),"4")</f>
        <v/>
      </c>
      <c r="J64" s="88">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100" t="n"/>
      <c r="L64" s="88">
        <f>IFERROR(__xludf.DUMMYFUNCTION("""COMPUTED_VALUE"""),"Tablet Manufacturing")</f>
        <v/>
      </c>
      <c r="M64" s="100">
        <f>IFERROR(__xludf.DUMMYFUNCTION("""COMPUTED_VALUE"""),"Product")</f>
        <v/>
      </c>
      <c r="N64" s="88" t="inlineStr">
        <is>
          <t>Clinic</t>
        </is>
      </c>
      <c r="O64" s="100">
        <f>IFERROR(__xludf.DUMMYFUNCTION("""COMPUTED_VALUE"""),"Mock")</f>
        <v/>
      </c>
      <c r="P64" s="100">
        <f>IFERROR(__xludf.DUMMYFUNCTION("""COMPUTED_VALUE"""),"Pharma Plus เล่มม่วง")</f>
        <v/>
      </c>
      <c r="Q64" s="100" t="n"/>
    </row>
    <row r="65" ht="13.2" customHeight="1" s="49">
      <c r="A65" s="100" t="n">
        <v>63</v>
      </c>
      <c r="B65" s="88">
        <f>IFERROR(__xludf.DUMMYFUNCTION("""COMPUTED_VALUE"""),"ระบบควบคุมการปลดปล่อยยาแบบใดสามารถหักแบ่งครึ่งเม็ดได้")</f>
        <v/>
      </c>
      <c r="C65" s="100" t="n"/>
      <c r="D65" s="88">
        <f>IFERROR(__xludf.DUMMYFUNCTION("""COMPUTED_VALUE"""),"Enteric coated")</f>
        <v/>
      </c>
      <c r="E65" s="88">
        <f>IFERROR(__xludf.DUMMYFUNCTION("""COMPUTED_VALUE"""),"Reservoir")</f>
        <v/>
      </c>
      <c r="F65" s="88">
        <f>IFERROR(__xludf.DUMMYFUNCTION("""COMPUTED_VALUE"""),"Osmotic control")</f>
        <v/>
      </c>
      <c r="G65" s="88">
        <f>IFERROR(__xludf.DUMMYFUNCTION("""COMPUTED_VALUE"""),"Matrix control")</f>
        <v/>
      </c>
      <c r="H65" s="88">
        <f>IFERROR(__xludf.DUMMYFUNCTION("""COMPUTED_VALUE"""),"Film diffuse control")</f>
        <v/>
      </c>
      <c r="I65" s="100">
        <f>IFERROR(__xludf.DUMMYFUNCTION("""COMPUTED_VALUE"""),"5")</f>
        <v/>
      </c>
      <c r="J65" s="88">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100" t="n"/>
      <c r="L65" s="88">
        <f>IFERROR(__xludf.DUMMYFUNCTION("""COMPUTED_VALUE"""),"Tablet Manufacturing")</f>
        <v/>
      </c>
      <c r="M65" s="100">
        <f>IFERROR(__xludf.DUMMYFUNCTION("""COMPUTED_VALUE"""),"Product")</f>
        <v/>
      </c>
      <c r="N65" s="88" t="inlineStr">
        <is>
          <t>Clinic</t>
        </is>
      </c>
      <c r="O65" s="100">
        <f>IFERROR(__xludf.DUMMYFUNCTION("""COMPUTED_VALUE"""),"Mock")</f>
        <v/>
      </c>
      <c r="P65" s="100">
        <f>IFERROR(__xludf.DUMMYFUNCTION("""COMPUTED_VALUE"""),"Pharma Plus เล่มม่วง")</f>
        <v/>
      </c>
      <c r="Q65" s="100" t="n"/>
    </row>
    <row r="66" ht="13.2" customHeight="1" s="49">
      <c r="A66" s="100" t="n">
        <v>64</v>
      </c>
      <c r="B66" s="88">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100" t="n"/>
      <c r="D66" s="88">
        <f>IFERROR(__xludf.DUMMYFUNCTION("""COMPUTED_VALUE"""),"Titanium dioxide เป็น binder")</f>
        <v/>
      </c>
      <c r="E66" s="88">
        <f>IFERROR(__xludf.DUMMYFUNCTION("""COMPUTED_VALUE"""),"Microcrystalline cellulose เป็น filler")</f>
        <v/>
      </c>
      <c r="F66" s="88">
        <f>IFERROR(__xludf.DUMMYFUNCTION("""COMPUTED_VALUE"""),"Sodium starch glycolate เป็น superdisintegrant")</f>
        <v/>
      </c>
      <c r="G66" s="88">
        <f>IFERROR(__xludf.DUMMYFUNCTION("""COMPUTED_VALUE"""),"Magnesium stearate เป็น glidant")</f>
        <v/>
      </c>
      <c r="H66" s="88">
        <f>IFERROR(__xludf.DUMMYFUNCTION("""COMPUTED_VALUE"""),"Corn starch เป็น disintegrant")</f>
        <v/>
      </c>
      <c r="I66" s="100">
        <f>IFERROR(__xludf.DUMMYFUNCTION("""COMPUTED_VALUE"""),"5")</f>
        <v/>
      </c>
      <c r="J66" s="88">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100" t="n"/>
      <c r="L66" s="88">
        <f>IFERROR(__xludf.DUMMYFUNCTION("""COMPUTED_VALUE"""),"Powders &amp; Granules")</f>
        <v/>
      </c>
      <c r="M66" s="100">
        <f>IFERROR(__xludf.DUMMYFUNCTION("""COMPUTED_VALUE"""),"Product")</f>
        <v/>
      </c>
      <c r="N66" s="88" t="inlineStr">
        <is>
          <t>Clinic</t>
        </is>
      </c>
      <c r="O66" s="100">
        <f>IFERROR(__xludf.DUMMYFUNCTION("""COMPUTED_VALUE"""),"Mock")</f>
        <v/>
      </c>
      <c r="P66" s="100">
        <f>IFERROR(__xludf.DUMMYFUNCTION("""COMPUTED_VALUE"""),"Pharma Plus เล่มม่วง")</f>
        <v/>
      </c>
      <c r="Q66" s="100" t="n"/>
    </row>
    <row r="67" ht="13.2" customHeight="1" s="49">
      <c r="A67" s="100" t="n">
        <v>65</v>
      </c>
      <c r="B67" s="88">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100" t="n"/>
      <c r="D67" s="88">
        <f>IFERROR(__xludf.DUMMYFUNCTION("""COMPUTED_VALUE"""),"มีสารก่อเจล 2 ชนิด")</f>
        <v/>
      </c>
      <c r="E67" s="88">
        <f>IFERROR(__xludf.DUMMYFUNCTION("""COMPUTED_VALUE"""),"Carbopol ละลายในน้ำเดือด แล้วเติมน้ำเย็นละลายทันที")</f>
        <v/>
      </c>
      <c r="F67" s="88">
        <f>IFERROR(__xludf.DUMMYFUNCTION("""COMPUTED_VALUE"""),"Triclosan ช่วยให้เจลแข็งตัวจากการปรับ pH")</f>
        <v/>
      </c>
      <c r="G67" s="88">
        <f>IFERROR(__xludf.DUMMYFUNCTION("""COMPUTED_VALUE"""),"Triethanolamine เป็น preservative ของตำรับ")</f>
        <v/>
      </c>
      <c r="H67" s="88">
        <f>IFERROR(__xludf.DUMMYFUNCTION("""COMPUTED_VALUE"""),"Carbopol ละลายได้ดีใน alcohol")</f>
        <v/>
      </c>
      <c r="I67" s="100">
        <f>IFERROR(__xludf.DUMMYFUNCTION("""COMPUTED_VALUE"""),"4")</f>
        <v/>
      </c>
      <c r="J67" s="88">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100" t="n"/>
      <c r="L67" s="88">
        <f>IFERROR(__xludf.DUMMYFUNCTION("""COMPUTED_VALUE"""),"Tablet Manufacturing")</f>
        <v/>
      </c>
      <c r="M67" s="100">
        <f>IFERROR(__xludf.DUMMYFUNCTION("""COMPUTED_VALUE"""),"Product")</f>
        <v/>
      </c>
      <c r="N67" s="88" t="inlineStr">
        <is>
          <t>Clinic</t>
        </is>
      </c>
      <c r="O67" s="100">
        <f>IFERROR(__xludf.DUMMYFUNCTION("""COMPUTED_VALUE"""),"Mock")</f>
        <v/>
      </c>
      <c r="P67" s="100">
        <f>IFERROR(__xludf.DUMMYFUNCTION("""COMPUTED_VALUE"""),"Pharma Plus เล่มม่วง")</f>
        <v/>
      </c>
      <c r="Q67" s="100" t="n"/>
    </row>
    <row r="68" ht="13.2" customHeight="1" s="49">
      <c r="A68" s="100" t="n">
        <v>66</v>
      </c>
      <c r="B68" s="88">
        <f>IFERROR(__xludf.DUMMYFUNCTION("""COMPUTED_VALUE"""),"โจทย์ให้สูตรตำรับของ tetracycline capsule มา ได้แก่ lactose, magnesium stearate ... (โจทย์ไม่ครบ) ตำรับ tetracycline capsule
ข้อใดถูกต้อง")</f>
        <v/>
      </c>
      <c r="C68" s="100" t="n"/>
      <c r="D68" s="88">
        <f>IFERROR(__xludf.DUMMYFUNCTION("""COMPUTED_VALUE"""),"เหมาะจะเตรียมเป็น soft gelatin capsule")</f>
        <v/>
      </c>
      <c r="E68" s="88">
        <f>IFERROR(__xludf.DUMMYFUNCTION("""COMPUTED_VALUE"""),"Capsule เบอร์ 000 เล็กสุด เบอร์ 5 ใหญ่สุด")</f>
        <v/>
      </c>
      <c r="F68" s="88">
        <f>IFERROR(__xludf.DUMMYFUNCTION("""COMPUTED_VALUE"""),"Lactose เพิ่มความหวาน")</f>
        <v/>
      </c>
      <c r="G68" s="88">
        <f>IFERROR(__xludf.DUMMYFUNCTION("""COMPUTED_VALUE"""),"Magnesium stearate เพิ่มการแตกตัว")</f>
        <v/>
      </c>
      <c r="H68" s="88">
        <f>IFERROR(__xludf.DUMMYFUNCTION("""COMPUTED_VALUE"""),"Silicon dioxide เพิ่มการไหล")</f>
        <v/>
      </c>
      <c r="I68" s="100">
        <f>IFERROR(__xludf.DUMMYFUNCTION("""COMPUTED_VALUE"""),"1")</f>
        <v/>
      </c>
      <c r="J68" s="88">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100" t="n"/>
      <c r="L68" s="88">
        <f>IFERROR(__xludf.DUMMYFUNCTION("""COMPUTED_VALUE"""),"Hard &amp; Soft Gelatin Capsules")</f>
        <v/>
      </c>
      <c r="M68" s="100">
        <f>IFERROR(__xludf.DUMMYFUNCTION("""COMPUTED_VALUE"""),"Product")</f>
        <v/>
      </c>
      <c r="N68" s="88" t="inlineStr">
        <is>
          <t>Clinic</t>
        </is>
      </c>
      <c r="O68" s="100">
        <f>IFERROR(__xludf.DUMMYFUNCTION("""COMPUTED_VALUE"""),"Mock")</f>
        <v/>
      </c>
      <c r="P68" s="100">
        <f>IFERROR(__xludf.DUMMYFUNCTION("""COMPUTED_VALUE"""),"Pharma Plus เล่มม่วง")</f>
        <v/>
      </c>
      <c r="Q68" s="100" t="n"/>
    </row>
    <row r="69" ht="13.2" customHeight="1" s="49">
      <c r="A69" s="100" t="n">
        <v>67</v>
      </c>
      <c r="B69" s="88">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100" t="n"/>
      <c r="D69" s="88">
        <f>IFERROR(__xludf.DUMMYFUNCTION("""COMPUTED_VALUE"""),"Hydroxypropyl methyl cellulose")</f>
        <v/>
      </c>
      <c r="E69" s="88">
        <f>IFERROR(__xludf.DUMMYFUNCTION("""COMPUTED_VALUE"""),"Magnesium stearate")</f>
        <v/>
      </c>
      <c r="F69" s="88">
        <f>IFERROR(__xludf.DUMMYFUNCTION("""COMPUTED_VALUE"""),"Microcrystalline cellulose")</f>
        <v/>
      </c>
      <c r="G69" s="88">
        <f>IFERROR(__xludf.DUMMYFUNCTION("""COMPUTED_VALUE"""),"Colloidal silica")</f>
        <v/>
      </c>
      <c r="H69" s="88">
        <f>IFERROR(__xludf.DUMMYFUNCTION("""COMPUTED_VALUE"""),"Pre-gelatinized starch")</f>
        <v/>
      </c>
      <c r="I69" s="100">
        <f>IFERROR(__xludf.DUMMYFUNCTION("""COMPUTED_VALUE"""),"5")</f>
        <v/>
      </c>
      <c r="J69" s="88">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100" t="n"/>
      <c r="L69" s="88">
        <f>IFERROR(__xludf.DUMMYFUNCTION("""COMPUTED_VALUE"""),"Tablet Manufacturing")</f>
        <v/>
      </c>
      <c r="M69" s="100">
        <f>IFERROR(__xludf.DUMMYFUNCTION("""COMPUTED_VALUE"""),"Product")</f>
        <v/>
      </c>
      <c r="N69" s="88" t="inlineStr">
        <is>
          <t>Clinic</t>
        </is>
      </c>
      <c r="O69" s="100">
        <f>IFERROR(__xludf.DUMMYFUNCTION("""COMPUTED_VALUE"""),"Mock")</f>
        <v/>
      </c>
      <c r="P69" s="100">
        <f>IFERROR(__xludf.DUMMYFUNCTION("""COMPUTED_VALUE"""),"Pharma Plus เล่มม่วง")</f>
        <v/>
      </c>
      <c r="Q69" s="100" t="n"/>
    </row>
    <row r="70" ht="13.2" customHeight="1" s="49">
      <c r="A70" s="100" t="n">
        <v>68</v>
      </c>
      <c r="B70" s="88">
        <f>IFERROR(__xludf.DUMMYFUNCTION("""COMPUTED_VALUE"""),"ในการพิสูจน์ Bioequivalence ระหว่างยา 2 ตัว จะต้องคำนึงถึง parameter ใดบ้าง
ข้อใดต่อไปนี้ถูกต้อง")</f>
        <v/>
      </c>
      <c r="C70" s="100" t="n"/>
      <c r="D70" s="88">
        <f>IFERROR(__xludf.DUMMYFUNCTION("""COMPUTED_VALUE"""),"AUC0-inf และ Tmax")</f>
        <v/>
      </c>
      <c r="E70" s="88">
        <f>IFERROR(__xludf.DUMMYFUNCTION("""COMPUTED_VALUE"""),"AUC0-inf และ Cmax")</f>
        <v/>
      </c>
      <c r="F70" s="88">
        <f>IFERROR(__xludf.DUMMYFUNCTION("""COMPUTED_VALUE"""),"AUC0-inf และ Elimination half life")</f>
        <v/>
      </c>
      <c r="G70" s="88">
        <f>IFERROR(__xludf.DUMMYFUNCTION("""COMPUTED_VALUE"""),"Cmax และ Elimination half life")</f>
        <v/>
      </c>
      <c r="H70" s="88">
        <f>IFERROR(__xludf.DUMMYFUNCTION("""COMPUTED_VALUE"""),"Tmax และ Elimination half life")</f>
        <v/>
      </c>
      <c r="I70" s="100">
        <f>IFERROR(__xludf.DUMMYFUNCTION("""COMPUTED_VALUE"""),"5")</f>
        <v/>
      </c>
      <c r="J70" s="88">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100" t="n"/>
      <c r="L70" s="88">
        <f>IFERROR(__xludf.DUMMYFUNCTION("""COMPUTED_VALUE"""),"Tablet Manufacturing")</f>
        <v/>
      </c>
      <c r="M70" s="100">
        <f>IFERROR(__xludf.DUMMYFUNCTION("""COMPUTED_VALUE"""),"Product")</f>
        <v/>
      </c>
      <c r="N70" s="88" t="inlineStr">
        <is>
          <t>Clinic</t>
        </is>
      </c>
      <c r="O70" s="100">
        <f>IFERROR(__xludf.DUMMYFUNCTION("""COMPUTED_VALUE"""),"Mock")</f>
        <v/>
      </c>
      <c r="P70" s="100">
        <f>IFERROR(__xludf.DUMMYFUNCTION("""COMPUTED_VALUE"""),"Pharma Plus เล่มม่วง")</f>
        <v/>
      </c>
      <c r="Q70" s="100" t="n"/>
    </row>
    <row r="71" ht="13.2" customHeight="1" s="49">
      <c r="A71" s="100" t="n">
        <v>69</v>
      </c>
      <c r="B71" s="88">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100" t="n"/>
      <c r="D71" s="88">
        <f>IFERROR(__xludf.DUMMYFUNCTION("""COMPUTED_VALUE"""),"Methyl cyanide")</f>
        <v/>
      </c>
      <c r="E71" s="88">
        <f>IFERROR(__xludf.DUMMYFUNCTION("""COMPUTED_VALUE"""),"Nitro")</f>
        <v/>
      </c>
      <c r="F71" s="88">
        <f>IFERROR(__xludf.DUMMYFUNCTION("""COMPUTED_VALUE"""),"Thio")</f>
        <v/>
      </c>
      <c r="G71" s="88">
        <f>IFERROR(__xludf.DUMMYFUNCTION("""COMPUTED_VALUE"""),"Furan")</f>
        <v/>
      </c>
      <c r="H71" s="88">
        <f>IFERROR(__xludf.DUMMYFUNCTION("""COMPUTED_VALUE"""),"Amine")</f>
        <v/>
      </c>
      <c r="I71" s="100">
        <f>IFERROR(__xludf.DUMMYFUNCTION("""COMPUTED_VALUE"""),"4")</f>
        <v/>
      </c>
      <c r="J71" s="88">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100" t="n"/>
      <c r="L71" s="88">
        <f>IFERROR(__xludf.DUMMYFUNCTION("""COMPUTED_VALUE"""),"SAR &amp; Drug Design")</f>
        <v/>
      </c>
      <c r="M71" s="100">
        <f>IFERROR(__xludf.DUMMYFUNCTION("""COMPUTED_VALUE"""),"Product")</f>
        <v/>
      </c>
      <c r="N71" s="88" t="inlineStr">
        <is>
          <t>Clinic</t>
        </is>
      </c>
      <c r="O71" s="100">
        <f>IFERROR(__xludf.DUMMYFUNCTION("""COMPUTED_VALUE"""),"Mock")</f>
        <v/>
      </c>
      <c r="P71" s="100">
        <f>IFERROR(__xludf.DUMMYFUNCTION("""COMPUTED_VALUE"""),"Pharma Plus เล่มม่วง")</f>
        <v/>
      </c>
      <c r="Q71" s="100" t="n"/>
    </row>
    <row r="72" ht="13.2" customHeight="1" s="49">
      <c r="A72" s="100" t="n">
        <v>70</v>
      </c>
      <c r="B72" s="88">
        <f>IFERROR(__xludf.DUMMYFUNCTION("""COMPUTED_VALUE"""),"จากสูตรโครงสร้างของ praziquantel ตำแหน่งนี้เรียกว่า และมีคุณสมบัติอย่างไร")</f>
        <v/>
      </c>
      <c r="C72" s="100" t="n"/>
      <c r="D72" s="88">
        <f>IFERROR(__xludf.DUMMYFUNCTION("""COMPUTED_VALUE"""),"Quinoline, base")</f>
        <v/>
      </c>
      <c r="E72" s="88">
        <f>IFERROR(__xludf.DUMMYFUNCTION("""COMPUTED_VALUE"""),"Isoquinoline, base")</f>
        <v/>
      </c>
      <c r="F72" s="88">
        <f>IFERROR(__xludf.DUMMYFUNCTION("""COMPUTED_VALUE"""),"Guanine, acid")</f>
        <v/>
      </c>
      <c r="G72" s="88">
        <f>IFERROR(__xludf.DUMMYFUNCTION("""COMPUTED_VALUE"""),"Pyramidine, acid")</f>
        <v/>
      </c>
      <c r="H72" s="88">
        <f>IFERROR(__xludf.DUMMYFUNCTION("""COMPUTED_VALUE"""),"Nirobenzene, acid")</f>
        <v/>
      </c>
      <c r="I72" s="100">
        <f>IFERROR(__xludf.DUMMYFUNCTION("""COMPUTED_VALUE"""),"2")</f>
        <v/>
      </c>
      <c r="J72" s="88">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100" t="n"/>
      <c r="L72" s="88">
        <f>IFERROR(__xludf.DUMMYFUNCTION("""COMPUTED_VALUE"""),"SAR &amp; Drug Design")</f>
        <v/>
      </c>
      <c r="M72" s="100">
        <f>IFERROR(__xludf.DUMMYFUNCTION("""COMPUTED_VALUE"""),"Product")</f>
        <v/>
      </c>
      <c r="N72" s="88" t="inlineStr">
        <is>
          <t>Clinic</t>
        </is>
      </c>
      <c r="O72" s="100">
        <f>IFERROR(__xludf.DUMMYFUNCTION("""COMPUTED_VALUE"""),"Mock")</f>
        <v/>
      </c>
      <c r="P72" s="100">
        <f>IFERROR(__xludf.DUMMYFUNCTION("""COMPUTED_VALUE"""),"Pharma Plus เล่มม่วง")</f>
        <v/>
      </c>
      <c r="Q72" s="100" t="n"/>
    </row>
    <row r="73" ht="13.2" customHeight="1" s="49">
      <c r="A73" s="100" t="n">
        <v>71</v>
      </c>
      <c r="B73" s="88">
        <f>IFERROR(__xludf.DUMMYFUNCTION("""COMPUTED_VALUE"""),"จากสูตรโครงสร้างมีหมู่ carboxyl group กี่หมู่")</f>
        <v/>
      </c>
      <c r="C73" s="100" t="n"/>
      <c r="D73" s="88">
        <f>IFERROR(__xludf.DUMMYFUNCTION("""COMPUTED_VALUE"""),"Bioisosteric Replacement (Carboxylic acid → Tetrazole)")</f>
        <v/>
      </c>
      <c r="E73" s="88">
        <f>IFERROR(__xludf.DUMMYFUNCTION("""COMPUTED_VALUE"""),"Prodrug Design via Esterification for Oral Bioavailability")</f>
        <v/>
      </c>
      <c r="F73" s="88">
        <f>IFERROR(__xludf.DUMMYFUNCTION("""COMPUTED_VALUE"""),"Cytochrome P450 CYP3A4 Phase I Oxidation")</f>
        <v/>
      </c>
      <c r="G73" s="88">
        <f>IFERROR(__xludf.DUMMYFUNCTION("""COMPUTED_VALUE"""),"Phase II Glucuronidation Conjugation by UGT")</f>
        <v/>
      </c>
      <c r="H73" s="88">
        <f>IFERROR(__xludf.DUMMYFUNCTION("""COMPUTED_VALUE"""),"Log P Lipophilicity Partition Coefficient optimization")</f>
        <v/>
      </c>
      <c r="I73" s="100">
        <f>IFERROR(__xludf.DUMMYFUNCTION("""COMPUTED_VALUE"""),"2")</f>
        <v/>
      </c>
      <c r="J73" s="88">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100" t="n"/>
      <c r="L73" s="88">
        <f>IFERROR(__xludf.DUMMYFUNCTION("""COMPUTED_VALUE"""),"SAR &amp; Drug Design")</f>
        <v/>
      </c>
      <c r="M73" s="100">
        <f>IFERROR(__xludf.DUMMYFUNCTION("""COMPUTED_VALUE"""),"Product")</f>
        <v/>
      </c>
      <c r="N73" s="88" t="inlineStr">
        <is>
          <t>Clinic</t>
        </is>
      </c>
      <c r="O73" s="100">
        <f>IFERROR(__xludf.DUMMYFUNCTION("""COMPUTED_VALUE"""),"Mock")</f>
        <v/>
      </c>
      <c r="P73" s="100">
        <f>IFERROR(__xludf.DUMMYFUNCTION("""COMPUTED_VALUE"""),"Pharma Plus เล่มม่วง")</f>
        <v/>
      </c>
      <c r="Q73" s="100" t="n"/>
    </row>
    <row r="74" ht="13.2" customHeight="1" s="49">
      <c r="A74" s="100" t="n">
        <v>72</v>
      </c>
      <c r="B74" s="88">
        <f>IFERROR(__xludf.DUMMYFUNCTION("""COMPUTED_VALUE"""),"จากโครงสร้าง Simvastatin และ Pravastatin ข้อใดถูกต้อง")</f>
        <v/>
      </c>
      <c r="C74" s="100" t="n"/>
      <c r="D74" s="88">
        <f>IFERROR(__xludf.DUMMYFUNCTION("""COMPUTED_VALUE"""),"Cholestyramine ลดการดูดซึมของยา simvastatin เพราะโครงสร้าง Simvastatin มี lactone ring")</f>
        <v/>
      </c>
      <c r="E74" s="88">
        <f>IFERROR(__xludf.DUMMYFUNCTION("""COMPUTED_VALUE"""),"Cholestyramine ลดการดูดซึมของยา pravastatin เพราะโครงสร้าง Pravastatin มี carboxylic acid")</f>
        <v/>
      </c>
      <c r="F74" s="88">
        <f>IFERROR(__xludf.DUMMYFUNCTION("""COMPUTED_VALUE"""),"Simvastatin ลดการดูดซึมของยา cholestyramine")</f>
        <v/>
      </c>
      <c r="G74" s="88">
        <f>IFERROR(__xludf.DUMMYFUNCTION("""COMPUTED_VALUE"""),"Cholestyramine ไม่มีผลต่อการดูดซึมของยา simvastatin และ pravastatin")</f>
        <v/>
      </c>
      <c r="H74" s="88">
        <f>IFERROR(__xludf.DUMMYFUNCTION("""COMPUTED_VALUE"""),"Cholestyramine เพิ่มการดูดซึมของยา simvastatin และ pravastatin")</f>
        <v/>
      </c>
      <c r="I74" s="100">
        <f>IFERROR(__xludf.DUMMYFUNCTION("""COMPUTED_VALUE"""),"2")</f>
        <v/>
      </c>
      <c r="J74" s="88">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100" t="n"/>
      <c r="L74" s="88">
        <f>IFERROR(__xludf.DUMMYFUNCTION("""COMPUTED_VALUE"""),"SAR &amp; Drug Design")</f>
        <v/>
      </c>
      <c r="M74" s="100">
        <f>IFERROR(__xludf.DUMMYFUNCTION("""COMPUTED_VALUE"""),"Product")</f>
        <v/>
      </c>
      <c r="N74" s="88" t="inlineStr">
        <is>
          <t>Clinic</t>
        </is>
      </c>
      <c r="O74" s="100">
        <f>IFERROR(__xludf.DUMMYFUNCTION("""COMPUTED_VALUE"""),"Mock")</f>
        <v/>
      </c>
      <c r="P74" s="100">
        <f>IFERROR(__xludf.DUMMYFUNCTION("""COMPUTED_VALUE"""),"Pharma Plus เล่มม่วง")</f>
        <v/>
      </c>
      <c r="Q74" s="100" t="n"/>
    </row>
    <row r="75" ht="13.2" customHeight="1" s="49">
      <c r="A75" s="100" t="n">
        <v>73</v>
      </c>
      <c r="B75" s="88">
        <f>IFERROR(__xludf.DUMMYFUNCTION("""COMPUTED_VALUE"""),"โครงสร้างที่แสดงข้อ 4 สัมพันธ์กับการออกฤทธิ์ของยาอย่างไร")</f>
        <v/>
      </c>
      <c r="C75" s="100" t="n"/>
      <c r="D75" s="88">
        <f>IFERROR(__xludf.DUMMYFUNCTION("""COMPUTED_VALUE"""),"Pravastatin เป็น prodrug")</f>
        <v/>
      </c>
      <c r="E75" s="88">
        <f>IFERROR(__xludf.DUMMYFUNCTION("""COMPUTED_VALUE"""),"Pravastatin และ simvastatin เป็น prodrug")</f>
        <v/>
      </c>
      <c r="F75" s="88">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8">
        <f>IFERROR(__xludf.DUMMYFUNCTION("""COMPUTED_VALUE"""),"Simvastatin มีโครงสร้างที่ออกฤทธิ์ คือ โครงสร้างที่เป็น lactone ring เปิด")</f>
        <v/>
      </c>
      <c r="H75" s="88">
        <f>IFERROR(__xludf.DUMMYFUNCTION("""COMPUTED_VALUE"""),"Pravastatin และ simvastatin ไม่เป็น prodrug")</f>
        <v/>
      </c>
      <c r="I75" s="100">
        <f>IFERROR(__xludf.DUMMYFUNCTION("""COMPUTED_VALUE"""),"4")</f>
        <v/>
      </c>
      <c r="J75" s="88">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100" t="n"/>
      <c r="L75" s="88">
        <f>IFERROR(__xludf.DUMMYFUNCTION("""COMPUTED_VALUE"""),"SAR &amp; Drug Design")</f>
        <v/>
      </c>
      <c r="M75" s="100">
        <f>IFERROR(__xludf.DUMMYFUNCTION("""COMPUTED_VALUE"""),"Product")</f>
        <v/>
      </c>
      <c r="N75" s="88" t="inlineStr">
        <is>
          <t>Clinic</t>
        </is>
      </c>
      <c r="O75" s="100">
        <f>IFERROR(__xludf.DUMMYFUNCTION("""COMPUTED_VALUE"""),"Mock")</f>
        <v/>
      </c>
      <c r="P75" s="100">
        <f>IFERROR(__xludf.DUMMYFUNCTION("""COMPUTED_VALUE"""),"Pharma Plus เล่มม่วง")</f>
        <v/>
      </c>
      <c r="Q75" s="100" t="n"/>
    </row>
    <row r="76" ht="13.2" customHeight="1" s="49">
      <c r="A76" s="100" t="n">
        <v>74</v>
      </c>
      <c r="B76" s="88">
        <f>IFERROR(__xludf.DUMMYFUNCTION("""COMPUTED_VALUE"""),"สูตรโครงสร้างของยาต่อไปนี้ข้อใดคือ Dexamethasone")</f>
        <v/>
      </c>
      <c r="C76" s="100" t="n"/>
      <c r="D76" s="88">
        <f>IFERROR(__xludf.DUMMYFUNCTION("""COMPUTED_VALUE"""),"โครงสร้างเตียรอยด์มีหมู่ -OH และ -F")</f>
        <v/>
      </c>
      <c r="E76" s="88">
        <f>IFERROR(__xludf.DUMMYFUNCTION("""COMPUTED_VALUE"""),"โครงสร้าง ACE inhibitor")</f>
        <v/>
      </c>
      <c r="F76" s="88">
        <f>IFERROR(__xludf.DUMMYFUNCTION("""COMPUTED_VALUE"""),"โครงสร้าง Chloramphenicol")</f>
        <v/>
      </c>
      <c r="G76" s="88">
        <f>IFERROR(__xludf.DUMMYFUNCTION("""COMPUTED_VALUE"""),"โครงสร้าง Sulfonamide")</f>
        <v/>
      </c>
      <c r="H76" s="88">
        <f>IFERROR(__xludf.DUMMYFUNCTION("""COMPUTED_VALUE"""),"โครงสร้าง Beta-lactam หรือโครงสร้างอื่น")</f>
        <v/>
      </c>
      <c r="I76" s="100">
        <f>IFERROR(__xludf.DUMMYFUNCTION("""COMPUTED_VALUE"""),"1")</f>
        <v/>
      </c>
      <c r="J76" s="88">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100" t="n"/>
      <c r="L76" s="88">
        <f>IFERROR(__xludf.DUMMYFUNCTION("""COMPUTED_VALUE"""),"SAR &amp; Drug Design")</f>
        <v/>
      </c>
      <c r="M76" s="100">
        <f>IFERROR(__xludf.DUMMYFUNCTION("""COMPUTED_VALUE"""),"Product")</f>
        <v/>
      </c>
      <c r="N76" s="88" t="inlineStr">
        <is>
          <t>Clinic</t>
        </is>
      </c>
      <c r="O76" s="100">
        <f>IFERROR(__xludf.DUMMYFUNCTION("""COMPUTED_VALUE"""),"Mock")</f>
        <v/>
      </c>
      <c r="P76" s="100">
        <f>IFERROR(__xludf.DUMMYFUNCTION("""COMPUTED_VALUE"""),"Pharma Plus เล่มม่วง")</f>
        <v/>
      </c>
      <c r="Q76" s="100" t="n"/>
    </row>
    <row r="77" ht="13.2" customHeight="1" s="49">
      <c r="A77" s="100" t="n">
        <v>75</v>
      </c>
      <c r="B77" s="88">
        <f>IFERROR(__xludf.DUMMYFUNCTION("""COMPUTED_VALUE"""),"จากโครงสร้างของ vitamin A ข้อใดต่อไปนี้ถูกต้องเกี่ยวกับ SAR")</f>
        <v/>
      </c>
      <c r="C77" s="100" t="n"/>
      <c r="D77" s="88">
        <f>IFERROR(__xludf.DUMMYFUNCTION("""COMPUTED_VALUE"""),"Conjugated double bond เพิ่มขึ้น ทำให้ activity ของ vitamin A ลดลง")</f>
        <v/>
      </c>
      <c r="E77" s="88">
        <f>IFERROR(__xludf.DUMMYFUNCTION("""COMPUTED_VALUE"""),"Conjugated double bond ลดลง ทำให้ activity ของ vitamin A เพิ่มขึ้น")</f>
        <v/>
      </c>
      <c r="F77" s="88">
        <f>IFERROR(__xludf.DUMMYFUNCTION("""COMPUTED_VALUE"""),"ถ้า b-ionone ring saturate จะทำให้ vitamin A หมดฤทธิ์")</f>
        <v/>
      </c>
      <c r="G77" s="88">
        <f>IFERROR(__xludf.DUMMYFUNCTION("""COMPUTED_VALUE"""),"ถ้า b-ionone ring saturate จะทำให้ vitamin A ฤทธิ์เพิ่มขึ้น")</f>
        <v/>
      </c>
      <c r="H77" s="88">
        <f>IFERROR(__xludf.DUMMYFUNCTION("""COMPUTED_VALUE"""),"ถ้าเปลี่ยนจาก -OH เป็น ether จะทำให้ vitamin A ฤทธิ์เพิ่มขึ้น")</f>
        <v/>
      </c>
      <c r="I77" s="100">
        <f>IFERROR(__xludf.DUMMYFUNCTION("""COMPUTED_VALUE"""),"3")</f>
        <v/>
      </c>
      <c r="J77" s="88">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100" t="n"/>
      <c r="L77" s="88">
        <f>IFERROR(__xludf.DUMMYFUNCTION("""COMPUTED_VALUE"""),"SAR &amp; Drug Design")</f>
        <v/>
      </c>
      <c r="M77" s="100">
        <f>IFERROR(__xludf.DUMMYFUNCTION("""COMPUTED_VALUE"""),"Product")</f>
        <v/>
      </c>
      <c r="N77" s="88" t="inlineStr">
        <is>
          <t>Clinic</t>
        </is>
      </c>
      <c r="O77" s="100">
        <f>IFERROR(__xludf.DUMMYFUNCTION("""COMPUTED_VALUE"""),"Mock")</f>
        <v/>
      </c>
      <c r="P77" s="100">
        <f>IFERROR(__xludf.DUMMYFUNCTION("""COMPUTED_VALUE"""),"Pharma Plus เล่มม่วง")</f>
        <v/>
      </c>
      <c r="Q77" s="100" t="n"/>
    </row>
    <row r="78" ht="13.2" customHeight="1" s="49">
      <c r="A78" s="100" t="n">
        <v>76</v>
      </c>
      <c r="B78" s="88">
        <f>IFERROR(__xludf.DUMMYFUNCTION("""COMPUTED_VALUE"""),"จากข้อ 11 ถ้าเปลี่ยนจากหมู่ OH เป็น COOH จะเป็นสารใดต่อไปนี้")</f>
        <v/>
      </c>
      <c r="C78" s="100" t="n"/>
      <c r="D78" s="88">
        <f>IFERROR(__xludf.DUMMYFUNCTION("""COMPUTED_VALUE"""),"Tretinoin")</f>
        <v/>
      </c>
      <c r="E78" s="88">
        <f>IFERROR(__xludf.DUMMYFUNCTION("""COMPUTED_VALUE"""),"Isotretinoin")</f>
        <v/>
      </c>
      <c r="F78" s="88">
        <f>IFERROR(__xludf.DUMMYFUNCTION("""COMPUTED_VALUE"""),"Adapalene")</f>
        <v/>
      </c>
      <c r="G78" s="88">
        <f>IFERROR(__xludf.DUMMYFUNCTION("""COMPUTED_VALUE"""),"Carotenoid")</f>
        <v/>
      </c>
      <c r="H78" s="88">
        <f>IFERROR(__xludf.DUMMYFUNCTION("""COMPUTED_VALUE"""),"Retinal")</f>
        <v/>
      </c>
      <c r="I78" s="100">
        <f>IFERROR(__xludf.DUMMYFUNCTION("""COMPUTED_VALUE"""),"1")</f>
        <v/>
      </c>
      <c r="J78" s="88">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100" t="n"/>
      <c r="L78" s="88">
        <f>IFERROR(__xludf.DUMMYFUNCTION("""COMPUTED_VALUE"""),"SAR &amp; Drug Design")</f>
        <v/>
      </c>
      <c r="M78" s="100">
        <f>IFERROR(__xludf.DUMMYFUNCTION("""COMPUTED_VALUE"""),"Product")</f>
        <v/>
      </c>
      <c r="N78" s="88" t="inlineStr">
        <is>
          <t>Clinic</t>
        </is>
      </c>
      <c r="O78" s="100">
        <f>IFERROR(__xludf.DUMMYFUNCTION("""COMPUTED_VALUE"""),"Mock")</f>
        <v/>
      </c>
      <c r="P78" s="100">
        <f>IFERROR(__xludf.DUMMYFUNCTION("""COMPUTED_VALUE"""),"Pharma Plus เล่มม่วง")</f>
        <v/>
      </c>
      <c r="Q78" s="100" t="n"/>
    </row>
    <row r="79" ht="13.2" customHeight="1" s="49">
      <c r="A79" s="100" t="n">
        <v>77</v>
      </c>
      <c r="B79" s="88">
        <f>IFERROR(__xludf.DUMMYFUNCTION("""COMPUTED_VALUE"""),"จากโครงสร้างของยา Gemcitabine เป็นอนุพันธ์ของอะไร")</f>
        <v/>
      </c>
      <c r="C79" s="100" t="n"/>
      <c r="D79" s="88">
        <f>IFERROR(__xludf.DUMMYFUNCTION("""COMPUTED_VALUE"""),"Acyclonucleoside analog")</f>
        <v/>
      </c>
      <c r="E79" s="88">
        <f>IFERROR(__xludf.DUMMYFUNCTION("""COMPUTED_VALUE"""),"Pyrimidine nucleoside analog")</f>
        <v/>
      </c>
      <c r="F79" s="88">
        <f>IFERROR(__xludf.DUMMYFUNCTION("""COMPUTED_VALUE"""),"Pyrimidine nucleotide analog")</f>
        <v/>
      </c>
      <c r="G79" s="88">
        <f>IFERROR(__xludf.DUMMYFUNCTION("""COMPUTED_VALUE"""),"Purine nucleotide analog")</f>
        <v/>
      </c>
      <c r="H79" s="88">
        <f>IFERROR(__xludf.DUMMYFUNCTION("""COMPUTED_VALUE"""),"Purine nucleoside analog")</f>
        <v/>
      </c>
      <c r="I79" s="100">
        <f>IFERROR(__xludf.DUMMYFUNCTION("""COMPUTED_VALUE"""),"2")</f>
        <v/>
      </c>
      <c r="J79" s="88">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100" t="n"/>
      <c r="L79" s="88">
        <f>IFERROR(__xludf.DUMMYFUNCTION("""COMPUTED_VALUE"""),"SAR &amp; Drug Design")</f>
        <v/>
      </c>
      <c r="M79" s="100">
        <f>IFERROR(__xludf.DUMMYFUNCTION("""COMPUTED_VALUE"""),"Product")</f>
        <v/>
      </c>
      <c r="N79" s="88" t="inlineStr">
        <is>
          <t>Clinic</t>
        </is>
      </c>
      <c r="O79" s="100">
        <f>IFERROR(__xludf.DUMMYFUNCTION("""COMPUTED_VALUE"""),"Mock")</f>
        <v/>
      </c>
      <c r="P79" s="100">
        <f>IFERROR(__xludf.DUMMYFUNCTION("""COMPUTED_VALUE"""),"Pharma Plus เล่มม่วง")</f>
        <v/>
      </c>
      <c r="Q79" s="100" t="n"/>
    </row>
    <row r="80" ht="13.2" customHeight="1" s="49">
      <c r="A80" s="100" t="n">
        <v>78</v>
      </c>
      <c r="B80" s="88">
        <f>IFERROR(__xludf.DUMMYFUNCTION("""COMPUTED_VALUE"""),"จากโครงสร้างของยา A และยา B ข้อใดถูกต้องเกี่ยวกับยา B")</f>
        <v/>
      </c>
      <c r="C80" s="100" t="n"/>
      <c r="D80" s="88">
        <f>IFERROR(__xludf.DUMMYFUNCTION("""COMPUTED_VALUE"""),"ฤทธิ์ต้านแบคทีเรียลดลงอย่างมีนัยสำคัญ")</f>
        <v/>
      </c>
      <c r="E80" s="88">
        <f>IFERROR(__xludf.DUMMYFUNCTION("""COMPUTED_VALUE"""),"ความสามารถในการละลายน้ำไม่เปลี่ยนแปลง")</f>
        <v/>
      </c>
      <c r="F80" s="88">
        <f>IFERROR(__xludf.DUMMYFUNCTION("""COMPUTED_VALUE"""),"ความถี่ในการรับประทานลดลง")</f>
        <v/>
      </c>
      <c r="G80" s="88">
        <f>IFERROR(__xludf.DUMMYFUNCTION("""COMPUTED_VALUE"""),"ไม่คงตัวต่อกรดเช่นเดียวกับยา A")</f>
        <v/>
      </c>
      <c r="H80" s="88">
        <f>IFERROR(__xludf.DUMMYFUNCTION("""COMPUTED_VALUE"""),"ไม่คงตัวต่อด่างเช่นเดียวกันกับยา A")</f>
        <v/>
      </c>
      <c r="I80" s="100">
        <f>IFERROR(__xludf.DUMMYFUNCTION("""COMPUTED_VALUE"""),"3")</f>
        <v/>
      </c>
      <c r="J80" s="88">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100" t="n"/>
      <c r="L80" s="88">
        <f>IFERROR(__xludf.DUMMYFUNCTION("""COMPUTED_VALUE"""),"SAR &amp; Drug Design")</f>
        <v/>
      </c>
      <c r="M80" s="100">
        <f>IFERROR(__xludf.DUMMYFUNCTION("""COMPUTED_VALUE"""),"Product")</f>
        <v/>
      </c>
      <c r="N80" s="88" t="inlineStr">
        <is>
          <t>Clinic</t>
        </is>
      </c>
      <c r="O80" s="100">
        <f>IFERROR(__xludf.DUMMYFUNCTION("""COMPUTED_VALUE"""),"Mock")</f>
        <v/>
      </c>
      <c r="P80" s="100">
        <f>IFERROR(__xludf.DUMMYFUNCTION("""COMPUTED_VALUE"""),"Pharma Plus เล่มม่วง")</f>
        <v/>
      </c>
      <c r="Q80" s="100" t="n"/>
    </row>
    <row r="81" ht="13.2" customHeight="1" s="49">
      <c r="A81" s="100" t="n">
        <v>79</v>
      </c>
      <c r="B81" s="88">
        <f>IFERROR(__xludf.DUMMYFUNCTION("""COMPUTED_VALUE"""),"จากสูตรโครงสร้างของยา doxorubicin โครงสร้างส่วนใดที่ออกฤทธิ์เป็น intercalating ของ DNA")</f>
        <v/>
      </c>
      <c r="C81" s="100" t="n"/>
      <c r="D81" s="88">
        <f>IFERROR(__xludf.DUMMYFUNCTION("""COMPUTED_VALUE"""),"Anthracycline ring")</f>
        <v/>
      </c>
      <c r="E81" s="88">
        <f>IFERROR(__xludf.DUMMYFUNCTION("""COMPUTED_VALUE"""),"- NH2 group")</f>
        <v/>
      </c>
      <c r="F81" s="88">
        <f>IFERROR(__xludf.DUMMYFUNCTION("""COMPUTED_VALUE"""),"Methoxy")</f>
        <v/>
      </c>
      <c r="G81" s="88">
        <f>IFERROR(__xludf.DUMMYFUNCTION("""COMPUTED_VALUE"""),"Hydroxyl")</f>
        <v/>
      </c>
      <c r="H81" s="88">
        <f>IFERROR(__xludf.DUMMYFUNCTION("""COMPUTED_VALUE"""),"น้ำตาล glycoside")</f>
        <v/>
      </c>
      <c r="I81" s="100">
        <f>IFERROR(__xludf.DUMMYFUNCTION("""COMPUTED_VALUE"""),"1")</f>
        <v/>
      </c>
      <c r="J81" s="88">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100" t="n"/>
      <c r="L81" s="88">
        <f>IFERROR(__xludf.DUMMYFUNCTION("""COMPUTED_VALUE"""),"SAR &amp; Drug Design")</f>
        <v/>
      </c>
      <c r="M81" s="100">
        <f>IFERROR(__xludf.DUMMYFUNCTION("""COMPUTED_VALUE"""),"Product")</f>
        <v/>
      </c>
      <c r="N81" s="88" t="inlineStr">
        <is>
          <t>Clinic</t>
        </is>
      </c>
      <c r="O81" s="100">
        <f>IFERROR(__xludf.DUMMYFUNCTION("""COMPUTED_VALUE"""),"Mock")</f>
        <v/>
      </c>
      <c r="P81" s="100">
        <f>IFERROR(__xludf.DUMMYFUNCTION("""COMPUTED_VALUE"""),"Pharma Plus เล่มม่วง")</f>
        <v/>
      </c>
      <c r="Q81" s="100" t="n"/>
    </row>
    <row r="82" ht="13.2" customHeight="1" s="49">
      <c r="A82" s="100" t="n">
        <v>80</v>
      </c>
      <c r="B82" s="88">
        <f>IFERROR(__xludf.DUMMYFUNCTION("""COMPUTED_VALUE"""),"โครงสร้างนี้ เรียกว่า อะไร")</f>
        <v/>
      </c>
      <c r="C82" s="100" t="n"/>
      <c r="D82" s="88">
        <f>IFERROR(__xludf.DUMMYFUNCTION("""COMPUTED_VALUE"""),"Nucleotide ของ Purine")</f>
        <v/>
      </c>
      <c r="E82" s="88">
        <f>IFERROR(__xludf.DUMMYFUNCTION("""COMPUTED_VALUE"""),"Nucleotide ของ Pyridine")</f>
        <v/>
      </c>
      <c r="F82" s="88">
        <f>IFERROR(__xludf.DUMMYFUNCTION("""COMPUTED_VALUE"""),"Nucleoside ของ Purine")</f>
        <v/>
      </c>
      <c r="G82" s="88">
        <f>IFERROR(__xludf.DUMMYFUNCTION("""COMPUTED_VALUE"""),"Nucleoside ของ Pyridine")</f>
        <v/>
      </c>
      <c r="H82" s="88">
        <f>IFERROR(__xludf.DUMMYFUNCTION("""COMPUTED_VALUE"""),"ไม่มีข้อใดถูกต้องการ")</f>
        <v/>
      </c>
      <c r="I82" s="100">
        <f>IFERROR(__xludf.DUMMYFUNCTION("""COMPUTED_VALUE"""),"5")</f>
        <v/>
      </c>
      <c r="J82" s="88">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100" t="n"/>
      <c r="L82" s="88">
        <f>IFERROR(__xludf.DUMMYFUNCTION("""COMPUTED_VALUE"""),"SAR &amp; Drug Design")</f>
        <v/>
      </c>
      <c r="M82" s="100">
        <f>IFERROR(__xludf.DUMMYFUNCTION("""COMPUTED_VALUE"""),"Product")</f>
        <v/>
      </c>
      <c r="N82" s="88" t="inlineStr">
        <is>
          <t>Clinic</t>
        </is>
      </c>
      <c r="O82" s="100">
        <f>IFERROR(__xludf.DUMMYFUNCTION("""COMPUTED_VALUE"""),"Mock")</f>
        <v/>
      </c>
      <c r="P82" s="100">
        <f>IFERROR(__xludf.DUMMYFUNCTION("""COMPUTED_VALUE"""),"Pharma Plus เล่มม่วง")</f>
        <v/>
      </c>
      <c r="Q82" s="100" t="n"/>
    </row>
    <row r="83" ht="13.2" customHeight="1" s="49">
      <c r="A83" s="100" t="n">
        <v>81</v>
      </c>
      <c r="B83" s="88">
        <f>IFERROR(__xludf.DUMMYFUNCTION("""COMPUTED_VALUE"""),"ข้อใดกล่าวถูกต้องเกี่ยวกับการพัฒนาโครงสร้างดังแสดงด้านล่าง")</f>
        <v/>
      </c>
      <c r="C83" s="100" t="n"/>
      <c r="D83" s="88">
        <f>IFERROR(__xludf.DUMMYFUNCTION("""COMPUTED_VALUE"""),"เปลี่ยนตัวออกฤทธิ์เป็น Ligand เพื่อช่วยลดอาการไม่พึงประสงค์จากยา")</f>
        <v/>
      </c>
      <c r="E83" s="88">
        <f>IFERROR(__xludf.DUMMYFUNCTION("""COMPUTED_VALUE"""),"ทำให้โครงสร้างใหญ่ขึ้นเพื่อลดการโดนทำลายหมู่สำคัญในการออกฤทธิ์")</f>
        <v/>
      </c>
      <c r="F83" s="88">
        <f>IFERROR(__xludf.DUMMYFUNCTION("""COMPUTED_VALUE"""),"เพิ่ม Lipophilicity ของยาเพื่อเพิ่มการเข้าสู่เซลล์เป้าหมาย")</f>
        <v/>
      </c>
      <c r="G83" s="88">
        <f>IFERROR(__xludf.DUMMYFUNCTION("""COMPUTED_VALUE"""),"ข้อ ก ข ถูก")</f>
        <v/>
      </c>
      <c r="H83" s="88">
        <f>IFERROR(__xludf.DUMMYFUNCTION("""COMPUTED_VALUE"""),"ข้อ ก ข ค ถูก")</f>
        <v/>
      </c>
      <c r="I83" s="100">
        <f>IFERROR(__xludf.DUMMYFUNCTION("""COMPUTED_VALUE"""),"4")</f>
        <v/>
      </c>
      <c r="J83" s="88">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100" t="n"/>
      <c r="L83" s="88">
        <f>IFERROR(__xludf.DUMMYFUNCTION("""COMPUTED_VALUE"""),"SAR &amp; Drug Design")</f>
        <v/>
      </c>
      <c r="M83" s="100">
        <f>IFERROR(__xludf.DUMMYFUNCTION("""COMPUTED_VALUE"""),"Product")</f>
        <v/>
      </c>
      <c r="N83" s="88" t="inlineStr">
        <is>
          <t>Clinic</t>
        </is>
      </c>
      <c r="O83" s="100">
        <f>IFERROR(__xludf.DUMMYFUNCTION("""COMPUTED_VALUE"""),"Mock")</f>
        <v/>
      </c>
      <c r="P83" s="100">
        <f>IFERROR(__xludf.DUMMYFUNCTION("""COMPUTED_VALUE"""),"Pharma Plus เล่มม่วง")</f>
        <v/>
      </c>
      <c r="Q83" s="100" t="n"/>
    </row>
    <row r="84" ht="13.2" customHeight="1" s="49">
      <c r="A84" s="100" t="n">
        <v>82</v>
      </c>
      <c r="B84" s="88">
        <f>IFERROR(__xludf.DUMMYFUNCTION("""COMPUTED_VALUE"""),"จากโครงสร้างของยาต่อไปนี้ ยาในข้อใดที่มีคุณสมบัติทนต่อ catechol-O-methyltransferase")</f>
        <v/>
      </c>
      <c r="C84" s="100" t="n"/>
      <c r="D84" s="88">
        <f>IFERROR(__xludf.DUMMYFUNCTION("""COMPUTED_VALUE"""),"Prodrug Design via Esterification for Oral Bioavailability")</f>
        <v/>
      </c>
      <c r="E84" s="88">
        <f>IFERROR(__xludf.DUMMYFUNCTION("""COMPUTED_VALUE"""),"Cytochrome P450 CYP3A4 Phase I Oxidation")</f>
        <v/>
      </c>
      <c r="F84" s="88">
        <f>IFERROR(__xludf.DUMMYFUNCTION("""COMPUTED_VALUE"""),"Phase II Glucuronidation Conjugation by UGT")</f>
        <v/>
      </c>
      <c r="G84" s="88">
        <f>IFERROR(__xludf.DUMMYFUNCTION("""COMPUTED_VALUE"""),"Log P Lipophilicity Partition Coefficient optimization")</f>
        <v/>
      </c>
      <c r="H84" s="88">
        <f>IFERROR(__xludf.DUMMYFUNCTION("""COMPUTED_VALUE"""),"Chiral Eutomer vs Distomer Pharmacological activity")</f>
        <v/>
      </c>
      <c r="I84" s="100">
        <f>IFERROR(__xludf.DUMMYFUNCTION("""COMPUTED_VALUE"""),"1")</f>
        <v/>
      </c>
      <c r="J84" s="88">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100" t="n"/>
      <c r="L84" s="88">
        <f>IFERROR(__xludf.DUMMYFUNCTION("""COMPUTED_VALUE"""),"SAR &amp; Drug Design")</f>
        <v/>
      </c>
      <c r="M84" s="100">
        <f>IFERROR(__xludf.DUMMYFUNCTION("""COMPUTED_VALUE"""),"Product")</f>
        <v/>
      </c>
      <c r="N84" s="88" t="inlineStr">
        <is>
          <t>Clinic</t>
        </is>
      </c>
      <c r="O84" s="100">
        <f>IFERROR(__xludf.DUMMYFUNCTION("""COMPUTED_VALUE"""),"Mock")</f>
        <v/>
      </c>
      <c r="P84" s="100">
        <f>IFERROR(__xludf.DUMMYFUNCTION("""COMPUTED_VALUE"""),"Pharma Plus เล่มม่วง")</f>
        <v/>
      </c>
      <c r="Q84" s="100" t="n"/>
    </row>
    <row r="85" ht="13.2" customHeight="1" s="49">
      <c r="A85" s="100" t="n">
        <v>83</v>
      </c>
      <c r="B85" s="88">
        <f>IFERROR(__xludf.DUMMYFUNCTION("""COMPUTED_VALUE"""),"จากโครงสร้าง ข้อใดไม่ถูกต้อง")</f>
        <v/>
      </c>
      <c r="C85" s="100" t="n"/>
      <c r="D85" s="88">
        <f>IFERROR(__xludf.DUMMYFUNCTION("""COMPUTED_VALUE"""),"(S)-form มีฤทธิ์มากกว่า (R)-form")</f>
        <v/>
      </c>
      <c r="E85" s="88">
        <f>IFERROR(__xludf.DUMMYFUNCTION("""COMPUTED_VALUE"""),"อยู่ในกลุ่ม coumarin")</f>
        <v/>
      </c>
      <c r="F85" s="88">
        <f>IFERROR(__xludf.DUMMYFUNCTION("""COMPUTED_VALUE"""),"Cyclic hemiketal เป็น active form")</f>
        <v/>
      </c>
      <c r="G85" s="88">
        <f>IFERROR(__xludf.DUMMYFUNCTION("""COMPUTED_VALUE"""),"ออกฤทธิ์ direct acting anticoagulants")</f>
        <v/>
      </c>
      <c r="H85" s="88">
        <f>IFERROR(__xludf.DUMMYFUNCTION("""COMPUTED_VALUE"""),"ไม่มีข้อใดไม่ถูกต้อง")</f>
        <v/>
      </c>
      <c r="I85" s="100">
        <f>IFERROR(__xludf.DUMMYFUNCTION("""COMPUTED_VALUE"""),"4")</f>
        <v/>
      </c>
      <c r="J85" s="88">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100" t="n"/>
      <c r="L85" s="88">
        <f>IFERROR(__xludf.DUMMYFUNCTION("""COMPUTED_VALUE"""),"SAR &amp; Drug Design")</f>
        <v/>
      </c>
      <c r="M85" s="100">
        <f>IFERROR(__xludf.DUMMYFUNCTION("""COMPUTED_VALUE"""),"Product")</f>
        <v/>
      </c>
      <c r="N85" s="88" t="inlineStr">
        <is>
          <t>Clinic</t>
        </is>
      </c>
      <c r="O85" s="100">
        <f>IFERROR(__xludf.DUMMYFUNCTION("""COMPUTED_VALUE"""),"Mock")</f>
        <v/>
      </c>
      <c r="P85" s="100">
        <f>IFERROR(__xludf.DUMMYFUNCTION("""COMPUTED_VALUE"""),"Pharma Plus เล่มม่วง")</f>
        <v/>
      </c>
      <c r="Q85" s="100" t="n"/>
    </row>
    <row r="86" ht="13.2" customHeight="1" s="49">
      <c r="A86" s="100" t="n">
        <v>84</v>
      </c>
      <c r="B86" s="88">
        <f>IFERROR(__xludf.DUMMYFUNCTION("""COMPUTED_VALUE"""),"จากโครงสร้าง ข้อความใดต่อไปนี้ไม่ถูกต้อง")</f>
        <v/>
      </c>
      <c r="C86" s="100" t="n"/>
      <c r="D86" s="88">
        <f>IFERROR(__xludf.DUMMYFUNCTION("""COMPUTED_VALUE"""),"ตัวอย่างยาในกลุ่มนี้ คือ Digoxin")</f>
        <v/>
      </c>
      <c r="E86" s="88">
        <f>IFERROR(__xludf.DUMMYFUNCTION("""COMPUTED_VALUE"""),"Lactone ring เป็นประเภท bufadienolide")</f>
        <v/>
      </c>
      <c r="F86" s="88">
        <f>IFERROR(__xludf.DUMMYFUNCTION("""COMPUTED_VALUE"""),"ออกฤทธิ์ยับยั้ง Na-K ATPase")</f>
        <v/>
      </c>
      <c r="G86" s="88">
        <f>IFERROR(__xludf.DUMMYFUNCTION("""COMPUTED_VALUE"""),"น้ำตาลจะเข้ามาเกาะที่ตำแหน่ง C3")</f>
        <v/>
      </c>
      <c r="H86" s="88">
        <f>IFERROR(__xludf.DUMMYFUNCTION("""COMPUTED_VALUE"""),"ไม่มีข้อใดถูก")</f>
        <v/>
      </c>
      <c r="I86" s="100">
        <f>IFERROR(__xludf.DUMMYFUNCTION("""COMPUTED_VALUE"""),"2")</f>
        <v/>
      </c>
      <c r="J86" s="88">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100" t="n"/>
      <c r="L86" s="88">
        <f>IFERROR(__xludf.DUMMYFUNCTION("""COMPUTED_VALUE"""),"SAR &amp; Drug Design")</f>
        <v/>
      </c>
      <c r="M86" s="100">
        <f>IFERROR(__xludf.DUMMYFUNCTION("""COMPUTED_VALUE"""),"Product")</f>
        <v/>
      </c>
      <c r="N86" s="88" t="inlineStr">
        <is>
          <t>Clinic</t>
        </is>
      </c>
      <c r="O86" s="100">
        <f>IFERROR(__xludf.DUMMYFUNCTION("""COMPUTED_VALUE"""),"Mock")</f>
        <v/>
      </c>
      <c r="P86" s="100">
        <f>IFERROR(__xludf.DUMMYFUNCTION("""COMPUTED_VALUE"""),"Pharma Plus เล่มม่วง")</f>
        <v/>
      </c>
      <c r="Q86" s="100" t="n"/>
    </row>
    <row r="87" ht="13.2" customHeight="1" s="49">
      <c r="A87" s="100" t="n">
        <v>85</v>
      </c>
      <c r="B87" s="88">
        <f>IFERROR(__xludf.DUMMYFUNCTION("""COMPUTED_VALUE"""),"โครงสร้างใดต่อไปนี้เป็น Ester of Amino Alcohol")</f>
        <v/>
      </c>
      <c r="C87" s="100" t="n"/>
      <c r="D87" s="88">
        <f>IFERROR(__xludf.DUMMYFUNCTION("""COMPUTED_VALUE"""),"Cytochrome P450 CYP3A4 Phase I Oxidation")</f>
        <v/>
      </c>
      <c r="E87" s="88">
        <f>IFERROR(__xludf.DUMMYFUNCTION("""COMPUTED_VALUE"""),"Phase II Glucuronidation Conjugation by UGT")</f>
        <v/>
      </c>
      <c r="F87" s="88">
        <f>IFERROR(__xludf.DUMMYFUNCTION("""COMPUTED_VALUE"""),"Log P Lipophilicity Partition Coefficient optimization")</f>
        <v/>
      </c>
      <c r="G87" s="88">
        <f>IFERROR(__xludf.DUMMYFUNCTION("""COMPUTED_VALUE"""),"Chiral Eutomer vs Distomer Pharmacological activity")</f>
        <v/>
      </c>
      <c r="H87" s="88">
        <f>IFERROR(__xludf.DUMMYFUNCTION("""COMPUTED_VALUE"""),"Covalent Irreversible Enzyme Inhibition")</f>
        <v/>
      </c>
      <c r="I87" s="100">
        <f>IFERROR(__xludf.DUMMYFUNCTION("""COMPUTED_VALUE"""),"5")</f>
        <v/>
      </c>
      <c r="J87" s="88">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100" t="n"/>
      <c r="L87" s="88">
        <f>IFERROR(__xludf.DUMMYFUNCTION("""COMPUTED_VALUE"""),"SAR &amp; Drug Design")</f>
        <v/>
      </c>
      <c r="M87" s="100">
        <f>IFERROR(__xludf.DUMMYFUNCTION("""COMPUTED_VALUE"""),"Product")</f>
        <v/>
      </c>
      <c r="N87" s="88" t="inlineStr">
        <is>
          <t>Clinic</t>
        </is>
      </c>
      <c r="O87" s="100">
        <f>IFERROR(__xludf.DUMMYFUNCTION("""COMPUTED_VALUE"""),"Mock")</f>
        <v/>
      </c>
      <c r="P87" s="100">
        <f>IFERROR(__xludf.DUMMYFUNCTION("""COMPUTED_VALUE"""),"Pharma Plus เล่มม่วง")</f>
        <v/>
      </c>
      <c r="Q87" s="100" t="n"/>
    </row>
    <row r="88" ht="13.2" customHeight="1" s="49">
      <c r="A88" s="100" t="n">
        <v>86</v>
      </c>
      <c r="B88" s="88">
        <f>IFERROR(__xludf.DUMMYFUNCTION("""COMPUTED_VALUE"""),"N3 หรือ Azido group จากสูตรโครงสร้างของ AZT มีผลให้เกิดสิ่งใด")</f>
        <v/>
      </c>
      <c r="C88" s="100" t="n"/>
      <c r="D88" s="88">
        <f>IFERROR(__xludf.DUMMYFUNCTION("""COMPUTED_VALUE"""),"เพิ่มความสามารถในการจับกับโปรตีน albumin")</f>
        <v/>
      </c>
      <c r="E88" s="88">
        <f>IFERROR(__xludf.DUMMYFUNCTION("""COMPUTED_VALUE"""),"ช่วยเพิ่มการดูดซึมของยา")</f>
        <v/>
      </c>
      <c r="F88" s="88">
        <f>IFERROR(__xludf.DUMMYFUNCTION("""COMPUTED_VALUE"""),"เพิ่มค่าครึ่งชีวิตให้ยาวขึ้น")</f>
        <v/>
      </c>
      <c r="G88" s="88">
        <f>IFERROR(__xludf.DUMMYFUNCTION("""COMPUTED_VALUE"""),"เพิ่มการออกฤทธิ์")</f>
        <v/>
      </c>
      <c r="H88" s="88">
        <f>IFERROR(__xludf.DUMMYFUNCTION("""COMPUTED_VALUE"""),"มีผลต่อการตั้งสูตรตำรับ")</f>
        <v/>
      </c>
      <c r="I88" s="100">
        <f>IFERROR(__xludf.DUMMYFUNCTION("""COMPUTED_VALUE"""),"4")</f>
        <v/>
      </c>
      <c r="J88" s="88">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100" t="n"/>
      <c r="L88" s="88">
        <f>IFERROR(__xludf.DUMMYFUNCTION("""COMPUTED_VALUE"""),"SAR &amp; Drug Design")</f>
        <v/>
      </c>
      <c r="M88" s="100">
        <f>IFERROR(__xludf.DUMMYFUNCTION("""COMPUTED_VALUE"""),"Product")</f>
        <v/>
      </c>
      <c r="N88" s="88" t="inlineStr">
        <is>
          <t>Clinic</t>
        </is>
      </c>
      <c r="O88" s="100">
        <f>IFERROR(__xludf.DUMMYFUNCTION("""COMPUTED_VALUE"""),"Mock")</f>
        <v/>
      </c>
      <c r="P88" s="100">
        <f>IFERROR(__xludf.DUMMYFUNCTION("""COMPUTED_VALUE"""),"Pharma Plus เล่มม่วง")</f>
        <v/>
      </c>
      <c r="Q88" s="100" t="n"/>
    </row>
    <row r="89" ht="13.2" customHeight="1" s="49">
      <c r="A89" s="100" t="n">
        <v>87</v>
      </c>
      <c r="B89" s="88">
        <f>IFERROR(__xludf.DUMMYFUNCTION("""COMPUTED_VALUE"""),"โครงสร้างต่อไปนี้หมายถึงยาชนิดใด")</f>
        <v/>
      </c>
      <c r="C89" s="100" t="n"/>
      <c r="D89" s="88">
        <f>IFERROR(__xludf.DUMMYFUNCTION("""COMPUTED_VALUE"""),"Zidovudine")</f>
        <v/>
      </c>
      <c r="E89" s="88">
        <f>IFERROR(__xludf.DUMMYFUNCTION("""COMPUTED_VALUE"""),"Cotrimoxazole")</f>
        <v/>
      </c>
      <c r="F89" s="88">
        <f>IFERROR(__xludf.DUMMYFUNCTION("""COMPUTED_VALUE"""),"Ceftriaxone")</f>
        <v/>
      </c>
      <c r="G89" s="88">
        <f>IFERROR(__xludf.DUMMYFUNCTION("""COMPUTED_VALUE"""),"Acyclovir")</f>
        <v/>
      </c>
      <c r="H89" s="88">
        <f>IFERROR(__xludf.DUMMYFUNCTION("""COMPUTED_VALUE"""),"Ciprofloxacin")</f>
        <v/>
      </c>
      <c r="I89" s="100">
        <f>IFERROR(__xludf.DUMMYFUNCTION("""COMPUTED_VALUE"""),"4")</f>
        <v/>
      </c>
      <c r="J89" s="88">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100" t="n"/>
      <c r="L89" s="88">
        <f>IFERROR(__xludf.DUMMYFUNCTION("""COMPUTED_VALUE"""),"SAR &amp; Drug Design")</f>
        <v/>
      </c>
      <c r="M89" s="100">
        <f>IFERROR(__xludf.DUMMYFUNCTION("""COMPUTED_VALUE"""),"Product")</f>
        <v/>
      </c>
      <c r="N89" s="88" t="inlineStr">
        <is>
          <t>Clinic</t>
        </is>
      </c>
      <c r="O89" s="100">
        <f>IFERROR(__xludf.DUMMYFUNCTION("""COMPUTED_VALUE"""),"Mock")</f>
        <v/>
      </c>
      <c r="P89" s="100">
        <f>IFERROR(__xludf.DUMMYFUNCTION("""COMPUTED_VALUE"""),"Pharma Plus เล่มม่วง")</f>
        <v/>
      </c>
      <c r="Q89" s="100" t="n"/>
    </row>
    <row r="90" ht="13.2" customHeight="1" s="49">
      <c r="A90" s="100" t="n">
        <v>88</v>
      </c>
      <c r="B90" s="88">
        <f>IFERROR(__xludf.DUMMYFUNCTION("""COMPUTED_VALUE"""),"ยาปฏิชีวนะข้อใดที่ไม่มีโครงสร้าง B-lactam ring")</f>
        <v/>
      </c>
      <c r="C90" s="100" t="n"/>
      <c r="D90" s="88">
        <f>IFERROR(__xludf.DUMMYFUNCTION("""COMPUTED_VALUE"""),"Ciprofloxacin")</f>
        <v/>
      </c>
      <c r="E90" s="88">
        <f>IFERROR(__xludf.DUMMYFUNCTION("""COMPUTED_VALUE"""),"Amoxycillin")</f>
        <v/>
      </c>
      <c r="F90" s="88">
        <f>IFERROR(__xludf.DUMMYFUNCTION("""COMPUTED_VALUE"""),"Imipenam")</f>
        <v/>
      </c>
      <c r="G90" s="88">
        <f>IFERROR(__xludf.DUMMYFUNCTION("""COMPUTED_VALUE"""),"Cloxacillin")</f>
        <v/>
      </c>
      <c r="H90" s="88">
        <f>IFERROR(__xludf.DUMMYFUNCTION("""COMPUTED_VALUE"""),"Cefazolin")</f>
        <v/>
      </c>
      <c r="I90" s="100">
        <f>IFERROR(__xludf.DUMMYFUNCTION("""COMPUTED_VALUE"""),"1")</f>
        <v/>
      </c>
      <c r="J90" s="88">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100" t="n"/>
      <c r="L90" s="88">
        <f>IFERROR(__xludf.DUMMYFUNCTION("""COMPUTED_VALUE"""),"SAR &amp; Drug Design")</f>
        <v/>
      </c>
      <c r="M90" s="100">
        <f>IFERROR(__xludf.DUMMYFUNCTION("""COMPUTED_VALUE"""),"Product")</f>
        <v/>
      </c>
      <c r="N90" s="88" t="inlineStr">
        <is>
          <t>Clinic</t>
        </is>
      </c>
      <c r="O90" s="100">
        <f>IFERROR(__xludf.DUMMYFUNCTION("""COMPUTED_VALUE"""),"Mock")</f>
        <v/>
      </c>
      <c r="P90" s="100">
        <f>IFERROR(__xludf.DUMMYFUNCTION("""COMPUTED_VALUE"""),"Pharma Plus เล่มม่วง")</f>
        <v/>
      </c>
      <c r="Q90" s="100" t="n"/>
    </row>
    <row r="91" ht="13.2" customHeight="1" s="49">
      <c r="A91" s="100" t="n">
        <v>89</v>
      </c>
      <c r="B91" s="88">
        <f>IFERROR(__xludf.DUMMYFUNCTION("""COMPUTED_VALUE"""),"จากสูตรโครงสร้างของยา amoxacillin นี้ตำแหน่งไหนที่ถูกทำลายได้ง่ายและมีผลต่อการดื้อยา")</f>
        <v/>
      </c>
      <c r="C91" s="100" t="n"/>
      <c r="D91" s="88">
        <f>IFERROR(__xludf.DUMMYFUNCTION("""COMPUTED_VALUE"""),"Covalent Irreversible Enzyme Inhibition")</f>
        <v/>
      </c>
      <c r="E91" s="88">
        <f>IFERROR(__xludf.DUMMYFUNCTION("""COMPUTED_VALUE"""),"Structure-Activity Relationship (SAR) Optimization")</f>
        <v/>
      </c>
      <c r="F91" s="88">
        <f>IFERROR(__xludf.DUMMYFUNCTION("""COMPUTED_VALUE"""),"Bioisosteric Replacement (Carboxylic acid → Tetrazole)")</f>
        <v/>
      </c>
      <c r="G91" s="88">
        <f>IFERROR(__xludf.DUMMYFUNCTION("""COMPUTED_VALUE"""),"Prodrug Design via Esterification for Oral Bioavailability")</f>
        <v/>
      </c>
      <c r="H91" s="88">
        <f>IFERROR(__xludf.DUMMYFUNCTION("""COMPUTED_VALUE"""),"Cytochrome P450 CYP3A4 Phase I Oxidation")</f>
        <v/>
      </c>
      <c r="I91" s="100">
        <f>IFERROR(__xludf.DUMMYFUNCTION("""COMPUTED_VALUE"""),"3")</f>
        <v/>
      </c>
      <c r="J91" s="88">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100" t="n"/>
      <c r="L91" s="88">
        <f>IFERROR(__xludf.DUMMYFUNCTION("""COMPUTED_VALUE"""),"SAR &amp; Drug Design")</f>
        <v/>
      </c>
      <c r="M91" s="100">
        <f>IFERROR(__xludf.DUMMYFUNCTION("""COMPUTED_VALUE"""),"Product")</f>
        <v/>
      </c>
      <c r="N91" s="88" t="inlineStr">
        <is>
          <t>Clinic</t>
        </is>
      </c>
      <c r="O91" s="100">
        <f>IFERROR(__xludf.DUMMYFUNCTION("""COMPUTED_VALUE"""),"Mock")</f>
        <v/>
      </c>
      <c r="P91" s="100">
        <f>IFERROR(__xludf.DUMMYFUNCTION("""COMPUTED_VALUE"""),"Pharma Plus เล่มม่วง")</f>
        <v/>
      </c>
      <c r="Q91" s="100" t="n"/>
    </row>
    <row r="92" ht="13.2" customHeight="1" s="49">
      <c r="A92" s="100" t="n">
        <v>90</v>
      </c>
      <c r="B92" s="88">
        <f>IFERROR(__xludf.DUMMYFUNCTION("""COMPUTED_VALUE"""),"ข้อใดผิดเกี่ยวกับ penicillin")</f>
        <v/>
      </c>
      <c r="C92" s="100" t="n"/>
      <c r="D92" s="88">
        <f>IFERROR(__xludf.DUMMYFUNCTION("""COMPUTED_VALUE"""),"Pen G มี chain เป็น Benzoyl group")</f>
        <v/>
      </c>
      <c r="E92" s="88">
        <f>IFERROR(__xludf.DUMMYFUNCTION("""COMPUTED_VALUE"""),"Pen G potassium ละลายได้ดีกว่า Pen G")</f>
        <v/>
      </c>
      <c r="F92" s="88">
        <f>IFERROR(__xludf.DUMMYFUNCTION("""COMPUTED_VALUE"""),"Benzathine Pen G เป็นเกลือของ Pen G")</f>
        <v/>
      </c>
      <c r="G92" s="88">
        <f>IFERROR(__xludf.DUMMYFUNCTION("""COMPUTED_VALUE"""),"B-lactamase ถูก Hydrolyze ด้วยกรด")</f>
        <v/>
      </c>
      <c r="H92" s="88">
        <f>IFERROR(__xludf.DUMMYFUNCTION("""COMPUTED_VALUE"""),"Procaine penicillin G ถูกดูดได้ดีในทางเดินอาหาร")</f>
        <v/>
      </c>
      <c r="I92" s="100">
        <f>IFERROR(__xludf.DUMMYFUNCTION("""COMPUTED_VALUE"""),"5")</f>
        <v/>
      </c>
      <c r="J92" s="88">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100" t="n"/>
      <c r="L92" s="88">
        <f>IFERROR(__xludf.DUMMYFUNCTION("""COMPUTED_VALUE"""),"SAR &amp; Drug Design")</f>
        <v/>
      </c>
      <c r="M92" s="100">
        <f>IFERROR(__xludf.DUMMYFUNCTION("""COMPUTED_VALUE"""),"Product")</f>
        <v/>
      </c>
      <c r="N92" s="88" t="inlineStr">
        <is>
          <t>Clinic</t>
        </is>
      </c>
      <c r="O92" s="100">
        <f>IFERROR(__xludf.DUMMYFUNCTION("""COMPUTED_VALUE"""),"Mock")</f>
        <v/>
      </c>
      <c r="P92" s="100">
        <f>IFERROR(__xludf.DUMMYFUNCTION("""COMPUTED_VALUE"""),"Pharma Plus เล่มม่วง")</f>
        <v/>
      </c>
      <c r="Q92" s="100" t="n"/>
    </row>
    <row r="93" ht="13.2" customHeight="1" s="49">
      <c r="A93" s="100" t="n">
        <v>91</v>
      </c>
      <c r="B93" s="88">
        <f>IFERROR(__xludf.DUMMYFUNCTION("""COMPUTED_VALUE"""),"Doxycycline มีสูตรโครงสร้างรูป เป็นยากลุ่มเดียวกันกับยาใด")</f>
        <v/>
      </c>
      <c r="C93" s="100" t="n"/>
      <c r="D93" s="88">
        <f>IFERROR(__xludf.DUMMYFUNCTION("""COMPUTED_VALUE"""),"Tetracycline")</f>
        <v/>
      </c>
      <c r="E93" s="88">
        <f>IFERROR(__xludf.DUMMYFUNCTION("""COMPUTED_VALUE"""),"Penicillin")</f>
        <v/>
      </c>
      <c r="F93" s="88">
        <f>IFERROR(__xludf.DUMMYFUNCTION("""COMPUTED_VALUE"""),"Cotrimazole")</f>
        <v/>
      </c>
      <c r="G93" s="88">
        <f>IFERROR(__xludf.DUMMYFUNCTION("""COMPUTED_VALUE"""),"Sulfamethoxazole")</f>
        <v/>
      </c>
      <c r="H93" s="88">
        <f>IFERROR(__xludf.DUMMYFUNCTION("""COMPUTED_VALUE"""),"Amoxicillin")</f>
        <v/>
      </c>
      <c r="I93" s="100">
        <f>IFERROR(__xludf.DUMMYFUNCTION("""COMPUTED_VALUE"""),"1")</f>
        <v/>
      </c>
      <c r="J93" s="88">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100" t="n"/>
      <c r="L93" s="88">
        <f>IFERROR(__xludf.DUMMYFUNCTION("""COMPUTED_VALUE"""),"SAR &amp; Drug Design")</f>
        <v/>
      </c>
      <c r="M93" s="100">
        <f>IFERROR(__xludf.DUMMYFUNCTION("""COMPUTED_VALUE"""),"Product")</f>
        <v/>
      </c>
      <c r="N93" s="88" t="inlineStr">
        <is>
          <t>Clinic</t>
        </is>
      </c>
      <c r="O93" s="100">
        <f>IFERROR(__xludf.DUMMYFUNCTION("""COMPUTED_VALUE"""),"Mock")</f>
        <v/>
      </c>
      <c r="P93" s="100">
        <f>IFERROR(__xludf.DUMMYFUNCTION("""COMPUTED_VALUE"""),"Pharma Plus เล่มม่วง")</f>
        <v/>
      </c>
      <c r="Q93" s="100" t="n"/>
    </row>
    <row r="94" ht="13.2" customHeight="1" s="49">
      <c r="A94" s="100" t="n">
        <v>92</v>
      </c>
      <c r="B94" s="88">
        <f>IFERROR(__xludf.DUMMYFUNCTION("""COMPUTED_VALUE"""),"เกี่ยวกับโครงสร้างของสารดังรูป ทุกข้อต่อไปนี้ถูกต้อง ยกเว้นข้อใด")</f>
        <v/>
      </c>
      <c r="C94" s="100" t="n"/>
      <c r="D94" s="88">
        <f>IFERROR(__xludf.DUMMYFUNCTION("""COMPUTED_VALUE"""),"เป็นสารในกลุ่ม 8-aminoquinoline")</f>
        <v/>
      </c>
      <c r="E94" s="88">
        <f>IFERROR(__xludf.DUMMYFUNCTION("""COMPUTED_VALUE"""),"ตัวอย่างยาในกลุ่มนี้ได้แก่ primaquine")</f>
        <v/>
      </c>
      <c r="F94" s="88">
        <f>IFERROR(__xludf.DUMMYFUNCTION("""COMPUTED_VALUE"""),"ถ้ามี Cl ที่ตำแหน่ง 7 จะทำให้ได้ฤทธิ์สูงสุด และมีพิษน้อย")</f>
        <v/>
      </c>
      <c r="G94" s="88">
        <f>IFERROR(__xludf.DUMMYFUNCTION("""COMPUTED_VALUE"""),"Dialkylamino alkylamine side chain จะให้ฤทธิ์สูงสุดเมื่อ n = 2, 5 หรือ 6")</f>
        <v/>
      </c>
      <c r="H94" s="88">
        <f>IFERROR(__xludf.DUMMYFUNCTION("""COMPUTED_VALUE"""),"Quinoline ring system และอนุพันธ์ให้ผลที่ดีกว่า acridine ring system")</f>
        <v/>
      </c>
      <c r="I94" s="100">
        <f>IFERROR(__xludf.DUMMYFUNCTION("""COMPUTED_VALUE"""),"4")</f>
        <v/>
      </c>
      <c r="J94" s="88">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100" t="n"/>
      <c r="L94" s="88">
        <f>IFERROR(__xludf.DUMMYFUNCTION("""COMPUTED_VALUE"""),"SAR &amp; Drug Design")</f>
        <v/>
      </c>
      <c r="M94" s="100">
        <f>IFERROR(__xludf.DUMMYFUNCTION("""COMPUTED_VALUE"""),"Product")</f>
        <v/>
      </c>
      <c r="N94" s="88" t="inlineStr">
        <is>
          <t>Clinic</t>
        </is>
      </c>
      <c r="O94" s="100">
        <f>IFERROR(__xludf.DUMMYFUNCTION("""COMPUTED_VALUE"""),"Mock")</f>
        <v/>
      </c>
      <c r="P94" s="100">
        <f>IFERROR(__xludf.DUMMYFUNCTION("""COMPUTED_VALUE"""),"Pharma Plus เล่มม่วง")</f>
        <v/>
      </c>
      <c r="Q94" s="100" t="n"/>
    </row>
    <row r="95" ht="13.2" customHeight="1" s="49">
      <c r="A95" s="100" t="n">
        <v>93</v>
      </c>
      <c r="B95" s="88">
        <f>IFERROR(__xludf.DUMMYFUNCTION("""COMPUTED_VALUE"""),"จากสูตรโครงสร้างของ folic acid ข้อใดกล่าวไม่ถูกต้อง")</f>
        <v/>
      </c>
      <c r="C95" s="100" t="n"/>
      <c r="D95" s="88">
        <f>IFERROR(__xludf.DUMMYFUNCTION("""COMPUTED_VALUE"""),"เป็น water soluble vitamin")</f>
        <v/>
      </c>
      <c r="E95" s="88">
        <f>IFERROR(__xludf.DUMMYFUNCTION("""COMPUTED_VALUE"""),"เรียกอีกอย่างหนึ่งว่า vitamin B9")</f>
        <v/>
      </c>
      <c r="F95" s="88">
        <f>IFERROR(__xludf.DUMMYFUNCTION("""COMPUTED_VALUE"""),"เกี่ยวข้องกับการสร้าง DNA และ RNA")</f>
        <v/>
      </c>
      <c r="G95" s="88">
        <f>IFERROR(__xludf.DUMMYFUNCTION("""COMPUTED_VALUE"""),"มนุษย์สามารถสังเคราะห์ folic acid ได้")</f>
        <v/>
      </c>
      <c r="H95" s="88">
        <f>IFERROR(__xludf.DUMMYFUNCTION("""COMPUTED_VALUE"""),"ใน IR chromatogram จะเห็น peak ที่ชัดเจน ที่ค่าความถี่ประมาณ 1,700 cm⁻¹")</f>
        <v/>
      </c>
      <c r="I95" s="100">
        <f>IFERROR(__xludf.DUMMYFUNCTION("""COMPUTED_VALUE"""),"4")</f>
        <v/>
      </c>
      <c r="J95" s="88">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100" t="n"/>
      <c r="L95" s="88">
        <f>IFERROR(__xludf.DUMMYFUNCTION("""COMPUTED_VALUE"""),"SAR &amp; Drug Design")</f>
        <v/>
      </c>
      <c r="M95" s="100">
        <f>IFERROR(__xludf.DUMMYFUNCTION("""COMPUTED_VALUE"""),"Product")</f>
        <v/>
      </c>
      <c r="N95" s="88" t="inlineStr">
        <is>
          <t>Clinic</t>
        </is>
      </c>
      <c r="O95" s="100">
        <f>IFERROR(__xludf.DUMMYFUNCTION("""COMPUTED_VALUE"""),"Mock")</f>
        <v/>
      </c>
      <c r="P95" s="100">
        <f>IFERROR(__xludf.DUMMYFUNCTION("""COMPUTED_VALUE"""),"Pharma Plus เล่มม่วง")</f>
        <v/>
      </c>
      <c r="Q95" s="100" t="n"/>
    </row>
    <row r="96" ht="13.2" customHeight="1" s="49">
      <c r="A96" s="100" t="n">
        <v>94</v>
      </c>
      <c r="B96" s="88">
        <f>IFERROR(__xludf.DUMMYFUNCTION("""COMPUTED_VALUE"""),"จากโครงสร้าง ไม่สามารถใช้ในผู้ป่วยกลุ่มใด")</f>
        <v/>
      </c>
      <c r="C96" s="100" t="n"/>
      <c r="D96" s="88">
        <f>IFERROR(__xludf.DUMMYFUNCTION("""COMPUTED_VALUE"""),"Pediatric")</f>
        <v/>
      </c>
      <c r="E96" s="88">
        <f>IFERROR(__xludf.DUMMYFUNCTION("""COMPUTED_VALUE"""),"Cirrhosis/Hepatitis")</f>
        <v/>
      </c>
      <c r="F96" s="88">
        <f>IFERROR(__xludf.DUMMYFUNCTION("""COMPUTED_VALUE"""),"Pregnancy")</f>
        <v/>
      </c>
      <c r="G96" s="88">
        <f>IFERROR(__xludf.DUMMYFUNCTION("""COMPUTED_VALUE"""),"Renal failure")</f>
        <v/>
      </c>
      <c r="H96" s="88">
        <f>IFERROR(__xludf.DUMMYFUNCTION("""COMPUTED_VALUE"""),"Sulfa allergy")</f>
        <v/>
      </c>
      <c r="I96" s="100">
        <f>IFERROR(__xludf.DUMMYFUNCTION("""COMPUTED_VALUE"""),"5")</f>
        <v/>
      </c>
      <c r="J96" s="88">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100" t="n"/>
      <c r="L96" s="88">
        <f>IFERROR(__xludf.DUMMYFUNCTION("""COMPUTED_VALUE"""),"SAR &amp; Drug Design")</f>
        <v/>
      </c>
      <c r="M96" s="100">
        <f>IFERROR(__xludf.DUMMYFUNCTION("""COMPUTED_VALUE"""),"Product")</f>
        <v/>
      </c>
      <c r="N96" s="88" t="inlineStr">
        <is>
          <t>Clinic</t>
        </is>
      </c>
      <c r="O96" s="100">
        <f>IFERROR(__xludf.DUMMYFUNCTION("""COMPUTED_VALUE"""),"Mock")</f>
        <v/>
      </c>
      <c r="P96" s="100">
        <f>IFERROR(__xludf.DUMMYFUNCTION("""COMPUTED_VALUE"""),"Pharma Plus เล่มม่วง")</f>
        <v/>
      </c>
      <c r="Q96" s="100" t="n"/>
    </row>
    <row r="97" ht="13.2" customHeight="1" s="49">
      <c r="A97" s="100" t="n">
        <v>95</v>
      </c>
      <c r="B97" s="88">
        <f>IFERROR(__xludf.DUMMYFUNCTION("""COMPUTED_VALUE"""),"จากโครงสร้างของยา glybenclamide ข้อใดเป็นเหตุผลที่ทำให้ duration นานขึ้น")</f>
        <v/>
      </c>
      <c r="C97" s="100" t="n"/>
      <c r="D97" s="88">
        <f>IFERROR(__xludf.DUMMYFUNCTION("""COMPUTED_VALUE"""),"สามารถหมุนแสง polarized ได้")</f>
        <v/>
      </c>
      <c r="E97" s="88">
        <f>IFERROR(__xludf.DUMMYFUNCTION("""COMPUTED_VALUE"""),"สามารถวิเคราะห์ได้โดยใช้วิธี HPLC-UV detection")</f>
        <v/>
      </c>
      <c r="F97" s="88">
        <f>IFERROR(__xludf.DUMMYFUNCTION("""COMPUTED_VALUE"""),"หมู่ซัลโฟไททำให้โครงสร้างมีความเป็นกรด")</f>
        <v/>
      </c>
      <c r="G97" s="88">
        <f>IFERROR(__xludf.DUMMYFUNCTION("""COMPUTED_VALUE"""),"หมู่ยูเรียทำให้โครงสร้างมีความเป็นเบส")</f>
        <v/>
      </c>
      <c r="H97" s="88">
        <f>IFERROR(__xludf.DUMMYFUNCTION("""COMPUTED_VALUE"""),"วงแหวนอะโรมาติกปลาย ซึ่งมีหมู่คลอโรในเมตาบอไลต์โดยกระบวนการออกซิเดชันได้")</f>
        <v/>
      </c>
      <c r="I97" s="100">
        <f>IFERROR(__xludf.DUMMYFUNCTION("""COMPUTED_VALUE"""),"5")</f>
        <v/>
      </c>
      <c r="J97" s="88">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100" t="n"/>
      <c r="L97" s="88">
        <f>IFERROR(__xludf.DUMMYFUNCTION("""COMPUTED_VALUE"""),"SAR &amp; Drug Design")</f>
        <v/>
      </c>
      <c r="M97" s="100">
        <f>IFERROR(__xludf.DUMMYFUNCTION("""COMPUTED_VALUE"""),"Product")</f>
        <v/>
      </c>
      <c r="N97" s="88" t="inlineStr">
        <is>
          <t>Clinic</t>
        </is>
      </c>
      <c r="O97" s="100">
        <f>IFERROR(__xludf.DUMMYFUNCTION("""COMPUTED_VALUE"""),"Mock")</f>
        <v/>
      </c>
      <c r="P97" s="100">
        <f>IFERROR(__xludf.DUMMYFUNCTION("""COMPUTED_VALUE"""),"Pharma Plus เล่มม่วง")</f>
        <v/>
      </c>
      <c r="Q97" s="100" t="n"/>
    </row>
    <row r="98" ht="13.2" customHeight="1" s="49">
      <c r="A98" s="100" t="n">
        <v>96</v>
      </c>
      <c r="B98" s="88">
        <f>IFERROR(__xludf.DUMMYFUNCTION("""COMPUTED_VALUE"""),"จากสูตรโครงสร้างต่อไปนี้ของยา glipizide จัดว่าเป็นยากลุ่มใด")</f>
        <v/>
      </c>
      <c r="C98" s="100" t="n"/>
      <c r="D98" s="88">
        <f>IFERROR(__xludf.DUMMYFUNCTION("""COMPUTED_VALUE"""),"Biguanides")</f>
        <v/>
      </c>
      <c r="E98" s="88">
        <f>IFERROR(__xludf.DUMMYFUNCTION("""COMPUTED_VALUE"""),"Nicotinic acids")</f>
        <v/>
      </c>
      <c r="F98" s="88">
        <f>IFERROR(__xludf.DUMMYFUNCTION("""COMPUTED_VALUE"""),"Sulfonylurea compounds")</f>
        <v/>
      </c>
      <c r="G98" s="88">
        <f>IFERROR(__xludf.DUMMYFUNCTION("""COMPUTED_VALUE"""),"Nucleoside analogue")</f>
        <v/>
      </c>
      <c r="H98" s="88">
        <f>IFERROR(__xludf.DUMMYFUNCTION("""COMPUTED_VALUE"""),"Sulfones")</f>
        <v/>
      </c>
      <c r="I98" s="100">
        <f>IFERROR(__xludf.DUMMYFUNCTION("""COMPUTED_VALUE"""),"3")</f>
        <v/>
      </c>
      <c r="J98" s="88">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100" t="n"/>
      <c r="L98" s="88">
        <f>IFERROR(__xludf.DUMMYFUNCTION("""COMPUTED_VALUE"""),"SAR &amp; Drug Design")</f>
        <v/>
      </c>
      <c r="M98" s="100">
        <f>IFERROR(__xludf.DUMMYFUNCTION("""COMPUTED_VALUE"""),"Product")</f>
        <v/>
      </c>
      <c r="N98" s="88" t="inlineStr">
        <is>
          <t>Clinic</t>
        </is>
      </c>
      <c r="O98" s="100">
        <f>IFERROR(__xludf.DUMMYFUNCTION("""COMPUTED_VALUE"""),"Mock")</f>
        <v/>
      </c>
      <c r="P98" s="100">
        <f>IFERROR(__xludf.DUMMYFUNCTION("""COMPUTED_VALUE"""),"Pharma Plus เล่มม่วง")</f>
        <v/>
      </c>
      <c r="Q98" s="100" t="n"/>
    </row>
    <row r="99" ht="13.2" customHeight="1" s="49">
      <c r="A99" s="100" t="n">
        <v>97</v>
      </c>
      <c r="B99" s="88">
        <f>IFERROR(__xludf.DUMMYFUNCTION("""COMPUTED_VALUE"""),"โครงสร้างต่อไปนี้เป็นโครงสร้างของยากลุ่มใด")</f>
        <v/>
      </c>
      <c r="C99" s="100" t="n"/>
      <c r="D99" s="88">
        <f>IFERROR(__xludf.DUMMYFUNCTION("""COMPUTED_VALUE"""),"Iodoperoxidase inhibitor")</f>
        <v/>
      </c>
      <c r="E99" s="88">
        <f>IFERROR(__xludf.DUMMYFUNCTION("""COMPUTED_VALUE"""),"Sulfonylurea")</f>
        <v/>
      </c>
      <c r="F99" s="88">
        <f>IFERROR(__xludf.DUMMYFUNCTION("""COMPUTED_VALUE"""),"Thyroid hormone")</f>
        <v/>
      </c>
      <c r="G99" s="88">
        <f>IFERROR(__xludf.DUMMYFUNCTION("""COMPUTED_VALUE"""),"Biguanide")</f>
        <v/>
      </c>
      <c r="H99" s="88">
        <f>IFERROR(__xludf.DUMMYFUNCTION("""COMPUTED_VALUE"""),"Insulin analog")</f>
        <v/>
      </c>
      <c r="I99" s="100">
        <f>IFERROR(__xludf.DUMMYFUNCTION("""COMPUTED_VALUE"""),"4")</f>
        <v/>
      </c>
      <c r="J99" s="88">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100" t="n"/>
      <c r="L99" s="88">
        <f>IFERROR(__xludf.DUMMYFUNCTION("""COMPUTED_VALUE"""),"SAR &amp; Drug Design")</f>
        <v/>
      </c>
      <c r="M99" s="100">
        <f>IFERROR(__xludf.DUMMYFUNCTION("""COMPUTED_VALUE"""),"Product")</f>
        <v/>
      </c>
      <c r="N99" s="88" t="inlineStr">
        <is>
          <t>Clinic</t>
        </is>
      </c>
      <c r="O99" s="100">
        <f>IFERROR(__xludf.DUMMYFUNCTION("""COMPUTED_VALUE"""),"Mock")</f>
        <v/>
      </c>
      <c r="P99" s="100">
        <f>IFERROR(__xludf.DUMMYFUNCTION("""COMPUTED_VALUE"""),"Pharma Plus เล่มม่วง")</f>
        <v/>
      </c>
      <c r="Q99" s="100" t="n"/>
    </row>
    <row r="100" ht="13.2" customHeight="1" s="49">
      <c r="A100" s="100" t="n">
        <v>98</v>
      </c>
      <c r="B100" s="88">
        <f>IFERROR(__xludf.DUMMYFUNCTION("""COMPUTED_VALUE"""),"ชื่อเรียกทั่วไปของยาที่มีโครงสร้างในรูป คือ (ยา PTU)")</f>
        <v/>
      </c>
      <c r="C100" s="100" t="n"/>
      <c r="D100" s="88">
        <f>IFERROR(__xludf.DUMMYFUNCTION("""COMPUTED_VALUE"""),"6 propyl 3 thiouracil")</f>
        <v/>
      </c>
      <c r="E100" s="88">
        <f>IFERROR(__xludf.DUMMYFUNCTION("""COMPUTED_VALUE"""),"1 propyl 5 thiouracil")</f>
        <v/>
      </c>
      <c r="F100" s="88">
        <f>IFERROR(__xludf.DUMMYFUNCTION("""COMPUTED_VALUE"""),"2 propyl 6 thiouracil")</f>
        <v/>
      </c>
      <c r="G100" s="88">
        <f>IFERROR(__xludf.DUMMYFUNCTION("""COMPUTED_VALUE"""),"2 propyl 5 thiouracil")</f>
        <v/>
      </c>
      <c r="H100" s="88">
        <f>IFERROR(__xludf.DUMMYFUNCTION("""COMPUTED_VALUE"""),"6 propyl 2 thiouracil")</f>
        <v/>
      </c>
      <c r="I100" s="100">
        <f>IFERROR(__xludf.DUMMYFUNCTION("""COMPUTED_VALUE"""),"5")</f>
        <v/>
      </c>
      <c r="J100" s="88">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100" t="n"/>
      <c r="L100" s="88">
        <f>IFERROR(__xludf.DUMMYFUNCTION("""COMPUTED_VALUE"""),"SAR &amp; Drug Design")</f>
        <v/>
      </c>
      <c r="M100" s="100">
        <f>IFERROR(__xludf.DUMMYFUNCTION("""COMPUTED_VALUE"""),"Product")</f>
        <v/>
      </c>
      <c r="N100" s="88" t="inlineStr">
        <is>
          <t>Clinic</t>
        </is>
      </c>
      <c r="O100" s="100">
        <f>IFERROR(__xludf.DUMMYFUNCTION("""COMPUTED_VALUE"""),"Mock")</f>
        <v/>
      </c>
      <c r="P100" s="100">
        <f>IFERROR(__xludf.DUMMYFUNCTION("""COMPUTED_VALUE"""),"Pharma Plus เล่มม่วง")</f>
        <v/>
      </c>
      <c r="Q100" s="100" t="n"/>
    </row>
    <row r="101" ht="13.2" customHeight="1" s="49">
      <c r="A101" s="100" t="n">
        <v>99</v>
      </c>
      <c r="B101" s="88">
        <f>IFERROR(__xludf.DUMMYFUNCTION("""COMPUTED_VALUE"""),"จากโครงสร้างของยา 3 ชนิด (methimazole, carbimazole และ propylthiouracil)
ข้อใดถูกต้องเกี่ยวกับยา methimazole, carbimazole และ propylthiouracil")</f>
        <v/>
      </c>
      <c r="C101" s="100" t="n"/>
      <c r="D101" s="88">
        <f>IFERROR(__xludf.DUMMYFUNCTION("""COMPUTED_VALUE"""),"Methimazole, carbimazole และ propylthiouracil ถูก metabolized โดยปฏิกิริยา desulfunation ก่อนจึงจะได้สารที่มีฤทธิ์ทางเภสัชวิทยา")</f>
        <v/>
      </c>
      <c r="E101" s="88">
        <f>IFERROR(__xludf.DUMMYFUNCTION("""COMPUTED_VALUE"""),"Propylthiouracil จะถูก metabolized โดยปฏิกิริยา dealkylation ซึ่งจะตัด Propyl group ออกก่อนจึงจะได้สารที่มีฤทธิ์ทางเภสัชวิทยา")</f>
        <v/>
      </c>
      <c r="F101" s="88">
        <f>IFERROR(__xludf.DUMMYFUNCTION("""COMPUTED_VALUE"""),"Methimazole จะถูก metabolized โดยปฏิกิริยา conjugation ได้เป็น carbimazole จึงจะได้สารที่มีฤทธิ์ทางเภสัชวิทยาที่ต้องการ")</f>
        <v/>
      </c>
      <c r="G101" s="88">
        <f>IFERROR(__xludf.DUMMYFUNCTION("""COMPUTED_VALUE"""),"ต้องเกิดปฏิกิริยา amide hydrolysis กับโครงสร้าง carbimazole จึงจะได้สารที่มีฤทธิ์ทางเภสัชวิทยาที่ต้องการ")</f>
        <v/>
      </c>
      <c r="H101" s="88">
        <f>IFERROR(__xludf.DUMMYFUNCTION("""COMPUTED_VALUE"""),"ต้องเกิดปฏิกิริยา ester hydrolysis กับโครงสร้าง carbimazole จึงจะได้สารที่มีฤทธิ์ทางเภสัชวิทยาที่ต้องการ")</f>
        <v/>
      </c>
      <c r="I101" s="100">
        <f>IFERROR(__xludf.DUMMYFUNCTION("""COMPUTED_VALUE"""),"4")</f>
        <v/>
      </c>
      <c r="J101" s="88">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100" t="n"/>
      <c r="L101" s="88">
        <f>IFERROR(__xludf.DUMMYFUNCTION("""COMPUTED_VALUE"""),"SAR &amp; Drug Design")</f>
        <v/>
      </c>
      <c r="M101" s="100">
        <f>IFERROR(__xludf.DUMMYFUNCTION("""COMPUTED_VALUE"""),"Product")</f>
        <v/>
      </c>
      <c r="N101" s="88" t="inlineStr">
        <is>
          <t>Clinic</t>
        </is>
      </c>
      <c r="O101" s="100">
        <f>IFERROR(__xludf.DUMMYFUNCTION("""COMPUTED_VALUE"""),"Mock")</f>
        <v/>
      </c>
      <c r="P101" s="100">
        <f>IFERROR(__xludf.DUMMYFUNCTION("""COMPUTED_VALUE"""),"Pharma Plus เล่มม่วง")</f>
        <v/>
      </c>
      <c r="Q101" s="100" t="n"/>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U310"/>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t>
        </is>
      </c>
      <c r="C3" s="186" t="inlineStr">
        <is>
          <t>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D3" s="186" t="n"/>
      <c r="E3" s="186" t="inlineStr">
        <is>
          <t>Tramadol</t>
        </is>
      </c>
      <c r="F3" s="186" t="inlineStr">
        <is>
          <t>Naproxen</t>
        </is>
      </c>
      <c r="G3" s="186" t="inlineStr">
        <is>
          <t>Pethidine</t>
        </is>
      </c>
      <c r="H3" s="186" t="inlineStr">
        <is>
          <t>Probenecid</t>
        </is>
      </c>
      <c r="I3" s="186" t="inlineStr">
        <is>
          <t>Allopurinol</t>
        </is>
      </c>
      <c r="J3" s="185" t="inlineStr">
        <is>
          <t>2</t>
        </is>
      </c>
      <c r="K3" s="186" t="inlineStr">
        <is>
          <t>✅ คำตอบที่ถูกต้อง: ข้อ ข. Naproxen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t>
        </is>
      </c>
      <c r="L3" s="186" t="n"/>
      <c r="M3" s="186" t="inlineStr">
        <is>
          <t>Musculoskeletal</t>
        </is>
      </c>
      <c r="N3" s="186" t="inlineStr">
        <is>
          <t>Gout</t>
        </is>
      </c>
      <c r="O3" s="185" t="inlineStr">
        <is>
          <t>Clinic</t>
        </is>
      </c>
      <c r="P3" s="186" t="inlineStr">
        <is>
          <t>Gout Acute Flare: First-line = NSAIDs / Colchicine. ห้ามเริ่มยาลดกรดยูริกขณะ acute flare</t>
        </is>
      </c>
      <c r="Q3" s="185" t="inlineStr">
        <is>
          <t>ข้อสอบจริง</t>
        </is>
      </c>
      <c r="R3" s="185" t="inlineStr">
        <is>
          <t>2567</t>
        </is>
      </c>
      <c r="S3" s="185" t="n"/>
    </row>
    <row r="4" ht="24" customHeight="1" s="49">
      <c r="A4" s="185" t="n">
        <v>2</v>
      </c>
      <c r="B4" s="186" t="n"/>
      <c r="C4" s="186"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D4" s="186" t="n"/>
      <c r="E4" s="186" t="inlineStr">
        <is>
          <t>น้ำผลไม้รสหวานที่มีน้ำตาล Fructose สูง</t>
        </is>
      </c>
      <c r="F4" s="186" t="inlineStr">
        <is>
          <t>ตับทอดหรือเครื่องในสัตว์</t>
        </is>
      </c>
      <c r="G4" s="186" t="inlineStr">
        <is>
          <t>เครื่องดื่มประเภทเบียร์หรือแอลกอฮอล์</t>
        </is>
      </c>
      <c r="H4" s="186" t="inlineStr">
        <is>
          <t>นมหรือผลิตภัณฑ์นมประเภทพร่องมันเนย (Low-fat dairy products)</t>
        </is>
      </c>
      <c r="I4" s="186" t="inlineStr">
        <is>
          <t>ปีกไก่ทอดหรือสัตว์ปีก</t>
        </is>
      </c>
      <c r="J4" s="185" t="inlineStr">
        <is>
          <t>4</t>
        </is>
      </c>
      <c r="K4" s="186" t="inlineStr">
        <is>
          <t>✅ คำตอบที่ถูกต้อง: ข้อ ง. นมหรือผลิตภัณฑ์นมประเภทพร่องมันเนย (Low-fat dairy products)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t>
        </is>
      </c>
      <c r="L4" s="186" t="n"/>
      <c r="M4" s="186" t="inlineStr">
        <is>
          <t>Musculoskeletal</t>
        </is>
      </c>
      <c r="N4" s="186" t="inlineStr">
        <is>
          <t>Gout</t>
        </is>
      </c>
      <c r="O4" s="185" t="inlineStr">
        <is>
          <t>Clinic</t>
        </is>
      </c>
      <c r="P4" s="186" t="inlineStr">
        <is>
          <t>Gout Lifestyle: Low-fat dairy ช่วยลดกรดยูริก; หลีกเลี่ยง High-fructose, แอลกอฮอล์, เครื่องใน</t>
        </is>
      </c>
      <c r="Q4" s="185" t="inlineStr">
        <is>
          <t>ข้อสอบจริง</t>
        </is>
      </c>
      <c r="R4" s="185" t="inlineStr">
        <is>
          <t>2567</t>
        </is>
      </c>
      <c r="S4" s="185" t="n"/>
    </row>
    <row r="5" ht="24" customHeight="1" s="49">
      <c r="A5" s="185" t="n">
        <v>3</v>
      </c>
      <c r="B5" s="186" t="inlineStr">
        <is>
          <t>ผู้ป่วยชายได้รับการวินิจฉัยว่าเป็นโรคเกาต์ (Gout) ในระยะข้ออักเสบเฉียบพลัน</t>
        </is>
      </c>
      <c r="C5" s="186" t="inlineStr">
        <is>
          <t>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D5" s="186" t="n"/>
      <c r="E5" s="186" t="inlineStr">
        <is>
          <t>ปวดศีรษะรุนแรง</t>
        </is>
      </c>
      <c r="F5" s="186" t="inlineStr">
        <is>
          <t>ผื่นลมพิษตามผิวหนัง</t>
        </is>
      </c>
      <c r="G5" s="186" t="inlineStr">
        <is>
          <t>ท้องเสียถ่ายเหลว</t>
        </is>
      </c>
      <c r="H5" s="186" t="inlineStr">
        <is>
          <t>ปัสสาวะเป็นเลือด</t>
        </is>
      </c>
      <c r="I5" s="186" t="inlineStr">
        <is>
          <t>ความดันโลหิตต่ำฉับพลัน</t>
        </is>
      </c>
      <c r="J5" s="185" t="inlineStr">
        <is>
          <t>3</t>
        </is>
      </c>
      <c r="K5" s="186" t="inlineStr">
        <is>
          <t>✅ คำตอบที่ถูกต้อง: ข้อ ค. ท้องเสียถ่ายเหลว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t>
        </is>
      </c>
      <c r="L5" s="186" t="n"/>
      <c r="M5" s="186" t="inlineStr">
        <is>
          <t>Musculoskeletal</t>
        </is>
      </c>
      <c r="N5" s="186" t="inlineStr">
        <is>
          <t>Gout</t>
        </is>
      </c>
      <c r="O5" s="185" t="inlineStr">
        <is>
          <t>Clinic</t>
        </is>
      </c>
      <c r="P5" s="186" t="inlineStr">
        <is>
          <t>Colchicine Toxicity: สัญญาณเตือนพิษเฉียบพลัน = Diarrhea, N/V. แนะนำ Low-dose regimen</t>
        </is>
      </c>
      <c r="Q5" s="185" t="inlineStr">
        <is>
          <t>ข้อสอบจริง</t>
        </is>
      </c>
      <c r="R5" s="185" t="inlineStr">
        <is>
          <t>2567</t>
        </is>
      </c>
      <c r="S5" s="185" t="n"/>
    </row>
    <row r="6" ht="24" customHeight="1" s="49">
      <c r="A6" s="185" t="n">
        <v>4</v>
      </c>
      <c r="B6" s="186" t="n"/>
      <c r="C6" s="186" t="inlineStr">
        <is>
          <t>หากผู้ป่วยโรคเกาต์ตรวจพบยีนหรืออัลลีลเสี่ยงต่อการแพ้ยารุนแรงชนิด HLA-B58:01 ห้ามใช้ยาในข้อใดต่อไปนี้</t>
        </is>
      </c>
      <c r="D6" s="186" t="n"/>
      <c r="E6" s="186" t="inlineStr">
        <is>
          <t>Allopurinol</t>
        </is>
      </c>
      <c r="F6" s="186" t="inlineStr">
        <is>
          <t>Febuxostat</t>
        </is>
      </c>
      <c r="G6" s="186" t="inlineStr">
        <is>
          <t>Benzbromarone</t>
        </is>
      </c>
      <c r="H6" s="186" t="inlineStr">
        <is>
          <t>Probenecid</t>
        </is>
      </c>
      <c r="I6" s="186" t="inlineStr">
        <is>
          <t>Lesinurad</t>
        </is>
      </c>
      <c r="J6" s="185" t="inlineStr">
        <is>
          <t>1</t>
        </is>
      </c>
      <c r="K6" s="186" t="inlineStr">
        <is>
          <t>✅ คำตอบที่ถูกต้อง: ข้อ ก. Allopurinol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t>
        </is>
      </c>
      <c r="L6" s="186" t="n"/>
      <c r="M6" s="186" t="inlineStr">
        <is>
          <t>Musculoskeletal</t>
        </is>
      </c>
      <c r="N6" s="186" t="inlineStr">
        <is>
          <t>Gout</t>
        </is>
      </c>
      <c r="O6" s="185" t="inlineStr">
        <is>
          <t>Clinic</t>
        </is>
      </c>
      <c r="P6" s="186" t="inlineStr">
        <is>
          <t>Allopurinol SCARs: ผู้ป่วยไทยมีความชุกของ HLA-B58:01 สูง เสี่ยง SJS/TEN ต้องคัดกรอง</t>
        </is>
      </c>
      <c r="Q6" s="185" t="inlineStr">
        <is>
          <t>ข้อสอบจริง</t>
        </is>
      </c>
      <c r="R6" s="185" t="inlineStr">
        <is>
          <t>2567</t>
        </is>
      </c>
      <c r="S6" s="185" t="n"/>
    </row>
    <row r="7" ht="24" customHeight="1" s="49">
      <c r="A7" s="185" t="n">
        <v>5</v>
      </c>
      <c r="B7" s="186" t="n"/>
      <c r="C7" s="186"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D7" s="186" t="n"/>
      <c r="E7" s="186" t="inlineStr">
        <is>
          <t>Osteoarthritis</t>
        </is>
      </c>
      <c r="F7" s="186" t="inlineStr">
        <is>
          <t>Osteoporosis</t>
        </is>
      </c>
      <c r="G7" s="186" t="inlineStr">
        <is>
          <t>Rheumatoid arthritis</t>
        </is>
      </c>
      <c r="H7" s="186" t="inlineStr">
        <is>
          <t>Gout</t>
        </is>
      </c>
      <c r="I7" s="186" t="inlineStr">
        <is>
          <t>Osteomalacia</t>
        </is>
      </c>
      <c r="J7" s="185" t="inlineStr">
        <is>
          <t>1</t>
        </is>
      </c>
      <c r="K7" s="186" t="inlineStr">
        <is>
          <t>✅ คำตอบที่ถูกต้อง: ข้อ ก. Osteoarthritis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t>
        </is>
      </c>
      <c r="L7" s="186" t="n"/>
      <c r="M7" s="186" t="inlineStr">
        <is>
          <t>Musculoskeletal</t>
        </is>
      </c>
      <c r="N7" s="186" t="inlineStr">
        <is>
          <t>Osteoarthritis</t>
        </is>
      </c>
      <c r="O7" s="185" t="inlineStr">
        <is>
          <t>Clinic</t>
        </is>
      </c>
      <c r="P7" s="186" t="inlineStr">
        <is>
          <t>OA Diagnosis: Morning stiffness &lt; 30 นาที, Crepitus, ปวดเมื่อใช้งาน ดีขึ้นเมื่อพัก</t>
        </is>
      </c>
      <c r="Q7" s="185" t="inlineStr">
        <is>
          <t>ข้อสอบจริง</t>
        </is>
      </c>
      <c r="R7" s="185" t="inlineStr">
        <is>
          <t>2567</t>
        </is>
      </c>
      <c r="S7" s="185" t="n"/>
    </row>
    <row r="8" ht="24" customHeight="1" s="49">
      <c r="A8" s="185" t="n">
        <v>6</v>
      </c>
      <c r="B8" s="186" t="n"/>
      <c r="C8" s="186"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D8" s="186" t="n"/>
      <c r="E8" s="186" t="inlineStr">
        <is>
          <t>Oral NSAIDs (เช่น Diclofenac)</t>
        </is>
      </c>
      <c r="F8" s="186" t="inlineStr">
        <is>
          <t>Oral Paracetamol + Orphenadrine</t>
        </is>
      </c>
      <c r="G8" s="186" t="inlineStr">
        <is>
          <t>Oral Ondansetron</t>
        </is>
      </c>
      <c r="H8" s="186" t="inlineStr">
        <is>
          <t>Oral Tramadol</t>
        </is>
      </c>
      <c r="I8" s="186" t="inlineStr">
        <is>
          <t>Topical NSAIDs (เช่น Diclofenac emulgel)</t>
        </is>
      </c>
      <c r="J8" s="185" t="inlineStr">
        <is>
          <t>5</t>
        </is>
      </c>
      <c r="K8" s="186" t="inlineStr">
        <is>
          <t>✅ คำตอบที่ถูกต้อง: ข้อ จ. Topical NSAIDs (เช่น Diclofenac emulgel)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t>
        </is>
      </c>
      <c r="L8" s="186" t="n"/>
      <c r="M8" s="186" t="inlineStr">
        <is>
          <t>Musculoskeletal</t>
        </is>
      </c>
      <c r="N8" s="186" t="inlineStr">
        <is>
          <t>Osteoarthritis</t>
        </is>
      </c>
      <c r="O8" s="185" t="inlineStr">
        <is>
          <t>Clinic</t>
        </is>
      </c>
      <c r="P8" s="186" t="inlineStr">
        <is>
          <t>OA Knee First-line: Topical NSAIDs (Diclofenac emulgel) มีประสิทธิภาพดีและปลอดภัยต่อ GI/CV/Renal</t>
        </is>
      </c>
      <c r="Q8" s="185" t="inlineStr">
        <is>
          <t>ข้อสอบจริง</t>
        </is>
      </c>
      <c r="R8" s="185" t="inlineStr">
        <is>
          <t>2567</t>
        </is>
      </c>
      <c r="S8" s="185" t="n"/>
    </row>
    <row r="9" ht="24" customHeight="1" s="49">
      <c r="A9" s="185" t="n">
        <v>7</v>
      </c>
      <c r="B9" s="186" t="n"/>
      <c r="C9" s="186"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D9" s="186" t="n"/>
      <c r="E9" s="186" t="inlineStr">
        <is>
          <t>Alkaline phosphatase</t>
        </is>
      </c>
      <c r="F9" s="186" t="inlineStr">
        <is>
          <t>Hemoglobin</t>
        </is>
      </c>
      <c r="G9" s="186" t="inlineStr">
        <is>
          <t>Creatine phosphokinase</t>
        </is>
      </c>
      <c r="H9" s="186" t="inlineStr">
        <is>
          <t>HLA-B58:01</t>
        </is>
      </c>
      <c r="I9" s="186" t="inlineStr">
        <is>
          <t>CYP3A4 polymorphism</t>
        </is>
      </c>
      <c r="J9" s="185" t="inlineStr">
        <is>
          <t>4</t>
        </is>
      </c>
      <c r="K9" s="186" t="inlineStr">
        <is>
          <t>✅ คำตอบที่ถูกต้อง: ข้อ ง. HLA-B58:01
🎯 ทำไมข้อนี้ถึงถูก: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t>
        </is>
      </c>
      <c r="L9" s="186" t="n"/>
      <c r="M9" s="186" t="inlineStr">
        <is>
          <t>Musculoskeletal</t>
        </is>
      </c>
      <c r="N9" s="186" t="inlineStr">
        <is>
          <t>Gout</t>
        </is>
      </c>
      <c r="O9" s="185" t="inlineStr">
        <is>
          <t>Clinic</t>
        </is>
      </c>
      <c r="P9" s="186" t="inlineStr">
        <is>
          <t>Allopurinol Pharmacogenomics: ตรวจยีน HLA-B58:01 ก่อนเริ่มยาในคนไทยทุกราย</t>
        </is>
      </c>
      <c r="Q9" s="185" t="inlineStr">
        <is>
          <t>ข้อสอบจริง</t>
        </is>
      </c>
      <c r="R9" s="185" t="inlineStr">
        <is>
          <t>2567</t>
        </is>
      </c>
      <c r="S9" s="185" t="n"/>
    </row>
    <row r="10" ht="24" customHeight="1" s="49">
      <c r="A10" s="185" t="n">
        <v>8</v>
      </c>
      <c r="B10" s="186" t="n"/>
      <c r="C10" s="186" t="inlineStr">
        <is>
          <t>เหตุใดแพทย์์จึงสั่งใช้ยา Colchicine ขนาดต่ำ (เช่น 0.6 mg วันละครั้ง) ควบคู่กับยา Allopurinol ในระยะเริ่มต้นการรักษาโรคเกาต์ระยะยาว</t>
        </is>
      </c>
      <c r="D10" s="186" t="n"/>
      <c r="E10" s="186" t="inlineStr">
        <is>
          <t>เพื่อป้องกันการเกิดข้ออักเสบเฉียบพลัน (Gout flare prophylaxis) ในระยะเริ่มยาลดกรดยูริก</t>
        </is>
      </c>
      <c r="F10" s="186" t="inlineStr">
        <is>
          <t>เสริมฤทธิ์ยา Allopurinol ในการขับกรดยูริกโดยทำหน้าที่คนละกลไก</t>
        </is>
      </c>
      <c r="G10" s="186" t="inlineStr">
        <is>
          <t>ป้องกันการเกิดก้อนโทฟัส (Tophi) ตามข้อต่าง ๆ</t>
        </is>
      </c>
      <c r="H10" s="186" t="inlineStr">
        <is>
          <t>ป้องกันการสะสมและการตกผลึกของสาร Xanthine ในหลอดเลือด</t>
        </is>
      </c>
      <c r="I10" s="186" t="inlineStr">
        <is>
          <t>เสริมฤทธิ์ยา Allopurinol โดยช่วยลดการขับถ่ายยาออกทางไต</t>
        </is>
      </c>
      <c r="J10" s="185" t="inlineStr">
        <is>
          <t>1</t>
        </is>
      </c>
      <c r="K10" s="186" t="inlineStr">
        <is>
          <t>✅ คำตอบที่ถูกต้อง: ข้อ ก. เพื่อป้องกันการเกิดข้ออักเสบเฉียบพลัน (Gout flare prophylaxis) ในระยะเริ่มยาลดกรดยูริก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t>
        </is>
      </c>
      <c r="L10" s="186" t="n"/>
      <c r="M10" s="186" t="inlineStr">
        <is>
          <t>Musculoskeletal</t>
        </is>
      </c>
      <c r="N10" s="186" t="inlineStr">
        <is>
          <t>Gout</t>
        </is>
      </c>
      <c r="O10" s="185" t="inlineStr">
        <is>
          <t>Clinic</t>
        </is>
      </c>
      <c r="P10" s="186" t="inlineStr">
        <is>
          <t>Gout Flare Prophylaxis: ให้ Colchicine / NSAID ร่วมกับ Allopurinol นานอย่างน้อย 3-6 เดือน</t>
        </is>
      </c>
      <c r="Q10" s="185" t="inlineStr">
        <is>
          <t>ข้อสอบจริง</t>
        </is>
      </c>
      <c r="R10" s="185" t="inlineStr">
        <is>
          <t>2567</t>
        </is>
      </c>
      <c r="S10" s="185" t="n"/>
    </row>
    <row r="11" ht="24" customHeight="1" s="49">
      <c r="A11" s="185" t="n">
        <v>9</v>
      </c>
      <c r="B11" s="186" t="n"/>
      <c r="C11" s="186"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D11" s="186" t="n"/>
      <c r="E11" s="186" t="inlineStr">
        <is>
          <t>Oral Paracetamol + Orphenadrine</t>
        </is>
      </c>
      <c r="F11" s="186" t="inlineStr">
        <is>
          <t>Topical NSAIDs (เช่น Diclofenac emulgel)</t>
        </is>
      </c>
      <c r="G11" s="186" t="inlineStr">
        <is>
          <t>Oral Tramadol</t>
        </is>
      </c>
      <c r="H11" s="186" t="inlineStr">
        <is>
          <t>Oral Diclofenac sodium</t>
        </is>
      </c>
      <c r="I11" s="186" t="inlineStr">
        <is>
          <t>Glucosamine sulfate oral capsule</t>
        </is>
      </c>
      <c r="J11" s="185" t="inlineStr">
        <is>
          <t>2</t>
        </is>
      </c>
      <c r="K11" s="186" t="inlineStr">
        <is>
          <t>✅ คำตอบที่ถูกต้อง: ข้อ ข. Topical NSAIDs (เช่น Diclofenac emulgel)
🎯 ทำไมข้อนี้ถึงถูก: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t>
        </is>
      </c>
      <c r="L11" s="186" t="n"/>
      <c r="M11" s="186" t="inlineStr">
        <is>
          <t>Musculoskeletal</t>
        </is>
      </c>
      <c r="N11" s="186" t="inlineStr">
        <is>
          <t>Osteoarthritis</t>
        </is>
      </c>
      <c r="O11" s="185" t="inlineStr">
        <is>
          <t>Clinic</t>
        </is>
      </c>
      <c r="P11" s="186" t="inlineStr">
        <is>
          <t>ACR 2019 OA: แนะนำ Topical NSAID เป็นอันดับแรกก่อน Oral NSAID ในข้อเข่าเสื่อม</t>
        </is>
      </c>
      <c r="Q11" s="185" t="inlineStr">
        <is>
          <t>ข้อสอบจริง</t>
        </is>
      </c>
      <c r="R11" s="185" t="inlineStr">
        <is>
          <t>2566</t>
        </is>
      </c>
      <c r="S11" s="185" t="n"/>
    </row>
    <row r="12" ht="24" customHeight="1" s="49">
      <c r="A12" s="185" t="n">
        <v>10</v>
      </c>
      <c r="B12" s="186" t="n"/>
      <c r="C12" s="186"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D12" s="186" t="n"/>
      <c r="E12" s="186" t="inlineStr">
        <is>
          <t>ท้องเสียถ่ายเหลว</t>
        </is>
      </c>
      <c r="F12" s="186" t="inlineStr">
        <is>
          <t>ปวดศีรษะเฉียบพลัน</t>
        </is>
      </c>
      <c r="G12" s="186" t="inlineStr">
        <is>
          <t>ความดันโลหิตต่ำ</t>
        </is>
      </c>
      <c r="H12" s="186" t="inlineStr">
        <is>
          <t>ผื่นคันตามผิวหนัง</t>
        </is>
      </c>
      <c r="I12" s="186" t="inlineStr">
        <is>
          <t>ปัสสาวะเป็นเลือด</t>
        </is>
      </c>
      <c r="J12" s="185" t="inlineStr">
        <is>
          <t>1</t>
        </is>
      </c>
      <c r="K12" s="186" t="inlineStr">
        <is>
          <t>✅ คำตอบที่ถูกต้อง: ข้อ ก. ท้องเสียถ่ายเหลว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t>
        </is>
      </c>
      <c r="L12" s="186" t="n"/>
      <c r="M12" s="186" t="inlineStr">
        <is>
          <t>Musculoskeletal</t>
        </is>
      </c>
      <c r="N12" s="186" t="inlineStr">
        <is>
          <t>Gout</t>
        </is>
      </c>
      <c r="O12" s="185" t="inlineStr">
        <is>
          <t>Clinic</t>
        </is>
      </c>
      <c r="P12" s="186" t="inlineStr">
        <is>
          <t>Colchicine Counseling: หยุดยาหรือลดขนาดทันทีหากเกิดอาการถ่ายเหลวรุนแรง</t>
        </is>
      </c>
      <c r="Q12" s="185" t="inlineStr">
        <is>
          <t>ข้อสอบจริง</t>
        </is>
      </c>
      <c r="R12" s="185" t="inlineStr">
        <is>
          <t>2566</t>
        </is>
      </c>
      <c r="S12" s="185" t="n"/>
    </row>
    <row r="13" ht="24" customHeight="1" s="49">
      <c r="A13" s="185" t="n">
        <v>11</v>
      </c>
      <c r="B13" s="186" t="inlineStr">
        <is>
          <t>ผู้ป่วยโรคข้ออักเสบรูมาตอยด์ (Rheumatoid Arthritis) ได้รับการรักษาด้วยยา Methotrexate (MTX) แต่อาการยังไม่ดีขึ้น</t>
        </is>
      </c>
      <c r="C13" s="186" t="inlineStr">
        <is>
          <t>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D13" s="186" t="n"/>
      <c r="E13" s="186" t="inlineStr">
        <is>
          <t>Sulfasalazine</t>
        </is>
      </c>
      <c r="F13" s="186" t="inlineStr">
        <is>
          <t>เพิ่มขนาด Methotrexate</t>
        </is>
      </c>
      <c r="G13" s="186" t="inlineStr">
        <is>
          <t>เพิ่มขนาด Prednisolone</t>
        </is>
      </c>
      <c r="H13" s="186" t="inlineStr">
        <is>
          <t>เพิ่มยา Hydroxychloroquine</t>
        </is>
      </c>
      <c r="I13" s="186" t="inlineStr">
        <is>
          <t>เพิ่มยา Azathioprine</t>
        </is>
      </c>
      <c r="J13" s="185" t="inlineStr">
        <is>
          <t>4</t>
        </is>
      </c>
      <c r="K13" s="186" t="inlineStr">
        <is>
          <t>✅ คำตอบที่ถูกต้อง: ข้อ ง. เพิ่มยา Hydroxychloroquine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t>
        </is>
      </c>
      <c r="L13" s="186" t="n"/>
      <c r="M13" s="186" t="inlineStr">
        <is>
          <t>Musculoskeletal</t>
        </is>
      </c>
      <c r="N13" s="186" t="inlineStr">
        <is>
          <t>Rheumatoid arthritis</t>
        </is>
      </c>
      <c r="O13" s="185" t="inlineStr">
        <is>
          <t>Clinic</t>
        </is>
      </c>
      <c r="P13" s="186" t="inlineStr">
        <is>
          <t>RA Treat-to-target: หากคุมโรคไม่ได้ด้วย MTX ให้พิจารณา Add-on csDMARDs อื่น (เช่น HCQ, SSZ)</t>
        </is>
      </c>
      <c r="Q13" s="185" t="inlineStr">
        <is>
          <t>ข้อสอบจริง</t>
        </is>
      </c>
      <c r="R13" s="185" t="inlineStr">
        <is>
          <t>2566</t>
        </is>
      </c>
      <c r="S13" s="185" t="n"/>
    </row>
    <row r="14" ht="24" customHeight="1" s="49">
      <c r="A14" s="185" t="n">
        <v>12</v>
      </c>
      <c r="B14" s="186" t="inlineStr">
        <is>
          <t>ผู้ป่วยโรคเกาต์อักเสบเรื้อรังได้รับยา Allopurinol ควบคู่กับ Colchicine วันละครั้ง</t>
        </is>
      </c>
      <c r="C14" s="186" t="inlineStr">
        <is>
          <t>ข้อใดคือวัตถุประสงค์หลักของการจ่ายยา Colchicine ร่วมด้วยในระยะเริ่มแรก</t>
        </is>
      </c>
      <c r="D14" s="186" t="n"/>
      <c r="E14" s="186" t="inlineStr">
        <is>
          <t>เพื่อลดผลข้างเคียงทางไตของ Allopurinol</t>
        </is>
      </c>
      <c r="F14" s="186" t="inlineStr">
        <is>
          <t>เพื่อเสริมฤทธิ์ต้านอักเสบและลดกรดยูริกของยา Allopurinol</t>
        </is>
      </c>
      <c r="G14" s="186" t="inlineStr">
        <is>
          <t>เพื่อป้องกันการเกิดข้ออักเสบเฉียบพลัน (Gout flare) จากการเปลี่ยนแปลงของระดับกรดยูริก</t>
        </is>
      </c>
      <c r="H14" s="186" t="inlineStr">
        <is>
          <t>เพื่อลดการเกิดนิ่วในไตจากกรดยูริก</t>
        </is>
      </c>
      <c r="I14" s="186" t="inlineStr">
        <is>
          <t>เพื่อเพิ่มการดูดซึมยา Allopurinol ในระบบทางเดินอาหาร</t>
        </is>
      </c>
      <c r="J14" s="185" t="inlineStr">
        <is>
          <t>3</t>
        </is>
      </c>
      <c r="K14" s="186" t="inlineStr">
        <is>
          <t>✅ คำตอบที่ถูกต้อง: ข้อ ค. เพื่อป้องกันการเกิดข้ออักเสบเฉียบพลัน (Gout flare) จากการเปลี่ยนแปลงของระดับกรดยูริก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t>
        </is>
      </c>
      <c r="L14" s="186" t="n"/>
      <c r="M14" s="186" t="inlineStr">
        <is>
          <t>Musculoskeletal</t>
        </is>
      </c>
      <c r="N14" s="186" t="inlineStr">
        <is>
          <t>Gout</t>
        </is>
      </c>
      <c r="O14" s="185" t="inlineStr">
        <is>
          <t>Clinic</t>
        </is>
      </c>
      <c r="P14" s="186" t="inlineStr">
        <is>
          <t>Gout Prophylaxis: ป้องกัน Gout flare จากการแกว่งของระดับกรดยูริกในช่วงเริ่ม ULT</t>
        </is>
      </c>
      <c r="Q14" s="185" t="inlineStr">
        <is>
          <t>ข้อสอบจริง</t>
        </is>
      </c>
      <c r="R14" s="185" t="inlineStr">
        <is>
          <t>2566</t>
        </is>
      </c>
      <c r="S14" s="185" t="n"/>
    </row>
    <row r="15" ht="24" customHeight="1" s="49">
      <c r="A15" s="185" t="n">
        <v>13</v>
      </c>
      <c r="B15" s="186" t="n"/>
      <c r="C15" s="186"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D15" s="186" t="n"/>
      <c r="E15" s="186" t="inlineStr">
        <is>
          <t>Complete Blood Count (CBC)</t>
        </is>
      </c>
      <c r="F15" s="186" t="inlineStr">
        <is>
          <t>Liver function tests (AST/ALT)</t>
        </is>
      </c>
      <c r="G15" s="186" t="inlineStr">
        <is>
          <t>Renal function (Serum creatinine)</t>
        </is>
      </c>
      <c r="H15" s="186" t="inlineStr">
        <is>
          <t>Chest X-ray</t>
        </is>
      </c>
      <c r="I15" s="186" t="inlineStr">
        <is>
          <t>การตรวจตาอย่างละเอียดโดยจักษุแพทย์์ (Eye examination)</t>
        </is>
      </c>
      <c r="J15" s="185" t="inlineStr">
        <is>
          <t>5</t>
        </is>
      </c>
      <c r="K15" s="186" t="inlineStr">
        <is>
          <t>✅ คำตอบที่ถูกต้อง: ข้อ จ. การตรวจตาอย่างละเอียดโดยจักษุแพทย์์ (Eye examination)
🎯 ทำไมข้อนี้ถึงถูก: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t>
        </is>
      </c>
      <c r="L15" s="186" t="n"/>
      <c r="M15" s="186" t="inlineStr">
        <is>
          <t>Musculoskeletal</t>
        </is>
      </c>
      <c r="N15" s="186" t="inlineStr">
        <is>
          <t>Rheumatoid arthritis</t>
        </is>
      </c>
      <c r="O15" s="185" t="inlineStr">
        <is>
          <t>Clinic</t>
        </is>
      </c>
      <c r="P15" s="186" t="inlineStr">
        <is>
          <t>DMARDs Monitoring: HCQ ต้องตรวจคัดกรอง Retinal toxicity ด้วย Eye exam ประจำปี (MTX ไม่ต้อง)</t>
        </is>
      </c>
      <c r="Q15" s="185" t="inlineStr">
        <is>
          <t>ข้อสอบจริง</t>
        </is>
      </c>
      <c r="R15" s="185" t="inlineStr">
        <is>
          <t>2566</t>
        </is>
      </c>
      <c r="S15" s="185" t="n"/>
    </row>
    <row r="16" ht="24" customHeight="1" s="49">
      <c r="A16" s="185" t="n">
        <v>14</v>
      </c>
      <c r="B16" s="186" t="n"/>
      <c r="C16" s="186" t="inlineStr">
        <is>
          <t>คำแนะนำข้อใดต่อไปนี้เกี่ยวกับการใช้ยา Methotrexate (MTX) ในผู้ป่วยโรคข้ออักเสบรูมาตอยด์ที่ ไม่เหมาะสม หรือผิดพลาด</t>
        </is>
      </c>
      <c r="D16" s="186" t="n"/>
      <c r="E16" s="186" t="inlineStr">
        <is>
          <t>แนะนำให้หลีกเลี่ยงการดื่มเครื่องดื่มแอลกอฮอล์ในระหว่างใช้ยานี้</t>
        </is>
      </c>
      <c r="F16" s="186" t="inlineStr">
        <is>
          <t>รับประทานยาเพียงสัปดาห์ละ 1 ครั้งตามที่แพทย์์สั่ง (ห้ามกินทุกวัน)</t>
        </is>
      </c>
      <c r="G16" s="186" t="inlineStr">
        <is>
          <t>รับประทานร่วมกับ Folic acid ตามแพทย์์สั่งเพื่อลดอาการปากเปื่อยและผลข้างเคียงอื่น ๆ</t>
        </is>
      </c>
      <c r="H16" s="186" t="inlineStr">
        <is>
          <t>สามารถปรับลดขนาดยาเองได้ทันทีเมื่ออาการของโรคเริ่มคงที่หรือไม่มีอาการปวดอักเสบ</t>
        </is>
      </c>
      <c r="I16" s="186" t="inlineStr">
        <is>
          <t>หากมีอาการไข้ เจ็บคอ หรือไอแห้งผิดปกติ ให้หยุดยาและรีบมาพบแพทย์์ทันที</t>
        </is>
      </c>
      <c r="J16" s="185" t="inlineStr">
        <is>
          <t>4</t>
        </is>
      </c>
      <c r="K16" s="186" t="inlineStr">
        <is>
          <t>✅ คำตอบที่ถูกต้อง: ข้อ ง. สามารถปรับลดขนาดยาเองได้ทันทีเมื่ออาการของโรคเริ่มคงที่หรือไม่มีอาการปวดอักเสบ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t>
        </is>
      </c>
      <c r="L16" s="186" t="n"/>
      <c r="M16" s="186" t="inlineStr">
        <is>
          <t>Musculoskeletal</t>
        </is>
      </c>
      <c r="N16" s="186" t="inlineStr">
        <is>
          <t>Rheumatoid arthritis</t>
        </is>
      </c>
      <c r="O16" s="185" t="inlineStr">
        <is>
          <t>Clinic</t>
        </is>
      </c>
      <c r="P16" s="186" t="inlineStr">
        <is>
          <t>DMARDs Counseling: MTX ทานสัปดาห์ละ 1 ครั้งเท่านั้น ห้ามทานทุกวัน และห้ามปรับลดขนาดยาเอง</t>
        </is>
      </c>
      <c r="Q16" s="185" t="inlineStr">
        <is>
          <t>ข้อสอบจริง</t>
        </is>
      </c>
      <c r="R16" s="185" t="inlineStr">
        <is>
          <t>2566</t>
        </is>
      </c>
      <c r="S16" s="185" t="n"/>
    </row>
    <row r="17" ht="24" customHeight="1" s="49">
      <c r="A17" s="185" t="n">
        <v>15</v>
      </c>
      <c r="B17" s="186" t="n"/>
      <c r="C17" s="186" t="inlineStr">
        <is>
          <t>จากกรณีศึกษาผู้ป่วย RA ข้างต้น การจัดการการรักษาในข้อใดเหมาะสมที่สุดสำหรับคนไข้รายนี้เพื่อควบคุมอาการของโรค</t>
        </is>
      </c>
      <c r="D17" s="186" t="n"/>
      <c r="E17" s="186" t="inlineStr">
        <is>
          <t>เพิ่มขนาดยา Methotrexate</t>
        </is>
      </c>
      <c r="F17" s="186" t="inlineStr">
        <is>
          <t>เพิ่มขนาดยา Corticosteroids</t>
        </is>
      </c>
      <c r="G17" s="186" t="inlineStr">
        <is>
          <t>เพิ่มยา Sulfasalazine</t>
        </is>
      </c>
      <c r="H17" s="186" t="inlineStr">
        <is>
          <t>เพิ่มยา Hydroxychloroquine</t>
        </is>
      </c>
      <c r="I17" s="186" t="inlineStr">
        <is>
          <t>เพิ่มยา Leflunomide</t>
        </is>
      </c>
      <c r="J17" s="185" t="inlineStr">
        <is>
          <t>5</t>
        </is>
      </c>
      <c r="K17" s="186" t="inlineStr">
        <is>
          <t>✅ คำตอบที่ถูกต้อง: ข้อ จ. เพิ่มยา Leflunomide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t>
        </is>
      </c>
      <c r="L17" s="186" t="n"/>
      <c r="M17" s="186" t="inlineStr">
        <is>
          <t>Musculoskeletal</t>
        </is>
      </c>
      <c r="N17" s="186" t="inlineStr">
        <is>
          <t>Rheumatoid arthritis</t>
        </is>
      </c>
      <c r="O17" s="185" t="inlineStr">
        <is>
          <t>Clinic</t>
        </is>
      </c>
      <c r="P17" s="186" t="inlineStr">
        <is>
          <t>RA Sulfa Allergy: Sulfasalazine มีโครงสร้าง Sulfa ห้ามใช้ในคนไข้แพ้ Sulfa ให้เลี่ยงไปใช้ HCQ หรือ LEF</t>
        </is>
      </c>
      <c r="Q17" s="185" t="inlineStr">
        <is>
          <t>ข้อสอบจริง</t>
        </is>
      </c>
      <c r="R17" s="185" t="inlineStr">
        <is>
          <t>2566</t>
        </is>
      </c>
      <c r="S17" s="185" t="n"/>
    </row>
    <row r="18" ht="24" customHeight="1" s="49">
      <c r="A18" s="185" t="n">
        <v>16</v>
      </c>
      <c r="B18" s="18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t>
        </is>
      </c>
      <c r="C18" s="186" t="inlineStr">
        <is>
          <t>จากประวัติและอาการแสดงทางคลินิกของผู้ป่วยรายนี้ คาดว่าผู้ป่วยเป็นโรคในข้อใดมากที่สุด</t>
        </is>
      </c>
      <c r="D18" s="186" t="n"/>
      <c r="E18" s="186" t="inlineStr">
        <is>
          <t>Osteoporosis</t>
        </is>
      </c>
      <c r="F18" s="186" t="inlineStr">
        <is>
          <t>Rheumatoid arthritis</t>
        </is>
      </c>
      <c r="G18" s="186" t="inlineStr">
        <is>
          <t>Gout</t>
        </is>
      </c>
      <c r="H18" s="186" t="inlineStr">
        <is>
          <t>Osteoarthritis</t>
        </is>
      </c>
      <c r="I18" s="186" t="inlineStr">
        <is>
          <t>Tendinitis</t>
        </is>
      </c>
      <c r="J18" s="185" t="inlineStr">
        <is>
          <t>4</t>
        </is>
      </c>
      <c r="K18" s="186" t="inlineStr">
        <is>
          <t>✅ คำตอบที่ถูกต้อง: ข้อ ง. Osteoarthritis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t>
        </is>
      </c>
      <c r="L18" s="186" t="n"/>
      <c r="M18" s="186" t="inlineStr">
        <is>
          <t>Musculoskeletal</t>
        </is>
      </c>
      <c r="N18" s="186" t="inlineStr">
        <is>
          <t>Osteoarthritis</t>
        </is>
      </c>
      <c r="O18" s="185" t="inlineStr">
        <is>
          <t>Clinic</t>
        </is>
      </c>
      <c r="P18" s="186" t="inlineStr">
        <is>
          <t>OA Clinical Features: ข้อฝืดขัดสั้น ๆ (&lt;30 นาที), อาการปวดสัมพันธ์กับการลงน้ำหนัก/เคลื่อนไหว</t>
        </is>
      </c>
      <c r="Q18" s="185" t="inlineStr">
        <is>
          <t>ข้อสอบจริง</t>
        </is>
      </c>
      <c r="R18" s="185" t="inlineStr">
        <is>
          <t>2566</t>
        </is>
      </c>
      <c r="S18" s="185" t="inlineStr">
        <is>
          <t>CASE_OA_CLINICAL_01</t>
        </is>
      </c>
    </row>
    <row r="19" ht="24" customHeight="1" s="49">
      <c r="A19" s="185" t="n">
        <v>17</v>
      </c>
      <c r="B19" s="18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t>
        </is>
      </c>
      <c r="C19" s="186" t="inlineStr">
        <is>
          <t>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D19" s="186" t="n"/>
      <c r="E19" s="186" t="inlineStr">
        <is>
          <t>Etoricoxib</t>
        </is>
      </c>
      <c r="F19" s="186" t="inlineStr">
        <is>
          <t>Paracetamol</t>
        </is>
      </c>
      <c r="G19" s="186" t="inlineStr">
        <is>
          <t>Tolperisone</t>
        </is>
      </c>
      <c r="H19" s="186" t="inlineStr">
        <is>
          <t>Tramadol</t>
        </is>
      </c>
      <c r="I19" s="186" t="inlineStr">
        <is>
          <t>Codeine</t>
        </is>
      </c>
      <c r="J19" s="185" t="inlineStr">
        <is>
          <t>1</t>
        </is>
      </c>
      <c r="K19" s="186" t="inlineStr">
        <is>
          <t>✅ คำตอบที่ถูกต้อง: ข้อ ก. Etoricoxib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t>
        </is>
      </c>
      <c r="L19" s="186" t="n"/>
      <c r="M19" s="186" t="inlineStr">
        <is>
          <t>Musculoskeletal</t>
        </is>
      </c>
      <c r="N19" s="186" t="inlineStr">
        <is>
          <t>Osteoarthritis</t>
        </is>
      </c>
      <c r="O19" s="185" t="inlineStr">
        <is>
          <t>Clinic</t>
        </is>
      </c>
      <c r="P19" s="186" t="inlineStr">
        <is>
          <t>OA CV Safety: Etoricoxib / COX-2 inhibitors เพิ่มความเสี่ยง Thrombotic CV events สูงสุด</t>
        </is>
      </c>
      <c r="Q19" s="185" t="inlineStr">
        <is>
          <t>แบบฝึกหัด</t>
        </is>
      </c>
      <c r="R19" s="185" t="inlineStr">
        <is>
          <t>เล่มม่วง</t>
        </is>
      </c>
      <c r="S19" s="185" t="inlineStr">
        <is>
          <t>CASE_OA_CLINICAL_01</t>
        </is>
      </c>
    </row>
    <row r="20" ht="24" customHeight="1" s="49">
      <c r="A20" s="185" t="n">
        <v>18</v>
      </c>
      <c r="B20" s="18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t>
        </is>
      </c>
      <c r="C20" s="186" t="inlineStr">
        <is>
          <t>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D20" s="186" t="n"/>
      <c r="E20" s="186" t="inlineStr">
        <is>
          <t>Paracetamol + Orphenadrine</t>
        </is>
      </c>
      <c r="F20" s="186" t="inlineStr">
        <is>
          <t>Tramadol</t>
        </is>
      </c>
      <c r="G20" s="186" t="inlineStr">
        <is>
          <t>Glucosamine sulfate</t>
        </is>
      </c>
      <c r="H20" s="186" t="inlineStr">
        <is>
          <t>Capsaicin gel</t>
        </is>
      </c>
      <c r="I20" s="186" t="inlineStr">
        <is>
          <t>Diclofenac oral tablet</t>
        </is>
      </c>
      <c r="J20" s="185" t="inlineStr">
        <is>
          <t>4</t>
        </is>
      </c>
      <c r="K20" s="186" t="inlineStr">
        <is>
          <t>✅ คำตอบที่ถูกต้อง: ข้อ ง. Capsaicin gel
🎯 ทำไมข้อนี้ถึงถูก: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t>
        </is>
      </c>
      <c r="L20" s="186" t="n"/>
      <c r="M20" s="186" t="inlineStr">
        <is>
          <t>Musculoskeletal</t>
        </is>
      </c>
      <c r="N20" s="186" t="inlineStr">
        <is>
          <t>Gout</t>
        </is>
      </c>
      <c r="O20" s="185" t="inlineStr">
        <is>
          <t>Clinic</t>
        </is>
      </c>
      <c r="P20" s="186" t="inlineStr">
        <is>
          <t>OA Capsaicin: Capsaicin ทาเฉพาะที่ออกฤทธิ์ยับยั้ง Substance P บรรเทาปวดข้อเข่าได้อย่างปลอดภัย</t>
        </is>
      </c>
      <c r="Q20" s="185" t="inlineStr">
        <is>
          <t>แบบฝึกหัด</t>
        </is>
      </c>
      <c r="R20" s="185" t="inlineStr">
        <is>
          <t>เล่มม่วง</t>
        </is>
      </c>
      <c r="S20" s="185" t="inlineStr">
        <is>
          <t>CASE_OA_CLINICAL_01</t>
        </is>
      </c>
    </row>
    <row r="21" ht="24" customHeight="1" s="49">
      <c r="A21" s="185" t="n">
        <v>19</v>
      </c>
      <c r="B21" s="186" t="n"/>
      <c r="C21" s="186" t="inlineStr">
        <is>
          <t>ข้อใดคืออาการไม่พึงประสงค์จากการใช้ยา (ADR) สัมพันธ์กับขนาดยาและพบบ่อยที่สุดของยา Colchicine</t>
        </is>
      </c>
      <c r="D21" s="186" t="n"/>
      <c r="E21" s="186" t="inlineStr">
        <is>
          <t>Stevens-Johnson Syndrome (SJS)</t>
        </is>
      </c>
      <c r="F21" s="186" t="inlineStr">
        <is>
          <t>Nephrotic syndrome</t>
        </is>
      </c>
      <c r="G21" s="186" t="inlineStr">
        <is>
          <t>ปวดศีรษะรุนแรง</t>
        </is>
      </c>
      <c r="H21" s="186" t="inlineStr">
        <is>
          <t>ท้องเสียถ่ายเหลว (Diarrhea)</t>
        </is>
      </c>
      <c r="I21" s="186" t="inlineStr">
        <is>
          <t>ง่วงซึมอย่างรุนแรง</t>
        </is>
      </c>
      <c r="J21" s="185" t="inlineStr">
        <is>
          <t>4</t>
        </is>
      </c>
      <c r="K21" s="186" t="inlineStr">
        <is>
          <t>✅ คำตอบที่ถูกต้อง: ข้อ ง. ท้องเสียถ่ายเหลว (Diarrhea)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t>
        </is>
      </c>
      <c r="L21" s="186" t="n"/>
      <c r="M21" s="186" t="inlineStr">
        <is>
          <t>Musculoskeletal</t>
        </is>
      </c>
      <c r="N21" s="186" t="inlineStr">
        <is>
          <t>Gout</t>
        </is>
      </c>
      <c r="O21" s="185" t="inlineStr">
        <is>
          <t>Clinic</t>
        </is>
      </c>
      <c r="P21" s="186" t="inlineStr">
        <is>
          <t>Colchicine ADR: Diarrhea เป็น ADR พบบ่อยสุดจากการรบกวนเซลล์เยื่อบุลำไส้ที่แบ่งตัวเร็ว</t>
        </is>
      </c>
      <c r="Q21" s="185" t="inlineStr">
        <is>
          <t>ข้อสอบจริง</t>
        </is>
      </c>
      <c r="R21" s="185" t="inlineStr">
        <is>
          <t>2566</t>
        </is>
      </c>
      <c r="S21" s="185" t="n"/>
    </row>
    <row r="22" ht="24" customHeight="1" s="49">
      <c r="A22" s="185" t="n">
        <v>20</v>
      </c>
      <c r="B22" s="186" t="n"/>
      <c r="C22" s="186" t="inlineStr">
        <is>
          <t>เหตุใดแพทย์์จึงสั่งใช้ยา Allopurinol ควบคู่กับ Colchicine วันละครั้ง ในการเริ่มต้นรักษาระยะยาว</t>
        </is>
      </c>
      <c r="D22" s="186" t="n"/>
      <c r="E22" s="186" t="inlineStr">
        <is>
          <t>ยา Colchicine ช่วยลดผลข้างเคียงและอาการไม่พึงประสงค์ของยา Allopurinol</t>
        </is>
      </c>
      <c r="F22" s="186" t="inlineStr">
        <is>
          <t>เพื่อป้องกันข้ออักเสบเฉียบพลันกำเริบ (Gout flare) ในระหว่างเริ่มต้นใช้ยาลดกรดยูริก</t>
        </is>
      </c>
      <c r="G22" s="186" t="inlineStr">
        <is>
          <t>ยา Allopurinol ช่วยเสริมฤทธิ์ลดปวดและลดการอักเสบของยา Colchicine</t>
        </is>
      </c>
      <c r="H22" s="186" t="inlineStr">
        <is>
          <t>ยา Colchicine ช่วยเสริมฤทธิ์ยา Allopurinol ในการยับยั้งการสร้างกรดยูริก</t>
        </is>
      </c>
      <c r="I22" s="186" t="inlineStr">
        <is>
          <t>ป้องกันการเกิดผลข้างเคียงระยะยาวของยาลดกรดยูริกต่อไต</t>
        </is>
      </c>
      <c r="J22" s="185" t="inlineStr">
        <is>
          <t>2</t>
        </is>
      </c>
      <c r="K22" s="186" t="inlineStr">
        <is>
          <t>✅ คำตอบที่ถูกต้อง: ข้อ ข. เพื่อป้องกันข้ออักเสบเฉียบพลันกำเริบ (Gout flare) ในระหว่างเริ่มต้นใช้ยาลดกรดยูริก
🎯 ทำไมข้อนี้ถึงถูก: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t>
        </is>
      </c>
      <c r="L22" s="186" t="n"/>
      <c r="M22" s="186" t="inlineStr">
        <is>
          <t>Musculoskeletal</t>
        </is>
      </c>
      <c r="N22" s="186" t="inlineStr">
        <is>
          <t>Gout</t>
        </is>
      </c>
      <c r="O22" s="185" t="inlineStr">
        <is>
          <t>Clinic</t>
        </is>
      </c>
      <c r="P22" s="186" t="inlineStr">
        <is>
          <t>Gout Prophylaxis: Colchicine ป้องกันข้ออักเสบกำเริบซ้ำจากการสลายผลึก Urate ในช่วงเริ่มยาลดกรดยูริก</t>
        </is>
      </c>
      <c r="Q22" s="185" t="inlineStr">
        <is>
          <t>ข้อสอบจริง</t>
        </is>
      </c>
      <c r="R22" s="185" t="inlineStr">
        <is>
          <t>2566</t>
        </is>
      </c>
      <c r="S22" s="185" t="n"/>
    </row>
    <row r="23" ht="24" customHeight="1" s="49">
      <c r="A23" s="185" t="n">
        <v>21</v>
      </c>
      <c r="B23" s="186" t="n"/>
      <c r="C23" s="186"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D23" s="186" t="n"/>
      <c r="E23" s="186" t="inlineStr">
        <is>
          <t>HLA-B35:05</t>
        </is>
      </c>
      <c r="F23" s="186" t="inlineStr">
        <is>
          <t>HLA-B15:02</t>
        </is>
      </c>
      <c r="G23" s="186" t="inlineStr">
        <is>
          <t>AST/ALT</t>
        </is>
      </c>
      <c r="H23" s="186" t="inlineStr">
        <is>
          <t>HLA-B58:01</t>
        </is>
      </c>
      <c r="I23" s="186" t="inlineStr">
        <is>
          <t>Serum creatinine (SCr)</t>
        </is>
      </c>
      <c r="J23" s="185" t="inlineStr">
        <is>
          <t>4</t>
        </is>
      </c>
      <c r="K23" s="186" t="inlineStr">
        <is>
          <t>✅ คำตอบที่ถูกต้อง: ข้อ ง. HLA-B58:01
🎯 ทำไมข้อนี้ถึงถูก: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t>
        </is>
      </c>
      <c r="L23" s="186" t="n"/>
      <c r="M23" s="186" t="inlineStr">
        <is>
          <t>Musculoskeletal</t>
        </is>
      </c>
      <c r="N23" s="186" t="inlineStr">
        <is>
          <t>Gout</t>
        </is>
      </c>
      <c r="O23" s="185" t="inlineStr">
        <is>
          <t>Clinic</t>
        </is>
      </c>
      <c r="P23" s="186" t="inlineStr">
        <is>
          <t>Allopurinol Gene Screening: HLA-B58:01 allele เป็น biomarker ทำนายการเกิด SCARs</t>
        </is>
      </c>
      <c r="Q23" s="185" t="inlineStr">
        <is>
          <t>ข้อสอบจริง</t>
        </is>
      </c>
      <c r="R23" s="185" t="inlineStr">
        <is>
          <t>2566</t>
        </is>
      </c>
      <c r="S23" s="185" t="n"/>
    </row>
    <row r="24" ht="24" customHeight="1" s="49">
      <c r="A24" s="185" t="n">
        <v>22</v>
      </c>
      <c r="B24" s="186" t="n"/>
      <c r="C24" s="186" t="inlineStr">
        <is>
          <t>ข้อใดต่อไปนี้จัดเป็นยาทางเลือกแรกที่ผู้ป่วยควรได้รับเพื่อบรรเทาอาการอักเสบเฉียบพลัน</t>
        </is>
      </c>
      <c r="D24" s="186" t="n"/>
      <c r="E24" s="186" t="inlineStr">
        <is>
          <t>Allopurinol</t>
        </is>
      </c>
      <c r="F24" s="186" t="inlineStr">
        <is>
          <t>Oral Naproxen (หรือยากลุ่ม NSAIDs)</t>
        </is>
      </c>
      <c r="G24" s="186" t="inlineStr">
        <is>
          <t>Intra-articular steroid (ยาสเตียรอยด์ฉีดเข้าข้อ)</t>
        </is>
      </c>
      <c r="H24" s="186" t="inlineStr">
        <is>
          <t>Probenecid</t>
        </is>
      </c>
      <c r="I24" s="186" t="inlineStr">
        <is>
          <t>Benzbromarone</t>
        </is>
      </c>
      <c r="J24" s="185" t="inlineStr">
        <is>
          <t>2</t>
        </is>
      </c>
      <c r="K24" s="186" t="inlineStr">
        <is>
          <t>✅ คำตอบที่ถูกต้อง: ข้อ ข. Oral Naproxen (หรือยากลุ่ม NSAIDs)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t>
        </is>
      </c>
      <c r="L24" s="186" t="n"/>
      <c r="M24" s="186" t="inlineStr">
        <is>
          <t>Musculoskeletal</t>
        </is>
      </c>
      <c r="N24" s="186" t="inlineStr">
        <is>
          <t>Gout</t>
        </is>
      </c>
      <c r="O24" s="185" t="inlineStr">
        <is>
          <t>Clinic</t>
        </is>
      </c>
      <c r="P24" s="186" t="inlineStr">
        <is>
          <t>Acute Gout: Naproxen / NSAIDs เป็นทางเลือกแรก ห้ามเริ่ม Allopurinol ทันที</t>
        </is>
      </c>
      <c r="Q24" s="185" t="inlineStr">
        <is>
          <t>ข้อสอบจริง</t>
        </is>
      </c>
      <c r="R24" s="185" t="inlineStr">
        <is>
          <t>2565</t>
        </is>
      </c>
      <c r="S24" s="185" t="n"/>
    </row>
    <row r="25" ht="24" customHeight="1" s="49">
      <c r="A25" s="185" t="n">
        <v>23</v>
      </c>
      <c r="B25" s="186" t="inlineStr">
        <is>
          <t>[สถานการณ์]
ผู้ป่วยชายอายุ 58 ปี มาโรงพยาบาลด้วยอาการปวด บวม แดง ร้อนอย่างรุนแรงที่บริเวณข้อนิ้วหัวแม่เท้าข้างขวา (Podagra) ฉับพลัน ตรวจพบระดับกรดยูริกในเลือด (Serum Uric Acid) เท่ากับ 9.0 mg/dL ตรวจร่างกายพบลักษณะตุ่มโทฟัส (Tophi) บริเวณข้อศอกและข้อนิ้ว แพทย์วินิจฉัยว่าเป็นภาวะข้ออักเสบเกาต์เฉียบพลัน (Acute Gout Flare) บนพื้นฐานโรคเกาต์เรื้อรัง (Chronic Tophaceous Gout) และผลการตรวจคัดกรองทางพันธุกรรมพบยีน HLA-B58:01 เป็นบวก (Positive)</t>
        </is>
      </c>
      <c r="C25" s="186"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D25" s="186" t="n"/>
      <c r="E25" s="186" t="inlineStr">
        <is>
          <t>Allopurinol</t>
        </is>
      </c>
      <c r="F25" s="186" t="inlineStr">
        <is>
          <t>Febuxostat</t>
        </is>
      </c>
      <c r="G25" s="186" t="inlineStr">
        <is>
          <t>Benzbromarone</t>
        </is>
      </c>
      <c r="H25" s="186" t="inlineStr">
        <is>
          <t>Lesinurad</t>
        </is>
      </c>
      <c r="I25" s="186" t="inlineStr">
        <is>
          <t>Probenecid</t>
        </is>
      </c>
      <c r="J25" s="185" t="inlineStr">
        <is>
          <t>1</t>
        </is>
      </c>
      <c r="K25" s="186" t="inlineStr">
        <is>
          <t>✅ คำตอบที่ถูกต้อง: ข้อ ก. Allopurinol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t>
        </is>
      </c>
      <c r="L25" s="186" t="n"/>
      <c r="M25" s="186" t="inlineStr">
        <is>
          <t>Musculoskeletal</t>
        </is>
      </c>
      <c r="N25" s="186" t="inlineStr">
        <is>
          <t>Gout</t>
        </is>
      </c>
      <c r="O25" s="185" t="inlineStr">
        <is>
          <t>Clinic</t>
        </is>
      </c>
      <c r="P25" s="186" t="inlineStr">
        <is>
          <t>Allopurinol Contraindication: ห้ามใช้เด็ดขาดในผู้ป่วยที่มีประวัติแพ้ยา Allopurinol รุนแรง (SJS/TEN)</t>
        </is>
      </c>
      <c r="Q25" s="185" t="inlineStr">
        <is>
          <t>ข้อสอบจริง</t>
        </is>
      </c>
      <c r="R25" s="185" t="inlineStr">
        <is>
          <t>2565</t>
        </is>
      </c>
      <c r="S25" s="185" t="inlineStr">
        <is>
          <t>CASE_2565_GOUT_01</t>
        </is>
      </c>
    </row>
    <row r="26" ht="24" customHeight="1" s="49">
      <c r="A26" s="185" t="n">
        <v>24</v>
      </c>
      <c r="B26" s="186" t="inlineStr">
        <is>
          <t>[สถานการณ์]
ผู้ป่วยชายอายุ 58 ปี มาโรงพยาบาลด้วยอาการปวด บวม แดง ร้อนอย่างรุนแรงที่บริเวณข้อนิ้วหัวแม่เท้าข้างขวา (Podagra) ฉับพลัน ตรวจพบระดับกรดยูริกในเลือด (Serum Uric Acid) เท่ากับ 9.0 mg/dL ตรวจร่างกายพบลักษณะตุ่มโทฟัส (Tophi) บริเวณข้อศอกและข้อนิ้ว แพทย์วินิจฉัยว่าเป็นภาวะข้ออักเสบเกาต์เฉียบพลัน (Acute Gout Flare) บนพื้นฐานโรคเกาต์เรื้อรัง (Chronic Tophaceous Gout) และผลการตรวจคัดกรองทางพันธุกรรมพบยีน HLA-B58:01 เป็นบวก (Positive)</t>
        </is>
      </c>
      <c r="C26" s="186" t="inlineStr">
        <is>
          <t>ข้อใดต่อไปนี้ ไม่ใช่ คำแนะนำในการปฏิบัติตัวและปรับพฤติกรรม (Non-pharmacological therapy) ที่เหมาะสมสำหรับผู้ป่วยโรคเกาต์</t>
        </is>
      </c>
      <c r="D26" s="186" t="n"/>
      <c r="E26" s="186" t="inlineStr">
        <is>
          <t>แนะนำให้ลดน้ำหนักตัว</t>
        </is>
      </c>
      <c r="F26" s="186" t="inlineStr">
        <is>
          <t>แนะนำให้ลดหรือจำกัดการดื่มเครื่องดื่มสุราและแอลกอฮอล์</t>
        </is>
      </c>
      <c r="G26" s="186" t="inlineStr">
        <is>
          <t>แนะนำให้หลีกเลี่ยงหรือลดการรับประทานเครื่องในสัตว์</t>
        </is>
      </c>
      <c r="H26" s="186" t="inlineStr">
        <is>
          <t>แนะนำให้ลดการรับประทานน้ำผลไม้ที่มีน้ำตาล Fructose สูง</t>
        </is>
      </c>
      <c r="I26" s="186" t="inlineStr">
        <is>
          <t>แนะนำให้รับประทานวิตามินดี (Vitamin D) ปริมาณสูงเพื่อช่วยขับยูริก</t>
        </is>
      </c>
      <c r="J26" s="185" t="inlineStr">
        <is>
          <t>5</t>
        </is>
      </c>
      <c r="K26" s="186" t="inlineStr">
        <is>
          <t>✅ คำตอบที่ถูกต้อง: ข้อ จ. แนะนำให้รับประทานวิตามินดี (Vitamin D) ปริมาณสูงเพื่อช่วยขับยูริก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t>
        </is>
      </c>
      <c r="L26" s="186" t="n"/>
      <c r="M26" s="186" t="inlineStr">
        <is>
          <t>Musculoskeletal</t>
        </is>
      </c>
      <c r="N26" s="186" t="inlineStr">
        <is>
          <t>Gout</t>
        </is>
      </c>
      <c r="O26" s="185" t="inlineStr">
        <is>
          <t>Clinic</t>
        </is>
      </c>
      <c r="P26" s="186" t="inlineStr">
        <is>
          <t>Gout Advice: การหยุดยาลดกรดยูริกทันทีเมื่อปวดทำให้ยูริกแกว่งและอักเสบเรื้อรัง</t>
        </is>
      </c>
      <c r="Q26" s="185" t="inlineStr">
        <is>
          <t>ข้อสอบจริง</t>
        </is>
      </c>
      <c r="R26" s="185" t="inlineStr">
        <is>
          <t>2565</t>
        </is>
      </c>
      <c r="S26" s="185" t="inlineStr">
        <is>
          <t>CASE_2565_GOUT_01</t>
        </is>
      </c>
    </row>
    <row r="27" ht="24" customHeight="1" s="49">
      <c r="A27" s="185" t="n">
        <v>25</v>
      </c>
      <c r="B27" s="186" t="n"/>
      <c r="C27" s="186" t="inlineStr">
        <is>
          <t>ยาในข้อใดต่อไปนี้ที่ ไม่มีผล ทำให้ระดับกรดยูริกในเลือดเพิ่มสูงขึ้น (Hyperuricemia) หรือขัดขวางการขับยูริกที่ไต</t>
        </is>
      </c>
      <c r="D27" s="186" t="n"/>
      <c r="E27" s="186" t="inlineStr">
        <is>
          <t>Low dose aspirin</t>
        </is>
      </c>
      <c r="F27" s="186" t="inlineStr">
        <is>
          <t>Pyrazinamide</t>
        </is>
      </c>
      <c r="G27" s="186" t="inlineStr">
        <is>
          <t>Furosemide</t>
        </is>
      </c>
      <c r="H27" s="186" t="inlineStr">
        <is>
          <t>Hydrochlorothiazide (HCTZ)</t>
        </is>
      </c>
      <c r="I27" s="186" t="inlineStr">
        <is>
          <t>Fenofibrate</t>
        </is>
      </c>
      <c r="J27" s="185" t="inlineStr">
        <is>
          <t>5</t>
        </is>
      </c>
      <c r="K27" s="186" t="inlineStr">
        <is>
          <t>✅ คำตอบที่ถูกต้อง: ข้อ จ. Fenofibrate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t>
        </is>
      </c>
      <c r="L27" s="186" t="n"/>
      <c r="M27" s="186" t="inlineStr">
        <is>
          <t>Musculoskeletal</t>
        </is>
      </c>
      <c r="N27" s="186" t="inlineStr">
        <is>
          <t>Gout</t>
        </is>
      </c>
      <c r="O27" s="185" t="inlineStr">
        <is>
          <t>Clinic</t>
        </is>
      </c>
      <c r="P27" s="186" t="inlineStr">
        <is>
          <t>Gout Drug-Induced: Losartan ช่วยขับกรดยูริกทางปัสสาวะ ขณะที่ Thiazide/Aspirin ลดการขับยูริก</t>
        </is>
      </c>
      <c r="Q27" s="185" t="inlineStr">
        <is>
          <t>ข้อสอบจริง</t>
        </is>
      </c>
      <c r="R27" s="185" t="inlineStr">
        <is>
          <t>2565</t>
        </is>
      </c>
      <c r="S27" s="185" t="n"/>
    </row>
    <row r="28" ht="24" customHeight="1" s="49">
      <c r="A28" s="185" t="n">
        <v>26</v>
      </c>
      <c r="B28" s="186" t="inlineStr">
        <is>
          <t>[สถานการณ์]
ผู้ป่วยหญิงอายุ 32 ปี ได้รับการวินิจฉัยว่าเป็นโรคข้ออักเสบรูมาตอยด์ (Rheumatoid Arthritis: RA) มีอาการปวด บวม และข้อยึดฝืดตึงตอนเช้า (Morning stiffness) นานกว่า 1 ชั่วโมง มีผลตรวจ Anti-CCP และ Rheumatoid factor (RF) เป็นบวก แพทย์วางแผนการรักษาด้วยยาต้านรูมาติซึมที่ปรับเปลี่ยนการดำเนินโรค (csDMARDs)</t>
        </is>
      </c>
      <c r="C28" s="186"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D28" s="186" t="n"/>
      <c r="E28" s="186" t="inlineStr">
        <is>
          <t>Rheumatoid factor (RF)</t>
        </is>
      </c>
      <c r="F28" s="186" t="inlineStr">
        <is>
          <t>C-reactive protein (CRP)</t>
        </is>
      </c>
      <c r="G28" s="186" t="inlineStr">
        <is>
          <t>Visual Analog Scale (VAS) score</t>
        </is>
      </c>
      <c r="H28" s="186" t="inlineStr">
        <is>
          <t>Complete Blood Count (CBC) และค่าการทำงานของตับ (AST/ALT)</t>
        </is>
      </c>
      <c r="I28" s="186" t="inlineStr">
        <is>
          <t>Erythrocyte Sedimentation Rate (ESR)</t>
        </is>
      </c>
      <c r="J28" s="185" t="inlineStr">
        <is>
          <t>4</t>
        </is>
      </c>
      <c r="K28" s="186" t="inlineStr">
        <is>
          <t>✅ คำตอบที่ถูกต้อง: ข้อ ง. Complete Blood Count (CBC) และค่าการทำงานของตับ (AST/ALT)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t>
        </is>
      </c>
      <c r="L28" s="186" t="n"/>
      <c r="M28" s="186" t="inlineStr">
        <is>
          <t>Musculoskeletal</t>
        </is>
      </c>
      <c r="N28" s="186" t="inlineStr">
        <is>
          <t>Rheumatoid arthritis</t>
        </is>
      </c>
      <c r="O28" s="185" t="inlineStr">
        <is>
          <t>Clinic</t>
        </is>
      </c>
      <c r="P28" s="186" t="inlineStr">
        <is>
          <t>RA Disease Activity: ประเมินด้วย CDAI, SDAI หรือ DAS28 เพื่อปรับขนาดยาตาม Treat-to-target</t>
        </is>
      </c>
      <c r="Q28" s="185" t="inlineStr">
        <is>
          <t>ข้อสอบจริง</t>
        </is>
      </c>
      <c r="R28" s="185" t="inlineStr">
        <is>
          <t>2565</t>
        </is>
      </c>
      <c r="S28" s="185" t="inlineStr">
        <is>
          <t>CASE_2565_RA_01</t>
        </is>
      </c>
    </row>
    <row r="29" ht="24" customHeight="1" s="49">
      <c r="A29" s="185" t="n">
        <v>27</v>
      </c>
      <c r="B29" s="186" t="n"/>
      <c r="C29" s="186"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D29" s="186" t="n"/>
      <c r="E29" s="186" t="inlineStr">
        <is>
          <t>เถาวัลย์เปรียง</t>
        </is>
      </c>
      <c r="F29" s="186" t="inlineStr">
        <is>
          <t>ชุมเห็ดเทศ</t>
        </is>
      </c>
      <c r="G29" s="186" t="inlineStr">
        <is>
          <t>รางจืด</t>
        </is>
      </c>
      <c r="H29" s="186" t="inlineStr">
        <is>
          <t>หญ้าหนวดแมว</t>
        </is>
      </c>
      <c r="I29" s="186" t="inlineStr">
        <is>
          <t>พญายอ</t>
        </is>
      </c>
      <c r="J29" s="185" t="inlineStr">
        <is>
          <t>1</t>
        </is>
      </c>
      <c r="K29" s="186" t="inlineStr">
        <is>
          <t>✅ คำตอบที่ถูกต้อง: ข้อ ก. เถาวัลย์เปรียง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t>
        </is>
      </c>
      <c r="L29" s="186" t="n"/>
      <c r="M29" s="186" t="inlineStr">
        <is>
          <t>Musculoskeletal</t>
        </is>
      </c>
      <c r="N29" s="186" t="inlineStr">
        <is>
          <t>Gout</t>
        </is>
      </c>
      <c r="O29" s="185" t="inlineStr">
        <is>
          <t>Clinic</t>
        </is>
      </c>
      <c r="P29" s="186" t="inlineStr">
        <is>
          <t>Herbal Medicine: สารสกัดเถาวัลย์เปรียง บรรเทาอาการปวดข้อเข่าเสื่อมได้เทียบเท่า NSAIDs</t>
        </is>
      </c>
      <c r="Q29" s="185" t="inlineStr">
        <is>
          <t>ข้อสอบจริง</t>
        </is>
      </c>
      <c r="R29" s="185" t="inlineStr">
        <is>
          <t>2565</t>
        </is>
      </c>
      <c r="S29" s="185" t="n"/>
    </row>
    <row r="30" ht="24" customHeight="1" s="49">
      <c r="A30" s="185" t="n">
        <v>28</v>
      </c>
      <c r="B30" s="186" t="n"/>
      <c r="C30" s="186" t="inlineStr">
        <is>
          <t>จากผลการตรวจวัดทางห้องปฏิบัติการทางโลหิตวิทยาของผู้ป่วยรายนี้ ผู้ป่วยมีภาวะความผิดปกติของระบบเลือดในข้อใด</t>
        </is>
      </c>
      <c r="D30" s="186" t="n"/>
      <c r="E30" s="186" t="inlineStr">
        <is>
          <t>Pancytopenia (เซลล์เม็ดเลือดต่ำทุกชนิด)</t>
        </is>
      </c>
      <c r="F30" s="186" t="inlineStr">
        <is>
          <t>Neutropenia (เม็ดเลือดขาวชนิดนิวโทรฟิลต่ำ)</t>
        </is>
      </c>
      <c r="G30" s="186" t="inlineStr">
        <is>
          <t>Thrombocytopenia (เกล็ดเลือดต่ำ)</t>
        </is>
      </c>
      <c r="H30" s="186" t="inlineStr">
        <is>
          <t>Anemia (ภาวะโลหิตจาง)</t>
        </is>
      </c>
      <c r="I30" s="186" t="inlineStr">
        <is>
          <t>Bicytopenia (เซลล์เม็ดเลือดต่ำสองชนิด)</t>
        </is>
      </c>
      <c r="J30" s="185" t="inlineStr">
        <is>
          <t>1</t>
        </is>
      </c>
      <c r="K30" s="186" t="inlineStr">
        <is>
          <t>✅ คำตอบที่ถูกต้อง: ข้อ ก. Pancytopenia (เซลล์เม็ดเลือดต่ำทุกชนิด)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t>
        </is>
      </c>
      <c r="L30" s="186" t="n"/>
      <c r="M30" s="186" t="inlineStr">
        <is>
          <t>Musculoskeletal</t>
        </is>
      </c>
      <c r="N30" s="186" t="inlineStr">
        <is>
          <t>Gout</t>
        </is>
      </c>
      <c r="O30" s="185" t="inlineStr">
        <is>
          <t>Clinic</t>
        </is>
      </c>
      <c r="P30" s="186" t="inlineStr">
        <is>
          <t>MTX Toxicity: ตรวจพบ Leukopenia / Myelosuppression จากฤทธิ์ Antifolate ของ MTX</t>
        </is>
      </c>
      <c r="Q30" s="185" t="inlineStr">
        <is>
          <t>ข้อสอบจริง</t>
        </is>
      </c>
      <c r="R30" s="185" t="inlineStr">
        <is>
          <t>2564</t>
        </is>
      </c>
      <c r="S30" s="185" t="n"/>
    </row>
    <row r="31" ht="24" customHeight="1" s="49">
      <c r="A31" s="185" t="n">
        <v>29</v>
      </c>
      <c r="B31" s="186" t="n"/>
      <c r="C31" s="186"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D31" s="186" t="n"/>
      <c r="E31" s="186" t="inlineStr">
        <is>
          <t>Naproxen</t>
        </is>
      </c>
      <c r="F31" s="186" t="inlineStr">
        <is>
          <t>Colchicine</t>
        </is>
      </c>
      <c r="G31" s="186" t="inlineStr">
        <is>
          <t>Allopurinol</t>
        </is>
      </c>
      <c r="H31" s="186" t="inlineStr">
        <is>
          <t>Paracetamol</t>
        </is>
      </c>
      <c r="I31" s="186" t="inlineStr">
        <is>
          <t>ทั้ง Allopurinol และ Colchicine ร่วมกัน</t>
        </is>
      </c>
      <c r="J31" s="185" t="inlineStr">
        <is>
          <t>2</t>
        </is>
      </c>
      <c r="K31" s="186" t="inlineStr">
        <is>
          <t>✅ คำตอบที่ถูกต้อง: ข้อ ข. Colchicine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t>
        </is>
      </c>
      <c r="L31" s="186" t="n"/>
      <c r="M31" s="186" t="inlineStr">
        <is>
          <t>Musculoskeletal</t>
        </is>
      </c>
      <c r="N31" s="186" t="inlineStr">
        <is>
          <t>Gout</t>
        </is>
      </c>
      <c r="O31" s="185" t="inlineStr">
        <is>
          <t>Clinic</t>
        </is>
      </c>
      <c r="P31" s="186" t="inlineStr">
        <is>
          <t>Drug-Induced Cytopenia: MTX กดไขกระดูก ป้องกันได้ด้วยการให้ Folic acid เสริม</t>
        </is>
      </c>
      <c r="Q31" s="185" t="inlineStr">
        <is>
          <t>ข้อสอบจริง</t>
        </is>
      </c>
      <c r="R31" s="185" t="inlineStr">
        <is>
          <t>2564</t>
        </is>
      </c>
      <c r="S31" s="185" t="n"/>
    </row>
    <row r="32" ht="24" customHeight="1" s="49">
      <c r="A32" s="185" t="n">
        <v>30</v>
      </c>
      <c r="B32" s="186" t="n"/>
      <c r="C32" s="186" t="inlineStr">
        <is>
          <t>จากข้อมูลข้างต้น ข้อใดคือคำจำกัดความที่ถูกต้องของค่า T-score ทางคลินิก</t>
        </is>
      </c>
      <c r="D32" s="186" t="n"/>
      <c r="E32" s="186" t="inlineStr">
        <is>
          <t>ค่าความหนาแน่นมวลกระดูกของผู้ป่วยเมื่อเทียบกับค่าสูงสุดของประชากรเพศเดียวกันในวัยหนุ่มสาว (Peak bone mass)</t>
        </is>
      </c>
      <c r="F32" s="186" t="inlineStr">
        <is>
          <t>ค่าความหนาแน่นมวลกระดูกของผู้ป่วยเมื่อเทียบกับค่าเฉลี่ยของประชากรในช่วงอายุเดียวกัน</t>
        </is>
      </c>
      <c r="G32" s="186" t="inlineStr">
        <is>
          <t>ค่าความแข็งแรงทางสรีรวิทยาของกระดูกสะโพกและกระดูกสันหลัง</t>
        </is>
      </c>
      <c r="H32" s="186" t="inlineStr">
        <is>
          <t>ค่าที่ใช้สำหรับวินิจฉัยภาวะกระดูกน่วมและกระดูกบางในสตรีอายุน้อย</t>
        </is>
      </c>
      <c r="I32" s="186" t="inlineStr">
        <is>
          <t>อัตราส่วนความเสี่ยงในการเกิดกระดูกหักจากอุบัติเหตุล้มเบาบาง</t>
        </is>
      </c>
      <c r="J32" s="185" t="inlineStr">
        <is>
          <t>1</t>
        </is>
      </c>
      <c r="K32" s="186"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t>
        </is>
      </c>
      <c r="L32" s="186" t="n"/>
      <c r="M32" s="186" t="inlineStr">
        <is>
          <t>Musculoskeletal</t>
        </is>
      </c>
      <c r="N32" s="186" t="inlineStr">
        <is>
          <t>Osteoporosis</t>
        </is>
      </c>
      <c r="O32" s="185" t="inlineStr">
        <is>
          <t>Clinic</t>
        </is>
      </c>
      <c r="P32" s="186" t="inlineStr">
        <is>
          <t>Osteoporosis Definition: T-score ≤ -2.5 SD ณ Lumbar spine หรือ Hip</t>
        </is>
      </c>
      <c r="Q32" s="185" t="inlineStr">
        <is>
          <t>ข้อสอบจริง</t>
        </is>
      </c>
      <c r="R32" s="185" t="inlineStr">
        <is>
          <t>2564</t>
        </is>
      </c>
      <c r="S32" s="185" t="n"/>
    </row>
    <row r="33" ht="24" customHeight="1" s="49">
      <c r="A33" s="185" t="n">
        <v>31</v>
      </c>
      <c r="B33" s="186" t="n"/>
      <c r="C33" s="186"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D33" s="186" t="n"/>
      <c r="E33" s="186" t="inlineStr">
        <is>
          <t>Alendronate (หรือยากลุ่ม Bisphosphonates)</t>
        </is>
      </c>
      <c r="F33" s="186" t="inlineStr">
        <is>
          <t>Raloxifene</t>
        </is>
      </c>
      <c r="G33" s="186" t="inlineStr">
        <is>
          <t>Strontium ranelate</t>
        </is>
      </c>
      <c r="H33" s="186" t="inlineStr">
        <is>
          <t>Teriparatide</t>
        </is>
      </c>
      <c r="I33" s="186" t="inlineStr">
        <is>
          <t>Calcitonin nasal spray</t>
        </is>
      </c>
      <c r="J33" s="185" t="inlineStr">
        <is>
          <t>1</t>
        </is>
      </c>
      <c r="K33" s="186" t="inlineStr">
        <is>
          <t>✅ คำตอบที่ถูกต้อง: ข้อ ก. Alendronate (หรือยากลุ่ม Bisphosphonates)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t>
        </is>
      </c>
      <c r="L33" s="186" t="n"/>
      <c r="M33" s="186" t="inlineStr">
        <is>
          <t>Musculoskeletal</t>
        </is>
      </c>
      <c r="N33" s="186" t="inlineStr">
        <is>
          <t>Osteoporosis</t>
        </is>
      </c>
      <c r="O33" s="185" t="inlineStr">
        <is>
          <t>Clinic</t>
        </is>
      </c>
      <c r="P33" s="186" t="inlineStr">
        <is>
          <t>Osteoporosis First-line: Alendronate / Risedronate (Oral Bisphosphonates) ลด Fracture ได้ดีที่สุด</t>
        </is>
      </c>
      <c r="Q33" s="185" t="inlineStr">
        <is>
          <t>ข้อสอบจริง</t>
        </is>
      </c>
      <c r="R33" s="185" t="inlineStr">
        <is>
          <t>2564</t>
        </is>
      </c>
      <c r="S33" s="185" t="n"/>
    </row>
    <row r="34" ht="24" customHeight="1" s="49">
      <c r="A34" s="185" t="n">
        <v>32</v>
      </c>
      <c r="B34" s="186" t="n"/>
      <c r="C34" s="186"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D34" s="186" t="n"/>
      <c r="E34" s="186" t="inlineStr">
        <is>
          <t>อายุของผู้ป่วย</t>
        </is>
      </c>
      <c r="F34" s="186" t="inlineStr">
        <is>
          <t>ราคาค่ายา</t>
        </is>
      </c>
      <c r="G34" s="186" t="inlineStr">
        <is>
          <t>น้ำหนักตัวของผู้ป่วย</t>
        </is>
      </c>
      <c r="H34" s="186" t="inlineStr">
        <is>
          <t>ประวัติการแพ้ยาของผู้ป่วย</t>
        </is>
      </c>
      <c r="I34" s="186" t="inlineStr">
        <is>
          <t>โรคร่วมและการใช้ยาอื่นร่วมของผู้ป่วย</t>
        </is>
      </c>
      <c r="J34" s="185" t="inlineStr">
        <is>
          <t>3</t>
        </is>
      </c>
      <c r="K34" s="186" t="inlineStr">
        <is>
          <t>✅ คำตอบที่ถูกต้อง: ข้อ ค. น้ำหนักตัวของผู้ป่วย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t>
        </is>
      </c>
      <c r="L34" s="186" t="n"/>
      <c r="M34" s="186" t="inlineStr">
        <is>
          <t>Musculoskeletal</t>
        </is>
      </c>
      <c r="N34" s="186" t="inlineStr">
        <is>
          <t>Osteoarthritis</t>
        </is>
      </c>
      <c r="O34" s="185" t="inlineStr">
        <is>
          <t>Clinic</t>
        </is>
      </c>
      <c r="P34" s="186" t="inlineStr">
        <is>
          <t>NSAIDs Safety: ปัจจัยเสี่ยงแผลทางเดินอาหาร ได้แก่ ผู้สูงอายุ, ประวัติ GI bleed, ยาต้านเกล็ดเลือด</t>
        </is>
      </c>
      <c r="Q34" s="185" t="inlineStr">
        <is>
          <t>ข้อสอบจริง</t>
        </is>
      </c>
      <c r="R34" s="185" t="inlineStr">
        <is>
          <t>2563</t>
        </is>
      </c>
      <c r="S34" s="185" t="n"/>
    </row>
    <row r="35" ht="24" customHeight="1" s="49">
      <c r="A35" s="185" t="n">
        <v>33</v>
      </c>
      <c r="B35" s="186" t="n"/>
      <c r="C35" s="186"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D35" s="186" t="n"/>
      <c r="E35" s="186" t="inlineStr">
        <is>
          <t>หลีกเลี่ยงการจ่ายยา NSAIDs ทุกชนิดเนื่องจากผู้ป่วยทาน Aspirin และเคยเกิดเลือดออกในทางเดินอาหาร</t>
        </is>
      </c>
      <c r="F35" s="186" t="inlineStr">
        <is>
          <t>จ่ายยา Acetaminophen (Paracetamol) เป็นตัวเลือกอันดับแรกในการบรรเทาปวดแทนยาอื่น</t>
        </is>
      </c>
      <c r="G35" s="186" t="inlineStr">
        <is>
          <t>สั่งจ่ายยากลุ่ม NSAIDs ร่วมกัน 2 ตัวเพื่อบรรเทาอาการปวดที่รุนแรง</t>
        </is>
      </c>
      <c r="H35" s="186" t="inlineStr">
        <is>
          <t>เลือกใช้ยากลุ่ม Selective COX-2 inhibitor เพียงอย่างเดียวโดยไม่ต้องใช้ยาอื่น</t>
        </is>
      </c>
      <c r="I35" s="186" t="inlineStr">
        <is>
          <t>จ่ายยากลุ่ม NSAIDs ร่วมกับ Proton Pump Inhibitor (PPI เช่น Omeprazole) ทุกครั้งเพื่อความปลอดภัยต่อทางเดินอาหาร</t>
        </is>
      </c>
      <c r="J35" s="185" t="inlineStr">
        <is>
          <t>5</t>
        </is>
      </c>
      <c r="K35" s="186" t="inlineStr">
        <is>
          <t>✅ คำตอบที่ถูกต้อง: ข้อ จ. จ่ายยากลุ่ม NSAIDs ร่วมกับ Proton Pump Inhibitor (PPI เช่น Omeprazole) ทุกครั้งเพื่อความปลอดภัยต่อทางเดินอาหาร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t>
        </is>
      </c>
      <c r="L35" s="186" t="n"/>
      <c r="M35" s="186" t="inlineStr">
        <is>
          <t>Musculoskeletal</t>
        </is>
      </c>
      <c r="N35" s="186" t="inlineStr">
        <is>
          <t>Gout</t>
        </is>
      </c>
      <c r="O35" s="185" t="inlineStr">
        <is>
          <t>Clinic</t>
        </is>
      </c>
      <c r="P35" s="186" t="inlineStr">
        <is>
          <t>NSAIDs GI Protection: ใช้ Celecoxib ร่วมกับ PPIs ในผู้ป่วย High GI risk และ low CV risk</t>
        </is>
      </c>
      <c r="Q35" s="185" t="inlineStr">
        <is>
          <t>ข้อสอบจริง</t>
        </is>
      </c>
      <c r="R35" s="185" t="inlineStr">
        <is>
          <t>2563</t>
        </is>
      </c>
      <c r="S35" s="185" t="n"/>
    </row>
    <row r="36" ht="24" customHeight="1" s="49">
      <c r="A36" s="185" t="n">
        <v>34</v>
      </c>
      <c r="B36" s="186" t="n"/>
      <c r="C36" s="186" t="inlineStr">
        <is>
          <t>จากการที่ผู้ป่วยรับประทานยา Allopurinol ยาจะถูกสลายสภาพโดยเอนไซม์ Xanthine oxidase ได้สารเมตาโบไลต์ชนิดใดในปัสสาวะ</t>
        </is>
      </c>
      <c r="D36" s="186" t="n"/>
      <c r="E36" s="186" t="inlineStr">
        <is>
          <t>Hypoxanthine</t>
        </is>
      </c>
      <c r="F36" s="186" t="inlineStr">
        <is>
          <t>Inosine diphosphate</t>
        </is>
      </c>
      <c r="G36" s="186" t="inlineStr">
        <is>
          <t>Oxypurinol (หรือ Alloxanthine)</t>
        </is>
      </c>
      <c r="H36" s="186" t="inlineStr">
        <is>
          <t>Methyl 3-(3,5-di-tert-butyl-4-hydroxyphenyl)propionate</t>
        </is>
      </c>
      <c r="I36" s="186" t="inlineStr">
        <is>
          <t>L-adenine</t>
        </is>
      </c>
      <c r="J36" s="185" t="inlineStr">
        <is>
          <t>3</t>
        </is>
      </c>
      <c r="K36" s="186" t="inlineStr">
        <is>
          <t>✅ คำตอบที่ถูกต้อง: ข้อ ค. Oxypurinol (หรือ Alloxanthine)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t>
        </is>
      </c>
      <c r="L36" s="186" t="n"/>
      <c r="M36" s="186" t="inlineStr">
        <is>
          <t>Musculoskeletal</t>
        </is>
      </c>
      <c r="N36" s="186" t="inlineStr">
        <is>
          <t>Gout</t>
        </is>
      </c>
      <c r="O36" s="185" t="inlineStr">
        <is>
          <t>Clinic</t>
        </is>
      </c>
      <c r="P36" s="186" t="inlineStr">
        <is>
          <t>Allopurinol Metabolism: เปลี่ยนเป็นสารออกฤทธิ์ Oxypurinol ขับออกทางไตเป็นหลัก ต้องปรับตาม CrCl</t>
        </is>
      </c>
      <c r="Q36" s="185" t="inlineStr">
        <is>
          <t>ข้อสอบจริง</t>
        </is>
      </c>
      <c r="R36" s="185" t="inlineStr">
        <is>
          <t>2563</t>
        </is>
      </c>
      <c r="S36" s="185" t="n"/>
    </row>
    <row r="37" ht="24" customHeight="1" s="49">
      <c r="A37" s="185" t="n">
        <v>35</v>
      </c>
      <c r="B37" s="186" t="n"/>
      <c r="C37" s="186"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D37" s="186" t="n"/>
      <c r="E37" s="186" t="inlineStr">
        <is>
          <t>12 ชั่วโมง</t>
        </is>
      </c>
      <c r="F37" s="186" t="inlineStr">
        <is>
          <t>24 ชั่วโมง</t>
        </is>
      </c>
      <c r="G37" s="186" t="inlineStr">
        <is>
          <t>36 ชั่วโมง</t>
        </is>
      </c>
      <c r="H37" s="186" t="inlineStr">
        <is>
          <t>48 ชั่วโมง</t>
        </is>
      </c>
      <c r="I37" s="186" t="inlineStr">
        <is>
          <t>60 ชั่วโมง</t>
        </is>
      </c>
      <c r="J37" s="185" t="inlineStr">
        <is>
          <t>3</t>
        </is>
      </c>
      <c r="K37" s="186" t="inlineStr">
        <is>
          <t>✅ คำตอบที่ถูกต้อง: ข้อ ค. 36 ชั่วโมง
🎯 ทำไมข้อนี้ถึงถูก: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t>
        </is>
      </c>
      <c r="L37" s="186" t="n"/>
      <c r="M37" s="186" t="inlineStr">
        <is>
          <t>Musculoskeletal</t>
        </is>
      </c>
      <c r="N37" s="186" t="inlineStr">
        <is>
          <t>Gout</t>
        </is>
      </c>
      <c r="O37" s="185" t="inlineStr">
        <is>
          <t>Clinic</t>
        </is>
      </c>
      <c r="P37" s="186" t="inlineStr">
        <is>
          <t>Colchicine Flare Duration: ควรเริ่มยาภายใน 24-36 ชั่วโมงหลังมีอาการ และให้ต่อเนื่องจนอาการสงบ</t>
        </is>
      </c>
      <c r="Q37" s="185" t="inlineStr">
        <is>
          <t>ข้อสอบจริง</t>
        </is>
      </c>
      <c r="R37" s="185" t="inlineStr">
        <is>
          <t>2563</t>
        </is>
      </c>
      <c r="S37" s="185" t="n"/>
    </row>
    <row r="38" ht="24" customHeight="1" s="49">
      <c r="A38" s="185" t="n">
        <v>36</v>
      </c>
      <c r="B38" s="186" t="n"/>
      <c r="C38" s="186"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D38" s="186" t="n"/>
      <c r="E38" s="186" t="inlineStr">
        <is>
          <t>น้อยกว่า 5 mg/dL</t>
        </is>
      </c>
      <c r="F38" s="186" t="inlineStr">
        <is>
          <t>น้อยกว่า 6 mg/dL</t>
        </is>
      </c>
      <c r="G38" s="186" t="inlineStr">
        <is>
          <t>น้อยกว่า 7 mg/dL</t>
        </is>
      </c>
      <c r="H38" s="186" t="inlineStr">
        <is>
          <t>น้อยกว่า 8 mg/dL</t>
        </is>
      </c>
      <c r="I38" s="186" t="inlineStr">
        <is>
          <t>น้อยกว่า 9 mg/dL</t>
        </is>
      </c>
      <c r="J38" s="185" t="inlineStr">
        <is>
          <t>2</t>
        </is>
      </c>
      <c r="K38" s="186" t="inlineStr">
        <is>
          <t>✅ คำตอบที่ถูกต้อง: ข้อ ข. น้อยกว่า 6 mg/dL
🎯 ทำไมข้อนี้ถึงถูก: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t>
        </is>
      </c>
      <c r="L38" s="186" t="n"/>
      <c r="M38" s="186" t="inlineStr">
        <is>
          <t>Musculoskeletal</t>
        </is>
      </c>
      <c r="N38" s="186" t="inlineStr">
        <is>
          <t>Gout</t>
        </is>
      </c>
      <c r="O38" s="185" t="inlineStr">
        <is>
          <t>Clinic</t>
        </is>
      </c>
      <c r="P38" s="186" t="inlineStr">
        <is>
          <t>Gout SUA Target: เป้าหมายกรดยูริกในเลือด &lt; 6.0 mg/dL (&lt; 5.0 mg/dL หากมี Tophi)</t>
        </is>
      </c>
      <c r="Q38" s="185" t="inlineStr">
        <is>
          <t>ข้อสอบจริง</t>
        </is>
      </c>
      <c r="R38" s="185" t="inlineStr">
        <is>
          <t>2563</t>
        </is>
      </c>
      <c r="S38" s="185" t="n"/>
    </row>
    <row r="39" ht="24" customHeight="1" s="49">
      <c r="A39" s="185" t="n">
        <v>37</v>
      </c>
      <c r="B39" s="186" t="n"/>
      <c r="C39" s="186"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D39" s="186" t="n"/>
      <c r="E39" s="186" t="inlineStr">
        <is>
          <t>Hyperuricemia</t>
        </is>
      </c>
      <c r="F39" s="186" t="inlineStr">
        <is>
          <t>Genital tract infection</t>
        </is>
      </c>
      <c r="G39" s="186" t="inlineStr">
        <is>
          <t>Angioedema</t>
        </is>
      </c>
      <c r="H39" s="186" t="inlineStr">
        <is>
          <t>Acute renal failure (ไตวายเฉียบพลัน)</t>
        </is>
      </c>
      <c r="I39" s="186" t="inlineStr">
        <is>
          <t>Constipation</t>
        </is>
      </c>
      <c r="J39" s="185" t="inlineStr">
        <is>
          <t>4</t>
        </is>
      </c>
      <c r="K39" s="186" t="inlineStr">
        <is>
          <t>✅ คำตอบที่ถูกต้อง: ข้อ ง. Acute renal failure (ไตวายเฉียบพลัน)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t>
        </is>
      </c>
      <c r="L39" s="186" t="n"/>
      <c r="M39" s="186" t="inlineStr">
        <is>
          <t>Musculoskeletal</t>
        </is>
      </c>
      <c r="N39" s="186" t="inlineStr">
        <is>
          <t>Gout</t>
        </is>
      </c>
      <c r="O39" s="185" t="inlineStr">
        <is>
          <t>Clinic</t>
        </is>
      </c>
      <c r="P39" s="186" t="inlineStr">
        <is>
          <t>NSAIDs AKI: ยับยั้ง Renal PGE2/PGI2 ทำให้เกิด Afferent arteriole vasoconstriction</t>
        </is>
      </c>
      <c r="Q39" s="185" t="inlineStr">
        <is>
          <t>ข้อสอบจริง</t>
        </is>
      </c>
      <c r="R39" s="185" t="inlineStr">
        <is>
          <t>2563</t>
        </is>
      </c>
      <c r="S39" s="185" t="n"/>
    </row>
    <row r="40" ht="24" customHeight="1" s="49">
      <c r="A40" s="185" t="n">
        <v>38</v>
      </c>
      <c r="B40" s="186" t="n"/>
      <c r="C40" s="186"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D40" s="186" t="n"/>
      <c r="E40" s="186" t="inlineStr">
        <is>
          <t>Acute renal injury (Acute kidney injury: AKI)</t>
        </is>
      </c>
      <c r="F40" s="186" t="inlineStr">
        <is>
          <t>Renal stone (นิ่วในไต)</t>
        </is>
      </c>
      <c r="G40" s="186" t="inlineStr">
        <is>
          <t>Hemorrhagic cystitis (กระเพาะปัสสาวะอักเสบมีเลือดออก)</t>
        </is>
      </c>
      <c r="H40" s="186" t="inlineStr">
        <is>
          <t>Pyelonephritis (กรวยไตอักเสบ)</t>
        </is>
      </c>
      <c r="I40" s="186" t="inlineStr">
        <is>
          <t>Chronic kidney disease (โรคไตเรื้อรังระยะลุกลาม)</t>
        </is>
      </c>
      <c r="J40" s="185" t="inlineStr">
        <is>
          <t>1</t>
        </is>
      </c>
      <c r="K40" s="186" t="inlineStr">
        <is>
          <t>✅ คำตอบที่ถูกต้อง: ข้อ ก. Acute renal injury (Acute kidney injury: AKI)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t>
        </is>
      </c>
      <c r="L40" s="186" t="n"/>
      <c r="M40" s="186" t="inlineStr">
        <is>
          <t>Musculoskeletal</t>
        </is>
      </c>
      <c r="N40" s="186" t="inlineStr">
        <is>
          <t>Gout</t>
        </is>
      </c>
      <c r="O40" s="185" t="inlineStr">
        <is>
          <t>Clinic</t>
        </is>
      </c>
      <c r="P40" s="186" t="inlineStr">
        <is>
          <t>NSAIDs Nephrotoxicity: เสี่ยงต่อ Hemodynamic acute kidney injury โดยเฉพาะเมื่อใช้ร่วมกับ ACEI/Diuretics</t>
        </is>
      </c>
      <c r="Q40" s="185" t="inlineStr">
        <is>
          <t>ข้อสอบจริง</t>
        </is>
      </c>
      <c r="R40" s="185" t="inlineStr">
        <is>
          <t>2563</t>
        </is>
      </c>
      <c r="S40" s="185" t="n"/>
    </row>
    <row r="41" ht="24" customHeight="1" s="49">
      <c r="A41" s="185" t="n">
        <v>39</v>
      </c>
      <c r="B41" s="186" t="n"/>
      <c r="C41" s="186"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D41" s="186" t="n"/>
      <c r="E41" s="186" t="inlineStr">
        <is>
          <t>Bisoprolol</t>
        </is>
      </c>
      <c r="F41" s="186" t="inlineStr">
        <is>
          <t>Metoprolol</t>
        </is>
      </c>
      <c r="G41" s="186" t="inlineStr">
        <is>
          <t>Amlodipine</t>
        </is>
      </c>
      <c r="H41" s="186" t="inlineStr">
        <is>
          <t>Manidipine</t>
        </is>
      </c>
      <c r="I41" s="186" t="inlineStr">
        <is>
          <t>Hydrochlorothiazide (HCTZ)</t>
        </is>
      </c>
      <c r="J41" s="185" t="inlineStr">
        <is>
          <t>5</t>
        </is>
      </c>
      <c r="K41" s="186" t="inlineStr">
        <is>
          <t>✅ คำตอบที่ถูกต้อง: ข้อ จ. Hydrochlorothiazide (HCTZ)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t>
        </is>
      </c>
      <c r="L41" s="186" t="n"/>
      <c r="M41" s="186" t="inlineStr">
        <is>
          <t>Musculoskeletal</t>
        </is>
      </c>
      <c r="N41" s="186" t="inlineStr">
        <is>
          <t>Gout</t>
        </is>
      </c>
      <c r="O41" s="185" t="inlineStr">
        <is>
          <t>Clinic</t>
        </is>
      </c>
      <c r="P41" s="186" t="inlineStr">
        <is>
          <t>Gout Drug Caution: HCTZ และ Thiazide diuretics แย่งขับกรดยูริกที่ท่อไต ทำให้กรดยูริกสูงขึ้น</t>
        </is>
      </c>
      <c r="Q41" s="185" t="inlineStr">
        <is>
          <t>ข้อสอบจริง</t>
        </is>
      </c>
      <c r="R41" s="185" t="inlineStr">
        <is>
          <t>2563</t>
        </is>
      </c>
      <c r="S41" s="185" t="n"/>
    </row>
    <row r="42" ht="24" customHeight="1" s="49">
      <c r="A42" s="185" t="n">
        <v>40</v>
      </c>
      <c r="B42" s="186" t="n"/>
      <c r="C42" s="186"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D42" s="186" t="n"/>
      <c r="E42" s="186" t="inlineStr">
        <is>
          <t>Azathioprine</t>
        </is>
      </c>
      <c r="F42" s="186" t="inlineStr">
        <is>
          <t>Benzbromarone</t>
        </is>
      </c>
      <c r="G42" s="186" t="inlineStr">
        <is>
          <t>Cyclosporin</t>
        </is>
      </c>
      <c r="H42" s="186" t="inlineStr">
        <is>
          <t>Febuxostat</t>
        </is>
      </c>
      <c r="I42" s="186" t="inlineStr">
        <is>
          <t>Leflunomide</t>
        </is>
      </c>
      <c r="J42" s="185" t="inlineStr">
        <is>
          <t>2</t>
        </is>
      </c>
      <c r="K42" s="186" t="inlineStr">
        <is>
          <t>✅ คำตอบที่ถูกต้อง: ข้อ ข. Benzbromarone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t>
        </is>
      </c>
      <c r="L42" s="186" t="n"/>
      <c r="M42" s="186" t="inlineStr">
        <is>
          <t>Musculoskeletal</t>
        </is>
      </c>
      <c r="N42" s="186" t="inlineStr">
        <is>
          <t>Gout</t>
        </is>
      </c>
      <c r="O42" s="185" t="inlineStr">
        <is>
          <t>Clinic</t>
        </is>
      </c>
      <c r="P42" s="186" t="inlineStr">
        <is>
          <t>Gout Add-on ULT: หากใช้ Allopurinol เต็มขนาดแล้วยังไม่ถึงเป้า แนะนำ Add-on Uricosuric (Benzbromarone)</t>
        </is>
      </c>
      <c r="Q42" s="185" t="inlineStr">
        <is>
          <t>ข้อสอบจริง</t>
        </is>
      </c>
      <c r="R42" s="185" t="inlineStr">
        <is>
          <t>2563</t>
        </is>
      </c>
      <c r="S42" s="185" t="n"/>
    </row>
    <row r="43" ht="24" customHeight="1" s="49">
      <c r="A43" s="185" t="n">
        <v>41</v>
      </c>
      <c r="B43" s="186" t="n"/>
      <c r="C43" s="186" t="inlineStr">
        <is>
          <t>จากกรณีศึกษาข้างต้น ผู้ป่วยรายนี้คาดว่าเป็นอาการแสดงของโรคในข้อใดมากที่สุด</t>
        </is>
      </c>
      <c r="D43" s="186" t="n"/>
      <c r="E43" s="186" t="inlineStr">
        <is>
          <t>Osteoarthritis</t>
        </is>
      </c>
      <c r="F43" s="186" t="inlineStr">
        <is>
          <t>Osteoporosis</t>
        </is>
      </c>
      <c r="G43" s="186" t="inlineStr">
        <is>
          <t>Osteomalacia</t>
        </is>
      </c>
      <c r="H43" s="186" t="inlineStr">
        <is>
          <t>Rheumatoid Arthritis</t>
        </is>
      </c>
      <c r="I43" s="186" t="inlineStr">
        <is>
          <t>Ligament injury</t>
        </is>
      </c>
      <c r="J43" s="185" t="inlineStr">
        <is>
          <t>1</t>
        </is>
      </c>
      <c r="K43" s="186" t="inlineStr">
        <is>
          <t>✅ คำตอบที่ถูกต้อง: ข้อ ก. Osteoarthritis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t>
        </is>
      </c>
      <c r="L43" s="186" t="n"/>
      <c r="M43" s="186" t="inlineStr">
        <is>
          <t>Musculoskeletal</t>
        </is>
      </c>
      <c r="N43" s="186" t="inlineStr">
        <is>
          <t>Osteoarthritis</t>
        </is>
      </c>
      <c r="O43" s="185" t="inlineStr">
        <is>
          <t>Clinic</t>
        </is>
      </c>
      <c r="P43" s="186" t="inlineStr">
        <is>
          <t>OA Diagnosis: ปวดเข่า, ขยับมีเสียง Crepitus, ข้อติดตอนเช้า &lt; 30 นาที, ไม่มีอาการอักเสบร้อนแดง</t>
        </is>
      </c>
      <c r="Q43" s="185" t="inlineStr">
        <is>
          <t>ข้อสอบจริง</t>
        </is>
      </c>
      <c r="R43" s="185" t="inlineStr">
        <is>
          <t>2562</t>
        </is>
      </c>
      <c r="S43" s="185" t="n"/>
    </row>
    <row r="44" ht="24" customHeight="1" s="49">
      <c r="A44" s="185" t="n">
        <v>42</v>
      </c>
      <c r="B44" s="186" t="n"/>
      <c r="C44" s="186"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D44" s="186" t="n"/>
      <c r="E44" s="186" t="inlineStr">
        <is>
          <t>Celecoxib</t>
        </is>
      </c>
      <c r="F44" s="186" t="inlineStr">
        <is>
          <t>Diacerein</t>
        </is>
      </c>
      <c r="G44" s="186" t="inlineStr">
        <is>
          <t>Tramadol</t>
        </is>
      </c>
      <c r="H44" s="186" t="inlineStr">
        <is>
          <t>Paracetamol</t>
        </is>
      </c>
      <c r="I44" s="186" t="inlineStr">
        <is>
          <t>Diclofenac emulgel</t>
        </is>
      </c>
      <c r="J44" s="185" t="inlineStr">
        <is>
          <t>1</t>
        </is>
      </c>
      <c r="K44" s="186" t="inlineStr">
        <is>
          <t>✅ คำตอบที่ถูกต้อง: ข้อ ก. Celecoxib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t>
        </is>
      </c>
      <c r="L44" s="186" t="n"/>
      <c r="M44" s="186" t="inlineStr">
        <is>
          <t>Musculoskeletal</t>
        </is>
      </c>
      <c r="N44" s="186" t="inlineStr">
        <is>
          <t>Osteoarthritis</t>
        </is>
      </c>
      <c r="O44" s="185" t="inlineStr">
        <is>
          <t>Clinic</t>
        </is>
      </c>
      <c r="P44" s="186" t="inlineStr">
        <is>
          <t>OA CKD Caution: ห้ามใช้ Oral NSAIDs ในผู้ป่วย ESRD หรือ Severe CKD (eGFR &lt; 30 mL/min)</t>
        </is>
      </c>
      <c r="Q44" s="185" t="inlineStr">
        <is>
          <t>ข้อสอบจริง</t>
        </is>
      </c>
      <c r="R44" s="185" t="inlineStr">
        <is>
          <t>2562</t>
        </is>
      </c>
      <c r="S44" s="185" t="n"/>
    </row>
    <row r="45" ht="24" customHeight="1" s="49">
      <c r="A45" s="185" t="n">
        <v>43</v>
      </c>
      <c r="B45" s="186" t="n"/>
      <c r="C45" s="186" t="inlineStr">
        <is>
          <t>ข้อใดต่อไปนี้เป็นแนวทางการปฏิบัติตัวและดูแลรักษาที่ ไม่แนะนำ สำหรับผู้ป่วยรายนี้</t>
        </is>
      </c>
      <c r="D45" s="186" t="n"/>
      <c r="E45" s="186" t="inlineStr">
        <is>
          <t>ลดน้ำหนักตัวเพื่อลดแรงกดทับข้อเข่า</t>
        </is>
      </c>
      <c r="F45" s="186" t="inlineStr">
        <is>
          <t>ออกกำลังกายเบา ๆ ที่ไม่มีแรงกระแทก</t>
        </is>
      </c>
      <c r="G45" s="186" t="inlineStr">
        <is>
          <t>บริหารกล้ามเนื้อรอบบริเวณหัวเข่า</t>
        </is>
      </c>
      <c r="H45" s="186" t="inlineStr">
        <is>
          <t>รับประทาน Glucosamine sulfate เพื่อป้องกันและรักษาอาการ</t>
        </is>
      </c>
      <c r="I45" s="186" t="inlineStr">
        <is>
          <t>สวมรองเท้าส้นเตี้ยที่มีส้นหนานุ่มรับแรงกระแทก</t>
        </is>
      </c>
      <c r="J45" s="185" t="inlineStr">
        <is>
          <t>4</t>
        </is>
      </c>
      <c r="K45" s="186" t="inlineStr">
        <is>
          <t>✅ คำตอบที่ถูกต้อง: ข้อ ง. รับประทาน Glucosamine sulfate เพื่อป้องกันและรักษาอาการ
🎯 ทำไมข้อนี้ถึงถูก:
รับประทาน Glucosamine sulfate เพื่อป้องกันและรักษาอาการ เป็นคำตอบที่ถูกต้องและตรงตามแนวทางการรักษามาตรฐาน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t>
        </is>
      </c>
      <c r="L45" s="186" t="n"/>
      <c r="M45" s="186" t="inlineStr">
        <is>
          <t>Musculoskeletal</t>
        </is>
      </c>
      <c r="N45" s="186" t="inlineStr">
        <is>
          <t>Osteoarthritis</t>
        </is>
      </c>
      <c r="O45" s="185" t="inlineStr">
        <is>
          <t>Clinic</t>
        </is>
      </c>
      <c r="P45" s="186" t="inlineStr">
        <is>
          <t>OA Management: ลดน้ำหนัก, กายภาพบำบัดเพิ่มความแข็งแรงของกล้ามเนื้อรอบข้อเข่า Quadriceps</t>
        </is>
      </c>
      <c r="Q45" s="185" t="inlineStr">
        <is>
          <t>ข้อสอบจริง</t>
        </is>
      </c>
      <c r="R45" s="185" t="inlineStr">
        <is>
          <t>2562</t>
        </is>
      </c>
      <c r="S45" s="185" t="n"/>
    </row>
    <row r="46" ht="24" customHeight="1" s="49">
      <c r="A46" s="185" t="n">
        <v>44</v>
      </c>
      <c r="B46" s="186" t="n"/>
      <c r="C46" s="186" t="inlineStr">
        <is>
          <t>ยาต้านการสลายกระดูกในข้อใดจัดเป็นยาทางเลือกแรกที่ควรเลือกใช้รักษาอาการกระดูกพรุนในผู้ป่วยรายนี้</t>
        </is>
      </c>
      <c r="D46" s="186" t="n"/>
      <c r="E46" s="186" t="inlineStr">
        <is>
          <t>Strontium ranelate</t>
        </is>
      </c>
      <c r="F46" s="186" t="inlineStr">
        <is>
          <t>Teriparatide</t>
        </is>
      </c>
      <c r="G46" s="186" t="inlineStr">
        <is>
          <t>Alendronate (หรือยากลุ่ม Bisphosphonates)</t>
        </is>
      </c>
      <c r="H46" s="186" t="inlineStr">
        <is>
          <t>Raloxifene</t>
        </is>
      </c>
      <c r="I46" s="186" t="inlineStr">
        <is>
          <t>Nasal salmon calcitonin</t>
        </is>
      </c>
      <c r="J46" s="185" t="inlineStr">
        <is>
          <t>3</t>
        </is>
      </c>
      <c r="K46" s="186" t="inlineStr">
        <is>
          <t>✅ คำตอบที่ถูกต้อง: ข้อ ค. Alendronate (หรือยากลุ่ม Bisphosphonates)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t>
        </is>
      </c>
      <c r="L46" s="186" t="n"/>
      <c r="M46" s="186" t="inlineStr">
        <is>
          <t>Musculoskeletal</t>
        </is>
      </c>
      <c r="N46" s="186" t="inlineStr">
        <is>
          <t>Osteoporosis</t>
        </is>
      </c>
      <c r="O46" s="185" t="inlineStr">
        <is>
          <t>Clinic</t>
        </is>
      </c>
      <c r="P46" s="186" t="inlineStr">
        <is>
          <t>Osteoporosis First-line: Alendronate เพิ่ม BMD และลดอุบัติการณ์กระดูกหักได้อย่างมีนัยสำคัญ</t>
        </is>
      </c>
      <c r="Q46" s="185" t="inlineStr">
        <is>
          <t>ข้อสอบจริง</t>
        </is>
      </c>
      <c r="R46" s="185" t="inlineStr">
        <is>
          <t>2562</t>
        </is>
      </c>
      <c r="S46" s="185" t="n"/>
    </row>
    <row r="47" ht="24" customHeight="1" s="49">
      <c r="A47" s="185" t="n">
        <v>45</v>
      </c>
      <c r="B47" s="186" t="n"/>
      <c r="C47" s="186"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D47" s="186" t="n"/>
      <c r="E47" s="186" t="inlineStr">
        <is>
          <t>Psychosis</t>
        </is>
      </c>
      <c r="F47" s="186" t="inlineStr">
        <is>
          <t>Osteonecrosis of the jaw (กระดูกขากรรไกรเน่าเสีย)</t>
        </is>
      </c>
      <c r="G47" s="186" t="inlineStr">
        <is>
          <t>Epistaxis</t>
        </is>
      </c>
      <c r="H47" s="186" t="inlineStr">
        <is>
          <t>Transient flu-like syndrome</t>
        </is>
      </c>
      <c r="I47" s="186" t="inlineStr">
        <is>
          <t>Cardiac rhythm interruption</t>
        </is>
      </c>
      <c r="J47" s="185" t="inlineStr">
        <is>
          <t>2</t>
        </is>
      </c>
      <c r="K47" s="186" t="inlineStr">
        <is>
          <t>✅ คำตอบที่ถูกต้อง: ข้อ ข. Osteonecrosis of the jaw (กระดูกขากรรไกรเน่าเสีย)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t>
        </is>
      </c>
      <c r="L47" s="186" t="n"/>
      <c r="M47" s="186" t="inlineStr">
        <is>
          <t>Musculoskeletal</t>
        </is>
      </c>
      <c r="N47" s="186" t="inlineStr">
        <is>
          <t>Osteoporosis</t>
        </is>
      </c>
      <c r="O47" s="185" t="inlineStr">
        <is>
          <t>Clinic</t>
        </is>
      </c>
      <c r="P47" s="186" t="inlineStr">
        <is>
          <t>Bisphosphonates ADR: Osteonecrosis of the Jaw (ONJ) ต้องตรวจและทำหัตถการทันตกรรมก่อนเริ่มยา</t>
        </is>
      </c>
      <c r="Q47" s="185" t="inlineStr">
        <is>
          <t>ข้อสอบจริง</t>
        </is>
      </c>
      <c r="R47" s="185" t="inlineStr">
        <is>
          <t>2562</t>
        </is>
      </c>
      <c r="S47" s="185" t="n"/>
    </row>
    <row r="48" ht="24" customHeight="1" s="49">
      <c r="A48" s="185" t="n">
        <v>46</v>
      </c>
      <c r="B48" s="186" t="n"/>
      <c r="C48" s="186" t="inlineStr">
        <is>
          <t>ข้อใดคือกลไกการออกฤทธิ์ทางเภสัชวิทยาในการต้านการอักเสบของยากลุ่ม Corticosteroids ในร่างกาย</t>
        </is>
      </c>
      <c r="D48" s="186" t="n"/>
      <c r="E48" s="186" t="inlineStr">
        <is>
          <t>รบกวนการจำลองตัวของดีเอ็นเอ (DNA synthesis)</t>
        </is>
      </c>
      <c r="F48" s="186" t="inlineStr">
        <is>
          <t>ยับยั้งการหลั่งสาร Cytokine IL-2</t>
        </is>
      </c>
      <c r="G48" s="186" t="inlineStr">
        <is>
          <t>ยับยั้งการสังเคราะห์และหลั่งสาร Melatonin</t>
        </is>
      </c>
      <c r="H48" s="186" t="inlineStr">
        <is>
          <t>ยับยั้งการสังเคราะห์สาร Ergosterol ที่ผนังเซลล์</t>
        </is>
      </c>
      <c r="I48" s="186" t="inlineStr">
        <is>
          <t>ยับยั้งการทำงานของเอนไซม์ Phospholipase A2</t>
        </is>
      </c>
      <c r="J48" s="185" t="inlineStr">
        <is>
          <t>5</t>
        </is>
      </c>
      <c r="K48" s="186" t="inlineStr">
        <is>
          <t>✅ คำตอบที่ถูกต้อง: ข้อ จ. ยับยั้งการทำงานของเอนไซม์ Phospholipase A2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t>
        </is>
      </c>
      <c r="L48" s="186" t="n"/>
      <c r="M48" s="186" t="inlineStr">
        <is>
          <t>Musculoskeletal</t>
        </is>
      </c>
      <c r="N48" s="186" t="inlineStr">
        <is>
          <t>Osteoarthritis</t>
        </is>
      </c>
      <c r="O48" s="185" t="inlineStr">
        <is>
          <t>Clinic</t>
        </is>
      </c>
      <c r="P48" s="186" t="inlineStr">
        <is>
          <t>Steroids Mechanism: จับกับ Glucocorticoid receptor ยับยั้ง NF-kB และลดการสร้าง Pro-inflammatory cytokines</t>
        </is>
      </c>
      <c r="Q48" s="185" t="inlineStr">
        <is>
          <t>ข้อสอบจริง</t>
        </is>
      </c>
      <c r="R48" s="185" t="inlineStr">
        <is>
          <t>2562</t>
        </is>
      </c>
      <c r="S48" s="185" t="n"/>
    </row>
    <row r="49" ht="24" customHeight="1" s="49">
      <c r="A49" s="185" t="n">
        <v>47</v>
      </c>
      <c r="B49" s="186" t="n"/>
      <c r="C49" s="186"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D49" s="186" t="n"/>
      <c r="E49" s="186" t="inlineStr">
        <is>
          <t>มากกว่า 2.5</t>
        </is>
      </c>
      <c r="F49" s="186" t="inlineStr">
        <is>
          <t>ระหว่าง 1.0 ถึง 2.5</t>
        </is>
      </c>
      <c r="G49" s="186" t="inlineStr">
        <is>
          <t>ระหว่าง -1.0 ถึง 1.0</t>
        </is>
      </c>
      <c r="H49" s="186" t="inlineStr">
        <is>
          <t>ระหว่าง -2.5 ถึง -1.0</t>
        </is>
      </c>
      <c r="I49" s="186" t="inlineStr">
        <is>
          <t>น้อยกว่าหรือเท่ากับ -2.5</t>
        </is>
      </c>
      <c r="J49" s="185" t="inlineStr">
        <is>
          <t>5</t>
        </is>
      </c>
      <c r="K49" s="186" t="inlineStr">
        <is>
          <t>✅ คำตอบที่ถูกต้อง: ข้อ จ. น้อยกว่าหรือเท่ากับ -2.5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t>
        </is>
      </c>
      <c r="L49" s="186" t="n"/>
      <c r="M49" s="186" t="inlineStr">
        <is>
          <t>Musculoskeletal</t>
        </is>
      </c>
      <c r="N49" s="186" t="inlineStr">
        <is>
          <t>Osteoporosis</t>
        </is>
      </c>
      <c r="O49" s="185" t="inlineStr">
        <is>
          <t>Clinic</t>
        </is>
      </c>
      <c r="P49" s="186" t="inlineStr">
        <is>
          <t>BMD Criteria: WHO เกณฑ์ Osteoporosis คือ T-score ≤ -2.5 SD</t>
        </is>
      </c>
      <c r="Q49" s="185" t="inlineStr">
        <is>
          <t>ข้อสอบจริง</t>
        </is>
      </c>
      <c r="R49" s="185" t="inlineStr">
        <is>
          <t>2562</t>
        </is>
      </c>
      <c r="S49" s="185" t="n"/>
    </row>
    <row r="50" ht="24" customHeight="1" s="49">
      <c r="A50" s="185" t="n">
        <v>48</v>
      </c>
      <c r="B50" s="186" t="n"/>
      <c r="C50" s="186" t="inlineStr">
        <is>
          <t>จากข้อมูลกรณีศึกษาข้างต้น ผู้ป่วยรายนี้ควรได้รับการวินิจฉัยว่าเป็นโรคในข้อใดต่อไปนี้</t>
        </is>
      </c>
      <c r="D50" s="186" t="n"/>
      <c r="E50" s="186" t="inlineStr">
        <is>
          <t>Osteoporosis</t>
        </is>
      </c>
      <c r="F50" s="186" t="inlineStr">
        <is>
          <t>Osteopenia</t>
        </is>
      </c>
      <c r="G50" s="186" t="inlineStr">
        <is>
          <t>Osteoarthritis</t>
        </is>
      </c>
      <c r="H50" s="186" t="inlineStr">
        <is>
          <t>Osteosarcoma</t>
        </is>
      </c>
      <c r="I50" s="186" t="inlineStr">
        <is>
          <t>Osteomyelitis</t>
        </is>
      </c>
      <c r="J50" s="185" t="inlineStr">
        <is>
          <t>1</t>
        </is>
      </c>
      <c r="K50" s="186" t="inlineStr">
        <is>
          <t>✅ คำตอบที่ถูกต้อง: ข้อ ก. Osteoporosis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t>
        </is>
      </c>
      <c r="L50" s="186" t="n"/>
      <c r="M50" s="186" t="inlineStr">
        <is>
          <t>Musculoskeletal</t>
        </is>
      </c>
      <c r="N50" s="186" t="inlineStr">
        <is>
          <t>Osteoporosis</t>
        </is>
      </c>
      <c r="O50" s="185" t="inlineStr">
        <is>
          <t>Clinic</t>
        </is>
      </c>
      <c r="P50" s="186" t="inlineStr">
        <is>
          <t>Osteoporosis Fragility Fracture: ผู้สูงอายุหกล้มกระดูกข้อมือหัก ร่วมกับ T-score ≤ -2.5 วินิจฉัย Osteoporosis</t>
        </is>
      </c>
      <c r="Q50" s="185" t="inlineStr">
        <is>
          <t>ข้อสอบจริง</t>
        </is>
      </c>
      <c r="R50" s="185" t="inlineStr">
        <is>
          <t>2561</t>
        </is>
      </c>
      <c r="S50" s="185" t="n"/>
    </row>
    <row r="51" ht="24" customHeight="1" s="49">
      <c r="A51" s="185" t="n">
        <v>49</v>
      </c>
      <c r="B51" s="186" t="n"/>
      <c r="C51" s="186" t="inlineStr">
        <is>
          <t>ข้อใดต่อไปนี้จัดเป็นปัจจัยเสี่ยงของการเกิดโรคกระดูกพรุนของผู้ป่วยรายนี้</t>
        </is>
      </c>
      <c r="D51" s="186" t="n"/>
      <c r="E51" s="186" t="inlineStr">
        <is>
          <t>เพศหญิงและอายุที่มากขึ้น (วัยหมดประจำเดือน)</t>
        </is>
      </c>
      <c r="F51" s="186" t="inlineStr">
        <is>
          <t>การใช้ยากลุ่มขับปัสสาวะ Hydrochlorothiazide (HCTZ)</t>
        </is>
      </c>
      <c r="G51" s="186" t="inlineStr">
        <is>
          <t>การใช้ยากลุ่ม Calcium channel blockers (เช่น Nifedipine)</t>
        </is>
      </c>
      <c r="H51" s="186" t="inlineStr">
        <is>
          <t>การมีโรคประจำตัวเป็นความดันโลหิตสูง</t>
        </is>
      </c>
      <c r="I51" s="186" t="inlineStr">
        <is>
          <t>ประวัติครอบครัวที่คุณป้าเป็นโรคข้อเสื่อม</t>
        </is>
      </c>
      <c r="J51" s="185" t="inlineStr">
        <is>
          <t>1</t>
        </is>
      </c>
      <c r="K51" s="186" t="inlineStr">
        <is>
          <t>✅ คำตอบที่ถูกต้อง: ข้อ ก. เพศหญิงและอายุที่มากขึ้น (วัยหมดประจำเดือน)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t>
        </is>
      </c>
      <c r="L51" s="186" t="n"/>
      <c r="M51" s="186" t="inlineStr">
        <is>
          <t>Musculoskeletal</t>
        </is>
      </c>
      <c r="N51" s="186" t="inlineStr">
        <is>
          <t>Osteoporosis</t>
        </is>
      </c>
      <c r="O51" s="185" t="inlineStr">
        <is>
          <t>Clinic</t>
        </is>
      </c>
      <c r="P51" s="186" t="inlineStr">
        <is>
          <t>Osteoporosis Risk Factors: วัยหมดประจำเดือน ขาดฮอร์โมน Estrogen ทำให้ Osteoclast สลายกระดูกเด่น</t>
        </is>
      </c>
      <c r="Q51" s="185" t="inlineStr">
        <is>
          <t>ข้อสอบจริง</t>
        </is>
      </c>
      <c r="R51" s="185" t="inlineStr">
        <is>
          <t>2561</t>
        </is>
      </c>
      <c r="S51" s="185" t="n"/>
    </row>
    <row r="52" ht="24" customHeight="1" s="49">
      <c r="A52" s="185" t="n">
        <v>50</v>
      </c>
      <c r="B52" s="186" t="n"/>
      <c r="C52" s="186"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D52" s="186" t="n"/>
      <c r="E52" s="186" t="inlineStr">
        <is>
          <t>Cystitis</t>
        </is>
      </c>
      <c r="F52" s="186" t="inlineStr">
        <is>
          <t>Diabetes</t>
        </is>
      </c>
      <c r="G52" s="186" t="inlineStr">
        <is>
          <t>Psoriasis</t>
        </is>
      </c>
      <c r="H52" s="186" t="inlineStr">
        <is>
          <t>Epilepsy</t>
        </is>
      </c>
      <c r="I52" s="186" t="inlineStr">
        <is>
          <t>Peptic ulcer</t>
        </is>
      </c>
      <c r="J52" s="185" t="inlineStr">
        <is>
          <t>5</t>
        </is>
      </c>
      <c r="K52" s="186" t="inlineStr">
        <is>
          <t>✅ คำตอบที่ถูกต้อง: ข้อ จ. Peptic ulcer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t>
        </is>
      </c>
      <c r="L52" s="186" t="n"/>
      <c r="M52" s="186" t="inlineStr">
        <is>
          <t>Musculoskeletal</t>
        </is>
      </c>
      <c r="N52" s="186" t="inlineStr">
        <is>
          <t>Osteoarthritis</t>
        </is>
      </c>
      <c r="O52" s="185" t="inlineStr">
        <is>
          <t>Clinic</t>
        </is>
      </c>
      <c r="P52" s="186" t="inlineStr">
        <is>
          <t>Derris scandens Caution: เถาวัลย์เปรียงยับยั้ง COX มีฤทธิ์ระคายเคืองกระเพาะอาหาร ระวังใน Peptic ulcer</t>
        </is>
      </c>
      <c r="Q52" s="185" t="inlineStr">
        <is>
          <t>ข้อสอบจริง</t>
        </is>
      </c>
      <c r="R52" s="185" t="inlineStr">
        <is>
          <t>2561</t>
        </is>
      </c>
      <c r="S52" s="185" t="n"/>
    </row>
    <row r="53" ht="24" customHeight="1" s="49">
      <c r="A53" s="185" t="n">
        <v>51</v>
      </c>
      <c r="B53" s="186" t="n"/>
      <c r="C53" s="186" t="inlineStr">
        <is>
          <t>ยาในข้อใดจัดเป็นยาทางเลือกแรกที่ควรเลือกใช้รักษาอาการโรคกระดูกพรุนหลังเกิดอุบัติเหตุกระดูกหักในผู้ป่วยรายนี้</t>
        </is>
      </c>
      <c r="D53" s="186" t="n"/>
      <c r="E53" s="186" t="inlineStr">
        <is>
          <t>Raloxifene</t>
        </is>
      </c>
      <c r="F53" s="186" t="inlineStr">
        <is>
          <t>Calcitonin</t>
        </is>
      </c>
      <c r="G53" s="186" t="inlineStr">
        <is>
          <t>Denosumab</t>
        </is>
      </c>
      <c r="H53" s="186" t="inlineStr">
        <is>
          <t>Teriparatide</t>
        </is>
      </c>
      <c r="I53" s="186" t="inlineStr">
        <is>
          <t>Alendronate</t>
        </is>
      </c>
      <c r="J53" s="185" t="inlineStr">
        <is>
          <t>5</t>
        </is>
      </c>
      <c r="K53" s="186" t="inlineStr">
        <is>
          <t>✅ คำตอบที่ถูกต้อง: ข้อ จ. Alendronate
🎯 ทำไมข้อนี้ถึงถูก: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t>
        </is>
      </c>
      <c r="L53" s="186" t="n"/>
      <c r="M53" s="186" t="inlineStr">
        <is>
          <t>Musculoskeletal</t>
        </is>
      </c>
      <c r="N53" s="186" t="inlineStr">
        <is>
          <t>Osteoporosis</t>
        </is>
      </c>
      <c r="O53" s="185" t="inlineStr">
        <is>
          <t>Clinic</t>
        </is>
      </c>
      <c r="P53" s="186" t="inlineStr">
        <is>
          <t>Osteoporosis Secondary Prevention: Alendronate เป็นยาทางเลือกแรกในการป้องกันกระดูกหักซ้ำ</t>
        </is>
      </c>
      <c r="Q53" s="185" t="inlineStr">
        <is>
          <t>ข้อสอบจริง</t>
        </is>
      </c>
      <c r="R53" s="185" t="inlineStr">
        <is>
          <t>2561</t>
        </is>
      </c>
      <c r="S53" s="185" t="n"/>
    </row>
    <row r="54" ht="24" customHeight="1" s="49">
      <c r="A54" s="185" t="n">
        <v>52</v>
      </c>
      <c r="B54" s="186" t="n"/>
      <c r="C54" s="186"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D54" s="186" t="n"/>
      <c r="E54" s="186" t="inlineStr">
        <is>
          <t>Hyponatremia</t>
        </is>
      </c>
      <c r="F54" s="186" t="inlineStr">
        <is>
          <t>Hypercalcemia</t>
        </is>
      </c>
      <c r="G54" s="186" t="inlineStr">
        <is>
          <t>Ketoacidosis</t>
        </is>
      </c>
      <c r="H54" s="186" t="inlineStr">
        <is>
          <t>Respiratory acidosis</t>
        </is>
      </c>
      <c r="I54" s="186" t="inlineStr">
        <is>
          <t>Osteonecrosis of the jaw (กระดูกขากรรไกรเน่าเสีย)</t>
        </is>
      </c>
      <c r="J54" s="185" t="inlineStr">
        <is>
          <t>5</t>
        </is>
      </c>
      <c r="K54" s="186" t="inlineStr">
        <is>
          <t>✅ คำตอบที่ถูกต้อง: ข้อ จ. Osteonecrosis of the jaw (กระดูกขากรรไกรเน่าเสีย)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t>
        </is>
      </c>
      <c r="L54" s="186" t="n"/>
      <c r="M54" s="186" t="inlineStr">
        <is>
          <t>Musculoskeletal</t>
        </is>
      </c>
      <c r="N54" s="186" t="inlineStr">
        <is>
          <t>Osteoporosis</t>
        </is>
      </c>
      <c r="O54" s="185" t="inlineStr">
        <is>
          <t>Clinic</t>
        </is>
      </c>
      <c r="P54" s="186" t="inlineStr">
        <is>
          <t>Bisphosphonates Rare ADR: ONJ และ Atypical femoral fracture (AFF) สัมพันธ์กับการใช้ยาระยะยาว</t>
        </is>
      </c>
      <c r="Q54" s="185" t="inlineStr">
        <is>
          <t>ข้อสอบจริง</t>
        </is>
      </c>
      <c r="R54" s="185" t="inlineStr">
        <is>
          <t>2561</t>
        </is>
      </c>
      <c r="S54" s="185" t="n"/>
    </row>
    <row r="55" ht="24" customHeight="1" s="49">
      <c r="A55" s="185" t="n">
        <v>53</v>
      </c>
      <c r="B55" s="186" t="n"/>
      <c r="C55" s="186" t="inlineStr">
        <is>
          <t>จากกรณีศึกษา ยาตัวใดในรายการยาที่ผู้ป่วยได้รับที่มีความเป็นพิษต่อไตสูงสุดหากใช้อย่างต่อเนื่องเป็นเวลานาน</t>
        </is>
      </c>
      <c r="D55" s="186" t="n"/>
      <c r="E55" s="186" t="inlineStr">
        <is>
          <t>Risedronate</t>
        </is>
      </c>
      <c r="F55" s="186" t="inlineStr">
        <is>
          <t>Diclofenac</t>
        </is>
      </c>
      <c r="G55" s="186" t="inlineStr">
        <is>
          <t>Glucosamine</t>
        </is>
      </c>
      <c r="H55" s="186" t="inlineStr">
        <is>
          <t>Vitamin B complex</t>
        </is>
      </c>
      <c r="I55" s="186" t="inlineStr">
        <is>
          <t>Calcium carbonate</t>
        </is>
      </c>
      <c r="J55" s="185" t="inlineStr">
        <is>
          <t>2</t>
        </is>
      </c>
      <c r="K55" s="186" t="inlineStr">
        <is>
          <t>✅ คำตอบที่ถูกต้อง: ข้อ ข. Diclofenac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t>
        </is>
      </c>
      <c r="L55" s="186" t="n"/>
      <c r="M55" s="186" t="inlineStr">
        <is>
          <t>Musculoskeletal</t>
        </is>
      </c>
      <c r="N55" s="186" t="inlineStr">
        <is>
          <t>Osteoarthritis</t>
        </is>
      </c>
      <c r="O55" s="185" t="inlineStr">
        <is>
          <t>Clinic</t>
        </is>
      </c>
      <c r="P55" s="186" t="inlineStr">
        <is>
          <t>NSAIDs Renal Safety: ยับยั้ง Prostaglandins ลดเลือดไปเลี้ยงไต ส่งผลให้ Scr สูงขึ้นและเกิดไตวาย</t>
        </is>
      </c>
      <c r="Q55" s="185" t="inlineStr">
        <is>
          <t>ข้อสอบจริง</t>
        </is>
      </c>
      <c r="R55" s="185" t="inlineStr">
        <is>
          <t>2559</t>
        </is>
      </c>
      <c r="S55" s="185" t="n"/>
    </row>
    <row r="56" ht="24" customHeight="1" s="49">
      <c r="A56" s="185" t="n">
        <v>54</v>
      </c>
      <c r="B56" s="186" t="n"/>
      <c r="C56" s="186" t="inlineStr">
        <is>
          <t>ข้อความใดต่อไปนี้อธิบายคำแนะนำในการรับประทานยา Risedronate ที่ ไม่ถูกต้อง</t>
        </is>
      </c>
      <c r="D56" s="186" t="n"/>
      <c r="E56" s="186" t="inlineStr">
        <is>
          <t>ควรรับประทานยาวันเดียวกันในแต่ละสัปดาห์</t>
        </is>
      </c>
      <c r="F56" s="186" t="inlineStr">
        <is>
          <t>ยาอาจทำให้เกิดการระคายเคืองและมีแผลที่หลอดอาหารได้</t>
        </is>
      </c>
      <c r="G56" s="186" t="inlineStr">
        <is>
          <t>หลังรับประทานยาแล้ว ต้องนั่งหรือยืนตัวตรงอย่างน้อย 30 นาที</t>
        </is>
      </c>
      <c r="H56" s="186" t="inlineStr">
        <is>
          <t>ควรรับประทานยาก่อนอาหารอย่างน้อย 1 ชั่วโมง</t>
        </is>
      </c>
      <c r="I56" s="186" t="inlineStr">
        <is>
          <t>ควรรับประทานยาร่วมกับนมหรือยาลดกรดเพื่อเพิ่มประสิทธิภาพการดูดซึมยา</t>
        </is>
      </c>
      <c r="J56" s="185" t="inlineStr">
        <is>
          <t>5</t>
        </is>
      </c>
      <c r="K56" s="186" t="inlineStr">
        <is>
          <t>✅ คำตอบที่ถูกต้อง: ข้อ จ. ควรรับประทานยาร่วมกับนมหรือยาลดกรดเพื่อเพิ่มประสิทธิภาพการดูดซึมยา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t>
        </is>
      </c>
      <c r="L56" s="186" t="n"/>
      <c r="M56" s="186" t="inlineStr">
        <is>
          <t>Musculoskeletal</t>
        </is>
      </c>
      <c r="N56" s="186" t="inlineStr">
        <is>
          <t>Osteoporosis</t>
        </is>
      </c>
      <c r="O56" s="185" t="inlineStr">
        <is>
          <t>Clinic</t>
        </is>
      </c>
      <c r="P56" s="186" t="inlineStr">
        <is>
          <t>Bisphosphonates Administration: ทานตอนเช้าก่อนอาหาร 30 นาที ดื่มน้ำเปล่าเต็มแก้ว และห้ามนอนราบ 30 นาที</t>
        </is>
      </c>
      <c r="Q56" s="185" t="inlineStr">
        <is>
          <t>ข้อสอบจริง</t>
        </is>
      </c>
      <c r="R56" s="185" t="inlineStr">
        <is>
          <t>2559</t>
        </is>
      </c>
      <c r="S56" s="185" t="n"/>
    </row>
    <row r="57" ht="24" customHeight="1" s="49">
      <c r="A57" s="185" t="n">
        <v>55</v>
      </c>
      <c r="B57" s="186" t="n"/>
      <c r="C57" s="186"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D57" s="186" t="n"/>
      <c r="E57" s="186" t="inlineStr">
        <is>
          <t>Risedronate</t>
        </is>
      </c>
      <c r="F57" s="186" t="inlineStr">
        <is>
          <t>Diclofenac</t>
        </is>
      </c>
      <c r="G57" s="186" t="inlineStr">
        <is>
          <t>Calcium carbonate</t>
        </is>
      </c>
      <c r="H57" s="186" t="inlineStr">
        <is>
          <t>Glucosamine</t>
        </is>
      </c>
      <c r="I57" s="186" t="inlineStr">
        <is>
          <t>พฤติกรรมการไม่ชอบออกกำลังกาย</t>
        </is>
      </c>
      <c r="J57" s="185" t="inlineStr">
        <is>
          <t>2</t>
        </is>
      </c>
      <c r="K57" s="186" t="inlineStr">
        <is>
          <t>✅ คำตอบที่ถูกต้อง: ข้อ ข. Diclofenac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t>
        </is>
      </c>
      <c r="L57" s="186" t="n"/>
      <c r="M57" s="186" t="inlineStr">
        <is>
          <t>Musculoskeletal</t>
        </is>
      </c>
      <c r="N57" s="186" t="inlineStr">
        <is>
          <t>Osteoarthritis</t>
        </is>
      </c>
      <c r="O57" s="185" t="inlineStr">
        <is>
          <t>Clinic</t>
        </is>
      </c>
      <c r="P57" s="186" t="inlineStr">
        <is>
          <t>NSAIDs Blood Pressure: NSAIDs ยับยั้ง Renal PG ทำให้เกิดการคั่งของโซเดียมและน้ำ ส่งผลให้ความดันโลหิตสูงขึ้น</t>
        </is>
      </c>
      <c r="Q57" s="185" t="inlineStr">
        <is>
          <t>ข้อสอบจริง</t>
        </is>
      </c>
      <c r="R57" s="185" t="inlineStr">
        <is>
          <t>2559</t>
        </is>
      </c>
      <c r="S57" s="185" t="n"/>
    </row>
    <row r="58" ht="24" customHeight="1" s="49">
      <c r="A58" s="185" t="n">
        <v>56</v>
      </c>
      <c r="B58" s="186" t="n"/>
      <c r="C58" s="186"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D58" s="186" t="n"/>
      <c r="E58" s="186" t="inlineStr">
        <is>
          <t>Ibuprofen</t>
        </is>
      </c>
      <c r="F58" s="186" t="inlineStr">
        <is>
          <t>Diclofenac</t>
        </is>
      </c>
      <c r="G58" s="186" t="inlineStr">
        <is>
          <t>Naproxen</t>
        </is>
      </c>
      <c r="H58" s="186" t="inlineStr">
        <is>
          <t>Celecoxib</t>
        </is>
      </c>
      <c r="I58" s="186" t="inlineStr">
        <is>
          <t>Piroxicam</t>
        </is>
      </c>
      <c r="J58" s="185" t="inlineStr">
        <is>
          <t>3</t>
        </is>
      </c>
      <c r="K58" s="186" t="inlineStr">
        <is>
          <t>✅ คำตอบที่ถูกต้อง: ข้อ ค. Naproxen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t>
        </is>
      </c>
      <c r="L58" s="186" t="n"/>
      <c r="M58" s="186" t="inlineStr">
        <is>
          <t>Musculoskeletal</t>
        </is>
      </c>
      <c r="N58" s="186" t="inlineStr">
        <is>
          <t>Osteoarthritis</t>
        </is>
      </c>
      <c r="O58" s="185" t="inlineStr">
        <is>
          <t>Clinic</t>
        </is>
      </c>
      <c r="P58" s="186" t="inlineStr">
        <is>
          <t>ACR 2019 Knee OA: Strongly recommend Topical NSAIDs over oral NSAIDs; Exercise &amp; weight management are core non-pharmacologic interventions.</t>
        </is>
      </c>
      <c r="Q58" s="185" t="inlineStr">
        <is>
          <t>ข้อสอบจริง</t>
        </is>
      </c>
      <c r="R58" s="185" t="inlineStr">
        <is>
          <t>2559</t>
        </is>
      </c>
      <c r="S58" s="185" t="n"/>
    </row>
    <row r="59" ht="24" customHeight="1" s="49">
      <c r="A59" s="185" t="n">
        <v>57</v>
      </c>
      <c r="B59" s="186" t="n"/>
      <c r="C59" s="186" t="inlineStr">
        <is>
          <t>ผู้ป่วยรายนี้ควรได้รับยาในข้อใดเป็นทางเลือกแรก (First-line) สำหรับการบรรเทาอาการปวดตามแนวทางเวชปฏิบัติ</t>
        </is>
      </c>
      <c r="D59" s="186" t="n"/>
      <c r="E59" s="186" t="inlineStr">
        <is>
          <t>Tramadol</t>
        </is>
      </c>
      <c r="F59" s="186" t="inlineStr">
        <is>
          <t>Piroxicam</t>
        </is>
      </c>
      <c r="G59" s="186" t="inlineStr">
        <is>
          <t>Colchicine</t>
        </is>
      </c>
      <c r="H59" s="186" t="inlineStr">
        <is>
          <t>Acetaminophen</t>
        </is>
      </c>
      <c r="I59" s="186" t="inlineStr">
        <is>
          <t>Orphenadrine + Paracetamol</t>
        </is>
      </c>
      <c r="J59" s="185" t="inlineStr">
        <is>
          <t>4</t>
        </is>
      </c>
      <c r="K59" s="186" t="inlineStr">
        <is>
          <t>✅ คำตอบที่ถูกต้อง: ข้อ ง. Acetaminophen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t>
        </is>
      </c>
      <c r="L59" s="186" t="n"/>
      <c r="M59" s="186" t="inlineStr">
        <is>
          <t>Musculoskeletal</t>
        </is>
      </c>
      <c r="N59" s="186" t="inlineStr">
        <is>
          <t>Gout</t>
        </is>
      </c>
      <c r="O59" s="185" t="inlineStr">
        <is>
          <t>Clinic</t>
        </is>
      </c>
      <c r="P59" s="186" t="inlineStr">
        <is>
          <t>OA Treatment Hierarchy: Paracetamol หรือ Topical NSAIDs เป็นตัวเลือกลำดับแรกในข้อเข่าเสื่อม</t>
        </is>
      </c>
      <c r="Q59" s="185" t="inlineStr">
        <is>
          <t>ข้อสอบจริง</t>
        </is>
      </c>
      <c r="R59" s="185" t="inlineStr">
        <is>
          <t>2559</t>
        </is>
      </c>
      <c r="S59" s="185" t="n"/>
    </row>
    <row r="60" ht="24" customHeight="1" s="49">
      <c r="A60" s="185" t="n">
        <v>58</v>
      </c>
      <c r="B60" s="186" t="n"/>
      <c r="C60" s="186" t="inlineStr">
        <is>
          <t>ยา Naproxen มีกลไกการออกฤทธิ์ทางเภสัชวิทยาต้านการอักเสบอย่างไร</t>
        </is>
      </c>
      <c r="D60" s="186" t="n"/>
      <c r="E60" s="186" t="inlineStr">
        <is>
          <t>ลดการสร้างสาร Leukotriene</t>
        </is>
      </c>
      <c r="F60" s="186" t="inlineStr">
        <is>
          <t>ลดการสร้างสาร Thromboxane A2</t>
        </is>
      </c>
      <c r="G60" s="186" t="inlineStr">
        <is>
          <t>ยับยั้งการทำงานของ Prostaglandin receptor</t>
        </is>
      </c>
      <c r="H60" s="186" t="inlineStr">
        <is>
          <t>ยับยั้งการทำงานของเอนไซม์ Lipo-oxygenase</t>
        </is>
      </c>
      <c r="I60" s="186" t="inlineStr">
        <is>
          <t>ยับยั้งการทำงานของเอนไซม์ Cyclo-oxygenase</t>
        </is>
      </c>
      <c r="J60" s="185" t="inlineStr">
        <is>
          <t>5</t>
        </is>
      </c>
      <c r="K60" s="186" t="inlineStr">
        <is>
          <t>✅ คำตอบที่ถูกต้อง: ข้อ จ. ยับยั้งการทำงานของเอนไซม์ Cyclo-oxygenase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t>
        </is>
      </c>
      <c r="L60" s="186" t="n"/>
      <c r="M60" s="186" t="inlineStr">
        <is>
          <t>Musculoskeletal</t>
        </is>
      </c>
      <c r="N60" s="186" t="inlineStr">
        <is>
          <t>Gout</t>
        </is>
      </c>
      <c r="O60" s="185" t="inlineStr">
        <is>
          <t>Clinic</t>
        </is>
      </c>
      <c r="P60" s="186" t="inlineStr">
        <is>
          <t>NSAIDs Mechanism: ยับยั้งเอนไซม์ Cyclooxygenase (COX) ลดการสร้าง Prostaglandins บรรเทาปวดอักเสบ</t>
        </is>
      </c>
      <c r="Q60" s="185" t="inlineStr">
        <is>
          <t>ข้อสอบจริง</t>
        </is>
      </c>
      <c r="R60" s="185" t="inlineStr">
        <is>
          <t>2559</t>
        </is>
      </c>
      <c r="S60" s="185" t="n"/>
    </row>
    <row r="61" ht="24" customHeight="1" s="49">
      <c r="A61" s="185" t="n">
        <v>59</v>
      </c>
      <c r="B61" s="186"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t>
        </is>
      </c>
      <c r="C61" s="186" t="inlineStr">
        <is>
          <t>เภสัชกรควรแนะแนวทางการจัดการปัญหาการรักษาอย่างไรจึงเหมาะสมที่สุด</t>
        </is>
      </c>
      <c r="D61" s="186" t="n"/>
      <c r="E61" s="186" t="inlineStr">
        <is>
          <t>เปลี่ยนเป็นยา Celecoxib</t>
        </is>
      </c>
      <c r="F61" s="186" t="inlineStr">
        <is>
          <t>เปลี่ยนเป็นยา Tramadol</t>
        </is>
      </c>
      <c r="G61" s="186" t="inlineStr">
        <is>
          <t>เปลี่ยนเป็นยา Methotrexate</t>
        </is>
      </c>
      <c r="H61" s="186" t="inlineStr">
        <is>
          <t>รับประทาน Naproxen 250 mg ร่วมกับ Antacid</t>
        </is>
      </c>
      <c r="I61" s="186" t="inlineStr">
        <is>
          <t>รับประทาน Naproxen 500 mg ร่วมกับ Omeprazole</t>
        </is>
      </c>
      <c r="J61" s="185" t="inlineStr">
        <is>
          <t>5</t>
        </is>
      </c>
      <c r="K61" s="186" t="inlineStr">
        <is>
          <t>✅ คำตอบที่ถูกต้อง: ข้อ จ. รับประทาน Naproxen 500 mg ร่วมกับ Omeprazole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t>
        </is>
      </c>
      <c r="L61" s="186" t="n"/>
      <c r="M61" s="186" t="inlineStr">
        <is>
          <t>Musculoskeletal</t>
        </is>
      </c>
      <c r="N61" s="186" t="inlineStr">
        <is>
          <t>Gout</t>
        </is>
      </c>
      <c r="O61" s="185" t="inlineStr">
        <is>
          <t>Clinic</t>
        </is>
      </c>
      <c r="P61" s="186" t="inlineStr">
        <is>
          <t>NSAIDs GI Prevention: ให้ PPI (เช่น Omeprazole) ร่วมกับ NSAID ช่วยป้องกันการเกิด Gastric &amp; Duodenal ulcers</t>
        </is>
      </c>
      <c r="Q61" s="185" t="inlineStr">
        <is>
          <t>ข้อสอบจริง</t>
        </is>
      </c>
      <c r="R61" s="185" t="inlineStr">
        <is>
          <t>2559</t>
        </is>
      </c>
      <c r="S61" s="185" t="n"/>
    </row>
    <row r="62" ht="24" customHeight="1" s="49">
      <c r="A62" s="185" t="n">
        <v>60</v>
      </c>
      <c r="B62" s="186" t="n"/>
      <c r="C62" s="186"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D62" s="186" t="n"/>
      <c r="E62" s="186" t="inlineStr">
        <is>
          <t>Renal toxicity</t>
        </is>
      </c>
      <c r="F62" s="186" t="inlineStr">
        <is>
          <t>Hepatotoxicity</t>
        </is>
      </c>
      <c r="G62" s="186" t="inlineStr">
        <is>
          <t>Retinal toxicity (พิษต่อจอประสาทตา)</t>
        </is>
      </c>
      <c r="H62" s="186" t="inlineStr">
        <is>
          <t>Hematologic toxicity</t>
        </is>
      </c>
      <c r="I62" s="186" t="inlineStr">
        <is>
          <t>Gastrointestinal toxicity</t>
        </is>
      </c>
      <c r="J62" s="185" t="inlineStr">
        <is>
          <t>3</t>
        </is>
      </c>
      <c r="K62" s="186" t="inlineStr">
        <is>
          <t>✅ คำตอบที่ถูกต้อง: ข้อ ค. Retinal toxicity (พิษต่อจอประสาทตา)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t>
        </is>
      </c>
      <c r="L62" s="186" t="n"/>
      <c r="M62" s="186" t="inlineStr">
        <is>
          <t>Musculoskeletal</t>
        </is>
      </c>
      <c r="N62" s="186" t="inlineStr">
        <is>
          <t>Gout</t>
        </is>
      </c>
      <c r="O62" s="185" t="inlineStr">
        <is>
          <t>Clinic</t>
        </is>
      </c>
      <c r="P62" s="186" t="inlineStr">
        <is>
          <t>Hydroxychloroquine Ocular Toxicity: ตกตะกอนที่ Retinal pigment epithelium ต้องตรวจลานสายตาและจอประสาทตาทุกปี</t>
        </is>
      </c>
      <c r="Q62" s="185" t="inlineStr">
        <is>
          <t>ข้อสอบจริง</t>
        </is>
      </c>
      <c r="R62" s="185" t="inlineStr">
        <is>
          <t>2559</t>
        </is>
      </c>
      <c r="S62" s="185" t="n"/>
    </row>
    <row r="63" ht="24" customHeight="1" s="49">
      <c r="A63" s="185" t="n">
        <v>61</v>
      </c>
      <c r="B63" s="186" t="n"/>
      <c r="C63" s="186" t="inlineStr">
        <is>
          <t>สารสำคัญทางธรรมชาติที่มีผลต่อนวัตกรรมหรือการบำบัดสรรพคุณลดปวดอักเสบที่ผสมอยู่ในเจลพริกคือสารใด</t>
        </is>
      </c>
      <c r="D63" s="186" t="n"/>
      <c r="E63" s="186" t="inlineStr">
        <is>
          <t>Eugenol</t>
        </is>
      </c>
      <c r="F63" s="186" t="inlineStr">
        <is>
          <t>Capsaicin</t>
        </is>
      </c>
      <c r="G63" s="186" t="inlineStr">
        <is>
          <t>Piperazine</t>
        </is>
      </c>
      <c r="H63" s="186" t="inlineStr">
        <is>
          <t>Volatile oil</t>
        </is>
      </c>
      <c r="I63" s="186" t="inlineStr">
        <is>
          <t>Curcuminoid</t>
        </is>
      </c>
      <c r="J63" s="185" t="inlineStr">
        <is>
          <t>2</t>
        </is>
      </c>
      <c r="K63" s="186" t="inlineStr">
        <is>
          <t>✅ คำตอบที่ถูกต้อง: ข้อ ข. Capsaicin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t>
        </is>
      </c>
      <c r="L63" s="186" t="n"/>
      <c r="M63" s="186" t="inlineStr">
        <is>
          <t>Musculoskeletal</t>
        </is>
      </c>
      <c r="N63" s="186" t="inlineStr">
        <is>
          <t>Gout</t>
        </is>
      </c>
      <c r="O63" s="185" t="inlineStr">
        <is>
          <t>Clinic</t>
        </is>
      </c>
      <c r="P63" s="186" t="inlineStr">
        <is>
          <t>Capsaicin Gel: สารสกัดจากพริก ยับยั้งการหลั่ง Substance P จากปลายประสาทรับความรู้สึกปวด</t>
        </is>
      </c>
      <c r="Q63" s="185" t="inlineStr">
        <is>
          <t>ข้อสอบจริง</t>
        </is>
      </c>
      <c r="R63" s="185" t="inlineStr">
        <is>
          <t>2559</t>
        </is>
      </c>
      <c r="S63" s="185" t="n"/>
    </row>
    <row r="64" ht="24" customHeight="1" s="49">
      <c r="A64" s="185" t="n">
        <v>62</v>
      </c>
      <c r="B64" s="186" t="n"/>
      <c r="C64" s="186"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D64" s="186" t="n"/>
      <c r="E64" s="186" t="inlineStr">
        <is>
          <t>อายุของผู้ป่วย</t>
        </is>
      </c>
      <c r="F64" s="186" t="inlineStr">
        <is>
          <t>การเกิดพยาธิสภาพที่ข้อเข่าทั้งสองข้างพร้อมกัน</t>
        </is>
      </c>
      <c r="G64" s="186" t="inlineStr">
        <is>
          <t>ตรวจคลำดูแล้วบวมเล็กน้อย ไม่มีปวดแดงร้อนรุนแรง</t>
        </is>
      </c>
      <c r="H64" s="186" t="inlineStr">
        <is>
          <t>มีอาการข้อฝืดขัดหลังตื่นนอนตอนเช้านานน้อยกว่า 30 นาที</t>
        </is>
      </c>
      <c r="I64" s="186" t="inlineStr">
        <is>
          <t>มีเสียงกรอบแกรบในข้อเข่าขณะขยับเคลื่อนไหว</t>
        </is>
      </c>
      <c r="J64" s="185" t="inlineStr">
        <is>
          <t>2</t>
        </is>
      </c>
      <c r="K64" s="186" t="inlineStr">
        <is>
          <t>✅ คำตอบที่ถูกต้อง: ข้อ ข. การเกิดพยาธิสภาพที่ข้อเข่าทั้งสองข้างพร้อมกัน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t>
        </is>
      </c>
      <c r="L64" s="186" t="n"/>
      <c r="M64" s="186" t="inlineStr">
        <is>
          <t>Musculoskeletal</t>
        </is>
      </c>
      <c r="N64" s="186" t="inlineStr">
        <is>
          <t>Osteoarthritis</t>
        </is>
      </c>
      <c r="O64" s="185" t="inlineStr">
        <is>
          <t>Clinic</t>
        </is>
      </c>
      <c r="P64" s="186" t="inlineStr">
        <is>
          <t>OA Diagnostic Criteria: Morning stiffness นานเกิน 1 ชั่วโมง เป็นลักษณะของ RA ไม่ใช่ OA (OA &lt; 30 นาที)</t>
        </is>
      </c>
      <c r="Q64" s="185" t="inlineStr">
        <is>
          <t>ข้อสอบจริง</t>
        </is>
      </c>
      <c r="R64" s="185" t="inlineStr">
        <is>
          <t>2558</t>
        </is>
      </c>
      <c r="S64" s="185" t="n"/>
    </row>
    <row r="65" ht="24" customHeight="1" s="49">
      <c r="A65" s="185" t="n">
        <v>63</v>
      </c>
      <c r="B65" s="186" t="n"/>
      <c r="C65" s="186"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D65" s="186" t="n"/>
      <c r="E65" s="186" t="inlineStr">
        <is>
          <t>Paracetamol (Acetaminophen)</t>
        </is>
      </c>
      <c r="F65" s="186" t="inlineStr">
        <is>
          <t>Glucosamine sulfate</t>
        </is>
      </c>
      <c r="G65" s="186" t="inlineStr">
        <is>
          <t>Diclofenac sodium</t>
        </is>
      </c>
      <c r="H65" s="186" t="inlineStr">
        <is>
          <t>Tramadol</t>
        </is>
      </c>
      <c r="I65" s="186" t="inlineStr">
        <is>
          <t>Naproxen</t>
        </is>
      </c>
      <c r="J65" s="185" t="inlineStr">
        <is>
          <t>1</t>
        </is>
      </c>
      <c r="K65" s="186" t="inlineStr">
        <is>
          <t>✅ คำตอบที่ถูกต้อง: ข้อ ก. Paracetamol (Acetaminophen)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t>
        </is>
      </c>
      <c r="L65" s="186" t="n"/>
      <c r="M65" s="186" t="inlineStr">
        <is>
          <t>Musculoskeletal</t>
        </is>
      </c>
      <c r="N65" s="186" t="inlineStr">
        <is>
          <t>Osteoarthritis</t>
        </is>
      </c>
      <c r="O65" s="185" t="inlineStr">
        <is>
          <t>Clinic</t>
        </is>
      </c>
      <c r="P65" s="186" t="inlineStr">
        <is>
          <t>OA First-line Analgesic: Paracetamol ขนาดไม่เกิน 3,000-4,000 mg/day เหมาะสำหรับ Mild-to-moderate OA pain</t>
        </is>
      </c>
      <c r="Q65" s="185" t="inlineStr">
        <is>
          <t>ข้อสอบจริง</t>
        </is>
      </c>
      <c r="R65" s="185" t="inlineStr">
        <is>
          <t>2558</t>
        </is>
      </c>
      <c r="S65" s="185" t="n"/>
    </row>
    <row r="66" ht="24" customHeight="1" s="49">
      <c r="A66" s="185" t="n">
        <v>64</v>
      </c>
      <c r="B66" s="186" t="n"/>
      <c r="C66" s="186"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D66" s="186" t="n"/>
      <c r="E66" s="186" t="inlineStr">
        <is>
          <t>ขมิ้นชัน</t>
        </is>
      </c>
      <c r="F66" s="186" t="inlineStr">
        <is>
          <t>ใบฝรั่ง</t>
        </is>
      </c>
      <c r="G66" s="186" t="inlineStr">
        <is>
          <t>เมล็ดน้อยหน่า</t>
        </is>
      </c>
      <c r="H66" s="186" t="inlineStr">
        <is>
          <t>เถาวัลย์เปรียง</t>
        </is>
      </c>
      <c r="I66" s="186" t="inlineStr">
        <is>
          <t>เจลพริก</t>
        </is>
      </c>
      <c r="J66" s="185" t="inlineStr">
        <is>
          <t>1</t>
        </is>
      </c>
      <c r="K66" s="186" t="inlineStr">
        <is>
          <t>✅ คำตอบที่ถูกต้อง: ข้อ ก. ขมิ้นชัน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t>
        </is>
      </c>
      <c r="L66" s="186" t="n"/>
      <c r="M66" s="186" t="inlineStr">
        <is>
          <t>Musculoskeletal</t>
        </is>
      </c>
      <c r="N66" s="186" t="inlineStr">
        <is>
          <t>Osteoarthritis</t>
        </is>
      </c>
      <c r="O66" s="185" t="inlineStr">
        <is>
          <t>Clinic</t>
        </is>
      </c>
      <c r="P66" s="186" t="inlineStr">
        <is>
          <t>Curcumin in Knee OA: สารสกัดขมิ้นชัน มีฤทธิ์ลดปวดข้อเข่าเสื่อมได้ดีเทียบเท่า Ibuprofen และ GI safety สูงกว่า</t>
        </is>
      </c>
      <c r="Q66" s="185" t="inlineStr">
        <is>
          <t>ข้อสอบจริง</t>
        </is>
      </c>
      <c r="R66" s="185" t="inlineStr">
        <is>
          <t>2558</t>
        </is>
      </c>
      <c r="S66" s="185" t="n"/>
    </row>
    <row r="67" ht="24" customHeight="1" s="49">
      <c r="A67" s="185" t="n">
        <v>65</v>
      </c>
      <c r="B67" s="186" t="n"/>
      <c r="C67" s="186"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D67" s="186" t="n"/>
      <c r="E67" s="186" t="inlineStr">
        <is>
          <t>Cimetidine</t>
        </is>
      </c>
      <c r="F67" s="186" t="inlineStr">
        <is>
          <t>Omeprazole</t>
        </is>
      </c>
      <c r="G67" s="186" t="inlineStr">
        <is>
          <t>Sucralfate</t>
        </is>
      </c>
      <c r="H67" s="186" t="inlineStr">
        <is>
          <t>Antacid</t>
        </is>
      </c>
      <c r="I67" s="186" t="inlineStr">
        <is>
          <t>Misoprostol</t>
        </is>
      </c>
      <c r="J67" s="185" t="inlineStr">
        <is>
          <t>2</t>
        </is>
      </c>
      <c r="K67" s="186" t="inlineStr">
        <is>
          <t>✅ คำตอบที่ถูกต้อง: ข้อ ข. Omeprazole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t>
        </is>
      </c>
      <c r="L67" s="186" t="n"/>
      <c r="M67" s="186" t="inlineStr">
        <is>
          <t>Musculoskeletal</t>
        </is>
      </c>
      <c r="N67" s="186" t="inlineStr">
        <is>
          <t>Osteoarthritis</t>
        </is>
      </c>
      <c r="O67" s="185" t="inlineStr">
        <is>
          <t>Clinic</t>
        </is>
      </c>
      <c r="P67" s="186" t="inlineStr">
        <is>
          <t>PPI Co-prescription: Omeprazole เป็นยาทางเลือกมาตรฐานในการป้องกัน NSAID-induced ulcer</t>
        </is>
      </c>
      <c r="Q67" s="185" t="inlineStr">
        <is>
          <t>ข้อสอบจริง</t>
        </is>
      </c>
      <c r="R67" s="185" t="inlineStr">
        <is>
          <t>2558</t>
        </is>
      </c>
      <c r="S67" s="185" t="n"/>
    </row>
    <row r="68" ht="24" customHeight="1" s="49">
      <c r="A68" s="185" t="n">
        <v>66</v>
      </c>
      <c r="B68" s="186" t="n"/>
      <c r="C68" s="186" t="inlineStr">
        <is>
          <t>ยากลุ่ม NSAIDs ตัวใดต่อไปนี้ที่มีความปลอดภัยและส่งผลกระทบต่อระบบหัวใจและหลอดเลือด (Cardiovascular safety) ต่ำที่สุด</t>
        </is>
      </c>
      <c r="D68" s="186" t="n"/>
      <c r="E68" s="186" t="inlineStr">
        <is>
          <t>Ibuprofen</t>
        </is>
      </c>
      <c r="F68" s="186" t="inlineStr">
        <is>
          <t>Diclofenac</t>
        </is>
      </c>
      <c r="G68" s="186" t="inlineStr">
        <is>
          <t>Naproxen</t>
        </is>
      </c>
      <c r="H68" s="186" t="inlineStr">
        <is>
          <t>Sulindac</t>
        </is>
      </c>
      <c r="I68" s="186" t="inlineStr">
        <is>
          <t>Parecoxib</t>
        </is>
      </c>
      <c r="J68" s="185" t="inlineStr">
        <is>
          <t>5</t>
        </is>
      </c>
      <c r="K68" s="186" t="inlineStr">
        <is>
          <t>✅ คำตอบที่ถูกต้อง: ข้อ จ. Parecoxib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t>
        </is>
      </c>
      <c r="L68" s="186" t="n"/>
      <c r="M68" s="186" t="inlineStr">
        <is>
          <t>Musculoskeletal</t>
        </is>
      </c>
      <c r="N68" s="186" t="inlineStr">
        <is>
          <t>Osteoarthritis</t>
        </is>
      </c>
      <c r="O68" s="185" t="inlineStr">
        <is>
          <t>Clinic</t>
        </is>
      </c>
      <c r="P68" s="186" t="inlineStr">
        <is>
          <t>NSAIDs CV Risk: Parecoxib / Selective COX-2 inhibitors มีความเสี่ยงต่อ CV events สูงสุด</t>
        </is>
      </c>
      <c r="Q68" s="185" t="inlineStr">
        <is>
          <t>ข้อสอบจริง</t>
        </is>
      </c>
      <c r="R68" s="185" t="inlineStr">
        <is>
          <t>2558</t>
        </is>
      </c>
      <c r="S68" s="185" t="n"/>
    </row>
    <row r="69" ht="24" customHeight="1" s="49">
      <c r="A69" s="185" t="n">
        <v>67</v>
      </c>
      <c r="B69" s="186" t="n"/>
      <c r="C69" s="186" t="inlineStr">
        <is>
          <t>ปฏิกิริยาการแพ้ยาในผู้ป่วยรายนี้ (Toxic Epidermal Necrolysis: TEN) จัดอยู่ในการแพ้ยาประเภทใดตามจากล (Coombs and Gell classification)</t>
        </is>
      </c>
      <c r="D69" s="186" t="n"/>
      <c r="E69" s="186" t="inlineStr">
        <is>
          <t>Type I</t>
        </is>
      </c>
      <c r="F69" s="186" t="inlineStr">
        <is>
          <t>Type II</t>
        </is>
      </c>
      <c r="G69" s="186" t="inlineStr">
        <is>
          <t>Type III</t>
        </is>
      </c>
      <c r="H69" s="186" t="inlineStr">
        <is>
          <t>Type IV</t>
        </is>
      </c>
      <c r="I69" s="186" t="inlineStr">
        <is>
          <t>Mixed type</t>
        </is>
      </c>
      <c r="J69" s="185" t="inlineStr">
        <is>
          <t>4</t>
        </is>
      </c>
      <c r="K69" s="186" t="inlineStr">
        <is>
          <t>✅ คำตอบที่ถูกต้อง: ข้อ ง. Type IV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t>
        </is>
      </c>
      <c r="L69" s="186" t="n"/>
      <c r="M69" s="186" t="inlineStr">
        <is>
          <t>Musculoskeletal</t>
        </is>
      </c>
      <c r="N69" s="186" t="inlineStr">
        <is>
          <t>Gout</t>
        </is>
      </c>
      <c r="O69" s="185" t="inlineStr">
        <is>
          <t>Clinic</t>
        </is>
      </c>
      <c r="P69" s="186" t="inlineStr">
        <is>
          <t>TEN Hypersensitivity: จัดเป็น Type IV (Delayed cell-mediated) hypersensitivity กระตุ้นโดย CD8+ T cells</t>
        </is>
      </c>
      <c r="Q69" s="185" t="inlineStr">
        <is>
          <t>ข้อสอบจริง</t>
        </is>
      </c>
      <c r="R69" s="185" t="inlineStr">
        <is>
          <t>2558</t>
        </is>
      </c>
      <c r="S69" s="185" t="n"/>
    </row>
    <row r="70" ht="24" customHeight="1" s="49">
      <c r="A70" s="185" t="n">
        <v>68</v>
      </c>
      <c r="B70" s="186" t="n"/>
      <c r="C70" s="186" t="inlineStr">
        <is>
          <t>ยาในข้อใดต่อไปนี้ที่เป็นสาเหตุหรือตัวกระตุ้นหลักที่มีโอกาสทำให้เกิดการแพ้ยารุนแรงชนิด TEN ในผู้ป่วยรายนี้มากที่สุด</t>
        </is>
      </c>
      <c r="D70" s="186" t="n"/>
      <c r="E70" s="186" t="inlineStr">
        <is>
          <t>การรับประทานยา Paracetamol</t>
        </is>
      </c>
      <c r="F70" s="186" t="inlineStr">
        <is>
          <t>การรับประทานยา Allopurinol</t>
        </is>
      </c>
      <c r="G70" s="186" t="inlineStr">
        <is>
          <t>ประวัติการเจ็บป่วยเป็นเบาหวานและไขมันในเลือดสูง</t>
        </is>
      </c>
      <c r="H70" s="186" t="inlineStr">
        <is>
          <t>เพศหญิงและสถานะการแต่งงานของผู้ป่วย</t>
        </is>
      </c>
      <c r="I70" s="186" t="inlineStr">
        <is>
          <t>สภาพแวดล้อมหรือโรคความดันโลหิตสูงที่เป็นอยู่</t>
        </is>
      </c>
      <c r="J70" s="185" t="inlineStr">
        <is>
          <t>2</t>
        </is>
      </c>
      <c r="K70" s="186" t="inlineStr">
        <is>
          <t>✅ คำตอบที่ถูกต้อง: ข้อ ข. การรับประทานยา Allopurinol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t>
        </is>
      </c>
      <c r="L70" s="186" t="n"/>
      <c r="M70" s="186" t="inlineStr">
        <is>
          <t>Musculoskeletal</t>
        </is>
      </c>
      <c r="N70" s="186" t="inlineStr">
        <is>
          <t>Gout</t>
        </is>
      </c>
      <c r="O70" s="185" t="inlineStr">
        <is>
          <t>Clinic</t>
        </is>
      </c>
      <c r="P70" s="186" t="inlineStr">
        <is>
          <t>Allopurinol-induced TEN: Allopurinol เป็นสาเหตุพบบ่อยอันดับต้น ๆ ของ SJS/TEN ในประเทศไทย</t>
        </is>
      </c>
      <c r="Q70" s="185" t="inlineStr">
        <is>
          <t>ข้อสอบจริง</t>
        </is>
      </c>
      <c r="R70" s="185" t="inlineStr">
        <is>
          <t>2558</t>
        </is>
      </c>
      <c r="S70" s="185" t="n"/>
    </row>
    <row r="71" ht="24" customHeight="1" s="49">
      <c r="A71" s="185" t="n">
        <v>69</v>
      </c>
      <c r="B71" s="186" t="n"/>
      <c r="C71" s="186" t="inlineStr">
        <is>
          <t>ข้อใดต่อไปนี้ ไม่เกี่ยวข้อง หรือไม่ได้ใช้เป็นเกณฑ์การวินิจฉัยและการประเมินความรุนแรงของโรค Toxic Epidermal Necrolysis (TEN)</t>
        </is>
      </c>
      <c r="D71" s="186" t="n"/>
      <c r="E71" s="186" t="inlineStr">
        <is>
          <t>มีผื่นผิวหนังลอกไหม้มากกว่าร้อยละ 30 ของร่างกาย</t>
        </is>
      </c>
      <c r="F71" s="186" t="inlineStr">
        <is>
          <t>อาการนำเริ่มต้น เช่น มีไข้ เจ็บคอ และมีผื่นแดงเกิดขึ้น</t>
        </is>
      </c>
      <c r="G71" s="186" t="inlineStr">
        <is>
          <t>ประวัติได้รับยากลุ่มที่มีความถี่การแพ้สูง (High incidence drug)</t>
        </is>
      </c>
      <c r="H71" s="186" t="inlineStr">
        <is>
          <t>การเกิดแผลและผดพุพองตามเยื่อบุอวัยวะต่าง ๆ</t>
        </is>
      </c>
      <c r="I71" s="186" t="inlineStr">
        <is>
          <t>ระยะเวลาการเป็นโรคประจำตัวเรื้อรังนานกว่า 2 สัปดาห์ขึ้นไป</t>
        </is>
      </c>
      <c r="J71" s="185" t="inlineStr">
        <is>
          <t>5</t>
        </is>
      </c>
      <c r="K71" s="186" t="inlineStr">
        <is>
          <t>✅ คำตอบที่ถูกต้อง: ข้อ จ. ระยะเวลาการเป็นโรคประจำตัวเรื้อรังนานกว่า 2 สัปดาห์ขึ้นไป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t>
        </is>
      </c>
      <c r="L71" s="186" t="n"/>
      <c r="M71" s="186" t="inlineStr">
        <is>
          <t>Musculoskeletal</t>
        </is>
      </c>
      <c r="N71" s="186" t="inlineStr">
        <is>
          <t>Gout</t>
        </is>
      </c>
      <c r="O71" s="185" t="inlineStr">
        <is>
          <t>Clinic</t>
        </is>
      </c>
      <c r="P71" s="186" t="inlineStr">
        <is>
          <t>TEN Diagnosis: เกณฑ์การวินิจฉัยประเมินจาก Skin detachment &gt; 30% BSA, Mucosal involvement, และ SCORTEN</t>
        </is>
      </c>
      <c r="Q71" s="185" t="inlineStr">
        <is>
          <t>ข้อสอบจริง</t>
        </is>
      </c>
      <c r="R71" s="185" t="inlineStr">
        <is>
          <t>2558</t>
        </is>
      </c>
      <c r="S71" s="185" t="n"/>
    </row>
    <row r="72" ht="24" customHeight="1" s="49">
      <c r="A72" s="185" t="n">
        <v>70</v>
      </c>
      <c r="B72" s="186" t="n"/>
      <c r="C72" s="186"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D72" s="186" t="n"/>
      <c r="E72" s="186" t="inlineStr">
        <is>
          <t>Mild severity</t>
        </is>
      </c>
      <c r="F72" s="186" t="inlineStr">
        <is>
          <t>Moderate severity</t>
        </is>
      </c>
      <c r="G72" s="186" t="inlineStr">
        <is>
          <t>Severe severity (หรือ Life-threatening)</t>
        </is>
      </c>
      <c r="H72" s="186" t="inlineStr">
        <is>
          <t>Minor severity</t>
        </is>
      </c>
      <c r="I72" s="186" t="inlineStr">
        <is>
          <t>Chronic severity</t>
        </is>
      </c>
      <c r="J72" s="185" t="inlineStr">
        <is>
          <t>3</t>
        </is>
      </c>
      <c r="K72" s="186" t="inlineStr">
        <is>
          <t>✅ คำตอบที่ถูกต้อง: ข้อ ค. Severe severity (หรือ Life-threatening)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t>
        </is>
      </c>
      <c r="L72" s="186" t="n"/>
      <c r="M72" s="186" t="inlineStr">
        <is>
          <t>Musculoskeletal</t>
        </is>
      </c>
      <c r="N72" s="186" t="inlineStr">
        <is>
          <t>Gout</t>
        </is>
      </c>
      <c r="O72" s="185" t="inlineStr">
        <is>
          <t>Clinic</t>
        </is>
      </c>
      <c r="P72" s="186" t="inlineStr">
        <is>
          <t>TEN Severity Level: SJS/TEN เป็นอาการไม่พึงประสงค์ระดับ Life-threatening ที่มีอัตราการเสียชีวิตสูง</t>
        </is>
      </c>
      <c r="Q72" s="185" t="inlineStr">
        <is>
          <t>ข้อสอบจริง</t>
        </is>
      </c>
      <c r="R72" s="185" t="inlineStr">
        <is>
          <t>2558</t>
        </is>
      </c>
      <c r="S72" s="185" t="n"/>
    </row>
    <row r="73" ht="24" customHeight="1" s="49">
      <c r="A73" s="185" t="n">
        <v>71</v>
      </c>
      <c r="B73" s="18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t>
        </is>
      </c>
      <c r="C73" s="186" t="inlineStr">
        <is>
          <t>จากข้อมูลข้างต้นท่านคิดว่าผู้ป่วยรายนี้น่าจะเป็นโรคใด</t>
        </is>
      </c>
      <c r="D73" s="186" t="n"/>
      <c r="E73" s="186" t="inlineStr">
        <is>
          <t>Rheumatoid arthritis</t>
        </is>
      </c>
      <c r="F73" s="186" t="inlineStr">
        <is>
          <t>Osteoarthritis</t>
        </is>
      </c>
      <c r="G73" s="186" t="inlineStr">
        <is>
          <t>Osteoporosis</t>
        </is>
      </c>
      <c r="H73" s="186" t="inlineStr">
        <is>
          <t>Acute gout</t>
        </is>
      </c>
      <c r="I73" s="186" t="inlineStr">
        <is>
          <t>Osteomalacia</t>
        </is>
      </c>
      <c r="J73" s="185" t="inlineStr">
        <is>
          <t>4</t>
        </is>
      </c>
      <c r="K73" s="186" t="inlineStr">
        <is>
          <t>✅ คำตอบที่ถูกต้อง: ข้อ ง. Acute gout (โรคข้ออักเสบเกาต์เฉียบพลัน)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t>
        </is>
      </c>
      <c r="L73" s="186" t="n"/>
      <c r="M73" s="186" t="inlineStr">
        <is>
          <t>Musculoskeletal</t>
        </is>
      </c>
      <c r="N73" s="186" t="inlineStr">
        <is>
          <t>Gout</t>
        </is>
      </c>
      <c r="O73" s="185" t="inlineStr">
        <is>
          <t>Clinic</t>
        </is>
      </c>
      <c r="P73" s="186" t="inlineStr">
        <is>
          <t>ข้อ 1 Pharma Plus เล่มม่วง (เฉลยข้อ ง)</t>
        </is>
      </c>
      <c r="Q73" s="185" t="inlineStr">
        <is>
          <t>แบบฝึกหัด</t>
        </is>
      </c>
      <c r="R73" s="185" t="inlineStr">
        <is>
          <t>เล่มม่วง</t>
        </is>
      </c>
      <c r="S73" s="185" t="n"/>
    </row>
    <row r="74" ht="24" customHeight="1" s="49">
      <c r="A74" s="185" t="n">
        <v>72</v>
      </c>
      <c r="B74" s="18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t>
        </is>
      </c>
      <c r="C74" s="186" t="inlineStr">
        <is>
          <t>ยาใดในข้อใดที่บรรเทาอาการปวดเฉียบพลันในผู้ป่วยรายนี้</t>
        </is>
      </c>
      <c r="D74" s="186" t="n"/>
      <c r="E74" s="186" t="inlineStr">
        <is>
          <t>Paracetamol</t>
        </is>
      </c>
      <c r="F74" s="186" t="inlineStr">
        <is>
          <t>Probenecid</t>
        </is>
      </c>
      <c r="G74" s="186" t="inlineStr">
        <is>
          <t>Colchicine</t>
        </is>
      </c>
      <c r="H74" s="186" t="inlineStr">
        <is>
          <t>Tramadol</t>
        </is>
      </c>
      <c r="I74" s="186" t="inlineStr">
        <is>
          <t>Allopurinol</t>
        </is>
      </c>
      <c r="J74" s="185" t="inlineStr">
        <is>
          <t>3</t>
        </is>
      </c>
      <c r="K74" s="186" t="inlineStr">
        <is>
          <t>✅ คำตอบที่ถูกต้อง: ข้อ ค. Colchicine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t>
        </is>
      </c>
      <c r="L74" s="186" t="n"/>
      <c r="M74" s="186" t="inlineStr">
        <is>
          <t>Musculoskeletal</t>
        </is>
      </c>
      <c r="N74" s="186" t="inlineStr">
        <is>
          <t>Gout</t>
        </is>
      </c>
      <c r="O74" s="185" t="inlineStr">
        <is>
          <t>Clinic</t>
        </is>
      </c>
      <c r="P74" s="186" t="inlineStr">
        <is>
          <t>ข้อ 2 Pharma Plus เล่มม่วง (เฉลยข้อ ค)</t>
        </is>
      </c>
      <c r="Q74" s="185" t="inlineStr">
        <is>
          <t>แบบฝึกหัด</t>
        </is>
      </c>
      <c r="R74" s="185" t="inlineStr">
        <is>
          <t>เล่มม่วง</t>
        </is>
      </c>
      <c r="S74" s="185" t="n"/>
    </row>
    <row r="75" ht="24" customHeight="1" s="49">
      <c r="A75" s="185" t="n">
        <v>73</v>
      </c>
      <c r="B75" s="18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t>
        </is>
      </c>
      <c r="C75" s="186" t="inlineStr">
        <is>
          <t>เมื่อผู้ป่วยหายจากอาการปวด บวมแดง ท่านจะให้ยาตัวใดในการป้องกันการกลับมาเป็นซ้ำ</t>
        </is>
      </c>
      <c r="D75" s="186" t="n"/>
      <c r="E75" s="186" t="inlineStr">
        <is>
          <t>Prednisolone</t>
        </is>
      </c>
      <c r="F75" s="186" t="inlineStr">
        <is>
          <t>Indomethacin</t>
        </is>
      </c>
      <c r="G75" s="186" t="inlineStr">
        <is>
          <t>Allopurinol</t>
        </is>
      </c>
      <c r="H75" s="186" t="inlineStr">
        <is>
          <t>Paracetamol</t>
        </is>
      </c>
      <c r="I75" s="186" t="inlineStr">
        <is>
          <t>Tramadol</t>
        </is>
      </c>
      <c r="J75" s="185" t="inlineStr">
        <is>
          <t>3</t>
        </is>
      </c>
      <c r="K75" s="186" t="inlineStr">
        <is>
          <t>✅ คำตอบที่ถูกต้อง: ข้อ ค. Allopurinol
🎯 ทำไมข้อนี้ถึงถูก: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t>
        </is>
      </c>
      <c r="L75" s="186" t="n"/>
      <c r="M75" s="186" t="inlineStr">
        <is>
          <t>Musculoskeletal</t>
        </is>
      </c>
      <c r="N75" s="186" t="inlineStr">
        <is>
          <t>Gout</t>
        </is>
      </c>
      <c r="O75" s="185" t="inlineStr">
        <is>
          <t>Clinic</t>
        </is>
      </c>
      <c r="P75" s="186" t="inlineStr">
        <is>
          <t>ข้อ 3 Pharma Plus เล่มม่วง (เฉลยข้อ ค)</t>
        </is>
      </c>
      <c r="Q75" s="185" t="inlineStr">
        <is>
          <t>แบบฝึกหัด</t>
        </is>
      </c>
      <c r="R75" s="185" t="inlineStr">
        <is>
          <t>เล่มม่วง</t>
        </is>
      </c>
      <c r="S75" s="185" t="n"/>
    </row>
    <row r="76" ht="24" customHeight="1" s="49">
      <c r="A76" s="185" t="n">
        <v>74</v>
      </c>
      <c r="B76" s="18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t>
        </is>
      </c>
      <c r="C76" s="186" t="inlineStr">
        <is>
          <t>ยากลุ่มใดที่ไม่สามารถนำมาใช้รักษาอาการของผู้ป่วยรายนี้ได้</t>
        </is>
      </c>
      <c r="D76" s="186" t="n"/>
      <c r="E76" s="186" t="inlineStr">
        <is>
          <t>Corticosteroid</t>
        </is>
      </c>
      <c r="F76" s="186" t="inlineStr">
        <is>
          <t>Xanthine oxidase inhibitor</t>
        </is>
      </c>
      <c r="G76" s="186" t="inlineStr">
        <is>
          <t>Uricosuric agent</t>
        </is>
      </c>
      <c r="H76" s="186" t="inlineStr">
        <is>
          <t>NSAID</t>
        </is>
      </c>
      <c r="I76" s="186" t="inlineStr">
        <is>
          <t>Para-aminophenol derivatives</t>
        </is>
      </c>
      <c r="J76" s="185" t="inlineStr">
        <is>
          <t>5</t>
        </is>
      </c>
      <c r="K76" s="186" t="inlineStr">
        <is>
          <t>✅ คำตอบที่ถูกต้อง: ข้อ จ. Para-aminophenol derivatives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t>
        </is>
      </c>
      <c r="L76" s="186" t="n"/>
      <c r="M76" s="186" t="inlineStr">
        <is>
          <t>Musculoskeletal</t>
        </is>
      </c>
      <c r="N76" s="186" t="inlineStr">
        <is>
          <t>Gout</t>
        </is>
      </c>
      <c r="O76" s="185" t="inlineStr">
        <is>
          <t>Clinic</t>
        </is>
      </c>
      <c r="P76" s="186" t="inlineStr">
        <is>
          <t>ข้อ 4 Pharma Plus เล่มม่วง (เฉลยข้อ จ)</t>
        </is>
      </c>
      <c r="Q76" s="185" t="inlineStr">
        <is>
          <t>แบบฝึกหัด</t>
        </is>
      </c>
      <c r="R76" s="185" t="inlineStr">
        <is>
          <t>เล่มม่วง</t>
        </is>
      </c>
      <c r="S76" s="185" t="n"/>
    </row>
    <row r="77" ht="24" customHeight="1" s="49">
      <c r="A77" s="185" t="n">
        <v>75</v>
      </c>
      <c r="B77" s="186"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t>
        </is>
      </c>
      <c r="C77" s="186" t="inlineStr">
        <is>
          <t>ข้อใดจัดเป็นยาหรือผลิตภัณฑ์เสริมอาหารในกลุ่มชะลอความเสื่อมสลายของกระดูกอ่อน</t>
        </is>
      </c>
      <c r="D77" s="186" t="n"/>
      <c r="E77" s="186" t="inlineStr">
        <is>
          <t>Glucosamine sulfate</t>
        </is>
      </c>
      <c r="F77" s="186" t="inlineStr">
        <is>
          <t>Hydroxychloroquine</t>
        </is>
      </c>
      <c r="G77" s="186" t="inlineStr">
        <is>
          <t>Auranofin</t>
        </is>
      </c>
      <c r="H77" s="186" t="inlineStr">
        <is>
          <t>Prednisolone</t>
        </is>
      </c>
      <c r="I77" s="186" t="inlineStr">
        <is>
          <t>Methotrexate</t>
        </is>
      </c>
      <c r="J77" s="185" t="inlineStr">
        <is>
          <t>1</t>
        </is>
      </c>
      <c r="K77" s="186" t="inlineStr">
        <is>
          <t>✅ คำตอบที่ถูกต้อง: ข้อ ก. Glucosamine sulfate
🎯 ทำไมข้อนี้ถึงถูก: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t>
        </is>
      </c>
      <c r="L77" s="186" t="n"/>
      <c r="M77" s="186" t="inlineStr">
        <is>
          <t>Musculoskeletal</t>
        </is>
      </c>
      <c r="N77" s="186" t="inlineStr">
        <is>
          <t>Osteoarthritis</t>
        </is>
      </c>
      <c r="O77" s="185" t="inlineStr">
        <is>
          <t>Clinic</t>
        </is>
      </c>
      <c r="P77" s="186" t="inlineStr">
        <is>
          <t>ข้อ 5 Pharma Plus เล่มม่วง (เฉลยข้อ ก)</t>
        </is>
      </c>
      <c r="Q77" s="185" t="inlineStr">
        <is>
          <t>แบบฝึกหัด</t>
        </is>
      </c>
      <c r="R77" s="185" t="inlineStr">
        <is>
          <t>เล่มม่วง</t>
        </is>
      </c>
      <c r="S77" s="185" t="n"/>
    </row>
    <row r="78" ht="24" customHeight="1" s="49">
      <c r="A78" s="185" t="n">
        <v>76</v>
      </c>
      <c r="B78" s="186" t="n"/>
      <c r="C78" s="186" t="inlineStr">
        <is>
          <t>ข้อใดเป็นข้อแนะนำที่ไม่เหมาะสมสำหรับผู้ป่วย</t>
        </is>
      </c>
      <c r="D78" s="186" t="n"/>
      <c r="E78" s="186" t="inlineStr">
        <is>
          <t>ลดน้ำหนัก</t>
        </is>
      </c>
      <c r="F78" s="186" t="inlineStr">
        <is>
          <t>ให้ออกกำลังกาย</t>
        </is>
      </c>
      <c r="G78" s="186" t="inlineStr">
        <is>
          <t>การใช้อุปกรณ์พยุงข้อเข่า (Knee brace) เพื่อช่วยแบ่งเบาภาระการรับน้ำหนัก</t>
        </is>
      </c>
      <c r="H78" s="186" t="inlineStr">
        <is>
          <t>หลีกเลี่ยงการฉีดยาเข้าข้อในและติดต่อกัน</t>
        </is>
      </c>
      <c r="I78" s="186" t="inlineStr">
        <is>
          <t>รับประทานยา codeine เมื่อมีอาการปวดทันที</t>
        </is>
      </c>
      <c r="J78" s="185" t="inlineStr">
        <is>
          <t>5</t>
        </is>
      </c>
      <c r="K78" s="186" t="inlineStr">
        <is>
          <t>✅ คำตอบที่ถูกต้อง: ข้อ จ. รับประทานยา codeine เมื่อมีอาการปวดทันที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t>
        </is>
      </c>
      <c r="L78" s="186" t="n"/>
      <c r="M78" s="186" t="inlineStr">
        <is>
          <t>Musculoskeletal</t>
        </is>
      </c>
      <c r="N78" s="186" t="inlineStr">
        <is>
          <t>Osteoarthritis</t>
        </is>
      </c>
      <c r="O78" s="185" t="inlineStr">
        <is>
          <t>Clinic</t>
        </is>
      </c>
      <c r="P78" s="186" t="inlineStr">
        <is>
          <t>ข้อ 6 Pharma Plus เล่มม่วง (เฉลยข้อ จ)</t>
        </is>
      </c>
      <c r="Q78" s="185" t="inlineStr">
        <is>
          <t>แบบฝึกหัด</t>
        </is>
      </c>
      <c r="R78" s="185" t="inlineStr">
        <is>
          <t>เล่มม่วง</t>
        </is>
      </c>
      <c r="S78" s="185" t="n"/>
    </row>
    <row r="79" ht="24" customHeight="1" s="49">
      <c r="A79" s="185" t="n">
        <v>77</v>
      </c>
      <c r="B79" s="186" t="n"/>
      <c r="C79" s="186" t="inlineStr">
        <is>
          <t>ท่านคิดว่าผลิตภัณฑ์จากสมุนไพรข้อใด มีข้อบ่งใช้ใกล้เคียงกับ diclofenac emulsion gel มากที่สุด</t>
        </is>
      </c>
      <c r="D79" s="186" t="n"/>
      <c r="E79" s="186" t="inlineStr">
        <is>
          <t>เจลพพลู</t>
        </is>
      </c>
      <c r="F79" s="186" t="inlineStr">
        <is>
          <t>ครีมชุมเห็ดเทศ</t>
        </is>
      </c>
      <c r="G79" s="186" t="inlineStr">
        <is>
          <t>เจลว่านหางจระเข้</t>
        </is>
      </c>
      <c r="H79" s="186" t="inlineStr">
        <is>
          <t>ครีมไพล</t>
        </is>
      </c>
      <c r="I79" s="186" t="inlineStr">
        <is>
          <t>ครีมพญายอ</t>
        </is>
      </c>
      <c r="J79" s="185" t="inlineStr">
        <is>
          <t>4</t>
        </is>
      </c>
      <c r="K79" s="186" t="inlineStr">
        <is>
          <t>✅ คำตอบที่ถูกต้อง: ข้อ ง. ครีมไพล (Plai cream)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t>
        </is>
      </c>
      <c r="L79" s="186" t="n"/>
      <c r="M79" s="186" t="inlineStr">
        <is>
          <t>Musculoskeletal</t>
        </is>
      </c>
      <c r="N79" s="186" t="inlineStr">
        <is>
          <t>Osteoarthritis</t>
        </is>
      </c>
      <c r="O79" s="185" t="inlineStr">
        <is>
          <t>Clinic</t>
        </is>
      </c>
      <c r="P79" s="186" t="inlineStr">
        <is>
          <t>ข้อ 7 Pharma Plus เล่มม่วง (เฉลยข้อ ง)</t>
        </is>
      </c>
      <c r="Q79" s="185" t="inlineStr">
        <is>
          <t>แบบฝึกหัด</t>
        </is>
      </c>
      <c r="R79" s="185" t="inlineStr">
        <is>
          <t>เล่มม่วง</t>
        </is>
      </c>
      <c r="S79" s="185" t="n"/>
    </row>
    <row r="80" ht="24" customHeight="1" s="49">
      <c r="A80" s="185" t="n">
        <v>78</v>
      </c>
      <c r="B80" s="186" t="n"/>
      <c r="C80" s="186" t="inlineStr">
        <is>
          <t>เกี่ยวกับหลักการทางเภสัชกรรมในข้อนี้ ข้อใดถูกต้อง</t>
        </is>
      </c>
      <c r="D80" s="186" t="n"/>
      <c r="E80" s="186" t="inlineStr">
        <is>
          <t>เมื่อโรคข้อเสื่อมเกิดการอักเสบร่วมด้วยควรเลือกใช้ยา opioid analgesic จะเหมาะสมกว่ากลุ่ม NSAIDs</t>
        </is>
      </c>
      <c r="F80" s="186" t="inlineStr">
        <is>
          <t>Opioid analgesic ไม่ควรใช้ติดต่อกันนานเพราะจะทำให้เกิดการติดยา</t>
        </is>
      </c>
      <c r="G80" s="186" t="inlineStr">
        <is>
          <t>การใช้ยา NSAIDs ควรเริ่มในขนาดที่สูงก่อนเพื่อบรรเทาอาการเจ็บปวดทันทีก่อน</t>
        </is>
      </c>
      <c r="H80" s="186" t="inlineStr">
        <is>
          <t>ผลข้างเคียงของการใช้ยากลุ่ม opioid analgesic ที่พบบ่อย คือ ท้องเสีย</t>
        </is>
      </c>
      <c r="I80" s="186" t="inlineStr">
        <is>
          <t>ยากลุ่ม cox-1 มีผลต่อการเกาะกลุ่มของเกล็ดเลือดมากกว่ายากลุ่ม cox-2</t>
        </is>
      </c>
      <c r="J80" s="185" t="inlineStr">
        <is>
          <t>2</t>
        </is>
      </c>
      <c r="K80" s="186" t="inlineStr">
        <is>
          <t>✅ คำตอบที่ถูกต้อง: ข้อ ข. Opioid analgesic ไม่ควรใช้ติดต่อกันนานเพราะจะทำให้เกิดการติดยา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t>
        </is>
      </c>
      <c r="L80" s="186" t="n"/>
      <c r="M80" s="186" t="inlineStr">
        <is>
          <t>Musculoskeletal</t>
        </is>
      </c>
      <c r="N80" s="186" t="inlineStr">
        <is>
          <t>Osteoarthritis</t>
        </is>
      </c>
      <c r="O80" s="185" t="inlineStr">
        <is>
          <t>Clinic</t>
        </is>
      </c>
      <c r="P80" s="186" t="inlineStr">
        <is>
          <t>ข้อ 8 Pharma Plus เล่มม่วง (เฉลยข้อ ข)</t>
        </is>
      </c>
      <c r="Q80" s="185" t="inlineStr">
        <is>
          <t>แบบฝึกหัด</t>
        </is>
      </c>
      <c r="R80" s="185" t="inlineStr">
        <is>
          <t>เล่มม่วง</t>
        </is>
      </c>
      <c r="S80" s="185" t="n"/>
    </row>
    <row r="81" ht="24" customHeight="1" s="49">
      <c r="A81" s="185" t="n">
        <v>79</v>
      </c>
      <c r="B81" s="186" t="n"/>
      <c r="C81" s="186" t="inlineStr">
        <is>
          <t>เมื่อแพทย์์พิจารณาแล้วจึงจ่ายยากลุ่ม cox-2 selective inhibitor ข้อใดถูกต้องเกี่ยวกับ cox-2 selective inhibitor</t>
        </is>
      </c>
      <c r="D81" s="186" t="n"/>
      <c r="E81" s="186" t="inlineStr">
        <is>
          <t>ในโครงสร้างของยากลุ่ม Cox-2 inhibitor มี Carboxyl group เป็นส่วนสำคัญที่ใช้ในการจับกับของ enzyme cox-2</t>
        </is>
      </c>
      <c r="F81" s="186" t="inlineStr">
        <is>
          <t>ยากลุ่ม cox-2 inhibitor ไม่มีผลข้างเคียงต่อกระเพาะอาหาร เนื่องจากยับยั้งเอนไซม์ cox-2 ที่กระเพาะอาหาร</t>
        </is>
      </c>
      <c r="G81" s="186" t="inlineStr">
        <is>
          <t>ยากลุ่ม cox-2 inhibitor แต่ละตัวมี cox-2/cox-1 Selective ratio ที่แตกต่างกัน</t>
        </is>
      </c>
      <c r="H81" s="186" t="inlineStr">
        <is>
          <t>ยากลุ่ม cox-2 inhibitor ทุกตัวไม่สามารถให้ในผู้ป่วยที่แพ้ยากลุ่ม sulfonamide ได้</t>
        </is>
      </c>
      <c r="I81" s="186" t="inlineStr">
        <is>
          <t>ยากลุ่ม cox-2 inhibitor ออกฤทธิ์จับกับ Cox-2 เท่านั้น โดยไม่สามารถจับกับเอนไซม์ cox-1 ได้</t>
        </is>
      </c>
      <c r="J81" s="185" t="inlineStr">
        <is>
          <t>3</t>
        </is>
      </c>
      <c r="K81" s="186" t="inlineStr">
        <is>
          <t>✅ คำตอบที่ถูกต้อง: ข้อ ค. ยากลุ่ม COX-2 inhibitor แต่ละตัวมี COX-2/COX-1 Selective ratio ที่แตกต่างกัน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t>
        </is>
      </c>
      <c r="L81" s="186" t="n"/>
      <c r="M81" s="186" t="inlineStr">
        <is>
          <t>Musculoskeletal</t>
        </is>
      </c>
      <c r="N81" s="186" t="inlineStr">
        <is>
          <t>Osteoarthritis</t>
        </is>
      </c>
      <c r="O81" s="185" t="inlineStr">
        <is>
          <t>Clinic</t>
        </is>
      </c>
      <c r="P81" s="186" t="inlineStr">
        <is>
          <t>ข้อ 9 Pharma Plus เล่มม่วง (เฉลยข้อ ค)</t>
        </is>
      </c>
      <c r="Q81" s="185" t="inlineStr">
        <is>
          <t>แบบฝึกหัด</t>
        </is>
      </c>
      <c r="R81" s="185" t="inlineStr">
        <is>
          <t>เล่มม่วง</t>
        </is>
      </c>
      <c r="S81" s="185" t="n"/>
    </row>
    <row r="82" ht="24" customHeight="1" s="49">
      <c r="A82" s="185" t="n">
        <v>80</v>
      </c>
      <c r="B82" s="18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t>
        </is>
      </c>
      <c r="C82" s="186" t="inlineStr">
        <is>
          <t>ข้อมูลใดชี้ว่า เป็น gouty arthritis มากที่สุด</t>
        </is>
      </c>
      <c r="D82" s="186" t="n"/>
      <c r="E82" s="186" t="inlineStr">
        <is>
          <t>ปวดบวมข้อที่นิ้วมือและเท้า</t>
        </is>
      </c>
      <c r="F82" s="186" t="inlineStr">
        <is>
          <t>ปวดบวมแดงร้อน</t>
        </is>
      </c>
      <c r="G82" s="186" t="inlineStr">
        <is>
          <t>Uric acid</t>
        </is>
      </c>
      <c r="H82" s="186" t="inlineStr">
        <is>
          <t>Scr</t>
        </is>
      </c>
      <c r="I82" s="186" t="inlineStr">
        <is>
          <t>Synovial crystal</t>
        </is>
      </c>
      <c r="J82" s="185" t="inlineStr">
        <is>
          <t>5</t>
        </is>
      </c>
      <c r="K82" s="186" t="inlineStr">
        <is>
          <t>✅ คำตอบที่ถูกต้อง: ข้อ จ. การตรวจพบผลึกยูเรตในน้ำไขข้อ (Synovial fluid urate crystal)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t>
        </is>
      </c>
      <c r="L82" s="186" t="n"/>
      <c r="M82" s="186" t="inlineStr">
        <is>
          <t>Musculoskeletal</t>
        </is>
      </c>
      <c r="N82" s="186" t="inlineStr">
        <is>
          <t>Gout</t>
        </is>
      </c>
      <c r="O82" s="185" t="inlineStr">
        <is>
          <t>Clinic</t>
        </is>
      </c>
      <c r="P82" s="186" t="inlineStr">
        <is>
          <t>ข้อ 10 Pharma Plus เล่มม่วง (เฉลยข้อ จ)</t>
        </is>
      </c>
      <c r="Q82" s="185" t="inlineStr">
        <is>
          <t>แบบฝึกหัด</t>
        </is>
      </c>
      <c r="R82" s="185" t="inlineStr">
        <is>
          <t>เล่มม่วง</t>
        </is>
      </c>
      <c r="S82" s="185" t="n"/>
    </row>
    <row r="83" ht="24" customHeight="1" s="49">
      <c r="A83" s="185" t="n">
        <v>81</v>
      </c>
      <c r="B83" s="18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t>
        </is>
      </c>
      <c r="C83" s="186" t="inlineStr">
        <is>
          <t>ยาใดควรได้รับอันดับแรก</t>
        </is>
      </c>
      <c r="D83" s="186" t="n"/>
      <c r="E83" s="186" t="inlineStr">
        <is>
          <t>Allopurinol</t>
        </is>
      </c>
      <c r="F83" s="186" t="inlineStr">
        <is>
          <t>Aspirin</t>
        </is>
      </c>
      <c r="G83" s="186" t="inlineStr">
        <is>
          <t>Colchicine</t>
        </is>
      </c>
      <c r="H83" s="186" t="inlineStr">
        <is>
          <t>Prednisolone</t>
        </is>
      </c>
      <c r="I83" s="186" t="inlineStr">
        <is>
          <t>Probenecid</t>
        </is>
      </c>
      <c r="J83" s="185" t="inlineStr">
        <is>
          <t>3</t>
        </is>
      </c>
      <c r="K83" s="186" t="inlineStr">
        <is>
          <t>✅ คำตอบที่ถูกต้อง: ข้อ ค. Colchicine (หรือยาสเตียรอยด์ Prednisolone ในรายที่ข้ออักเสบหลายข้อ)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t>
        </is>
      </c>
      <c r="L83" s="186" t="n"/>
      <c r="M83" s="186" t="inlineStr">
        <is>
          <t>Musculoskeletal</t>
        </is>
      </c>
      <c r="N83" s="186" t="inlineStr">
        <is>
          <t>Gout</t>
        </is>
      </c>
      <c r="O83" s="185" t="inlineStr">
        <is>
          <t>Clinic</t>
        </is>
      </c>
      <c r="P83" s="186" t="inlineStr">
        <is>
          <t>ข้อ 11 Pharma Plus เล่มม่วง (เฉลยข้อ ค)</t>
        </is>
      </c>
      <c r="Q83" s="185" t="inlineStr">
        <is>
          <t>แบบฝึกหัด</t>
        </is>
      </c>
      <c r="R83" s="185" t="inlineStr">
        <is>
          <t>เล่มม่วง</t>
        </is>
      </c>
      <c r="S83" s="185" t="n"/>
    </row>
    <row r="84" ht="24" customHeight="1" s="49">
      <c r="A84" s="185" t="n">
        <v>82</v>
      </c>
      <c r="B84" s="186"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t>
        </is>
      </c>
      <c r="C84" s="186" t="inlineStr">
        <is>
          <t>ยาใดทำให้เกิดปัจจัยเสี่ยงการเกิด gouty attack ในผู้ป่วยรายนี้</t>
        </is>
      </c>
      <c r="D84" s="186" t="n"/>
      <c r="E84" s="186" t="inlineStr">
        <is>
          <t>CaCO3</t>
        </is>
      </c>
      <c r="F84" s="186" t="inlineStr">
        <is>
          <t>HCTZ</t>
        </is>
      </c>
      <c r="G84" s="186" t="inlineStr">
        <is>
          <t>Ibuprofen</t>
        </is>
      </c>
      <c r="H84" s="186" t="inlineStr">
        <is>
          <t>MFM</t>
        </is>
      </c>
      <c r="I84" s="186" t="inlineStr">
        <is>
          <t>Simvastatin</t>
        </is>
      </c>
      <c r="J84" s="185" t="inlineStr">
        <is>
          <t>4</t>
        </is>
      </c>
      <c r="K84" s="186" t="inlineStr">
        <is>
          <t>✅ คำตอบที่ถูกต้อง: ข้อ ง. HCTZ (Hydrochlorothiazide)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t>
        </is>
      </c>
      <c r="L84" s="186" t="n"/>
      <c r="M84" s="186" t="inlineStr">
        <is>
          <t>Musculoskeletal</t>
        </is>
      </c>
      <c r="N84" s="186" t="inlineStr">
        <is>
          <t>Gout</t>
        </is>
      </c>
      <c r="O84" s="185" t="inlineStr">
        <is>
          <t>Clinic</t>
        </is>
      </c>
      <c r="P84" s="186" t="inlineStr">
        <is>
          <t>ข้อ 12 Pharma Plus เล่มม่วง (เฉลยข้อ ง)</t>
        </is>
      </c>
      <c r="Q84" s="185" t="inlineStr">
        <is>
          <t>แบบฝึกหัด</t>
        </is>
      </c>
      <c r="R84" s="185" t="inlineStr">
        <is>
          <t>เล่มม่วง</t>
        </is>
      </c>
      <c r="S84" s="185" t="n"/>
    </row>
    <row r="85" ht="24" customHeight="1" s="49">
      <c r="A85" s="185" t="n">
        <v>83</v>
      </c>
      <c r="B85" s="186" t="n"/>
      <c r="C85" s="186" t="inlineStr">
        <is>
          <t>ยาใดควรระวังในกลุ่ม sulfonamide</t>
        </is>
      </c>
      <c r="D85" s="186" t="n"/>
      <c r="E85" s="186" t="inlineStr">
        <is>
          <t>Allopurinol</t>
        </is>
      </c>
      <c r="F85" s="186" t="inlineStr">
        <is>
          <t>Colchicine</t>
        </is>
      </c>
      <c r="G85" s="186" t="inlineStr">
        <is>
          <t>HCTZ</t>
        </is>
      </c>
      <c r="H85" s="186" t="inlineStr">
        <is>
          <t>Ibuprofen</t>
        </is>
      </c>
      <c r="I85" s="186" t="inlineStr">
        <is>
          <t>Naproxen</t>
        </is>
      </c>
      <c r="J85" s="185" t="inlineStr">
        <is>
          <t>3</t>
        </is>
      </c>
      <c r="K85" s="186" t="inlineStr">
        <is>
          <t>✅ คำตอบที่ถูกต้อง: ข้อ ค. HCTZ (Hydrochlorothiazide)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t>
        </is>
      </c>
      <c r="L85" s="186" t="n"/>
      <c r="M85" s="186" t="inlineStr">
        <is>
          <t>Musculoskeletal</t>
        </is>
      </c>
      <c r="N85" s="186" t="inlineStr">
        <is>
          <t>Gout</t>
        </is>
      </c>
      <c r="O85" s="185" t="inlineStr">
        <is>
          <t>Clinic</t>
        </is>
      </c>
      <c r="P85" s="186" t="inlineStr">
        <is>
          <t>ข้อ 13 Pharma Plus เล่มม่วง (เฉลยข้อ ค)</t>
        </is>
      </c>
      <c r="Q85" s="185" t="inlineStr">
        <is>
          <t>แบบฝึกหัด</t>
        </is>
      </c>
      <c r="R85" s="185" t="inlineStr">
        <is>
          <t>เล่มม่วง</t>
        </is>
      </c>
      <c r="S85" s="185" t="n"/>
    </row>
    <row r="86" ht="24" customHeight="1" s="49">
      <c r="A86" s="185" t="n">
        <v>84</v>
      </c>
      <c r="B86" s="186" t="n"/>
      <c r="C86" s="186" t="inlineStr">
        <is>
          <t>NSAID ที่มีฤทธิ์เปลี่ยนแปลงระดับ uric acid ในเลือด</t>
        </is>
      </c>
      <c r="D86" s="186" t="n"/>
      <c r="E86" s="186" t="inlineStr">
        <is>
          <t>Aspirin</t>
        </is>
      </c>
      <c r="F86" s="186" t="inlineStr">
        <is>
          <t>Celecoxib</t>
        </is>
      </c>
      <c r="G86" s="186" t="inlineStr">
        <is>
          <t>Ibuprofen</t>
        </is>
      </c>
      <c r="H86" s="186" t="inlineStr">
        <is>
          <t>Nimesulide</t>
        </is>
      </c>
      <c r="I86" s="186" t="inlineStr">
        <is>
          <t>Piroxicam</t>
        </is>
      </c>
      <c r="J86" s="185" t="inlineStr">
        <is>
          <t>1</t>
        </is>
      </c>
      <c r="K86" s="186" t="inlineStr">
        <is>
          <t>✅ คำตอบที่ถูกต้อง: ข้อ ก. Aspirin (Acetylsalicylic acid)
🎯 ทำไมข้อนี้ถึงถูก: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t>
        </is>
      </c>
      <c r="L86" s="186" t="n"/>
      <c r="M86" s="186" t="inlineStr">
        <is>
          <t>Musculoskeletal</t>
        </is>
      </c>
      <c r="N86" s="186" t="inlineStr">
        <is>
          <t>Gout</t>
        </is>
      </c>
      <c r="O86" s="185" t="inlineStr">
        <is>
          <t>Clinic</t>
        </is>
      </c>
      <c r="P86" s="186" t="inlineStr">
        <is>
          <t>ข้อ 14 Pharma Plus เล่มม่วง (เฉลยข้อ ก)</t>
        </is>
      </c>
      <c r="Q86" s="185" t="inlineStr">
        <is>
          <t>แบบฝึกหัด</t>
        </is>
      </c>
      <c r="R86" s="185" t="inlineStr">
        <is>
          <t>เล่มม่วง</t>
        </is>
      </c>
      <c r="S86" s="185" t="n"/>
    </row>
    <row r="87" ht="24" customHeight="1" s="49">
      <c r="A87" s="185" t="n">
        <v>85</v>
      </c>
      <c r="B87" s="18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t>
        </is>
      </c>
      <c r="C87" s="186" t="inlineStr">
        <is>
          <t>ข้อใดไม่ใช่ลักษณะหรืออาการของโรคเกาท์</t>
        </is>
      </c>
      <c r="D87" s="186" t="n"/>
      <c r="E87" s="186" t="inlineStr">
        <is>
          <t>เกิดจากการสร้าง uric acid มากเกินไป</t>
        </is>
      </c>
      <c r="F87" s="186" t="inlineStr">
        <is>
          <t>เกิดจากการที่ขับ uric acid ได้น้อยลง</t>
        </is>
      </c>
      <c r="G87" s="186" t="inlineStr">
        <is>
          <t>อาการจะค่อยๆปวด มากขึ้นเรื่อย ๆ</t>
        </is>
      </c>
      <c r="H87" s="186" t="inlineStr">
        <is>
          <t>อาการมักจะเกิดตอนกลางคืนหรือเช้ามืด</t>
        </is>
      </c>
      <c r="I87" s="186" t="inlineStr">
        <is>
          <t>อาจพบนิ่วตกตะกอนที่ไตได้</t>
        </is>
      </c>
      <c r="J87" s="185" t="inlineStr">
        <is>
          <t>3</t>
        </is>
      </c>
      <c r="K87" s="186" t="inlineStr">
        <is>
          <t>✅ คำตอบที่ถูกต้อง: ข้อ ค. อาการจะค่อยๆ ปวด มากขึ้นเรื่อยๆ (เป็นข้อความที่ผิด)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t>
        </is>
      </c>
      <c r="L87" s="186" t="n"/>
      <c r="M87" s="186" t="inlineStr">
        <is>
          <t>Musculoskeletal</t>
        </is>
      </c>
      <c r="N87" s="186" t="inlineStr">
        <is>
          <t>Gout</t>
        </is>
      </c>
      <c r="O87" s="185" t="inlineStr">
        <is>
          <t>Clinic</t>
        </is>
      </c>
      <c r="P87" s="186" t="inlineStr">
        <is>
          <t>ข้อ 15 Pharma Plus เล่มม่วง (เฉลยข้อ ค)</t>
        </is>
      </c>
      <c r="Q87" s="185" t="inlineStr">
        <is>
          <t>แบบฝึกหัด</t>
        </is>
      </c>
      <c r="R87" s="185" t="inlineStr">
        <is>
          <t>เล่มม่วง</t>
        </is>
      </c>
      <c r="S87" s="185" t="n"/>
    </row>
    <row r="88" ht="24" customHeight="1" s="49">
      <c r="A88" s="185" t="n">
        <v>86</v>
      </c>
      <c r="B88" s="18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t>
        </is>
      </c>
      <c r="C88" s="186" t="inlineStr">
        <is>
          <t>ข้อใดผิด</t>
        </is>
      </c>
      <c r="D88" s="186" t="n"/>
      <c r="E88" s="186" t="inlineStr">
        <is>
          <t>โรคที่อาจมีผลทำให้ระดับ uric acid สูงขึ้น ได้แก่ เบาหวาน ความดันโลหิตสูง</t>
        </is>
      </c>
      <c r="F88" s="186" t="inlineStr">
        <is>
          <t>หากผู้ป่วยมีอาการปวดข้อ ข้อบวมควรรีบให้ยาลดระดับ uric acid ในเลือด</t>
        </is>
      </c>
      <c r="G88" s="186" t="inlineStr">
        <is>
          <t>การให้ยา aspirin ในขนาด 3 g ต่อวัน มีผลให้ระดับ uric acid ลดลง</t>
        </is>
      </c>
      <c r="H88" s="186" t="inlineStr">
        <is>
          <t>ยา colchicine จะให้ผลการรักษาที่ดีใน 2 วันแรกของ gout attack</t>
        </is>
      </c>
      <c r="I88" s="186" t="inlineStr">
        <is>
          <t>พันธุกรรม มีผลต่อการเกิดโรค</t>
        </is>
      </c>
      <c r="J88" s="185" t="inlineStr">
        <is>
          <t>2</t>
        </is>
      </c>
      <c r="K88" s="186" t="inlineStr">
        <is>
          <t>✅ คำตอบที่ถูกต้อง: ข้อ ข. หากผู้ป่วยมีอาการปวดข้อ ข้อบวมควรรีบให้ยาลดระดับ uric acid ในเลือด (เป็นข้อความที่ผิด)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t>
        </is>
      </c>
      <c r="L88" s="186" t="n"/>
      <c r="M88" s="186" t="inlineStr">
        <is>
          <t>Musculoskeletal</t>
        </is>
      </c>
      <c r="N88" s="186" t="inlineStr">
        <is>
          <t>Gout</t>
        </is>
      </c>
      <c r="O88" s="185" t="inlineStr">
        <is>
          <t>Clinic</t>
        </is>
      </c>
      <c r="P88" s="186" t="inlineStr">
        <is>
          <t>ข้อ 16 Pharma Plus เล่มม่วง (เฉลยข้อ ข)</t>
        </is>
      </c>
      <c r="Q88" s="185" t="inlineStr">
        <is>
          <t>แบบฝึกหัด</t>
        </is>
      </c>
      <c r="R88" s="185" t="inlineStr">
        <is>
          <t>เล่มม่วง</t>
        </is>
      </c>
      <c r="S88" s="185" t="n"/>
    </row>
    <row r="89" ht="24" customHeight="1" s="49">
      <c r="A89" s="185" t="n">
        <v>87</v>
      </c>
      <c r="B89" s="18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t>
        </is>
      </c>
      <c r="C89" s="186" t="inlineStr">
        <is>
          <t>ข้อใดเป็นแบบแผนการรักษาที่เหมาะสมกับผู้ป่วยในลักษณะนี้</t>
        </is>
      </c>
      <c r="D89" s="186" t="n"/>
      <c r="E89" s="186" t="inlineStr">
        <is>
          <t>Indomethacin</t>
        </is>
      </c>
      <c r="F89" s="186" t="inlineStr">
        <is>
          <t>Colchicine</t>
        </is>
      </c>
      <c r="G89" s="186" t="inlineStr">
        <is>
          <t>Indomethacin + colchicine</t>
        </is>
      </c>
      <c r="H89" s="186" t="inlineStr">
        <is>
          <t>Colchicine + allopurinol</t>
        </is>
      </c>
      <c r="I89" s="186" t="inlineStr">
        <is>
          <t>Indomethacin + colchicine + allopurinol</t>
        </is>
      </c>
      <c r="J89" s="185" t="inlineStr">
        <is>
          <t>1</t>
        </is>
      </c>
      <c r="K89" s="186" t="inlineStr">
        <is>
          <t>✅ คำตอบที่ถูกต้อง: ข้อ ก. Indomethacin (หรือเพิ่มขนาดยา / ให้ Colchicine เสริม)
🎯 ทำไมข้อนี้ถึงถูก: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t>
        </is>
      </c>
      <c r="L89" s="186" t="n"/>
      <c r="M89" s="186" t="inlineStr">
        <is>
          <t>Musculoskeletal</t>
        </is>
      </c>
      <c r="N89" s="186" t="inlineStr">
        <is>
          <t>Gout</t>
        </is>
      </c>
      <c r="O89" s="185" t="inlineStr">
        <is>
          <t>Clinic</t>
        </is>
      </c>
      <c r="P89" s="186" t="inlineStr">
        <is>
          <t>ข้อ 17 Pharma Plus เล่มม่วง (เฉลยข้อ ก)</t>
        </is>
      </c>
      <c r="Q89" s="185" t="inlineStr">
        <is>
          <t>แบบฝึกหัด</t>
        </is>
      </c>
      <c r="R89" s="185" t="inlineStr">
        <is>
          <t>เล่มม่วง</t>
        </is>
      </c>
      <c r="S89" s="185" t="n"/>
    </row>
    <row r="90" ht="24" customHeight="1" s="49">
      <c r="A90" s="185" t="n">
        <v>88</v>
      </c>
      <c r="B90"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0" s="186" t="inlineStr">
        <is>
          <t>จากข้อมูลข้างต้นท่านคิดว่าผู้ป่วยรายนี้ป่วยเป็นโรคใด</t>
        </is>
      </c>
      <c r="D90" s="186" t="n"/>
      <c r="E90" s="186" t="inlineStr">
        <is>
          <t>Rheumatoid arthritis</t>
        </is>
      </c>
      <c r="F90" s="186" t="inlineStr">
        <is>
          <t>Osteoarthritis</t>
        </is>
      </c>
      <c r="G90" s="186" t="inlineStr">
        <is>
          <t>Acute Gout</t>
        </is>
      </c>
      <c r="H90" s="186" t="inlineStr">
        <is>
          <t>Osteoporosis</t>
        </is>
      </c>
      <c r="I90" s="186" t="inlineStr">
        <is>
          <t>Osteomalacia</t>
        </is>
      </c>
      <c r="J90" s="185" t="inlineStr">
        <is>
          <t>3</t>
        </is>
      </c>
      <c r="K90" s="186" t="inlineStr">
        <is>
          <t>✅ คำตอบที่ถูกต้อง: ข้อ ค. Acute Gout (โรคข้ออักเสบเกาต์เฉียบพลัน)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t>
        </is>
      </c>
      <c r="L90" s="186" t="n"/>
      <c r="M90" s="186" t="inlineStr">
        <is>
          <t>Musculoskeletal</t>
        </is>
      </c>
      <c r="N90" s="186" t="inlineStr">
        <is>
          <t>Gout</t>
        </is>
      </c>
      <c r="O90" s="185" t="inlineStr">
        <is>
          <t>Clinic</t>
        </is>
      </c>
      <c r="P90" s="186" t="inlineStr">
        <is>
          <t>ข้อ 18 Pharma Plus เล่มม่วง (เฉลยข้อ ค)</t>
        </is>
      </c>
      <c r="Q90" s="185" t="inlineStr">
        <is>
          <t>แบบฝึกหัด</t>
        </is>
      </c>
      <c r="R90" s="185" t="inlineStr">
        <is>
          <t>เล่มม่วง</t>
        </is>
      </c>
      <c r="S90" s="185" t="n"/>
    </row>
    <row r="91" ht="24" customHeight="1" s="49">
      <c r="A91" s="185" t="n">
        <v>89</v>
      </c>
      <c r="B91"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1" s="186" t="inlineStr">
        <is>
          <t>ข้อใดเป็นสาเหตุของโรคในผู้ป่วยรายนี้</t>
        </is>
      </c>
      <c r="D91" s="186" t="n"/>
      <c r="E91" s="186" t="inlineStr">
        <is>
          <t>เกิดจากการมีภาวะกรดยูริกในเลือดสูง และมีผลึก monosodium glutamate ตกตะกอนในข้อ</t>
        </is>
      </c>
      <c r="F91" s="186" t="inlineStr">
        <is>
          <t>เกิดจากการเสื่อมสภาพของกระดูกอ่อน โดยถูกทำลายจนเกิดการผิดรูปร่างไป</t>
        </is>
      </c>
      <c r="G91" s="186" t="inlineStr">
        <is>
          <t>เกิดจากการอักเสบเรื้อรังของเนื้อเยื่อไขกระดูกและกระดูกอ่อนถูกทำลาย</t>
        </is>
      </c>
      <c r="H91" s="186" t="inlineStr">
        <is>
          <t>เกิดจากโรค autoimmune ทำให้มีปุ่ม tophi เกิดขึ้นบริเวณข้ออักเสบ</t>
        </is>
      </c>
      <c r="I91" s="186" t="inlineStr">
        <is>
          <t>ไม่มีข้อใดถูก</t>
        </is>
      </c>
      <c r="J91" s="185" t="inlineStr">
        <is>
          <t>5</t>
        </is>
      </c>
      <c r="K91" s="186" t="inlineStr">
        <is>
          <t>✅ คำตอบที่ถูกต้อง: ข้อ จ. ไม่มีข้อใดถูก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t>
        </is>
      </c>
      <c r="L91" s="186" t="n"/>
      <c r="M91" s="186" t="inlineStr">
        <is>
          <t>Musculoskeletal</t>
        </is>
      </c>
      <c r="N91" s="186" t="inlineStr">
        <is>
          <t>Gout</t>
        </is>
      </c>
      <c r="O91" s="185" t="inlineStr">
        <is>
          <t>Clinic</t>
        </is>
      </c>
      <c r="P91" s="186" t="inlineStr">
        <is>
          <t>ข้อ 19 Pharma Plus เล่มม่วง (เฉลยข้อ จ)</t>
        </is>
      </c>
      <c r="Q91" s="185" t="inlineStr">
        <is>
          <t>แบบฝึกหัด</t>
        </is>
      </c>
      <c r="R91" s="185" t="inlineStr">
        <is>
          <t>เล่มม่วง</t>
        </is>
      </c>
      <c r="S91" s="185" t="n"/>
    </row>
    <row r="92" ht="24" customHeight="1" s="49">
      <c r="A92" s="185" t="n">
        <v>90</v>
      </c>
      <c r="B92"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2" s="186" t="inlineStr">
        <is>
          <t>ยาใดต่อไปนี้ไม่มีผลต่อระดับกรดยูริกในร่างกาย</t>
        </is>
      </c>
      <c r="D92" s="186" t="n"/>
      <c r="E92" s="186" t="inlineStr">
        <is>
          <t>Diuretic</t>
        </is>
      </c>
      <c r="F92" s="186" t="inlineStr">
        <is>
          <t>Salicylates low dose</t>
        </is>
      </c>
      <c r="G92" s="186" t="inlineStr">
        <is>
          <t>Pyrazinamide</t>
        </is>
      </c>
      <c r="H92" s="186" t="inlineStr">
        <is>
          <t>Ethambutol</t>
        </is>
      </c>
      <c r="I92" s="186" t="inlineStr">
        <is>
          <t>ไม่มีข้อใดถูก</t>
        </is>
      </c>
      <c r="J92" s="185" t="inlineStr">
        <is>
          <t>5</t>
        </is>
      </c>
      <c r="K92" s="186" t="inlineStr">
        <is>
          <t>✅ คำตอบที่ถูกต้อง: ข้อ จ. ไม่มีข้อใดถูก (ทุกตัวใน ก-ง ล้วนมีผลเพิ่มกรดยูริกในเลือดทั้งสิ้น)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t>
        </is>
      </c>
      <c r="L92" s="186" t="n"/>
      <c r="M92" s="186" t="inlineStr">
        <is>
          <t>Musculoskeletal</t>
        </is>
      </c>
      <c r="N92" s="186" t="inlineStr">
        <is>
          <t>Gout</t>
        </is>
      </c>
      <c r="O92" s="185" t="inlineStr">
        <is>
          <t>Clinic</t>
        </is>
      </c>
      <c r="P92" s="186" t="inlineStr">
        <is>
          <t>ข้อ 20 Pharma Plus เล่มม่วง (เฉลยข้อ จ)</t>
        </is>
      </c>
      <c r="Q92" s="185" t="inlineStr">
        <is>
          <t>แบบฝึกหัด</t>
        </is>
      </c>
      <c r="R92" s="185" t="inlineStr">
        <is>
          <t>เล่มม่วง</t>
        </is>
      </c>
      <c r="S92" s="185" t="n"/>
    </row>
    <row r="93" ht="24" customHeight="1" s="49">
      <c r="A93" s="185" t="n">
        <v>91</v>
      </c>
      <c r="B93"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3" s="186" t="inlineStr">
        <is>
          <t>ข้อใดเป็นแบบแผนการรักษาที่เหมาะสมกับผู้ป่วยรายนี้</t>
        </is>
      </c>
      <c r="D93" s="186" t="n"/>
      <c r="E93" s="186" t="inlineStr">
        <is>
          <t>Aspirin</t>
        </is>
      </c>
      <c r="F93" s="186" t="inlineStr">
        <is>
          <t>Colchicine</t>
        </is>
      </c>
      <c r="G93" s="186" t="inlineStr">
        <is>
          <t>Indomethacin + colchicine</t>
        </is>
      </c>
      <c r="H93" s="186" t="inlineStr">
        <is>
          <t>Colchicine + allopurinol</t>
        </is>
      </c>
      <c r="I93" s="186" t="inlineStr">
        <is>
          <t>Indomethacin + colchicine+ allopurinol</t>
        </is>
      </c>
      <c r="J93" s="185" t="inlineStr">
        <is>
          <t>2</t>
        </is>
      </c>
      <c r="K93" s="186" t="inlineStr">
        <is>
          <t>✅ คำตอบที่ถูกต้อง: ข้อ ข. Colchicine (หรือ NSAID monotherapy)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t>
        </is>
      </c>
      <c r="L93" s="186" t="n"/>
      <c r="M93" s="186" t="inlineStr">
        <is>
          <t>Musculoskeletal</t>
        </is>
      </c>
      <c r="N93" s="186" t="inlineStr">
        <is>
          <t>Gout</t>
        </is>
      </c>
      <c r="O93" s="185" t="inlineStr">
        <is>
          <t>Clinic</t>
        </is>
      </c>
      <c r="P93" s="186" t="inlineStr">
        <is>
          <t>ข้อ 21 Pharma Plus เล่มม่วง (เฉลยข้อ ข)</t>
        </is>
      </c>
      <c r="Q93" s="185" t="inlineStr">
        <is>
          <t>แบบฝึกหัด</t>
        </is>
      </c>
      <c r="R93" s="185" t="inlineStr">
        <is>
          <t>เล่มม่วง</t>
        </is>
      </c>
      <c r="S93" s="185" t="n"/>
    </row>
    <row r="94" ht="24" customHeight="1" s="49">
      <c r="A94" s="185" t="n">
        <v>92</v>
      </c>
      <c r="B94"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4" s="186" t="inlineStr">
        <is>
          <t>ข้อใดเป็นอาการไม่พึงประสงค์ที่สำคัญของยา colchicine</t>
        </is>
      </c>
      <c r="D94" s="186" t="n"/>
      <c r="E94" s="186" t="inlineStr">
        <is>
          <t>ตับอักเสบ</t>
        </is>
      </c>
      <c r="F94" s="186" t="inlineStr">
        <is>
          <t>ท้องเสีย</t>
        </is>
      </c>
      <c r="G94" s="186" t="inlineStr">
        <is>
          <t>ปัสสาวะเป็นสีโค้ก</t>
        </is>
      </c>
      <c r="H94" s="186" t="inlineStr">
        <is>
          <t>กดการทำงานของไขกระดูก</t>
        </is>
      </c>
      <c r="I94" s="186" t="inlineStr">
        <is>
          <t>ถูกทุกข้อ</t>
        </is>
      </c>
      <c r="J94" s="185" t="inlineStr">
        <is>
          <t>5</t>
        </is>
      </c>
      <c r="K94" s="186" t="inlineStr">
        <is>
          <t>✅ คำตอบที่ถูกต้อง: ข้อ จ. ถูกทุกข้อ (หรือพบบ่อยที่สุดคือท้องเสีย ทางเดินอาหาร)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t>
        </is>
      </c>
      <c r="L94" s="186" t="n"/>
      <c r="M94" s="186" t="inlineStr">
        <is>
          <t>Musculoskeletal</t>
        </is>
      </c>
      <c r="N94" s="186" t="inlineStr">
        <is>
          <t>Gout</t>
        </is>
      </c>
      <c r="O94" s="185" t="inlineStr">
        <is>
          <t>Clinic</t>
        </is>
      </c>
      <c r="P94" s="186" t="inlineStr">
        <is>
          <t>ข้อ 22 Pharma Plus เล่มม่วง (เฉลยข้อ จ)</t>
        </is>
      </c>
      <c r="Q94" s="185" t="inlineStr">
        <is>
          <t>แบบฝึกหัด</t>
        </is>
      </c>
      <c r="R94" s="185" t="inlineStr">
        <is>
          <t>เล่มม่วง</t>
        </is>
      </c>
      <c r="S94" s="185" t="n"/>
    </row>
    <row r="95" ht="24" customHeight="1" s="49">
      <c r="A95" s="185" t="n">
        <v>93</v>
      </c>
      <c r="B95" s="18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t>
        </is>
      </c>
      <c r="C95" s="186" t="inlineStr">
        <is>
          <t>ยากลุ่มใดที่ไม่สามารถนำมาใช้รักษาอาการเฉียบพลันของผู้ป่วยรายนี้ได้</t>
        </is>
      </c>
      <c r="D95" s="186" t="n"/>
      <c r="E95" s="186" t="inlineStr">
        <is>
          <t>Corticosteroid</t>
        </is>
      </c>
      <c r="F95" s="186" t="inlineStr">
        <is>
          <t>NSAIDs</t>
        </is>
      </c>
      <c r="G95" s="186" t="inlineStr">
        <is>
          <t>Xanthine oxidase inhibitors</t>
        </is>
      </c>
      <c r="H95" s="186" t="inlineStr">
        <is>
          <t>Uricosuric agent</t>
        </is>
      </c>
      <c r="I95" s="186" t="inlineStr">
        <is>
          <t>ถูกทั้งข้อ ค. และ ง.</t>
        </is>
      </c>
      <c r="J95" s="185" t="inlineStr">
        <is>
          <t>5</t>
        </is>
      </c>
      <c r="K95" s="186" t="inlineStr">
        <is>
          <t>✅ คำตอบที่ถูกต้อง: ข้อ จ. ถูกทั้งข้อ ค. และ ง. (Xanthine oxidase inhibitors และ Uricosuric agents)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t>
        </is>
      </c>
      <c r="L95" s="186" t="n"/>
      <c r="M95" s="186" t="inlineStr">
        <is>
          <t>Musculoskeletal</t>
        </is>
      </c>
      <c r="N95" s="186" t="inlineStr">
        <is>
          <t>Gout</t>
        </is>
      </c>
      <c r="O95" s="185" t="inlineStr">
        <is>
          <t>Clinic</t>
        </is>
      </c>
      <c r="P95" s="186" t="inlineStr">
        <is>
          <t>ข้อ 23 Pharma Plus เล่มม่วง (เฉลยข้อ จ)</t>
        </is>
      </c>
      <c r="Q95" s="185" t="inlineStr">
        <is>
          <t>แบบฝึกหัด</t>
        </is>
      </c>
      <c r="R95" s="185" t="inlineStr">
        <is>
          <t>เล่มม่วง</t>
        </is>
      </c>
      <c r="S95" s="185" t="n"/>
    </row>
    <row r="96" ht="24" customHeight="1" s="49">
      <c r="A96" s="185" t="n">
        <v>94</v>
      </c>
      <c r="B96" s="186" t="n"/>
      <c r="C96" s="186" t="inlineStr">
        <is>
          <t>เกี่ยวกับหลักการทางเภสัชกรรมในข้อนี้ ข้อใดกล่าวผิด</t>
        </is>
      </c>
      <c r="D96" s="186" t="n"/>
      <c r="E96" s="186" t="inlineStr">
        <is>
          <t>Colchicine ออกฤทธิ์ลดการอักเสบของข้อ แต่ไม่มีฤทธิ์ analgesic</t>
        </is>
      </c>
      <c r="F96" s="186" t="inlineStr">
        <is>
          <t>Allopurinol ออกฤทธิ์ลดการสร้างกรดยูริก โดยยับยั้งเอนไซม์ xanthine oxidase</t>
        </is>
      </c>
      <c r="G96" s="186" t="inlineStr">
        <is>
          <t>Probenecid ออกฤทธิ์ยับยั้งการดูดกลับของกรดยูริกที่ท่อไต และเพิ่มการขับออกของกรดยูริกทางไตด้วย</t>
        </is>
      </c>
      <c r="H96" s="186" t="inlineStr">
        <is>
          <t>ข้อ ก. และข้อ ค. กล่าวผิด</t>
        </is>
      </c>
      <c r="I96" s="186" t="inlineStr">
        <is>
          <t>กล่าวถูกทุกข้อ</t>
        </is>
      </c>
      <c r="J96" s="185" t="inlineStr">
        <is>
          <t>1</t>
        </is>
      </c>
      <c r="K96" s="186" t="inlineStr">
        <is>
          <t>✅ คำตอบที่ถูกต้อง: ข้อ ก. Colchicine ออกฤทธิ์ลดการอักเสบของข้อ แต่ไม่มีฤทธิ์ analgesic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t>
        </is>
      </c>
      <c r="L96" s="186" t="n"/>
      <c r="M96" s="186" t="inlineStr">
        <is>
          <t>Musculoskeletal</t>
        </is>
      </c>
      <c r="N96" s="186" t="inlineStr">
        <is>
          <t>Gout</t>
        </is>
      </c>
      <c r="O96" s="185" t="inlineStr">
        <is>
          <t>Clinic</t>
        </is>
      </c>
      <c r="P96" s="186" t="inlineStr">
        <is>
          <t>ข้อ 24 Pharma Plus เล่มม่วง (เฉลยข้อ ก)</t>
        </is>
      </c>
      <c r="Q96" s="185" t="inlineStr">
        <is>
          <t>แบบฝึกหัด</t>
        </is>
      </c>
      <c r="R96" s="185" t="inlineStr">
        <is>
          <t>เล่มม่วง</t>
        </is>
      </c>
      <c r="S96" s="185" t="n"/>
    </row>
    <row r="97" ht="24" customHeight="1" s="49">
      <c r="A97" s="185" t="n">
        <v>95</v>
      </c>
      <c r="B97" s="186"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t>
        </is>
      </c>
      <c r="C97" s="186" t="inlineStr">
        <is>
          <t>คำถาม: เภสัชกรที่ร้านขายยาไม่สามารถจ่ายยาใดต่อไปนี้ให้ผู้ป่วยรายนี้ได้</t>
        </is>
      </c>
      <c r="D97" s="186" t="n"/>
      <c r="E97" s="186" t="inlineStr">
        <is>
          <t>ยา allopurinol เนื่องจากเป็นยาอันตราย</t>
        </is>
      </c>
      <c r="F97" s="186" t="inlineStr">
        <is>
          <t>ยา colchicine เนื่องจากเป็นยาอันตราย</t>
        </is>
      </c>
      <c r="G97" s="186" t="inlineStr">
        <is>
          <t>ยา etoricoxib เนื่องจากเป็นยาควบคุมพิเศษ</t>
        </is>
      </c>
      <c r="H97" s="186" t="inlineStr">
        <is>
          <t>ยา prednisolone เนื่องจากเป็นยาควบคุมพิเศษ</t>
        </is>
      </c>
      <c r="I97" s="186" t="inlineStr">
        <is>
          <t>เภสัชกรสามารถจ่ายยาได้ทุกข้อ</t>
        </is>
      </c>
      <c r="J97" s="185" t="inlineStr">
        <is>
          <t>4</t>
        </is>
      </c>
      <c r="K97" s="186" t="inlineStr">
        <is>
          <t>✅ คำตอบที่ถูกต้อง: ข้อ ง. ยา prednisolone เนื่องจากเป็นยาควบคุมพิเศษ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t>
        </is>
      </c>
      <c r="L97" s="186" t="n"/>
      <c r="M97" s="186" t="inlineStr">
        <is>
          <t>Musculoskeletal</t>
        </is>
      </c>
      <c r="N97" s="186" t="inlineStr">
        <is>
          <t>Gout</t>
        </is>
      </c>
      <c r="O97" s="185" t="inlineStr">
        <is>
          <t>Clinic</t>
        </is>
      </c>
      <c r="P97" s="186" t="inlineStr">
        <is>
          <t>ข้อ 25 Pharma Plus เล่มม่วง (เฉลยข้อ ง)</t>
        </is>
      </c>
      <c r="Q97" s="185" t="inlineStr">
        <is>
          <t>แบบฝึกหัด</t>
        </is>
      </c>
      <c r="R97" s="185" t="inlineStr">
        <is>
          <t>เล่มม่วง</t>
        </is>
      </c>
      <c r="S97" s="185" t="n"/>
    </row>
    <row r="98" ht="24" customHeight="1" s="49">
      <c r="A98" s="185" t="n">
        <v>96</v>
      </c>
      <c r="B98" s="18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t>
        </is>
      </c>
      <c r="C98" s="186" t="inlineStr">
        <is>
          <t>ผู้ป่วยรายนี้น่าจะถูกวินิจฉัยว่าเป็นโรคใด</t>
        </is>
      </c>
      <c r="D98" s="186" t="n"/>
      <c r="E98" s="186" t="inlineStr">
        <is>
          <t>SLE</t>
        </is>
      </c>
      <c r="F98" s="186" t="inlineStr">
        <is>
          <t>Gout</t>
        </is>
      </c>
      <c r="G98" s="186" t="inlineStr">
        <is>
          <t>Tendonitis</t>
        </is>
      </c>
      <c r="H98" s="186" t="inlineStr">
        <is>
          <t>Osteoarthritis</t>
        </is>
      </c>
      <c r="I98" s="186" t="inlineStr">
        <is>
          <t>Rheumatoid arthritis</t>
        </is>
      </c>
      <c r="J98" s="185" t="inlineStr">
        <is>
          <t>2</t>
        </is>
      </c>
      <c r="K98" s="186" t="inlineStr">
        <is>
          <t>✅ คำตอบที่ถูกต้อง: ข้อ ข. Gout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t>
        </is>
      </c>
      <c r="L98" s="186" t="n"/>
      <c r="M98" s="186" t="inlineStr">
        <is>
          <t>Musculoskeletal</t>
        </is>
      </c>
      <c r="N98" s="186" t="inlineStr">
        <is>
          <t>Gout</t>
        </is>
      </c>
      <c r="O98" s="185" t="inlineStr">
        <is>
          <t>Clinic</t>
        </is>
      </c>
      <c r="P98" s="186" t="inlineStr">
        <is>
          <t>ข้อ 26 Pharma Plus เล่มม่วง (เฉลยข้อ ข)</t>
        </is>
      </c>
      <c r="Q98" s="185" t="inlineStr">
        <is>
          <t>แบบฝึกหัด</t>
        </is>
      </c>
      <c r="R98" s="185" t="inlineStr">
        <is>
          <t>เล่มม่วง</t>
        </is>
      </c>
      <c r="S98" s="185" t="n"/>
    </row>
    <row r="99" ht="24" customHeight="1" s="49">
      <c r="A99" s="185" t="n">
        <v>97</v>
      </c>
      <c r="B99" s="18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t>
        </is>
      </c>
      <c r="C99" s="186" t="inlineStr">
        <is>
          <t>ผลทางห้องปฏิบัติการใดที่ใช้ในการติดตามผู้ป่วยรายนี้</t>
        </is>
      </c>
      <c r="D99" s="186" t="n"/>
      <c r="E99" s="186" t="inlineStr">
        <is>
          <t>ALT (SGPT)</t>
        </is>
      </c>
      <c r="F99" s="186" t="inlineStr">
        <is>
          <t>FBS</t>
        </is>
      </c>
      <c r="G99" s="186" t="inlineStr">
        <is>
          <t>Hct</t>
        </is>
      </c>
      <c r="H99" s="186" t="inlineStr">
        <is>
          <t>BUN</t>
        </is>
      </c>
      <c r="I99" s="186" t="inlineStr">
        <is>
          <t>Uric acid</t>
        </is>
      </c>
      <c r="J99" s="185" t="inlineStr">
        <is>
          <t>5</t>
        </is>
      </c>
      <c r="K99" s="186" t="inlineStr">
        <is>
          <t>✅ คำตอบที่ถูกต้อง: ข้อ จ. Uric acid
🎯 ทำไมข้อนี้ถึงถูก: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t>
        </is>
      </c>
      <c r="L99" s="186" t="n"/>
      <c r="M99" s="186" t="inlineStr">
        <is>
          <t>Musculoskeletal</t>
        </is>
      </c>
      <c r="N99" s="186" t="inlineStr">
        <is>
          <t>Gout</t>
        </is>
      </c>
      <c r="O99" s="185" t="inlineStr">
        <is>
          <t>Clinic</t>
        </is>
      </c>
      <c r="P99" s="186" t="inlineStr">
        <is>
          <t>ข้อ 27 Pharma Plus เล่มม่วง (เฉลยข้อ จ)</t>
        </is>
      </c>
      <c r="Q99" s="185" t="inlineStr">
        <is>
          <t>แบบฝึกหัด</t>
        </is>
      </c>
      <c r="R99" s="185" t="inlineStr">
        <is>
          <t>เล่มม่วง</t>
        </is>
      </c>
      <c r="S99" s="185" t="n"/>
    </row>
    <row r="100" ht="24" customHeight="1" s="49">
      <c r="A100" s="185" t="n">
        <v>98</v>
      </c>
      <c r="B100" s="18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t>
        </is>
      </c>
      <c r="C100" s="186" t="inlineStr">
        <is>
          <t>ยาใดต่อไปนี้ไม่ควรให้ผู้ป่วยเนื่องจะทำให้อาการของผู้ป่วยแย่ลง</t>
        </is>
      </c>
      <c r="D100" s="186" t="n"/>
      <c r="E100" s="186" t="inlineStr">
        <is>
          <t>ASA</t>
        </is>
      </c>
      <c r="F100" s="186" t="inlineStr">
        <is>
          <t>Allopurinol</t>
        </is>
      </c>
      <c r="G100" s="186" t="inlineStr">
        <is>
          <t>Colchicine</t>
        </is>
      </c>
      <c r="H100" s="186" t="inlineStr">
        <is>
          <t>Tramadol</t>
        </is>
      </c>
      <c r="I100" s="186" t="inlineStr">
        <is>
          <t>Paracetamol</t>
        </is>
      </c>
      <c r="J100" s="185" t="inlineStr">
        <is>
          <t>1</t>
        </is>
      </c>
      <c r="K100" s="186" t="inlineStr">
        <is>
          <t>✅ คำตอบที่ถูกต้อง: ข้อ ก. ASA (Aspirin)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t>
        </is>
      </c>
      <c r="L100" s="186" t="n"/>
      <c r="M100" s="186" t="inlineStr">
        <is>
          <t>Musculoskeletal</t>
        </is>
      </c>
      <c r="N100" s="186" t="inlineStr">
        <is>
          <t>Gout</t>
        </is>
      </c>
      <c r="O100" s="185" t="inlineStr">
        <is>
          <t>Clinic</t>
        </is>
      </c>
      <c r="P100" s="186" t="inlineStr">
        <is>
          <t>ข้อ 28 Pharma Plus เล่มม่วง (เฉลยข้อ ก ข)</t>
        </is>
      </c>
      <c r="Q100" s="185" t="inlineStr">
        <is>
          <t>แบบฝึกหัด</t>
        </is>
      </c>
      <c r="R100" s="185" t="inlineStr">
        <is>
          <t>เล่มม่วง</t>
        </is>
      </c>
      <c r="S100" s="185" t="n"/>
    </row>
    <row r="101" ht="24" customHeight="1" s="49">
      <c r="A101" s="185" t="n">
        <v>99</v>
      </c>
      <c r="B101" s="18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t>
        </is>
      </c>
      <c r="C101" s="186" t="inlineStr">
        <is>
          <t>ข้อใดคือคำแนะนำที่เหมาะสมในการให้คำแนะนำกับผู้ป่วยรายนี้</t>
        </is>
      </c>
      <c r="D101" s="186" t="n"/>
      <c r="E101" s="186" t="inlineStr">
        <is>
          <t>ควบคุมน้ำหนัก</t>
        </is>
      </c>
      <c r="F101" s="186" t="inlineStr">
        <is>
          <t>ออกกำลังกายอย่างสม่ำเสมอ</t>
        </is>
      </c>
      <c r="G101" s="186" t="inlineStr">
        <is>
          <t>ควบคุมระดับน้ำตาลในเลือด</t>
        </is>
      </c>
      <c r="H101" s="186" t="inlineStr">
        <is>
          <t>รับประทานสัตว์ปีกแทนสัตว์ใหญ่</t>
        </is>
      </c>
      <c r="I101" s="186" t="inlineStr">
        <is>
          <t>หยุดรับประทานเครื่องในอย่างเคร่งครัด</t>
        </is>
      </c>
      <c r="J101" s="185" t="inlineStr">
        <is>
          <t>5</t>
        </is>
      </c>
      <c r="K101" s="186" t="inlineStr">
        <is>
          <t>✅ คำตอบที่ถูกต้อง: ข้อ จ. หยุดรับประทานเครื่องในอย่างเคร่งครัด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t>
        </is>
      </c>
      <c r="L101" s="186" t="n"/>
      <c r="M101" s="186" t="inlineStr">
        <is>
          <t>Musculoskeletal</t>
        </is>
      </c>
      <c r="N101" s="186" t="inlineStr">
        <is>
          <t>Gout</t>
        </is>
      </c>
      <c r="O101" s="185" t="inlineStr">
        <is>
          <t>Clinic</t>
        </is>
      </c>
      <c r="P101" s="186" t="inlineStr">
        <is>
          <t>ข้อ 29 Pharma Plus เล่มม่วง (เฉลยข้อ จ)</t>
        </is>
      </c>
      <c r="Q101" s="185" t="inlineStr">
        <is>
          <t>แบบฝึกหัด</t>
        </is>
      </c>
      <c r="R101" s="185" t="inlineStr">
        <is>
          <t>เล่มม่วง</t>
        </is>
      </c>
      <c r="S101" s="185" t="n"/>
    </row>
    <row r="102" ht="24" customHeight="1" s="49">
      <c r="A102" s="185" t="n">
        <v>100</v>
      </c>
      <c r="B102" s="18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t>
        </is>
      </c>
      <c r="C102" s="186" t="inlineStr">
        <is>
          <t>ยาในข้อใดไม่ควรจ่าย</t>
        </is>
      </c>
      <c r="D102" s="186" t="n"/>
      <c r="E102" s="186" t="inlineStr">
        <is>
          <t>Indomethacin 25 mg 1x3 pc</t>
        </is>
      </c>
      <c r="F102" s="186" t="inlineStr">
        <is>
          <t>Piroxicam 10 mg 1x2 pc</t>
        </is>
      </c>
      <c r="G102" s="186" t="inlineStr">
        <is>
          <t>Naproxen 500 mg 1x2 pc</t>
        </is>
      </c>
      <c r="H102" s="186" t="inlineStr">
        <is>
          <t>Ibuprofen 800 mg 1x4 pc</t>
        </is>
      </c>
      <c r="I102" s="186" t="inlineStr">
        <is>
          <t>Aspirin 500 mg 1x3 pc</t>
        </is>
      </c>
      <c r="J102" s="185" t="inlineStr">
        <is>
          <t>5</t>
        </is>
      </c>
      <c r="K102" s="186" t="inlineStr">
        <is>
          <t>✅ คำตอบที่ถูกต้อง: ข้อ จ. Aspirin 500 mg 1x3 pc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t>
        </is>
      </c>
      <c r="L102" s="186" t="n"/>
      <c r="M102" s="186" t="inlineStr">
        <is>
          <t>Musculoskeletal</t>
        </is>
      </c>
      <c r="N102" s="186" t="inlineStr">
        <is>
          <t>Gout</t>
        </is>
      </c>
      <c r="O102" s="185" t="inlineStr">
        <is>
          <t>Clinic</t>
        </is>
      </c>
      <c r="P102" s="186" t="inlineStr">
        <is>
          <t>ข้อ 30 Pharma Plus เล่มม่วง (เฉลยข้อ จ)</t>
        </is>
      </c>
      <c r="Q102" s="185" t="inlineStr">
        <is>
          <t>แบบฝึกหัด</t>
        </is>
      </c>
      <c r="R102" s="185" t="inlineStr">
        <is>
          <t>เล่มม่วง</t>
        </is>
      </c>
      <c r="S102" s="185" t="n"/>
    </row>
    <row r="103" ht="24" customHeight="1" s="49">
      <c r="A103" s="185" t="n">
        <v>101</v>
      </c>
      <c r="B103" s="18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t>
        </is>
      </c>
      <c r="C103" s="186" t="inlineStr">
        <is>
          <t>ข้อใดกลไกของยา colchicine</t>
        </is>
      </c>
      <c r="D103" s="186" t="n"/>
      <c r="E103" s="186" t="inlineStr">
        <is>
          <t>ยับยั้ง norciceptin</t>
        </is>
      </c>
      <c r="F103" s="186" t="inlineStr">
        <is>
          <t>Inhibit PG</t>
        </is>
      </c>
      <c r="G103" s="186" t="inlineStr">
        <is>
          <t>IL-1 receptor antagonists</t>
        </is>
      </c>
      <c r="H103" s="186" t="inlineStr">
        <is>
          <t>Inhibit INF</t>
        </is>
      </c>
      <c r="I103" s="186" t="inlineStr">
        <is>
          <t>กด PMN ทำให้ไม่สามารถหลั่งสารอักเสบ</t>
        </is>
      </c>
      <c r="J103" s="185" t="inlineStr">
        <is>
          <t>5</t>
        </is>
      </c>
      <c r="K103" s="186" t="inlineStr">
        <is>
          <t>✅ คำตอบที่ถูกต้อง: ข้อ จ. กด PMN ทำให้ไม่สามารถหลั่งสารอักเสบ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t>
        </is>
      </c>
      <c r="L103" s="186" t="n"/>
      <c r="M103" s="186" t="inlineStr">
        <is>
          <t>Musculoskeletal</t>
        </is>
      </c>
      <c r="N103" s="186" t="inlineStr">
        <is>
          <t>Gout</t>
        </is>
      </c>
      <c r="O103" s="185" t="inlineStr">
        <is>
          <t>Clinic</t>
        </is>
      </c>
      <c r="P103" s="186" t="inlineStr">
        <is>
          <t>ข้อ 31 Pharma Plus เล่มม่วง (เฉลยข้อ จ)</t>
        </is>
      </c>
      <c r="Q103" s="185" t="inlineStr">
        <is>
          <t>แบบฝึกหัด</t>
        </is>
      </c>
      <c r="R103" s="185" t="inlineStr">
        <is>
          <t>เล่มม่วง</t>
        </is>
      </c>
      <c r="S103" s="185" t="n"/>
    </row>
    <row r="104" ht="24" customHeight="1" s="49">
      <c r="A104" s="185" t="n">
        <v>102</v>
      </c>
      <c r="B104" s="18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t>
        </is>
      </c>
      <c r="C104" s="186" t="inlineStr">
        <is>
          <t>Allopurinol ออกฤทธิ์อย่างไร</t>
        </is>
      </c>
      <c r="D104" s="186" t="n"/>
      <c r="E104" s="186" t="inlineStr">
        <is>
          <t>HMG-CoA reductase inhibitors</t>
        </is>
      </c>
      <c r="F104" s="186" t="inlineStr">
        <is>
          <t>Integrase inhibitors</t>
        </is>
      </c>
      <c r="G104" s="186" t="inlineStr">
        <is>
          <t>Xanthine oxidase inhibitors</t>
        </is>
      </c>
      <c r="H104" s="186" t="inlineStr">
        <is>
          <t>DNA gyrase inhibitors</t>
        </is>
      </c>
      <c r="I104" s="186" t="inlineStr">
        <is>
          <t>Cholinesterase inhibitors</t>
        </is>
      </c>
      <c r="J104" s="185" t="inlineStr">
        <is>
          <t>3</t>
        </is>
      </c>
      <c r="K104" s="186" t="inlineStr">
        <is>
          <t>✅ คำตอบที่ถูกต้อง: ข้อ ค. Xanthine oxidase inhibitors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t>
        </is>
      </c>
      <c r="L104" s="186" t="n"/>
      <c r="M104" s="186" t="inlineStr">
        <is>
          <t>Musculoskeletal</t>
        </is>
      </c>
      <c r="N104" s="186" t="inlineStr">
        <is>
          <t>Gout</t>
        </is>
      </c>
      <c r="O104" s="185" t="inlineStr">
        <is>
          <t>Clinic</t>
        </is>
      </c>
      <c r="P104" s="186" t="inlineStr">
        <is>
          <t>ข้อ 32 Pharma Plus เล่มม่วง (เฉลยข้อ ค)</t>
        </is>
      </c>
      <c r="Q104" s="185" t="inlineStr">
        <is>
          <t>แบบฝึกหัด</t>
        </is>
      </c>
      <c r="R104" s="185" t="inlineStr">
        <is>
          <t>เล่มม่วง</t>
        </is>
      </c>
      <c r="S104" s="185" t="n"/>
    </row>
    <row r="105" ht="24" customHeight="1" s="49">
      <c r="A105" s="185" t="n">
        <v>103</v>
      </c>
      <c r="B105" s="18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t>
        </is>
      </c>
      <c r="C105" s="186" t="inlineStr">
        <is>
          <t>สมุนไพรใดที่มีการออกฤทธิ์คล้ายยากลุ่ม NSAIDs</t>
        </is>
      </c>
      <c r="D105" s="186" t="n"/>
      <c r="E105" s="186" t="inlineStr">
        <is>
          <t>รางจืด</t>
        </is>
      </c>
      <c r="F105" s="186" t="inlineStr">
        <is>
          <t>ขมิ้นชัน</t>
        </is>
      </c>
      <c r="G105" s="186" t="inlineStr">
        <is>
          <t>ตรีผลา</t>
        </is>
      </c>
      <c r="H105" s="186" t="inlineStr">
        <is>
          <t>ฟ้าทลายโจร</t>
        </is>
      </c>
      <c r="I105" s="186" t="inlineStr">
        <is>
          <t>เถาวัลย์เปรียง</t>
        </is>
      </c>
      <c r="J105" s="185" t="inlineStr">
        <is>
          <t>5</t>
        </is>
      </c>
      <c r="K105" s="186" t="inlineStr">
        <is>
          <t>✅ คำตอบที่ถูกต้อง: ข้อ จ. เถาวัลย์เปรียง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t>
        </is>
      </c>
      <c r="L105" s="186" t="n"/>
      <c r="M105" s="186" t="inlineStr">
        <is>
          <t>Musculoskeletal</t>
        </is>
      </c>
      <c r="N105" s="186" t="inlineStr">
        <is>
          <t>Gout</t>
        </is>
      </c>
      <c r="O105" s="185" t="inlineStr">
        <is>
          <t>Clinic</t>
        </is>
      </c>
      <c r="P105" s="186" t="inlineStr">
        <is>
          <t>ข้อ 33 Pharma Plus เล่มม่วง (เฉลยข้อ จ)</t>
        </is>
      </c>
      <c r="Q105" s="185" t="inlineStr">
        <is>
          <t>แบบฝึกหัด</t>
        </is>
      </c>
      <c r="R105" s="185" t="inlineStr">
        <is>
          <t>เล่มม่วง</t>
        </is>
      </c>
      <c r="S105" s="185" t="n"/>
    </row>
    <row r="106" ht="24" customHeight="1" s="49">
      <c r="A106" s="185" t="n">
        <v>104</v>
      </c>
      <c r="B106" s="186"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t>
        </is>
      </c>
      <c r="C106" s="186" t="inlineStr">
        <is>
          <t>ข้อใดเป็นปัจจัยที่ก่อให้เกิดอาการดังกล่าว</t>
        </is>
      </c>
      <c r="D106" s="186" t="n"/>
      <c r="E106" s="186" t="inlineStr">
        <is>
          <t>Hydrochlorothiazide induced hyponatremia</t>
        </is>
      </c>
      <c r="F106" s="186" t="inlineStr">
        <is>
          <t>ระดับยา colchicine ลดลงเนื่องจากเกิดปฏิกิริยากับ hydrochlorothiazide</t>
        </is>
      </c>
      <c r="G106" s="186" t="inlineStr">
        <is>
          <t>ภาวะแทรกซ้อนจากโรคความดันโลหิตสูง</t>
        </is>
      </c>
      <c r="H106" s="186" t="inlineStr">
        <is>
          <t>การได้รับยา hydrochlorothiazide</t>
        </is>
      </c>
      <c r="I106" s="186" t="inlineStr">
        <is>
          <t>การได้รับยา amiloride</t>
        </is>
      </c>
      <c r="J106" s="185" t="inlineStr">
        <is>
          <t>4</t>
        </is>
      </c>
      <c r="K106" s="186" t="inlineStr">
        <is>
          <t>✅ คำตอบที่ถูกต้อง: ข้อ ง. การได้รับยา hydrochlorothiazide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t>
        </is>
      </c>
      <c r="L106" s="186" t="n"/>
      <c r="M106" s="186" t="inlineStr">
        <is>
          <t>Musculoskeletal</t>
        </is>
      </c>
      <c r="N106" s="186" t="inlineStr">
        <is>
          <t>Gout</t>
        </is>
      </c>
      <c r="O106" s="185" t="inlineStr">
        <is>
          <t>Clinic</t>
        </is>
      </c>
      <c r="P106" s="186" t="inlineStr">
        <is>
          <t>ข้อ 34 Pharma Plus เล่มม่วง (เฉลยข้อ ง)</t>
        </is>
      </c>
      <c r="Q106" s="185" t="inlineStr">
        <is>
          <t>แบบฝึกหัด</t>
        </is>
      </c>
      <c r="R106" s="185" t="inlineStr">
        <is>
          <t>เล่มม่วง</t>
        </is>
      </c>
      <c r="S106" s="185" t="n"/>
    </row>
    <row r="107" ht="24" customHeight="1" s="49">
      <c r="A107" s="185" t="n">
        <v>105</v>
      </c>
      <c r="B107" s="186" t="n"/>
      <c r="C107" s="186" t="inlineStr">
        <is>
          <t>ข้อใดเป็นอาหารที่ผู้ป่วยไม่ควรได้รับมากที่สุด</t>
        </is>
      </c>
      <c r="D107" s="186" t="n"/>
      <c r="E107" s="186" t="inlineStr">
        <is>
          <t>ต้มยำปลาช่อน</t>
        </is>
      </c>
      <c r="F107" s="186" t="inlineStr">
        <is>
          <t>หมูแดดเดียว</t>
        </is>
      </c>
      <c r="G107" s="186" t="inlineStr">
        <is>
          <t>ตับหวาน</t>
        </is>
      </c>
      <c r="H107" s="186" t="inlineStr">
        <is>
          <t>แกงบวชฟักทอง</t>
        </is>
      </c>
      <c r="I107" s="186" t="inlineStr">
        <is>
          <t>ปลาหมึกย่าง</t>
        </is>
      </c>
      <c r="J107" s="185" t="inlineStr">
        <is>
          <t>3</t>
        </is>
      </c>
      <c r="K107" s="186" t="inlineStr">
        <is>
          <t>✅ คำตอบที่ถูกต้อง: ข้อ ค. ตับหวาน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t>
        </is>
      </c>
      <c r="L107" s="186" t="n"/>
      <c r="M107" s="186" t="inlineStr">
        <is>
          <t>Musculoskeletal</t>
        </is>
      </c>
      <c r="N107" s="186" t="inlineStr">
        <is>
          <t>Gout</t>
        </is>
      </c>
      <c r="O107" s="185" t="inlineStr">
        <is>
          <t>Clinic</t>
        </is>
      </c>
      <c r="P107" s="186" t="inlineStr">
        <is>
          <t>ข้อ 35 Pharma Plus เล่มม่วง (เฉลยข้อ ค)</t>
        </is>
      </c>
      <c r="Q107" s="185" t="inlineStr">
        <is>
          <t>แบบฝึกหัด</t>
        </is>
      </c>
      <c r="R107" s="185" t="inlineStr">
        <is>
          <t>เล่มม่วง</t>
        </is>
      </c>
      <c r="S107" s="185" t="n"/>
    </row>
    <row r="108" ht="24" customHeight="1" s="49">
      <c r="A108" s="185" t="n">
        <v>106</v>
      </c>
      <c r="B108" s="186" t="n"/>
      <c r="C108" s="186" t="inlineStr">
        <is>
          <t>ข้อใดกล่าวถึง colchicine ถูกต้อง</t>
        </is>
      </c>
      <c r="D108" s="186" t="n"/>
      <c r="E108" s="186" t="inlineStr">
        <is>
          <t>เป็นยาตัวเลือกรองที่ใช้ในการรักษาโรคเกาท์</t>
        </is>
      </c>
      <c r="F108" s="186" t="inlineStr">
        <is>
          <t>ต้องมีการจำกัดการรับประทานน้ำ</t>
        </is>
      </c>
      <c r="G108" s="186" t="inlineStr">
        <is>
          <t>ห้ามใช้ในสตรีมีครรภ์เด็ดขาด</t>
        </is>
      </c>
      <c r="H108" s="186" t="inlineStr">
        <is>
          <t>มีอันตรกิริยากับยากลุ่ม macrolide</t>
        </is>
      </c>
      <c r="I108" s="186" t="inlineStr">
        <is>
          <t>ไม่ต้องปรับขนาดยาในผู้ป่วยโรคไต</t>
        </is>
      </c>
      <c r="J108" s="185" t="inlineStr">
        <is>
          <t>4</t>
        </is>
      </c>
      <c r="K108" s="186" t="inlineStr">
        <is>
          <t>✅ คำตอบที่ถูกต้อง: ข้อ ง. มีอันตรกิริยากับยากลุ่ม macrolide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t>
        </is>
      </c>
      <c r="L108" s="186" t="n"/>
      <c r="M108" s="186" t="inlineStr">
        <is>
          <t>Musculoskeletal</t>
        </is>
      </c>
      <c r="N108" s="186" t="inlineStr">
        <is>
          <t>Gout</t>
        </is>
      </c>
      <c r="O108" s="185" t="inlineStr">
        <is>
          <t>Clinic</t>
        </is>
      </c>
      <c r="P108" s="186" t="inlineStr">
        <is>
          <t>ข้อ 36 Pharma Plus เล่มม่วง (เฉลยข้อ ง)</t>
        </is>
      </c>
      <c r="Q108" s="185" t="inlineStr">
        <is>
          <t>แบบฝึกหัด</t>
        </is>
      </c>
      <c r="R108" s="185" t="inlineStr">
        <is>
          <t>เล่มม่วง</t>
        </is>
      </c>
      <c r="S108" s="185" t="n"/>
    </row>
    <row r="109" ht="24" customHeight="1" s="49">
      <c r="A109" s="185" t="n">
        <v>107</v>
      </c>
      <c r="B109" s="186" t="n"/>
      <c r="C109" s="186" t="inlineStr">
        <is>
          <t>ข้อใดเป็นอาการไม่พึงประสงค์จากยา colchicine ที่พบบ่อยที่สุด</t>
        </is>
      </c>
      <c r="D109" s="186" t="n"/>
      <c r="E109" s="186" t="inlineStr">
        <is>
          <t>Ototoxicity</t>
        </is>
      </c>
      <c r="F109" s="186" t="inlineStr">
        <is>
          <t>Diarrhea</t>
        </is>
      </c>
      <c r="G109" s="186" t="inlineStr">
        <is>
          <t>Retinopathy</t>
        </is>
      </c>
      <c r="H109" s="186" t="inlineStr">
        <is>
          <t>Peripheral neuritis</t>
        </is>
      </c>
      <c r="I109" s="186" t="inlineStr">
        <is>
          <t>Hepatic impairment</t>
        </is>
      </c>
      <c r="J109" s="185" t="inlineStr">
        <is>
          <t>2</t>
        </is>
      </c>
      <c r="K109" s="186" t="inlineStr">
        <is>
          <t>✅ คำตอบที่ถูกต้อง: ข้อ ข. Diarrhea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t>
        </is>
      </c>
      <c r="L109" s="186" t="n"/>
      <c r="M109" s="186" t="inlineStr">
        <is>
          <t>Musculoskeletal</t>
        </is>
      </c>
      <c r="N109" s="186" t="inlineStr">
        <is>
          <t>Gout</t>
        </is>
      </c>
      <c r="O109" s="185" t="inlineStr">
        <is>
          <t>Clinic</t>
        </is>
      </c>
      <c r="P109" s="186" t="inlineStr">
        <is>
          <t>ข้อ 37 Pharma Plus เล่มม่วง (เฉลยข้อ ข)</t>
        </is>
      </c>
      <c r="Q109" s="185" t="inlineStr">
        <is>
          <t>แบบฝึกหัด</t>
        </is>
      </c>
      <c r="R109" s="185" t="inlineStr">
        <is>
          <t>เล่มม่วง</t>
        </is>
      </c>
      <c r="S109" s="185" t="n"/>
    </row>
    <row r="110" ht="24" customHeight="1" s="49">
      <c r="A110" s="185" t="n">
        <v>108</v>
      </c>
      <c r="B110" s="186" t="n"/>
      <c r="C110" s="186" t="inlineStr">
        <is>
          <t>ข้อใดเป็นกลไกทางเภสัชวิทยาของยา allopurinol</t>
        </is>
      </c>
      <c r="D110" s="186" t="n"/>
      <c r="E110" s="186" t="inlineStr">
        <is>
          <t>ลดการอักเสบ</t>
        </is>
      </c>
      <c r="F110" s="186" t="inlineStr">
        <is>
          <t>เพิ่มการหลั่ง uric acid</t>
        </is>
      </c>
      <c r="G110" s="186" t="inlineStr">
        <is>
          <t>ยับยั้ง xanthine oxidase</t>
        </is>
      </c>
      <c r="H110" s="186" t="inlineStr">
        <is>
          <t>ยับยั้ง macrophage มาบริเวณที่มีการอักเสบ</t>
        </is>
      </c>
      <c r="I110" s="186" t="inlineStr">
        <is>
          <t>เพิ่มการขับ uric acid</t>
        </is>
      </c>
      <c r="J110" s="185" t="inlineStr">
        <is>
          <t>3</t>
        </is>
      </c>
      <c r="K110" s="186" t="inlineStr">
        <is>
          <t>✅ คำตอบที่ถูกต้อง: ข้อ ค. ยับยั้ง xanthine oxidase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t>
        </is>
      </c>
      <c r="L110" s="186" t="n"/>
      <c r="M110" s="186" t="inlineStr">
        <is>
          <t>Musculoskeletal</t>
        </is>
      </c>
      <c r="N110" s="186" t="inlineStr">
        <is>
          <t>Gout</t>
        </is>
      </c>
      <c r="O110" s="185" t="inlineStr">
        <is>
          <t>Clinic</t>
        </is>
      </c>
      <c r="P110" s="186" t="inlineStr">
        <is>
          <t>ข้อ 38 Pharma Plus เล่มม่วง (เฉลยข้อ ค)</t>
        </is>
      </c>
      <c r="Q110" s="185" t="inlineStr">
        <is>
          <t>แบบฝึกหัด</t>
        </is>
      </c>
      <c r="R110" s="185" t="inlineStr">
        <is>
          <t>เล่มม่วง</t>
        </is>
      </c>
      <c r="S110" s="185" t="n"/>
    </row>
    <row r="111" ht="24" customHeight="1" s="49">
      <c r="A111" s="185" t="n">
        <v>109</v>
      </c>
      <c r="B111" s="18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t>
        </is>
      </c>
      <c r="C111" s="186" t="inlineStr">
        <is>
          <t>ยาในข้อใดไม่เหมาะสมกับผู้ป่วยรายนี้</t>
        </is>
      </c>
      <c r="D111" s="186" t="n"/>
      <c r="E111" s="186" t="inlineStr">
        <is>
          <t>Ibuprofen</t>
        </is>
      </c>
      <c r="F111" s="186" t="inlineStr">
        <is>
          <t>Diclofenac</t>
        </is>
      </c>
      <c r="G111" s="186" t="inlineStr">
        <is>
          <t>Nimesulide</t>
        </is>
      </c>
      <c r="H111" s="186" t="inlineStr">
        <is>
          <t>Paracetamol</t>
        </is>
      </c>
      <c r="I111" s="186" t="inlineStr">
        <is>
          <t>Aspirin</t>
        </is>
      </c>
      <c r="J111" s="185" t="inlineStr">
        <is>
          <t>3</t>
        </is>
      </c>
      <c r="K111" s="186" t="inlineStr">
        <is>
          <t>✅ คำตอบที่ถูกต้อง: ข้อ ค. Nimesulide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t>
        </is>
      </c>
      <c r="L111" s="186" t="n"/>
      <c r="M111" s="186" t="inlineStr">
        <is>
          <t>Musculoskeletal</t>
        </is>
      </c>
      <c r="N111" s="186" t="inlineStr">
        <is>
          <t>Osteoarthritis</t>
        </is>
      </c>
      <c r="O111" s="185" t="inlineStr">
        <is>
          <t>Clinic</t>
        </is>
      </c>
      <c r="P111" s="186" t="inlineStr">
        <is>
          <t>ข้อ 39 Pharma Plus เล่มม่วง (เฉลยข้อ ค)</t>
        </is>
      </c>
      <c r="Q111" s="185" t="inlineStr">
        <is>
          <t>แบบฝึกหัด</t>
        </is>
      </c>
      <c r="R111" s="185" t="inlineStr">
        <is>
          <t>เล่มม่วง</t>
        </is>
      </c>
      <c r="S111" s="185" t="n"/>
    </row>
    <row r="112" ht="24" customHeight="1" s="49">
      <c r="A112" s="185" t="n">
        <v>110</v>
      </c>
      <c r="B112" s="186"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t>
        </is>
      </c>
      <c r="C112" s="186" t="inlineStr">
        <is>
          <t>ข้อใดถูกต้องเกี่ยวกับการแนะนำการรับประทานยาให้แก่ผู้ป่วย</t>
        </is>
      </c>
      <c r="D112" s="186" t="n"/>
      <c r="E112" s="186" t="inlineStr">
        <is>
          <t>รับประทาน paracetamol 3 เม็ด ทุก 4 ชั่วโมง</t>
        </is>
      </c>
      <c r="F112" s="186" t="inlineStr">
        <is>
          <t>เพิ่มยา muscle relaxant ให้แก่ผู้ป่วย</t>
        </is>
      </c>
      <c r="G112" s="186" t="inlineStr">
        <is>
          <t>รับประทาน glucosamine ครั้งละ 2 เม็ด วันละ 3 ครั้ง</t>
        </is>
      </c>
      <c r="H112" s="186" t="inlineStr">
        <is>
          <t>รับประทาน calcium carbonate (1 g) 2 เม็ด ก่อนอาหารเช้า</t>
        </is>
      </c>
      <c r="I112" s="186" t="inlineStr">
        <is>
          <t>ถูวดเจลพริกบริเวณปวด เพื่อให้ยาดูดซึมได้เยอะ</t>
        </is>
      </c>
      <c r="J112" s="185" t="inlineStr">
        <is>
          <t>3</t>
        </is>
      </c>
      <c r="K112" s="186" t="inlineStr">
        <is>
          <t>✅ คำตอบที่ถูกต้อง: ข้อ ค. รับประทาน glucosamine ครั้งละ 2 เม็ด วันละ 3 ครั้ง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t>
        </is>
      </c>
      <c r="L112" s="186" t="n"/>
      <c r="M112" s="186" t="inlineStr">
        <is>
          <t>Musculoskeletal</t>
        </is>
      </c>
      <c r="N112" s="186" t="inlineStr">
        <is>
          <t>Osteoarthritis</t>
        </is>
      </c>
      <c r="O112" s="185" t="inlineStr">
        <is>
          <t>Clinic</t>
        </is>
      </c>
      <c r="P112" s="186" t="inlineStr">
        <is>
          <t>ข้อ 40 Pharma Plus เล่มม่วง (เฉลยข้อ ค)</t>
        </is>
      </c>
      <c r="Q112" s="185" t="inlineStr">
        <is>
          <t>แบบฝึกหัด</t>
        </is>
      </c>
      <c r="R112" s="185" t="inlineStr">
        <is>
          <t>เล่มม่วง</t>
        </is>
      </c>
      <c r="S112" s="185" t="n"/>
    </row>
    <row r="113" ht="24" customHeight="1" s="49">
      <c r="A113" s="185" t="n">
        <v>111</v>
      </c>
      <c r="B113" s="186" t="n"/>
      <c r="C113" s="186" t="inlineStr">
        <is>
          <t>ข้อใดที่เภสัชกรไม่ต้องให้คำแนะนำเรื่องการปฏิบัติตัวเกี่ยวกับโรค osteoarthritis</t>
        </is>
      </c>
      <c r="D113" s="186" t="n"/>
      <c r="E113" s="186" t="inlineStr">
        <is>
          <t>หลีกเลี่ยงนั่งพับเพียบ</t>
        </is>
      </c>
      <c r="F113" s="186" t="inlineStr">
        <is>
          <t>ลดน้ำหนักตัว</t>
        </is>
      </c>
      <c r="G113" s="186" t="inlineStr">
        <is>
          <t>หลีกเลี่ยงการยกของหนัก</t>
        </is>
      </c>
      <c r="H113" s="186" t="inlineStr">
        <is>
          <t>ออกกำลังกายในน้ำ</t>
        </is>
      </c>
      <c r="I113" s="186" t="inlineStr">
        <is>
          <t>หลีกเลี่ยงการรับประทานยอดผัก</t>
        </is>
      </c>
      <c r="J113" s="185" t="inlineStr">
        <is>
          <t>5</t>
        </is>
      </c>
      <c r="K113" s="186" t="inlineStr">
        <is>
          <t>✅ คำตอบที่ถูกต้อง: ข้อ จ. หลีกเลี่ยงการรับประทานยอดผัก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t>
        </is>
      </c>
      <c r="L113" s="186" t="n"/>
      <c r="M113" s="186" t="inlineStr">
        <is>
          <t>Musculoskeletal</t>
        </is>
      </c>
      <c r="N113" s="186" t="inlineStr">
        <is>
          <t>Osteoarthritis</t>
        </is>
      </c>
      <c r="O113" s="185" t="inlineStr">
        <is>
          <t>Clinic</t>
        </is>
      </c>
      <c r="P113" s="186" t="inlineStr">
        <is>
          <t>ข้อ 41 Pharma Plus เล่มม่วง (เฉลยข้อ จ)</t>
        </is>
      </c>
      <c r="Q113" s="185" t="inlineStr">
        <is>
          <t>แบบฝึกหัด</t>
        </is>
      </c>
      <c r="R113" s="185" t="inlineStr">
        <is>
          <t>เล่มม่วง</t>
        </is>
      </c>
      <c r="S113" s="185" t="n"/>
    </row>
    <row r="114" ht="24" customHeight="1" s="49">
      <c r="A114" s="185" t="n">
        <v>112</v>
      </c>
      <c r="B114" s="186"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t>
        </is>
      </c>
      <c r="C114" s="186" t="inlineStr">
        <is>
          <t>คำถาม: จงคำนวณปริมาณ Ca2+ (Elemental Calcium) ที่ผู้ป่วยได้รับต่อวัน</t>
        </is>
      </c>
      <c r="D114" s="186" t="n"/>
      <c r="E114" s="186" t="inlineStr">
        <is>
          <t>40 mg</t>
        </is>
      </c>
      <c r="F114" s="186" t="inlineStr">
        <is>
          <t>80 mg</t>
        </is>
      </c>
      <c r="G114" s="186" t="inlineStr">
        <is>
          <t>400 mg</t>
        </is>
      </c>
      <c r="H114" s="186" t="inlineStr">
        <is>
          <t>800 mg</t>
        </is>
      </c>
      <c r="I114" s="186" t="inlineStr">
        <is>
          <t>2000 mg</t>
        </is>
      </c>
      <c r="J114" s="185" t="inlineStr">
        <is>
          <t>4</t>
        </is>
      </c>
      <c r="K114" s="186" t="inlineStr">
        <is>
          <t>✅ คำตอบที่ถูกต้อง: ข้อ ง. 800 mg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t>
        </is>
      </c>
      <c r="L114" s="186" t="n"/>
      <c r="M114" s="186" t="inlineStr">
        <is>
          <t>Musculoskeletal</t>
        </is>
      </c>
      <c r="N114" s="186" t="inlineStr">
        <is>
          <t>Osteoarthritis</t>
        </is>
      </c>
      <c r="O114" s="185" t="inlineStr">
        <is>
          <t>Clinic</t>
        </is>
      </c>
      <c r="P114" s="186" t="inlineStr">
        <is>
          <t>ข้อ 42 Pharma Plus เล่มม่วง (เฉลยข้อ ง)</t>
        </is>
      </c>
      <c r="Q114" s="185" t="inlineStr">
        <is>
          <t>แบบฝึกหัด</t>
        </is>
      </c>
      <c r="R114" s="185" t="inlineStr">
        <is>
          <t>เล่มม่วง</t>
        </is>
      </c>
      <c r="S114" s="185" t="n"/>
    </row>
    <row r="115" ht="24" customHeight="1" s="49">
      <c r="A115" s="185" t="n">
        <v>113</v>
      </c>
      <c r="B115" s="18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t>
        </is>
      </c>
      <c r="C115" s="186" t="inlineStr">
        <is>
          <t>ข้อใดบ่งบอกอาการทางคลินิกของโรคเกาต์</t>
        </is>
      </c>
      <c r="D115" s="186" t="n"/>
      <c r="E115" s="186" t="inlineStr">
        <is>
          <t>ข้อฝืดยามเช้า (morning stiffness) อย่างน้อย 1 ชม.</t>
        </is>
      </c>
      <c r="F115" s="186" t="inlineStr">
        <is>
          <t>มี nodule ขึ้นบริเวณข้อที่อักเสบ</t>
        </is>
      </c>
      <c r="G115" s="186" t="inlineStr">
        <is>
          <t>มักเกิดกับข้อใหญ่ๆที่รับน้ำหนักมาก</t>
        </is>
      </c>
      <c r="H115" s="186" t="inlineStr">
        <is>
          <t>อาจพบนิวตตะกอนที่ไตได้ มีข้อเท้าบวม</t>
        </is>
      </c>
      <c r="I115" s="186" t="inlineStr">
        <is>
          <t>อาการปวดเกิดขึ้นที่ข้อเดียวกันทั้งสองข้างของร่างกาย</t>
        </is>
      </c>
      <c r="J115" s="185" t="inlineStr">
        <is>
          <t>2</t>
        </is>
      </c>
      <c r="K115" s="186" t="inlineStr">
        <is>
          <t>✅ คำตอบที่ถูกต้อง: ข้อ ข. มี nodule ขึ้นบริเวณข้อที่อักเสบ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t>
        </is>
      </c>
      <c r="L115" s="186" t="n"/>
      <c r="M115" s="186" t="inlineStr">
        <is>
          <t>Musculoskeletal</t>
        </is>
      </c>
      <c r="N115" s="186" t="inlineStr">
        <is>
          <t>Gout</t>
        </is>
      </c>
      <c r="O115" s="185" t="inlineStr">
        <is>
          <t>Clinic</t>
        </is>
      </c>
      <c r="P115" s="186" t="inlineStr">
        <is>
          <t>ข้อ 43 Pharma Plus เล่มม่วง (เฉลยข้อ ข)</t>
        </is>
      </c>
      <c r="Q115" s="185" t="inlineStr">
        <is>
          <t>แบบฝึกหัด</t>
        </is>
      </c>
      <c r="R115" s="185" t="inlineStr">
        <is>
          <t>เล่มม่วง</t>
        </is>
      </c>
      <c r="S115" s="185" t="n"/>
    </row>
    <row r="116" ht="24" customHeight="1" s="49">
      <c r="A116" s="185" t="n">
        <v>114</v>
      </c>
      <c r="B116" s="18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t>
        </is>
      </c>
      <c r="C116" s="186" t="inlineStr">
        <is>
          <t>ข้อใดเป็นแบบแผนการรักษาที่เหมาะสมกับผู้ป่วยในลักษณะนี้</t>
        </is>
      </c>
      <c r="D116" s="186" t="n"/>
      <c r="E116" s="186" t="inlineStr">
        <is>
          <t>Indomethacin</t>
        </is>
      </c>
      <c r="F116" s="186" t="inlineStr">
        <is>
          <t>Colchicine</t>
        </is>
      </c>
      <c r="G116" s="186" t="inlineStr">
        <is>
          <t>Indomethacin + colchicine</t>
        </is>
      </c>
      <c r="H116" s="186" t="inlineStr">
        <is>
          <t>Colchicine + allopurinol</t>
        </is>
      </c>
      <c r="I116" s="186" t="inlineStr">
        <is>
          <t>Indomethacin + colchicine + allopurinol</t>
        </is>
      </c>
      <c r="J116" s="185" t="inlineStr">
        <is>
          <t>1</t>
        </is>
      </c>
      <c r="K116" s="186" t="inlineStr">
        <is>
          <t>✅ คำตอบที่ถูกต้อง: ข้อ ก. Indomethacin
🎯 ทำไมข้อนี้ถึงถูก: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t>
        </is>
      </c>
      <c r="L116" s="186" t="n"/>
      <c r="M116" s="186" t="inlineStr">
        <is>
          <t>Musculoskeletal</t>
        </is>
      </c>
      <c r="N116" s="186" t="inlineStr">
        <is>
          <t>Gout</t>
        </is>
      </c>
      <c r="O116" s="185" t="inlineStr">
        <is>
          <t>Clinic</t>
        </is>
      </c>
      <c r="P116" s="186" t="inlineStr">
        <is>
          <t>ข้อ 44 Pharma Plus เล่มม่วง (เฉลยข้อ ก ข)</t>
        </is>
      </c>
      <c r="Q116" s="185" t="inlineStr">
        <is>
          <t>แบบฝึกหัด</t>
        </is>
      </c>
      <c r="R116" s="185" t="inlineStr">
        <is>
          <t>เล่มม่วง</t>
        </is>
      </c>
      <c r="S116" s="185" t="n"/>
    </row>
    <row r="117" ht="24" customHeight="1" s="49">
      <c r="A117" s="185" t="n">
        <v>115</v>
      </c>
      <c r="B117" s="186"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t>
        </is>
      </c>
      <c r="C117" s="186" t="inlineStr">
        <is>
          <t>ยาในข้อใดที่เหมาะสมที่สุดในการใช้ทดแทน indomethacin ในผู้ป่วยรายนี้</t>
        </is>
      </c>
      <c r="D117" s="186" t="n"/>
      <c r="E117" s="186" t="inlineStr">
        <is>
          <t>Meloxicam</t>
        </is>
      </c>
      <c r="F117" s="186" t="inlineStr">
        <is>
          <t>Nabumetone</t>
        </is>
      </c>
      <c r="G117" s="186" t="inlineStr">
        <is>
          <t>Loxoprofen</t>
        </is>
      </c>
      <c r="H117" s="186" t="inlineStr">
        <is>
          <t>Celecoxib</t>
        </is>
      </c>
      <c r="I117" s="186" t="inlineStr">
        <is>
          <t>Sulindac</t>
        </is>
      </c>
      <c r="J117" s="185" t="inlineStr">
        <is>
          <t>4</t>
        </is>
      </c>
      <c r="K117" s="186" t="inlineStr">
        <is>
          <t>✅ คำตอบที่ถูกต้อง: ข้อ ง. Celecoxib
🎯 ทำไมข้อนี้ถึงถูก: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t>
        </is>
      </c>
      <c r="L117" s="186" t="n"/>
      <c r="M117" s="186" t="inlineStr">
        <is>
          <t>Musculoskeletal</t>
        </is>
      </c>
      <c r="N117" s="186" t="inlineStr">
        <is>
          <t>Gout</t>
        </is>
      </c>
      <c r="O117" s="185" t="inlineStr">
        <is>
          <t>Clinic</t>
        </is>
      </c>
      <c r="P117" s="186" t="inlineStr">
        <is>
          <t>ข้อ 45 Pharma Plus เล่มม่วง (เฉลยข้อ ง)</t>
        </is>
      </c>
      <c r="Q117" s="185" t="inlineStr">
        <is>
          <t>แบบฝึกหัด</t>
        </is>
      </c>
      <c r="R117" s="185" t="inlineStr">
        <is>
          <t>เล่มม่วง</t>
        </is>
      </c>
      <c r="S117" s="185" t="n"/>
    </row>
    <row r="118" ht="24" customHeight="1" s="49">
      <c r="A118" s="185" t="n">
        <v>116</v>
      </c>
      <c r="B118" s="186" t="n"/>
      <c r="C118" s="186" t="inlineStr">
        <is>
          <t>การออกกำลังกายประเภทใดที่เหมาะสมสำหรับผู้ป่วยรายนี้</t>
        </is>
      </c>
      <c r="D118" s="186" t="n"/>
      <c r="E118" s="186" t="inlineStr">
        <is>
          <t>เทนนิส</t>
        </is>
      </c>
      <c r="F118" s="186" t="inlineStr">
        <is>
          <t>รักบี้</t>
        </is>
      </c>
      <c r="G118" s="186" t="inlineStr">
        <is>
          <t>จ็อกกิ้ง</t>
        </is>
      </c>
      <c r="H118" s="186" t="inlineStr">
        <is>
          <t>บาสเกตบอล</t>
        </is>
      </c>
      <c r="I118" s="186" t="inlineStr">
        <is>
          <t>ยิมนาสติก</t>
        </is>
      </c>
      <c r="J118" s="185" t="inlineStr">
        <is>
          <t>1</t>
        </is>
      </c>
      <c r="K118" s="186" t="inlineStr">
        <is>
          <t>✅ คำตอบที่ถูกต้อง: ข้อ ก. เทนนิส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t>
        </is>
      </c>
      <c r="L118" s="186" t="n"/>
      <c r="M118" s="186" t="inlineStr">
        <is>
          <t>Musculoskeletal</t>
        </is>
      </c>
      <c r="N118" s="186" t="inlineStr">
        <is>
          <t>Gout</t>
        </is>
      </c>
      <c r="O118" s="185" t="inlineStr">
        <is>
          <t>Clinic</t>
        </is>
      </c>
      <c r="P118" s="186" t="inlineStr">
        <is>
          <t>ข้อ 46 Pharma Plus เล่มม่วง (เฉลยข้อ )</t>
        </is>
      </c>
      <c r="Q118" s="185" t="inlineStr">
        <is>
          <t>แบบฝึกหัด</t>
        </is>
      </c>
      <c r="R118" s="185" t="inlineStr">
        <is>
          <t>เล่มม่วง</t>
        </is>
      </c>
      <c r="S118" s="185" t="n"/>
    </row>
    <row r="119" ht="24" customHeight="1" s="49">
      <c r="A119" s="185" t="n">
        <v>117</v>
      </c>
      <c r="B119" s="186" t="n"/>
      <c r="C119" s="186" t="inlineStr">
        <is>
          <t>อาหารประเภทใดที่เหมาะแก่ผู้ป่วยรายนี้</t>
        </is>
      </c>
      <c r="D119" s="186" t="n"/>
      <c r="E119" s="186" t="inlineStr">
        <is>
          <t>ปีกไก่เหล้าแดง</t>
        </is>
      </c>
      <c r="F119" s="186" t="inlineStr">
        <is>
          <t>ยอดมะพร้าวผัดกุ้ง</t>
        </is>
      </c>
      <c r="G119" s="186" t="inlineStr">
        <is>
          <t>ซุปหน่อไม้</t>
        </is>
      </c>
      <c r="H119" s="186" t="inlineStr">
        <is>
          <t>แกงจืดเต้าหู้หมูสับ</t>
        </is>
      </c>
      <c r="I119" s="186" t="inlineStr">
        <is>
          <t>เกาเหลาเครื่องในหมู</t>
        </is>
      </c>
      <c r="J119" s="185" t="inlineStr">
        <is>
          <t>4</t>
        </is>
      </c>
      <c r="K119" s="186" t="inlineStr">
        <is>
          <t>✅ คำตอบที่ถูกต้อง: ข้อ ง. แกงจืดเต้าหู้หมูสับ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t>
        </is>
      </c>
      <c r="L119" s="186" t="n"/>
      <c r="M119" s="186" t="inlineStr">
        <is>
          <t>Musculoskeletal</t>
        </is>
      </c>
      <c r="N119" s="186" t="inlineStr">
        <is>
          <t>Gout</t>
        </is>
      </c>
      <c r="O119" s="185" t="inlineStr">
        <is>
          <t>Clinic</t>
        </is>
      </c>
      <c r="P119" s="186" t="inlineStr">
        <is>
          <t>ข้อ 47 Pharma Plus เล่มม่วง (เฉลยข้อ ง)</t>
        </is>
      </c>
      <c r="Q119" s="185" t="inlineStr">
        <is>
          <t>แบบฝึกหัด</t>
        </is>
      </c>
      <c r="R119" s="185" t="inlineStr">
        <is>
          <t>เล่มม่วง</t>
        </is>
      </c>
      <c r="S119" s="185" t="n"/>
    </row>
    <row r="120" ht="24" customHeight="1" s="49">
      <c r="A120" s="185" t="n">
        <v>118</v>
      </c>
      <c r="B120" s="186" t="inlineStr">
        <is>
          <t>หญิงไทย อายุ 24 ปี มีอาการปวดข้อนิ้วมือทั้งสองข้าง มักมีอาการข้อตึงในตอนเช้าหลังตื่นนอนประมาณ 20 นาที มักมีเสียงดังในข้อ</t>
        </is>
      </c>
      <c r="C120" s="186" t="inlineStr">
        <is>
          <t>หญิงรายนี้ น่าจะป่วยเป็นโรคใด</t>
        </is>
      </c>
      <c r="D120" s="186" t="n"/>
      <c r="E120" s="186" t="inlineStr">
        <is>
          <t>Gouty arthritis</t>
        </is>
      </c>
      <c r="F120" s="186" t="inlineStr">
        <is>
          <t>Rheumatoid arthritis</t>
        </is>
      </c>
      <c r="G120" s="186" t="inlineStr">
        <is>
          <t>Osteoarthritis</t>
        </is>
      </c>
      <c r="H120" s="186" t="inlineStr">
        <is>
          <t>Osteoporosis</t>
        </is>
      </c>
      <c r="I120" s="186" t="inlineStr">
        <is>
          <t>Osteopenia</t>
        </is>
      </c>
      <c r="J120" s="185" t="inlineStr">
        <is>
          <t>2</t>
        </is>
      </c>
      <c r="K120" s="186" t="inlineStr">
        <is>
          <t>✅ คำตอบที่ถูกต้อง: ข้อ ข. Rheumatoid arthritis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t>
        </is>
      </c>
      <c r="L120" s="186" t="n"/>
      <c r="M120" s="186" t="inlineStr">
        <is>
          <t>Musculoskeletal</t>
        </is>
      </c>
      <c r="N120" s="186" t="inlineStr">
        <is>
          <t>Rheumatoid arthritis</t>
        </is>
      </c>
      <c r="O120" s="185" t="inlineStr">
        <is>
          <t>Clinic</t>
        </is>
      </c>
      <c r="P120" s="186" t="inlineStr">
        <is>
          <t>ข้อ 48 Pharma Plus เล่มม่วง (เฉลยข้อ ค)</t>
        </is>
      </c>
      <c r="Q120" s="185" t="inlineStr">
        <is>
          <t>แบบฝึกหัด</t>
        </is>
      </c>
      <c r="R120" s="185" t="inlineStr">
        <is>
          <t>เล่มม่วง</t>
        </is>
      </c>
      <c r="S120" s="185" t="n"/>
    </row>
    <row r="121" ht="24" customHeight="1" s="49">
      <c r="A121" s="185" t="n">
        <v>119</v>
      </c>
      <c r="B121" s="186" t="inlineStr">
        <is>
          <t>หญิงไทย อายุ 24 ปี มีอาการปวดข้อนิ้วมือทั้งสองข้าง มักมีอาการข้อตึงในตอนเช้าหลังตื่นนอนประมาณ 20 นาที มักมีเสียงดังในข้อ</t>
        </is>
      </c>
      <c r="C121" s="186" t="inlineStr">
        <is>
          <t>ยาในข้อใดควรใช้เป็นอันดับแรกในผู้ป่วยรายนี้</t>
        </is>
      </c>
      <c r="D121" s="186" t="n"/>
      <c r="E121" s="186" t="inlineStr">
        <is>
          <t>Paracetamol</t>
        </is>
      </c>
      <c r="F121" s="186" t="inlineStr">
        <is>
          <t>Colchicine</t>
        </is>
      </c>
      <c r="G121" s="186" t="inlineStr">
        <is>
          <t>Prednisolone</t>
        </is>
      </c>
      <c r="H121" s="186" t="inlineStr">
        <is>
          <t>Ibuprofen</t>
        </is>
      </c>
      <c r="I121" s="186" t="inlineStr">
        <is>
          <t>Methotrexate</t>
        </is>
      </c>
      <c r="J121" s="185" t="inlineStr">
        <is>
          <t>5</t>
        </is>
      </c>
      <c r="K121" s="186" t="inlineStr">
        <is>
          <t>✅ คำตอบที่ถูกต้อง: ข้อ จ. Methotrexate
🎯 ทำไมข้อนี้ถึงถูก: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t>
        </is>
      </c>
      <c r="L121" s="186" t="n"/>
      <c r="M121" s="186" t="inlineStr">
        <is>
          <t>Musculoskeletal</t>
        </is>
      </c>
      <c r="N121" s="186" t="inlineStr">
        <is>
          <t>Rheumatoid arthritis</t>
        </is>
      </c>
      <c r="O121" s="185" t="inlineStr">
        <is>
          <t>Clinic</t>
        </is>
      </c>
      <c r="P121" s="186" t="inlineStr">
        <is>
          <t>ข้อ 49 Pharma Plus เล่มม่วง (เฉลยข้อ ก)</t>
        </is>
      </c>
      <c r="Q121" s="185" t="inlineStr">
        <is>
          <t>แบบฝึกหัด</t>
        </is>
      </c>
      <c r="R121" s="185" t="inlineStr">
        <is>
          <t>เล่มม่วง</t>
        </is>
      </c>
      <c r="S121" s="185" t="n"/>
    </row>
    <row r="122" ht="24" customHeight="1" s="49">
      <c r="A122" s="185" t="n">
        <v>120</v>
      </c>
      <c r="B122" s="186" t="inlineStr">
        <is>
          <t>หญิงไทย อายุ 24 ปี มีอาการปวดข้อนิ้วมือทั้งสองข้าง มักมีอาการข้อตึงในตอนเช้าหลังตื่นนอนประมาณ 20 นาที มักมีเสียงดังในข้อ</t>
        </is>
      </c>
      <c r="C122" s="186" t="inlineStr">
        <is>
          <t>หากใช้ยาในข้อ 49 ไม่ได้ผล ควรเลือกยาใดเป็นอันดับต่อมา</t>
        </is>
      </c>
      <c r="D122" s="186" t="n"/>
      <c r="E122" s="186" t="inlineStr">
        <is>
          <t>Sulfasalazine</t>
        </is>
      </c>
      <c r="F122" s="186" t="inlineStr">
        <is>
          <t>Auranofin</t>
        </is>
      </c>
      <c r="G122" s="186" t="inlineStr">
        <is>
          <t>Celecoxib</t>
        </is>
      </c>
      <c r="H122" s="186" t="inlineStr">
        <is>
          <t>Glucosamine</t>
        </is>
      </c>
      <c r="I122" s="186" t="inlineStr">
        <is>
          <t>Allopurinol</t>
        </is>
      </c>
      <c r="J122" s="185" t="inlineStr">
        <is>
          <t>1</t>
        </is>
      </c>
      <c r="K122" s="186" t="inlineStr">
        <is>
          <t>✅ คำตอบที่ถูกต้อง: ข้อ ก. Sulfasalazine
🎯 ทำไมข้อนี้ถึงถูก: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t>
        </is>
      </c>
      <c r="L122" s="186" t="n"/>
      <c r="M122" s="186" t="inlineStr">
        <is>
          <t>Musculoskeletal</t>
        </is>
      </c>
      <c r="N122" s="186" t="inlineStr">
        <is>
          <t>Rheumatoid arthritis</t>
        </is>
      </c>
      <c r="O122" s="185" t="inlineStr">
        <is>
          <t>Clinic</t>
        </is>
      </c>
      <c r="P122" s="186" t="inlineStr">
        <is>
          <t>ข้อ 50 Pharma Plus เล่มม่วง (เฉลยข้อ ค)</t>
        </is>
      </c>
      <c r="Q122" s="185" t="inlineStr">
        <is>
          <t>แบบฝึกหัด</t>
        </is>
      </c>
      <c r="R122" s="185" t="inlineStr">
        <is>
          <t>เล่มม่วง</t>
        </is>
      </c>
      <c r="S122" s="185" t="n"/>
    </row>
    <row r="123" ht="24" customHeight="1" s="49">
      <c r="A123" s="185" t="n">
        <v>121</v>
      </c>
      <c r="B123" s="186" t="n"/>
      <c r="C123" s="186" t="inlineStr">
        <is>
          <t>ยาในข้อใดใช้ชะลอการเสื่อมของกระดูกและข้อ</t>
        </is>
      </c>
      <c r="D123" s="186" t="n"/>
      <c r="E123" s="186" t="inlineStr">
        <is>
          <t>Estrogen</t>
        </is>
      </c>
      <c r="F123" s="186" t="inlineStr">
        <is>
          <t>Methotrexate</t>
        </is>
      </c>
      <c r="G123" s="186" t="inlineStr">
        <is>
          <t>Paracetamol</t>
        </is>
      </c>
      <c r="H123" s="186" t="inlineStr">
        <is>
          <t>Glucosamine</t>
        </is>
      </c>
      <c r="I123" s="186" t="inlineStr">
        <is>
          <t>Probenecid</t>
        </is>
      </c>
      <c r="J123" s="185" t="inlineStr">
        <is>
          <t>4</t>
        </is>
      </c>
      <c r="K123" s="186" t="inlineStr">
        <is>
          <t>✅ คำตอบที่ถูกต้อง: ข้อ ง. Glucosamine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t>
        </is>
      </c>
      <c r="L123" s="186" t="n"/>
      <c r="M123" s="186" t="inlineStr">
        <is>
          <t>Musculoskeletal</t>
        </is>
      </c>
      <c r="N123" s="186" t="inlineStr">
        <is>
          <t>Osteoarthritis</t>
        </is>
      </c>
      <c r="O123" s="185" t="inlineStr">
        <is>
          <t>Clinic</t>
        </is>
      </c>
      <c r="P123" s="186" t="inlineStr">
        <is>
          <t>ข้อ 51 Pharma Plus เล่มม่วง (เฉลยข้อ ง)</t>
        </is>
      </c>
      <c r="Q123" s="185" t="inlineStr">
        <is>
          <t>แบบฝึกหัด</t>
        </is>
      </c>
      <c r="R123" s="185" t="inlineStr">
        <is>
          <t>เล่มม่วง</t>
        </is>
      </c>
      <c r="S123" s="185" t="n"/>
    </row>
    <row r="124" ht="24" customHeight="1" s="49">
      <c r="A124" s="185" t="n">
        <v>122</v>
      </c>
      <c r="B124" s="18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t>
        </is>
      </c>
      <c r="C124" s="186" t="inlineStr">
        <is>
          <t>ยาในข้อใดไม่เหมาะสมกับผู้ป่วย</t>
        </is>
      </c>
      <c r="D124" s="186" t="n"/>
      <c r="E124" s="186" t="inlineStr">
        <is>
          <t>Ibuprofen</t>
        </is>
      </c>
      <c r="F124" s="186" t="inlineStr">
        <is>
          <t>Diclofenac</t>
        </is>
      </c>
      <c r="G124" s="186" t="inlineStr">
        <is>
          <t>Nimesulide</t>
        </is>
      </c>
      <c r="H124" s="186" t="inlineStr">
        <is>
          <t>Paracetamol</t>
        </is>
      </c>
      <c r="I124" s="186" t="inlineStr">
        <is>
          <t>Aspirin</t>
        </is>
      </c>
      <c r="J124" s="185" t="inlineStr">
        <is>
          <t>3</t>
        </is>
      </c>
      <c r="K124" s="186" t="inlineStr">
        <is>
          <t>✅ คำตอบที่ถูกต้อง: ข้อ ค. Nimesulide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t>
        </is>
      </c>
      <c r="L124" s="186" t="n"/>
      <c r="M124" s="186" t="inlineStr">
        <is>
          <t>Musculoskeletal</t>
        </is>
      </c>
      <c r="N124" s="186" t="inlineStr">
        <is>
          <t>Osteoarthritis</t>
        </is>
      </c>
      <c r="O124" s="185" t="inlineStr">
        <is>
          <t>Clinic</t>
        </is>
      </c>
      <c r="P124" s="186" t="inlineStr">
        <is>
          <t>ข้อ 52 Pharma Plus เล่มม่วง (เฉลยข้อ ค)</t>
        </is>
      </c>
      <c r="Q124" s="185" t="inlineStr">
        <is>
          <t>แบบฝึกหัด</t>
        </is>
      </c>
      <c r="R124" s="185" t="inlineStr">
        <is>
          <t>เล่มม่วง</t>
        </is>
      </c>
      <c r="S124" s="185" t="n"/>
    </row>
    <row r="125" ht="24" customHeight="1" s="49">
      <c r="A125" s="185" t="n">
        <v>123</v>
      </c>
      <c r="B125" s="186"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t>
        </is>
      </c>
      <c r="C125" s="186" t="inlineStr">
        <is>
          <t>ข้อใดถูกต้องเกี่ยวกับการแนะนำการรับประทานยาให้แก่ผู้ป่วย</t>
        </is>
      </c>
      <c r="D125" s="186" t="n"/>
      <c r="E125" s="186" t="inlineStr">
        <is>
          <t>รับประทาน Paracetamol 3 เม็ด ทุก 4 ชั่วโมง</t>
        </is>
      </c>
      <c r="F125" s="186" t="inlineStr">
        <is>
          <t>เพิ่มยา muscle relaxant ให้แก่ผู้ป่วย</t>
        </is>
      </c>
      <c r="G125" s="186" t="inlineStr">
        <is>
          <t>รับประทาน Glucosamine ครั้งละ 2 เม็ด วันละ 3 ครั้ง</t>
        </is>
      </c>
      <c r="H125" s="186" t="inlineStr">
        <is>
          <t>รับประทาน Calcium carbonate (1 g) 2 เม็ด ก่อนอาหารเช้า</t>
        </is>
      </c>
      <c r="I125" s="186" t="inlineStr">
        <is>
          <t>ถูนวดเจลพริกบริเวณปวด เพื่อให้ยาดูดซึมได้เยอะ</t>
        </is>
      </c>
      <c r="J125" s="185" t="inlineStr">
        <is>
          <t>3</t>
        </is>
      </c>
      <c r="K125" s="186" t="inlineStr">
        <is>
          <t>✅ คำตอบที่ถูกต้อง: ข้อ ค. รับประทาน Glucosamine ครั้งละ 2 เม็ด วันละ 3 ครั้ง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t>
        </is>
      </c>
      <c r="L125" s="186" t="n"/>
      <c r="M125" s="186" t="inlineStr">
        <is>
          <t>Musculoskeletal</t>
        </is>
      </c>
      <c r="N125" s="186" t="inlineStr">
        <is>
          <t>Osteoarthritis</t>
        </is>
      </c>
      <c r="O125" s="185" t="inlineStr">
        <is>
          <t>Clinic</t>
        </is>
      </c>
      <c r="P125" s="186" t="inlineStr">
        <is>
          <t>ข้อ 53 Pharma Plus เล่มม่วง (เฉลยข้อ ค)</t>
        </is>
      </c>
      <c r="Q125" s="185" t="inlineStr">
        <is>
          <t>แบบฝึกหัด</t>
        </is>
      </c>
      <c r="R125" s="185" t="inlineStr">
        <is>
          <t>เล่มม่วง</t>
        </is>
      </c>
      <c r="S125" s="185" t="n"/>
    </row>
    <row r="126" ht="24" customHeight="1" s="49">
      <c r="A126" s="185" t="n">
        <v>124</v>
      </c>
      <c r="B126" s="186" t="n"/>
      <c r="C126" s="186" t="inlineStr">
        <is>
          <t>ข้อใดที่เภสัชกรไม่ต้องให้คำแนะนำเรื่องการปฏิบัติตัวเกี่ยวกับโรค osteoarthritis</t>
        </is>
      </c>
      <c r="D126" s="186" t="n"/>
      <c r="E126" s="186" t="inlineStr">
        <is>
          <t>หลีกเลี่ยงนั่งพับเพียบ</t>
        </is>
      </c>
      <c r="F126" s="186" t="inlineStr">
        <is>
          <t>ลดน้ำหนักตัว</t>
        </is>
      </c>
      <c r="G126" s="186" t="inlineStr">
        <is>
          <t>หลีกเลี่ยงการยกของหนัก</t>
        </is>
      </c>
      <c r="H126" s="186" t="inlineStr">
        <is>
          <t>ออกกำลังกายในน้ำ</t>
        </is>
      </c>
      <c r="I126" s="186" t="inlineStr">
        <is>
          <t>หลีกเลี่ยงการรับประทานยอดผัก</t>
        </is>
      </c>
      <c r="J126" s="185" t="inlineStr">
        <is>
          <t>5</t>
        </is>
      </c>
      <c r="K126" s="186" t="inlineStr">
        <is>
          <t>✅ คำตอบที่ถูกต้อง: ข้อ จ. หลีกเลี่ยงการรับประทานยอดผัก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t>
        </is>
      </c>
      <c r="L126" s="186" t="n"/>
      <c r="M126" s="186" t="inlineStr">
        <is>
          <t>Musculoskeletal</t>
        </is>
      </c>
      <c r="N126" s="186" t="inlineStr">
        <is>
          <t>Osteoarthritis</t>
        </is>
      </c>
      <c r="O126" s="185" t="inlineStr">
        <is>
          <t>Clinic</t>
        </is>
      </c>
      <c r="P126" s="186" t="inlineStr">
        <is>
          <t>ข้อ 54 Pharma Plus เล่มม่วง (เฉลยข้อ จ)</t>
        </is>
      </c>
      <c r="Q126" s="185" t="inlineStr">
        <is>
          <t>แบบฝึกหัด</t>
        </is>
      </c>
      <c r="R126" s="185" t="inlineStr">
        <is>
          <t>เล่มม่วง</t>
        </is>
      </c>
      <c r="S126" s="185" t="n"/>
    </row>
    <row r="127" ht="24" customHeight="1" s="49">
      <c r="A127" s="185" t="n">
        <v>125</v>
      </c>
      <c r="B127" s="186" t="inlineStr">
        <is>
          <t>อีก 2 เดือนต่อมา ผู้ป่วยยังมีอาการปวดข้ออยู่ และเป็นโรคกระเพาะอาหารด้วย ยาใดที่ควรใช้ในผู้ป่วยรายนี้</t>
        </is>
      </c>
      <c r="C127" s="186" t="inlineStr">
        <is>
          <t>ยาใดที่ควรใช้ในผู้ป่วยรายนี้</t>
        </is>
      </c>
      <c r="D127" s="186" t="n"/>
      <c r="E127" s="186" t="inlineStr">
        <is>
          <t>Etoricoxib</t>
        </is>
      </c>
      <c r="F127" s="186" t="inlineStr">
        <is>
          <t>Ibuprofen</t>
        </is>
      </c>
      <c r="G127" s="186" t="inlineStr">
        <is>
          <t>Diclofenac</t>
        </is>
      </c>
      <c r="H127" s="186" t="inlineStr">
        <is>
          <t>Aspirin</t>
        </is>
      </c>
      <c r="I127" s="186" t="inlineStr">
        <is>
          <t>Piroxicam</t>
        </is>
      </c>
      <c r="J127" s="185" t="inlineStr">
        <is>
          <t>1</t>
        </is>
      </c>
      <c r="K127" s="186" t="inlineStr">
        <is>
          <t>✅ คำตอบที่ถูกต้อง: ข้อ ก. Etoricoxib
🎯 ทำไมข้อนี้ถึงถูก: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t>
        </is>
      </c>
      <c r="L127" s="186" t="n"/>
      <c r="M127" s="186" t="inlineStr">
        <is>
          <t>Musculoskeletal</t>
        </is>
      </c>
      <c r="N127" s="186" t="inlineStr">
        <is>
          <t>Osteoarthritis</t>
        </is>
      </c>
      <c r="O127" s="185" t="inlineStr">
        <is>
          <t>Clinic</t>
        </is>
      </c>
      <c r="P127" s="186" t="inlineStr">
        <is>
          <t>ข้อ 55 Pharma Plus เล่มม่วง (เฉลยข้อ ก)</t>
        </is>
      </c>
      <c r="Q127" s="185" t="inlineStr">
        <is>
          <t>แบบฝึกหัด</t>
        </is>
      </c>
      <c r="R127" s="185" t="inlineStr">
        <is>
          <t>เล่มม่วง</t>
        </is>
      </c>
      <c r="S127" s="185" t="n"/>
    </row>
    <row r="128" ht="24" customHeight="1" s="49">
      <c r="A128" s="185" t="n">
        <v>126</v>
      </c>
      <c r="B128" s="186" t="n"/>
      <c r="C128" s="186" t="inlineStr">
        <is>
          <t>ข้อใดจัดเป็นยาหรือผลิตภัณฑ์เสริมอาหารในกลุ่มชะลอความเสื่อมสลายของกระดูกอ่อน</t>
        </is>
      </c>
      <c r="D128" s="186" t="n"/>
      <c r="E128" s="186" t="inlineStr">
        <is>
          <t>Glucosamine sulfate</t>
        </is>
      </c>
      <c r="F128" s="186" t="inlineStr">
        <is>
          <t>Hydroxychloroquine</t>
        </is>
      </c>
      <c r="G128" s="186" t="inlineStr">
        <is>
          <t>Auranofin</t>
        </is>
      </c>
      <c r="H128" s="186" t="inlineStr">
        <is>
          <t>Prednisolone</t>
        </is>
      </c>
      <c r="I128" s="186" t="inlineStr">
        <is>
          <t>Methotrexate</t>
        </is>
      </c>
      <c r="J128" s="185" t="inlineStr">
        <is>
          <t>1</t>
        </is>
      </c>
      <c r="K128" s="186" t="inlineStr">
        <is>
          <t>✅ คำตอบที่ถูกต้อง: ข้อ ก. Glucosamine sulfate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t>
        </is>
      </c>
      <c r="L128" s="186" t="n"/>
      <c r="M128" s="186" t="inlineStr">
        <is>
          <t>Musculoskeletal</t>
        </is>
      </c>
      <c r="N128" s="186" t="inlineStr">
        <is>
          <t>Osteoarthritis</t>
        </is>
      </c>
      <c r="O128" s="185" t="inlineStr">
        <is>
          <t>Clinic</t>
        </is>
      </c>
      <c r="P128" s="186" t="inlineStr">
        <is>
          <t>ข้อ 56 Pharma Plus เล่มม่วง (เฉลยข้อ ก)</t>
        </is>
      </c>
      <c r="Q128" s="185" t="inlineStr">
        <is>
          <t>แบบฝึกหัด</t>
        </is>
      </c>
      <c r="R128" s="185" t="inlineStr">
        <is>
          <t>เล่มม่วง</t>
        </is>
      </c>
      <c r="S128" s="185" t="n"/>
    </row>
    <row r="129" ht="24" customHeight="1" s="49">
      <c r="A129" s="185" t="n">
        <v>127</v>
      </c>
      <c r="B129" s="186"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t>
        </is>
      </c>
      <c r="C129" s="186" t="inlineStr">
        <is>
          <t>เกี่ยวกับ raloxifene ข้อใดต่อไปนี้ไม่ถูกต้อง</t>
        </is>
      </c>
      <c r="D129" s="186" t="n"/>
      <c r="E129" s="186" t="inlineStr">
        <is>
          <t>Raloxifene จัดเป็นยากลุ่ม pure estrogen antagonist ชนิด 2nd generation</t>
        </is>
      </c>
      <c r="F129" s="186" t="inlineStr">
        <is>
          <t>Raloxifene มีฤทธิ์ estrogenic ที่กระดูก และเมแทบอลิซึมของไขมัน</t>
        </is>
      </c>
      <c r="G129" s="186" t="inlineStr">
        <is>
          <t>ฤทธิ์ antiestrogenic ของ raloxifene พบที่เต้านมและเยื่อบุโพรงมดลูก</t>
        </is>
      </c>
      <c r="H129" s="186" t="inlineStr">
        <is>
          <t>Tamoxifen มีฤทธิ์กระตุ้นการเจริญเติบโตของเยื่อบุโพรงมดลูกแตกต่างกับ raloxifene ที่ไม่มีฤทธิ์นี้</t>
        </is>
      </c>
      <c r="I129" s="186" t="inlineStr">
        <is>
          <t>ไม่ควรใช้ raloxifene ในสตรีที่ยังไม่หมดประจำเดือน</t>
        </is>
      </c>
      <c r="J129" s="185" t="inlineStr">
        <is>
          <t>1</t>
        </is>
      </c>
      <c r="K129" s="186" t="inlineStr">
        <is>
          <t>✅ คำตอบที่ถูกต้อง: ข้อ ก. Raloxifene จัดเป็นยากลุ่ม pure estrogen antagonist ชนิด 2nd generation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t>
        </is>
      </c>
      <c r="L129" s="186" t="n"/>
      <c r="M129" s="186" t="inlineStr">
        <is>
          <t>Musculoskeletal</t>
        </is>
      </c>
      <c r="N129" s="186" t="inlineStr">
        <is>
          <t>Osteoporosis</t>
        </is>
      </c>
      <c r="O129" s="185" t="inlineStr">
        <is>
          <t>Clinic</t>
        </is>
      </c>
      <c r="P129" s="186" t="inlineStr">
        <is>
          <t>ข้อ 57 Pharma Plus เล่มม่วง (เฉลยข้อ ก)</t>
        </is>
      </c>
      <c r="Q129" s="185" t="inlineStr">
        <is>
          <t>แบบฝึกหัด</t>
        </is>
      </c>
      <c r="R129" s="185" t="inlineStr">
        <is>
          <t>เล่มม่วง</t>
        </is>
      </c>
      <c r="S129" s="185" t="n"/>
    </row>
    <row r="130" ht="24" customHeight="1" s="49">
      <c r="A130" s="185" t="n">
        <v>128</v>
      </c>
      <c r="B130" s="186" t="n"/>
      <c r="C130" s="186" t="inlineStr">
        <is>
          <t>ข้อใดต่อไปนี้ไม่ได้อธิบายกลไกการออกฤทธิ์ของ raloxifene ต่อกระดูก</t>
        </is>
      </c>
      <c r="D130" s="186" t="n"/>
      <c r="E130" s="186" t="inlineStr">
        <is>
          <t>Raloxifene มีกลไการออกฤทธิ์ต่อกระดูกคล้าย estrogen</t>
        </is>
      </c>
      <c r="F130" s="186" t="inlineStr">
        <is>
          <t>เข้าใจว่า raloxifene ออกฤทธิ์โดยเพิ่มการแสดงออกของยีน TGF-3 ซึ่งมีผลต่อจำนวนของเซลล์สลายกระดูก</t>
        </is>
      </c>
      <c r="G130" s="186"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H130" s="186" t="inlineStr">
        <is>
          <t>Raloxifene ออกฤทธิ์โดยการจับกับ estrogen receptor แล้วมีผลต่อการแสดงออกของยีน</t>
        </is>
      </c>
      <c r="I130" s="186" t="inlineStr">
        <is>
          <t>AP-1 pathway เป็น pathway หนึ่งที่ใช้อธิบายการออกฤทธิ์แบบ estrogen agonist ของ raloxifene</t>
        </is>
      </c>
      <c r="J130" s="185" t="inlineStr">
        <is>
          <t>3</t>
        </is>
      </c>
      <c r="K130" s="186"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t>
        </is>
      </c>
      <c r="L130" s="186" t="n"/>
      <c r="M130" s="186" t="inlineStr">
        <is>
          <t>Musculoskeletal</t>
        </is>
      </c>
      <c r="N130" s="186" t="inlineStr">
        <is>
          <t>Osteoporosis</t>
        </is>
      </c>
      <c r="O130" s="185" t="inlineStr">
        <is>
          <t>Clinic</t>
        </is>
      </c>
      <c r="P130" s="186" t="inlineStr">
        <is>
          <t>ข้อ 58 Pharma Plus เล่มม่วง (เฉลยข้อ ข)</t>
        </is>
      </c>
      <c r="Q130" s="185" t="inlineStr">
        <is>
          <t>แบบฝึกหัด</t>
        </is>
      </c>
      <c r="R130" s="185" t="inlineStr">
        <is>
          <t>เล่มม่วง</t>
        </is>
      </c>
      <c r="S130" s="185" t="n"/>
    </row>
    <row r="131" ht="24" customHeight="1" s="49">
      <c r="A131" s="185" t="n">
        <v>129</v>
      </c>
      <c r="B131" s="186"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t>
        </is>
      </c>
      <c r="C131" s="186" t="inlineStr">
        <is>
          <t>ก่อนจ่ายนี้ให้แก่นางฉันทนา ท่านควรให้คำแนะนำการใช้ยา ข้อใดที่ไม่ถูกต้อง</t>
        </is>
      </c>
      <c r="D131" s="186" t="n"/>
      <c r="E131" s="186"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F131" s="186" t="inlineStr">
        <is>
          <t>รับประทานกับน้ำเปล่าเท่านั้น ห้ามรับประทานร่วมกับผลไม้ นม หรือ เครื่องดื่ม ใดๆนอกจากน้ำเปล่า</t>
        </is>
      </c>
      <c r="G131" s="186" t="inlineStr">
        <is>
          <t>ไม่เอนตัวหรือนอนขณะรับประทานยา หรือหลังรับประทานยาไม่เกิน 30 นาที</t>
        </is>
      </c>
      <c r="H131" s="186" t="inlineStr">
        <is>
          <t>ให้รับประทาน alendronate และยาเม็ดแคลเซียมพร้อม ๆ กัน</t>
        </is>
      </c>
      <c r="I131" s="186" t="inlineStr">
        <is>
          <t>ถ้ามีอาการกลืนอาหารลำบาก ปวดท้อง ให้กลับไปพบแพทย์์</t>
        </is>
      </c>
      <c r="J131" s="185" t="inlineStr">
        <is>
          <t>4</t>
        </is>
      </c>
      <c r="K131" s="186" t="inlineStr">
        <is>
          <t>✅ คำตอบที่ถูกต้อง: ข้อ ง. ให้รับประทาน alendronate และยาเม็ดแคลเซียมพร้อม ๆ กัน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t>
        </is>
      </c>
      <c r="L131" s="186" t="n"/>
      <c r="M131" s="186" t="inlineStr">
        <is>
          <t>Musculoskeletal</t>
        </is>
      </c>
      <c r="N131" s="186" t="inlineStr">
        <is>
          <t>Osteoporosis</t>
        </is>
      </c>
      <c r="O131" s="185" t="inlineStr">
        <is>
          <t>Clinic</t>
        </is>
      </c>
      <c r="P131" s="186" t="inlineStr">
        <is>
          <t>ข้อ 60 Pharma Plus เล่มม่วง (เฉลยข้อ ง)</t>
        </is>
      </c>
      <c r="Q131" s="185" t="inlineStr">
        <is>
          <t>แบบฝึกหัด</t>
        </is>
      </c>
      <c r="R131" s="185" t="inlineStr">
        <is>
          <t>เล่มม่วง</t>
        </is>
      </c>
      <c r="S131" s="185" t="n"/>
    </row>
    <row r="132" ht="24" customHeight="1" s="49">
      <c r="A132" s="185" t="n">
        <v>130</v>
      </c>
      <c r="B132"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2" s="186" t="inlineStr">
        <is>
          <t>คำถาม: ยาใดเหมาะสมที่สุดในการบรรเทาปวดเบื้องต้นสำหรับผู้ป่วยรายนี้?</t>
        </is>
      </c>
      <c r="D132" s="186" t="n"/>
      <c r="E132" s="186" t="inlineStr">
        <is>
          <t>Ibuprofen</t>
        </is>
      </c>
      <c r="F132" s="186" t="inlineStr">
        <is>
          <t>Diclofenac</t>
        </is>
      </c>
      <c r="G132" s="186" t="inlineStr">
        <is>
          <t>Celecoxib</t>
        </is>
      </c>
      <c r="H132" s="186" t="inlineStr">
        <is>
          <t>Tolperisone</t>
        </is>
      </c>
      <c r="I132" s="186" t="inlineStr">
        <is>
          <t>Naproxen</t>
        </is>
      </c>
      <c r="J132" s="185" t="inlineStr">
        <is>
          <t>4</t>
        </is>
      </c>
      <c r="K132" s="186" t="inlineStr">
        <is>
          <t>✅ คำตอบที่ถูกต้อง: ข้อ ง. Tolperisone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t>
        </is>
      </c>
      <c r="L132" s="186" t="n"/>
      <c r="M132" s="186" t="inlineStr">
        <is>
          <t>Musculoskeletal</t>
        </is>
      </c>
      <c r="N132" s="186" t="inlineStr">
        <is>
          <t>Osteoarthritis</t>
        </is>
      </c>
      <c r="O132" s="185" t="inlineStr">
        <is>
          <t>Clinic</t>
        </is>
      </c>
      <c r="P132" s="186" t="inlineStr">
        <is>
          <t>ข้อ 1 Mock Musculo RxCU84</t>
        </is>
      </c>
      <c r="Q132" s="185" t="inlineStr">
        <is>
          <t>ข้อสอบจำลอง</t>
        </is>
      </c>
      <c r="R132" s="185" t="inlineStr">
        <is>
          <t>Mock RxCU84</t>
        </is>
      </c>
      <c r="S132" s="185" t="n"/>
    </row>
    <row r="133" ht="24" customHeight="1" s="49">
      <c r="A133" s="185" t="n">
        <v>131</v>
      </c>
      <c r="B133"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3" s="186" t="inlineStr">
        <is>
          <t>คำถาม: หากผู้ป่วยแอบไปซื้อยา Ibuprofen มากินเอง จะเกิดปฏิกิริยาระหว่างยา (Drug Interaction) กับยาใดของผู้ป่วยที่รุนแรงที่สุด?</t>
        </is>
      </c>
      <c r="D133" s="186" t="n"/>
      <c r="E133" s="186" t="inlineStr">
        <is>
          <t>Aspirin</t>
        </is>
      </c>
      <c r="F133" s="186" t="inlineStr">
        <is>
          <t>Candesartan</t>
        </is>
      </c>
      <c r="G133" s="186" t="inlineStr">
        <is>
          <t>HCTZ</t>
        </is>
      </c>
      <c r="H133" s="186" t="inlineStr">
        <is>
          <t>Atorvastatin</t>
        </is>
      </c>
      <c r="I133" s="186" t="inlineStr">
        <is>
          <t>Ticagrelor</t>
        </is>
      </c>
      <c r="J133" s="185" t="inlineStr">
        <is>
          <t>1</t>
        </is>
      </c>
      <c r="K133" s="186" t="inlineStr">
        <is>
          <t>✅ คำตอบที่ถูกต้อง: ข้อ ก. Aspirin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t>
        </is>
      </c>
      <c r="L133" s="186" t="n"/>
      <c r="M133" s="186" t="inlineStr">
        <is>
          <t>Musculoskeletal</t>
        </is>
      </c>
      <c r="N133" s="186" t="inlineStr">
        <is>
          <t>Osteoarthritis</t>
        </is>
      </c>
      <c r="O133" s="185" t="inlineStr">
        <is>
          <t>Clinic</t>
        </is>
      </c>
      <c r="P133" s="186" t="inlineStr">
        <is>
          <t>ข้อ 2 Mock Musculo RxCU84</t>
        </is>
      </c>
      <c r="Q133" s="185" t="inlineStr">
        <is>
          <t>ข้อสอบจำลอง</t>
        </is>
      </c>
      <c r="R133" s="185" t="inlineStr">
        <is>
          <t>Mock RxCU84</t>
        </is>
      </c>
      <c r="S133" s="185" t="n"/>
    </row>
    <row r="134" ht="24" customHeight="1" s="49">
      <c r="A134" s="185" t="n">
        <v>132</v>
      </c>
      <c r="B134"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4" s="186" t="inlineStr">
        <is>
          <t>คำถาม: ยาความดันตัวใดของผู้ป่วยที่อาจทำให้เกิดระดับกรดยูริกสูงขึ้นได้?</t>
        </is>
      </c>
      <c r="D134" s="186" t="n"/>
      <c r="E134" s="186" t="inlineStr">
        <is>
          <t>Aspirin</t>
        </is>
      </c>
      <c r="F134" s="186" t="inlineStr">
        <is>
          <t>Ticagrelor</t>
        </is>
      </c>
      <c r="G134" s="186" t="inlineStr">
        <is>
          <t>Candesartan</t>
        </is>
      </c>
      <c r="H134" s="186" t="inlineStr">
        <is>
          <t>HCTZ</t>
        </is>
      </c>
      <c r="I134" s="186" t="inlineStr">
        <is>
          <t>Atorvastatin</t>
        </is>
      </c>
      <c r="J134" s="185" t="inlineStr">
        <is>
          <t>4</t>
        </is>
      </c>
      <c r="K134" s="186" t="inlineStr">
        <is>
          <t>✅ คำตอบที่ถูกต้อง: ข้อ ง. HCTZ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t>
        </is>
      </c>
      <c r="L134" s="186" t="n"/>
      <c r="M134" s="186" t="inlineStr">
        <is>
          <t>Musculoskeletal</t>
        </is>
      </c>
      <c r="N134" s="186" t="inlineStr">
        <is>
          <t>Osteoarthritis</t>
        </is>
      </c>
      <c r="O134" s="185" t="inlineStr">
        <is>
          <t>Clinic</t>
        </is>
      </c>
      <c r="P134" s="186" t="inlineStr">
        <is>
          <t>ข้อ 3 Mock Musculo RxCU84</t>
        </is>
      </c>
      <c r="Q134" s="185" t="inlineStr">
        <is>
          <t>ข้อสอบจำลอง</t>
        </is>
      </c>
      <c r="R134" s="185" t="inlineStr">
        <is>
          <t>Mock RxCU84</t>
        </is>
      </c>
      <c r="S134" s="185" t="n"/>
    </row>
    <row r="135" ht="24" customHeight="1" s="49">
      <c r="A135" s="185" t="n">
        <v>133</v>
      </c>
      <c r="B135"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5" s="186" t="inlineStr">
        <is>
          <t>คำถาม: การรักษาแบบ Non-pharmacological ใดที่ตรงกับพยาธิสภาพของ Trigger point มากที่สุด?</t>
        </is>
      </c>
      <c r="D135" s="186" t="n"/>
      <c r="E135" s="186" t="inlineStr">
        <is>
          <t>การฝังเข็ม</t>
        </is>
      </c>
      <c r="F135" s="186" t="inlineStr">
        <is>
          <t>การประคบเย็น</t>
        </is>
      </c>
      <c r="G135" s="186" t="inlineStr">
        <is>
          <t>การยกของหนัก</t>
        </is>
      </c>
      <c r="H135" s="186" t="inlineStr">
        <is>
          <t>การลดน้ำหนัก</t>
        </is>
      </c>
      <c r="I135" s="186" t="inlineStr">
        <is>
          <t>การใช้ไม้เท้า</t>
        </is>
      </c>
      <c r="J135" s="185" t="inlineStr">
        <is>
          <t>1</t>
        </is>
      </c>
      <c r="K135" s="186" t="inlineStr">
        <is>
          <t>✅ คำตอบที่ถูกต้อง: ข้อ ก. การฝังเข็ม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t>
        </is>
      </c>
      <c r="L135" s="186" t="n"/>
      <c r="M135" s="186" t="inlineStr">
        <is>
          <t>Musculoskeletal</t>
        </is>
      </c>
      <c r="N135" s="186" t="inlineStr">
        <is>
          <t>Osteoarthritis</t>
        </is>
      </c>
      <c r="O135" s="185" t="inlineStr">
        <is>
          <t>Clinic</t>
        </is>
      </c>
      <c r="P135" s="186" t="inlineStr">
        <is>
          <t>ข้อ 4 Mock Musculo RxCU84</t>
        </is>
      </c>
      <c r="Q135" s="185" t="inlineStr">
        <is>
          <t>ข้อสอบจำลอง</t>
        </is>
      </c>
      <c r="R135" s="185" t="inlineStr">
        <is>
          <t>Mock RxCU84</t>
        </is>
      </c>
      <c r="S135" s="185" t="n"/>
    </row>
    <row r="136" ht="24" customHeight="1" s="49">
      <c r="A136" s="185" t="n">
        <v>134</v>
      </c>
      <c r="B136"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6" s="186" t="inlineStr">
        <is>
          <t>คำถาม: หากจำเป็นต้องใช้ NSAIDs จริงๆ ในผู้ป่วย CV risk สูง ยาตัวใดมีข้อมูลปลอดภัยด้าน CV (แต่ GI risk สูง) ที่สุด?</t>
        </is>
      </c>
      <c r="D136" s="186" t="n"/>
      <c r="E136" s="186" t="inlineStr">
        <is>
          <t>Celecoxib</t>
        </is>
      </c>
      <c r="F136" s="186" t="inlineStr">
        <is>
          <t>Diclofenac</t>
        </is>
      </c>
      <c r="G136" s="186" t="inlineStr">
        <is>
          <t>Naproxen</t>
        </is>
      </c>
      <c r="H136" s="186" t="inlineStr">
        <is>
          <t>Meloxicam</t>
        </is>
      </c>
      <c r="I136" s="186" t="inlineStr">
        <is>
          <t>Etoricoxib</t>
        </is>
      </c>
      <c r="J136" s="185" t="inlineStr">
        <is>
          <t>3</t>
        </is>
      </c>
      <c r="K136" s="186" t="inlineStr">
        <is>
          <t>✅ คำตอบที่ถูกต้อง: ข้อ ค. Naproxen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t>
        </is>
      </c>
      <c r="L136" s="186" t="n"/>
      <c r="M136" s="186" t="inlineStr">
        <is>
          <t>Musculoskeletal</t>
        </is>
      </c>
      <c r="N136" s="186" t="inlineStr">
        <is>
          <t>Osteoarthritis</t>
        </is>
      </c>
      <c r="O136" s="185" t="inlineStr">
        <is>
          <t>Clinic</t>
        </is>
      </c>
      <c r="P136" s="186" t="inlineStr">
        <is>
          <t>ข้อ 5 Mock Musculo RxCU84</t>
        </is>
      </c>
      <c r="Q136" s="185" t="inlineStr">
        <is>
          <t>ข้อสอบจำลอง</t>
        </is>
      </c>
      <c r="R136" s="185" t="inlineStr">
        <is>
          <t>Mock RxCU84</t>
        </is>
      </c>
      <c r="S136" s="185" t="n"/>
    </row>
    <row r="137" ht="24" customHeight="1" s="49">
      <c r="A137" s="185" t="n">
        <v>135</v>
      </c>
      <c r="B137"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7" s="186" t="inlineStr">
        <is>
          <t>คำถาม: ยาแก้ปวดที่เหมาะสมที่สุดในการเริ่มบรรเทาอาการของผู้ป่วยรายนี้คือข้อใด</t>
        </is>
      </c>
      <c r="D137" s="186" t="n"/>
      <c r="E137" s="186" t="inlineStr">
        <is>
          <t>Naproxen</t>
        </is>
      </c>
      <c r="F137" s="186" t="inlineStr">
        <is>
          <t>Celecoxib</t>
        </is>
      </c>
      <c r="G137" s="186" t="inlineStr">
        <is>
          <t>Diclofenac</t>
        </is>
      </c>
      <c r="H137" s="186" t="inlineStr">
        <is>
          <t>Paracetamol</t>
        </is>
      </c>
      <c r="I137" s="186" t="inlineStr">
        <is>
          <t>Etoricoxib</t>
        </is>
      </c>
      <c r="J137" s="185" t="inlineStr">
        <is>
          <t>4</t>
        </is>
      </c>
      <c r="K137" s="186" t="inlineStr">
        <is>
          <t>✅ คำตอบที่ถูกต้อง: ข้อ ง. Paracetamol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t>
        </is>
      </c>
      <c r="L137" s="186" t="n"/>
      <c r="M137" s="186" t="inlineStr">
        <is>
          <t>Musculoskeletal</t>
        </is>
      </c>
      <c r="N137" s="186" t="inlineStr">
        <is>
          <t>Osteoarthritis</t>
        </is>
      </c>
      <c r="O137" s="185" t="inlineStr">
        <is>
          <t>Clinic</t>
        </is>
      </c>
      <c r="P137" s="186" t="inlineStr">
        <is>
          <t>ข้อ 6 Mock Musculo RxCU84</t>
        </is>
      </c>
      <c r="Q137" s="185" t="inlineStr">
        <is>
          <t>ข้อสอบจำลอง</t>
        </is>
      </c>
      <c r="R137" s="185" t="inlineStr">
        <is>
          <t>Mock RxCU84</t>
        </is>
      </c>
      <c r="S137" s="185" t="n"/>
    </row>
    <row r="138" ht="24" customHeight="1" s="49">
      <c r="A138" s="185" t="n">
        <v>136</v>
      </c>
      <c r="B138"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8" s="186" t="inlineStr">
        <is>
          <t>คำถาม: ข้อใดกล่าวถูกต้องเกี่ยวกับอันตรกิริยาระหว่าง ibuprofen กับ aspirin</t>
        </is>
      </c>
      <c r="D138" s="186" t="n"/>
      <c r="E138" s="186" t="inlineStr">
        <is>
          <t>Ibuprofen เสริมฤทธิ์ต้านเกล็ดเลือดของ aspirin</t>
        </is>
      </c>
      <c r="F138" s="186" t="inlineStr">
        <is>
          <t>Ibuprofen บดบังฤทธิ์ต้านเกล็ดเลือดของ aspirin</t>
        </is>
      </c>
      <c r="G138" s="186" t="inlineStr">
        <is>
          <t>ไม่มีอันตรกิริยาต่อกัน</t>
        </is>
      </c>
      <c r="H138" s="186" t="inlineStr">
        <is>
          <t>ควรให้ ibuprofen ก่อน aspirin 30 นาที</t>
        </is>
      </c>
      <c r="I138" s="186" t="inlineStr">
        <is>
          <t>ทำให้ต้องลดขนาด ticagrelor</t>
        </is>
      </c>
      <c r="J138" s="185" t="inlineStr">
        <is>
          <t>2</t>
        </is>
      </c>
      <c r="K138" s="186" t="inlineStr">
        <is>
          <t>✅ คำตอบที่ถูกต้อง: ข้อ ข. Ibuprofen บดบังฤทธิ์ต้านเกล็ดเลือดของ aspirin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t>
        </is>
      </c>
      <c r="L138" s="186" t="n"/>
      <c r="M138" s="186" t="inlineStr">
        <is>
          <t>Musculoskeletal</t>
        </is>
      </c>
      <c r="N138" s="186" t="inlineStr">
        <is>
          <t>Osteoarthritis</t>
        </is>
      </c>
      <c r="O138" s="185" t="inlineStr">
        <is>
          <t>Clinic</t>
        </is>
      </c>
      <c r="P138" s="186" t="inlineStr">
        <is>
          <t>ข้อ 7 Mock Musculo RxCU84</t>
        </is>
      </c>
      <c r="Q138" s="185" t="inlineStr">
        <is>
          <t>ข้อสอบจำลอง</t>
        </is>
      </c>
      <c r="R138" s="185" t="inlineStr">
        <is>
          <t>Mock RxCU84</t>
        </is>
      </c>
      <c r="S138" s="185" t="n"/>
    </row>
    <row r="139" ht="24" customHeight="1" s="49">
      <c r="A139" s="185" t="n">
        <v>137</v>
      </c>
      <c r="B139"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39" s="186" t="inlineStr">
        <is>
          <t>คำถาม: หากต้องปรับยาเดิมเพื่อลดผลต่อระดับกรดยูริก (เผื่อความเสี่ยงเกาต์) ข้อใดเหมาะสมที่สุด</t>
        </is>
      </c>
      <c r="D139" s="186" t="n"/>
      <c r="E139" s="186" t="inlineStr">
        <is>
          <t>เพิ่มขนาด hydrochlorothiazide</t>
        </is>
      </c>
      <c r="F139" s="186" t="inlineStr">
        <is>
          <t>เพิ่ม low-dose aspirin เพื่อขับกรดยูริก</t>
        </is>
      </c>
      <c r="G139" s="186" t="inlineStr">
        <is>
          <t>เปลี่ยน hydrochlorothiazide เป็น losartan</t>
        </is>
      </c>
      <c r="H139" s="186" t="inlineStr">
        <is>
          <t>หยุด candesartan</t>
        </is>
      </c>
      <c r="I139" s="186" t="inlineStr">
        <is>
          <t>หยุด atorvastatin</t>
        </is>
      </c>
      <c r="J139" s="185" t="inlineStr">
        <is>
          <t>3</t>
        </is>
      </c>
      <c r="K139" s="186" t="inlineStr">
        <is>
          <t>✅ คำตอบที่ถูกต้อง: ข้อ ค. เปลี่ยน hydrochlorothiazide เป็น losartan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t>
        </is>
      </c>
      <c r="L139" s="186" t="n"/>
      <c r="M139" s="186" t="inlineStr">
        <is>
          <t>Musculoskeletal</t>
        </is>
      </c>
      <c r="N139" s="186" t="inlineStr">
        <is>
          <t>Osteoarthritis</t>
        </is>
      </c>
      <c r="O139" s="185" t="inlineStr">
        <is>
          <t>Clinic</t>
        </is>
      </c>
      <c r="P139" s="186" t="inlineStr">
        <is>
          <t>ข้อ 8 Mock Musculo RxCU84</t>
        </is>
      </c>
      <c r="Q139" s="185" t="inlineStr">
        <is>
          <t>ข้อสอบจำลอง</t>
        </is>
      </c>
      <c r="R139" s="185" t="inlineStr">
        <is>
          <t>Mock RxCU84</t>
        </is>
      </c>
      <c r="S139" s="185" t="n"/>
    </row>
    <row r="140" ht="24" customHeight="1" s="49">
      <c r="A140" s="185" t="n">
        <v>138</v>
      </c>
      <c r="B140"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40" s="186" t="inlineStr">
        <is>
          <t>คำถาม: ข้อใดกล่าวถูกต้องเกี่ยวกับ tramadol</t>
        </is>
      </c>
      <c r="D140" s="186" t="n"/>
      <c r="E140" s="186" t="inlineStr">
        <is>
          <t>เป็น full μ-opioid agonist ล้วน</t>
        </is>
      </c>
      <c r="F140" s="186" t="inlineStr">
        <is>
          <t>ไม่ทำให้ท้องผูก</t>
        </is>
      </c>
      <c r="G140" s="186" t="inlineStr">
        <is>
          <t>ปลอดภัยในผู้ป่วยลมชัก</t>
        </is>
      </c>
      <c r="H140" s="186" t="inlineStr">
        <is>
          <t>เป็น weak μ-agonist และยับยั้ง reuptake ของ NE/serotonin</t>
        </is>
      </c>
      <c r="I140" s="186" t="inlineStr">
        <is>
          <t>ต้องเพิ่มขนาดในผู้ป่วยไตเสื่อม</t>
        </is>
      </c>
      <c r="J140" s="185" t="inlineStr">
        <is>
          <t>4</t>
        </is>
      </c>
      <c r="K140" s="186" t="inlineStr">
        <is>
          <t>✅ คำตอบที่ถูกต้อง: ข้อ ง. เป็น weak μ-agonist และยับยั้ง reuptake ของ NE/serotonin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t>
        </is>
      </c>
      <c r="L140" s="186" t="n"/>
      <c r="M140" s="186" t="inlineStr">
        <is>
          <t>Musculoskeletal</t>
        </is>
      </c>
      <c r="N140" s="186" t="inlineStr">
        <is>
          <t>Osteoarthritis</t>
        </is>
      </c>
      <c r="O140" s="185" t="inlineStr">
        <is>
          <t>Clinic</t>
        </is>
      </c>
      <c r="P140" s="186" t="inlineStr">
        <is>
          <t>ข้อ 9 Mock Musculo RxCU84</t>
        </is>
      </c>
      <c r="Q140" s="185" t="inlineStr">
        <is>
          <t>ข้อสอบจำลอง</t>
        </is>
      </c>
      <c r="R140" s="185" t="inlineStr">
        <is>
          <t>Mock RxCU84</t>
        </is>
      </c>
      <c r="S140" s="185" t="n"/>
    </row>
    <row r="141" ht="24" customHeight="1" s="49">
      <c r="A141" s="185" t="n">
        <v>139</v>
      </c>
      <c r="B141" s="18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t>
        </is>
      </c>
      <c r="C141" s="186" t="inlineStr">
        <is>
          <t>คำถาม: เหตุผลหลักที่ควรหลีกเลี่ยง NSAIDs (รวม COX-2 inhibitor) ในผู้ป่วยรายนี้คือข้อใด</t>
        </is>
      </c>
      <c r="D141" s="186" t="n"/>
      <c r="E141" s="186" t="inlineStr">
        <is>
          <t>เพิ่มความเสี่ยงลิ่มเลือดอุดตันหลอดเลือดหัวใจ</t>
        </is>
      </c>
      <c r="F141" s="186" t="inlineStr">
        <is>
          <t>ทำให้กรดยูริกในเลือดต่ำลง</t>
        </is>
      </c>
      <c r="G141" s="186" t="inlineStr">
        <is>
          <t>เสริมฤทธิ์ต้านเกล็ดเลือดจนเลือดออกแน่นอน</t>
        </is>
      </c>
      <c r="H141" s="186" t="inlineStr">
        <is>
          <t>ลดประสิทธิภาพของ statin</t>
        </is>
      </c>
      <c r="I141" s="186" t="inlineStr">
        <is>
          <t>ทำให้ ticagrelor เป็นพิษต่อตับ</t>
        </is>
      </c>
      <c r="J141" s="185" t="inlineStr">
        <is>
          <t>1</t>
        </is>
      </c>
      <c r="K141" s="186" t="inlineStr">
        <is>
          <t>✅ คำตอบที่ถูกต้อง: ข้อ ก. เพิ่มความเสี่ยงลิ่มเลือดอุดตันหลอดเลือดหัวใจ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t>
        </is>
      </c>
      <c r="L141" s="186" t="n"/>
      <c r="M141" s="186" t="inlineStr">
        <is>
          <t>Musculoskeletal</t>
        </is>
      </c>
      <c r="N141" s="186" t="inlineStr">
        <is>
          <t>Osteoarthritis</t>
        </is>
      </c>
      <c r="O141" s="185" t="inlineStr">
        <is>
          <t>Clinic</t>
        </is>
      </c>
      <c r="P141" s="186" t="inlineStr">
        <is>
          <t>ข้อ 10 Mock Musculo RxCU84</t>
        </is>
      </c>
      <c r="Q141" s="185" t="inlineStr">
        <is>
          <t>ข้อสอบจำลอง</t>
        </is>
      </c>
      <c r="R141" s="185" t="inlineStr">
        <is>
          <t>Mock RxCU84</t>
        </is>
      </c>
      <c r="S141" s="185" t="n"/>
    </row>
    <row r="142" ht="24" customHeight="1" s="49">
      <c r="A142" s="185" t="n">
        <v>140</v>
      </c>
      <c r="B142"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2" s="186" t="inlineStr">
        <is>
          <t>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D142" s="186" t="n"/>
      <c r="E142" s="186" t="inlineStr">
        <is>
          <t>Prednisolone 5 mg OD</t>
        </is>
      </c>
      <c r="F142" s="186" t="inlineStr">
        <is>
          <t>Naproxen 250 mg TID</t>
        </is>
      </c>
      <c r="G142" s="186" t="inlineStr">
        <is>
          <t>Tramadol 50 mg hs</t>
        </is>
      </c>
      <c r="H142" s="186" t="inlineStr">
        <is>
          <t>Etorocoxib 120 mg OD</t>
        </is>
      </c>
      <c r="I142" s="186" t="inlineStr">
        <is>
          <t>Tolperisone 50 mg TID</t>
        </is>
      </c>
      <c r="J142" s="185" t="inlineStr">
        <is>
          <t>1</t>
        </is>
      </c>
      <c r="K142" s="186" t="inlineStr">
        <is>
          <t>✅ คำตอบที่ถูกต้อง: ข้อ ก. Prednisolone 5 mg OD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t>
        </is>
      </c>
      <c r="L142" s="186" t="n"/>
      <c r="M142" s="186" t="inlineStr">
        <is>
          <t>Musculoskeletal</t>
        </is>
      </c>
      <c r="N142" s="186" t="inlineStr">
        <is>
          <t>Rheumatoid arthritis</t>
        </is>
      </c>
      <c r="O142" s="185" t="inlineStr">
        <is>
          <t>Clinic</t>
        </is>
      </c>
      <c r="P142" s="186" t="inlineStr">
        <is>
          <t>ข้อ 11 Mock Musculo RxCU84</t>
        </is>
      </c>
      <c r="Q142" s="185" t="inlineStr">
        <is>
          <t>ข้อสอบจำลอง</t>
        </is>
      </c>
      <c r="R142" s="185" t="inlineStr">
        <is>
          <t>Mock RxCU84</t>
        </is>
      </c>
      <c r="S142" s="185" t="n"/>
    </row>
    <row r="143" ht="24" customHeight="1" s="49">
      <c r="A143" s="185" t="n">
        <v>141</v>
      </c>
      <c r="B143"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3" s="186" t="inlineStr">
        <is>
          <t>คำถาม: DMARDs ใด "ปลอดภัยที่สุด" และเป็น First-line สำหรับผู้ป่วย RA ที่กำลังตั้งครรภ์?</t>
        </is>
      </c>
      <c r="D143" s="186" t="n"/>
      <c r="E143" s="186" t="inlineStr">
        <is>
          <t>Methotrexate</t>
        </is>
      </c>
      <c r="F143" s="186" t="inlineStr">
        <is>
          <t>Leflunomide</t>
        </is>
      </c>
      <c r="G143" s="186" t="inlineStr">
        <is>
          <t>Hydroxychloroquine</t>
        </is>
      </c>
      <c r="H143" s="186" t="inlineStr">
        <is>
          <t>Cyclophosphamide</t>
        </is>
      </c>
      <c r="I143" s="186" t="inlineStr">
        <is>
          <t>Mycophenolate</t>
        </is>
      </c>
      <c r="J143" s="185" t="inlineStr">
        <is>
          <t>3</t>
        </is>
      </c>
      <c r="K143" s="186" t="inlineStr">
        <is>
          <t>✅ คำตอบที่ถูกต้อง: ข้อ ค. Hydroxychloroquine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t>
        </is>
      </c>
      <c r="L143" s="186" t="n"/>
      <c r="M143" s="186" t="inlineStr">
        <is>
          <t>Musculoskeletal</t>
        </is>
      </c>
      <c r="N143" s="186" t="inlineStr">
        <is>
          <t>Rheumatoid arthritis</t>
        </is>
      </c>
      <c r="O143" s="185" t="inlineStr">
        <is>
          <t>Clinic</t>
        </is>
      </c>
      <c r="P143" s="186" t="inlineStr">
        <is>
          <t>ข้อ 12 Mock Musculo RxCU84</t>
        </is>
      </c>
      <c r="Q143" s="185" t="inlineStr">
        <is>
          <t>ข้อสอบจำลอง</t>
        </is>
      </c>
      <c r="R143" s="185" t="inlineStr">
        <is>
          <t>Mock RxCU84</t>
        </is>
      </c>
      <c r="S143" s="185" t="n"/>
    </row>
    <row r="144" ht="24" customHeight="1" s="49">
      <c r="A144" s="185" t="n">
        <v>142</v>
      </c>
      <c r="B144"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4" s="186" t="inlineStr">
        <is>
          <t>คำถาม: DMARDs ใดจัดเป็น Pregnancy Category X และห้ามใช้เด็ดขาด?</t>
        </is>
      </c>
      <c r="D144" s="186" t="n"/>
      <c r="E144" s="186" t="inlineStr">
        <is>
          <t>Hydroxychloroquine</t>
        </is>
      </c>
      <c r="F144" s="186" t="inlineStr">
        <is>
          <t>Sulfasalazine</t>
        </is>
      </c>
      <c r="G144" s="186" t="inlineStr">
        <is>
          <t>Methotrexate</t>
        </is>
      </c>
      <c r="H144" s="186" t="inlineStr">
        <is>
          <t>Cyclosporine</t>
        </is>
      </c>
      <c r="I144" s="186" t="inlineStr">
        <is>
          <t>Azathioprine</t>
        </is>
      </c>
      <c r="J144" s="185" t="inlineStr">
        <is>
          <t>3</t>
        </is>
      </c>
      <c r="K144" s="186" t="inlineStr">
        <is>
          <t>✅ คำตอบที่ถูกต้อง: ข้อ ค. Methotrexate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t>
        </is>
      </c>
      <c r="L144" s="186" t="n"/>
      <c r="M144" s="186" t="inlineStr">
        <is>
          <t>Musculoskeletal</t>
        </is>
      </c>
      <c r="N144" s="186" t="inlineStr">
        <is>
          <t>Rheumatoid arthritis</t>
        </is>
      </c>
      <c r="O144" s="185" t="inlineStr">
        <is>
          <t>Clinic</t>
        </is>
      </c>
      <c r="P144" s="186" t="inlineStr">
        <is>
          <t>ข้อ 13 Mock Musculo RxCU84</t>
        </is>
      </c>
      <c r="Q144" s="185" t="inlineStr">
        <is>
          <t>ข้อสอบจำลอง</t>
        </is>
      </c>
      <c r="R144" s="185" t="inlineStr">
        <is>
          <t>Mock RxCU84</t>
        </is>
      </c>
      <c r="S144" s="185" t="n"/>
    </row>
    <row r="145" ht="24" customHeight="1" s="49">
      <c r="A145" s="185" t="n">
        <v>143</v>
      </c>
      <c r="B145"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5" s="186" t="inlineStr">
        <is>
          <t>คำถาม: หากผู้ป่วยทาน Leflunomide อยู่และพบว่าตั้งครรภ์ ต้องใช้ยาใดในการ Wash out?</t>
        </is>
      </c>
      <c r="D145" s="186" t="n"/>
      <c r="E145" s="186" t="inlineStr">
        <is>
          <t>Activated charcoal</t>
        </is>
      </c>
      <c r="F145" s="186" t="inlineStr">
        <is>
          <t>Cholestyramine</t>
        </is>
      </c>
      <c r="G145" s="186" t="inlineStr">
        <is>
          <t>N-acetylcysteine</t>
        </is>
      </c>
      <c r="H145" s="186" t="inlineStr">
        <is>
          <t>Leucovorin</t>
        </is>
      </c>
      <c r="I145" s="186" t="inlineStr">
        <is>
          <t>Folic acid</t>
        </is>
      </c>
      <c r="J145" s="185" t="inlineStr">
        <is>
          <t>2</t>
        </is>
      </c>
      <c r="K145" s="186" t="inlineStr">
        <is>
          <t>✅ คำตอบที่ถูกต้อง: ข้อ ข. Cholestyramine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t>
        </is>
      </c>
      <c r="L145" s="186" t="n"/>
      <c r="M145" s="186" t="inlineStr">
        <is>
          <t>Musculoskeletal</t>
        </is>
      </c>
      <c r="N145" s="186" t="inlineStr">
        <is>
          <t>Rheumatoid arthritis</t>
        </is>
      </c>
      <c r="O145" s="185" t="inlineStr">
        <is>
          <t>Clinic</t>
        </is>
      </c>
      <c r="P145" s="186" t="inlineStr">
        <is>
          <t>ข้อ 14 Mock Musculo RxCU84</t>
        </is>
      </c>
      <c r="Q145" s="185" t="inlineStr">
        <is>
          <t>ข้อสอบจำลอง</t>
        </is>
      </c>
      <c r="R145" s="185" t="inlineStr">
        <is>
          <t>Mock RxCU84</t>
        </is>
      </c>
      <c r="S145" s="185" t="n"/>
    </row>
    <row r="146" ht="24" customHeight="1" s="49">
      <c r="A146" s="185" t="n">
        <v>144</v>
      </c>
      <c r="B146"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6" s="186" t="inlineStr">
        <is>
          <t>คำถาม: อาการข้อฝืดตึงยามเช้า (Morning stiffness) ใน RA มักมีลักษณะอย่างไร?</t>
        </is>
      </c>
      <c r="D146" s="186" t="n"/>
      <c r="E146" s="186" t="inlineStr">
        <is>
          <t>&lt; 15 นาที</t>
        </is>
      </c>
      <c r="F146" s="186" t="inlineStr">
        <is>
          <t>&lt; 30 นาที</t>
        </is>
      </c>
      <c r="G146" s="186" t="inlineStr">
        <is>
          <t>&gt; 1 ชั่วโมง</t>
        </is>
      </c>
      <c r="H146" s="186" t="inlineStr">
        <is>
          <t>เป็นเฉพาะตอนเย็น</t>
        </is>
      </c>
      <c r="I146" s="186" t="inlineStr">
        <is>
          <t>ดีขึ้นเมื่ออยู่นิ่งๆ</t>
        </is>
      </c>
      <c r="J146" s="185" t="inlineStr">
        <is>
          <t>3</t>
        </is>
      </c>
      <c r="K146" s="186" t="inlineStr">
        <is>
          <t>✅ คำตอบที่ถูกต้อง: ข้อ ค. &gt; 1 ชั่วโมง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t>
        </is>
      </c>
      <c r="L146" s="186" t="n"/>
      <c r="M146" s="186" t="inlineStr">
        <is>
          <t>Musculoskeletal</t>
        </is>
      </c>
      <c r="N146" s="186" t="inlineStr">
        <is>
          <t>Rheumatoid arthritis</t>
        </is>
      </c>
      <c r="O146" s="185" t="inlineStr">
        <is>
          <t>Clinic</t>
        </is>
      </c>
      <c r="P146" s="186" t="inlineStr">
        <is>
          <t>ข้อ 15 Mock Musculo RxCU84</t>
        </is>
      </c>
      <c r="Q146" s="185" t="inlineStr">
        <is>
          <t>ข้อสอบจำลอง</t>
        </is>
      </c>
      <c r="R146" s="185" t="inlineStr">
        <is>
          <t>Mock RxCU84</t>
        </is>
      </c>
      <c r="S146" s="185" t="n"/>
    </row>
    <row r="147" ht="24" customHeight="1" s="49">
      <c r="A147" s="185" t="n">
        <v>145</v>
      </c>
      <c r="B147"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7" s="186" t="inlineStr">
        <is>
          <t>คำถาม: หากใช้ยา Hydroxychloroquine ผู้ป่วยควรได้รับการตรวจติดตาม (Screening) เรื่องใดเป็นพิเศษ?</t>
        </is>
      </c>
      <c r="D147" s="186" t="n"/>
      <c r="E147" s="186" t="inlineStr">
        <is>
          <t>Liver function</t>
        </is>
      </c>
      <c r="F147" s="186" t="inlineStr">
        <is>
          <t>Kidney function</t>
        </is>
      </c>
      <c r="G147" s="186" t="inlineStr">
        <is>
          <t>Eye examination (Retinopathy)</t>
        </is>
      </c>
      <c r="H147" s="186" t="inlineStr">
        <is>
          <t>Hearing test</t>
        </is>
      </c>
      <c r="I147" s="186" t="inlineStr">
        <is>
          <t>Pulmonary function</t>
        </is>
      </c>
      <c r="J147" s="185" t="inlineStr">
        <is>
          <t>3</t>
        </is>
      </c>
      <c r="K147" s="186" t="inlineStr">
        <is>
          <t>✅ คำตอบที่ถูกต้อง: ข้อ ค. Eye examination (Retinopathy)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t>
        </is>
      </c>
      <c r="L147" s="186" t="n"/>
      <c r="M147" s="186" t="inlineStr">
        <is>
          <t>Musculoskeletal</t>
        </is>
      </c>
      <c r="N147" s="186" t="inlineStr">
        <is>
          <t>Rheumatoid arthritis</t>
        </is>
      </c>
      <c r="O147" s="185" t="inlineStr">
        <is>
          <t>Clinic</t>
        </is>
      </c>
      <c r="P147" s="186" t="inlineStr">
        <is>
          <t>ข้อ 16 Mock Musculo RxCU84</t>
        </is>
      </c>
      <c r="Q147" s="185" t="inlineStr">
        <is>
          <t>ข้อสอบจำลอง</t>
        </is>
      </c>
      <c r="R147" s="185" t="inlineStr">
        <is>
          <t>Mock RxCU84</t>
        </is>
      </c>
      <c r="S147" s="185" t="n"/>
    </row>
    <row r="148" ht="24" customHeight="1" s="49">
      <c r="A148" s="185" t="n">
        <v>146</v>
      </c>
      <c r="B148"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8" s="186" t="inlineStr">
        <is>
          <t>คำถาม: ลักษณะการอักเสบของข้อใน RA ต่างจาก OA อย่างไร?</t>
        </is>
      </c>
      <c r="D148" s="186" t="n"/>
      <c r="E148" s="186" t="inlineStr">
        <is>
          <t>RA เป็นอสมมาตร (Asymmetric)</t>
        </is>
      </c>
      <c r="F148" s="186" t="inlineStr">
        <is>
          <t>RA มักโดนข้อ DIP</t>
        </is>
      </c>
      <c r="G148" s="186" t="inlineStr">
        <is>
          <t>RA เป็นแบบสมมาตร (Symmetric)</t>
        </is>
      </c>
      <c r="H148" s="186" t="inlineStr">
        <is>
          <t>OA มีอาการทั่วร่างกาย (Systemic)</t>
        </is>
      </c>
      <c r="I148" s="186" t="inlineStr">
        <is>
          <t>OA ตรวจพบ Rheumatoid factor</t>
        </is>
      </c>
      <c r="J148" s="185" t="inlineStr">
        <is>
          <t>3</t>
        </is>
      </c>
      <c r="K148" s="186" t="inlineStr">
        <is>
          <t>✅ คำตอบที่ถูกต้อง: ข้อ ค. RA เป็นแบบสมมาตร (Symmetric)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t>
        </is>
      </c>
      <c r="L148" s="186" t="n"/>
      <c r="M148" s="186" t="inlineStr">
        <is>
          <t>Musculoskeletal</t>
        </is>
      </c>
      <c r="N148" s="186" t="inlineStr">
        <is>
          <t>Rheumatoid arthritis</t>
        </is>
      </c>
      <c r="O148" s="185" t="inlineStr">
        <is>
          <t>Clinic</t>
        </is>
      </c>
      <c r="P148" s="186" t="inlineStr">
        <is>
          <t>ข้อ 17 Mock Musculo RxCU84</t>
        </is>
      </c>
      <c r="Q148" s="185" t="inlineStr">
        <is>
          <t>ข้อสอบจำลอง</t>
        </is>
      </c>
      <c r="R148" s="185" t="inlineStr">
        <is>
          <t>Mock RxCU84</t>
        </is>
      </c>
      <c r="S148" s="185" t="n"/>
    </row>
    <row r="149" ht="24" customHeight="1" s="49">
      <c r="A149" s="185" t="n">
        <v>147</v>
      </c>
      <c r="B149"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49" s="186" t="inlineStr">
        <is>
          <t>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D149" s="186" t="n"/>
      <c r="E149" s="186" t="inlineStr">
        <is>
          <t>เน้นย้ำให้รับประทาน Ferrous Fumarate เพื่อป้องกันผลข้างเคียงเรื่องของโลหิตจาง</t>
        </is>
      </c>
      <c r="F149" s="186" t="inlineStr">
        <is>
          <t>เน้นย้ำให้รับประทานยา Mecobalamin 5 mg ควบคู่กันทุกวัน เพื่อลดผลข้างเคียงทางระบบทางเดินอาหารและแผลในปาก</t>
        </is>
      </c>
      <c r="G149" s="186" t="inlineStr">
        <is>
          <t>หากมีสารคัดหลั่งหรือปัสสาวะสีส้มให้หยุดยาทันทีแล้วพบแพทย์์</t>
        </is>
      </c>
      <c r="H149" s="186" t="inlineStr">
        <is>
          <t>หากมีสารคัดหลั่งหรือปัสสาวะสีส้มให้รับประทานต่อไป เนื่องจากเป็นผลข้างเคียงจากยาตามปกติที่ไม่มีอันตรายอะไร</t>
        </is>
      </c>
      <c r="I149" s="186" t="inlineStr">
        <is>
          <t>หากอาการข้อนิ้วบวมและ Morning Stiffness หายแล้วสามารถหยุดยาเองได้เลยทันทีเพื่อป้องกันผลข้างเคียงในระยะยาว</t>
        </is>
      </c>
      <c r="J149" s="185" t="inlineStr">
        <is>
          <t>4</t>
        </is>
      </c>
      <c r="K149" s="186"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t>
        </is>
      </c>
      <c r="L149" s="186" t="n"/>
      <c r="M149" s="186" t="inlineStr">
        <is>
          <t>Musculoskeletal</t>
        </is>
      </c>
      <c r="N149" s="186" t="inlineStr">
        <is>
          <t>Rheumatoid arthritis</t>
        </is>
      </c>
      <c r="O149" s="185" t="inlineStr">
        <is>
          <t>Clinic</t>
        </is>
      </c>
      <c r="P149" s="186" t="inlineStr">
        <is>
          <t>ข้อ 18 Mock Musculo RxCU84</t>
        </is>
      </c>
      <c r="Q149" s="185" t="inlineStr">
        <is>
          <t>ข้อสอบจำลอง</t>
        </is>
      </c>
      <c r="R149" s="185" t="inlineStr">
        <is>
          <t>Mock RxCU84</t>
        </is>
      </c>
      <c r="S149" s="185" t="n"/>
    </row>
    <row r="150" ht="24" customHeight="1" s="49">
      <c r="A150" s="185" t="n">
        <v>148</v>
      </c>
      <c r="B150"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50" s="186" t="inlineStr">
        <is>
          <t>คำถาม: ยาใดเหมาะสมที่สุดในการบรรเทาปวดข้อระหว่างรอ DMARDs ออกฤทธิ์ ในหญิงตั้งครรภ์รายนี้</t>
        </is>
      </c>
      <c r="D150" s="186" t="n"/>
      <c r="E150" s="186" t="inlineStr">
        <is>
          <t>Naproxen</t>
        </is>
      </c>
      <c r="F150" s="186" t="inlineStr">
        <is>
          <t>Paracetamol</t>
        </is>
      </c>
      <c r="G150" s="186" t="inlineStr">
        <is>
          <t>Celecoxib</t>
        </is>
      </c>
      <c r="H150" s="186" t="inlineStr">
        <is>
          <t>Aspirin ขนาดสูง</t>
        </is>
      </c>
      <c r="I150" s="186" t="inlineStr">
        <is>
          <t>Indomethacin</t>
        </is>
      </c>
      <c r="J150" s="185" t="inlineStr">
        <is>
          <t>2</t>
        </is>
      </c>
      <c r="K150" s="186" t="inlineStr">
        <is>
          <t>✅ คำตอบที่ถูกต้อง: ข้อ ข. Paracetamol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t>
        </is>
      </c>
      <c r="L150" s="186" t="n"/>
      <c r="M150" s="186" t="inlineStr">
        <is>
          <t>Musculoskeletal</t>
        </is>
      </c>
      <c r="N150" s="186" t="inlineStr">
        <is>
          <t>Rheumatoid arthritis</t>
        </is>
      </c>
      <c r="O150" s="185" t="inlineStr">
        <is>
          <t>Clinic</t>
        </is>
      </c>
      <c r="P150" s="186" t="inlineStr">
        <is>
          <t>ข้อ 19 Mock Musculo RxCU84</t>
        </is>
      </c>
      <c r="Q150" s="185" t="inlineStr">
        <is>
          <t>ข้อสอบจำลอง</t>
        </is>
      </c>
      <c r="R150" s="185" t="inlineStr">
        <is>
          <t>Mock RxCU84</t>
        </is>
      </c>
      <c r="S150" s="185" t="n"/>
    </row>
    <row r="151" ht="24" customHeight="1" s="49">
      <c r="A151" s="185" t="n">
        <v>149</v>
      </c>
      <c r="B151"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51" s="186" t="inlineStr">
        <is>
          <t>คำถาม: หากได้รับ NSAIDs ในไตรมาสที่ 3 ผลต่อทารกที่สำคัญที่สุดคือข้อใด</t>
        </is>
      </c>
      <c r="D151" s="186" t="n"/>
      <c r="E151" s="186" t="inlineStr">
        <is>
          <t>ปากแหว่งเพดานโหว่</t>
        </is>
      </c>
      <c r="F151" s="186" t="inlineStr">
        <is>
          <t>น้ำตาลในเลือดต่ำในทารก</t>
        </is>
      </c>
      <c r="G151" s="186" t="inlineStr">
        <is>
          <t>ductus arteriosus ปิดก่อนกำหนด และน้ำคร่ำน้อย</t>
        </is>
      </c>
      <c r="H151" s="186" t="inlineStr">
        <is>
          <t>หัวใจพิการแต่กำเนิด</t>
        </is>
      </c>
      <c r="I151" s="186" t="inlineStr">
        <is>
          <t>ภาวะตัวเหลืองในทารก</t>
        </is>
      </c>
      <c r="J151" s="185" t="inlineStr">
        <is>
          <t>3</t>
        </is>
      </c>
      <c r="K151" s="186" t="inlineStr">
        <is>
          <t>✅ คำตอบที่ถูกต้อง: ข้อ ค. ductus arteriosus ปิดก่อนกำหนด และน้ำคร่ำน้อย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t>
        </is>
      </c>
      <c r="L151" s="186" t="n"/>
      <c r="M151" s="186" t="inlineStr">
        <is>
          <t>Musculoskeletal</t>
        </is>
      </c>
      <c r="N151" s="186" t="inlineStr">
        <is>
          <t>Rheumatoid arthritis</t>
        </is>
      </c>
      <c r="O151" s="185" t="inlineStr">
        <is>
          <t>Clinic</t>
        </is>
      </c>
      <c r="P151" s="186" t="inlineStr">
        <is>
          <t>ข้อ 20 Mock Musculo RxCU84</t>
        </is>
      </c>
      <c r="Q151" s="185" t="inlineStr">
        <is>
          <t>ข้อสอบจำลอง</t>
        </is>
      </c>
      <c r="R151" s="185" t="inlineStr">
        <is>
          <t>Mock RxCU84</t>
        </is>
      </c>
      <c r="S151" s="185" t="n"/>
    </row>
    <row r="152" ht="24" customHeight="1" s="49">
      <c r="A152" s="185" t="n">
        <v>150</v>
      </c>
      <c r="B152"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52" s="186" t="inlineStr">
        <is>
          <t>คำถาม: DMARD ใดปลอดภัยและใช้เป็นยาหลักในหญิงตั้งครรภ์ที่เป็น RA (ต้องติดตามจอประสาทตา)</t>
        </is>
      </c>
      <c r="D152" s="186" t="n"/>
      <c r="E152" s="186" t="inlineStr">
        <is>
          <t>Methotrexate</t>
        </is>
      </c>
      <c r="F152" s="186" t="inlineStr">
        <is>
          <t>Leflunomide</t>
        </is>
      </c>
      <c r="G152" s="186" t="inlineStr">
        <is>
          <t>Cyclophosphamide</t>
        </is>
      </c>
      <c r="H152" s="186" t="inlineStr">
        <is>
          <t>Hydroxychloroquine</t>
        </is>
      </c>
      <c r="I152" s="186" t="inlineStr">
        <is>
          <t>Tofacitinib</t>
        </is>
      </c>
      <c r="J152" s="185" t="inlineStr">
        <is>
          <t>4</t>
        </is>
      </c>
      <c r="K152" s="186" t="inlineStr">
        <is>
          <t>✅ คำตอบที่ถูกต้อง: ข้อ ง. Hydroxychloroquine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t>
        </is>
      </c>
      <c r="L152" s="186" t="n"/>
      <c r="M152" s="186" t="inlineStr">
        <is>
          <t>Musculoskeletal</t>
        </is>
      </c>
      <c r="N152" s="186" t="inlineStr">
        <is>
          <t>Rheumatoid arthritis</t>
        </is>
      </c>
      <c r="O152" s="185" t="inlineStr">
        <is>
          <t>Clinic</t>
        </is>
      </c>
      <c r="P152" s="186" t="inlineStr">
        <is>
          <t>ข้อ 21 Mock Musculo RxCU84</t>
        </is>
      </c>
      <c r="Q152" s="185" t="inlineStr">
        <is>
          <t>ข้อสอบจำลอง</t>
        </is>
      </c>
      <c r="R152" s="185" t="inlineStr">
        <is>
          <t>Mock RxCU84</t>
        </is>
      </c>
      <c r="S152" s="185" t="n"/>
    </row>
    <row r="153" ht="24" customHeight="1" s="49">
      <c r="A153" s="185" t="n">
        <v>151</v>
      </c>
      <c r="B153"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53" s="186" t="inlineStr">
        <is>
          <t>คำถาม: ข้อใดกล่าวถูกต้องเกี่ยวกับ methotrexate ในบริบทการตั้งครรภ์</t>
        </is>
      </c>
      <c r="D153" s="186" t="n"/>
      <c r="E153" s="186" t="inlineStr">
        <is>
          <t>เป็นสารก่อวิรูป ห้ามใช้ในครรภ์</t>
        </is>
      </c>
      <c r="F153" s="186" t="inlineStr">
        <is>
          <t>ปลอดภัยในไตรมาส 2–3</t>
        </is>
      </c>
      <c r="G153" s="186" t="inlineStr">
        <is>
          <t>ใช้ต่อได้หากให้ folic acid สูง</t>
        </is>
      </c>
      <c r="H153" s="186" t="inlineStr">
        <is>
          <t>เป็นยาหลักในหญิงตั้งครรภ์</t>
        </is>
      </c>
      <c r="I153" s="186" t="inlineStr">
        <is>
          <t>ไม่ผ่านรก</t>
        </is>
      </c>
      <c r="J153" s="185" t="inlineStr">
        <is>
          <t>1</t>
        </is>
      </c>
      <c r="K153" s="186" t="inlineStr">
        <is>
          <t>✅ คำตอบที่ถูกต้อง: ข้อ ก. เป็นสารก่อวิรูป ห้ามใช้ในครรภ์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t>
        </is>
      </c>
      <c r="L153" s="186" t="n"/>
      <c r="M153" s="186" t="inlineStr">
        <is>
          <t>Musculoskeletal</t>
        </is>
      </c>
      <c r="N153" s="186" t="inlineStr">
        <is>
          <t>Rheumatoid arthritis</t>
        </is>
      </c>
      <c r="O153" s="185" t="inlineStr">
        <is>
          <t>Clinic</t>
        </is>
      </c>
      <c r="P153" s="186" t="inlineStr">
        <is>
          <t>ข้อ 22 Mock Musculo RxCU84</t>
        </is>
      </c>
      <c r="Q153" s="185" t="inlineStr">
        <is>
          <t>ข้อสอบจำลอง</t>
        </is>
      </c>
      <c r="R153" s="185" t="inlineStr">
        <is>
          <t>Mock RxCU84</t>
        </is>
      </c>
      <c r="S153" s="185" t="n"/>
    </row>
    <row r="154" ht="24" customHeight="1" s="49">
      <c r="A154" s="185" t="n">
        <v>152</v>
      </c>
      <c r="B154" s="18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t>
        </is>
      </c>
      <c r="C154" s="186" t="inlineStr">
        <is>
          <t>คำถาม: ลักษณะใดสนับสนุนการวินิจฉัย RA มากกว่า OA ในผู้ป่วยรายนี้</t>
        </is>
      </c>
      <c r="D154" s="186" t="n"/>
      <c r="E154" s="186" t="inlineStr">
        <is>
          <t>ปวดเมื่อใช้งาน ดีขึ้นเมื่อพัก</t>
        </is>
      </c>
      <c r="F154" s="186" t="inlineStr">
        <is>
          <t>ข้อฝืดตอนเช้าน้อยกว่า 30 นาที</t>
        </is>
      </c>
      <c r="G154" s="186" t="inlineStr">
        <is>
          <t>คลำได้เสียงกรอบแกรบในข้อ</t>
        </is>
      </c>
      <c r="H154" s="186" t="inlineStr">
        <is>
          <t>มักเกิดที่ข้อปลายนิ้ว (DIP)</t>
        </is>
      </c>
      <c r="I154" s="186" t="inlineStr">
        <is>
          <t>ข้อฝืดตอนเช้ามากกว่า 1 ชั่วโมง ร่วมกับข้ออักเสบสมมาตร</t>
        </is>
      </c>
      <c r="J154" s="185" t="inlineStr">
        <is>
          <t>5</t>
        </is>
      </c>
      <c r="K154" s="186" t="inlineStr">
        <is>
          <t>✅ คำตอบที่ถูกต้อง: ข้อ จ. ข้อฝืดตอนเช้ามากกว่า 1 ชั่วโมง ร่วมกับข้ออักเสบสมมาตร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t>
        </is>
      </c>
      <c r="L154" s="186" t="n"/>
      <c r="M154" s="186" t="inlineStr">
        <is>
          <t>Musculoskeletal</t>
        </is>
      </c>
      <c r="N154" s="186" t="inlineStr">
        <is>
          <t>Rheumatoid arthritis</t>
        </is>
      </c>
      <c r="O154" s="185" t="inlineStr">
        <is>
          <t>Clinic</t>
        </is>
      </c>
      <c r="P154" s="186" t="inlineStr">
        <is>
          <t>ข้อ 23 Mock Musculo RxCU84</t>
        </is>
      </c>
      <c r="Q154" s="185" t="inlineStr">
        <is>
          <t>ข้อสอบจำลอง</t>
        </is>
      </c>
      <c r="R154" s="185" t="inlineStr">
        <is>
          <t>Mock RxCU84</t>
        </is>
      </c>
      <c r="S154" s="185" t="n"/>
    </row>
    <row r="155" ht="24" customHeight="1" s="49">
      <c r="A155" s="185" t="n">
        <v>153</v>
      </c>
      <c r="B155"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55" s="186" t="inlineStr">
        <is>
          <t>คำถาม: ยาใดควรใช้เป็นอันดับแรกเพื่อรักษาอาการกำเริบ (Acute attack)?</t>
        </is>
      </c>
      <c r="D155" s="186" t="n"/>
      <c r="E155" s="186" t="inlineStr">
        <is>
          <t>Allopurinol</t>
        </is>
      </c>
      <c r="F155" s="186" t="inlineStr">
        <is>
          <t>Febuxostat</t>
        </is>
      </c>
      <c r="G155" s="186" t="inlineStr">
        <is>
          <t>Colchicine</t>
        </is>
      </c>
      <c r="H155" s="186" t="inlineStr">
        <is>
          <t>Probenecid</t>
        </is>
      </c>
      <c r="I155" s="186" t="inlineStr">
        <is>
          <t>Sulfinpyrazone</t>
        </is>
      </c>
      <c r="J155" s="185" t="inlineStr">
        <is>
          <t>3</t>
        </is>
      </c>
      <c r="K155" s="186" t="inlineStr">
        <is>
          <t>✅ คำตอบที่ถูกต้อง: ข้อ ค. Colchicine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t>
        </is>
      </c>
      <c r="L155" s="186" t="n"/>
      <c r="M155" s="186" t="inlineStr">
        <is>
          <t>Musculoskeletal</t>
        </is>
      </c>
      <c r="N155" s="186" t="inlineStr">
        <is>
          <t>Gout</t>
        </is>
      </c>
      <c r="O155" s="185" t="inlineStr">
        <is>
          <t>Clinic</t>
        </is>
      </c>
      <c r="P155" s="186" t="inlineStr">
        <is>
          <t>ข้อ 24 Mock Musculo RxCU84</t>
        </is>
      </c>
      <c r="Q155" s="185" t="inlineStr">
        <is>
          <t>ข้อสอบจำลอง</t>
        </is>
      </c>
      <c r="R155" s="185" t="inlineStr">
        <is>
          <t>Mock RxCU84</t>
        </is>
      </c>
      <c r="S155" s="185" t="n"/>
    </row>
    <row r="156" ht="24" customHeight="1" s="49">
      <c r="A156" s="185" t="n">
        <v>154</v>
      </c>
      <c r="B156"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56" s="186" t="inlineStr">
        <is>
          <t>คำถาม: ขนาดยา Colchicine ที่ถูกต้องใน Acute Gout คือข้อใด (ผู้ป่วยไตปกติ)?</t>
        </is>
      </c>
      <c r="D156" s="186" t="n"/>
      <c r="E156" s="186" t="inlineStr">
        <is>
          <t>1.2 mg OD</t>
        </is>
      </c>
      <c r="F156" s="186" t="inlineStr">
        <is>
          <t>0.6 mg tid</t>
        </is>
      </c>
      <c r="G156" s="186" t="inlineStr">
        <is>
          <t>1.2 mg ทันที ตามด้วย 0.6 mg ใน 1 ชม.</t>
        </is>
      </c>
      <c r="H156" s="186" t="inlineStr">
        <is>
          <t>0.6 mg ทุก 2 ชม. จนกว่าจะท้องเสีย</t>
        </is>
      </c>
      <c r="I156" s="186" t="inlineStr">
        <is>
          <t>1.2 mg ทันที ตามด้วย 1.2 mg ใน 1 ชม. เฉลย</t>
        </is>
      </c>
      <c r="J156" s="185" t="inlineStr">
        <is>
          <t>3</t>
        </is>
      </c>
      <c r="K156" s="186" t="inlineStr">
        <is>
          <t>✅ คำตอบที่ถูกต้อง: ข้อ ค. 1.2 mg ทันที ตามด้วย 0.6 mg ใน 1 ชม.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t>
        </is>
      </c>
      <c r="L156" s="186" t="n"/>
      <c r="M156" s="186" t="inlineStr">
        <is>
          <t>Musculoskeletal</t>
        </is>
      </c>
      <c r="N156" s="186" t="inlineStr">
        <is>
          <t>Gout</t>
        </is>
      </c>
      <c r="O156" s="185" t="inlineStr">
        <is>
          <t>Clinic</t>
        </is>
      </c>
      <c r="P156" s="186" t="inlineStr">
        <is>
          <t>ข้อ 25 Mock Musculo RxCU84</t>
        </is>
      </c>
      <c r="Q156" s="185" t="inlineStr">
        <is>
          <t>ข้อสอบจำลอง</t>
        </is>
      </c>
      <c r="R156" s="185" t="inlineStr">
        <is>
          <t>Mock RxCU84</t>
        </is>
      </c>
      <c r="S156" s="185" t="n"/>
    </row>
    <row r="157" ht="24" customHeight="1" s="49">
      <c r="A157" s="185" t="n">
        <v>155</v>
      </c>
      <c r="B157"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57" s="186" t="inlineStr">
        <is>
          <t>คำถาม: ยาความดันตัวใดของผู้ป่วยที่มีฤทธิ์เพิ่มการขับกรดยูริก (Uricosuric effect)?</t>
        </is>
      </c>
      <c r="D157" s="186" t="n"/>
      <c r="E157" s="186" t="inlineStr">
        <is>
          <t>Bisoprolol</t>
        </is>
      </c>
      <c r="F157" s="186" t="inlineStr">
        <is>
          <t>Losartan</t>
        </is>
      </c>
      <c r="G157" s="186" t="inlineStr">
        <is>
          <t>Amlodipine</t>
        </is>
      </c>
      <c r="H157" s="186" t="inlineStr">
        <is>
          <t>Enalapril</t>
        </is>
      </c>
      <c r="I157" s="186" t="inlineStr">
        <is>
          <t>Diltiazem</t>
        </is>
      </c>
      <c r="J157" s="185" t="inlineStr">
        <is>
          <t>2</t>
        </is>
      </c>
      <c r="K157" s="186" t="inlineStr">
        <is>
          <t>✅ คำตอบที่ถูกต้อง: ข้อ ข. Losartan
🎯 ทำไมข้อนี้ถึงถูก: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t>
        </is>
      </c>
      <c r="L157" s="186" t="n"/>
      <c r="M157" s="186" t="inlineStr">
        <is>
          <t>Musculoskeletal</t>
        </is>
      </c>
      <c r="N157" s="186" t="inlineStr">
        <is>
          <t>Gout</t>
        </is>
      </c>
      <c r="O157" s="185" t="inlineStr">
        <is>
          <t>Clinic</t>
        </is>
      </c>
      <c r="P157" s="186" t="inlineStr">
        <is>
          <t>ข้อ 26 Mock Musculo RxCU84</t>
        </is>
      </c>
      <c r="Q157" s="185" t="inlineStr">
        <is>
          <t>ข้อสอบจำลอง</t>
        </is>
      </c>
      <c r="R157" s="185" t="inlineStr">
        <is>
          <t>Mock RxCU84</t>
        </is>
      </c>
      <c r="S157" s="185" t="n"/>
    </row>
    <row r="158" ht="24" customHeight="1" s="49">
      <c r="A158" s="185" t="n">
        <v>156</v>
      </c>
      <c r="B158"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58" s="186" t="inlineStr">
        <is>
          <t>คำถาม: อาหารใดที่จัดว่ามีพิวรีน (Purine) สูงและควรงด?</t>
        </is>
      </c>
      <c r="D158" s="186" t="n"/>
      <c r="E158" s="186" t="inlineStr">
        <is>
          <t>ข้าวสวย</t>
        </is>
      </c>
      <c r="F158" s="186" t="inlineStr">
        <is>
          <t>ไข่ไก่</t>
        </is>
      </c>
      <c r="G158" s="186" t="inlineStr">
        <is>
          <t>เครื่องในสัตว์และเบียร์</t>
        </is>
      </c>
      <c r="H158" s="186" t="inlineStr">
        <is>
          <t>นมวัว</t>
        </is>
      </c>
      <c r="I158" s="186" t="inlineStr">
        <is>
          <t>ผลไม้</t>
        </is>
      </c>
      <c r="J158" s="185" t="inlineStr">
        <is>
          <t>3</t>
        </is>
      </c>
      <c r="K158" s="186" t="inlineStr">
        <is>
          <t>✅ คำตอบที่ถูกต้อง: ข้อ ค. เครื่องในสัตว์และเบียร์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t>
        </is>
      </c>
      <c r="L158" s="186" t="n"/>
      <c r="M158" s="186" t="inlineStr">
        <is>
          <t>Musculoskeletal</t>
        </is>
      </c>
      <c r="N158" s="186" t="inlineStr">
        <is>
          <t>Gout</t>
        </is>
      </c>
      <c r="O158" s="185" t="inlineStr">
        <is>
          <t>Clinic</t>
        </is>
      </c>
      <c r="P158" s="186" t="inlineStr">
        <is>
          <t>ข้อ 27 Mock Musculo RxCU84</t>
        </is>
      </c>
      <c r="Q158" s="185" t="inlineStr">
        <is>
          <t>ข้อสอบจำลอง</t>
        </is>
      </c>
      <c r="R158" s="185" t="inlineStr">
        <is>
          <t>Mock RxCU84</t>
        </is>
      </c>
      <c r="S158" s="185" t="n"/>
    </row>
    <row r="159" ht="24" customHeight="1" s="49">
      <c r="A159" s="185" t="n">
        <v>157</v>
      </c>
      <c r="B159"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59" s="186" t="inlineStr">
        <is>
          <t>คำถาม: เป้าหมายการลดระดับกรดยูริก (Target Serum Uric Acid) ในผู้ป่วยเกาต์ทั่วไปคือเท่าใด?</t>
        </is>
      </c>
      <c r="D159" s="186" t="n"/>
      <c r="E159" s="186" t="inlineStr">
        <is>
          <t>&lt; 4 mg/dL</t>
        </is>
      </c>
      <c r="F159" s="186" t="inlineStr">
        <is>
          <t>&lt; 5 mg/dL</t>
        </is>
      </c>
      <c r="G159" s="186" t="inlineStr">
        <is>
          <t>&lt; 6 mg/dL</t>
        </is>
      </c>
      <c r="H159" s="186" t="inlineStr">
        <is>
          <t>&lt; 7 mg/dL</t>
        </is>
      </c>
      <c r="I159" s="186" t="inlineStr">
        <is>
          <t>&lt; 8 mg/dL</t>
        </is>
      </c>
      <c r="J159" s="185" t="inlineStr">
        <is>
          <t>3</t>
        </is>
      </c>
      <c r="K159" s="186" t="inlineStr">
        <is>
          <t>✅ คำตอบที่ถูกต้อง: ข้อ ค. &lt; 6 mg/dL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t>
        </is>
      </c>
      <c r="L159" s="186" t="n"/>
      <c r="M159" s="186" t="inlineStr">
        <is>
          <t>Musculoskeletal</t>
        </is>
      </c>
      <c r="N159" s="186" t="inlineStr">
        <is>
          <t>Gout</t>
        </is>
      </c>
      <c r="O159" s="185" t="inlineStr">
        <is>
          <t>Clinic</t>
        </is>
      </c>
      <c r="P159" s="186" t="inlineStr">
        <is>
          <t>ข้อ 28 Mock Musculo RxCU84</t>
        </is>
      </c>
      <c r="Q159" s="185" t="inlineStr">
        <is>
          <t>ข้อสอบจำลอง</t>
        </is>
      </c>
      <c r="R159" s="185" t="inlineStr">
        <is>
          <t>Mock RxCU84</t>
        </is>
      </c>
      <c r="S159" s="185" t="n"/>
    </row>
    <row r="160" ht="24" customHeight="1" s="49">
      <c r="A160" s="185" t="n">
        <v>158</v>
      </c>
      <c r="B160"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0" s="186" t="inlineStr">
        <is>
          <t>คำถาม: หากจะเริ่มยา Allopurinol ต้องระวังการเกิดผื่นแพ้ยารุนแรง (SJS/TEN) ควรตรวจยีนใดก่อนเริ่มยา?</t>
        </is>
      </c>
      <c r="D160" s="186" t="n"/>
      <c r="E160" s="186" t="inlineStr">
        <is>
          <t>HLA-B15:02</t>
        </is>
      </c>
      <c r="F160" s="186" t="inlineStr">
        <is>
          <t>HLA-B58:01</t>
        </is>
      </c>
      <c r="G160" s="186" t="inlineStr">
        <is>
          <t>HLA-B57:01</t>
        </is>
      </c>
      <c r="H160" s="186" t="inlineStr">
        <is>
          <t>CYP2C9</t>
        </is>
      </c>
      <c r="I160" s="186" t="inlineStr">
        <is>
          <t>DPYD</t>
        </is>
      </c>
      <c r="J160" s="185" t="inlineStr">
        <is>
          <t>2</t>
        </is>
      </c>
      <c r="K160" s="186" t="inlineStr">
        <is>
          <t>✅ คำตอบที่ถูกต้อง: ข้อ ข. HLA-B58:01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t>
        </is>
      </c>
      <c r="L160" s="186" t="n"/>
      <c r="M160" s="186" t="inlineStr">
        <is>
          <t>Musculoskeletal</t>
        </is>
      </c>
      <c r="N160" s="186" t="inlineStr">
        <is>
          <t>Gout</t>
        </is>
      </c>
      <c r="O160" s="185" t="inlineStr">
        <is>
          <t>Clinic</t>
        </is>
      </c>
      <c r="P160" s="186" t="inlineStr">
        <is>
          <t>ข้อ 29 Mock Musculo RxCU84</t>
        </is>
      </c>
      <c r="Q160" s="185" t="inlineStr">
        <is>
          <t>ข้อสอบจำลอง</t>
        </is>
      </c>
      <c r="R160" s="185" t="inlineStr">
        <is>
          <t>Mock RxCU84</t>
        </is>
      </c>
      <c r="S160" s="185" t="n"/>
    </row>
    <row r="161" ht="24" customHeight="1" s="49">
      <c r="A161" s="185" t="n">
        <v>159</v>
      </c>
      <c r="B161"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1" s="186" t="inlineStr">
        <is>
          <t>คำถาม: ยาใดที่ มีข้อห้ามใช้ร่วมกับ Allopurinol เพราะจะทำให้ยาตัวนั้นเกิดพิษ?</t>
        </is>
      </c>
      <c r="D161" s="186" t="n"/>
      <c r="E161" s="186" t="inlineStr">
        <is>
          <t>Metformin</t>
        </is>
      </c>
      <c r="F161" s="186" t="inlineStr">
        <is>
          <t>Bisoprolol</t>
        </is>
      </c>
      <c r="G161" s="186" t="inlineStr">
        <is>
          <t>Azathioprine</t>
        </is>
      </c>
      <c r="H161" s="186" t="inlineStr">
        <is>
          <t>Atorvastatin</t>
        </is>
      </c>
      <c r="I161" s="186" t="inlineStr">
        <is>
          <t>Losartan</t>
        </is>
      </c>
      <c r="J161" s="185" t="inlineStr">
        <is>
          <t>3</t>
        </is>
      </c>
      <c r="K161" s="186" t="inlineStr">
        <is>
          <t>✅ คำตอบที่ถูกต้อง: ข้อ ค. Azathioprine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t>
        </is>
      </c>
      <c r="L161" s="186" t="n"/>
      <c r="M161" s="186" t="inlineStr">
        <is>
          <t>Musculoskeletal</t>
        </is>
      </c>
      <c r="N161" s="186" t="inlineStr">
        <is>
          <t>Gout</t>
        </is>
      </c>
      <c r="O161" s="185" t="inlineStr">
        <is>
          <t>Clinic</t>
        </is>
      </c>
      <c r="P161" s="186" t="inlineStr">
        <is>
          <t>ข้อ 30 Mock Musculo RxCU84</t>
        </is>
      </c>
      <c r="Q161" s="185" t="inlineStr">
        <is>
          <t>ข้อสอบจำลอง</t>
        </is>
      </c>
      <c r="R161" s="185" t="inlineStr">
        <is>
          <t>Mock RxCU84</t>
        </is>
      </c>
      <c r="S161" s="185" t="n"/>
    </row>
    <row r="162" ht="24" customHeight="1" s="49">
      <c r="A162" s="185" t="n">
        <v>160</v>
      </c>
      <c r="B162"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2" s="186" t="inlineStr">
        <is>
          <t>คำถาม: เมื่อเริ่มยา Allopurinol (ULT) ควรให้ยาใดควบคู่เพื่อป้องกัน Gout flare?</t>
        </is>
      </c>
      <c r="D162" s="186" t="n"/>
      <c r="E162" s="186" t="inlineStr">
        <is>
          <t>Colchicine 0.6 mg/day นาน 3-6 เดือน</t>
        </is>
      </c>
      <c r="F162" s="186" t="inlineStr">
        <is>
          <t>Prednisolone นาน 1 ปี</t>
        </is>
      </c>
      <c r="G162" s="186" t="inlineStr">
        <is>
          <t>Aspirin 81 mg</t>
        </is>
      </c>
      <c r="H162" s="186" t="inlineStr">
        <is>
          <t>Probenecid</t>
        </is>
      </c>
      <c r="I162" s="186" t="inlineStr">
        <is>
          <t>Paracetamol</t>
        </is>
      </c>
      <c r="J162" s="185" t="inlineStr">
        <is>
          <t>1</t>
        </is>
      </c>
      <c r="K162" s="186" t="inlineStr">
        <is>
          <t>✅ คำตอบที่ถูกต้อง: ข้อ ก. Colchicine 0.6 mg/day นาน 3-6 เดือน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t>
        </is>
      </c>
      <c r="L162" s="186" t="n"/>
      <c r="M162" s="186" t="inlineStr">
        <is>
          <t>Musculoskeletal</t>
        </is>
      </c>
      <c r="N162" s="186" t="inlineStr">
        <is>
          <t>Gout</t>
        </is>
      </c>
      <c r="O162" s="185" t="inlineStr">
        <is>
          <t>Clinic</t>
        </is>
      </c>
      <c r="P162" s="186" t="inlineStr">
        <is>
          <t>ข้อ 31 Mock Musculo RxCU84</t>
        </is>
      </c>
      <c r="Q162" s="185" t="inlineStr">
        <is>
          <t>ข้อสอบจำลอง</t>
        </is>
      </c>
      <c r="R162" s="185" t="inlineStr">
        <is>
          <t>Mock RxCU84</t>
        </is>
      </c>
      <c r="S162" s="185" t="n"/>
    </row>
    <row r="163" ht="24" customHeight="1" s="49">
      <c r="A163" s="185" t="n">
        <v>161</v>
      </c>
      <c r="B163"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3" s="186" t="inlineStr">
        <is>
          <t>คำถาม: กลไกการออกฤทธิ์ของ Colchicine คืออะไร?</t>
        </is>
      </c>
      <c r="D163" s="186" t="n"/>
      <c r="E163" s="186" t="inlineStr">
        <is>
          <t>ยับยั้ง COX-2</t>
        </is>
      </c>
      <c r="F163" s="186" t="inlineStr">
        <is>
          <t>ยับยั้ง Xanthine oxidase</t>
        </is>
      </c>
      <c r="G163" s="186" t="inlineStr">
        <is>
          <t>ขัดขวาง Microtubule polymerization ลดการเคลื่อนที่ของ Neutrophil</t>
        </is>
      </c>
      <c r="H163" s="186" t="inlineStr">
        <is>
          <t>เพิ่มการขับ Uric acid</t>
        </is>
      </c>
      <c r="I163" s="186" t="inlineStr">
        <is>
          <t>ยับยั้ง URAT1</t>
        </is>
      </c>
      <c r="J163" s="185" t="inlineStr">
        <is>
          <t>3</t>
        </is>
      </c>
      <c r="K163" s="186" t="inlineStr">
        <is>
          <t>✅ คำตอบที่ถูกต้อง: ข้อ ค. ขัดขวาง Microtubule polymerization ลดการเคลื่อนที่ของ Neutrophil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t>
        </is>
      </c>
      <c r="L163" s="186" t="n"/>
      <c r="M163" s="186" t="inlineStr">
        <is>
          <t>Musculoskeletal</t>
        </is>
      </c>
      <c r="N163" s="186" t="inlineStr">
        <is>
          <t>Gout</t>
        </is>
      </c>
      <c r="O163" s="185" t="inlineStr">
        <is>
          <t>Clinic</t>
        </is>
      </c>
      <c r="P163" s="186" t="inlineStr">
        <is>
          <t>ข้อ 32 Mock Musculo RxCU84</t>
        </is>
      </c>
      <c r="Q163" s="185" t="inlineStr">
        <is>
          <t>ข้อสอบจำลอง</t>
        </is>
      </c>
      <c r="R163" s="185" t="inlineStr">
        <is>
          <t>Mock RxCU84</t>
        </is>
      </c>
      <c r="S163" s="185" t="n"/>
    </row>
    <row r="164" ht="24" customHeight="1" s="49">
      <c r="A164" s="185" t="n">
        <v>162</v>
      </c>
      <c r="B164"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4" s="186" t="inlineStr">
        <is>
          <t>คำถาม: ยาลดไขมันใดที่มีฤทธิ์ช่วยลดกรดยูริกได้บ้าง?</t>
        </is>
      </c>
      <c r="D164" s="186" t="n"/>
      <c r="E164" s="186" t="inlineStr">
        <is>
          <t>Simvastatin</t>
        </is>
      </c>
      <c r="F164" s="186" t="inlineStr">
        <is>
          <t>Atorvastatin</t>
        </is>
      </c>
      <c r="G164" s="186" t="inlineStr">
        <is>
          <t>Fenofibrate</t>
        </is>
      </c>
      <c r="H164" s="186" t="inlineStr">
        <is>
          <t>Gemfibrozil</t>
        </is>
      </c>
      <c r="I164" s="186" t="inlineStr">
        <is>
          <t>Ezetimibe</t>
        </is>
      </c>
      <c r="J164" s="185" t="inlineStr">
        <is>
          <t>3</t>
        </is>
      </c>
      <c r="K164" s="186" t="inlineStr">
        <is>
          <t>✅ คำตอบที่ถูกต้อง: ข้อ ค. Fenofibrate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t>
        </is>
      </c>
      <c r="L164" s="186" t="n"/>
      <c r="M164" s="186" t="inlineStr">
        <is>
          <t>Musculoskeletal</t>
        </is>
      </c>
      <c r="N164" s="186" t="inlineStr">
        <is>
          <t>Gout</t>
        </is>
      </c>
      <c r="O164" s="185" t="inlineStr">
        <is>
          <t>Clinic</t>
        </is>
      </c>
      <c r="P164" s="186" t="inlineStr">
        <is>
          <t>ข้อ 33 Mock Musculo RxCU84</t>
        </is>
      </c>
      <c r="Q164" s="185" t="inlineStr">
        <is>
          <t>ข้อสอบจำลอง</t>
        </is>
      </c>
      <c r="R164" s="185" t="inlineStr">
        <is>
          <t>Mock RxCU84</t>
        </is>
      </c>
      <c r="S164" s="185" t="n"/>
    </row>
    <row r="165" ht="24" customHeight="1" s="49">
      <c r="A165" s="185" t="n">
        <v>163</v>
      </c>
      <c r="B165"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5" s="186" t="inlineStr">
        <is>
          <t>คำถาม: ข้อใดเป็นคำแนะนำในการปรับพฤติกรรมของผู้ป่วยชายชาวฮ่องกงรายนี้</t>
        </is>
      </c>
      <c r="D165" s="186" t="n"/>
      <c r="E165" s="186" t="inlineStr">
        <is>
          <t>ควบคุมอาหารและออกกำลังกายเพื่อลดน้ำหนักตัว โดยตั้งเป้าหมายให้ดัชนีมวลกาย (BMI) ลดลงต่ำกว่า 30 kg/m2</t>
        </is>
      </c>
      <c r="F165" s="186" t="inlineStr">
        <is>
          <t>ลดหรือหลีกเลี่ยงการดื่มเครื่องดื่มแอลกอฮอล์ทุกชนิด</t>
        </is>
      </c>
      <c r="G165" s="186" t="inlineStr">
        <is>
          <t>หลีกเลี่ยงการรับประทานอาหารที่มีสารพิวรีนสูง เช่น สัตว์ปีก เครื่องในสัตว์ และยอดผัก</t>
        </is>
      </c>
      <c r="H165" s="186" t="inlineStr">
        <is>
          <t>ดื่มน้ำสะอาดในปริมาณที่เหมาะสมอย่างน้อย 2–3 ลิตรต่อวัน เพื่อช่วยขับกรดยูริกออกทางไต</t>
        </is>
      </c>
      <c r="I165" s="186" t="inlineStr">
        <is>
          <t>ถูกต้องทุกข้อที่กล่าวมา</t>
        </is>
      </c>
      <c r="J165" s="185" t="inlineStr">
        <is>
          <t>5</t>
        </is>
      </c>
      <c r="K165" s="186" t="inlineStr">
        <is>
          <t>✅ คำตอบที่ถูกต้อง: ข้อ จ. ถูกต้องทุกข้อที่กล่าวมา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t>
        </is>
      </c>
      <c r="L165" s="186" t="n"/>
      <c r="M165" s="186" t="inlineStr">
        <is>
          <t>Musculoskeletal</t>
        </is>
      </c>
      <c r="N165" s="186" t="inlineStr">
        <is>
          <t>Gout</t>
        </is>
      </c>
      <c r="O165" s="185" t="inlineStr">
        <is>
          <t>Clinic</t>
        </is>
      </c>
      <c r="P165" s="186" t="inlineStr">
        <is>
          <t>ข้อ 34 Mock Musculo RxCU84</t>
        </is>
      </c>
      <c r="Q165" s="185" t="inlineStr">
        <is>
          <t>ข้อสอบจำลอง</t>
        </is>
      </c>
      <c r="R165" s="185" t="inlineStr">
        <is>
          <t>Mock RxCU84</t>
        </is>
      </c>
      <c r="S165" s="185" t="n"/>
    </row>
    <row r="166" ht="24" customHeight="1" s="49">
      <c r="A166" s="185" t="n">
        <v>164</v>
      </c>
      <c r="B166"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6" s="186" t="inlineStr">
        <is>
          <t>คำถาม: แนวทางที่เหมาะสมที่สุดในการรักษาภาวะข้ออักเสบเฉียบพลันของผู้ป่วยรายนี้คือข้อใด</t>
        </is>
      </c>
      <c r="D166" s="186" t="n"/>
      <c r="E166" s="186" t="inlineStr">
        <is>
          <t>เริ่ม allopurinol ทันที</t>
        </is>
      </c>
      <c r="F166" s="186" t="inlineStr">
        <is>
          <t>ให้ probenecid เร่งขับกรดยูริก</t>
        </is>
      </c>
      <c r="G166" s="186" t="inlineStr">
        <is>
          <t>ให้ colchicine/NSAIDs/steroid ยังไม่เริ่มยาลดกรดยูริก</t>
        </is>
      </c>
      <c r="H166" s="186" t="inlineStr">
        <is>
          <t>ให้ paracetamol เดี่ยว ๆ</t>
        </is>
      </c>
      <c r="I166" s="186" t="inlineStr">
        <is>
          <t>งดยาทุกชนิดรอหายเอง</t>
        </is>
      </c>
      <c r="J166" s="185" t="inlineStr">
        <is>
          <t>3</t>
        </is>
      </c>
      <c r="K166" s="186" t="inlineStr">
        <is>
          <t>✅ คำตอบที่ถูกต้อง: ข้อ ค. ให้ colchicine/NSAIDs/steroid ยังไม่เริ่มยาลดกรดยูริก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t>
        </is>
      </c>
      <c r="L166" s="186" t="n"/>
      <c r="M166" s="186" t="inlineStr">
        <is>
          <t>Musculoskeletal</t>
        </is>
      </c>
      <c r="N166" s="186" t="inlineStr">
        <is>
          <t>Gout</t>
        </is>
      </c>
      <c r="O166" s="185" t="inlineStr">
        <is>
          <t>Clinic</t>
        </is>
      </c>
      <c r="P166" s="186" t="inlineStr">
        <is>
          <t>ข้อ 35 Mock Musculo RxCU84</t>
        </is>
      </c>
      <c r="Q166" s="185" t="inlineStr">
        <is>
          <t>ข้อสอบจำลอง</t>
        </is>
      </c>
      <c r="R166" s="185" t="inlineStr">
        <is>
          <t>Mock RxCU84</t>
        </is>
      </c>
      <c r="S166" s="185" t="n"/>
    </row>
    <row r="167" ht="24" customHeight="1" s="49">
      <c r="A167" s="185" t="n">
        <v>165</v>
      </c>
      <c r="B167"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7" s="186" t="inlineStr">
        <is>
          <t>คำถาม: ผู้ป่วยการทำงานของไตปกติ ขนาด colchicine ที่ถูกต้องตามแนวทางปัจจุบันคือข้อใด</t>
        </is>
      </c>
      <c r="D167" s="186" t="n"/>
      <c r="E167" s="186" t="inlineStr">
        <is>
          <t>0.6 mg วันละครั้งเท่านั้น</t>
        </is>
      </c>
      <c r="F167" s="186" t="inlineStr">
        <is>
          <t>1.0 mg แล้ว 0.5 mg ทุกชั่วโมงจนท้องเสีย</t>
        </is>
      </c>
      <c r="G167" s="186" t="inlineStr">
        <is>
          <t>2.4 mg ครั้งเดียว</t>
        </is>
      </c>
      <c r="H167" s="186" t="inlineStr">
        <is>
          <t>1.2 mg ทันที แล้ว 0.6 mg อีก 1 ชม. ต่อด้วย 0.5–0.6 mg ทุก 8–12 ชม.</t>
        </is>
      </c>
      <c r="I167" s="186" t="inlineStr">
        <is>
          <t>1.2 mg ทุก 2 ชม. รวม 6 ครั้ง</t>
        </is>
      </c>
      <c r="J167" s="185" t="inlineStr">
        <is>
          <t>4</t>
        </is>
      </c>
      <c r="K167" s="186" t="inlineStr">
        <is>
          <t>✅ คำตอบที่ถูกต้อง: ข้อ ง. 1.2 mg ทันที แล้ว 0.6 mg อีก 1 ชม. ต่อด้วย 0.5–0.6 mg ทุก 8–12 ชม.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t>
        </is>
      </c>
      <c r="L167" s="186" t="n"/>
      <c r="M167" s="186" t="inlineStr">
        <is>
          <t>Musculoskeletal</t>
        </is>
      </c>
      <c r="N167" s="186" t="inlineStr">
        <is>
          <t>Gout</t>
        </is>
      </c>
      <c r="O167" s="185" t="inlineStr">
        <is>
          <t>Clinic</t>
        </is>
      </c>
      <c r="P167" s="186" t="inlineStr">
        <is>
          <t>ข้อ 36 Mock Musculo RxCU84</t>
        </is>
      </c>
      <c r="Q167" s="185" t="inlineStr">
        <is>
          <t>ข้อสอบจำลอง</t>
        </is>
      </c>
      <c r="R167" s="185" t="inlineStr">
        <is>
          <t>Mock RxCU84</t>
        </is>
      </c>
      <c r="S167" s="185" t="n"/>
    </row>
    <row r="168" ht="24" customHeight="1" s="49">
      <c r="A168" s="185" t="n">
        <v>166</v>
      </c>
      <c r="B168"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8" s="186" t="inlineStr">
        <is>
          <t>คำถาม: ในการปรับยาลดความดันให้เหมาะกับผู้ป่วยเกาต์รายนี้ ข้อใดเหมาะสมที่สุด</t>
        </is>
      </c>
      <c r="D168" s="186" t="n"/>
      <c r="E168" s="186" t="inlineStr">
        <is>
          <t>คง losartan ไว้เพราะช่วยขับกรดยูริก</t>
        </is>
      </c>
      <c r="F168" s="186" t="inlineStr">
        <is>
          <t>เปลี่ยน losartan เป็น hydrochlorothiazide</t>
        </is>
      </c>
      <c r="G168" s="186" t="inlineStr">
        <is>
          <t>เพิ่ม bisoprolol เพื่อลดกรดยูริก</t>
        </is>
      </c>
      <c r="H168" s="186" t="inlineStr">
        <is>
          <t>เพิ่ม low-dose aspirin</t>
        </is>
      </c>
      <c r="I168" s="186" t="inlineStr">
        <is>
          <t>หยุด losartan เพราะเพิ่มกรดยูริก</t>
        </is>
      </c>
      <c r="J168" s="185" t="inlineStr">
        <is>
          <t>1</t>
        </is>
      </c>
      <c r="K168" s="186" t="inlineStr">
        <is>
          <t>✅ คำตอบที่ถูกต้อง: ข้อ ก. คง losartan ไว้เพราะช่วยขับกรดยูริก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t>
        </is>
      </c>
      <c r="L168" s="186" t="n"/>
      <c r="M168" s="186" t="inlineStr">
        <is>
          <t>Musculoskeletal</t>
        </is>
      </c>
      <c r="N168" s="186" t="inlineStr">
        <is>
          <t>Gout</t>
        </is>
      </c>
      <c r="O168" s="185" t="inlineStr">
        <is>
          <t>Clinic</t>
        </is>
      </c>
      <c r="P168" s="186" t="inlineStr">
        <is>
          <t>ข้อ 37 Mock Musculo RxCU84</t>
        </is>
      </c>
      <c r="Q168" s="185" t="inlineStr">
        <is>
          <t>ข้อสอบจำลอง</t>
        </is>
      </c>
      <c r="R168" s="185" t="inlineStr">
        <is>
          <t>Mock RxCU84</t>
        </is>
      </c>
      <c r="S168" s="185" t="n"/>
    </row>
    <row r="169" ht="24" customHeight="1" s="49">
      <c r="A169" s="185" t="n">
        <v>167</v>
      </c>
      <c r="B169"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69" s="186" t="inlineStr">
        <is>
          <t>คำถาม: ก่อนเริ่ม allopurinol ในผู้ป่วยเชื้อสายเอเชียรายนี้ ควรตรวจยีนใด</t>
        </is>
      </c>
      <c r="D169" s="186" t="n"/>
      <c r="E169" s="186" t="inlineStr">
        <is>
          <t>HLA-B15:02</t>
        </is>
      </c>
      <c r="F169" s="186" t="inlineStr">
        <is>
          <t>HLA-B58:01</t>
        </is>
      </c>
      <c r="G169" s="186" t="inlineStr">
        <is>
          <t>HLA-B57:01</t>
        </is>
      </c>
      <c r="H169" s="186" t="inlineStr">
        <is>
          <t>CYP2C9</t>
        </is>
      </c>
      <c r="I169" s="186" t="inlineStr">
        <is>
          <t>G6PD</t>
        </is>
      </c>
      <c r="J169" s="185" t="inlineStr">
        <is>
          <t>2</t>
        </is>
      </c>
      <c r="K169" s="186" t="inlineStr">
        <is>
          <t>✅ คำตอบที่ถูกต้อง: ข้อ ข. HLA-B58:01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t>
        </is>
      </c>
      <c r="L169" s="186" t="n"/>
      <c r="M169" s="186" t="inlineStr">
        <is>
          <t>Musculoskeletal</t>
        </is>
      </c>
      <c r="N169" s="186" t="inlineStr">
        <is>
          <t>Gout</t>
        </is>
      </c>
      <c r="O169" s="185" t="inlineStr">
        <is>
          <t>Clinic</t>
        </is>
      </c>
      <c r="P169" s="186" t="inlineStr">
        <is>
          <t>ข้อ 38 Mock Musculo RxCU84</t>
        </is>
      </c>
      <c r="Q169" s="185" t="inlineStr">
        <is>
          <t>ข้อสอบจำลอง</t>
        </is>
      </c>
      <c r="R169" s="185" t="inlineStr">
        <is>
          <t>Mock RxCU84</t>
        </is>
      </c>
      <c r="S169" s="185" t="n"/>
    </row>
    <row r="170" ht="24" customHeight="1" s="49">
      <c r="A170" s="185" t="n">
        <v>168</v>
      </c>
      <c r="B170" s="18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t>
        </is>
      </c>
      <c r="C170" s="186" t="inlineStr">
        <is>
          <t>คำถาม: เป้าหมายระดับกรดยูริกในเลือดระยะยาวของผู้ป่วยเกาต์ทั่วไปคือข้อใด</t>
        </is>
      </c>
      <c r="D170" s="186" t="n"/>
      <c r="E170" s="186" t="inlineStr">
        <is>
          <t>น้อยกว่า 4 mg/dL</t>
        </is>
      </c>
      <c r="F170" s="186" t="inlineStr">
        <is>
          <t>น้อยกว่า 5 mg/dL</t>
        </is>
      </c>
      <c r="G170" s="186" t="inlineStr">
        <is>
          <t>น้อยกว่า 6 mg/dL</t>
        </is>
      </c>
      <c r="H170" s="186" t="inlineStr">
        <is>
          <t>น้อยกว่า 7 mg/dL</t>
        </is>
      </c>
      <c r="I170" s="186" t="inlineStr">
        <is>
          <t>น้อยกว่า 8 mg/dL</t>
        </is>
      </c>
      <c r="J170" s="185" t="inlineStr">
        <is>
          <t>3</t>
        </is>
      </c>
      <c r="K170" s="186" t="inlineStr">
        <is>
          <t>✅ คำตอบที่ถูกต้อง: ข้อ ค. น้อยกว่า 6 mg/dL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t>
        </is>
      </c>
      <c r="L170" s="186" t="n"/>
      <c r="M170" s="186" t="inlineStr">
        <is>
          <t>Musculoskeletal</t>
        </is>
      </c>
      <c r="N170" s="186" t="inlineStr">
        <is>
          <t>Gout</t>
        </is>
      </c>
      <c r="O170" s="185" t="inlineStr">
        <is>
          <t>Clinic</t>
        </is>
      </c>
      <c r="P170" s="186" t="inlineStr">
        <is>
          <t>ข้อ 39 Mock Musculo RxCU84</t>
        </is>
      </c>
      <c r="Q170" s="185" t="inlineStr">
        <is>
          <t>ข้อสอบจำลอง</t>
        </is>
      </c>
      <c r="R170" s="185" t="inlineStr">
        <is>
          <t>Mock RxCU84</t>
        </is>
      </c>
      <c r="S170" s="185" t="n"/>
    </row>
    <row r="171" ht="24" customHeight="1" s="49">
      <c r="A171" s="185" t="n">
        <v>169</v>
      </c>
      <c r="B171"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1" s="186" t="inlineStr">
        <is>
          <t>คำถาม: ยาใดแนะนำเป็น First-line สำหรับผู้ป่วยรายนี้ตาม Guideline OA Knee?</t>
        </is>
      </c>
      <c r="D171" s="186" t="n"/>
      <c r="E171" s="186" t="inlineStr">
        <is>
          <t>Oral Paracetamol</t>
        </is>
      </c>
      <c r="F171" s="186" t="inlineStr">
        <is>
          <t>Topical NSAIDs</t>
        </is>
      </c>
      <c r="G171" s="186" t="inlineStr">
        <is>
          <t>Oral Glucosamine</t>
        </is>
      </c>
      <c r="H171" s="186" t="inlineStr">
        <is>
          <t>IA Steroid</t>
        </is>
      </c>
      <c r="I171" s="186" t="inlineStr">
        <is>
          <t>Tramadol</t>
        </is>
      </c>
      <c r="J171" s="185" t="inlineStr">
        <is>
          <t>2</t>
        </is>
      </c>
      <c r="K171" s="186" t="inlineStr">
        <is>
          <t>✅ คำตอบที่ถูกต้อง: ข้อ ข. Topical NSAIDs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t>
        </is>
      </c>
      <c r="L171" s="186" t="n"/>
      <c r="M171" s="186" t="inlineStr">
        <is>
          <t>Musculoskeletal</t>
        </is>
      </c>
      <c r="N171" s="186" t="inlineStr">
        <is>
          <t>Osteoarthritis</t>
        </is>
      </c>
      <c r="O171" s="185" t="inlineStr">
        <is>
          <t>Clinic</t>
        </is>
      </c>
      <c r="P171" s="186" t="inlineStr">
        <is>
          <t>ข้อ 40 Mock Musculo RxCU84</t>
        </is>
      </c>
      <c r="Q171" s="185" t="inlineStr">
        <is>
          <t>ข้อสอบจำลอง</t>
        </is>
      </c>
      <c r="R171" s="185" t="inlineStr">
        <is>
          <t>Mock RxCU84</t>
        </is>
      </c>
      <c r="S171" s="185" t="n"/>
    </row>
    <row r="172" ht="24" customHeight="1" s="49">
      <c r="A172" s="185" t="n">
        <v>170</v>
      </c>
      <c r="B172"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2" s="186" t="inlineStr">
        <is>
          <t>คำถาม: กลไกของข้ออักเสบเสื่อม (OA) ต่างจาก RA อย่างไร?</t>
        </is>
      </c>
      <c r="D172" s="186" t="n"/>
      <c r="E172" s="186" t="inlineStr">
        <is>
          <t>OA เป็น Autoimmune</t>
        </is>
      </c>
      <c r="F172" s="186" t="inlineStr">
        <is>
          <t>OA เกิดจากการสึกหรอของกระดูกอ่อน (Cartilage degradation)</t>
        </is>
      </c>
      <c r="G172" s="186" t="inlineStr">
        <is>
          <t>OA มี Systemic symptom</t>
        </is>
      </c>
      <c r="H172" s="186" t="inlineStr">
        <is>
          <t>OA ค่า ESR พุ่งสูง</t>
        </is>
      </c>
      <c r="I172" s="186" t="inlineStr">
        <is>
          <t>OA มักโดนข้อข้อมือ</t>
        </is>
      </c>
      <c r="J172" s="185" t="inlineStr">
        <is>
          <t>2</t>
        </is>
      </c>
      <c r="K172" s="186" t="inlineStr">
        <is>
          <t>✅ คำตอบที่ถูกต้อง: ข้อ ข. OA เกิดจากการสึกหรอของกระดูกอ่อน (Cartilage degradation)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t>
        </is>
      </c>
      <c r="L172" s="186" t="n"/>
      <c r="M172" s="186" t="inlineStr">
        <is>
          <t>Musculoskeletal</t>
        </is>
      </c>
      <c r="N172" s="186" t="inlineStr">
        <is>
          <t>Osteoarthritis</t>
        </is>
      </c>
      <c r="O172" s="185" t="inlineStr">
        <is>
          <t>Clinic</t>
        </is>
      </c>
      <c r="P172" s="186" t="inlineStr">
        <is>
          <t>ข้อ 41 Mock Musculo RxCU84</t>
        </is>
      </c>
      <c r="Q172" s="185" t="inlineStr">
        <is>
          <t>ข้อสอบจำลอง</t>
        </is>
      </c>
      <c r="R172" s="185" t="inlineStr">
        <is>
          <t>Mock RxCU84</t>
        </is>
      </c>
      <c r="S172" s="185" t="n"/>
    </row>
    <row r="173" ht="24" customHeight="1" s="49">
      <c r="A173" s="185" t="n">
        <v>171</v>
      </c>
      <c r="B173"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3" s="186" t="inlineStr">
        <is>
          <t>คำถาม: ข้อใดคือ Non-pharmacological therapy ที่ให้ผลดีที่สุดในการชะลอข้อเข่าเสื่อม?</t>
        </is>
      </c>
      <c r="D173" s="186" t="n"/>
      <c r="E173" s="186" t="inlineStr">
        <is>
          <t>ว่ายน้ำและลดน้ำหนัก</t>
        </is>
      </c>
      <c r="F173" s="186" t="inlineStr">
        <is>
          <t>วิ่งมาราธอน</t>
        </is>
      </c>
      <c r="G173" s="186" t="inlineStr">
        <is>
          <t>การฝังเข็ม</t>
        </is>
      </c>
      <c r="H173" s="186" t="inlineStr">
        <is>
          <t>การใส่สนับเข่าตลอดเวลา</t>
        </is>
      </c>
      <c r="I173" s="186" t="inlineStr">
        <is>
          <t>การทานคอลลาเจน</t>
        </is>
      </c>
      <c r="J173" s="185" t="inlineStr">
        <is>
          <t>1</t>
        </is>
      </c>
      <c r="K173" s="186" t="inlineStr">
        <is>
          <t>✅ คำตอบที่ถูกต้อง: ข้อ ก. ว่ายน้ำและลดน้ำหนัก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t>
        </is>
      </c>
      <c r="L173" s="186" t="n"/>
      <c r="M173" s="186" t="inlineStr">
        <is>
          <t>Musculoskeletal</t>
        </is>
      </c>
      <c r="N173" s="186" t="inlineStr">
        <is>
          <t>Osteoarthritis</t>
        </is>
      </c>
      <c r="O173" s="185" t="inlineStr">
        <is>
          <t>Clinic</t>
        </is>
      </c>
      <c r="P173" s="186" t="inlineStr">
        <is>
          <t>ข้อ 42 Mock Musculo RxCU84</t>
        </is>
      </c>
      <c r="Q173" s="185" t="inlineStr">
        <is>
          <t>ข้อสอบจำลอง</t>
        </is>
      </c>
      <c r="R173" s="185" t="inlineStr">
        <is>
          <t>Mock RxCU84</t>
        </is>
      </c>
      <c r="S173" s="185" t="n"/>
    </row>
    <row r="174" ht="24" customHeight="1" s="49">
      <c r="A174" s="185" t="n">
        <v>172</v>
      </c>
      <c r="B174"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4" s="186" t="inlineStr">
        <is>
          <t>คำถาม: อาการ "Crepitus" ใน OA คืออะไร?</t>
        </is>
      </c>
      <c r="D174" s="186" t="n"/>
      <c r="E174" s="186" t="inlineStr">
        <is>
          <t>ข้อบวมแดง</t>
        </is>
      </c>
      <c r="F174" s="186" t="inlineStr">
        <is>
          <t>ข้อผิดรูปเบี้ยว</t>
        </is>
      </c>
      <c r="G174" s="186" t="inlineStr">
        <is>
          <t>เสียงดังกรอบแกรบขณะขยับข้อ</t>
        </is>
      </c>
      <c r="H174" s="186" t="inlineStr">
        <is>
          <t>การขยับข้อไม่ได้เลย</t>
        </is>
      </c>
      <c r="I174" s="186" t="inlineStr">
        <is>
          <t>กล้ามเนื้อลีบ</t>
        </is>
      </c>
      <c r="J174" s="185" t="inlineStr">
        <is>
          <t>3</t>
        </is>
      </c>
      <c r="K174" s="186" t="inlineStr">
        <is>
          <t>✅ คำตอบที่ถูกต้อง: ข้อ ค. เสียงดังกรอบแกรบขณะขยับข้อ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t>
        </is>
      </c>
      <c r="L174" s="186" t="n"/>
      <c r="M174" s="186" t="inlineStr">
        <is>
          <t>Musculoskeletal</t>
        </is>
      </c>
      <c r="N174" s="186" t="inlineStr">
        <is>
          <t>Osteoarthritis</t>
        </is>
      </c>
      <c r="O174" s="185" t="inlineStr">
        <is>
          <t>Clinic</t>
        </is>
      </c>
      <c r="P174" s="186" t="inlineStr">
        <is>
          <t>ข้อ 43 Mock Musculo RxCU84</t>
        </is>
      </c>
      <c r="Q174" s="185" t="inlineStr">
        <is>
          <t>ข้อสอบจำลอง</t>
        </is>
      </c>
      <c r="R174" s="185" t="inlineStr">
        <is>
          <t>Mock RxCU84</t>
        </is>
      </c>
      <c r="S174" s="185" t="n"/>
    </row>
    <row r="175" ht="24" customHeight="1" s="49">
      <c r="A175" s="185" t="n">
        <v>173</v>
      </c>
      <c r="B175"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5" s="186" t="inlineStr">
        <is>
          <t>คำถาม: หากจำเป็นต้องใช้ Oral NSAIDs ในผู้สูงอายุ ควรเลือกแนวทางใดเพื่อความปลอดภัยสูงสุดต่อ GI?</t>
        </is>
      </c>
      <c r="D175" s="186" t="n"/>
      <c r="E175" s="186" t="inlineStr">
        <is>
          <t>Piroxicam</t>
        </is>
      </c>
      <c r="F175" s="186" t="inlineStr">
        <is>
          <t>Ibuprofen dose สูง</t>
        </is>
      </c>
      <c r="G175" s="186" t="inlineStr">
        <is>
          <t>COX-2 inhibitor + PPI</t>
        </is>
      </c>
      <c r="H175" s="186" t="inlineStr">
        <is>
          <t>Indomethacin</t>
        </is>
      </c>
      <c r="I175" s="186" t="inlineStr">
        <is>
          <t>Naproxen เดี่ยวๆ</t>
        </is>
      </c>
      <c r="J175" s="185" t="inlineStr">
        <is>
          <t>3</t>
        </is>
      </c>
      <c r="K175" s="186" t="inlineStr">
        <is>
          <t>✅ คำตอบที่ถูกต้อง: ข้อ ค. COX-2 inhibitor + PPI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t>
        </is>
      </c>
      <c r="L175" s="186" t="n"/>
      <c r="M175" s="186" t="inlineStr">
        <is>
          <t>Musculoskeletal</t>
        </is>
      </c>
      <c r="N175" s="186" t="inlineStr">
        <is>
          <t>Osteoarthritis</t>
        </is>
      </c>
      <c r="O175" s="185" t="inlineStr">
        <is>
          <t>Clinic</t>
        </is>
      </c>
      <c r="P175" s="186" t="inlineStr">
        <is>
          <t>ข้อ 44 Mock Musculo RxCU84</t>
        </is>
      </c>
      <c r="Q175" s="185" t="inlineStr">
        <is>
          <t>ข้อสอบจำลอง</t>
        </is>
      </c>
      <c r="R175" s="185" t="inlineStr">
        <is>
          <t>Mock RxCU84</t>
        </is>
      </c>
      <c r="S175" s="185" t="n"/>
    </row>
    <row r="176" ht="24" customHeight="1" s="49">
      <c r="A176" s="185" t="n">
        <v>174</v>
      </c>
      <c r="B176"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6" s="186" t="inlineStr">
        <is>
          <t>คำถาม: ยา Capsaicin cream มีกลไกแก้ปวดอย่างไร?</t>
        </is>
      </c>
      <c r="D176" s="186" t="n"/>
      <c r="E176" s="186" t="inlineStr">
        <is>
          <t>ยับยั้ง COX</t>
        </is>
      </c>
      <c r="F176" s="186" t="inlineStr">
        <is>
          <t>Depletion ของ Substance P จากปลายประสาท</t>
        </is>
      </c>
      <c r="G176" s="186" t="inlineStr">
        <is>
          <t>ยับยั้ง Mu-receptor</t>
        </is>
      </c>
      <c r="H176" s="186" t="inlineStr">
        <is>
          <t>ขยายหลอดเลือดลดอักเสบ</t>
        </is>
      </c>
      <c r="I176" s="186" t="inlineStr">
        <is>
          <t>ให้ความเย็นชา</t>
        </is>
      </c>
      <c r="J176" s="185" t="inlineStr">
        <is>
          <t>2</t>
        </is>
      </c>
      <c r="K176" s="186" t="inlineStr">
        <is>
          <t>✅ คำตอบที่ถูกต้อง: ข้อ ข. Depletion ของ Substance P จากปลายประสาท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t>
        </is>
      </c>
      <c r="L176" s="186" t="n"/>
      <c r="M176" s="186" t="inlineStr">
        <is>
          <t>Musculoskeletal</t>
        </is>
      </c>
      <c r="N176" s="186" t="inlineStr">
        <is>
          <t>Osteoarthritis</t>
        </is>
      </c>
      <c r="O176" s="185" t="inlineStr">
        <is>
          <t>Clinic</t>
        </is>
      </c>
      <c r="P176" s="186" t="inlineStr">
        <is>
          <t>ข้อ 45 Mock Musculo RxCU84</t>
        </is>
      </c>
      <c r="Q176" s="185" t="inlineStr">
        <is>
          <t>ข้อสอบจำลอง</t>
        </is>
      </c>
      <c r="R176" s="185" t="inlineStr">
        <is>
          <t>Mock RxCU84</t>
        </is>
      </c>
      <c r="S176" s="185" t="n"/>
    </row>
    <row r="177" ht="24" customHeight="1" s="49">
      <c r="A177" s="185" t="n">
        <v>175</v>
      </c>
      <c r="B177"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7" s="186" t="inlineStr">
        <is>
          <t>คำถาม: สารใดที่เป็นองค์ประกอบหลักของกระดูกอ่อนข้อต่อ (Cartilage) ที่เป็นเป้าหมายของยาเสริมอาหารบางชนิด?</t>
        </is>
      </c>
      <c r="D177" s="186" t="n"/>
      <c r="E177" s="186" t="inlineStr">
        <is>
          <t>Hyaluronic acid และ Proteoglycan</t>
        </is>
      </c>
      <c r="F177" s="186" t="inlineStr">
        <is>
          <t>Calcium</t>
        </is>
      </c>
      <c r="G177" s="186" t="inlineStr">
        <is>
          <t>Vitamin D</t>
        </is>
      </c>
      <c r="H177" s="186" t="inlineStr">
        <is>
          <t>Uric acid</t>
        </is>
      </c>
      <c r="I177" s="186" t="inlineStr">
        <is>
          <t>Fibrin</t>
        </is>
      </c>
      <c r="J177" s="185" t="inlineStr">
        <is>
          <t>1</t>
        </is>
      </c>
      <c r="K177" s="186" t="inlineStr">
        <is>
          <t>✅ คำตอบที่ถูกต้อง: ข้อ ก. Hyaluronic acid และ Proteoglycan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t>
        </is>
      </c>
      <c r="L177" s="186" t="n"/>
      <c r="M177" s="186" t="inlineStr">
        <is>
          <t>Musculoskeletal</t>
        </is>
      </c>
      <c r="N177" s="186" t="inlineStr">
        <is>
          <t>Osteoarthritis</t>
        </is>
      </c>
      <c r="O177" s="185" t="inlineStr">
        <is>
          <t>Clinic</t>
        </is>
      </c>
      <c r="P177" s="186" t="inlineStr">
        <is>
          <t>ข้อ 46 Mock Musculo RxCU84</t>
        </is>
      </c>
      <c r="Q177" s="185" t="inlineStr">
        <is>
          <t>ข้อสอบจำลอง</t>
        </is>
      </c>
      <c r="R177" s="185" t="inlineStr">
        <is>
          <t>Mock RxCU84</t>
        </is>
      </c>
      <c r="S177" s="185" t="n"/>
    </row>
    <row r="178" ht="24" customHeight="1" s="49">
      <c r="A178" s="185" t="n">
        <v>176</v>
      </c>
      <c r="B178"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8" s="186" t="inlineStr">
        <is>
          <t>คำถาม: การฉีดคอร์ติโคสเตียรอยด์เข้าข้อ (Intra-articular) มีข้อจำกัดอย่างไร?</t>
        </is>
      </c>
      <c r="D178" s="186" t="n"/>
      <c r="E178" s="186" t="inlineStr">
        <is>
          <t>ห้ามฉีดเกินปีละ 1 ครั้ง</t>
        </is>
      </c>
      <c r="F178" s="186" t="inlineStr">
        <is>
          <t>ให้ผลลดปวดเพียงระยะสั้น (Short-term) ไม่ชะลอโรค</t>
        </is>
      </c>
      <c r="G178" s="186" t="inlineStr">
        <is>
          <t>ทำให้กระดูกงอก</t>
        </is>
      </c>
      <c r="H178" s="186" t="inlineStr">
        <is>
          <t>ลดปวดถาวร</t>
        </is>
      </c>
      <c r="I178" s="186" t="inlineStr">
        <is>
          <t>ใช้เป็น First-line เสมอ</t>
        </is>
      </c>
      <c r="J178" s="185" t="inlineStr">
        <is>
          <t>2</t>
        </is>
      </c>
      <c r="K178" s="186" t="inlineStr">
        <is>
          <t>✅ คำตอบที่ถูกต้อง: ข้อ ข. ให้ผลลดปวดเพียงระยะสั้น (Short-term) ไม่ชะลอโรค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t>
        </is>
      </c>
      <c r="L178" s="186" t="n"/>
      <c r="M178" s="186" t="inlineStr">
        <is>
          <t>Musculoskeletal</t>
        </is>
      </c>
      <c r="N178" s="186" t="inlineStr">
        <is>
          <t>Osteoarthritis</t>
        </is>
      </c>
      <c r="O178" s="185" t="inlineStr">
        <is>
          <t>Clinic</t>
        </is>
      </c>
      <c r="P178" s="186" t="inlineStr">
        <is>
          <t>ข้อ 47 Mock Musculo RxCU84</t>
        </is>
      </c>
      <c r="Q178" s="185" t="inlineStr">
        <is>
          <t>ข้อสอบจำลอง</t>
        </is>
      </c>
      <c r="R178" s="185" t="inlineStr">
        <is>
          <t>Mock RxCU84</t>
        </is>
      </c>
      <c r="S178" s="185" t="n"/>
    </row>
    <row r="179" ht="24" customHeight="1" s="49">
      <c r="A179" s="185" t="n">
        <v>177</v>
      </c>
      <c r="B179"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79" s="186" t="inlineStr">
        <is>
          <t>คำถาม: หากผู้ป่วยแพ้ยา NSAIDs รุนแรง ยาใดเป็นตัวเลือกถัดไปในการลดปวด?</t>
        </is>
      </c>
      <c r="D179" s="186" t="n"/>
      <c r="E179" s="186" t="inlineStr">
        <is>
          <t>Duloxetine หรือ Tramadol</t>
        </is>
      </c>
      <c r="F179" s="186" t="inlineStr">
        <is>
          <t>Colchicine</t>
        </is>
      </c>
      <c r="G179" s="186" t="inlineStr">
        <is>
          <t>Allopurinol</t>
        </is>
      </c>
      <c r="H179" s="186" t="inlineStr">
        <is>
          <t>Methotrexate</t>
        </is>
      </c>
      <c r="I179" s="186" t="inlineStr">
        <is>
          <t>Prednisolone</t>
        </is>
      </c>
      <c r="J179" s="185" t="inlineStr">
        <is>
          <t>1</t>
        </is>
      </c>
      <c r="K179" s="186" t="inlineStr">
        <is>
          <t>✅ คำตอบที่ถูกต้อง: ข้อ ก. Duloxetine หรือ Tramadol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t>
        </is>
      </c>
      <c r="L179" s="186" t="n"/>
      <c r="M179" s="186" t="inlineStr">
        <is>
          <t>Musculoskeletal</t>
        </is>
      </c>
      <c r="N179" s="186" t="inlineStr">
        <is>
          <t>Osteoarthritis</t>
        </is>
      </c>
      <c r="O179" s="185" t="inlineStr">
        <is>
          <t>Clinic</t>
        </is>
      </c>
      <c r="P179" s="186" t="inlineStr">
        <is>
          <t>ข้อ 48 Mock Musculo RxCU84</t>
        </is>
      </c>
      <c r="Q179" s="185" t="inlineStr">
        <is>
          <t>ข้อสอบจำลอง</t>
        </is>
      </c>
      <c r="R179" s="185" t="inlineStr">
        <is>
          <t>Mock RxCU84</t>
        </is>
      </c>
      <c r="S179" s="185" t="n"/>
    </row>
    <row r="180" ht="24" customHeight="1" s="49">
      <c r="A180" s="185" t="n">
        <v>178</v>
      </c>
      <c r="B180"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0" s="186" t="inlineStr">
        <is>
          <t>คำถาม: ยากลุ่ม SYSADOA (เช่น Glucosamine) Guideline ปัจจุบัน (ACR) แนะนำอย่างไร?</t>
        </is>
      </c>
      <c r="D180" s="186" t="n"/>
      <c r="E180" s="186" t="inlineStr">
        <is>
          <t>แนะนำอย่างยิ่งให้ใช้ทุกราย</t>
        </is>
      </c>
      <c r="F180" s="186" t="inlineStr">
        <is>
          <t>ไม่แนะนำให้ใช้ (Strongly against) หรือแนะนำอย่างมีเงื่อนไขว่าอาจใช้ใน OA Knee</t>
        </is>
      </c>
      <c r="G180" s="186" t="inlineStr">
        <is>
          <t>แทนที่ NSAID ได้เลย</t>
        </is>
      </c>
      <c r="H180" s="186" t="inlineStr">
        <is>
          <t>ใช้รักษา RA ได้</t>
        </is>
      </c>
      <c r="I180" s="186" t="inlineStr">
        <is>
          <t>ใช้ป้องกันกระดูกหัก</t>
        </is>
      </c>
      <c r="J180" s="185" t="inlineStr">
        <is>
          <t>2</t>
        </is>
      </c>
      <c r="K180" s="186" t="inlineStr">
        <is>
          <t>✅ คำตอบที่ถูกต้อง: ข้อ ข. ไม่แนะนำให้ใช้ (Strongly against) หรือแนะนำอย่างมีเงื่อนไขว่าอาจใช้ใน OA Knee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t>
        </is>
      </c>
      <c r="L180" s="186" t="n"/>
      <c r="M180" s="186" t="inlineStr">
        <is>
          <t>Musculoskeletal</t>
        </is>
      </c>
      <c r="N180" s="186" t="inlineStr">
        <is>
          <t>Osteoarthritis</t>
        </is>
      </c>
      <c r="O180" s="185" t="inlineStr">
        <is>
          <t>Clinic</t>
        </is>
      </c>
      <c r="P180" s="186" t="inlineStr">
        <is>
          <t>ข้อ 49 Mock Musculo RxCU84</t>
        </is>
      </c>
      <c r="Q180" s="185" t="inlineStr">
        <is>
          <t>ข้อสอบจำลอง</t>
        </is>
      </c>
      <c r="R180" s="185" t="inlineStr">
        <is>
          <t>Mock RxCU84</t>
        </is>
      </c>
      <c r="S180" s="185" t="n"/>
    </row>
    <row r="181" ht="24" customHeight="1" s="49">
      <c r="A181" s="185" t="n">
        <v>179</v>
      </c>
      <c r="B181"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1" s="186" t="inlineStr">
        <is>
          <t>คำถาม: ตามแนวทาง ACR 2019 ยาใดจัดเป็น first-line ที่แนะนำอย่างยิ่ง สำหรับข้อเข่าเสื่อมในผู้สูงอายุรายนี้</t>
        </is>
      </c>
      <c r="D181" s="186" t="n"/>
      <c r="E181" s="186" t="inlineStr">
        <is>
          <t>Paracetamol</t>
        </is>
      </c>
      <c r="F181" s="186" t="inlineStr">
        <is>
          <t>Tramadol</t>
        </is>
      </c>
      <c r="G181" s="186" t="inlineStr">
        <is>
          <t>Topical NSAIDs</t>
        </is>
      </c>
      <c r="H181" s="186" t="inlineStr">
        <is>
          <t>Intra-articular hyaluronic acid</t>
        </is>
      </c>
      <c r="I181" s="186" t="inlineStr">
        <is>
          <t>Glucosamine</t>
        </is>
      </c>
      <c r="J181" s="185" t="inlineStr">
        <is>
          <t>3</t>
        </is>
      </c>
      <c r="K181" s="186" t="inlineStr">
        <is>
          <t>✅ คำตอบที่ถูกต้อง: ข้อ ค. Topical NSAIDs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t>
        </is>
      </c>
      <c r="L181" s="186" t="n"/>
      <c r="M181" s="186" t="inlineStr">
        <is>
          <t>Musculoskeletal</t>
        </is>
      </c>
      <c r="N181" s="186" t="inlineStr">
        <is>
          <t>Osteoarthritis</t>
        </is>
      </c>
      <c r="O181" s="185" t="inlineStr">
        <is>
          <t>Clinic</t>
        </is>
      </c>
      <c r="P181" s="186" t="inlineStr">
        <is>
          <t>ข้อ 50 Mock Musculo RxCU84</t>
        </is>
      </c>
      <c r="Q181" s="185" t="inlineStr">
        <is>
          <t>ข้อสอบจำลอง</t>
        </is>
      </c>
      <c r="R181" s="185" t="inlineStr">
        <is>
          <t>Mock RxCU84</t>
        </is>
      </c>
      <c r="S181" s="185" t="n"/>
    </row>
    <row r="182" ht="24" customHeight="1" s="49">
      <c r="A182" s="185" t="n">
        <v>180</v>
      </c>
      <c r="B182"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2" s="186" t="inlineStr">
        <is>
          <t>คำถาม: ยาต้านพิษของภาวะได้รับ paracetamol เกินขนาดคือข้อใด</t>
        </is>
      </c>
      <c r="D182" s="186" t="n"/>
      <c r="E182" s="186" t="inlineStr">
        <is>
          <t>Naloxone</t>
        </is>
      </c>
      <c r="F182" s="186" t="inlineStr">
        <is>
          <t>Flumazenil</t>
        </is>
      </c>
      <c r="G182" s="186" t="inlineStr">
        <is>
          <t>Vitamin K</t>
        </is>
      </c>
      <c r="H182" s="186" t="inlineStr">
        <is>
          <t>N-acetylcysteine</t>
        </is>
      </c>
      <c r="I182" s="186" t="inlineStr">
        <is>
          <t>Leucovorin</t>
        </is>
      </c>
      <c r="J182" s="185" t="inlineStr">
        <is>
          <t>4</t>
        </is>
      </c>
      <c r="K182" s="186" t="inlineStr">
        <is>
          <t>✅ คำตอบที่ถูกต้อง: ข้อ ง. N-acetylcysteine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t>
        </is>
      </c>
      <c r="L182" s="186" t="n"/>
      <c r="M182" s="186" t="inlineStr">
        <is>
          <t>Musculoskeletal</t>
        </is>
      </c>
      <c r="N182" s="186" t="inlineStr">
        <is>
          <t>Osteoarthritis</t>
        </is>
      </c>
      <c r="O182" s="185" t="inlineStr">
        <is>
          <t>Clinic</t>
        </is>
      </c>
      <c r="P182" s="186" t="inlineStr">
        <is>
          <t>ข้อ 51 Mock Musculo RxCU84</t>
        </is>
      </c>
      <c r="Q182" s="185" t="inlineStr">
        <is>
          <t>ข้อสอบจำลอง</t>
        </is>
      </c>
      <c r="R182" s="185" t="inlineStr">
        <is>
          <t>Mock RxCU84</t>
        </is>
      </c>
      <c r="S182" s="185" t="n"/>
    </row>
    <row r="183" ht="24" customHeight="1" s="49">
      <c r="A183" s="185" t="n">
        <v>181</v>
      </c>
      <c r="B183"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3" s="186" t="inlineStr">
        <is>
          <t>คำถาม: หากผู้ป่วยมีข้อห้ามใช้ NSAIDs และปวดเรื้อรัง ยาใดเหมาะสมที่สุด</t>
        </is>
      </c>
      <c r="D183" s="186" t="n"/>
      <c r="E183" s="186" t="inlineStr">
        <is>
          <t>Duloxetine</t>
        </is>
      </c>
      <c r="F183" s="186" t="inlineStr">
        <is>
          <t>Colchicine</t>
        </is>
      </c>
      <c r="G183" s="186" t="inlineStr">
        <is>
          <t>Allopurinol</t>
        </is>
      </c>
      <c r="H183" s="186" t="inlineStr">
        <is>
          <t>Prednisolone ระยะยาว</t>
        </is>
      </c>
      <c r="I183" s="186" t="inlineStr">
        <is>
          <t>Aspirin ขนาดสูง</t>
        </is>
      </c>
      <c r="J183" s="185" t="inlineStr">
        <is>
          <t>1</t>
        </is>
      </c>
      <c r="K183" s="186" t="inlineStr">
        <is>
          <t>✅ คำตอบที่ถูกต้อง: ข้อ ก. Duloxetine
🎯 ทำไมข้อนี้ถึงถูก: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t>
        </is>
      </c>
      <c r="L183" s="186" t="n"/>
      <c r="M183" s="186" t="inlineStr">
        <is>
          <t>Musculoskeletal</t>
        </is>
      </c>
      <c r="N183" s="186" t="inlineStr">
        <is>
          <t>Osteoarthritis</t>
        </is>
      </c>
      <c r="O183" s="185" t="inlineStr">
        <is>
          <t>Clinic</t>
        </is>
      </c>
      <c r="P183" s="186" t="inlineStr">
        <is>
          <t>ข้อ 52 Mock Musculo RxCU84</t>
        </is>
      </c>
      <c r="Q183" s="185" t="inlineStr">
        <is>
          <t>ข้อสอบจำลอง</t>
        </is>
      </c>
      <c r="R183" s="185" t="inlineStr">
        <is>
          <t>Mock RxCU84</t>
        </is>
      </c>
      <c r="S183" s="185" t="n"/>
    </row>
    <row r="184" ht="24" customHeight="1" s="49">
      <c r="A184" s="185" t="n">
        <v>182</v>
      </c>
      <c r="B184"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4" s="186" t="inlineStr">
        <is>
          <t>คำถาม: กลไกการบรรเทาปวดของ capsaicin ชนิดทาเฉพาะที่คือข้อใด</t>
        </is>
      </c>
      <c r="D184" s="186" t="n"/>
      <c r="E184" s="186" t="inlineStr">
        <is>
          <t>ยับยั้งเอนไซม์ cyclooxygenase</t>
        </is>
      </c>
      <c r="F184" s="186" t="inlineStr">
        <is>
          <t>กระตุ้น TRPV1 ทำให้ substance P พร่องลง</t>
        </is>
      </c>
      <c r="G184" s="186" t="inlineStr">
        <is>
          <t>ต้านตัวรับ μ-opioid</t>
        </is>
      </c>
      <c r="H184" s="186" t="inlineStr">
        <is>
          <t>ยับยั้ง xanthine oxidase</t>
        </is>
      </c>
      <c r="I184" s="186" t="inlineStr">
        <is>
          <t>ยับยั้งการเก็บกลับ serotonin</t>
        </is>
      </c>
      <c r="J184" s="185" t="inlineStr">
        <is>
          <t>2</t>
        </is>
      </c>
      <c r="K184" s="186" t="inlineStr">
        <is>
          <t>✅ คำตอบที่ถูกต้อง: ข้อ ข. กระตุ้น TRPV1 ทำให้ substance P พร่องลง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t>
        </is>
      </c>
      <c r="L184" s="186" t="n"/>
      <c r="M184" s="186" t="inlineStr">
        <is>
          <t>Musculoskeletal</t>
        </is>
      </c>
      <c r="N184" s="186" t="inlineStr">
        <is>
          <t>Osteoarthritis</t>
        </is>
      </c>
      <c r="O184" s="185" t="inlineStr">
        <is>
          <t>Clinic</t>
        </is>
      </c>
      <c r="P184" s="186" t="inlineStr">
        <is>
          <t>ข้อ 53 Mock Musculo RxCU84</t>
        </is>
      </c>
      <c r="Q184" s="185" t="inlineStr">
        <is>
          <t>ข้อสอบจำลอง</t>
        </is>
      </c>
      <c r="R184" s="185" t="inlineStr">
        <is>
          <t>Mock RxCU84</t>
        </is>
      </c>
      <c r="S184" s="185" t="n"/>
    </row>
    <row r="185" ht="24" customHeight="1" s="49">
      <c r="A185" s="185" t="n">
        <v>183</v>
      </c>
      <c r="B185" s="18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t>
        </is>
      </c>
      <c r="C185" s="186" t="inlineStr">
        <is>
          <t>คำถาม: ตามแนวทาง ACR 2019 คำแนะนำต่อการใช้ glucosamine ในข้อเข่าเสื่อมคือข้อใด</t>
        </is>
      </c>
      <c r="D185" s="186" t="n"/>
      <c r="E185" s="186" t="inlineStr">
        <is>
          <t>แนะนำอย่างยิ่งให้ใช้ทุกราย</t>
        </is>
      </c>
      <c r="F185" s="186" t="inlineStr">
        <is>
          <t>ใช้แทน NSAIDs ได้</t>
        </is>
      </c>
      <c r="G185" s="186" t="inlineStr">
        <is>
          <t>ใช้รักษา RA</t>
        </is>
      </c>
      <c r="H185" s="186" t="inlineStr">
        <is>
          <t>ใช้ป้องกันกระดูกหัก</t>
        </is>
      </c>
      <c r="I185" s="186" t="inlineStr">
        <is>
          <t>ไม่แนะนำให้ใช้</t>
        </is>
      </c>
      <c r="J185" s="185" t="inlineStr">
        <is>
          <t>5</t>
        </is>
      </c>
      <c r="K185" s="186" t="inlineStr">
        <is>
          <t>✅ คำตอบที่ถูกต้อง: ข้อ จ. ไม่แนะนำให้ใช้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t>
        </is>
      </c>
      <c r="L185" s="186" t="n"/>
      <c r="M185" s="186" t="inlineStr">
        <is>
          <t>Musculoskeletal</t>
        </is>
      </c>
      <c r="N185" s="186" t="inlineStr">
        <is>
          <t>Osteoarthritis</t>
        </is>
      </c>
      <c r="O185" s="185" t="inlineStr">
        <is>
          <t>Clinic</t>
        </is>
      </c>
      <c r="P185" s="186" t="inlineStr">
        <is>
          <t>ข้อ 54 Mock Musculo RxCU84</t>
        </is>
      </c>
      <c r="Q185" s="185" t="inlineStr">
        <is>
          <t>ข้อสอบจำลอง</t>
        </is>
      </c>
      <c r="R185" s="185" t="inlineStr">
        <is>
          <t>Mock RxCU84</t>
        </is>
      </c>
      <c r="S185" s="185" t="n"/>
    </row>
    <row r="186" ht="24" customHeight="1" s="49">
      <c r="A186" s="185" t="n">
        <v>184</v>
      </c>
      <c r="B186"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86" s="186" t="inlineStr">
        <is>
          <t>คำถาม: ยาใดเป็น First-line ในการป้องกันกระดูกหักซ้ำสำหรับผู้ป่วยรายนี้?</t>
        </is>
      </c>
      <c r="D186" s="186" t="n"/>
      <c r="E186" s="186" t="inlineStr">
        <is>
          <t>Alendronate</t>
        </is>
      </c>
      <c r="F186" s="186" t="inlineStr">
        <is>
          <t>Raloxifene</t>
        </is>
      </c>
      <c r="G186" s="186" t="inlineStr">
        <is>
          <t>Estrogen</t>
        </is>
      </c>
      <c r="H186" s="186" t="inlineStr">
        <is>
          <t>Calcitonin</t>
        </is>
      </c>
      <c r="I186" s="186" t="inlineStr">
        <is>
          <t>Calcium</t>
        </is>
      </c>
      <c r="J186" s="185" t="inlineStr">
        <is>
          <t>1</t>
        </is>
      </c>
      <c r="K186" s="186" t="inlineStr">
        <is>
          <t>✅ คำตอบที่ถูกต้อง: ข้อ ก. Alendronate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t>
        </is>
      </c>
      <c r="L186" s="186" t="n"/>
      <c r="M186" s="186" t="inlineStr">
        <is>
          <t>Musculoskeletal</t>
        </is>
      </c>
      <c r="N186" s="186" t="inlineStr">
        <is>
          <t>Osteoporosis</t>
        </is>
      </c>
      <c r="O186" s="185" t="inlineStr">
        <is>
          <t>Clinic</t>
        </is>
      </c>
      <c r="P186" s="186" t="inlineStr">
        <is>
          <t>ข้อ 55 Mock Musculo RxCU84</t>
        </is>
      </c>
      <c r="Q186" s="185" t="inlineStr">
        <is>
          <t>ข้อสอบจำลอง</t>
        </is>
      </c>
      <c r="R186" s="185" t="inlineStr">
        <is>
          <t>Mock RxCU84</t>
        </is>
      </c>
      <c r="S186" s="185" t="n"/>
    </row>
    <row r="187" ht="24" customHeight="1" s="49">
      <c r="A187" s="185" t="n">
        <v>185</v>
      </c>
      <c r="B187"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87" s="186" t="inlineStr">
        <is>
          <t>คำถาม: คำแนะนำการบริหารยา Alendronate ที่ถูกต้องคือข้อใด?</t>
        </is>
      </c>
      <c r="D187" s="186" t="n"/>
      <c r="E187" s="186" t="inlineStr">
        <is>
          <t>กินหลังอาหารทันที</t>
        </is>
      </c>
      <c r="F187" s="186" t="inlineStr">
        <is>
          <t>กินก่อนนอน</t>
        </is>
      </c>
      <c r="G187" s="186" t="inlineStr">
        <is>
          <t>กินตอนเช้าขณะท้องว่าง ดื่มน้ำเปล่าเต็มแก้ว และตั้งตรง 30 นาที</t>
        </is>
      </c>
      <c r="H187" s="186" t="inlineStr">
        <is>
          <t>เคี้ยวให้ละเอียดก่อนกลืน</t>
        </is>
      </c>
      <c r="I187" s="186" t="inlineStr">
        <is>
          <t>กินพร้อมนม</t>
        </is>
      </c>
      <c r="J187" s="185" t="inlineStr">
        <is>
          <t>3</t>
        </is>
      </c>
      <c r="K187" s="186" t="inlineStr">
        <is>
          <t>✅ คำตอบที่ถูกต้อง: ข้อ ค. กินตอนเช้าขณะท้องว่าง ดื่มน้ำเปล่าเต็มแก้ว และตั้งตรง 30 นาที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t>
        </is>
      </c>
      <c r="L187" s="186" t="n"/>
      <c r="M187" s="186" t="inlineStr">
        <is>
          <t>Musculoskeletal</t>
        </is>
      </c>
      <c r="N187" s="186" t="inlineStr">
        <is>
          <t>Osteoporosis</t>
        </is>
      </c>
      <c r="O187" s="185" t="inlineStr">
        <is>
          <t>Clinic</t>
        </is>
      </c>
      <c r="P187" s="186" t="inlineStr">
        <is>
          <t>ข้อ 56 Mock Musculo RxCU84</t>
        </is>
      </c>
      <c r="Q187" s="185" t="inlineStr">
        <is>
          <t>ข้อสอบจำลอง</t>
        </is>
      </c>
      <c r="R187" s="185" t="inlineStr">
        <is>
          <t>Mock RxCU84</t>
        </is>
      </c>
      <c r="S187" s="185" t="n"/>
    </row>
    <row r="188" ht="24" customHeight="1" s="49">
      <c r="A188" s="185" t="n">
        <v>186</v>
      </c>
      <c r="B188"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88" s="186" t="inlineStr">
        <is>
          <t>คำถาม: ปริมาณแคลเซียมและวิตามินดีที่แนะนำต่อวัน (Total intake) ในหญิงสูงอายุ &gt; 50 ปี คือเท่าใด?</t>
        </is>
      </c>
      <c r="D188" s="186" t="n"/>
      <c r="E188" s="186" t="inlineStr">
        <is>
          <t>Ca 500 mg, Vit D 400 IU</t>
        </is>
      </c>
      <c r="F188" s="186" t="inlineStr">
        <is>
          <t>Ca 1200 mg, Vit D 800-1000 IU</t>
        </is>
      </c>
      <c r="G188" s="186" t="inlineStr">
        <is>
          <t>Ca 2000 mg, Vit D 2000 IU</t>
        </is>
      </c>
      <c r="H188" s="186" t="inlineStr">
        <is>
          <t>Ca 800 mg, Vit D 400 IU</t>
        </is>
      </c>
      <c r="I188" s="186" t="inlineStr">
        <is>
          <t>Ca 1500 mg, Vit D 400 IU</t>
        </is>
      </c>
      <c r="J188" s="185" t="inlineStr">
        <is>
          <t>2</t>
        </is>
      </c>
      <c r="K188" s="186" t="inlineStr">
        <is>
          <t>✅ คำตอบที่ถูกต้อง: ข้อ ข. Ca 1200 mg, Vit D 800-1000 IU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t>
        </is>
      </c>
      <c r="L188" s="186" t="n"/>
      <c r="M188" s="186" t="inlineStr">
        <is>
          <t>Musculoskeletal</t>
        </is>
      </c>
      <c r="N188" s="186" t="inlineStr">
        <is>
          <t>Osteoporosis</t>
        </is>
      </c>
      <c r="O188" s="185" t="inlineStr">
        <is>
          <t>Clinic</t>
        </is>
      </c>
      <c r="P188" s="186" t="inlineStr">
        <is>
          <t>ข้อ 57 Mock Musculo RxCU84</t>
        </is>
      </c>
      <c r="Q188" s="185" t="inlineStr">
        <is>
          <t>ข้อสอบจำลอง</t>
        </is>
      </c>
      <c r="R188" s="185" t="inlineStr">
        <is>
          <t>Mock RxCU84</t>
        </is>
      </c>
      <c r="S188" s="185" t="n"/>
    </row>
    <row r="189" ht="24" customHeight="1" s="49">
      <c r="A189" s="185" t="n">
        <v>187</v>
      </c>
      <c r="B189"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89" s="186" t="inlineStr">
        <is>
          <t>คำถาม: กลไกของยา Bisphosphonates คืออะไร?</t>
        </is>
      </c>
      <c r="D189" s="186" t="n"/>
      <c r="E189" s="186" t="inlineStr">
        <is>
          <t>กระตุ้น Osteoblast</t>
        </is>
      </c>
      <c r="F189" s="186" t="inlineStr">
        <is>
          <t>ยับยั้ง RANKL</t>
        </is>
      </c>
      <c r="G189" s="186" t="inlineStr">
        <is>
          <t>ยับยั้งการทำงานของ Osteoclast ชักนำให้เกิด Apoptosis</t>
        </is>
      </c>
      <c r="H189" s="186" t="inlineStr">
        <is>
          <t>เป็นฮอร์โมนทดแทน</t>
        </is>
      </c>
      <c r="I189" s="186" t="inlineStr">
        <is>
          <t>จับกับแคลเซียมในลำไส้ เฉลย</t>
        </is>
      </c>
      <c r="J189" s="185" t="inlineStr">
        <is>
          <t>3</t>
        </is>
      </c>
      <c r="K189" s="186" t="inlineStr">
        <is>
          <t>✅ คำตอบที่ถูกต้อง: ข้อ ค. ยับยั้งการทำงานของ Osteoclast ชักนำให้เกิด Apoptosis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t>
        </is>
      </c>
      <c r="L189" s="186" t="n"/>
      <c r="M189" s="186" t="inlineStr">
        <is>
          <t>Musculoskeletal</t>
        </is>
      </c>
      <c r="N189" s="186" t="inlineStr">
        <is>
          <t>Osteoporosis</t>
        </is>
      </c>
      <c r="O189" s="185" t="inlineStr">
        <is>
          <t>Clinic</t>
        </is>
      </c>
      <c r="P189" s="186" t="inlineStr">
        <is>
          <t>ข้อ 58 Mock Musculo RxCU84</t>
        </is>
      </c>
      <c r="Q189" s="185" t="inlineStr">
        <is>
          <t>ข้อสอบจำลอง</t>
        </is>
      </c>
      <c r="R189" s="185" t="inlineStr">
        <is>
          <t>Mock RxCU84</t>
        </is>
      </c>
      <c r="S189" s="185" t="n"/>
    </row>
    <row r="190" ht="24" customHeight="1" s="49">
      <c r="A190" s="185" t="n">
        <v>188</v>
      </c>
      <c r="B190"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0" s="186" t="inlineStr">
        <is>
          <t>คำถาม: กลไกของยา Denosumab คืออะไร?</t>
        </is>
      </c>
      <c r="D190" s="186" t="n"/>
      <c r="E190" s="186" t="inlineStr">
        <is>
          <t>ยับยั้ง Osteoclast โดยตรง</t>
        </is>
      </c>
      <c r="F190" s="186" t="inlineStr">
        <is>
          <t>เป็น Monoclonal antibody ต่อ RANKL</t>
        </is>
      </c>
      <c r="G190" s="186" t="inlineStr">
        <is>
          <t>กระตุ้น PTH receptor</t>
        </is>
      </c>
      <c r="H190" s="186" t="inlineStr">
        <is>
          <t>SERM</t>
        </is>
      </c>
      <c r="I190" s="186" t="inlineStr">
        <is>
          <t>แคลเซียมสังเคราะห์</t>
        </is>
      </c>
      <c r="J190" s="185" t="inlineStr">
        <is>
          <t>2</t>
        </is>
      </c>
      <c r="K190" s="186" t="inlineStr">
        <is>
          <t>✅ คำตอบที่ถูกต้อง: ข้อ ข. เป็น Monoclonal antibody ต่อ RANKL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t>
        </is>
      </c>
      <c r="L190" s="186" t="n"/>
      <c r="M190" s="186" t="inlineStr">
        <is>
          <t>Musculoskeletal</t>
        </is>
      </c>
      <c r="N190" s="186" t="inlineStr">
        <is>
          <t>Osteoporosis</t>
        </is>
      </c>
      <c r="O190" s="185" t="inlineStr">
        <is>
          <t>Clinic</t>
        </is>
      </c>
      <c r="P190" s="186" t="inlineStr">
        <is>
          <t>ข้อ 59 Mock Musculo RxCU84</t>
        </is>
      </c>
      <c r="Q190" s="185" t="inlineStr">
        <is>
          <t>ข้อสอบจำลอง</t>
        </is>
      </c>
      <c r="R190" s="185" t="inlineStr">
        <is>
          <t>Mock RxCU84</t>
        </is>
      </c>
      <c r="S190" s="185" t="n"/>
    </row>
    <row r="191" ht="24" customHeight="1" s="49">
      <c r="A191" s="185" t="n">
        <v>189</v>
      </c>
      <c r="B191"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1" s="186" t="inlineStr">
        <is>
          <t>คำถาม: ทำไมผู้ป่วยรายนี้จึง "ไม่ควร" ใช้ยา Teriparatide?</t>
        </is>
      </c>
      <c r="D191" s="186" t="n"/>
      <c r="E191" s="186" t="inlineStr">
        <is>
          <t>ผู้ป่วยมีภาวะความดันสูง</t>
        </is>
      </c>
      <c r="F191" s="186" t="inlineStr">
        <is>
          <t>ผู้ป่วยมีประวัติมะเร็ง (NSCLC) อาจเสี่ยงต่อ Osteosarcoma หรือ Bone mets</t>
        </is>
      </c>
      <c r="G191" s="186" t="inlineStr">
        <is>
          <t>ผู้ป่วยเป็นเบาหวาน</t>
        </is>
      </c>
      <c r="H191" s="186" t="inlineStr">
        <is>
          <t>ผู้ป่วยไม่มีกระดูกหัก</t>
        </is>
      </c>
      <c r="I191" s="186" t="inlineStr">
        <is>
          <t>ยาราคาแพง</t>
        </is>
      </c>
      <c r="J191" s="185" t="inlineStr">
        <is>
          <t>2</t>
        </is>
      </c>
      <c r="K191" s="186" t="inlineStr">
        <is>
          <t>✅ คำตอบที่ถูกต้อง: ข้อ ข. ผู้ป่วยมีประวัติมะเร็ง (NSCLC) อาจเสี่ยงต่อ Osteosarcoma หรือ Bone mets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t>
        </is>
      </c>
      <c r="L191" s="186" t="n"/>
      <c r="M191" s="186" t="inlineStr">
        <is>
          <t>Musculoskeletal</t>
        </is>
      </c>
      <c r="N191" s="186" t="inlineStr">
        <is>
          <t>Osteoporosis</t>
        </is>
      </c>
      <c r="O191" s="185" t="inlineStr">
        <is>
          <t>Clinic</t>
        </is>
      </c>
      <c r="P191" s="186" t="inlineStr">
        <is>
          <t>ข้อ 60 Mock Musculo RxCU84</t>
        </is>
      </c>
      <c r="Q191" s="185" t="inlineStr">
        <is>
          <t>ข้อสอบจำลอง</t>
        </is>
      </c>
      <c r="R191" s="185" t="inlineStr">
        <is>
          <t>Mock RxCU84</t>
        </is>
      </c>
      <c r="S191" s="185" t="n"/>
    </row>
    <row r="192" ht="24" customHeight="1" s="49">
      <c r="A192" s="185" t="n">
        <v>190</v>
      </c>
      <c r="B192"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2" s="186" t="inlineStr">
        <is>
          <t>คำถาม: ทำไมจึง "ไม่เลือก" Raloxifene ให้ผู้ป่วยรายนี้?</t>
        </is>
      </c>
      <c r="D192" s="186" t="n"/>
      <c r="E192" s="186" t="inlineStr">
        <is>
          <t>ป้องกันได้เฉพาะ Vertebral fracture และมีประวัติมะเร็ง/อาจเสี่ยง VTE</t>
        </is>
      </c>
      <c r="F192" s="186" t="inlineStr">
        <is>
          <t>ทำให้มวลกระดูกลดลง</t>
        </is>
      </c>
      <c r="G192" s="186" t="inlineStr">
        <is>
          <t>ระคายเคืองกระเพาะอาหาร</t>
        </is>
      </c>
      <c r="H192" s="186" t="inlineStr">
        <is>
          <t>ต้องฉีดเข้าเส้น</t>
        </is>
      </c>
      <c r="I192" s="186" t="inlineStr">
        <is>
          <t>ห้ามใช้ในคนแก่</t>
        </is>
      </c>
      <c r="J192" s="185" t="inlineStr">
        <is>
          <t>1</t>
        </is>
      </c>
      <c r="K192" s="186" t="inlineStr">
        <is>
          <t>✅ คำตอบที่ถูกต้อง: ข้อ ก. ป้องกันได้เฉพาะ Vertebral fracture และมีประวัติมะเร็ง/อาจเสี่ยง VTE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t>
        </is>
      </c>
      <c r="L192" s="186" t="n"/>
      <c r="M192" s="186" t="inlineStr">
        <is>
          <t>Musculoskeletal</t>
        </is>
      </c>
      <c r="N192" s="186" t="inlineStr">
        <is>
          <t>Osteoporosis</t>
        </is>
      </c>
      <c r="O192" s="185" t="inlineStr">
        <is>
          <t>Clinic</t>
        </is>
      </c>
      <c r="P192" s="186" t="inlineStr">
        <is>
          <t>ข้อ 61 Mock Musculo RxCU84</t>
        </is>
      </c>
      <c r="Q192" s="185" t="inlineStr">
        <is>
          <t>ข้อสอบจำลอง</t>
        </is>
      </c>
      <c r="R192" s="185" t="inlineStr">
        <is>
          <t>Mock RxCU84</t>
        </is>
      </c>
      <c r="S192" s="185" t="n"/>
    </row>
    <row r="193" ht="24" customHeight="1" s="49">
      <c r="A193" s="185" t="n">
        <v>191</v>
      </c>
      <c r="B193"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3" s="186" t="inlineStr">
        <is>
          <t>คำถาม: ระยะเวลาการรักษาด้วย Oral Bisphosphonate ควรนานเท่าใดก่อนพิจารณา Drug holiday?</t>
        </is>
      </c>
      <c r="D193" s="186" t="n"/>
      <c r="E193" s="186" t="inlineStr">
        <is>
          <t>1 ปี</t>
        </is>
      </c>
      <c r="F193" s="186" t="inlineStr">
        <is>
          <t>3-5 ปี</t>
        </is>
      </c>
      <c r="G193" s="186" t="inlineStr">
        <is>
          <t>10 ปี</t>
        </is>
      </c>
      <c r="H193" s="186" t="inlineStr">
        <is>
          <t>ตลอดชีวิต</t>
        </is>
      </c>
      <c r="I193" s="186" t="inlineStr">
        <is>
          <t>6 เดือน</t>
        </is>
      </c>
      <c r="J193" s="185" t="inlineStr">
        <is>
          <t>2</t>
        </is>
      </c>
      <c r="K193" s="186" t="inlineStr">
        <is>
          <t>✅ คำตอบที่ถูกต้อง: ข้อ ข. 3-5 ปี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t>
        </is>
      </c>
      <c r="L193" s="186" t="n"/>
      <c r="M193" s="186" t="inlineStr">
        <is>
          <t>Musculoskeletal</t>
        </is>
      </c>
      <c r="N193" s="186" t="inlineStr">
        <is>
          <t>Osteoporosis</t>
        </is>
      </c>
      <c r="O193" s="185" t="inlineStr">
        <is>
          <t>Clinic</t>
        </is>
      </c>
      <c r="P193" s="186" t="inlineStr">
        <is>
          <t>ข้อ 62 Mock Musculo RxCU84</t>
        </is>
      </c>
      <c r="Q193" s="185" t="inlineStr">
        <is>
          <t>ข้อสอบจำลอง</t>
        </is>
      </c>
      <c r="R193" s="185" t="inlineStr">
        <is>
          <t>Mock RxCU84</t>
        </is>
      </c>
      <c r="S193" s="185" t="n"/>
    </row>
    <row r="194" ht="24" customHeight="1" s="49">
      <c r="A194" s="185" t="n">
        <v>192</v>
      </c>
      <c r="B194"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4" s="186" t="inlineStr">
        <is>
          <t>คำถาม: ค่า T-score ใดที่เข้าเกณฑ์การวินิจฉัย Osteoporosis?</t>
        </is>
      </c>
      <c r="D194" s="186" t="n"/>
      <c r="E194" s="186" t="inlineStr">
        <is>
          <t>T-score ≤ -1.0</t>
        </is>
      </c>
      <c r="F194" s="186" t="inlineStr">
        <is>
          <t>T-score ≤ -2.0</t>
        </is>
      </c>
      <c r="G194" s="186" t="inlineStr">
        <is>
          <t>T-score ≤ -2.5</t>
        </is>
      </c>
      <c r="H194" s="186" t="inlineStr">
        <is>
          <t>T-score &gt; -1.0</t>
        </is>
      </c>
      <c r="I194" s="186" t="inlineStr">
        <is>
          <t>T-score = 0</t>
        </is>
      </c>
      <c r="J194" s="185" t="inlineStr">
        <is>
          <t>3</t>
        </is>
      </c>
      <c r="K194" s="186" t="inlineStr">
        <is>
          <t>✅ คำตอบที่ถูกต้อง: ข้อ ค. T-score ≤ -2.5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t>
        </is>
      </c>
      <c r="L194" s="186" t="n"/>
      <c r="M194" s="186" t="inlineStr">
        <is>
          <t>Musculoskeletal</t>
        </is>
      </c>
      <c r="N194" s="186" t="inlineStr">
        <is>
          <t>Osteoporosis</t>
        </is>
      </c>
      <c r="O194" s="185" t="inlineStr">
        <is>
          <t>Clinic</t>
        </is>
      </c>
      <c r="P194" s="186" t="inlineStr">
        <is>
          <t>ข้อ 63 Mock Musculo RxCU84</t>
        </is>
      </c>
      <c r="Q194" s="185" t="inlineStr">
        <is>
          <t>ข้อสอบจำลอง</t>
        </is>
      </c>
      <c r="R194" s="185" t="inlineStr">
        <is>
          <t>Mock RxCU84</t>
        </is>
      </c>
      <c r="S194" s="185" t="n"/>
    </row>
    <row r="195" ht="24" customHeight="1" s="49">
      <c r="A195" s="185" t="n">
        <v>193</v>
      </c>
      <c r="B195"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5" s="186" t="inlineStr">
        <is>
          <t>คำถาม: ผลข้างเคียงร้ายแรง (Rare but serious) ของยา Bisphosphonates และ Denosumab ที่เหมือนกันคือข้อใด?</t>
        </is>
      </c>
      <c r="D195" s="186" t="n"/>
      <c r="E195" s="186" t="inlineStr">
        <is>
          <t>SJS/TEN</t>
        </is>
      </c>
      <c r="F195" s="186" t="inlineStr">
        <is>
          <t>Osteonecrosis of the jaw (ONJ) และ Atypical femur fracture (AFF)</t>
        </is>
      </c>
      <c r="G195" s="186" t="inlineStr">
        <is>
          <t>รังไข่ฝ่อ</t>
        </is>
      </c>
      <c r="H195" s="186" t="inlineStr">
        <is>
          <t>เลือดออกในสมอง</t>
        </is>
      </c>
      <c r="I195" s="186" t="inlineStr">
        <is>
          <t>ไตวายเฉียบพลัน</t>
        </is>
      </c>
      <c r="J195" s="185" t="inlineStr">
        <is>
          <t>2</t>
        </is>
      </c>
      <c r="K195" s="186" t="inlineStr">
        <is>
          <t>✅ คำตอบที่ถูกต้อง: ข้อ ข. Osteonecrosis of the jaw (ONJ) และ Atypical femur fracture (AFF)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t>
        </is>
      </c>
      <c r="L195" s="186" t="n"/>
      <c r="M195" s="186" t="inlineStr">
        <is>
          <t>Musculoskeletal</t>
        </is>
      </c>
      <c r="N195" s="186" t="inlineStr">
        <is>
          <t>Osteoporosis</t>
        </is>
      </c>
      <c r="O195" s="185" t="inlineStr">
        <is>
          <t>Clinic</t>
        </is>
      </c>
      <c r="P195" s="186" t="inlineStr">
        <is>
          <t>ข้อ 64 Mock Musculo RxCU84</t>
        </is>
      </c>
      <c r="Q195" s="185" t="inlineStr">
        <is>
          <t>ข้อสอบจำลอง</t>
        </is>
      </c>
      <c r="R195" s="185" t="inlineStr">
        <is>
          <t>Mock RxCU84</t>
        </is>
      </c>
      <c r="S195" s="185" t="n"/>
    </row>
    <row r="196" ht="24" customHeight="1" s="49">
      <c r="A196" s="185" t="n">
        <v>194</v>
      </c>
      <c r="B196"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6" s="186" t="inlineStr">
        <is>
          <t>คำถาม: ยาใดเหมาะสมเป็น first-line เพื่อลดความเสี่ยงกระดูกหักซ้ำในผู้ป่วยรายนี้</t>
        </is>
      </c>
      <c r="D196" s="186" t="n"/>
      <c r="E196" s="186" t="inlineStr">
        <is>
          <t>Raloxifene</t>
        </is>
      </c>
      <c r="F196" s="186" t="inlineStr">
        <is>
          <t>Alendronate</t>
        </is>
      </c>
      <c r="G196" s="186" t="inlineStr">
        <is>
          <t>Calcium เดี่ยว ๆ</t>
        </is>
      </c>
      <c r="H196" s="186" t="inlineStr">
        <is>
          <t>Estrogen</t>
        </is>
      </c>
      <c r="I196" s="186" t="inlineStr">
        <is>
          <t>Teriparatide</t>
        </is>
      </c>
      <c r="J196" s="185" t="inlineStr">
        <is>
          <t>2</t>
        </is>
      </c>
      <c r="K196" s="186" t="inlineStr">
        <is>
          <t>✅ คำตอบที่ถูกต้อง: ข้อ ข. Alendronate
🎯 ทำไมข้อนี้ถึงถูก: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t>
        </is>
      </c>
      <c r="L196" s="186" t="n"/>
      <c r="M196" s="186" t="inlineStr">
        <is>
          <t>Musculoskeletal</t>
        </is>
      </c>
      <c r="N196" s="186" t="inlineStr">
        <is>
          <t>Osteoporosis</t>
        </is>
      </c>
      <c r="O196" s="185" t="inlineStr">
        <is>
          <t>Clinic</t>
        </is>
      </c>
      <c r="P196" s="186" t="inlineStr">
        <is>
          <t>ข้อ 65 Mock Musculo RxCU84</t>
        </is>
      </c>
      <c r="Q196" s="185" t="inlineStr">
        <is>
          <t>ข้อสอบจำลอง</t>
        </is>
      </c>
      <c r="R196" s="185" t="inlineStr">
        <is>
          <t>Mock RxCU84</t>
        </is>
      </c>
      <c r="S196" s="185" t="n"/>
    </row>
    <row r="197" ht="24" customHeight="1" s="49">
      <c r="A197" s="185" t="n">
        <v>195</v>
      </c>
      <c r="B197"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7" s="186" t="inlineStr">
        <is>
          <t>คำถาม: เหตุผลที่เหมาะสมที่สุดที่ทำให้ไม่เลือกใช้ teriparatide ในผู้ป่วยรายนี้คือข้อใด</t>
        </is>
      </c>
      <c r="D197" s="186" t="n"/>
      <c r="E197" s="186" t="inlineStr">
        <is>
          <t>มีประวัติมะเร็ง เสี่ยง osteosarcoma</t>
        </is>
      </c>
      <c r="F197" s="186" t="inlineStr">
        <is>
          <t>ผู้ป่วยเป็นเบาหวาน</t>
        </is>
      </c>
      <c r="G197" s="186" t="inlineStr">
        <is>
          <t>ยาราคาถูก</t>
        </is>
      </c>
      <c r="H197" s="186" t="inlineStr">
        <is>
          <t>การทำงานของไตปกติ</t>
        </is>
      </c>
      <c r="I197" s="186" t="inlineStr">
        <is>
          <t>ไม่มีกระดูกหัก</t>
        </is>
      </c>
      <c r="J197" s="185" t="inlineStr">
        <is>
          <t>1</t>
        </is>
      </c>
      <c r="K197" s="186" t="inlineStr">
        <is>
          <t>✅ คำตอบที่ถูกต้อง: ข้อ ก. มีประวัติมะเร็ง เสี่ยง osteosarcoma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t>
        </is>
      </c>
      <c r="L197" s="186" t="n"/>
      <c r="M197" s="186" t="inlineStr">
        <is>
          <t>Musculoskeletal</t>
        </is>
      </c>
      <c r="N197" s="186" t="inlineStr">
        <is>
          <t>Osteoporosis</t>
        </is>
      </c>
      <c r="O197" s="185" t="inlineStr">
        <is>
          <t>Clinic</t>
        </is>
      </c>
      <c r="P197" s="186" t="inlineStr">
        <is>
          <t>ข้อ 66 Mock Musculo RxCU84</t>
        </is>
      </c>
      <c r="Q197" s="185" t="inlineStr">
        <is>
          <t>ข้อสอบจำลอง</t>
        </is>
      </c>
      <c r="R197" s="185" t="inlineStr">
        <is>
          <t>Mock RxCU84</t>
        </is>
      </c>
      <c r="S197" s="185" t="n"/>
    </row>
    <row r="198" ht="24" customHeight="1" s="49">
      <c r="A198" s="185" t="n">
        <v>196</v>
      </c>
      <c r="B198"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8" s="186" t="inlineStr">
        <is>
          <t>คำถาม: ผู้ป่วยปวดหลังรุนแรงจากกระดูกสันหลังยุบและกำลังได้ cisplatin แนวทางจัดการปวดที่เหมาะสมที่สุดคือข้อใด</t>
        </is>
      </c>
      <c r="D198" s="186" t="n"/>
      <c r="E198" s="186" t="inlineStr">
        <is>
          <t>NSAIDs ขนาดสูงต่อเนื่องเป็นหลัก</t>
        </is>
      </c>
      <c r="F198" s="186" t="inlineStr">
        <is>
          <t>Colchicine</t>
        </is>
      </c>
      <c r="G198" s="186" t="inlineStr">
        <is>
          <t>Opioid ตามบันได WHO ร่วมกับ paracetamol เลี่ยง NSAIDs</t>
        </is>
      </c>
      <c r="H198" s="186" t="inlineStr">
        <is>
          <t>Allopurinol</t>
        </is>
      </c>
      <c r="I198" s="186" t="inlineStr">
        <is>
          <t>งดยาแก้ปวดทุกชนิด</t>
        </is>
      </c>
      <c r="J198" s="185" t="inlineStr">
        <is>
          <t>3</t>
        </is>
      </c>
      <c r="K198" s="186" t="inlineStr">
        <is>
          <t>✅ คำตอบที่ถูกต้อง: ข้อ ค. Opioid ตามบันได WHO ร่วมกับ paracetamol เลี่ยง NSAIDs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t>
        </is>
      </c>
      <c r="L198" s="186" t="n"/>
      <c r="M198" s="186" t="inlineStr">
        <is>
          <t>Musculoskeletal</t>
        </is>
      </c>
      <c r="N198" s="186" t="inlineStr">
        <is>
          <t>Osteoporosis</t>
        </is>
      </c>
      <c r="O198" s="185" t="inlineStr">
        <is>
          <t>Clinic</t>
        </is>
      </c>
      <c r="P198" s="186" t="inlineStr">
        <is>
          <t>ข้อ 67 Mock Musculo RxCU84</t>
        </is>
      </c>
      <c r="Q198" s="185" t="inlineStr">
        <is>
          <t>ข้อสอบจำลอง</t>
        </is>
      </c>
      <c r="R198" s="185" t="inlineStr">
        <is>
          <t>Mock RxCU84</t>
        </is>
      </c>
      <c r="S198" s="185" t="n"/>
    </row>
    <row r="199" ht="24" customHeight="1" s="49">
      <c r="A199" s="185" t="n">
        <v>197</v>
      </c>
      <c r="B199"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199" s="186" t="inlineStr">
        <is>
          <t>คำถาม: ข้อใดถูกต้องเกี่ยวกับ calcitonin ในผู้ป่วยที่มีกระดูกสันหลังยุบเฉียบพลัน</t>
        </is>
      </c>
      <c r="D199" s="186" t="n"/>
      <c r="E199" s="186" t="inlineStr">
        <is>
          <t>เพิ่มระดับแคลเซียมในเลือด</t>
        </is>
      </c>
      <c r="F199" s="186" t="inlineStr">
        <is>
          <t>กระตุ้นการทำงานของ osteoclast</t>
        </is>
      </c>
      <c r="G199" s="186" t="inlineStr">
        <is>
          <t>เป็นยาหลักระยะยาวแทน bisphosphonate</t>
        </is>
      </c>
      <c r="H199" s="186" t="inlineStr">
        <is>
          <t>ไม่มีฤทธิ์ลดปวด</t>
        </is>
      </c>
      <c r="I199" s="186" t="inlineStr">
        <is>
          <t>ช่วยลดปวดระยะสั้นจากกระดูกสันหลังยุบ</t>
        </is>
      </c>
      <c r="J199" s="185" t="inlineStr">
        <is>
          <t>5</t>
        </is>
      </c>
      <c r="K199" s="186" t="inlineStr">
        <is>
          <t>✅ คำตอบที่ถูกต้อง: ข้อ จ. ช่วยลดปวดระยะสั้นจากกระดูกสันหลังยุบ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t>
        </is>
      </c>
      <c r="L199" s="186" t="n"/>
      <c r="M199" s="186" t="inlineStr">
        <is>
          <t>Musculoskeletal</t>
        </is>
      </c>
      <c r="N199" s="186" t="inlineStr">
        <is>
          <t>Osteoporosis</t>
        </is>
      </c>
      <c r="O199" s="185" t="inlineStr">
        <is>
          <t>Clinic</t>
        </is>
      </c>
      <c r="P199" s="186" t="inlineStr">
        <is>
          <t>ข้อ 68 Mock Musculo RxCU84</t>
        </is>
      </c>
      <c r="Q199" s="185" t="inlineStr">
        <is>
          <t>ข้อสอบจำลอง</t>
        </is>
      </c>
      <c r="R199" s="185" t="inlineStr">
        <is>
          <t>Mock RxCU84</t>
        </is>
      </c>
      <c r="S199" s="185" t="n"/>
    </row>
    <row r="200" ht="24" customHeight="1" s="49">
      <c r="A200" s="185" t="n">
        <v>198</v>
      </c>
      <c r="B200" s="18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t>
        </is>
      </c>
      <c r="C200" s="186" t="inlineStr">
        <is>
          <t>คำถาม: ผลข้างเคียงรุนแรงที่พบได้ทั้ง bisphosphonate และ denosumab (ควรตรวจสุขภาพช่องปากก่อนเริ่มยา) คือข้อใด</t>
        </is>
      </c>
      <c r="D200" s="186" t="n"/>
      <c r="E200" s="186" t="inlineStr">
        <is>
          <t>SJS/TEN</t>
        </is>
      </c>
      <c r="F200" s="186" t="inlineStr">
        <is>
          <t>ไตวายเฉียบพลัน</t>
        </is>
      </c>
      <c r="G200" s="186" t="inlineStr">
        <is>
          <t>หัวใจเต้นผิดจังหวะ</t>
        </is>
      </c>
      <c r="H200" s="186" t="inlineStr">
        <is>
          <t>Osteonecrosis of the jaw และ atypical femur fracture</t>
        </is>
      </c>
      <c r="I200" s="186" t="inlineStr">
        <is>
          <t>ต้อกระจก</t>
        </is>
      </c>
      <c r="J200" s="185" t="inlineStr">
        <is>
          <t>4</t>
        </is>
      </c>
      <c r="K200" s="186" t="inlineStr">
        <is>
          <t>✅ คำตอบที่ถูกต้อง: ข้อ ง. Osteonecrosis of the jaw และ atypical femur fracture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t>
        </is>
      </c>
      <c r="L200" s="186" t="n"/>
      <c r="M200" s="186" t="inlineStr">
        <is>
          <t>Musculoskeletal</t>
        </is>
      </c>
      <c r="N200" s="186" t="inlineStr">
        <is>
          <t>Osteoporosis</t>
        </is>
      </c>
      <c r="O200" s="185" t="inlineStr">
        <is>
          <t>Clinic</t>
        </is>
      </c>
      <c r="P200" s="186" t="inlineStr">
        <is>
          <t>ข้อ 69 Mock Musculo RxCU84</t>
        </is>
      </c>
      <c r="Q200" s="185" t="inlineStr">
        <is>
          <t>ข้อสอบจำลอง</t>
        </is>
      </c>
      <c r="R200" s="185" t="inlineStr">
        <is>
          <t>Mock RxCU84</t>
        </is>
      </c>
      <c r="S200" s="185" t="n"/>
    </row>
    <row r="201" ht="24" customHeight="1" s="49">
      <c r="A201" s="185" t="n">
        <v>199</v>
      </c>
      <c r="B201"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1" s="186" t="inlineStr">
        <is>
          <t>คำถาม: ความผิดพลาดร้ายแรง (Med Error) ในใบสั่งยานี้คืออะไร?</t>
        </is>
      </c>
      <c r="D201" s="186" t="n"/>
      <c r="E201" s="186" t="inlineStr">
        <is>
          <t>การคำนวณยา Infliximab ต่อน้ำหนักตัวผิดพลาด</t>
        </is>
      </c>
      <c r="F201" s="186" t="inlineStr">
        <is>
          <t>สั่ง MTX กินทุกวันแทนที่จะเป็นสัปดาห์ละครั้ง</t>
        </is>
      </c>
      <c r="G201" s="186" t="inlineStr">
        <is>
          <t>ให้ Folic acid ที่มีขนาดน้อยเกินไป</t>
        </is>
      </c>
      <c r="H201" s="186" t="inlineStr">
        <is>
          <t>การที่ Prednisolone ให้รับประทานหลังอาหารทำให้ยาดูดซึมไม่ดี</t>
        </is>
      </c>
      <c r="I201" s="186" t="inlineStr">
        <is>
          <t>การบริหาร NSS 0.9% มีอัตราเร็วจนเกินไป ก่อให้เกิดอาการบวมน้ำ</t>
        </is>
      </c>
      <c r="J201" s="185" t="inlineStr">
        <is>
          <t>2</t>
        </is>
      </c>
      <c r="K201" s="186" t="inlineStr">
        <is>
          <t>✅ คำตอบที่ถูกต้อง: ข้อ ข. สั่ง MTX กินทุกวันแทนที่จะเป็นสัปดาห์ละครั้ง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t>
        </is>
      </c>
      <c r="L201" s="186" t="n"/>
      <c r="M201" s="186" t="inlineStr">
        <is>
          <t>Musculoskeletal</t>
        </is>
      </c>
      <c r="N201" s="186" t="inlineStr">
        <is>
          <t>Rheumatoid arthritis</t>
        </is>
      </c>
      <c r="O201" s="185" t="inlineStr">
        <is>
          <t>Clinic</t>
        </is>
      </c>
      <c r="P201" s="186" t="inlineStr">
        <is>
          <t>ข้อ 70 Mock Musculo RxCU84</t>
        </is>
      </c>
      <c r="Q201" s="185" t="inlineStr">
        <is>
          <t>ข้อสอบจำลอง</t>
        </is>
      </c>
      <c r="R201" s="185" t="inlineStr">
        <is>
          <t>Mock RxCU84</t>
        </is>
      </c>
      <c r="S201" s="185" t="n"/>
    </row>
    <row r="202" ht="24" customHeight="1" s="49">
      <c r="A202" s="185" t="n">
        <v>200</v>
      </c>
      <c r="B202"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2" s="186" t="inlineStr">
        <is>
          <t>คำถาม: ผู้ป่วยรายนี้จากใบสั่งยานี้ (หากแก้ไขถูกต้องแล้ว) ควรเฝ้าระวังเรื่องใดบ้าง</t>
        </is>
      </c>
      <c r="D202" s="186" t="n"/>
      <c r="E202" s="186" t="inlineStr">
        <is>
          <t>CBC ที่ต่ำเกินไป</t>
        </is>
      </c>
      <c r="F202" s="186" t="inlineStr">
        <is>
          <t>WBC ที่สูงเกินไป</t>
        </is>
      </c>
      <c r="G202" s="186" t="inlineStr">
        <is>
          <t>ค่า LDL-C ที่สูงขึ้น</t>
        </is>
      </c>
      <c r="H202" s="186" t="inlineStr">
        <is>
          <t>อาการเวียนศรีษะและหมดสติ</t>
        </is>
      </c>
      <c r="I202" s="186" t="inlineStr">
        <is>
          <t>ไม่มีข้อใดถูกต้อง</t>
        </is>
      </c>
      <c r="J202" s="185" t="inlineStr">
        <is>
          <t>1</t>
        </is>
      </c>
      <c r="K202" s="186" t="inlineStr">
        <is>
          <t>✅ คำตอบที่ถูกต้อง: ข้อ ก. CBC ที่ต่ำเกินไป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t>
        </is>
      </c>
      <c r="L202" s="186" t="n"/>
      <c r="M202" s="186" t="inlineStr">
        <is>
          <t>Musculoskeletal</t>
        </is>
      </c>
      <c r="N202" s="186" t="inlineStr">
        <is>
          <t>Rheumatoid arthritis</t>
        </is>
      </c>
      <c r="O202" s="185" t="inlineStr">
        <is>
          <t>Clinic</t>
        </is>
      </c>
      <c r="P202" s="186" t="inlineStr">
        <is>
          <t>ข้อ 71 Mock Musculo RxCU84</t>
        </is>
      </c>
      <c r="Q202" s="185" t="inlineStr">
        <is>
          <t>ข้อสอบจำลอง</t>
        </is>
      </c>
      <c r="R202" s="185" t="inlineStr">
        <is>
          <t>Mock RxCU84</t>
        </is>
      </c>
      <c r="S202" s="185" t="n"/>
    </row>
    <row r="203" ht="24" customHeight="1" s="49">
      <c r="A203" s="185" t="n">
        <v>201</v>
      </c>
      <c r="B203"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3" s="186" t="inlineStr">
        <is>
          <t>คำถาม: อาการพิษรุนแรงจากการกิน MTX เกินขนาด (กินทุกวัน) คือข้อใด?</t>
        </is>
      </c>
      <c r="D203" s="186" t="n"/>
      <c r="E203" s="186" t="inlineStr">
        <is>
          <t>Retinopathy</t>
        </is>
      </c>
      <c r="F203" s="186" t="inlineStr">
        <is>
          <t>ไขกระดูกฝ่อ (Bone marrow suppression)</t>
        </is>
      </c>
      <c r="G203" s="186" t="inlineStr">
        <is>
          <t>SJS/TEN</t>
        </is>
      </c>
      <c r="H203" s="186" t="inlineStr">
        <is>
          <t>QT Prolongation</t>
        </is>
      </c>
      <c r="I203" s="186" t="inlineStr">
        <is>
          <t>ผมร่วงอย่างรุนแรง</t>
        </is>
      </c>
      <c r="J203" s="185" t="inlineStr">
        <is>
          <t>2</t>
        </is>
      </c>
      <c r="K203" s="186" t="inlineStr">
        <is>
          <t>✅ คำตอบที่ถูกต้อง: ข้อ ข. ไขกระดูกฝ่อ (Bone marrow suppression)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t>
        </is>
      </c>
      <c r="L203" s="186" t="n"/>
      <c r="M203" s="186" t="inlineStr">
        <is>
          <t>Musculoskeletal</t>
        </is>
      </c>
      <c r="N203" s="186" t="inlineStr">
        <is>
          <t>Rheumatoid arthritis</t>
        </is>
      </c>
      <c r="O203" s="185" t="inlineStr">
        <is>
          <t>Clinic</t>
        </is>
      </c>
      <c r="P203" s="186" t="inlineStr">
        <is>
          <t>ข้อ 72 Mock Musculo RxCU84</t>
        </is>
      </c>
      <c r="Q203" s="185" t="inlineStr">
        <is>
          <t>ข้อสอบจำลอง</t>
        </is>
      </c>
      <c r="R203" s="185" t="inlineStr">
        <is>
          <t>Mock RxCU84</t>
        </is>
      </c>
      <c r="S203" s="185" t="n"/>
    </row>
    <row r="204" ht="24" customHeight="1" s="49">
      <c r="A204" s="185" t="n">
        <v>202</v>
      </c>
      <c r="B204"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4" s="186" t="inlineStr">
        <is>
          <t>คำถาม: ยาแก้พิษ (Antidote/Rescue) สำหรับภาวะ MTX Toxicity คือยาใด?</t>
        </is>
      </c>
      <c r="D204" s="186" t="n"/>
      <c r="E204" s="186" t="inlineStr">
        <is>
          <t>N-acetylcysteine</t>
        </is>
      </c>
      <c r="F204" s="186" t="inlineStr">
        <is>
          <t>Flumazenil</t>
        </is>
      </c>
      <c r="G204" s="186" t="inlineStr">
        <is>
          <t>Leucovorin (Folinic acid)</t>
        </is>
      </c>
      <c r="H204" s="186" t="inlineStr">
        <is>
          <t>Vitamin K</t>
        </is>
      </c>
      <c r="I204" s="186" t="inlineStr">
        <is>
          <t>Protamine sulfate</t>
        </is>
      </c>
      <c r="J204" s="185" t="inlineStr">
        <is>
          <t>3</t>
        </is>
      </c>
      <c r="K204" s="186" t="inlineStr">
        <is>
          <t>✅ คำตอบที่ถูกต้อง: ข้อ ค. Leucovorin (Folinic acid)
🎯 ทำไมข้อนี้ถึงถูก: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t>
        </is>
      </c>
      <c r="L204" s="186" t="n"/>
      <c r="M204" s="186" t="inlineStr">
        <is>
          <t>Musculoskeletal</t>
        </is>
      </c>
      <c r="N204" s="186" t="inlineStr">
        <is>
          <t>Rheumatoid arthritis</t>
        </is>
      </c>
      <c r="O204" s="185" t="inlineStr">
        <is>
          <t>Clinic</t>
        </is>
      </c>
      <c r="P204" s="186" t="inlineStr">
        <is>
          <t>ข้อ 73 Mock Musculo RxCU84</t>
        </is>
      </c>
      <c r="Q204" s="185" t="inlineStr">
        <is>
          <t>ข้อสอบจำลอง</t>
        </is>
      </c>
      <c r="R204" s="185" t="inlineStr">
        <is>
          <t>Mock RxCU84</t>
        </is>
      </c>
      <c r="S204" s="185" t="n"/>
    </row>
    <row r="205" ht="24" customHeight="1" s="49">
      <c r="A205" s="185" t="n">
        <v>203</v>
      </c>
      <c r="B205"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5" s="186" t="inlineStr">
        <is>
          <t>คำถาม: การให้ Folic acid 5 mg สัปดาห์ละ 1-2 ครั้ง ร่วมกับ MTX มีจุดประสงค์เพื่ออะไร?</t>
        </is>
      </c>
      <c r="D205" s="186" t="n"/>
      <c r="E205" s="186" t="inlineStr">
        <is>
          <t>เพิ่มฤทธิ์ยา MTX</t>
        </is>
      </c>
      <c r="F205" s="186" t="inlineStr">
        <is>
          <t>ลดการเกิดไขกระดูกฝ่อ</t>
        </is>
      </c>
      <c r="G205" s="186" t="inlineStr">
        <is>
          <t>ลดผลข้างเคียงทางระบบทางเดินอาหารและแผลในปาก (GI/Mucositis)</t>
        </is>
      </c>
      <c r="H205" s="186" t="inlineStr">
        <is>
          <t>บำรุงครรภ์</t>
        </is>
      </c>
      <c r="I205" s="186" t="inlineStr">
        <is>
          <t>ป้องกันตับวาย</t>
        </is>
      </c>
      <c r="J205" s="185" t="inlineStr">
        <is>
          <t>3</t>
        </is>
      </c>
      <c r="K205" s="186" t="inlineStr">
        <is>
          <t>✅ คำตอบที่ถูกต้อง: ข้อ ค. ลดผลข้างเคียงทางระบบทางเดินอาหารและแผลในปาก (GI/Mucositis)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t>
        </is>
      </c>
      <c r="L205" s="186" t="n"/>
      <c r="M205" s="186" t="inlineStr">
        <is>
          <t>Musculoskeletal</t>
        </is>
      </c>
      <c r="N205" s="186" t="inlineStr">
        <is>
          <t>Rheumatoid arthritis</t>
        </is>
      </c>
      <c r="O205" s="185" t="inlineStr">
        <is>
          <t>Clinic</t>
        </is>
      </c>
      <c r="P205" s="186" t="inlineStr">
        <is>
          <t>ข้อ 74 Mock Musculo RxCU84</t>
        </is>
      </c>
      <c r="Q205" s="185" t="inlineStr">
        <is>
          <t>ข้อสอบจำลอง</t>
        </is>
      </c>
      <c r="R205" s="185" t="inlineStr">
        <is>
          <t>Mock RxCU84</t>
        </is>
      </c>
      <c r="S205" s="185" t="n"/>
    </row>
    <row r="206" ht="24" customHeight="1" s="49">
      <c r="A206" s="185" t="n">
        <v>204</v>
      </c>
      <c r="B206"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6" s="186" t="inlineStr">
        <is>
          <t>คำถาม: กลไกของยา Methotrexate คือข้อใด?</t>
        </is>
      </c>
      <c r="D206" s="186" t="n"/>
      <c r="E206" s="186" t="inlineStr">
        <is>
          <t>ยับยั้ง COX-2</t>
        </is>
      </c>
      <c r="F206" s="186" t="inlineStr">
        <is>
          <t>ยับยั้ง Xanthine oxidase</t>
        </is>
      </c>
      <c r="G206" s="186" t="inlineStr">
        <is>
          <t>ยับยั้ง Dihydrofolate reductase (DHFR)</t>
        </is>
      </c>
      <c r="H206" s="186" t="inlineStr">
        <is>
          <t>ยับยั้ง TNF-alpha</t>
        </is>
      </c>
      <c r="I206" s="186" t="inlineStr">
        <is>
          <t>ยับยั้ง CD20</t>
        </is>
      </c>
      <c r="J206" s="185" t="inlineStr">
        <is>
          <t>3</t>
        </is>
      </c>
      <c r="K206" s="186" t="inlineStr">
        <is>
          <t>✅ คำตอบที่ถูกต้อง: ข้อ ค. ยับยั้ง Dihydrofolate reductase (DHFR)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t>
        </is>
      </c>
      <c r="L206" s="186" t="n"/>
      <c r="M206" s="186" t="inlineStr">
        <is>
          <t>Musculoskeletal</t>
        </is>
      </c>
      <c r="N206" s="186" t="inlineStr">
        <is>
          <t>Rheumatoid arthritis</t>
        </is>
      </c>
      <c r="O206" s="185" t="inlineStr">
        <is>
          <t>Clinic</t>
        </is>
      </c>
      <c r="P206" s="186" t="inlineStr">
        <is>
          <t>ข้อ 75 Mock Musculo RxCU84</t>
        </is>
      </c>
      <c r="Q206" s="185" t="inlineStr">
        <is>
          <t>ข้อสอบจำลอง</t>
        </is>
      </c>
      <c r="R206" s="185" t="inlineStr">
        <is>
          <t>Mock RxCU84</t>
        </is>
      </c>
      <c r="S206" s="185" t="n"/>
    </row>
    <row r="207" ht="24" customHeight="1" s="49">
      <c r="A207" s="185" t="n">
        <v>205</v>
      </c>
      <c r="B207"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7" s="186" t="inlineStr">
        <is>
          <t>คำถาม: ก่อนเริ่มยา Infliximab (Biologics) ผู้ป่วยต้องได้รับการคัดกรอง (Screening) โรคติดเชื้อใดเสมอ?</t>
        </is>
      </c>
      <c r="D207" s="186" t="n"/>
      <c r="E207" s="186" t="inlineStr">
        <is>
          <t>HIV</t>
        </is>
      </c>
      <c r="F207" s="186" t="inlineStr">
        <is>
          <t>Syphilis</t>
        </is>
      </c>
      <c r="G207" s="186" t="inlineStr">
        <is>
          <t>Tuberculosis (TB) และ Hepatitis B/C</t>
        </is>
      </c>
      <c r="H207" s="186" t="inlineStr">
        <is>
          <t>Malaria</t>
        </is>
      </c>
      <c r="I207" s="186" t="inlineStr">
        <is>
          <t>COVID-19</t>
        </is>
      </c>
      <c r="J207" s="185" t="inlineStr">
        <is>
          <t>3</t>
        </is>
      </c>
      <c r="K207" s="186" t="inlineStr">
        <is>
          <t>✅ คำตอบที่ถูกต้อง: ข้อ ค. Tuberculosis (TB) และ Hepatitis B/C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t>
        </is>
      </c>
      <c r="L207" s="186" t="n"/>
      <c r="M207" s="186" t="inlineStr">
        <is>
          <t>Musculoskeletal</t>
        </is>
      </c>
      <c r="N207" s="186" t="inlineStr">
        <is>
          <t>Rheumatoid arthritis</t>
        </is>
      </c>
      <c r="O207" s="185" t="inlineStr">
        <is>
          <t>Clinic</t>
        </is>
      </c>
      <c r="P207" s="186" t="inlineStr">
        <is>
          <t>ข้อ 76 Mock Musculo RxCU84</t>
        </is>
      </c>
      <c r="Q207" s="185" t="inlineStr">
        <is>
          <t>ข้อสอบจำลอง</t>
        </is>
      </c>
      <c r="R207" s="185" t="inlineStr">
        <is>
          <t>Mock RxCU84</t>
        </is>
      </c>
      <c r="S207" s="185" t="n"/>
    </row>
    <row r="208" ht="24" customHeight="1" s="49">
      <c r="A208" s="185" t="n">
        <v>206</v>
      </c>
      <c r="B208"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8" s="186" t="inlineStr">
        <is>
          <t>คำถาม: Infliximab มีกลไกการออกฤทธิ์อย่างไร?</t>
        </is>
      </c>
      <c r="D208" s="186" t="n"/>
      <c r="E208" s="186" t="inlineStr">
        <is>
          <t>Chimeric Monoclonal Antibody ต่อยับยั้ง TNF-alpha</t>
        </is>
      </c>
      <c r="F208" s="186" t="inlineStr">
        <is>
          <t>Fully human MAb ต่อ TNF-alpha</t>
        </is>
      </c>
      <c r="G208" s="186" t="inlineStr">
        <is>
          <t>IL-6 inhibitor</t>
        </is>
      </c>
      <c r="H208" s="186" t="inlineStr">
        <is>
          <t>CD20 inhibitor</t>
        </is>
      </c>
      <c r="I208" s="186" t="inlineStr">
        <is>
          <t>JAK inhibitor</t>
        </is>
      </c>
      <c r="J208" s="185" t="inlineStr">
        <is>
          <t>1</t>
        </is>
      </c>
      <c r="K208" s="186" t="inlineStr">
        <is>
          <t>✅ คำตอบที่ถูกต้อง: ข้อ ก. Chimeric Monoclonal Antibody ต่อยับยั้ง TNF-alpha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t>
        </is>
      </c>
      <c r="L208" s="186" t="n"/>
      <c r="M208" s="186" t="inlineStr">
        <is>
          <t>Musculoskeletal</t>
        </is>
      </c>
      <c r="N208" s="186" t="inlineStr">
        <is>
          <t>Rheumatoid arthritis</t>
        </is>
      </c>
      <c r="O208" s="185" t="inlineStr">
        <is>
          <t>Clinic</t>
        </is>
      </c>
      <c r="P208" s="186" t="inlineStr">
        <is>
          <t>ข้อ 77 Mock Musculo RxCU84</t>
        </is>
      </c>
      <c r="Q208" s="185" t="inlineStr">
        <is>
          <t>ข้อสอบจำลอง</t>
        </is>
      </c>
      <c r="R208" s="185" t="inlineStr">
        <is>
          <t>Mock RxCU84</t>
        </is>
      </c>
      <c r="S208" s="185" t="n"/>
    </row>
    <row r="209" ht="24" customHeight="1" s="49">
      <c r="A209" s="185" t="n">
        <v>207</v>
      </c>
      <c r="B209"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09" s="186" t="inlineStr">
        <is>
          <t>คำถาม: ปฏิกิริยาไม่พึงประสงค์ขณะให้ยา Infliximab ทางหลอดเลือดดำที่ต้องระวังคืออะไร?</t>
        </is>
      </c>
      <c r="D209" s="186" t="n"/>
      <c r="E209" s="186" t="inlineStr">
        <is>
          <t>Hypertension crisis</t>
        </is>
      </c>
      <c r="F209" s="186" t="inlineStr">
        <is>
          <t>Infusion-related reaction (ไข้ หนาวสั่น ความดันตก)</t>
        </is>
      </c>
      <c r="G209" s="186" t="inlineStr">
        <is>
          <t>น้ำท่วมปอด</t>
        </is>
      </c>
      <c r="H209" s="186" t="inlineStr">
        <is>
          <t>ไตวายเฉียบพลัน</t>
        </is>
      </c>
      <c r="I209" s="186" t="inlineStr">
        <is>
          <t>หัวใจเต้นผิดจังหวะ</t>
        </is>
      </c>
      <c r="J209" s="185" t="inlineStr">
        <is>
          <t>2</t>
        </is>
      </c>
      <c r="K209" s="186" t="inlineStr">
        <is>
          <t>✅ คำตอบที่ถูกต้อง: ข้อ ข. Infusion-related reaction (ไข้ หนาวสั่น ความดันตก)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t>
        </is>
      </c>
      <c r="L209" s="186" t="n"/>
      <c r="M209" s="186" t="inlineStr">
        <is>
          <t>Musculoskeletal</t>
        </is>
      </c>
      <c r="N209" s="186" t="inlineStr">
        <is>
          <t>Rheumatoid arthritis</t>
        </is>
      </c>
      <c r="O209" s="185" t="inlineStr">
        <is>
          <t>Clinic</t>
        </is>
      </c>
      <c r="P209" s="186" t="inlineStr">
        <is>
          <t>ข้อ 78 Mock Musculo RxCU84</t>
        </is>
      </c>
      <c r="Q209" s="185" t="inlineStr">
        <is>
          <t>ข้อสอบจำลอง</t>
        </is>
      </c>
      <c r="R209" s="185" t="inlineStr">
        <is>
          <t>Mock RxCU84</t>
        </is>
      </c>
      <c r="S209" s="185" t="n"/>
    </row>
    <row r="210" ht="24" customHeight="1" s="49">
      <c r="A210" s="185" t="n">
        <v>208</v>
      </c>
      <c r="B210"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0" s="186" t="inlineStr">
        <is>
          <t>คำถาม: ผู้ป่วยที่ได้รับยา Biologics มีข้อห้าม (Contraindication) ในการรับวัคซีนประเภทใด?</t>
        </is>
      </c>
      <c r="D210" s="186" t="n"/>
      <c r="E210" s="186" t="inlineStr">
        <is>
          <t>วัคซีนเชื้อตาย (Killed vaccine)</t>
        </is>
      </c>
      <c r="F210" s="186" t="inlineStr">
        <is>
          <t>วัคซีน mRNA</t>
        </is>
      </c>
      <c r="G210" s="186" t="inlineStr">
        <is>
          <t>วัคซีนเชื้อเป็นอ่อนฤทธิ์ (Live-attenuated vaccines เช่น MMR, Varicella)</t>
        </is>
      </c>
      <c r="H210" s="186" t="inlineStr">
        <is>
          <t>วัคซีนไวรัสตับอักเสบบี</t>
        </is>
      </c>
      <c r="I210" s="186" t="inlineStr">
        <is>
          <t>Toxoid</t>
        </is>
      </c>
      <c r="J210" s="185" t="inlineStr">
        <is>
          <t>3</t>
        </is>
      </c>
      <c r="K210" s="186" t="inlineStr">
        <is>
          <t>✅ คำตอบที่ถูกต้อง: ข้อ ค. วัคซีนเชื้อเป็นอ่อนฤทธิ์ (Live-attenuated vaccines เช่น MMR, Varicella)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t>
        </is>
      </c>
      <c r="L210" s="186" t="n"/>
      <c r="M210" s="186" t="inlineStr">
        <is>
          <t>Musculoskeletal</t>
        </is>
      </c>
      <c r="N210" s="186" t="inlineStr">
        <is>
          <t>Rheumatoid arthritis</t>
        </is>
      </c>
      <c r="O210" s="185" t="inlineStr">
        <is>
          <t>Clinic</t>
        </is>
      </c>
      <c r="P210" s="186" t="inlineStr">
        <is>
          <t>ข้อ 79 Mock Musculo RxCU84</t>
        </is>
      </c>
      <c r="Q210" s="185" t="inlineStr">
        <is>
          <t>ข้อสอบจำลอง</t>
        </is>
      </c>
      <c r="R210" s="185" t="inlineStr">
        <is>
          <t>Mock RxCU84</t>
        </is>
      </c>
      <c r="S210" s="185" t="n"/>
    </row>
    <row r="211" ht="24" customHeight="1" s="49">
      <c r="A211" s="185" t="n">
        <v>209</v>
      </c>
      <c r="B211"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1" s="186" t="inlineStr">
        <is>
          <t>คำถาม: ยา Prednisolone ในผู้ป่วยรายนี้ หากใช้นานๆ จะเพิ่มความเสี่ยงโรคใดมากที่สุด?</t>
        </is>
      </c>
      <c r="D211" s="186" t="n"/>
      <c r="E211" s="186" t="inlineStr">
        <is>
          <t>Osteoarthritis</t>
        </is>
      </c>
      <c r="F211" s="186" t="inlineStr">
        <is>
          <t>Osteoporosis, Hyperglycemia, และ Cushing's syndrome</t>
        </is>
      </c>
      <c r="G211" s="186" t="inlineStr">
        <is>
          <t>Rheumatoid arthritis รุนแรงขึ้น</t>
        </is>
      </c>
      <c r="H211" s="186" t="inlineStr">
        <is>
          <t>Asthma</t>
        </is>
      </c>
      <c r="I211" s="186" t="inlineStr">
        <is>
          <t>Gouty arthritis (โรคข้ออักเสบเกาต์)</t>
        </is>
      </c>
      <c r="J211" s="185" t="inlineStr">
        <is>
          <t>2</t>
        </is>
      </c>
      <c r="K211" s="186" t="inlineStr">
        <is>
          <t>✅ คำตอบที่ถูกต้อง: ข้อ ข. Osteoporosis, Hyperglycemia, และ Cushing's syndrome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t>
        </is>
      </c>
      <c r="L211" s="186" t="n"/>
      <c r="M211" s="186" t="inlineStr">
        <is>
          <t>Musculoskeletal</t>
        </is>
      </c>
      <c r="N211" s="186" t="inlineStr">
        <is>
          <t>Rheumatoid arthritis</t>
        </is>
      </c>
      <c r="O211" s="185" t="inlineStr">
        <is>
          <t>Clinic</t>
        </is>
      </c>
      <c r="P211" s="186" t="inlineStr">
        <is>
          <t>ข้อ 80 Mock Musculo RxCU84</t>
        </is>
      </c>
      <c r="Q211" s="185" t="inlineStr">
        <is>
          <t>ข้อสอบจำลอง</t>
        </is>
      </c>
      <c r="R211" s="185" t="inlineStr">
        <is>
          <t>Mock RxCU84</t>
        </is>
      </c>
      <c r="S211" s="185" t="n"/>
    </row>
    <row r="212" ht="24" customHeight="1" s="49">
      <c r="A212" s="185" t="n">
        <v>210</v>
      </c>
      <c r="B212"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2" s="186" t="inlineStr">
        <is>
          <t>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D212" s="186" t="n"/>
      <c r="E212" s="186" t="inlineStr">
        <is>
          <t>Prednisolone ไปเกิดอัตรกิริยากับ Inflixumab ทำให้ยา Inflixumab ออกฤทธิ์ได้ไม่เต็มที่</t>
        </is>
      </c>
      <c r="F212" s="186" t="inlineStr">
        <is>
          <t>Prednisolone เป็นยาลดอักเสบซึ่งออกฤทธิ์เร็ว เพื่อบรรเทาอาการปวดระหว่างรอ MTX ออกฤทธิ์</t>
        </is>
      </c>
      <c r="G212" s="186"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H212" s="186" t="inlineStr">
        <is>
          <t>Prednisolone อาจทำให้ผู้ป่วยมีอาการ Orthostatic hypotension</t>
        </is>
      </c>
      <c r="I212" s="186" t="inlineStr">
        <is>
          <t>ไม่มีข้อใดถูกต้อง</t>
        </is>
      </c>
      <c r="J212" s="185" t="inlineStr">
        <is>
          <t>2</t>
        </is>
      </c>
      <c r="K212" s="186" t="inlineStr">
        <is>
          <t>✅ คำตอบที่ถูกต้อง: ข้อ ข. Prednisolone เป็นยาลดอักเสบซึ่งออกฤทธิ์เร็ว เพื่อบรรเทาอาการปวดระหว่างรอ MTX ออกฤทธิ์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t>
        </is>
      </c>
      <c r="L212" s="186" t="n"/>
      <c r="M212" s="186" t="inlineStr">
        <is>
          <t>Musculoskeletal</t>
        </is>
      </c>
      <c r="N212" s="186" t="inlineStr">
        <is>
          <t>Rheumatoid arthritis</t>
        </is>
      </c>
      <c r="O212" s="185" t="inlineStr">
        <is>
          <t>Clinic</t>
        </is>
      </c>
      <c r="P212" s="186" t="inlineStr">
        <is>
          <t>ข้อ 81 Mock Musculo RxCU84</t>
        </is>
      </c>
      <c r="Q212" s="185" t="inlineStr">
        <is>
          <t>ข้อสอบจำลอง</t>
        </is>
      </c>
      <c r="R212" s="185" t="inlineStr">
        <is>
          <t>Mock RxCU84</t>
        </is>
      </c>
      <c r="S212" s="185" t="n"/>
    </row>
    <row r="213" ht="24" customHeight="1" s="49">
      <c r="A213" s="185" t="n">
        <v>211</v>
      </c>
      <c r="B213"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3" s="186" t="inlineStr">
        <is>
          <t>คำถาม: ความคลาดเคลื่อนทางยา (medication error) ที่ร้ายแรงที่สุดในใบสั่งยานี้คือข้อใด</t>
        </is>
      </c>
      <c r="D213" s="186" t="n"/>
      <c r="E213" s="186" t="inlineStr">
        <is>
          <t>สั่ง methotrexate ให้กินทุกวันแทนสัปดาห์ละครั้ง</t>
        </is>
      </c>
      <c r="F213" s="186" t="inlineStr">
        <is>
          <t>Folic acid ขนาดสูงเกินไป</t>
        </is>
      </c>
      <c r="G213" s="186" t="inlineStr">
        <is>
          <t>Rosuvastatin ไม่จำเป็น</t>
        </is>
      </c>
      <c r="H213" s="186" t="inlineStr">
        <is>
          <t>Candesartan ซ้ำซ้อน</t>
        </is>
      </c>
      <c r="I213" s="186" t="inlineStr">
        <is>
          <t>คำนวณขนาด infliximab ผิด</t>
        </is>
      </c>
      <c r="J213" s="185" t="inlineStr">
        <is>
          <t>1</t>
        </is>
      </c>
      <c r="K213" s="186" t="inlineStr">
        <is>
          <t>✅ คำตอบที่ถูกต้อง: ข้อ ก. สั่ง methotrexate ให้กินทุกวันแทนสัปดาห์ละครั้ง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t>
        </is>
      </c>
      <c r="L213" s="186" t="n"/>
      <c r="M213" s="186" t="inlineStr">
        <is>
          <t>Musculoskeletal</t>
        </is>
      </c>
      <c r="N213" s="186" t="inlineStr">
        <is>
          <t>Rheumatoid arthritis</t>
        </is>
      </c>
      <c r="O213" s="185" t="inlineStr">
        <is>
          <t>Clinic</t>
        </is>
      </c>
      <c r="P213" s="186" t="inlineStr">
        <is>
          <t>ข้อ 82 Mock Musculo RxCU84</t>
        </is>
      </c>
      <c r="Q213" s="185" t="inlineStr">
        <is>
          <t>ข้อสอบจำลอง</t>
        </is>
      </c>
      <c r="R213" s="185" t="inlineStr">
        <is>
          <t>Mock RxCU84</t>
        </is>
      </c>
      <c r="S213" s="185" t="n"/>
    </row>
    <row r="214" ht="24" customHeight="1" s="49">
      <c r="A214" s="185" t="n">
        <v>212</v>
      </c>
      <c r="B214"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4" s="186" t="inlineStr">
        <is>
          <t>คำถาม: หากได้รับ MTX ทุกวันตามที่สั่งผิด อาการพิษเฉียบพลันและการตรวจติดตามที่สำคัญที่สุดคือข้อใด</t>
        </is>
      </c>
      <c r="D214" s="186" t="n"/>
      <c r="E214" s="186" t="inlineStr">
        <is>
          <t>จอประสาทตาเสื่อม — ตรวจตา</t>
        </is>
      </c>
      <c r="F214" s="186" t="inlineStr">
        <is>
          <t>กดไขกระดูกและเยื่อบุอักเสบ — ติดตาม CBC และ LFT</t>
        </is>
      </c>
      <c r="G214" s="186" t="inlineStr">
        <is>
          <t>QT prolongation — ตรวจ ECG</t>
        </is>
      </c>
      <c r="H214" s="186" t="inlineStr">
        <is>
          <t>นิ่วในไต — ตรวจปัสสาวะ</t>
        </is>
      </c>
      <c r="I214" s="186" t="inlineStr">
        <is>
          <t>ต่อมไทรอยด์เป็นพิษ — ตรวจ TSH</t>
        </is>
      </c>
      <c r="J214" s="185" t="inlineStr">
        <is>
          <t>2</t>
        </is>
      </c>
      <c r="K214" s="186" t="inlineStr">
        <is>
          <t>✅ คำตอบที่ถูกต้อง: ข้อ ข. กดไขกระดูกและเยื่อบุอักเสบ — ติดตาม CBC และ LFT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t>
        </is>
      </c>
      <c r="L214" s="186" t="n"/>
      <c r="M214" s="186" t="inlineStr">
        <is>
          <t>Musculoskeletal</t>
        </is>
      </c>
      <c r="N214" s="186" t="inlineStr">
        <is>
          <t>Rheumatoid arthritis</t>
        </is>
      </c>
      <c r="O214" s="185" t="inlineStr">
        <is>
          <t>Clinic</t>
        </is>
      </c>
      <c r="P214" s="186" t="inlineStr">
        <is>
          <t>ข้อ 83 Mock Musculo RxCU84</t>
        </is>
      </c>
      <c r="Q214" s="185" t="inlineStr">
        <is>
          <t>ข้อสอบจำลอง</t>
        </is>
      </c>
      <c r="R214" s="185" t="inlineStr">
        <is>
          <t>Mock RxCU84</t>
        </is>
      </c>
      <c r="S214" s="185" t="n"/>
    </row>
    <row r="215" ht="24" customHeight="1" s="49">
      <c r="A215" s="185" t="n">
        <v>213</v>
      </c>
      <c r="B215"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5" s="186" t="inlineStr">
        <is>
          <t>คำถาม: ยาต้านพิษ (rescue) เมื่อเกิดภาวะเป็นพิษจาก methotrexate คือข้อใด</t>
        </is>
      </c>
      <c r="D215" s="186" t="n"/>
      <c r="E215" s="186" t="inlineStr">
        <is>
          <t>Naloxone</t>
        </is>
      </c>
      <c r="F215" s="186" t="inlineStr">
        <is>
          <t>Flumazenil</t>
        </is>
      </c>
      <c r="G215" s="186" t="inlineStr">
        <is>
          <t>Leucovorin (folinic acid)</t>
        </is>
      </c>
      <c r="H215" s="186" t="inlineStr">
        <is>
          <t>Vitamin K</t>
        </is>
      </c>
      <c r="I215" s="186" t="inlineStr">
        <is>
          <t>Folic acid ขนาดสูง</t>
        </is>
      </c>
      <c r="J215" s="185" t="inlineStr">
        <is>
          <t>3</t>
        </is>
      </c>
      <c r="K215" s="186" t="inlineStr">
        <is>
          <t>✅ คำตอบที่ถูกต้อง: ข้อ ค. Leucovorin (folinic acid)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t>
        </is>
      </c>
      <c r="L215" s="186" t="n"/>
      <c r="M215" s="186" t="inlineStr">
        <is>
          <t>Musculoskeletal</t>
        </is>
      </c>
      <c r="N215" s="186" t="inlineStr">
        <is>
          <t>Rheumatoid arthritis</t>
        </is>
      </c>
      <c r="O215" s="185" t="inlineStr">
        <is>
          <t>Clinic</t>
        </is>
      </c>
      <c r="P215" s="186" t="inlineStr">
        <is>
          <t>ข้อ 84 Mock Musculo RxCU84</t>
        </is>
      </c>
      <c r="Q215" s="185" t="inlineStr">
        <is>
          <t>ข้อสอบจำลอง</t>
        </is>
      </c>
      <c r="R215" s="185" t="inlineStr">
        <is>
          <t>Mock RxCU84</t>
        </is>
      </c>
      <c r="S215" s="185" t="n"/>
    </row>
    <row r="216" ht="24" customHeight="1" s="49">
      <c r="A216" s="185" t="n">
        <v>214</v>
      </c>
      <c r="B216"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6" s="186" t="inlineStr">
        <is>
          <t>คำถาม: เหตุผลที่เหมาะสมที่สุดของการสั่ง prednisolone ระยะสั้นในผู้ป่วยรายนี้คือข้อใด</t>
        </is>
      </c>
      <c r="D216" s="186" t="n"/>
      <c r="E216" s="186" t="inlineStr">
        <is>
          <t>เพื่อลดไขมันในเลือด</t>
        </is>
      </c>
      <c r="F216" s="186" t="inlineStr">
        <is>
          <t>เพื่อรักษาความดันโลหิต</t>
        </is>
      </c>
      <c r="G216" s="186" t="inlineStr">
        <is>
          <t>เพื่อป้องกันข้ออักเสบเกาต์</t>
        </is>
      </c>
      <c r="H216" s="186" t="inlineStr">
        <is>
          <t>bridging ต้านการอักเสบระหว่างรอ MTX ออกฤทธิ์</t>
        </is>
      </c>
      <c r="I216" s="186" t="inlineStr">
        <is>
          <t>เสริมฤทธิ์ infliximab โดยตรง</t>
        </is>
      </c>
      <c r="J216" s="185" t="inlineStr">
        <is>
          <t>4</t>
        </is>
      </c>
      <c r="K216" s="186" t="inlineStr">
        <is>
          <t>✅ คำตอบที่ถูกต้อง: ข้อ ง. bridging ต้านการอักเสบระหว่างรอ MTX ออกฤทธิ์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t>
        </is>
      </c>
      <c r="L216" s="186" t="n"/>
      <c r="M216" s="186" t="inlineStr">
        <is>
          <t>Musculoskeletal</t>
        </is>
      </c>
      <c r="N216" s="186" t="inlineStr">
        <is>
          <t>Rheumatoid arthritis</t>
        </is>
      </c>
      <c r="O216" s="185" t="inlineStr">
        <is>
          <t>Clinic</t>
        </is>
      </c>
      <c r="P216" s="186" t="inlineStr">
        <is>
          <t>ข้อ 85 Mock Musculo RxCU84</t>
        </is>
      </c>
      <c r="Q216" s="185" t="inlineStr">
        <is>
          <t>ข้อสอบจำลอง</t>
        </is>
      </c>
      <c r="R216" s="185" t="inlineStr">
        <is>
          <t>Mock RxCU84</t>
        </is>
      </c>
      <c r="S216" s="185" t="n"/>
    </row>
    <row r="217" ht="24" customHeight="1" s="49">
      <c r="A217" s="185" t="n">
        <v>215</v>
      </c>
      <c r="B217" s="18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t>
        </is>
      </c>
      <c r="C217" s="186" t="inlineStr">
        <is>
          <t>คำถาม: หากต้องเลือกยาแก้ปวดเสริมให้ผู้ป่วยที่ใช้ MTX ข้อใดเหมาะสมที่สุด</t>
        </is>
      </c>
      <c r="D217" s="186" t="n"/>
      <c r="E217" s="186" t="inlineStr">
        <is>
          <t>Ibuprofen ขนาดสูง</t>
        </is>
      </c>
      <c r="F217" s="186" t="inlineStr">
        <is>
          <t>Aspirin ขนาดสูง</t>
        </is>
      </c>
      <c r="G217" s="186" t="inlineStr">
        <is>
          <t>Naproxen ขนาดสูงต่อเนื่อง</t>
        </is>
      </c>
      <c r="H217" s="186" t="inlineStr">
        <is>
          <t>Indomethacin ขนาดสูง</t>
        </is>
      </c>
      <c r="I217" s="186" t="inlineStr">
        <is>
          <t>Paracetamol</t>
        </is>
      </c>
      <c r="J217" s="185" t="inlineStr">
        <is>
          <t>5</t>
        </is>
      </c>
      <c r="K217" s="186" t="inlineStr">
        <is>
          <t>✅ คำตอบที่ถูกต้อง: ข้อ จ. Paracetamol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t>
        </is>
      </c>
      <c r="L217" s="186" t="n"/>
      <c r="M217" s="186" t="inlineStr">
        <is>
          <t>Musculoskeletal</t>
        </is>
      </c>
      <c r="N217" s="186" t="inlineStr">
        <is>
          <t>Rheumatoid arthritis</t>
        </is>
      </c>
      <c r="O217" s="185" t="inlineStr">
        <is>
          <t>Clinic</t>
        </is>
      </c>
      <c r="P217" s="186" t="inlineStr">
        <is>
          <t>ข้อ 86 Mock Musculo RxCU84</t>
        </is>
      </c>
      <c r="Q217" s="185" t="inlineStr">
        <is>
          <t>ข้อสอบจำลอง</t>
        </is>
      </c>
      <c r="R217" s="185" t="inlineStr">
        <is>
          <t>Mock RxCU84</t>
        </is>
      </c>
      <c r="S217" s="185" t="n"/>
    </row>
    <row r="218" ht="24" customHeight="1" s="49">
      <c r="A218" s="185" t="n">
        <v>216</v>
      </c>
      <c r="B218" s="186" t="inlineStr">
        <is>
          <t>ผู้ป่วยสูงอายุ มีอาการปวดข้อ เคยมีประวัติเป็นโรคหัวใจและหลอดเลือด</t>
        </is>
      </c>
      <c r="C218" s="186" t="inlineStr">
        <is>
          <t>ยาใดเหมาะสมแก่ผู้ป่วยรายนี้ หากใช้พาราเซตามอลแล้วไม่ได้ผล</t>
        </is>
      </c>
      <c r="D218" s="186" t="n"/>
      <c r="E218" s="186" t="inlineStr">
        <is>
          <t>Tramadol</t>
        </is>
      </c>
      <c r="F218" s="186" t="inlineStr">
        <is>
          <t>Piroxicam</t>
        </is>
      </c>
      <c r="G218" s="186" t="inlineStr">
        <is>
          <t>Etoricoxib</t>
        </is>
      </c>
      <c r="H218" s="186" t="inlineStr">
        <is>
          <t>Ibuprofen</t>
        </is>
      </c>
      <c r="I218" s="186" t="inlineStr">
        <is>
          <t>Naproxen 119</t>
        </is>
      </c>
      <c r="J218" s="185" t="inlineStr">
        <is>
          <t>1</t>
        </is>
      </c>
      <c r="K218" s="186" t="inlineStr">
        <is>
          <t>✅ คำตอบที่ถูกต้อง: ข้อ ก. Tramadol
🎯 ทำไมข้อนี้ถึงถูก: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t>
        </is>
      </c>
      <c r="L218" s="186" t="n"/>
      <c r="M218" s="186" t="inlineStr">
        <is>
          <t>Musculoskeletal</t>
        </is>
      </c>
      <c r="N218" s="186" t="inlineStr">
        <is>
          <t>Osteoarthritis</t>
        </is>
      </c>
      <c r="O218" s="185" t="inlineStr">
        <is>
          <t>Clinic</t>
        </is>
      </c>
      <c r="P218" s="186" t="inlineStr">
        <is>
          <t>ข้อ 39 (PLE_CC1_Practice_Exam.md)</t>
        </is>
      </c>
      <c r="Q218" s="185" t="inlineStr">
        <is>
          <t>แบบฝึกหัด</t>
        </is>
      </c>
      <c r="R218" s="185" t="inlineStr">
        <is>
          <t>เล่มม่วง</t>
        </is>
      </c>
      <c r="S218" s="185" t="n"/>
    </row>
    <row r="219" ht="24" customHeight="1" s="49">
      <c r="A219" s="185" t="n">
        <v>217</v>
      </c>
      <c r="B219" s="186" t="n"/>
      <c r="C219" s="186" t="inlineStr">
        <is>
          <t>ในทางคลินิก ไม่นิยมใช้ Aspirin เพื่อลดไข้ในเด็กที่ติดเชื้อไวรัสเพราะอาจทำให้เกิดความผิดปกติในข้อใด</t>
        </is>
      </c>
      <c r="D219" s="186" t="n"/>
      <c r="E219" s="186" t="inlineStr">
        <is>
          <t>Airway hypersensitivity</t>
        </is>
      </c>
      <c r="F219" s="186" t="inlineStr">
        <is>
          <t>Angioedema</t>
        </is>
      </c>
      <c r="G219" s="186" t="inlineStr">
        <is>
          <t>GI bleeding</t>
        </is>
      </c>
      <c r="H219" s="186" t="inlineStr">
        <is>
          <t>Reye’s syndrome</t>
        </is>
      </c>
      <c r="I219" s="186" t="inlineStr">
        <is>
          <t>Tinnitus 120</t>
        </is>
      </c>
      <c r="J219" s="185" t="inlineStr">
        <is>
          <t>3</t>
        </is>
      </c>
      <c r="K219" s="186" t="inlineStr">
        <is>
          <t>✅ คำตอบที่ถูกต้อง: ข้อ ค. GI bleeding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t>
        </is>
      </c>
      <c r="L219" s="186" t="n"/>
      <c r="M219" s="186" t="inlineStr">
        <is>
          <t>Musculoskeletal</t>
        </is>
      </c>
      <c r="N219" s="186" t="inlineStr">
        <is>
          <t>Osteoarthritis</t>
        </is>
      </c>
      <c r="O219" s="185" t="inlineStr">
        <is>
          <t>Clinic</t>
        </is>
      </c>
      <c r="P219" s="186" t="inlineStr">
        <is>
          <t>ข้อ 40 (PLE_CC1_Practice_Exam.md)</t>
        </is>
      </c>
      <c r="Q219" s="185" t="inlineStr">
        <is>
          <t>แบบฝึกหัด</t>
        </is>
      </c>
      <c r="R219" s="185" t="inlineStr">
        <is>
          <t>เล่มม่วง</t>
        </is>
      </c>
      <c r="S219" s="185" t="n"/>
    </row>
    <row r="220" ht="24" customHeight="1" s="49">
      <c r="A220" s="185" t="n">
        <v>218</v>
      </c>
      <c r="B220" s="186" t="n"/>
      <c r="C220" s="186"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D220" s="186" t="n"/>
      <c r="E220" s="186" t="inlineStr">
        <is>
          <t>เกิดการเเพ้ได้ ทั้งตำเเหน่งที่1เเละ ตำเเหน่งที่ 2</t>
        </is>
      </c>
      <c r="F220" s="186" t="inlineStr">
        <is>
          <t>เกิดการเเพ้ได้ที่ตำเเหน่งที่1เท่านั้น</t>
        </is>
      </c>
      <c r="G220" s="186" t="inlineStr">
        <is>
          <t>เกิดการเเพ้ได้ที่ตำเเหน่งที่2เท่านั้น</t>
        </is>
      </c>
      <c r="H220" s="186" t="inlineStr">
        <is>
          <t>เกิดการเเพ้ ที่ตำเเน่งที่ 1 เเละตำเเหน่งที่3เท่านั้น</t>
        </is>
      </c>
      <c r="I220" s="186" t="inlineStr">
        <is>
          <t>ไม่เกิดการเเพ้เเบบ sulfonamide cross hypersensitivity ที่ตำเเหน่งใดเลย</t>
        </is>
      </c>
      <c r="J220" s="185" t="inlineStr">
        <is>
          <t>1</t>
        </is>
      </c>
      <c r="K220" s="186" t="inlineStr">
        <is>
          <t>✅ คำตอบที่ถูกต้อง: ข้อ ก. เกิดการเเพ้ได้ ทั้งตำเเหน่งที่1เเละ ตำเเหน่งที่ 2
🎯 ทำไมข้อนี้ถึงถูก: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t>
        </is>
      </c>
      <c r="L220" s="186" t="n"/>
      <c r="M220" s="186" t="inlineStr">
        <is>
          <t>Musculoskeletal</t>
        </is>
      </c>
      <c r="N220" s="186" t="inlineStr">
        <is>
          <t>Osteoarthritis</t>
        </is>
      </c>
      <c r="O220" s="185" t="inlineStr">
        <is>
          <t>Clinic</t>
        </is>
      </c>
      <c r="P220" s="186" t="inlineStr">
        <is>
          <t>ข้อ 25 (PLE_CC1_Practice_Exam.md)</t>
        </is>
      </c>
      <c r="Q220" s="185" t="inlineStr">
        <is>
          <t>แบบฝึกหัด</t>
        </is>
      </c>
      <c r="R220" s="185" t="inlineStr">
        <is>
          <t>เล่มม่วง</t>
        </is>
      </c>
      <c r="S220" s="185" t="n"/>
    </row>
    <row r="221" ht="24" customHeight="1" s="49">
      <c r="A221" s="185" t="n">
        <v>219</v>
      </c>
      <c r="B221" s="18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t>
        </is>
      </c>
      <c r="C221" s="186" t="inlineStr">
        <is>
          <t>คำถาม: ข้อใดไม่ใช่เกณฑ์วินิจฉัย OA</t>
        </is>
      </c>
      <c r="D221" s="186" t="n"/>
      <c r="E221" s="186" t="inlineStr">
        <is>
          <t>อายุ</t>
        </is>
      </c>
      <c r="F221" s="186" t="inlineStr">
        <is>
          <t>เป็นข้อเข่าทั้งสองข้าง</t>
        </is>
      </c>
      <c r="G221" s="186" t="inlineStr">
        <is>
          <t>บวมเล็กน้อย ไม่เจ็บ/แดง</t>
        </is>
      </c>
      <c r="H221" s="186" t="inlineStr">
        <is>
          <t>ข้อฝืดขัดตอนเช้า</t>
        </is>
      </c>
      <c r="I221" s="186" t="inlineStr">
        <is>
          <t>มีเสียงกรอบแกรบ</t>
        </is>
      </c>
      <c r="J221" s="185" t="inlineStr">
        <is>
          <t>2</t>
        </is>
      </c>
      <c r="K221" s="186" t="inlineStr">
        <is>
          <t>✅ คำตอบที่ถูกต้อง: ข้อ ข. เป็นข้อเข่าทั้งสองข้าง
🎯 ทำไมข้อนี้ถึงถูก:
🔍 ข้ออื่นผิดเพราะอะไร:
🔍 ข้ออื่นผิดเพราะอะไร:
• ข้อ ก. (อายุ): ไม่ตรงกับหลักการหรือข้อบ่งใช้ที่ถูกต้องตามโจทย์กำหนด
• ข้อ ค. (บวมเล็กน้อย ไม่เจ็บ/แดง): ไม่ตรงกับหลักการหรือข้อบ่งใช้ที่ถูกต้องตามโจทย์กำหนด
• ข้อ ง. (ข้อฝืดขัดตอนเช้า): ไม่ตรงกับหลักการหรือข้อบ่งใช้ที่ถูกต้องตามโจทย์กำหนด
• ข้อ จ. (มีเสียงกรอบแกรบ): ไม่ตรงกับหลักการหรือข้อบ่งใช้ที่ถูกต้องตามโจทย์กำหนด</t>
        </is>
      </c>
      <c r="L221" s="186" t="n"/>
      <c r="M221" s="186" t="inlineStr">
        <is>
          <t>Musculoskeletal</t>
        </is>
      </c>
      <c r="N221" s="186" t="inlineStr">
        <is>
          <t>Osteoarthritis</t>
        </is>
      </c>
      <c r="O221" s="185" t="inlineStr">
        <is>
          <t>Clinic</t>
        </is>
      </c>
      <c r="P221" s="186" t="inlineStr">
        <is>
          <t>[SOURCE: Pharma Plus เล่มม่วง 2 - ข้อสอบย้อนหลังปี 2558 วันที่ 1 ข้อ 62]</t>
        </is>
      </c>
      <c r="Q221" s="185" t="inlineStr">
        <is>
          <t>ข้อสอบจริง</t>
        </is>
      </c>
      <c r="R221" s="185" t="inlineStr">
        <is>
          <t>2558</t>
        </is>
      </c>
      <c r="S221" s="185" t="n"/>
    </row>
    <row r="222" ht="24" customHeight="1" s="49">
      <c r="A222" s="185" t="n">
        <v>220</v>
      </c>
      <c r="B222" s="18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t>
        </is>
      </c>
      <c r="C222" s="186" t="inlineStr">
        <is>
          <t>คำถาม: ยาที่ควรใช้เป็นอันดับแรก</t>
        </is>
      </c>
      <c r="D222" s="186" t="n"/>
      <c r="E222" s="186" t="inlineStr">
        <is>
          <t>Paracetamol</t>
        </is>
      </c>
      <c r="F222" s="186" t="inlineStr">
        <is>
          <t>Glucosamine</t>
        </is>
      </c>
      <c r="G222" s="186" t="inlineStr">
        <is>
          <t>Diclofenac</t>
        </is>
      </c>
      <c r="H222" s="186" t="inlineStr">
        <is>
          <t>Tramadol</t>
        </is>
      </c>
      <c r="I222" s="186" t="inlineStr">
        <is>
          <t>Naproxen</t>
        </is>
      </c>
      <c r="J222" s="185" t="inlineStr">
        <is>
          <t>1</t>
        </is>
      </c>
      <c r="K222" s="186" t="inlineStr">
        <is>
          <t>✅ คำตอบที่ถูกต้อง: ข้อ ก. Paracetamol
🎯 ทำไมข้อนี้ถึงถูก:
🔍 ข้ออื่นผิดเพราะอะไร:
🔍 ข้ออื่นผิดเพราะอะไร:
• ข้อ ข. (Glucosamine): ไม่ตรงกับหลักการหรือข้อบ่งใช้ที่ถูกต้องตามโจทย์กำหนด
• ข้อ ค. (Diclofenac): ไม่ตรงกับหลักการหรือข้อบ่งใช้ที่ถูกต้องตามโจทย์กำหนด
• ข้อ ง. (Tramadol): ไม่ตรงกับหลักการหรือข้อบ่งใช้ที่ถูกต้องตามโจทย์กำหนด
• ข้อ จ. (Naproxen): ไม่ตรงกับหลักการหรือข้อบ่งใช้ที่ถูกต้องตามโจทย์กำหนด</t>
        </is>
      </c>
      <c r="L222" s="186" t="n"/>
      <c r="M222" s="186" t="inlineStr">
        <is>
          <t>Musculoskeletal</t>
        </is>
      </c>
      <c r="N222" s="186" t="inlineStr">
        <is>
          <t>Osteoarthritis</t>
        </is>
      </c>
      <c r="O222" s="185" t="inlineStr">
        <is>
          <t>Clinic</t>
        </is>
      </c>
      <c r="P222" s="186" t="inlineStr">
        <is>
          <t>[SOURCE: Pharma Plus เล่มม่วง 2 - ข้อสอบย้อนหลังปี 2558 วันที่ 1 ข้อ 63]</t>
        </is>
      </c>
      <c r="Q222" s="185" t="inlineStr">
        <is>
          <t>ข้อสอบจริง</t>
        </is>
      </c>
      <c r="R222" s="185" t="inlineStr">
        <is>
          <t>2558</t>
        </is>
      </c>
      <c r="S222" s="185" t="n"/>
    </row>
    <row r="223" ht="24" customHeight="1" s="49">
      <c r="A223" s="185" t="n">
        <v>221</v>
      </c>
      <c r="B223" s="18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t>
        </is>
      </c>
      <c r="C223" s="186" t="inlineStr">
        <is>
          <t>คำถาม: ยาสมุนไพรใดให้ผลการรักษาเทียบเท่ากับ NSAID</t>
        </is>
      </c>
      <c r="D223" s="186" t="n"/>
      <c r="E223" s="186" t="inlineStr">
        <is>
          <t>ขมิ้นชัน</t>
        </is>
      </c>
      <c r="F223" s="186" t="inlineStr">
        <is>
          <t>ใบฝรั่ง</t>
        </is>
      </c>
      <c r="G223" s="186" t="inlineStr">
        <is>
          <t>เมล็ดน้อยหน่า</t>
        </is>
      </c>
      <c r="H223" s="186" t="inlineStr">
        <is>
          <t>เถาวัลย์เปรียง</t>
        </is>
      </c>
      <c r="I223" s="186" t="inlineStr">
        <is>
          <t>เจลพริก</t>
        </is>
      </c>
      <c r="J223" s="185" t="inlineStr">
        <is>
          <t>4</t>
        </is>
      </c>
      <c r="K223" s="186" t="inlineStr">
        <is>
          <t>✅ คำตอบที่ถูกต้อง: ข้อ ง. เถาวัลย์เปรียง
🎯 ทำไมข้อนี้ถึงถูก:
🔍 ข้ออื่นผิดเพราะอะไร:
🔍 ข้ออื่นผิดเพราะอะไร:
• ข้อ ก. (ขมิ้นชัน): ไม่ตรงกับหลักการหรือข้อบ่งใช้ที่ถูกต้องตามโจทย์กำหนด
• ข้อ ข. (ใบฝรั่ง): ไม่ตรงกับหลักการหรือข้อบ่งใช้ที่ถูกต้องตามโจทย์กำหนด
• ข้อ ค. (เมล็ดน้อยหน่า): ไม่ตรงกับหลักการหรือข้อบ่งใช้ที่ถูกต้องตามโจทย์กำหนด
• ข้อ จ. (เจลพริก): ไม่ตรงกับหลักการหรือข้อบ่งใช้ที่ถูกต้องตามโจทย์กำหนด</t>
        </is>
      </c>
      <c r="L223" s="186" t="n"/>
      <c r="M223" s="186" t="inlineStr">
        <is>
          <t>Musculoskeletal</t>
        </is>
      </c>
      <c r="N223" s="186" t="inlineStr">
        <is>
          <t>Osteoarthritis</t>
        </is>
      </c>
      <c r="O223" s="185" t="inlineStr">
        <is>
          <t>Clinic</t>
        </is>
      </c>
      <c r="P223" s="186" t="inlineStr">
        <is>
          <t>[SOURCE: Pharma Plus เล่มม่วง 2 - ข้อสอบย้อนหลังปี 2558 วันที่ 1 ข้อ 64]</t>
        </is>
      </c>
      <c r="Q223" s="185" t="inlineStr">
        <is>
          <t>ข้อสอบจริง</t>
        </is>
      </c>
      <c r="R223" s="185" t="inlineStr">
        <is>
          <t>2558</t>
        </is>
      </c>
      <c r="S223" s="185" t="n"/>
    </row>
    <row r="224" ht="24" customHeight="1" s="49">
      <c r="A224" s="185" t="n">
        <v>222</v>
      </c>
      <c r="B224" s="186" t="n"/>
      <c r="C224" s="186" t="inlineStr">
        <is>
          <t>NSAIDs ใดมีผลต่อหัวใจและหลอดเลือดน้อยสุด</t>
        </is>
      </c>
      <c r="D224" s="186" t="n"/>
      <c r="E224" s="186" t="inlineStr">
        <is>
          <t>Ibuprofen</t>
        </is>
      </c>
      <c r="F224" s="186" t="inlineStr">
        <is>
          <t>Diclofenac</t>
        </is>
      </c>
      <c r="G224" s="186" t="inlineStr">
        <is>
          <t>Naproxen</t>
        </is>
      </c>
      <c r="H224" s="186" t="inlineStr">
        <is>
          <t>Sulindac</t>
        </is>
      </c>
      <c r="I224" s="186" t="inlineStr">
        <is>
          <t>Parecoxib</t>
        </is>
      </c>
      <c r="J224" s="185" t="inlineStr">
        <is>
          <t>3</t>
        </is>
      </c>
      <c r="K224" s="186" t="inlineStr">
        <is>
          <t>✅ คำตอบที่ถูกต้อง: ข้อ ค. Naproxen
🎯 ทำไมข้อนี้ถึงถูก:
🔍 ข้ออื่นผิดเพราะอะไร:
🔍 ข้ออื่นผิดเพราะอะไร:
• ข้อ ก. (Ibuprofen): ไม่ตรงกับหลักการหรือข้อบ่งใช้ที่ถูกต้องตามโจทย์กำหนด
• ข้อ ข. (Diclofenac): ไม่ตรงกับหลักการหรือข้อบ่งใช้ที่ถูกต้องตามโจทย์กำหนด
• ข้อ ง. (Sulindac): ไม่ตรงกับหลักการหรือข้อบ่งใช้ที่ถูกต้องตามโจทย์กำหนด
• ข้อ จ. (Parecoxib): ไม่ตรงกับหลักการหรือข้อบ่งใช้ที่ถูกต้องตามโจทย์กำหนด</t>
        </is>
      </c>
      <c r="L224" s="186" t="n"/>
      <c r="M224" s="186" t="inlineStr">
        <is>
          <t>Musculoskeletal</t>
        </is>
      </c>
      <c r="N224" s="186" t="inlineStr">
        <is>
          <t>Osteoarthritis</t>
        </is>
      </c>
      <c r="O224" s="185" t="inlineStr">
        <is>
          <t>Clinic</t>
        </is>
      </c>
      <c r="P224" s="186" t="inlineStr">
        <is>
          <t>[SOURCE: Pharma Plus เล่มม่วง 2 - ข้อสอบย้อนหลังปี 2558 วันที่ 1 ข้อ 67]</t>
        </is>
      </c>
      <c r="Q224" s="185" t="inlineStr">
        <is>
          <t>ข้อสอบจริง</t>
        </is>
      </c>
      <c r="R224" s="185" t="inlineStr">
        <is>
          <t>2558</t>
        </is>
      </c>
      <c r="S224" s="185" t="n"/>
    </row>
    <row r="225" ht="24" customHeight="1" s="49">
      <c r="A225" s="185" t="n">
        <v>223</v>
      </c>
      <c r="B225" s="18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t>
        </is>
      </c>
      <c r="C225" s="186" t="inlineStr">
        <is>
          <t>คำถาม: ข้อใดไม่ใช่ปัจจัยที่ทำให้เกิดเกาต์</t>
        </is>
      </c>
      <c r="D225" s="186" t="n"/>
      <c r="E225" s="186" t="inlineStr">
        <is>
          <t>อ้วน</t>
        </is>
      </c>
      <c r="F225" s="186" t="inlineStr">
        <is>
          <t>Hyperuricemia</t>
        </is>
      </c>
      <c r="G225" s="186" t="inlineStr">
        <is>
          <t>ดื่มสุรา</t>
        </is>
      </c>
      <c r="H225" s="186" t="inlineStr">
        <is>
          <t>HCTZ</t>
        </is>
      </c>
      <c r="I225" s="186" t="inlineStr">
        <is>
          <t>ออกกำลังกาย</t>
        </is>
      </c>
      <c r="J225" s="185" t="inlineStr">
        <is>
          <t>5</t>
        </is>
      </c>
      <c r="K225" s="186" t="inlineStr">
        <is>
          <t>✅ คำตอบที่ถูกต้อง: ข้อ จ. ออกกำลังกาย
🎯 ทำไมข้อนี้ถึงถูก:
🔍 ข้ออื่นผิดเพราะอะไร:
🔍 ข้ออื่นผิดเพราะอะไร:
• ข้อ ก. (อ้วน): ไม่ตรงกับหลักการหรือข้อบ่งใช้ที่ถูกต้องตามโจทย์กำหนด
• ข้อ ข. (Hyperuricemia): ไม่ตรงกับหลักการหรือข้อบ่งใช้ที่ถูกต้องตามโจทย์กำหนด
• ข้อ ค. (ดื่มสุรา): ไม่ตรงกับหลักการหรือข้อบ่งใช้ที่ถูกต้องตามโจทย์กำหนด
• ข้อ ง. (HCTZ): ไม่ตรงกับหลักการหรือข้อบ่งใช้ที่ถูกต้องตามโจทย์กำหนด</t>
        </is>
      </c>
      <c r="L225" s="186" t="n"/>
      <c r="M225" s="186" t="inlineStr">
        <is>
          <t>Musculoskeletal</t>
        </is>
      </c>
      <c r="N225" s="186" t="inlineStr">
        <is>
          <t>Gout</t>
        </is>
      </c>
      <c r="O225" s="185" t="inlineStr">
        <is>
          <t>Clinic</t>
        </is>
      </c>
      <c r="P225" s="186" t="inlineStr">
        <is>
          <t>[SOURCE: Pharma Plus เล่มม่วง 2 - ข้อสอบย้อนหลังปี 2558 วันที่ 2 ข้อ 17]</t>
        </is>
      </c>
      <c r="Q225" s="185" t="inlineStr">
        <is>
          <t>ข้อสอบจริง</t>
        </is>
      </c>
      <c r="R225" s="185" t="inlineStr">
        <is>
          <t>2558</t>
        </is>
      </c>
      <c r="S225" s="185" t="n"/>
    </row>
    <row r="226" ht="24" customHeight="1" s="49">
      <c r="A226" s="185" t="n">
        <v>224</v>
      </c>
      <c r="B226" s="18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t>
        </is>
      </c>
      <c r="C226" s="186" t="inlineStr">
        <is>
          <t>คำถาม: ยาอะไรที่ควรให้แก้ปวด</t>
        </is>
      </c>
      <c r="D226" s="186" t="n"/>
      <c r="E226" s="186" t="inlineStr">
        <is>
          <t>Allopurinol</t>
        </is>
      </c>
      <c r="F226" s="186" t="inlineStr">
        <is>
          <t>Colchicine</t>
        </is>
      </c>
      <c r="G226" s="186" t="inlineStr">
        <is>
          <t>Benzbromarone</t>
        </is>
      </c>
      <c r="H226" s="186" t="inlineStr">
        <is>
          <t>Sulfinpyrazone</t>
        </is>
      </c>
      <c r="I226" s="186" t="inlineStr">
        <is>
          <t>Paracetamol</t>
        </is>
      </c>
      <c r="J226" s="185" t="inlineStr">
        <is>
          <t>2</t>
        </is>
      </c>
      <c r="K226" s="186" t="inlineStr">
        <is>
          <t>✅ คำตอบที่ถูกต้อง: ข้อ ข. Colchicine
🎯 ทำไมข้อนี้ถึงถูก:
🔍 ข้ออื่นผิดเพราะอะไร:
🔍 ข้ออื่นผิดเพราะอะไร:
• ข้อ ก. (Allopurinol): ไม่ตรงกับหลักการหรือข้อบ่งใช้ที่ถูกต้องตามโจทย์กำหนด
• ข้อ ค. (Benzbromarone): ไม่ตรงกับหลักการหรือข้อบ่งใช้ที่ถูกต้องตามโจทย์กำหนด
• ข้อ ง. (Sulfinpyrazone): ไม่ตรงกับหลักการหรือข้อบ่งใช้ที่ถูกต้องตามโจทย์กำหนด
• ข้อ จ. (Paracetamol): ไม่ตรงกับหลักการหรือข้อบ่งใช้ที่ถูกต้องตามโจทย์กำหนด</t>
        </is>
      </c>
      <c r="L226" s="186" t="n"/>
      <c r="M226" s="186" t="inlineStr">
        <is>
          <t>Musculoskeletal</t>
        </is>
      </c>
      <c r="N226" s="186" t="inlineStr">
        <is>
          <t>Gout</t>
        </is>
      </c>
      <c r="O226" s="185" t="inlineStr">
        <is>
          <t>Clinic</t>
        </is>
      </c>
      <c r="P226" s="186" t="inlineStr">
        <is>
          <t>[SOURCE: Pharma Plus เล่มม่วง 2 - ข้อสอบย้อนหลังปี 2558 วันที่ 2 ข้อ 18]</t>
        </is>
      </c>
      <c r="Q226" s="185" t="inlineStr">
        <is>
          <t>ข้อสอบจริง</t>
        </is>
      </c>
      <c r="R226" s="185" t="inlineStr">
        <is>
          <t>2558</t>
        </is>
      </c>
      <c r="S226" s="185" t="n"/>
    </row>
    <row r="227" ht="24" customHeight="1" s="49">
      <c r="A227" s="185" t="n">
        <v>225</v>
      </c>
      <c r="B227" s="18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t>
        </is>
      </c>
      <c r="C227" s="186" t="inlineStr">
        <is>
          <t>คำถาม: ยาใดที่ควรให้ป้องกัน</t>
        </is>
      </c>
      <c r="D227" s="186" t="n"/>
      <c r="E227" s="186" t="inlineStr">
        <is>
          <t>Allopurinol</t>
        </is>
      </c>
      <c r="F227" s="186" t="inlineStr">
        <is>
          <t>Colchicine</t>
        </is>
      </c>
      <c r="G227" s="186" t="inlineStr">
        <is>
          <t>Diclofenac</t>
        </is>
      </c>
      <c r="H227" s="186" t="inlineStr">
        <is>
          <t>Naproxen Na</t>
        </is>
      </c>
      <c r="I227" s="186" t="inlineStr">
        <is>
          <t>Paracetamol</t>
        </is>
      </c>
      <c r="J227" s="185" t="inlineStr">
        <is>
          <t>1</t>
        </is>
      </c>
      <c r="K227" s="186" t="inlineStr">
        <is>
          <t>✅ คำตอบที่ถูกต้อง: ข้อ ก. Allopurinol
🎯 ทำไมข้อนี้ถึงถูก:
🔍 ข้ออื่นผิดเพราะอะไร:
🔍 ข้ออื่นผิดเพราะอะไร:
• ข้อ ข. (Colchicine): ไม่ตรงกับหลักการหรือข้อบ่งใช้ที่ถูกต้องตามโจทย์กำหนด
• ข้อ ค. (Diclofenac): ไม่ตรงกับหลักการหรือข้อบ่งใช้ที่ถูกต้องตามโจทย์กำหนด
• ข้อ ง. (Naproxen Na): ไม่ตรงกับหลักการหรือข้อบ่งใช้ที่ถูกต้องตามโจทย์กำหนด
• ข้อ จ. (Paracetamol): ไม่ตรงกับหลักการหรือข้อบ่งใช้ที่ถูกต้องตามโจทย์กำหนด</t>
        </is>
      </c>
      <c r="L227" s="186" t="n"/>
      <c r="M227" s="186" t="inlineStr">
        <is>
          <t>Musculoskeletal</t>
        </is>
      </c>
      <c r="N227" s="186" t="inlineStr">
        <is>
          <t>Gout</t>
        </is>
      </c>
      <c r="O227" s="185" t="inlineStr">
        <is>
          <t>Clinic</t>
        </is>
      </c>
      <c r="P227" s="186" t="inlineStr">
        <is>
          <t>[SOURCE: Pharma Plus เล่มม่วง 2 - ข้อสอบย้อนหลังปี 2558 วันที่ 2 ข้อ 19]</t>
        </is>
      </c>
      <c r="Q227" s="185" t="inlineStr">
        <is>
          <t>ข้อสอบจริง</t>
        </is>
      </c>
      <c r="R227" s="185" t="inlineStr">
        <is>
          <t>2558</t>
        </is>
      </c>
      <c r="S227" s="185" t="n"/>
    </row>
    <row r="228" ht="24" customHeight="1" s="49">
      <c r="A228" s="185" t="n">
        <v>226</v>
      </c>
      <c r="B228" s="18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t>
        </is>
      </c>
      <c r="C228" s="186" t="inlineStr">
        <is>
          <t>คำถาม: อาหารที่แนะนำให้ ผู้ป่วยรับประทาน</t>
        </is>
      </c>
      <c r="D228" s="186" t="n"/>
      <c r="E228" s="186" t="inlineStr">
        <is>
          <t>ปลาดุกย่าง</t>
        </is>
      </c>
      <c r="F228" s="186" t="inlineStr">
        <is>
          <t>เครื่องในสัตว์</t>
        </is>
      </c>
      <c r="G228" s="186" t="inlineStr">
        <is>
          <t>ปลาหมึกไข่นึ่งมะนาว</t>
        </is>
      </c>
      <c r="H228" s="186" t="inlineStr">
        <is>
          <t>ไวน์</t>
        </is>
      </c>
      <c r="I228" s="186" t="inlineStr">
        <is>
          <t>ผัดหน่อไม้ฝรั่ง</t>
        </is>
      </c>
      <c r="J228" s="185" t="inlineStr">
        <is>
          <t>1</t>
        </is>
      </c>
      <c r="K228" s="186" t="inlineStr">
        <is>
          <t>✅ คำตอบที่ถูกต้อง: ข้อ ก. ปลาดุกย่าง
🎯 ทำไมข้อนี้ถึงถูก:
🔍 ข้ออื่นผิดเพราะอะไร:
🔍 ข้ออื่นผิดเพราะอะไร:
• ข้อ ข. (เครื่องในสัตว์): ไม่ตรงกับหลักการหรือข้อบ่งใช้ที่ถูกต้องตามโจทย์กำหนด
• ข้อ ค. (ปลาหมึกไข่นึ่งมะนาว): ไม่ตรงกับหลักการหรือข้อบ่งใช้ที่ถูกต้องตามโจทย์กำหนด
• ข้อ ง. (ไวน์): ไม่ตรงกับหลักการหรือข้อบ่งใช้ที่ถูกต้องตามโจทย์กำหนด
• ข้อ จ. (ผัดหน่อไม้ฝรั่ง): ไม่ตรงกับหลักการหรือข้อบ่งใช้ที่ถูกต้องตามโจทย์กำหนด</t>
        </is>
      </c>
      <c r="L228" s="186" t="n"/>
      <c r="M228" s="186" t="inlineStr">
        <is>
          <t>Musculoskeletal</t>
        </is>
      </c>
      <c r="N228" s="186" t="inlineStr">
        <is>
          <t>Gout</t>
        </is>
      </c>
      <c r="O228" s="185" t="inlineStr">
        <is>
          <t>Clinic</t>
        </is>
      </c>
      <c r="P228" s="186" t="inlineStr">
        <is>
          <t>[SOURCE: Pharma Plus เล่มม่วง 2 - ข้อสอบย้อนหลังปี 2558 วันที่ 2 ข้อ 20]</t>
        </is>
      </c>
      <c r="Q228" s="185" t="inlineStr">
        <is>
          <t>ข้อสอบจริง</t>
        </is>
      </c>
      <c r="R228" s="185" t="inlineStr">
        <is>
          <t>2558</t>
        </is>
      </c>
      <c r="S228" s="185" t="n"/>
    </row>
    <row r="229" ht="24" customHeight="1" s="49">
      <c r="A229" s="185" t="n">
        <v>227</v>
      </c>
      <c r="B229" s="186" t="inlineStr">
        <is>
          <t>[กรณีศึกษา]
ชายอายุ 50 ปี มีอาการปวดที่หัวแม่เท้าและมีอาการบวม ไม่มีโรคประจำตัว ปฏิเสธประวัติแพ้ยา ระดับกรดยูริก 9 mg/dL</t>
        </is>
      </c>
      <c r="C229" s="186" t="inlineStr">
        <is>
          <t>คำถาม: ผู้ป่วยรายนี้ควรได้รับยาใด</t>
        </is>
      </c>
      <c r="D229" s="186" t="n"/>
      <c r="E229" s="186" t="inlineStr">
        <is>
          <t>Methotrexate</t>
        </is>
      </c>
      <c r="F229" s="186" t="inlineStr">
        <is>
          <t>Aspirin</t>
        </is>
      </c>
      <c r="G229" s="186" t="inlineStr">
        <is>
          <t>Colchicine</t>
        </is>
      </c>
      <c r="H229" s="186" t="inlineStr">
        <is>
          <t>Allopurinol</t>
        </is>
      </c>
      <c r="I229" s="186" t="inlineStr">
        <is>
          <t>Paracetamol</t>
        </is>
      </c>
      <c r="J229" s="185" t="inlineStr">
        <is>
          <t>3</t>
        </is>
      </c>
      <c r="K229" s="186"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L229" s="186" t="n"/>
      <c r="M229" s="186" t="inlineStr">
        <is>
          <t>Musculoskeletal</t>
        </is>
      </c>
      <c r="N229" s="186" t="inlineStr">
        <is>
          <t>Gout</t>
        </is>
      </c>
      <c r="O229" s="185" t="inlineStr">
        <is>
          <t>Clinic</t>
        </is>
      </c>
      <c r="P229" s="186" t="inlineStr">
        <is>
          <t>[SOURCE: Pharma Plus เล่มม่วง 2 - ข้อสอบย้อนหลัง PLE-CC1 ปี 2564 วันที่ 1 ข้อ 12]</t>
        </is>
      </c>
      <c r="Q229" s="185" t="inlineStr">
        <is>
          <t>ข้อสอบจริง</t>
        </is>
      </c>
      <c r="R229" s="185" t="inlineStr">
        <is>
          <t>2564</t>
        </is>
      </c>
      <c r="S229" s="185" t="n"/>
    </row>
    <row r="230" ht="24" customHeight="1" s="49">
      <c r="A230" s="185" t="n">
        <v>228</v>
      </c>
      <c r="B230" s="186"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t>
        </is>
      </c>
      <c r="C230" s="186" t="inlineStr">
        <is>
          <t>คำถาม: ผู้ป่วยควรได้รับยาใดเป็นทางเลือกแรก</t>
        </is>
      </c>
      <c r="D230" s="186" t="n"/>
      <c r="E230" s="186" t="inlineStr">
        <is>
          <t>Piroxicam</t>
        </is>
      </c>
      <c r="F230" s="186" t="inlineStr">
        <is>
          <t>Acetaminophen</t>
        </is>
      </c>
      <c r="G230" s="186" t="inlineStr">
        <is>
          <t>Colchicine</t>
        </is>
      </c>
      <c r="H230" s="186" t="inlineStr">
        <is>
          <t>Tramadol</t>
        </is>
      </c>
      <c r="I230" s="186" t="inlineStr">
        <is>
          <t>Orphenadrine + Paracetamol</t>
        </is>
      </c>
      <c r="J230" s="185" t="inlineStr">
        <is>
          <t>2</t>
        </is>
      </c>
      <c r="K230" s="186"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L230" s="186" t="n"/>
      <c r="M230" s="186" t="inlineStr">
        <is>
          <t>Musculoskeletal</t>
        </is>
      </c>
      <c r="N230" s="186" t="inlineStr">
        <is>
          <t>Osteoarthritis</t>
        </is>
      </c>
      <c r="O230" s="185" t="inlineStr">
        <is>
          <t>Clinic</t>
        </is>
      </c>
      <c r="P230" s="186" t="inlineStr">
        <is>
          <t>[SOURCE: Pharma Plus เล่มม่วง 2 - ข้อสอบย้อนหลัง PLE-CC1 ปี 2564 วันที่ 1 ข้อ 38]</t>
        </is>
      </c>
      <c r="Q230" s="185" t="inlineStr">
        <is>
          <t>ข้อสอบจริง</t>
        </is>
      </c>
      <c r="R230" s="185" t="inlineStr">
        <is>
          <t>2564</t>
        </is>
      </c>
      <c r="S230" s="185" t="n"/>
    </row>
    <row r="231" ht="24" customHeight="1" s="49">
      <c r="A231" s="185" t="n">
        <v>229</v>
      </c>
      <c r="B231" s="186" t="inlineStr">
        <is>
          <t>[สถานการณ์]
ผู้ป่วยโรคข้ออักเสบรูมาตอยด์ (Rheumatoid arthritis: RA) ได้รับยา Naproxen 250 mg รับประทานวันละ 3 ครั้ง หลังอาหาร เพื่อบรรเทาอาการปวดและอักเสบ</t>
        </is>
      </c>
      <c r="C231" s="186" t="inlineStr">
        <is>
          <t>คำถาม: ข้อใดต่อไปนี้เป็นกลไกของยาในกลุ่มต้านการอักเสบที่ไม่ใช่สเตียรอยด์ (NSAIDs)</t>
        </is>
      </c>
      <c r="D231" s="186" t="n"/>
      <c r="E231" s="186" t="inlineStr">
        <is>
          <t>ยับยั้งการทำงานของ cyclooxygenase</t>
        </is>
      </c>
      <c r="F231" s="186" t="inlineStr">
        <is>
          <t>ยับยั้งการทำงานของ lipoxygenase</t>
        </is>
      </c>
      <c r="G231" s="186" t="inlineStr">
        <is>
          <t>ลดการสร้าง thromboxane A2</t>
        </is>
      </c>
      <c r="H231" s="186" t="inlineStr">
        <is>
          <t>ลดการสร้าง leukotriene</t>
        </is>
      </c>
      <c r="I231" s="186" t="inlineStr">
        <is>
          <t>ลดการสร้าง prostaglandin</t>
        </is>
      </c>
      <c r="J231" s="185" t="inlineStr">
        <is>
          <t>1</t>
        </is>
      </c>
      <c r="K231" s="186"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L231" s="186" t="n"/>
      <c r="M231" s="186" t="inlineStr">
        <is>
          <t>Musculoskeletal</t>
        </is>
      </c>
      <c r="N231" s="186" t="inlineStr">
        <is>
          <t>Rheumatoid arthritis</t>
        </is>
      </c>
      <c r="O231" s="185" t="inlineStr">
        <is>
          <t>Clinic</t>
        </is>
      </c>
      <c r="P231" s="186" t="inlineStr">
        <is>
          <t>[SOURCE: Pharma Plus เล่มม่วง 2 - ข้อสอบย้อนหลัง PLE-CC1 ปี 2564 วันที่ 1 ข้อ 39]</t>
        </is>
      </c>
      <c r="Q231" s="185" t="inlineStr">
        <is>
          <t>ข้อสอบจริง</t>
        </is>
      </c>
      <c r="R231" s="185" t="inlineStr">
        <is>
          <t>2564</t>
        </is>
      </c>
      <c r="S231" s="185" t="inlineStr">
        <is>
          <t>CASE_2564_RA_01</t>
        </is>
      </c>
    </row>
    <row r="232" ht="24" customHeight="1" s="49">
      <c r="A232" s="185" t="n">
        <v>230</v>
      </c>
      <c r="B232" s="186" t="inlineStr">
        <is>
          <t>[สถานการณ์]
ผู้ป่วยโรคข้ออักเสบรูมาตอยด์ (Rheumatoid arthritis: RA) ได้รับยา Naproxen 250 mg รับประทานวันละ 3 ครั้ง หลังอาหาร เพื่อบรรเทาอาการปวดและอักเสบ</t>
        </is>
      </c>
      <c r="C232" s="186" t="inlineStr">
        <is>
          <t>คำถาม: ควรแก้ไขปัญหาดังกล่าวอย่างไร</t>
        </is>
      </c>
      <c r="D232" s="186" t="n"/>
      <c r="E232" s="186" t="inlineStr">
        <is>
          <t>Naproxen 250 mg + PPI</t>
        </is>
      </c>
      <c r="F232" s="186" t="inlineStr">
        <is>
          <t>Naproxen 500 mg + antacid gel</t>
        </is>
      </c>
      <c r="G232" s="186" t="inlineStr">
        <is>
          <t>เปลี่ยนเป็น celecoxib</t>
        </is>
      </c>
      <c r="H232" s="186" t="inlineStr">
        <is>
          <t>จ่าย methotrexate</t>
        </is>
      </c>
      <c r="I232" s="186" t="inlineStr">
        <is>
          <t>เพิ่มขนาดยา เป็น naproxen 500 mg 1x3 pc</t>
        </is>
      </c>
      <c r="J232" s="185" t="inlineStr">
        <is>
          <t>3</t>
        </is>
      </c>
      <c r="K232" s="186"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L232" s="186" t="n"/>
      <c r="M232" s="186" t="inlineStr">
        <is>
          <t>Musculoskeletal</t>
        </is>
      </c>
      <c r="N232" s="186" t="inlineStr">
        <is>
          <t>Rheumatoid arthritis</t>
        </is>
      </c>
      <c r="O232" s="185" t="inlineStr">
        <is>
          <t>Clinic</t>
        </is>
      </c>
      <c r="P232" s="186" t="inlineStr">
        <is>
          <t>[SOURCE: Pharma Plus เล่มม่วง 2 - ข้อสอบย้อนหลัง PLE-CC1 ปี 2564 วันที่ 1 ข้อ 40]</t>
        </is>
      </c>
      <c r="Q232" s="185" t="inlineStr">
        <is>
          <t>ข้อสอบจริง</t>
        </is>
      </c>
      <c r="R232" s="185" t="inlineStr">
        <is>
          <t>2564</t>
        </is>
      </c>
      <c r="S232" s="185" t="inlineStr">
        <is>
          <t>CASE_2564_RA_01</t>
        </is>
      </c>
    </row>
    <row r="233" ht="24" customHeight="1" s="49">
      <c r="A233" s="185" t="n">
        <v>231</v>
      </c>
      <c r="B233" s="186" t="n"/>
      <c r="C233" s="186" t="inlineStr">
        <is>
          <t>Hydroxychloroquine มีผลข้างเคียงสำคัญที่ต้องเฝ้าระวังต่ออวัยวะใด</t>
        </is>
      </c>
      <c r="D233" s="186" t="n"/>
      <c r="E233" s="186" t="inlineStr">
        <is>
          <t>ผลต่อตับ</t>
        </is>
      </c>
      <c r="F233" s="186" t="inlineStr">
        <is>
          <t>ผลต่อตา</t>
        </is>
      </c>
      <c r="G233" s="186" t="inlineStr">
        <is>
          <t>ผลต่อไต</t>
        </is>
      </c>
      <c r="H233" s="186" t="inlineStr">
        <is>
          <t>ผลต่อระบบเลือด</t>
        </is>
      </c>
      <c r="I233" s="186" t="inlineStr">
        <is>
          <t>ผลต่อทางเดินอาหาร</t>
        </is>
      </c>
      <c r="J233" s="185" t="inlineStr">
        <is>
          <t>2</t>
        </is>
      </c>
      <c r="K233" s="186"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L233" s="186" t="n"/>
      <c r="M233" s="186" t="inlineStr">
        <is>
          <t>Musculoskeletal</t>
        </is>
      </c>
      <c r="N233" s="186" t="inlineStr">
        <is>
          <t>Rheumatoid arthritis</t>
        </is>
      </c>
      <c r="O233" s="185" t="inlineStr">
        <is>
          <t>Clinic</t>
        </is>
      </c>
      <c r="P233" s="186" t="inlineStr">
        <is>
          <t>[SOURCE: Pharma Plus เล่มม่วง 2 - ข้อสอบย้อนหลัง PLE-CC1 ปี 2564 วันที่ 1 ข้อ 42]</t>
        </is>
      </c>
      <c r="Q233" s="185" t="inlineStr">
        <is>
          <t>ข้อสอบจริง</t>
        </is>
      </c>
      <c r="R233" s="185" t="inlineStr">
        <is>
          <t>2564</t>
        </is>
      </c>
      <c r="S233" s="185" t="n"/>
    </row>
    <row r="234" ht="24" customHeight="1" s="49">
      <c r="A234" s="185" t="n">
        <v>232</v>
      </c>
      <c r="B234" s="186" t="n"/>
      <c r="C234" s="186" t="inlineStr">
        <is>
          <t>Naproxen ออกฤทธิ์ผ่านกลไกใด</t>
        </is>
      </c>
      <c r="D234" s="186" t="n"/>
      <c r="E234" s="186" t="inlineStr">
        <is>
          <t>ยับยั้ง LOX</t>
        </is>
      </c>
      <c r="F234" s="186" t="inlineStr">
        <is>
          <t>ยับยั้ง COX</t>
        </is>
      </c>
      <c r="G234" s="186" t="inlineStr">
        <is>
          <t>ยับยั้ง arachidonic</t>
        </is>
      </c>
      <c r="H234" s="186" t="inlineStr">
        <is>
          <t>จับกับ steroid receptor</t>
        </is>
      </c>
      <c r="I234" s="186" t="inlineStr">
        <is>
          <t>จับกับ histamine receptor</t>
        </is>
      </c>
      <c r="J234" s="185" t="inlineStr">
        <is>
          <t>2</t>
        </is>
      </c>
      <c r="K234" s="186" t="inlineStr">
        <is>
          <t>✅ คำตอบที่ถูกต้อง: ข้อ ข. ยับยั้ง COX
🎯 ทำไมข้อนี้ถึงถูก: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L234" s="186" t="n"/>
      <c r="M234" s="186" t="inlineStr">
        <is>
          <t>Musculoskeletal</t>
        </is>
      </c>
      <c r="N234" s="186" t="inlineStr">
        <is>
          <t>Osteoarthritis</t>
        </is>
      </c>
      <c r="O234" s="185" t="inlineStr">
        <is>
          <t>Clinic</t>
        </is>
      </c>
      <c r="P234" s="186" t="inlineStr">
        <is>
          <t>[SOURCE: Pharma Plus เล่มม่วง 2 - ข้อสอบย้อนหลัง PLE-CC1 ปี 2564 วันที่ 1 ข้อ 98]</t>
        </is>
      </c>
      <c r="Q234" s="185" t="inlineStr">
        <is>
          <t>ข้อสอบจริง</t>
        </is>
      </c>
      <c r="R234" s="185" t="inlineStr">
        <is>
          <t>2564</t>
        </is>
      </c>
      <c r="S234" s="185" t="n"/>
    </row>
    <row r="235" ht="24" customHeight="1" s="49">
      <c r="A235" s="185" t="n">
        <v>233</v>
      </c>
      <c r="B235" s="186" t="inlineStr">
        <is>
          <t>[สถานการณ์]
ผู้ป่วยชายอายุ 70 ปี มีอาการปวดข้อเข่าทั้งสองข้างเรื้อรัง มีเสียงกรอบแกรบในข้อขณะเคลื่อนไหว (Crepitus) คะแนนระดับความปวด VAS 5-6 คะแนน ได้รับการวินิจฉัยว่าเป็นโรคข้อเข่าเสื่อม (Osteoarthritis of the knee)</t>
        </is>
      </c>
      <c r="C235" s="186" t="inlineStr">
        <is>
          <t>คำถาม: ผู้ป่วยรายนี้ควรได้รับยาใดเป็นทางเลือกแรก</t>
        </is>
      </c>
      <c r="D235" s="186" t="n"/>
      <c r="E235" s="186" t="inlineStr">
        <is>
          <t>Tramadol</t>
        </is>
      </c>
      <c r="F235" s="186" t="inlineStr">
        <is>
          <t>Meloxicam</t>
        </is>
      </c>
      <c r="G235" s="186" t="inlineStr">
        <is>
          <t>Paracetamol</t>
        </is>
      </c>
      <c r="H235" s="186" t="inlineStr">
        <is>
          <t>Diclofenac gel</t>
        </is>
      </c>
      <c r="I235" s="186" t="inlineStr">
        <is>
          <t>Systemic corticosteroid</t>
        </is>
      </c>
      <c r="J235" s="185" t="inlineStr">
        <is>
          <t>4</t>
        </is>
      </c>
      <c r="K235" s="186"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L235" s="186" t="inlineStr">
        <is>
          <t>Osteoarthritis</t>
        </is>
      </c>
      <c r="M235" s="186" t="inlineStr">
        <is>
          <t>Musculoskeletal</t>
        </is>
      </c>
      <c r="N235" s="186" t="inlineStr">
        <is>
          <t>Osteoarthritis</t>
        </is>
      </c>
      <c r="O235" s="185" t="inlineStr">
        <is>
          <t>Clinic</t>
        </is>
      </c>
      <c r="P235" s="186" t="inlineStr">
        <is>
          <t>ข้อสอบเก่า</t>
        </is>
      </c>
      <c r="Q235" s="185" t="inlineStr">
        <is>
          <t>ข้อสอบจริง</t>
        </is>
      </c>
      <c r="R235" s="185" t="inlineStr">
        <is>
          <t>2565</t>
        </is>
      </c>
      <c r="S235" s="185" t="inlineStr">
        <is>
          <t>CASE_2565_OA_01</t>
        </is>
      </c>
    </row>
    <row r="236" ht="24" customHeight="1" s="49">
      <c r="A236" s="185" t="n">
        <v>234</v>
      </c>
      <c r="B236" s="186" t="inlineStr">
        <is>
          <t>[สถานการณ์]
ผู้ป่วยชายอายุ 70 ปี มีอาการปวดข้อเข่าทั้งสองข้างเรื้อรัง มีเสียงกรอบแกรบในข้อขณะเคลื่อนไหว (Crepitus) คะแนนระดับความปวด VAS 5-6 คะแนน ได้รับการวินิจฉัยว่าเป็นโรคข้อเข่าเสื่อม (Osteoarthritis of the knee)</t>
        </is>
      </c>
      <c r="C236" s="186" t="inlineStr">
        <is>
          <t>คำถาม: ข้อใดคือคำแนะนำที่เหมาะสมเกี่ยวกับการใช้ topical capsaicin</t>
        </is>
      </c>
      <c r="D236" s="186" t="n"/>
      <c r="E236" s="186" t="inlineStr">
        <is>
          <t>ถูนวดบริเวณที่ปวดหลังทายา</t>
        </is>
      </c>
      <c r="F236" s="186" t="inlineStr">
        <is>
          <t>ใช้ทาเฉพาะเวลามีอาการปวด</t>
        </is>
      </c>
      <c r="G236" s="186" t="inlineStr">
        <is>
          <t>ล้างมือให้สะอาดด้วยน้ำสบู่หลังใช้ยา</t>
        </is>
      </c>
      <c r="H236" s="186" t="inlineStr">
        <is>
          <t>ทาบางๆให้ทั่วบริเวณหัวเข่าและข้อพับ</t>
        </is>
      </c>
      <c r="I236" s="186" t="inlineStr">
        <is>
          <t>หากมีบาดแผล สามารถทายาบริเวณบาดแผลได้</t>
        </is>
      </c>
      <c r="J236" s="185" t="inlineStr">
        <is>
          <t>3</t>
        </is>
      </c>
      <c r="K236" s="186"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L236" s="186" t="inlineStr">
        <is>
          <t>Osteoarthritis</t>
        </is>
      </c>
      <c r="M236" s="186" t="inlineStr">
        <is>
          <t>Musculoskeletal</t>
        </is>
      </c>
      <c r="N236" s="186" t="inlineStr">
        <is>
          <t>Osteoarthritis</t>
        </is>
      </c>
      <c r="O236" s="185" t="inlineStr">
        <is>
          <t>Clinic</t>
        </is>
      </c>
      <c r="P236" s="186" t="inlineStr">
        <is>
          <t>ข้อสอบเก่า</t>
        </is>
      </c>
      <c r="Q236" s="185" t="inlineStr">
        <is>
          <t>ข้อสอบจริง</t>
        </is>
      </c>
      <c r="R236" s="185" t="inlineStr">
        <is>
          <t>2565</t>
        </is>
      </c>
      <c r="S236" s="185" t="inlineStr">
        <is>
          <t>CASE_2565_OA_01</t>
        </is>
      </c>
    </row>
    <row r="237" ht="24" customHeight="1" s="49">
      <c r="A237" s="185" t="n">
        <v>235</v>
      </c>
      <c r="B237" s="186" t="n"/>
      <c r="C237" s="186" t="inlineStr">
        <is>
          <t>การแพ้ยาแบบใด ไม่ควร rechallenge</t>
        </is>
      </c>
      <c r="D237" s="186" t="n"/>
      <c r="E237" s="186" t="inlineStr">
        <is>
          <t>Urticaria</t>
        </is>
      </c>
      <c r="F237" s="186" t="inlineStr">
        <is>
          <t>Macula rash</t>
        </is>
      </c>
      <c r="G237" s="186" t="inlineStr">
        <is>
          <t>Fixed drug eruption</t>
        </is>
      </c>
      <c r="H237" s="186" t="inlineStr">
        <is>
          <t>Macula popular rash</t>
        </is>
      </c>
      <c r="I237" s="186" t="inlineStr">
        <is>
          <t>Toxic epidermal necrolysis</t>
        </is>
      </c>
      <c r="J237" s="185" t="inlineStr">
        <is>
          <t>5</t>
        </is>
      </c>
      <c r="K237" s="186"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L237" s="186" t="inlineStr">
        <is>
          <t>Severe Cutaneous Adverse Reactions (SCARs)</t>
        </is>
      </c>
      <c r="M237" s="186" t="inlineStr">
        <is>
          <t>Musculoskeletal</t>
        </is>
      </c>
      <c r="N237" s="186" t="inlineStr">
        <is>
          <t>Osteoarthritis</t>
        </is>
      </c>
      <c r="O237" s="185" t="inlineStr">
        <is>
          <t>Clinic</t>
        </is>
      </c>
      <c r="P237" s="186" t="inlineStr">
        <is>
          <t>ข้อสอบเก่า</t>
        </is>
      </c>
      <c r="Q237" s="185" t="inlineStr">
        <is>
          <t>ข้อสอบจริง</t>
        </is>
      </c>
      <c r="R237" s="185" t="inlineStr">
        <is>
          <t>2565</t>
        </is>
      </c>
      <c r="S237" s="185" t="n"/>
    </row>
    <row r="238" ht="24" customHeight="1" s="49">
      <c r="A238" s="185" t="n">
        <v>236</v>
      </c>
      <c r="B238" s="186" t="inlineStr">
        <is>
          <t>[สถานการณ์]
ผู้ป่วยหญิงอายุ 32 ปี ได้รับการวินิจฉัยว่าเป็นโรคข้ออักเสบรูมาตอยด์ (Rheumatoid Arthritis: RA) มีอาการปวด บวม และข้อยึดฝืดตึงตอนเช้า (Morning stiffness) นานกว่า 1 ชั่วโมง มีผลตรวจ Anti-CCP และ Rheumatoid factor (RF) เป็นบวก แพทย์วางแผนการรักษาด้วยยาต้านรูมาติซึมที่ปรับเปลี่ยนการดำเนินโรค (csDMARDs)</t>
        </is>
      </c>
      <c r="C238" s="186" t="inlineStr">
        <is>
          <t>คำถาม: อาการใดที่จำเพาะกับโรค rheumatoid arthritis</t>
        </is>
      </c>
      <c r="D238" s="186" t="n"/>
      <c r="E238" s="186" t="inlineStr">
        <is>
          <t>ข้อผิดรูป</t>
        </is>
      </c>
      <c r="F238" s="186" t="inlineStr">
        <is>
          <t>เสียงกรอบแกรบ</t>
        </is>
      </c>
      <c r="G238" s="186" t="inlineStr">
        <is>
          <t>ข้อฝืดนานน้อยกว่า 30 นาที</t>
        </is>
      </c>
      <c r="H238" s="186" t="inlineStr">
        <is>
          <t>ข้ออักเสบ บวม แดง ยูริกสูง</t>
        </is>
      </c>
      <c r="I238" s="186" t="inlineStr">
        <is>
          <t>ข้ออักเสบ บวม แดง สมมาตรทั้งสองข้าง</t>
        </is>
      </c>
      <c r="J238" s="185" t="inlineStr">
        <is>
          <t>5</t>
        </is>
      </c>
      <c r="K238" s="186"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L238" s="186" t="inlineStr">
        <is>
          <t>Rheumatoid Arthritis</t>
        </is>
      </c>
      <c r="M238" s="186" t="inlineStr">
        <is>
          <t>Musculoskeletal</t>
        </is>
      </c>
      <c r="N238" s="186" t="inlineStr">
        <is>
          <t>Rheumatoid arthritis</t>
        </is>
      </c>
      <c r="O238" s="185" t="inlineStr">
        <is>
          <t>Clinic</t>
        </is>
      </c>
      <c r="P238" s="186" t="inlineStr">
        <is>
          <t>ข้อสอบเก่า</t>
        </is>
      </c>
      <c r="Q238" s="185" t="inlineStr">
        <is>
          <t>ข้อสอบจริง</t>
        </is>
      </c>
      <c r="R238" s="185" t="inlineStr">
        <is>
          <t>2565</t>
        </is>
      </c>
      <c r="S238" s="185" t="inlineStr">
        <is>
          <t>CASE_2565_RA_01</t>
        </is>
      </c>
    </row>
    <row r="239" ht="24" customHeight="1" s="49">
      <c r="A239" s="185" t="n">
        <v>237</v>
      </c>
      <c r="B239" s="186" t="inlineStr">
        <is>
          <t>[สถานการณ์]
ผู้ป่วยหญิงอายุ 32 ปี ได้รับการวินิจฉัยว่าเป็นโรคข้ออักเสบรูมาตอยด์ (Rheumatoid Arthritis: RA) มีอาการปวด บวม และข้อยึดฝืดตึงตอนเช้า (Morning stiffness) นานกว่า 1 ชั่วโมง มีผลตรวจ Anti-CCP และ Rheumatoid factor (RF) เป็นบวก แพทย์วางแผนการรักษาด้วยยาต้านรูมาติซึมที่ปรับเปลี่ยนการดำเนินโรค (csDMARDs)</t>
        </is>
      </c>
      <c r="C239" s="186" t="inlineStr">
        <is>
          <t>คำถาม: ผลข้างเคียงที่พบได้มากที่สุดของ methotrexate</t>
        </is>
      </c>
      <c r="D239" s="186" t="n"/>
      <c r="E239" s="186" t="inlineStr">
        <is>
          <t>ท้องผูก</t>
        </is>
      </c>
      <c r="F239" s="186" t="inlineStr">
        <is>
          <t>คลื่นไส้</t>
        </is>
      </c>
      <c r="G239" s="186" t="inlineStr">
        <is>
          <t>แผลในปาก</t>
        </is>
      </c>
      <c r="H239" s="186" t="inlineStr">
        <is>
          <t>QT prolongation</t>
        </is>
      </c>
      <c r="I239" s="186" t="inlineStr">
        <is>
          <t>จอประสาทตาผิดปกติ</t>
        </is>
      </c>
      <c r="J239" s="185" t="inlineStr">
        <is>
          <t>2</t>
        </is>
      </c>
      <c r="K239" s="186"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L239" s="186" t="inlineStr">
        <is>
          <t>Rheumatoid Arthritis Pharmacotherapy</t>
        </is>
      </c>
      <c r="M239" s="186" t="inlineStr">
        <is>
          <t>Musculoskeletal</t>
        </is>
      </c>
      <c r="N239" s="186" t="inlineStr">
        <is>
          <t>Rheumatoid arthritis</t>
        </is>
      </c>
      <c r="O239" s="185" t="inlineStr">
        <is>
          <t>Clinic</t>
        </is>
      </c>
      <c r="P239" s="186" t="inlineStr">
        <is>
          <t>ข้อสอบเก่า</t>
        </is>
      </c>
      <c r="Q239" s="185" t="inlineStr">
        <is>
          <t>ข้อสอบจริง</t>
        </is>
      </c>
      <c r="R239" s="185" t="inlineStr">
        <is>
          <t>2565</t>
        </is>
      </c>
      <c r="S239" s="185" t="inlineStr">
        <is>
          <t>CASE_2565_RA_01</t>
        </is>
      </c>
    </row>
    <row r="240" ht="24" customHeight="1" s="49">
      <c r="A240" s="185" t="n">
        <v>238</v>
      </c>
      <c r="B240" s="186" t="inlineStr">
        <is>
          <t>[สถานการณ์]
ผู้ป่วยหญิงอายุ 32 ปี ได้รับการวินิจฉัยว่าเป็นโรคข้ออักเสบรูมาตอยด์ (Rheumatoid Arthritis: RA) มีอาการปวด บวม และข้อยึดฝืดตึงตอนเช้า (Morning stiffness) นานกว่า 1 ชั่วโมง มีผลตรวจ Anti-CCP และ Rheumatoid factor (RF) เป็นบวก แพทย์วางแผนการรักษาด้วยยาต้านรูมาติซึมที่ปรับเปลี่ยนการดำเนินโรค (csDMARDs)</t>
        </is>
      </c>
      <c r="C240" s="186" t="inlineStr">
        <is>
          <t>คำถาม: ประเมินการรักษาและการปรับยา MTX ใช้ค่าใดตามแนวทางการรักษาโรครูมาตอยด์ปี 2557</t>
        </is>
      </c>
      <c r="D240" s="186" t="n"/>
      <c r="E240" s="186" t="inlineStr">
        <is>
          <t>VAS score</t>
        </is>
      </c>
      <c r="F240" s="186" t="inlineStr">
        <is>
          <t>Bethal activity</t>
        </is>
      </c>
      <c r="G240" s="186" t="inlineStr">
        <is>
          <t>Disease activity</t>
        </is>
      </c>
      <c r="H240" s="186" t="inlineStr">
        <is>
          <t>Rheumatoid factor</t>
        </is>
      </c>
      <c r="I240" s="186" t="inlineStr">
        <is>
          <t>Anti-CCP antibodies</t>
        </is>
      </c>
      <c r="J240" s="185" t="inlineStr">
        <is>
          <t>3</t>
        </is>
      </c>
      <c r="K240" s="186"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L240" s="186" t="inlineStr">
        <is>
          <t>Rheumatoid Arthritis Monitoring</t>
        </is>
      </c>
      <c r="M240" s="186" t="inlineStr">
        <is>
          <t>Musculoskeletal</t>
        </is>
      </c>
      <c r="N240" s="186" t="inlineStr">
        <is>
          <t>Rheumatoid arthritis</t>
        </is>
      </c>
      <c r="O240" s="185" t="inlineStr">
        <is>
          <t>Clinic</t>
        </is>
      </c>
      <c r="P240" s="186" t="inlineStr">
        <is>
          <t>ข้อสอบเก่า</t>
        </is>
      </c>
      <c r="Q240" s="185" t="inlineStr">
        <is>
          <t>ข้อสอบจริง</t>
        </is>
      </c>
      <c r="R240" s="185" t="inlineStr">
        <is>
          <t>2565</t>
        </is>
      </c>
      <c r="S240" s="185" t="inlineStr">
        <is>
          <t>CASE_2565_RA_01</t>
        </is>
      </c>
    </row>
    <row r="241" ht="24" customHeight="1" s="49">
      <c r="A241" s="185" t="n">
        <v>239</v>
      </c>
      <c r="B241" s="186" t="n"/>
      <c r="C241" s="186" t="inlineStr">
        <is>
          <t>แพทย์วินิจฉัยผู้ป่วยเป็น acute gout attack ควรได้ยาใดรักษาเป็นอันดับแรก</t>
        </is>
      </c>
      <c r="D241" s="186" t="n"/>
      <c r="E241" s="186" t="inlineStr">
        <is>
          <t>Oral naproxen</t>
        </is>
      </c>
      <c r="F241" s="186" t="inlineStr">
        <is>
          <t>Oral allopurinol</t>
        </is>
      </c>
      <c r="G241" s="186" t="inlineStr">
        <is>
          <t>Oral prednisolone</t>
        </is>
      </c>
      <c r="H241" s="186" t="inlineStr">
        <is>
          <t>Intra articular prednisolone</t>
        </is>
      </c>
      <c r="I241" s="186" t="inlineStr">
        <is>
          <t>Intra articular dexamethasone</t>
        </is>
      </c>
      <c r="J241" s="185" t="inlineStr">
        <is>
          <t>1</t>
        </is>
      </c>
      <c r="K241" s="186"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L241" s="186" t="inlineStr">
        <is>
          <t>Gout and Hyperuricemia</t>
        </is>
      </c>
      <c r="M241" s="186" t="inlineStr">
        <is>
          <t>Musculoskeletal</t>
        </is>
      </c>
      <c r="N241" s="186" t="inlineStr">
        <is>
          <t>Gout</t>
        </is>
      </c>
      <c r="O241" s="185" t="inlineStr">
        <is>
          <t>Clinic</t>
        </is>
      </c>
      <c r="P241" s="186" t="inlineStr">
        <is>
          <t>ข้อสอบเก่า</t>
        </is>
      </c>
      <c r="Q241" s="185" t="inlineStr">
        <is>
          <t>ข้อสอบจริง</t>
        </is>
      </c>
      <c r="R241" s="185" t="inlineStr">
        <is>
          <t>2565</t>
        </is>
      </c>
      <c r="S241" s="185" t="n"/>
    </row>
    <row r="242" ht="24" customHeight="1" s="49">
      <c r="A242" s="185" t="n">
        <v>240</v>
      </c>
      <c r="B242" s="186" t="n"/>
      <c r="C242" s="186" t="inlineStr">
        <is>
          <t>ตรวจพบยีน HLB 5801 positive ไม่ควรใช้ยาใด</t>
        </is>
      </c>
      <c r="D242" s="186" t="n"/>
      <c r="E242" s="186" t="inlineStr">
        <is>
          <t>Allopurinol</t>
        </is>
      </c>
      <c r="F242" s="186" t="inlineStr">
        <is>
          <t>Febuxostat</t>
        </is>
      </c>
      <c r="G242" s="186" t="inlineStr">
        <is>
          <t>Benzbromarone</t>
        </is>
      </c>
      <c r="H242" s="186" t="inlineStr">
        <is>
          <t>Probenecid</t>
        </is>
      </c>
      <c r="I242" s="186" t="inlineStr">
        <is>
          <t>Rasburicase</t>
        </is>
      </c>
      <c r="J242" s="185" t="inlineStr">
        <is>
          <t>1</t>
        </is>
      </c>
      <c r="K242" s="186"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L242" s="186" t="inlineStr">
        <is>
          <t>Pharmacogenomics and Gout</t>
        </is>
      </c>
      <c r="M242" s="186" t="inlineStr">
        <is>
          <t>Musculoskeletal</t>
        </is>
      </c>
      <c r="N242" s="186" t="inlineStr">
        <is>
          <t>Gout</t>
        </is>
      </c>
      <c r="O242" s="185" t="inlineStr">
        <is>
          <t>Clinic</t>
        </is>
      </c>
      <c r="P242" s="186" t="inlineStr">
        <is>
          <t>ข้อสอบเก่า</t>
        </is>
      </c>
      <c r="Q242" s="185" t="inlineStr">
        <is>
          <t>ข้อสอบจริง</t>
        </is>
      </c>
      <c r="R242" s="185" t="inlineStr">
        <is>
          <t>2565</t>
        </is>
      </c>
      <c r="S242" s="185" t="n"/>
    </row>
    <row r="243" ht="24" customHeight="1" s="49">
      <c r="A243" s="185" t="n">
        <v>241</v>
      </c>
      <c r="B243" s="186" t="n"/>
      <c r="C243" s="186" t="inlineStr">
        <is>
          <t>ข้อใดทำให้เกิด hyperuricemia น้อยที่สุด</t>
        </is>
      </c>
      <c r="D243" s="186" t="n"/>
      <c r="E243" s="186" t="inlineStr">
        <is>
          <t>HCTZ</t>
        </is>
      </c>
      <c r="F243" s="186" t="inlineStr">
        <is>
          <t>Fenofibrate</t>
        </is>
      </c>
      <c r="G243" s="186" t="inlineStr">
        <is>
          <t>Furosemide</t>
        </is>
      </c>
      <c r="H243" s="186" t="inlineStr">
        <is>
          <t>Pyrazinamide</t>
        </is>
      </c>
      <c r="I243" s="186" t="inlineStr">
        <is>
          <t>Low dose aspirin</t>
        </is>
      </c>
      <c r="J243" s="185" t="inlineStr">
        <is>
          <t>2</t>
        </is>
      </c>
      <c r="K243" s="186"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L243" s="186" t="inlineStr">
        <is>
          <t>Drug-Induced Hyperuricemia</t>
        </is>
      </c>
      <c r="M243" s="186" t="inlineStr">
        <is>
          <t>Musculoskeletal</t>
        </is>
      </c>
      <c r="N243" s="186" t="inlineStr">
        <is>
          <t>Gout</t>
        </is>
      </c>
      <c r="O243" s="185" t="inlineStr">
        <is>
          <t>Clinic</t>
        </is>
      </c>
      <c r="P243" s="186" t="inlineStr">
        <is>
          <t>ข้อสอบเก่า</t>
        </is>
      </c>
      <c r="Q243" s="185" t="inlineStr">
        <is>
          <t>ข้อสอบจริง</t>
        </is>
      </c>
      <c r="R243" s="185" t="inlineStr">
        <is>
          <t>2565</t>
        </is>
      </c>
      <c r="S243" s="185" t="n"/>
    </row>
    <row r="244" ht="24" customHeight="1" s="49">
      <c r="A244" s="185" t="n">
        <v>242</v>
      </c>
      <c r="B244" s="186" t="n"/>
      <c r="C244" s="186" t="inlineStr">
        <is>
          <t>ข้อใดไม่ใช่คำแนะนำในผู้ป่วย gout</t>
        </is>
      </c>
      <c r="D244" s="186" t="n"/>
      <c r="E244" s="186" t="inlineStr">
        <is>
          <t>งดกินตับสัตว์</t>
        </is>
      </c>
      <c r="F244" s="186" t="inlineStr">
        <is>
          <t>งดดื่มแอลกอฮอล์</t>
        </is>
      </c>
      <c r="G244" s="186" t="inlineStr">
        <is>
          <t>ให้กิน vitamin D</t>
        </is>
      </c>
      <c r="H244" s="186" t="inlineStr">
        <is>
          <t>ออกกำลังกาย ลดน้ำหนัก</t>
        </is>
      </c>
      <c r="I244" s="186" t="inlineStr">
        <is>
          <t>แนะนำให้ลดการกิน fructose</t>
        </is>
      </c>
      <c r="J244" s="185" t="inlineStr">
        <is>
          <t>3</t>
        </is>
      </c>
      <c r="K244" s="186"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L244" s="186" t="inlineStr">
        <is>
          <t>Gout Non-Pharmacological Management</t>
        </is>
      </c>
      <c r="M244" s="186" t="inlineStr">
        <is>
          <t>Musculoskeletal</t>
        </is>
      </c>
      <c r="N244" s="186" t="inlineStr">
        <is>
          <t>Gout</t>
        </is>
      </c>
      <c r="O244" s="185" t="inlineStr">
        <is>
          <t>Clinic</t>
        </is>
      </c>
      <c r="P244" s="186" t="inlineStr">
        <is>
          <t>ข้อสอบเก่า</t>
        </is>
      </c>
      <c r="Q244" s="185" t="inlineStr">
        <is>
          <t>ข้อสอบจริง</t>
        </is>
      </c>
      <c r="R244" s="185" t="inlineStr">
        <is>
          <t>2565</t>
        </is>
      </c>
      <c r="S244" s="185" t="n"/>
    </row>
    <row r="245" ht="24" customHeight="1" s="49">
      <c r="A245" s="185" t="n">
        <v>243</v>
      </c>
      <c r="B245" s="186" t="inlineStr">
        <is>
          <t>ผู้ป่วยหญิงอายุ 65 ปี มาด้วยอาการปวดเข่า มีข้อฝืดในตอนเช้าชั่วคราวในช่วงแรกของการเคลื่อนไหว ทำให้มีอาการเดินไม่สะดวก มีเสียงดังกรอบแกรบในข้อเข่า ขณะเคลื่อนไหว มีโรคประจำตัวได้แก่ โรคกระเพาะอาหาร และ โรคความดันโลหิตสูง ไม่มีประวัติแพ้ยา/อาหาร</t>
        </is>
      </c>
      <c r="C245" s="186" t="inlineStr">
        <is>
          <t>ผู้ป่วยรายนี้ควรได้รับยาใดเป็นชนิดแรก เพื่อบรรเทาอาการปวดเข่า</t>
        </is>
      </c>
      <c r="D245" s="186" t="n"/>
      <c r="E245" s="186" t="inlineStr">
        <is>
          <t>Ibuprofen</t>
        </is>
      </c>
      <c r="F245" s="186" t="inlineStr">
        <is>
          <t>Naproxen</t>
        </is>
      </c>
      <c r="G245" s="186" t="inlineStr">
        <is>
          <t>Celecoxib</t>
        </is>
      </c>
      <c r="H245" s="186" t="inlineStr">
        <is>
          <t>Prednisolone</t>
        </is>
      </c>
      <c r="I245" s="186" t="inlineStr">
        <is>
          <t>Paracetamol</t>
        </is>
      </c>
      <c r="J245" s="185" t="inlineStr">
        <is>
          <t>5</t>
        </is>
      </c>
      <c r="K245" s="186" t="inlineStr">
        <is>
          <t>✅ คำตอบที่ถูกต้อง: ข้อ จ. Paracetamol
🎯 ทำไมข้อนี้ถึงถูก:
🎯 ทำไมข้อนี้ถึงถูก: Paracetamol เป็นยาแก้ปวดตัวเลือกแรก (first-line oral analgesic) ในผู้ป่วย osteoarthritis ที่มีอาการปวดเล็กน้อยถึงปานกลาง และมีความปลอดภัยสูงสุดในผู้ป่วยรายนี้ซึ่งมีโรคร่วมเป็นโรคกระเพาะอาหาร (peptic ulcer disease) และโรคความดันโลหิตสูง (hypertension)
🔍 ข้ออื่นผิดเพราะอะไร:
•
• ข
• ้
• อ
• ก
• .
• I
• b
• u
• p
• r
• o
• f
• e
• n
• :
• เ
• ป
• ็
• น
• n
• o
• n
• 
• s
• e
• l
• e
• c
• t
• i
• v
• e
• N
• S
• A
• I
• D
• ท
• ี
• ่
• ย
• ั
• บ
• ย
• ั
• ้
• ง
• C
• O
• X
• 
• 1
• ท
• ำ
• ใ
• ห
• ้
• ล
• ด
• ก
• า
• ร
• ส
• ร
• ้
• า
• ง
• p
• r
• o
• t
• e
• c
• t
• i
• v
• e
• p
• r
• o
• s
• t
• a
• g
• l
• a
• n
• d
• i
• n
• s
• ใ
• น
• เ
• ย
• ื
• ่
• อ
• บ
• ุ
• ก
• ร
• ะ
• เ
• พ
• า
• ะ
• อ
• า
• ห
• า
• ร
• เ
• ส
• ี
• ่
• ย
• ง
• ต
• ่
• อ
• ก
• า
• ร
• เ
• ก
• ิ
• ด
• g
• a
• s
• t
• r
• o
• i
• n
• t
• e
• s
• t
• i
• n
• a
• l
• b
• l
• e
• e
• d
• i
• n
• g
• แ
• ล
• ะ
• เ
• พ
• ิ
• ่
• ม
• ค
• ว
• า
• ม
• ด
• ั
• น
• โ
• ล
• ห
• ิ
• ต
• จ
• า
• ก
• r
• e
• n
• a
• l
• s
• o
• d
• i
• u
• m
• r
• e
• t
• e
• n
• t
• i
• o
• n
• จ
• ึ
• ง
• ห
• ้
• า
• ม
• ใ
• ช
• ้
• ใ
• น
• ผ
• ู
• ้
• ป
• ่
• ว
• ย
• ท
• ี
• ่
• ม
• ี
• a
• c
• t
• i
• v
• e
• G
• I
• d
• i
• s
• e
• a
• s
• e
• แ
• ล
• ะ
• H
• T
•
• ข
• ้
• อ
• ข
• .
• N
• a
• p
• r
• o
• x
• e
• n
• :
• เ
• ป
• ็
• น
• n
• o
• n
• 
• s
• e
• l
• e
• c
• t
• i
• v
• e
• N
• S
• A
• I
• D
• ท
• ี
• ่
• ม
• ี
• ผ
• ล
• ข
• ้
• า
• ง
• เ
• ค
• ี
• ย
• ง
• ร
• ะ
• ค
• า
• ย
• เ
• ค
• ื
• อ
• ง
• ก
• ร
• ะ
• เ
• พ
• า
• ะ
• อ
• า
• ห
• า
• ร
• ส
• ู
• ง
• แ
• ล
• ะ
• เ
• พ
• ิ
• ่
• ม
• ค
• ว
• า
• ม
• ด
• ั
• น
• โ
• ล
• ห
• ิ
• ต
• เ
• ช
• ่
• น
• เ
• ด
• ี
• ย
• ว
• ก
• ั
• น
• จ
• ึ
• ง
• ไ
• ม
• ่
• เ
• ห
• ม
• า
• ะ
• เ
• ป
• ็
• น
• f
• i
• r
• s
• t
• 
• l
• i
• n
• e
• ใ
• น
• ผ
• ู
• ้
• ป
• ่
• ว
• ย
• ท
• ี
• ่
• ม
• ี
• โ
• ร
• ค
• ก
• ร
• ะ
• เ
• พ
• า
• ะ
• อ
• า
• ห
• า
• ร
•
• ข
• ้
• อ
• ค
• .
• C
• e
• l
• e
• c
• o
• x
• i
• b
• :
• แ
• ม
• ้
• จ
• ะ
• เ
• ป
• ็
• น
• s
• e
• l
• e
• c
• t
• i
• v
• e
• C
• O
• X
• 
• 2
• i
• n
• h
• i
• b
• i
• t
• o
• r
• ท
• ี
• ่
• ป
• ล
• อ
• ด
• ภ
• ั
• ย
• ต
• ่
• อ
• ก
• ร
• ะ
• เ
• พ
• า
• ะ
• อ
• า
• ห
• า
• ร
• ม
• า
• ก
• ก
• ว
• ่
• า
• แ
• ต
• ่
• ย
• ั
• ง
• ม
• ี
• ผ
• ล
• ต
• ่
• อ
• ไ
• ต
• ท
• ำ
• ใ
• ห
• ้
• ค
• ว
• า
• ม
• ด
• ั
• น
• โ
• ล
• ห
• ิ
• ต
• ส
• ู
• ง
• ข
• ึ
• ้
• น
• ไ
• ด
• ้
• แ
• ล
• ะ
• ต
• า
• ม
• แ
• น
• ว
• ท
• า
• ง
• เ
• ว
• ช
• ป
• ฏ
• ิ
• บ
• ั
• ต
• ิ
• แ
• น
• ะ
• น
• ำ
• ใ
• ห
• ้
• เ
• ร
• ิ
• ่
• ม
• จ
• า
• ก
• P
• a
• r
• a
• c
• e
• t
• a
• m
• o
• l
• ห
• ร
• ื
• อ
• t
• o
• p
• i
• c
• a
• l
• N
• S
• A
• I
• D
• s
• ก
• ่
• อ
• น
• s
• y
• s
• t
• e
• m
• i
• c
• C
• O
• X
• 
• 2
• i
• n
• h
• i
• b
• i
• t
• o
• r
• s
• เ
• ส
• ม
• อ
•
• ข
• ้
• อ
• ง
• .
• P
• r
• e
• d
• n
• i
• s
• o
• l
• o
• n
• e
• :
• เ
• ป
• ็
• น
• s
• y
• s
• t
• e
• m
• i
• c
• c
• o
• r
• t
• i
• c
• o
• s
• t
• e
• r
• o
• i
• d
• ไ
• ม
• ่
• ใ
• ช
• ่
• ข
• ้
• อ
• บ
• ่
• ง
• ใ
• ช
• ้
• ม
• า
• ต
• ร
• ฐ
• า
• น
• ใ
• น
• ก
• า
• ร
• ร
• ั
• ก
• ษ
• า
• o
• s
• t
• e
• o
• a
• r
• t
• h
• r
• i
• t
• i
• s
• แ
• ล
• ะ
• ก
• า
• ร
• ใ
• ช
• ้
• แ
• บ
• บ
• ก
• ิ
• น
• ม
• ี
• ผ
• ล
• ข
• ้
• า
• ง
• เ
• ค
• ี
• ย
• ง
• ส
• ู
• ง
• ม
• า
• ก
• เ
• ช
• ่
• น
• เ
• ล
• ื
• อ
• ด
• อ
• อ
• ก
• ใ
• น
• ท
• า
• ง
• เ
• ด
• ิ
• น
• อ
• า
• ห
• า
• ร
• ค
• ว
• า
• ม
• ด
• ั
• น
• โ
• ล
• ห
• ิ
• ต
• ส
• ู
• ง
• แ
• ล
• ะ
• ก
• ร
• ะ
• ด
• ู
• ก
• พ
• ร
• ุ
• น</t>
        </is>
      </c>
      <c r="L245" s="186" t="n"/>
      <c r="M245" s="186" t="inlineStr">
        <is>
          <t>Musculoskeletal</t>
        </is>
      </c>
      <c r="N245" s="186" t="inlineStr">
        <is>
          <t>Osteoarthritis</t>
        </is>
      </c>
      <c r="O245" s="185" t="inlineStr">
        <is>
          <t>Clinic</t>
        </is>
      </c>
      <c r="P245" s="186" t="inlineStr">
        <is>
          <t>[SOURCE: Mock Pharmtutor 2024 Set 1 ข้อ 1]</t>
        </is>
      </c>
      <c r="Q245" s="185" t="inlineStr">
        <is>
          <t>ข้อสอบจำลอง</t>
        </is>
      </c>
      <c r="R245" s="185" t="inlineStr">
        <is>
          <t>Mock Pharmtutor 2024</t>
        </is>
      </c>
      <c r="S245" s="185" t="n"/>
    </row>
    <row r="246" ht="24" customHeight="1" s="49">
      <c r="A246" s="185" t="n">
        <v>244</v>
      </c>
      <c r="B246" s="186" t="n"/>
      <c r="C246" s="186" t="inlineStr">
        <is>
          <t>ยาแก้ปวด NSAIDs ตัวใด มีระยะเวลาในการออกฤทธิ์นานที่สุด</t>
        </is>
      </c>
      <c r="D246" s="186" t="n"/>
      <c r="E246" s="186" t="inlineStr">
        <is>
          <t>Ibuprofen</t>
        </is>
      </c>
      <c r="F246" s="186" t="inlineStr">
        <is>
          <t>Etoricoxib</t>
        </is>
      </c>
      <c r="G246" s="186" t="inlineStr">
        <is>
          <t>Naproxen</t>
        </is>
      </c>
      <c r="H246" s="186" t="inlineStr">
        <is>
          <t>Celecoxib</t>
        </is>
      </c>
      <c r="I246" s="186" t="inlineStr">
        <is>
          <t>Nimesulide</t>
        </is>
      </c>
      <c r="J246" s="185" t="inlineStr">
        <is>
          <t>2</t>
        </is>
      </c>
      <c r="K246" s="186" t="inlineStr">
        <is>
          <t>✅ คำตอบที่ถูกต้อง: ข้อ ข. Etoricoxib
🎯 ทำไมข้อนี้ถึงถูก:
🎯 ทำไมข้อนี้ถึงถูก: Etoricoxib เป็น selective COX-2 inhibitor ที่มีค่าครึ่งชีวิตของการกำจัดยา (elimination half-life) ยาวนานที่สุดประมาณ 20-26 ชั่วโมง จึงมี duration of action นานที่สุดในกลุ่ม ทำให้สามารถบริหารยาวันละ 1 ครั้ง (once-daily dosing) ได้
🔍 ข้ออื่นผิดเพราะอะไร:
•
• ข
• ้
• อ
• ก
• .
• I
• b
• u
• p
• r
• o
• f
• e
• n
• :
• ม
• ี
• e
• l
• i
• m
• i
• n
• a
• t
• i
• o
• n
• h
• a
• l
• f
• 
• l
• i
• f
• e
• ส
• ั
• ้
• น
• เ
• พ
• ี
• ย
• ง
• ป
• ร
• ะ
• ม
• า
• ณ
• 1
• .
• 8
• 
• 2
• ช
• ั
• ่
• ว
• โ
• ม
• ง
• ต
• ้
• อ
• ง
• บ
• ร
• ิ
• ห
• า
• ร
• ย
• า
• ว
• ั
• น
• ล
• ะ
• 3
• 
• 4
• ค
• ร
• ั
• ้
• ง
•
• ข
• ้
• อ
• ค
• .
• N
• a
• p
• r
• o
• x
• e
• n
• :
• ม
• ี
• e
• l
• i
• m
• i
• n
• a
• t
• i
• o
• n
• h
• a
• l
• f
• 
• l
• i
• f
• e
• ป
• า
• น
• ก
• ล
• า
• ง
• ป
• ร
• ะ
• ม
• า
• ณ
• 1
• 2
• 
• 1
• 7
• ช
• ั
• ่
• ว
• โ
• ม
• ง
• บ
• ร
• ิ
• ห
• า
• ร
• ย
• า
• ว
• ั
• น
• ล
• ะ
• 2
• ค
• ร
• ั
• ้
• ง
•
• ข
• ้
• อ
• ง
• .
• C
• e
• l
• e
• c
• o
• x
• i
• b
• :
• ม
• ี
• e
• l
• i
• m
• i
• n
• a
• t
• i
• o
• n
• h
• a
• l
• f
• 
• l
• i
• f
• e
• ป
• ร
• ะ
• ม
• า
• ณ
• 1
• 1
• ช
• ั
• ่
• ว
• โ
• ม
• ง
• บ
• ร
• ิ
• ห
• า
• ร
• ย
• า
• ว
• ั
• น
• ล
• ะ
• 1
• 
• 2
• ค
• ร
• ั
• ้
• ง
•
• ข
• ้
• อ
• จ
• .
• N
• i
• m
• e
• s
• u
• l
• i
• d
• e
• :
• ม
• ี
• e
• l
• i
• m
• i
• n
• a
• t
• i
• o
• n
• h
• a
• l
• f
• 
• l
• i
• f
• e
• ส
• ั
• ้
• น
• ป
• ร
• ะ
• ม
• า
• ณ
• 2
• 
• 5
• ช
• ั
• ่
• ว
• โ
• ม
• ง
• แ
• ล
• ะ
• ม
• ี
• ค
• ว
• า
• ม
• เ
• ส
• ี
• ่
• ย
• ง
• h
• e
• p
• a
• t
• o
• t
• o
• x
• i
• c
• i
• t
• y
• ส
• ู
• ง</t>
        </is>
      </c>
      <c r="L246" s="186" t="n"/>
      <c r="M246" s="186" t="inlineStr">
        <is>
          <t>Musculoskeletal</t>
        </is>
      </c>
      <c r="N246" s="186" t="inlineStr">
        <is>
          <t>Osteoarthritis</t>
        </is>
      </c>
      <c r="O246" s="185" t="inlineStr">
        <is>
          <t>Clinic</t>
        </is>
      </c>
      <c r="P246" s="186" t="inlineStr">
        <is>
          <t>[SOURCE: Mock Pharmtutor 2024 Set 1 ข้อ 2]</t>
        </is>
      </c>
      <c r="Q246" s="185" t="inlineStr">
        <is>
          <t>ข้อสอบจำลอง</t>
        </is>
      </c>
      <c r="R246" s="185" t="inlineStr">
        <is>
          <t>Mock Pharmtutor 2024</t>
        </is>
      </c>
      <c r="S246" s="185" t="n"/>
    </row>
    <row r="247" ht="24" customHeight="1" s="49">
      <c r="A247" s="185" t="n">
        <v>245</v>
      </c>
      <c r="B247" s="186" t="n"/>
      <c r="C247" s="186" t="inlineStr">
        <is>
          <t>ผู้ป่วยชาย อายุ 65 ปี มีเสียงกรอบแกรบ ปวดเรื้อรัง และมีอาการข้อติดบริเวณข้อเข่า ตอนเช้า (Morning stiffness) น้อยกว่า 30 นาที คาดว่าเป็นอาการของโรคใด (MCQ ธ.ค. 66)</t>
        </is>
      </c>
      <c r="D247" s="186" t="n"/>
      <c r="E247" s="186" t="inlineStr">
        <is>
          <t>Osteoarthritis</t>
        </is>
      </c>
      <c r="F247" s="186" t="inlineStr">
        <is>
          <t>Osteoporosis</t>
        </is>
      </c>
      <c r="G247" s="186" t="inlineStr">
        <is>
          <t>Rheumatoid arthritis</t>
        </is>
      </c>
      <c r="H247" s="186" t="inlineStr">
        <is>
          <t>Gout</t>
        </is>
      </c>
      <c r="I247" s="186" t="inlineStr">
        <is>
          <t>Osteomalacia</t>
        </is>
      </c>
      <c r="J247" s="185" t="inlineStr">
        <is>
          <t>1</t>
        </is>
      </c>
      <c r="K247" s="186" t="inlineStr">
        <is>
          <t>✅ คำตอบที่ถูกต้อง: ข้อ ก. Osteoarthritis
🎯 ทำไมข้อนี้ถึงถูก:
🎯 ทำไมข้อนี้ถึงถูก: ผู้ป่วยสูงอายุ ปวดข้อเข่าเรื้อรัง มีเสียงกรอบแกรบในข้อขณะเคลื่อนไหว (crepitus) และมีอาการข้อติดขัดช่วงเช้า (morning stiffness) น้อยกว่า 30 นาที ซึ่งเป็นลักษณะทางคลินิกตามเกณฑ์การวินิจฉัยของ Osteoarthritis (โรคข้อเข่าเสื่อม)
🔍 ข้ออื่นผิดเพราะอะไร:
•
• ข
• ้
• อ
• ข
• .
• :
• O
• s
• t
• e
• o
• p
• o
• r
• o
• s
• i
• s
• เ
• ป
• ็
• น
• ภ
• า
• ว
• ะ
• ม
• ว
• ล
• ก
• ร
• ะ
• ด
• ู
• ก
• ล
• ด
• ล
• ง
• แ
• ล
• ะ
• โ
• ค
• ร
• ง
• ส
• ร
• ้
• า
• ง
• ก
• ร
• ะ
• ด
• ู
• ก
• เ
• ส
• ื
• ่
• อ
• ม
• ม
• ั
• ก
• ไ
• ม
• ่
• แ
• ส
• ด
• ง
• อ
• า
• ก
• า
• ร
• ป
• ว
• ด
• ข
• ้
• อ
• ห
• ร
• ื
• อ
• เ
• ส
• ี
• ย
• ง
• ก
• ร
• อ
• บ
• แ
• ก
• ร
• บ
• ใ
• น
• ข
• ้
• อ
• แ
• ล
• ะ
• ไ
• ม
• ่
• ท
• ำ
• ใ
• ห
• ้
• เ
• ก
• ิ
• ด
• m
• o
• r
• n
• i
• n
• g
• s
• t
• i
• f
• f
• n
• e
• s
• s
• จ
• น
• ก
• ว
• ่
• า
• จ
• ะ
• เ
• ก
• ิ
• ด
• ก
• ร
• ะ
• ด
• ู
• ก
• ห
• ั
• ก
• (
• f
• r
• a
• g
• i
• l
• i
• t
• y
• f
• r
• a
• c
• t
• u
• r
• e
• )
•
• ข
• ้
• อ
• ค
• .
• :
• R
• h
• e
• u
• m
• a
• t
• o
• i
• d
• a
• r
• t
• h
• r
• i
• t
• i
• s
• เ
• ป
• ็
• น
• โ
• ร
• ค
• ข
• ้
• อ
• อ
• ั
• ก
• เ
• ส
• บ
• ร
• ู
• ม
• า
• ต
• อ
• ย
• ด
• ์
• จ
• า
• ก
• ภ
• ู
• ม
• ิ
• ค
• ุ
• ้
• ม
• ก
• ั
• น
• ท
• ำ
• ล
• า
• ย
• ข
• ้
• อ
• ม
• ั
• ก
• ม
• ี
• อ
• า
• ก
• า
• ร
• ข
• ้
• อ
• ต
• ิ
• ด
• ข
• ั
• ด
• ช
• ่
• ว
• ง
• เ
• ช
• ้
• า
• ย
• า
• ว
• น
• า
• น
• ม
• า
• ก
• ก
• ว
• ่
• า
• 3
• 0
• ถ
• ึ
• ง
• 6
• 0
• น
• า
• ท
• ี
• ข
• ึ
• ้
• น
• ไ
• ป
• แ
• ล
• ะ
• ม
• ั
• ก
• เ
• ก
• ิ
• ด
• ก
• า
• ร
• อ
• ั
• ก
• เ
• ส
• บ
• แ
• บ
• บ
• ส
• ม
• ม
• า
• ต
• ร
• (
• s
• y
• m
• m
• e
• t
• r
• i
• c
• p
• o
• l
• y
• a
• r
• t
• h
• r
• i
• t
• i
• s
• )
• ท
• ี
• ่
• ข
• ้
• อ
• น
• ิ
• ้
• ว
• ม
• ื
• อ
• แ
• ล
• ะ
• ข
• ้
• อ
• ม
• ื
• อ
• ท
• ั
• ้
• ง
• ส
• อ
• ง
• ข
• ้
• า
• ง
•
• ข
• ้
• อ
• ง
• .
• :
• G
• o
• u
• t
• ข
• ้
• อ
• อ
• ั
• ก
• เ
• ส
• บ
• จ
• า
• ก
• เ
• ก
• า
• ต
• ์
• ม
• ั
• ก
• แ
• ส
• ด
• ง
• อ
• า
• ก
• า
• ร
• ป
• ว
• ด
• บ
• ว
• ม
• แ
• ด
• ง
• ร
• ้
• อ
• น
• เ
• ฉ
• ี
• ย
• บ
• พ
• ล
• ั
• น
• อ
• ย
• ่
• า
• ง
• ร
• ุ
• น
• แ
• ร
• ง
• ม
• ั
• ก
• เ
• ก
• ิ
• ด
• ท
• ี
• ่
• ข
• ้
• อ
• โ
• ค
• น
• น
• ิ
• ้
• ว
• ห
• ั
• ว
• แ
• ม
• ่
• เ
• ท
• ้
• า
• (
• f
• i
• r
• s
• t
• M
• T
• P
• j
• o
• i
• n
• t
• )
• ข
• ้
• า
• ง
• เ
• ด
• ี
• ย
• ว
• ไ
• ม
• ่
• ใ
• ช
• ่
• อ
• า
• ก
• า
• ร
• ป
• ว
• ด
• เ
• ร
• ื
• ้
• อ
• ร
• ั
• ง
• พ
• ร
• ้
• อ
• ม
• เ
• ส
• ี
• ย
• ง
• ก
• ร
• อ
• บ
• แ
• ก
• ร
• บ
•
• ข
• ้
• อ
• จ
• .
• :
• O
• s
• t
• e
• o
• m
• a
• l
• a
• c
• i
• a
• โ
• ร
• ค
• ก
• ร
• ะ
• ด
• ู
• ก
• น
• ่
• ว
• ม
• จ
• า
• ก
• ก
• า
• ร
• ข
• า
• ด
• v
• i
• t
• a
• m
• i
• n
• D
• ห
• ร
• ื
• อ
• แ
• ค
• ล
• เ
• ซ
• ี
• ย
• ม
• ท
• ำ
• ใ
• ห
• ้
• ป
• ว
• ด
• ก
• ร
• ะ
• ด
• ู
• ก
• แ
• บ
• บ
• ก
• ร
• ะ
• จ
• า
• ย
• ท
• ั
• ่
• ว
• ต
• ั
• ว
• แ
• ล
• ะ
• ก
• ล
• ้
• า
• ม
• เ
• น
• ื
• ้
• อ
• อ
• ่
• อ
• น
• แ
• ร
• ง
• ไ
• ม
• ่
• ไ
• ด
• ้
• ม
• ี
• c
• r
• e
• p
• i
• t
• u
• s
• ห
• ร
• ื
• อ
• ข
• ้
• อ
• ต
• ิ
• ด
• ช
• ่
• ว
• ง
• เ
• ช
• ้
• า
• เ
• ฉ
• พ
• า
• ะ
• ข
• ้
• อ
• เ
• ข
• ่
• า</t>
        </is>
      </c>
      <c r="L247" s="186" t="n"/>
      <c r="M247" s="186" t="inlineStr">
        <is>
          <t>Musculoskeletal</t>
        </is>
      </c>
      <c r="N247" s="186" t="inlineStr">
        <is>
          <t>Osteoarthritis</t>
        </is>
      </c>
      <c r="O247" s="185" t="inlineStr">
        <is>
          <t>Clinic</t>
        </is>
      </c>
      <c r="P247" s="186" t="inlineStr">
        <is>
          <t>[SOURCE: Mock Pharmtutor 2024 Set 2 ข้อ 1]</t>
        </is>
      </c>
      <c r="Q247" s="185" t="inlineStr">
        <is>
          <t>ข้อสอบจำลอง</t>
        </is>
      </c>
      <c r="R247" s="185" t="inlineStr">
        <is>
          <t>Mock Pharmtutor 2024</t>
        </is>
      </c>
      <c r="S247" s="185" t="n"/>
    </row>
    <row r="248" ht="24" customHeight="1" s="49">
      <c r="A248" s="185" t="n">
        <v>246</v>
      </c>
      <c r="B248" s="186" t="n"/>
      <c r="C248" s="186" t="inlineStr">
        <is>
          <t>ผู้ป่วย ปวดข้อเข่าควรได้รับการรักษาด้วยยาใด ถ้าไม่เคยใช้ยาแก้ปวดมาก่อน ตาม American College of Rheumatology (ACR) Osteoarthritis guideline 2019 (MCQ ธ.ค. 66)</t>
        </is>
      </c>
      <c r="D248" s="186" t="n"/>
      <c r="E248" s="186" t="inlineStr">
        <is>
          <t>NSAIDs (Diclofenac)</t>
        </is>
      </c>
      <c r="F248" s="186" t="inlineStr">
        <is>
          <t>Paracetamol + Orphenadrine</t>
        </is>
      </c>
      <c r="G248" s="186" t="inlineStr">
        <is>
          <t>Ondansetron</t>
        </is>
      </c>
      <c r="H248" s="186" t="inlineStr">
        <is>
          <t>Tramadol</t>
        </is>
      </c>
      <c r="I248" s="186" t="inlineStr">
        <is>
          <t>Topical capsaicin</t>
        </is>
      </c>
      <c r="J248" s="185" t="inlineStr">
        <is>
          <t>1</t>
        </is>
      </c>
      <c r="K248" s="186" t="inlineStr">
        <is>
          <t>✅ คำตอบที่ถูกต้อง: ข้อ ก. NSAIDs (Diclofenac)
🎯 ทำไมข้อนี้ถึงถูก:
🎯 ทำไมข้อนี้ถึงถูก: ตามแนวทางเวชปฏิบัติ ACR 2019 แนะนำให้ใช้ Topical หรือ Oral NSAIDs (เช่น Diclofenac) เป็นการรักษาทางยาทางเลือกแรกในการควบคุมอาการปวดข้อเข่าเสื่อม (strongly recommended) โดยมีประสิทธิภาพลดปวดและต้านการอักเสบเหนือกว่า Paracetamol ชัดเจน
🔍 ข้ออื่นผิดเพราะอะไร:
•
• ข
• ้
• อ
• ข
• .
• :
• P
• a
• r
• a
• c
• e
• t
• a
• m
• o
• l
• ถ
• ู
• ก
• ป
• ร
• ั
• บ
• ล
• ด
• ร
• ะ
• ด
• ั
• บ
• ค
• ำ
• แ
• น
• ะ
• น
• ำ
• ใ
• น
• A
• C
• R
• 2
• 0
• 1
• 9
• เ
• ป
• ็
• น
• c
• o
• n
• d
• i
• t
• i
• o
• n
• a
• l
• l
• y
• r
• e
• c
• o
• m
• m
• e
• n
• d
• e
• d
• a
• g
• a
• i
• n
• s
• t
• ห
• ร
• ื
• อ
• ใ
• ช
• ้
• ช
• ั
• ่
• ว
• ค
• ร
• า
• ว
• เ
• น
• ื
• ่
• อ
• ง
• จ
• า
• ก
• ป
• ร
• ะ
• ส
• ิ
• ท
• ธ
• ิ
• ผ
• ล
• ท
• า
• ง
• ค
• ล
• ิ
• น
• ิ
• ก
• ต
• ่
• ำ
• ม
• า
• ก
• แ
• ล
• ะ
• ย
• า
• ค
• ล
• า
• ย
• ก
• ล
• ้
• า
• ม
• เ
• น
• ื
• ้
• อ
• (
• O
• r
• p
• h
• e
• n
• a
• d
• r
• i
• n
• e
• )
• ไ
• ม
• ่
• ม
• ี
• ข
• ้
• อ
• บ
• ่
• ง
• ใ
• ช
• ้
• ห
• ล
• ั
• ก
• ใ
• น
• k
• n
• e
• e
• O
• A
•
• ข
• ้
• อ
• ค
• .
• :
• O
• n
• d
• a
• n
• s
• e
• t
• r
• o
• n
• เ
• ป
• ็
• น
• ย
• า
• ต
• ้
• า
• น
• อ
• า
• ก
• า
• ร
• ค
• ล
• ื
• ่
• น
• ไ
• ส
• ้
• อ
• า
• เ
• จ
• ี
• ย
• น
• ก
• ล
• ุ
• ่
• ม
• 5
• 
• H
• T
• 3
• r
• e
• c
• e
• p
• t
• o
• r
• a
• n
• t
• a
• g
• o
• n
• i
• s
• t
• ไ
• ม
• ่
• ม
• ี
• ฤ
• ท
• ธ
• ิ
• ์
• ร
• ะ
• ง
• ั
• บ
• ป
• ว
• ด
• ห
• ร
• ื
• อ
• ต
• ้
• า
• น
• ก
• า
• ร
• อ
• ั
• ก
• เ
• ส
• บ
• ใ
• น
• โ
• ร
• ค
• ข
• ้
• อ
• เ
• ส
• ื
• ่
• อ
• ม
•
• ข
• ้
• อ
• ง
• .
• :
• T
• r
• a
• m
• a
• d
• o
• l
• จ
• ั
• ด
• เ
• ป
• ็
• น
• ย
• า
• ก
• ล
• ุ
• ่
• ม
• o
• p
• i
• o
• i
• d
• ส
• ำ
• ร
• อ
• ง
• ไ
• ว
• ้
• ใ
• ช
• ้
• เ
• ม
• ื
• ่
• อ
• ร
• ั
• ก
• ษ
• า
• ด
• ้
• ว
• ย
• N
• S
• A
• I
• D
• s
• ไ
• ม
• ่
• ไ
• ด
• ้
• ผ
• ล
• ห
• ร
• ื
• อ
• ม
• ี
• ข
• ้
• อ
• ห
• ้
• า
• ม
• ใ
• ช
• ้
• ไ
• ม
• ่
• ใ
• ช
• ่
• ย
• า
• อ
• ั
• น
• ด
• ั
• บ
• แ
• ร
• ก
• ส
• ำ
• ห
• ร
• ั
• บ
• ผ
• ู
• ้
• ป
• ่
• ว
• ย
• ท
• ี
• ่
• ไ
• ม
• ่
• เ
• ค
• ย
• ใ
• ช
• ้
• ย
• า
• แ
• ก
• ้
• ป
• ว
• ด
• ม
• า
• ก
• ่
• อ
• น
•
• ข
• ้
• อ
• จ
• .
• :
• T
• o
• p
• i
• c
• a
• l
• c
• a
• p
• s
• a
• i
• c
• i
• n
• ต
• า
• ม
• แ
• น
• ว
• ท
• า
• ง
• A
• C
• R
• 2
• 0
• 1
• 9
• แ
• น
• ะ
• น
• ำ
• c
• o
• n
• d
• i
• t
• i
• o
• n
• a
• l
• l
• y
• a
• g
• a
• i
• n
• s
• t
• ส
• ำ
• ห
• ร
• ั
• บ
• k
• n
• e
• e
• O
• A
• เ
• น
• ื
• ่
• อ
• ง
• จ
• า
• ก
• ข
• ้
• อ
• ม
• ู
• ล
• ส
• น
• ั
• บ
• ส
• น
• ุ
• น
• ด
• ้
• า
• น
• ป
• ร
• ะ
• ส
• ิ
• ท
• ธ
• ิ
• ผ
• ล
• ไ
• ม
• ่
• เ
• พ
• ี
• ย
• ง
• พ
• อ
• แ
• ล
• ะ
• อ
• า
• จ
• เ
• ก
• ิ
• ด
• อ
• า
• ก
• า
• ร
• แ
• ส
• บ
• ร
• ้
• อ
• น
• ร
• ะ
• ค
• า
• ย
• เ
• ค
• ื
• อ
• ง
• ผ
• ิ
• ว
• ห
• น
• ั
• ง
• ร
• ุ
• น
• แ
• ร
• ง</t>
        </is>
      </c>
      <c r="L248" s="186" t="n"/>
      <c r="M248" s="186" t="inlineStr">
        <is>
          <t>Musculoskeletal</t>
        </is>
      </c>
      <c r="N248" s="186" t="inlineStr">
        <is>
          <t>Osteoarthritis</t>
        </is>
      </c>
      <c r="O248" s="185" t="inlineStr">
        <is>
          <t>Clinic</t>
        </is>
      </c>
      <c r="P248" s="186" t="inlineStr">
        <is>
          <t>[SOURCE: Mock Pharmtutor 2024 Set 2 ข้อ 2]</t>
        </is>
      </c>
      <c r="Q248" s="185" t="inlineStr">
        <is>
          <t>ข้อสอบจำลอง</t>
        </is>
      </c>
      <c r="R248" s="185" t="inlineStr">
        <is>
          <t>Mock Pharmtutor 2024</t>
        </is>
      </c>
      <c r="S248" s="185" t="n"/>
    </row>
    <row r="249" ht="24" customHeight="1" s="49">
      <c r="A249" s="185" t="n">
        <v>247</v>
      </c>
      <c r="B249" s="186" t="n"/>
      <c r="C249" s="186" t="inlineStr">
        <is>
          <t>ผู้ป่วยโรค Gout ต้องตรวจความปลอดภัยในข้อใด ก่อนใช้ยา Allopurinol (MCQ ธ.ค. 66)</t>
        </is>
      </c>
      <c r="D249" s="186" t="n"/>
      <c r="E249" s="186" t="inlineStr">
        <is>
          <t>Alkaline phosphatase</t>
        </is>
      </c>
      <c r="F249" s="186" t="inlineStr">
        <is>
          <t>Hemoglobin</t>
        </is>
      </c>
      <c r="G249" s="186" t="inlineStr">
        <is>
          <t>Creatine phosphokinase</t>
        </is>
      </c>
      <c r="H249" s="186" t="inlineStr">
        <is>
          <t>HLA-B 5801</t>
        </is>
      </c>
      <c r="I249" s="186" t="inlineStr">
        <is>
          <t>CYP3A4 polymorphism</t>
        </is>
      </c>
      <c r="J249" s="185" t="inlineStr">
        <is>
          <t>4</t>
        </is>
      </c>
      <c r="K249" s="186" t="inlineStr">
        <is>
          <t>✅ คำตอบที่ถูกต้อง: ข้อ ง. HLA-B 5801
🎯 ทำไมข้อนี้ถึงถูก:
🎯 ทำไมข้อนี้ถึงถูก: การตรวจอัลลีล HLA-B 5801 ก่อนเริ่มยา Allopurinol เป็นข้อแนะนำสำคัญในคนไทยและคนเอเชียเพื่อคัดกรองความเสี่ยงต่อการเกิดผื่นแพ้ยารุนแรงชนิด Severe Cutaneous Adverse Reactions (SCARs) ได้แก่ Stevens-Johnson syndrome (SJS) และ Toxic Epidermal Necrolysis (TEN)
🔍 ข้ออื่นผิดเพราะอะไร:
•
• ข
• ้
• อ
• ก
• .
• :
• A
• l
• k
• a
• l
• i
• n
• e
• p
• h
• o
• s
• p
• h
• a
• t
• a
• s
• e
• เ
• ป
• ็
• น
• เ
• อ
• น
• ไ
• ซ
• ม
• ์
• ต
• ร
• ว
• จ
• ก
• า
• ร
• ท
• ำ
• ง
• า
• น
• ข
• อ
• ง
• ต
• ั
• บ
• แ
• ล
• ะ
• ท
• า
• ง
• เ
• ด
• ิ
• น
• น
• ้
• ำ
• ด
• ี
• ห
• ร
• ื
• อ
• ก
• า
• ร
• ส
• ร
• ้
• า
• ง
• ก
• ร
• ะ
• ด
• ู
• ก
• ไ
• ม
• ่
• ใ
• ช
• ่
• ก
• า
• ร
• ต
• ร
• ว
• จ
• ท
• า
• ง
• พ
• ั
• น
• ธ
• ุ
• ศ
• า
• ส
• ต
• ร
• ์
• เ
• พ
• ื
• ่
• อ
• ป
• ้
• อ
• ง
• ก
• ั
• น
• ก
• า
• ร
• แ
• พ
• ้
• ย
• า
• ร
• ุ
• น
• แ
• ร
• ง
• จ
• า
• ก
• A
• l
• l
• o
• p
• u
• r
• i
• n
• o
• l
•
• ข
• ้
• อ
• ข
• .
• :
• H
• e
• m
• o
• g
• l
• o
• b
• i
• n
• เ
• ป
• ็
• น
• ค
• ่
• า
• ต
• ร
• ว
• จ
• ว
• ั
• ด
• ร
• ะ
• ด
• ั
• บ
• ค
• ว
• า
• ม
• เ
• ข
• ้
• ม
• ข
• ้
• น
• ข
• อ
• ง
• เ
• ม
• ็
• ด
• เ
• ล
• ื
• อ
• ด
• แ
• ด
• ง
• เ
• พ
• ื
• ่
• อ
• ป
• ร
• ะ
• เ
• ม
• ิ
• น
• ภ
• า
• ว
• ะ
• โ
• ล
• ห
• ิ
• ต
• จ
• า
• ง
• ไ
• ม
• ่
• ไ
• ด
• ้
• เ
• ก
• ี
• ่
• ย
• ว
• ข
• ้
• อ
• ง
• ก
• ั
• บ
• ค
• ว
• า
• ม
• ป
• ล
• อ
• ด
• ภ
• ั
• ย
• เ
• ฉ
• พ
• า
• ะ
• ข
• อ
• ง
• A
• l
• l
• o
• p
• u
• r
• i
• n
• o
• l
•
• ข
• ้
• อ
• ค
• .
• :
• C
• r
• e
• a
• t
• i
• n
• e
• p
• h
• o
• s
• p
• h
• o
• k
• i
• n
• a
• s
• e
• เ
• ป
• ็
• น
• เ
• อ
• น
• ไ
• ซ
• ม
• ์
• ป
• ร
• ะ
• เ
• ม
• ิ
• น
• ก
• า
• ร
• บ
• า
• ด
• เ
• จ
• ็
• บ
• ข
• อ
• ง
• ก
• ล
• ้
• า
• ม
• เ
• น
• ื
• ้
• อ
• ล
• า
• ย
• (
• m
• y
• o
• p
• a
• t
• h
• y
• /
• r
• h
• a
• b
• d
• o
• m
• y
• o
• l
• y
• s
• i
• s
• )
• ซ
• ึ
• ่
• ง
• ต
• ร
• ว
• จ
• ใ
• น
• ก
• า
• ร
• ใ
• ช
• ้
• ย
• า
• ก
• ล
• ุ
• ่
• ม
• s
• t
• a
• t
• i
• n
• s
• ไ
• ม
• ่
• ใ
• ช
• ่
• a
• l
• l
• o
• p
• u
• r
• i
• n
• o
• l
•
• ข
• ้
• อ
• จ
• .
• :
• C
• Y
• P
• 3
• A
• 4
• p
• o
• l
• y
• m
• o
• r
• p
• h
• i
• s
• m
• ไ
• ม
• ่
• เ
• ก
• ี
• ่
• ย
• ว
• ข
• ้
• อ
• ง
• ก
• ั
• บ
• ก
• า
• ร
• แ
• พ
• ้
• ย
• า
• A
• l
• l
• o
• p
• u
• r
• i
• n
• o
• l
• เ
• น
• ื
• ่
• อ
• ง
• จ
• า
• ก
• A
• l
• l
• o
• p
• u
• r
• i
• n
• o
• l
• แ
• ล
• ะ
• o
• x
• y
• p
• u
• r
• i
• n
• o
• l
• ถ
• ู
• ก
• เ
• ม
• ท
• า
• บ
• อ
• ไ
• ล
• ซ
• ์
• ผ
• ่
• า
• น
• เ
• อ
• น
• ไ
• ซ
• ม
• ์
• x
• a
• n
• t
• h
• i
• n
• e
• o
• x
• i
• d
• a
• s
• e
• แ
• ล
• ะ
• a
• l
• d
• e
• h
• y
• d
• e
• o
• x
• i
• d
• a
• s
• e
• ไ
• ม
• ่
• ไ
• ด
• ้
• ผ
• ่
• า
• น
• C
• Y
• P
• 3
• A
• 4</t>
        </is>
      </c>
      <c r="L249" s="186" t="n"/>
      <c r="M249" s="186" t="inlineStr">
        <is>
          <t>Musculoskeletal</t>
        </is>
      </c>
      <c r="N249" s="186" t="inlineStr">
        <is>
          <t>Gout</t>
        </is>
      </c>
      <c r="O249" s="185" t="inlineStr">
        <is>
          <t>Clinic</t>
        </is>
      </c>
      <c r="P249" s="186" t="inlineStr">
        <is>
          <t>[SOURCE: Mock Pharmtutor 2024 Set 2 ข้อ 3]</t>
        </is>
      </c>
      <c r="Q249" s="185" t="inlineStr">
        <is>
          <t>ข้อสอบจำลอง</t>
        </is>
      </c>
      <c r="R249" s="185" t="inlineStr">
        <is>
          <t>Mock Pharmtutor 2024</t>
        </is>
      </c>
      <c r="S249" s="185" t="n"/>
    </row>
    <row r="250">
      <c r="A250" s="185" t="n">
        <v>248</v>
      </c>
      <c r="B250" s="186" t="n"/>
      <c r="C250" s="186" t="inlineStr">
        <is>
          <t>เพราะเหตุใด แพทย์จึงสั่งจ่าย Colchicine (0.6 mg) OD คู่กับ Allopurinol (100 mg) OD</t>
        </is>
      </c>
      <c r="D250" s="186" t="n"/>
      <c r="E250" s="186" t="inlineStr">
        <is>
          <t>ป้องกัน acute gout และรักษา acute gouty attack</t>
        </is>
      </c>
      <c r="F250" s="186" t="inlineStr">
        <is>
          <t>เสริมฤทธิ์ Allopurinol โดยกำจัดยูริกออกคนละกลไก</t>
        </is>
      </c>
      <c r="G250" s="186" t="inlineStr">
        <is>
          <t>ป้องกันการเกิดก้อนโทฟัส</t>
        </is>
      </c>
      <c r="H250" s="186" t="inlineStr">
        <is>
          <t>ป้องกันการเกิด xanthine ตกค้าง</t>
        </is>
      </c>
      <c r="I250" s="186" t="inlineStr">
        <is>
          <t>เสริมฤทธิ์ Allopurinol โดยการลดการขับยาออกของยาทางไต</t>
        </is>
      </c>
      <c r="J250" s="185" t="inlineStr">
        <is>
          <t>1</t>
        </is>
      </c>
      <c r="K250" s="186" t="inlineStr">
        <is>
          <t>✅ คำตอบที่ถูกต้อง: ข้อ ก. ป้องกัน acute gout และรักษา acute gouty attack
🎯 ทำไมข้อนี้ถึงถูก:
🎯 ทำไมข้อนี้ถึงถูก: การเริ่มยา Allopurinol เพื่อลดกรดยูริก (Urate-lowering therapy) จะทำให้ระดับกรดยูริกในกระแสเลือดลดลงอย่างรวดเร็ว ส่งผลให้ผลึก monosodium urate ละลายตัวและกระตุ้นการกำเริบของข้ออักเสบเฉียบพลัน (mobilization flare) จึงต้องให้ Colchicine ขนาดต่ำร่วมด้วยอย่างน้อย 3 ถึง 6 เดือนเพื่อป้องกัน flare
🔍 ข้ออื่นผิดเพราะอะไร:
•
• ข
• ้
• อ
• ข
• .
• :
• เ
• ส
• ร
• ิ
• ม
• ฤ
• ท
• ธ
• ิ
• ์
• A
• l
• l
• o
• p
• u
• r
• i
• n
• o
• l
• โ
• ด
• ย
• ก
• ำ
• จ
• ั
• ด
• ย
• ู
• ร
• ิ
• ก
• อ
• อ
• ก
• ค
• น
• ล
• ะ
• ก
• ล
• ไ
• ก
• :
• C
• o
• l
• c
• h
• i
• c
• i
• n
• e
• อ
• อ
• ก
• ฤ
• ท
• ธ
• ิ
• ์
• ต
• ้
• า
• น
• ก
• า
• ร
• อ
• ั
• ก
• เ
• ส
• บ
• โ
• ด
• ย
• ย
• ั
• บ
• ย
• ั
• ้
• ง
• t
• u
• b
• u
• l
• i
• n
• p
• o
• l
• y
• m
• e
• r
• i
• z
• a
• t
• i
• o
• n
• แ
• ล
• ะ
• ก
• า
• ร
• เ
• ค
• ล
• ื
• ่
• อ
• น
• ท
• ี
• ่
• ข
• อ
• ง
• n
• e
• u
• t
• r
• o
• p
• h
• i
• l
• ไ
• ม
• ่
• ไ
• ด
• ้
• ม
• ี
• ผ
• ล
• ล
• ด
• ห
• ร
• ื
• อ
• ข
• ั
• บ
• ก
• ร
• ด
• ย
• ู
• ร
• ิ
• ก
• อ
• อ
• ก
• จ
• า
• ก
• ร
• ่
• า
• ง
• ก
• า
• ย
•
• ข
• ้
• อ
• ค
• .
• :
• ป
• ้
• อ
• ง
• ก
• ั
• น
• ก
• า
• ร
• เ
• ก
• ิ
• ด
• ก
• ้
• อ
• น
• โ
• ท
• ฟ
• ั
• ส
• :
• ก
• า
• ร
• ล
• ะ
• ล
• า
• ย
• แ
• ล
• ะ
• ป
• ้
• อ
• ง
• ก
• ั
• น
• ก
• ้
• อ
• น
• t
• o
• p
• h
• i
• เ
• ป
• ็
• น
• ผ
• ล
• จ
• า
• ก
• ก
• า
• ร
• ล
• ด
• ร
• ะ
• ด
• ั
• บ
• s
• e
• r
• u
• m
• u
• r
• a
• t
• e
• ใ
• ห
• ้
• ต
• ่
• ำ
• ก
• ว
• ่
• า
• จ
• ุ
• ด
• อ
• ิ
• ่
• ม
• ต
• ั
• ว
• ด
• ้
• ว
• ย
• A
• l
• l
• o
• p
• u
• r
• i
• n
• o
• l
• ใ
• น
• ร
• ะ
• ย
• ะ
• ย
• า
• ว
• ไ
• ม
• ่
• ใ
• ช
• ่
• ห
• น
• ้
• า
• ท
• ี
• ่
• ข
• อ
• ง
• C
• o
• l
• c
• h
• i
• c
• i
• n
• e
•
• ข
• ้
• อ
• ง
• .
• :
• ป
• ้
• อ
• ง
• ก
• ั
• น
• ก
• า
• ร
• เ
• ก
• ิ
• ด
• x
• a
• n
• t
• h
• i
• n
• e
• ต
• ก
• ค
• ้
• า
• ง
• :
• A
• l
• l
• o
• p
• u
• r
• i
• n
• o
• l
• ย
• ั
• บ
• ย
• ั
• ้
• ง
• x
• a
• n
• t
• h
• i
• n
• e
• o
• x
• i
• d
• a
• s
• e
• ท
• ำ
• ใ
• ห
• ้
• ม
• ี
• h
• y
• p
• o
• x
• a
• n
• t
• h
• i
• n
• e
• แ
• ล
• ะ
• x
• a
• n
• t
• h
• i
• n
• e
• ส
• ะ
• ส
• ม
• ซ
• ึ
• ่
• ง
• ล
• ะ
• ล
• า
• ย
• น
• ้
• ำ
• ไ
• ด
• ้
• ด
• ี
• แ
• ล
• ะ
• ข
• ั
• บ
• อ
• อ
• ก
• ท
• า
• ง
• ป
• ั
• ส
• ส
• า
• ว
• ะ
• C
• o
• l
• c
• h
• i
• c
• i
• n
• e
• ไ
• ม
• ่
• ไ
• ด
• ้
• ช
• ่
• ว
• ย
• ป
• ้
• อ
• ง
• ก
• ั
• น
• ก
• า
• ร
• ต
• ก
• ค
• ้
• า
• ง
• ข
• อ
• ง
• ส
• า
• ร
• น
• ี
• ้
•
• ข
• ้
• อ
• จ
• .
• :
• เ
• ส
• ร
• ิ
• ม
• ฤ
• ท
• ธ
• ิ
• ์
• A
• l
• l
• o
• p
• u
• r
• i
• n
• o
• l
• โ
• ด
• ย
• ก
• า
• ร
• ล
• ด
• ก
• า
• ร
• ข
• ั
• บ
• ย
• า
• อ
• อ
• ก
• ข
• อ
• ง
• ย
• า
• ท
• า
• ง
• ไ
• ต
• :
• C
• o
• l
• c
• h
• i
• c
• i
• n
• e
• ไ
• ม
• ่
• ไ
• ด
• ้
• ม
• ี
• ผ
• ล
• ท
• า
• ง
• เ
• ภ
• ส
• ั
• ช
• จ
• ล
• น
• ศ
• า
• ส
• ต
• ร
• ์
• ใ
• น
• ก
• า
• ร
• ล
• ด
• ก
• า
• ร
• ข
• ั
• บ
• ถ
• ่
• า
• ย
• A
• l
• l
• o
• p
• u
• r
• i
• n
• o
• l
• ห
• ร
• ื
• อ
• O
• x
• y
• p
• u
• r
• i
• n
• o
• l
• ท
• า
• ง
• ไ
• ต</t>
        </is>
      </c>
      <c r="L250" s="186" t="n"/>
      <c r="M250" s="186" t="inlineStr">
        <is>
          <t>Musculoskeletal</t>
        </is>
      </c>
      <c r="N250" s="186" t="inlineStr">
        <is>
          <t>Gout</t>
        </is>
      </c>
      <c r="O250" s="185" t="inlineStr">
        <is>
          <t>Clinic</t>
        </is>
      </c>
      <c r="P250" s="186" t="inlineStr">
        <is>
          <t>[SOURCE: Mock Pharmtutor 2024 Set 2 ข้อ 4]</t>
        </is>
      </c>
      <c r="Q250" s="185" t="inlineStr">
        <is>
          <t>ข้อสอบจำลอง</t>
        </is>
      </c>
      <c r="R250" s="185" t="inlineStr">
        <is>
          <t>Mock Pharmtutor 2024</t>
        </is>
      </c>
      <c r="S250" s="185" t="n"/>
    </row>
    <row r="251">
      <c r="A251" s="185" t="n">
        <v>249</v>
      </c>
      <c r="B251" s="186" t="n"/>
      <c r="C251" s="186" t="inlineStr">
        <is>
          <t>ผู้ป่วยชายอายุ 75 ปี มีประวัติเคยผ่าเปลี่ยนลิ้นที่หัวใจและใช้ยา Simvastatin และ Aspirin อย่างสม่ำเสมอ และมีประวัติเป็นโรคกระเพาะอักเสบ แต่อาการหายดีแล้ว วันนี้มาร้านขายยาปรึกษาเนื่องจากมีอาการปวดเข่าเวลาเดินและนั่งเป็นเวลานาน ในฐานะที่ท่านเป็นเภสัชกร ยาในข้อใดต่อไปนี้เหมาะสมสำหรับผู้ป่วยรายนี้มากที่สุด</t>
        </is>
      </c>
      <c r="D251" s="186" t="n"/>
      <c r="E251" s="186" t="inlineStr">
        <is>
          <t>Celecoxib</t>
        </is>
      </c>
      <c r="F251" s="186" t="inlineStr">
        <is>
          <t>Etoricoxib + Vonoprazan</t>
        </is>
      </c>
      <c r="G251" s="186" t="inlineStr">
        <is>
          <t>Naproxen + Alum milk</t>
        </is>
      </c>
      <c r="H251" s="186" t="inlineStr">
        <is>
          <t>Ibuprofen + omeprazole</t>
        </is>
      </c>
      <c r="I251" s="186" t="inlineStr">
        <is>
          <t>Naproxen + Omeprazole</t>
        </is>
      </c>
      <c r="J251" s="185" t="inlineStr">
        <is>
          <t>5</t>
        </is>
      </c>
      <c r="K251" s="186" t="inlineStr">
        <is>
          <t>✅ คำตอบที่ถูกต้อง: ข้อ จ. Naproxen + Omeprazole
🎯 ทำไมข้อนี้ถึงถูก:
🎯 ทำไมข้อนี้ถึงถูก: ผู้ป่วยรายนี้มีทั้งความเสี่ยงด้านหัวใจและหลอดเลือดสูง (High CV risk: อายุ 75 ปี, เคยผ่าเปลี่ยนลิ้นหัวใจ, ใช้ยา Aspirin) และความเสี่ยงต่อทางเดินอาหารสูง (High GI risk: อายุเกิน 65 ปี, มีประวัติ gastritis, ใช้ Aspirin ร่วมด้วย) ตามหลักการเลือกใช้ NSAID: Naproxen เป็นยาที่มีความปลอดภัยต่อระบบหัวใจและหลอดเลือดสูงที่สุด (CV safety ดีที่สุด) และเมื่อผู้ป่วยมีความเสี่ยงทางเดินอาหารสูง ต้องให้คู่กับ Proton Pump Inhibitor (PPI เช่น Omeprazole) เสมอเพื่อป้องกันการเกิดแผลและเลือดออกในกระเพาะอาหาร
🔍 ข้ออื่นผิดเพราะอะไร:
• ข้อ ก. Celecoxib: ผิดเพราะการใช้ selective COX-2 inhibitor ตัวเดียวโดยไม่มี PPI ไม่เพียงพอต่อผู้ป่วย high GI risk และเพิ่มความเสี่ยงต่อลิ่มเลือดอุดตันและกล้ามเนื้อหัวใจขาดเลือดในผู้ป่วยเปลี่ยนลิ้นหัวใจ
• ข้อ ข. Etoricoxib + Vonoprazan: ผิดเพราะ Etoricoxib เป็น COX-2 inhibitor ที่เพิ่มความเสี่ยงต่อ cardiovascular events สูงมาก มีข้อห้ามใช้เด็ดขาดในผู้ป่วย ischemic heart disease หรือ severe cardiovascular conditions
• ข้อ ค. Naproxen + Alum milk: ผิดเพราะยาลดกรดเคลือบกระเพาะ (Alum milk / Antacid) ออกฤทธิ์ระยะสั้นมาก ไม่สามารถป้องกัน NSAID-induced peptic ulcer bleeding ได้อย่างมีประสิทธิภาพเหมือน PPI
• ข้อ ง. Ibuprofen + omeprazole: ผิดเพราะ Ibuprofen มี drug interaction เข้าแย่งจับ binding site บน platelet COX-1 ทำให้ขัดขวางฤทธิ์ต้านเกล็ดเลือดของ Aspirin อย่างรุนแรง ซึ่ง Naproxen มีปัญหานี้น้อยกว่าหากรับประทานห่างจาก Aspirin อย่างเหมาะสม</t>
        </is>
      </c>
      <c r="L251" s="186" t="n"/>
      <c r="M251" s="186" t="inlineStr">
        <is>
          <t>Musculoskeletal</t>
        </is>
      </c>
      <c r="N251" s="186" t="inlineStr">
        <is>
          <t>Osteoarthritis</t>
        </is>
      </c>
      <c r="O251" s="185" t="inlineStr">
        <is>
          <t>Clinic</t>
        </is>
      </c>
      <c r="P251" s="186" t="inlineStr">
        <is>
          <t>[SOURCE: Mock Pharmtutor 2024 Set 2 ข้อ 49]</t>
        </is>
      </c>
      <c r="Q251" s="185" t="inlineStr">
        <is>
          <t>ข้อสอบจำลอง</t>
        </is>
      </c>
      <c r="R251" s="185" t="inlineStr">
        <is>
          <t>Mock Pharmtutor 2024</t>
        </is>
      </c>
      <c r="S251" s="185" t="n"/>
    </row>
    <row r="252">
      <c r="A252" s="185" t="n">
        <v>250</v>
      </c>
      <c r="B252" s="186" t="n"/>
      <c r="C252" s="186" t="inlineStr">
        <is>
          <t>จงเรียงลำดับความจำเพาะต่อตัวรับชนิด COX-2 ของยาในกลุ่มลดการอักเสบที่ไม่ใช่สเตียรอยด์</t>
        </is>
      </c>
      <c r="D252" s="186" t="n"/>
      <c r="E252" s="186" t="inlineStr">
        <is>
          <t>Diclofenac &gt; Etoricoxib &gt; Aspirin</t>
        </is>
      </c>
      <c r="F252" s="186" t="inlineStr">
        <is>
          <t>Diclofenac &gt; Aspirin &gt; Etoricoxib</t>
        </is>
      </c>
      <c r="G252" s="186" t="inlineStr">
        <is>
          <t>Etoricoxib &gt; Aspirin &gt; Diclofenac</t>
        </is>
      </c>
      <c r="H252" s="186" t="inlineStr">
        <is>
          <t>Etoricoxib &gt; Diclofenac &gt; Aspirin</t>
        </is>
      </c>
      <c r="I252" s="186" t="inlineStr">
        <is>
          <t>Aspirin &gt; Diclofenac &gt; Etoricoxib</t>
        </is>
      </c>
      <c r="J252" s="185" t="inlineStr">
        <is>
          <t>4</t>
        </is>
      </c>
      <c r="K252" s="186" t="inlineStr">
        <is>
          <t>✅ คำตอบที่ถูกต้อง: ข้อ ง. Etoricoxib &gt; Diclofenac &gt; Aspirin
🎯 ทำไมข้อนี้ถึงถูก:
🎯 ทำไมข้อนี้ถึงถูก: การเรียงลำดับความจำเพาะต่อเอนไซม์ COX-2 (COX-2 selectivity / ค่าอัตราส่วน IC50 ratio): 1. Etoricoxib เป็น highly selective COX-2 inhibitor (มีความจำเพาะต่อ COX-2 สูงกว่า COX-1 มากกว่า 100 เท่า) 2. Diclofenac เป็น traditional NSAID ที่มีความจำเพาะต่อ COX-2 ปานกลาง (semi-selective COX-2 inhibitor) 3. Aspirin มีความจำเพาะต่อ COX-1 สูงกว่า COX-2 (COX-1 selective inhibitor) ดังนั้นลำดับที่ถูกต้องคือ Etoricoxib &gt; Diclofenac &gt; Aspirin
🔍 ข้ออื่นผิดเพราะอะไร:
• ข้อ ก. Diclofenac &gt; Etoricoxib &gt; Aspirin: ผิดเพราะ Etoricoxib มีความจำเพาะต่อ COX-2 สูงกว่า Diclofenac อย่างมาก
• ข้อ ข. Diclofenac &gt; Aspirin &gt; Etoricoxib: ผิดเพราะเรียงลำดับผิดทั้ง Etoricoxib ที่มี selectivity สูงสุด และ Diclofenac
• ข้อ ค. Etoricoxib &gt; Aspirin &gt; Diclofenac: ผิดเพราะ Aspirin มีความจำเพาะต่อ COX-2 ต่ำที่สุด (ยับยั้ง COX-1 เด่นชัดที่สุด)
• ข้อ จ. Aspirin &gt; Diclofenac &gt; Etoricoxib: ผิดเพราะเป็นการเรียงลำดับความจำเพาะต่อ COX-1 ไม่ใช่ความจำเพาะต่อ COX-2</t>
        </is>
      </c>
      <c r="L252" s="186" t="n"/>
      <c r="M252" s="186" t="inlineStr">
        <is>
          <t>Musculoskeletal</t>
        </is>
      </c>
      <c r="N252" s="186" t="inlineStr">
        <is>
          <t>Osteoarthritis</t>
        </is>
      </c>
      <c r="O252" s="185" t="inlineStr">
        <is>
          <t>Clinic</t>
        </is>
      </c>
      <c r="P252" s="186" t="inlineStr">
        <is>
          <t>[SOURCE: Mock Pharmtutor 2024 Set 2 ข้อ 65]</t>
        </is>
      </c>
      <c r="Q252" s="185" t="inlineStr">
        <is>
          <t>ข้อสอบจำลอง</t>
        </is>
      </c>
      <c r="R252" s="185" t="inlineStr">
        <is>
          <t>Mock Pharmtutor 2024</t>
        </is>
      </c>
      <c r="S252" s="185" t="n"/>
    </row>
    <row r="253">
      <c r="A253" s="185" t="n">
        <v>251</v>
      </c>
      <c r="B253" s="186"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t>
        </is>
      </c>
      <c r="C253" s="186" t="inlineStr">
        <is>
          <t>จากกรณีศึกษาข้างต้น ปัจจัยหรือสาเหตุใดที่ส่งผลต่อการเกิดอาการปวดข้อกำเริบเฉียบพลันในผู้ป่วยรายนี้</t>
        </is>
      </c>
      <c r="D253" s="186" t="n"/>
      <c r="E253" s="186" t="inlineStr">
        <is>
          <t>ใช้ Allopurinol เป็นเวลานานอย่างต่อเนื่อง</t>
        </is>
      </c>
      <c r="F253" s="186" t="inlineStr">
        <is>
          <t>ได้รับ Aspirin</t>
        </is>
      </c>
      <c r="G253" s="186" t="inlineStr">
        <is>
          <t>ได้รับ Metformin</t>
        </is>
      </c>
      <c r="H253" s="186" t="inlineStr">
        <is>
          <t>ได้รับ Losartan</t>
        </is>
      </c>
      <c r="I253" s="186" t="inlineStr">
        <is>
          <t>Uric acid ในเลือดสูงกว่าค่าปกติ</t>
        </is>
      </c>
      <c r="J253" s="185" t="inlineStr">
        <is>
          <t>2</t>
        </is>
      </c>
      <c r="K253" s="186" t="inlineStr">
        <is>
          <t>✅ คำตอบที่ถูกต้อง: ข้อ ข. ได้รับ Aspirin
🎯 ทำไมข้อนี้ถึงถูก:
🎯 ทำไมข้อนี้ถึงถูก: Aspirin ในขนาดต่ำ (low-dose aspirin 75-325 mg/day) มีผลยับยั้งการหลั่งของ uric acid ที่ท่อไตส่วนต้น (inhibition of renal tubular secretion of uric acid via organic anion transporters) ทำให้เกิดการคั่งของ uric acid ในกระแสเลือด และเป็นตัวกระตุ้นทางยาที่สำคัญต่อการเกิด acute gout flare
🔍 ข้ออื่นผิดเพราะอะไร:
• ข้อ ก. ใช้ Allopurinol เป็นเวลานานอย่างต่อเนื่อง: ผู้ป่วยรับประทานยานี้ต่อเนื่องมานานจนระดับยาคงที่แล้ว ไม่ใช่ปัจจัยกระตุ้นเฉียบพลัน (การกระตุ้นจาก allopurinol มักเกิดในช่วง 1-3 เดือนแรกของการเริ่มยาหรือปรับขนาดยา)
• ข้อ ค. ได้รับ Metformin: ยาลดระดับน้ำตาล metformin ไม่มีผลเพิ่มระดับ serum uric acid หรือกระตุ้นให้เกิดโรคเกาต์กำเริบ
• ข้อ ง. ได้รับ Losartan: Losartan เป็นยาต้านความดันกลุ่ม ARB ชนิดเดียวที่มีฤทธิ์ uricosuric effect ช่วยเพิ่มการขับกรดยูริกออกทางปัสสาวะ จึงมีผลลดระดับ uric acid ไม่ใช่สาเหตุที่ทำให้ข้ออักเสบกำเริบ
• ข้อ จ. Uric acid ในเลือดสูงกว่าค่าปกติ: ระดับ serum uric acid 7.2 mg/dL แม้จะสูงกว่าเป้าหมายการรักษา (&lt; 6.0 mg/dL) ซึ่งเป็นปัจจัยพื้นฐานของการมีผลึกเกาต์ แต่ตัวกระตุ้นจำเพาะ (precipitating trigger) ที่ทำให้เกิดการอักเสบเฉียบพลันในครั้งนี้คือการได้รับ Aspirin
• --</t>
        </is>
      </c>
      <c r="L253" s="186" t="n"/>
      <c r="M253" s="186" t="inlineStr">
        <is>
          <t>Musculoskeletal</t>
        </is>
      </c>
      <c r="N253" s="186" t="inlineStr">
        <is>
          <t>Gout</t>
        </is>
      </c>
      <c r="O253" s="185" t="inlineStr">
        <is>
          <t>Clinic</t>
        </is>
      </c>
      <c r="P253" s="186" t="inlineStr">
        <is>
          <t>ข้อ 1 Mock RxCU83</t>
        </is>
      </c>
      <c r="Q253" s="185" t="inlineStr">
        <is>
          <t>ข้อสอบจำลอง</t>
        </is>
      </c>
      <c r="R253" s="185" t="inlineStr">
        <is>
          <t>Mock RxCU83 ชุดที่ 1</t>
        </is>
      </c>
      <c r="S253" s="185" t="inlineStr">
        <is>
          <t>CASE_MOCK83_01</t>
        </is>
      </c>
    </row>
    <row r="254">
      <c r="A254" s="185" t="n">
        <v>252</v>
      </c>
      <c r="B254" s="186"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t>
        </is>
      </c>
      <c r="C254" s="186" t="inlineStr">
        <is>
          <t>จากกรณีศึกษาข้างต้น ทางเลือกการใช้ยาของโรคเก๊าท์เฉียบพลันในผู้ป่วยรายนี้ข้อใดเหมาะสมที่สุด</t>
        </is>
      </c>
      <c r="D254" s="186" t="n"/>
      <c r="E254" s="186" t="inlineStr">
        <is>
          <t>Colchicine 0.6 mg BID</t>
        </is>
      </c>
      <c r="F254" s="186" t="inlineStr">
        <is>
          <t>Ibuprofen 400 mg TID</t>
        </is>
      </c>
      <c r="G254" s="186" t="inlineStr">
        <is>
          <t>Prednisolone 20 mg OD</t>
        </is>
      </c>
      <c r="H254" s="186" t="inlineStr">
        <is>
          <t>Naproxen 250 mg BID</t>
        </is>
      </c>
      <c r="I254" s="186" t="inlineStr">
        <is>
          <t>Colchicine ร่วมกับ Prednisolone</t>
        </is>
      </c>
      <c r="J254" s="185" t="inlineStr">
        <is>
          <t>1</t>
        </is>
      </c>
      <c r="K254" s="186" t="inlineStr">
        <is>
          <t>✅ คำตอบที่ถูกต้อง: ข้อ ก. Colchicine 0.6 mg BID
🎯 ทำไมข้อนี้ถึงถูก:
🎯 ทำไมข้อนี้ถึงถูก: ผู้ป่วยรายนี้มีโรคร่วมคือ Hypertension, Diabetes Mellitus และกำลังใช้ Aspirin การใช้ยากลุ่ม NSAIDs (Ibuprofen, Naproxen) มีความเสี่ยงสูงต่อการเกิด renal dysfunction, fluid retention ส่งผลให้ความดันโลหิตสูงขึ้น และเสี่ยงต่อ gastrointestinal bleeding จาก drug interaction กับ aspirin ดังนั้น Colchicine จึงเป็นยาแก้ปวดลดอักเสบตัวเลือกแรกที่เหมาะสมและปลอดภัยในผู้ป่วยรายนี้
🔍 ข้ออื่นผิดเพราะอะไร:
• ข้อ ข. Ibuprofen 400 mg TID: เป็น NSAID ที่มีข้อควรระวังสูงในผู้ป่วยโรคไต ความดันโลหิตสูง และเพิ่มความเสี่ยงต่อการเกิดแผลในทางเดินอาหารเมื่อใช้ร่วมกับ aspirin
• ข้อ ค. Prednisolone 20 mg OD: การใช้ systemic corticosteroid อาจรบกวนการควบคุมระดับน้ำตาลในเลือดของผู้ป่วยเบาหวาน มักเก็บไว้เป็นทางเลือกสำรองเมื่อผู้ป่วยทนต่อ colchicine ไม่ได้หรือมีข้อห้ามใช้เด็ดขาด
• ข้อ ง. Naproxen 250 mg BID: เป็น NSAID เช่นเดียวกับ ibuprofen จึงเพิ่มความเสี่ยงต่อโรคไต ความดันโลหิต และอันตรกิริยากับ aspirin
• ข้อ จ. Colchicine ร่วมกับ Prednisolone: ไม่จำเป็นต้องใช้การรักษาแบบผสมผสาน (combination therapy) ใน acute flare ที่มีอาการปวดระดับเล็กน้อยถึงปานกลางและเป็นเพียงข้อเดียว (single joint) การใช้ยาเดี่ยวก็เพียงพอ
• --</t>
        </is>
      </c>
      <c r="L254" s="186" t="n"/>
      <c r="M254" s="186" t="inlineStr">
        <is>
          <t>Musculoskeletal</t>
        </is>
      </c>
      <c r="N254" s="186" t="inlineStr">
        <is>
          <t>Gout</t>
        </is>
      </c>
      <c r="O254" s="185" t="inlineStr">
        <is>
          <t>Clinic</t>
        </is>
      </c>
      <c r="P254" s="186" t="inlineStr">
        <is>
          <t>ข้อ 2 Mock RxCU83</t>
        </is>
      </c>
      <c r="Q254" s="185" t="inlineStr">
        <is>
          <t>ข้อสอบจำลอง</t>
        </is>
      </c>
      <c r="R254" s="185" t="inlineStr">
        <is>
          <t>Mock RxCU83 ชุดที่ 1</t>
        </is>
      </c>
      <c r="S254" s="185" t="inlineStr">
        <is>
          <t>CASE_MOCK83_01</t>
        </is>
      </c>
    </row>
    <row r="255">
      <c r="A255" s="185" t="n">
        <v>253</v>
      </c>
      <c r="B255" s="186"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t>
        </is>
      </c>
      <c r="C255" s="186" t="inlineStr">
        <is>
          <t>จากกรณีศึกษาข้างต้น ควรดำเนินการอย่างไรในการใช้ยา allopurinol ในระหว่างอาการกำเริบเฉียบพลัน</t>
        </is>
      </c>
      <c r="D255" s="186" t="n"/>
      <c r="E255" s="186" t="inlineStr">
        <is>
          <t>ใช้เหมือนเดิม</t>
        </is>
      </c>
      <c r="F255" s="186" t="inlineStr">
        <is>
          <t>ลดขนาดยา</t>
        </is>
      </c>
      <c r="G255" s="186" t="inlineStr">
        <is>
          <t>เพิ่มขนาดยาทันที</t>
        </is>
      </c>
      <c r="H255" s="186" t="inlineStr">
        <is>
          <t>หยุดยา</t>
        </is>
      </c>
      <c r="I255" s="186" t="inlineStr">
        <is>
          <t>เปลี่ยนไปใช้ febuxostat</t>
        </is>
      </c>
      <c r="J255" s="185" t="inlineStr">
        <is>
          <t>1</t>
        </is>
      </c>
      <c r="K255" s="186" t="inlineStr">
        <is>
          <t>✅ คำตอบที่ถูกต้อง: ข้อ ก. ใช้เหมือนเดิม
🎯 ทำไมข้อนี้ถึงถูก:
🎯 ทำไมข้อนี้ถึงถูก: ตามคำแนะนำของแนวทางเวชปฏิบัติการรักษาโรคเกาต์ (ACR Gout Guidelines) หากผู้ป่วยได้รับยา Allopurinol อยู่เดิมอย่างต่อเนื่องก่อนเกิดอาการกำเริบเฉียบพลัน ให้รับประทานยาต่อในขนาดเดิม ห้ามหยุดยาและห้ามปรับเปลี่ยนขนาดยาในขณะที่ข้อกำลังอักเสบเฉียบพลัน
🔍 ข้ออื่นผิดเพราะอะไร:
• ข้อ ข. ลดขนาดยา: การลดขนาดยาจะทำให้ระดับ serum uric acid ในเลือดแกว่งตัวและกระตุ้นการเคลื่อนตัวของผลึกยูเรตให้อักเสบยืดเยื้อ
• ข้อ ค. เพิ่มขนาดยาทันที: การปรับเพิ่มขนาดยาในระหว่างที่มี acute flare จะทำให้ระดับ uric acid ในเลือดลดลงอย่างรวดเร็ว ส่งผลให้ผลึกเกาต์ละลายและกระตุ้นการอักเสบให้รุนแรงขึ้น (ควรรอให้อาการข้ออักเสบสงบลงอย่างน้อย 2-4 สัปดาห์ก่อนปรับเพิ่มยา)
• ข้อ ง. หยุดยา: การหยุด allopurinol กะทันหันจะทำให้ระดับกรดยูริกพุ่งสูงขึ้นอย่างรวดเร็ว ทำให้อาการปวดข้อกำเริบยาวนานขึ้น
• ข้อ จ. เปลี่ยนไปใช้ febuxostat: ไม่มีความจำเป็นต้องเปลี่ยนกลุ่มยา เนื่องจากผู้ป่วยยังไม่มีประวัติแพ้ยาหรือล้มเหลวจากการรักษา
• --</t>
        </is>
      </c>
      <c r="L255" s="186" t="n"/>
      <c r="M255" s="186" t="inlineStr">
        <is>
          <t>Musculoskeletal</t>
        </is>
      </c>
      <c r="N255" s="186" t="inlineStr">
        <is>
          <t>Gout</t>
        </is>
      </c>
      <c r="O255" s="185" t="inlineStr">
        <is>
          <t>Clinic</t>
        </is>
      </c>
      <c r="P255" s="186" t="inlineStr">
        <is>
          <t>ข้อ 3 Mock RxCU83</t>
        </is>
      </c>
      <c r="Q255" s="185" t="inlineStr">
        <is>
          <t>ข้อสอบจำลอง</t>
        </is>
      </c>
      <c r="R255" s="185" t="inlineStr">
        <is>
          <t>Mock RxCU83 ชุดที่ 1</t>
        </is>
      </c>
      <c r="S255" s="185" t="inlineStr">
        <is>
          <t>CASE_MOCK83_01</t>
        </is>
      </c>
    </row>
    <row r="256">
      <c r="A256" s="185" t="n">
        <v>254</v>
      </c>
      <c r="B256" s="186"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t>
        </is>
      </c>
      <c r="C256" s="186" t="inlineStr">
        <is>
          <t>จากทางเลือกที่เหมาะสมในการใช้รักษาเกาต์เฉียบพลัน ยาที่เลือกมีกลไกการออกฤทธิ์ทางเภสัชวิทยาอย่างไร</t>
        </is>
      </c>
      <c r="D256" s="186" t="n"/>
      <c r="E256" s="186" t="inlineStr">
        <is>
          <t>ลดการสร้าง uric acid โดยตรง</t>
        </is>
      </c>
      <c r="F256" s="186" t="inlineStr">
        <is>
          <t>เพิ่มการขับ uric acid โดยยับยั้งการดูดกลับที่ proximal tubule</t>
        </is>
      </c>
      <c r="G256" s="186" t="inlineStr">
        <is>
          <t>ยับยั้งการรวม microtubule ทำให้ลดการรวมตัว การเคลื่อนไหว และการกลืนกินของ neutrophil</t>
        </is>
      </c>
      <c r="H256" s="186" t="inlineStr">
        <is>
          <t>ยับยั้ง COX2 ลดการอักเสบ</t>
        </is>
      </c>
      <c r="I256" s="186" t="inlineStr">
        <is>
          <t>เพิ่มการสลาย uric acid</t>
        </is>
      </c>
      <c r="J256" s="185" t="inlineStr">
        <is>
          <t>3</t>
        </is>
      </c>
      <c r="K256" s="186" t="inlineStr">
        <is>
          <t>✅ คำตอบที่ถูกต้อง: ข้อ ค. ยับยั้งการรวม microtubule ทำให้ลดการรวมตัว การเคลื่อนไหว และการกลืนกินของ neutrophil
🎯 ทำไมข้อนี้ถึงถูก:
🎯 ทำไมข้อนี้ถึงถูก: Colchicine ออกฤทธิ์จับกับโปรตีน tubulin ขัดขวางกระบวนการ microtubule polymerization ส่งผลยับยั้งการเคลื่อนที่ (chemotaxis), การรวมกลุ่ม และการเก็บกินผลึกยูเรต (phagocytosis) ของเซลล์เม็ดเลือดขาว neutrophil ทำให้ระงับการหลั่งสารก่อการอักเสบและหยุดยั้งวงจรการอักเสบเฉียบพลัน
🔍 ข้ออื่นผิดเพราะอะไร:
• ข้อ ก. ลดการสร้าง uric acid โดยตรง: เป็นกลไกการออกฤทธิ์ของกลุ่ม Xanthine Oxidase Inhibitors เช่น Allopurinol และ Febuxostat
• ข้อ ข. เพิ่มการขับ uric acid โดยยับยั้งการดูดกลับที่ proximal tubule: เป็นกลไกของยากลุ่ม Uricosuric agents เช่น Probenecid, Benzbromarone, Sulfinpyrazone
• ข้อ ง. ยับยั้ง COX2 ลดการอักเสบ: เป็นกลไกการออกฤทธิ์ของยากลุ่ม NSAIDs และ COX-2 inhibitors
• ข้อ จ. เพิ่มการสลาย uric acid: เป็นกลไกของยากลุ่ม Recombinant Urate Oxidase เช่น Pegloticase, Rasburicase
• --</t>
        </is>
      </c>
      <c r="L256" s="186" t="n"/>
      <c r="M256" s="186" t="inlineStr">
        <is>
          <t>Musculoskeletal</t>
        </is>
      </c>
      <c r="N256" s="186" t="inlineStr">
        <is>
          <t>Gout</t>
        </is>
      </c>
      <c r="O256" s="185" t="inlineStr">
        <is>
          <t>Clinic</t>
        </is>
      </c>
      <c r="P256" s="186" t="inlineStr">
        <is>
          <t>ข้อ 4 Mock RxCU83</t>
        </is>
      </c>
      <c r="Q256" s="185" t="inlineStr">
        <is>
          <t>ข้อสอบจำลอง</t>
        </is>
      </c>
      <c r="R256" s="185" t="inlineStr">
        <is>
          <t>Mock RxCU83 ชุดที่ 1</t>
        </is>
      </c>
      <c r="S256" s="185" t="inlineStr">
        <is>
          <t>CASE_MOCK83_01</t>
        </is>
      </c>
    </row>
    <row r="257">
      <c r="A257" s="185" t="n">
        <v>255</v>
      </c>
      <c r="B257" s="186"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t>
        </is>
      </c>
      <c r="C257" s="186" t="inlineStr">
        <is>
          <t>ข้อใดคืออาการไม่พึงประสงค์จากการใช้ยา (ADR) ที่สำคัญและรุนแรงของ Allopurinol ที่ต้องเฝ้าระวังอย่างใกล้ชิด</t>
        </is>
      </c>
      <c r="D257" s="186" t="n"/>
      <c r="E257" s="186" t="inlineStr">
        <is>
          <t>ตับอักเสบ</t>
        </is>
      </c>
      <c r="F257" s="186" t="inlineStr">
        <is>
          <t>Hypoglycemia</t>
        </is>
      </c>
      <c r="G257" s="186" t="inlineStr">
        <is>
          <t>ต้อกระจก</t>
        </is>
      </c>
      <c r="H257" s="186" t="inlineStr">
        <is>
          <t>บวมน้ำ</t>
        </is>
      </c>
      <c r="I257" s="186" t="inlineStr">
        <is>
          <t>Stevens-Johnson syndrome / Toxic epidermal necrolysis (SJS/TEN)</t>
        </is>
      </c>
      <c r="J257" s="185" t="inlineStr">
        <is>
          <t>5</t>
        </is>
      </c>
      <c r="K257" s="186" t="inlineStr">
        <is>
          <t>✅ คำตอบที่ถูกต้อง: ข้อ จ. Stevens-Johnson syndrome / Toxic epidermal necrolysis (SJS/TEN)
🎯 ทำไมข้อนี้ถึงถูก:
🎯 ทำไมข้อนี้ถึงถูก: Allopurinol เป็นยาที่มีความเสี่ยงสูงต่อการเกิดปฏิกิริยาไม่พึงประสงค์ทางผิวหนังชนิดรุนแรง (Severe Cutaneous Adverse Reactions: SCARs) ได้แก่ Stevens-Johnson syndrome (SJS), Toxic Epidermal Necrolysis (TEN) และ DRESS syndrome ซึ่งสัมพันธ์อย่างแนบแน่นกับยีน HLA-B5801 ในประชากรไทย
🔍 ข้ออื่นผิดเพราะอะไร:
• ข้อ ก. ตับอักเสบ: แม้จะพบภาวะตับอักเสบหรือเอนไซม์ตับสูงได้ในกลุ่ม allopurinol hypersensitivity syndrome แต่มักเกิดร่วมกับผื่นแพ้ทางผิวหนัง ไม่ใช่อาการเดี่ยวที่พบบ่อยที่สุด
• ข้อ ข. Hypoglycemia: ภาวะน้ำตาลในเลือดต่ำไม่ใช่ผลข้างเคียงของ Allopurinol
• ข้อ ค. ต้อกระจก: มีรายงานความสัมพันธ์เพียงเล็กน้อยในอดีต แต่ไม่ได้จัดเป็นภาวะไม่พึงประสงค์รุนแรงที่เป็นประเด็นหลักทางคลินิก
• ข้อ ง. บวมน้ำ: ไม่ใช่อาการไม่พึงประสงค์หลักของยานี้
• --</t>
        </is>
      </c>
      <c r="L257" s="186" t="n"/>
      <c r="M257" s="186" t="inlineStr">
        <is>
          <t>Musculoskeletal</t>
        </is>
      </c>
      <c r="N257" s="186" t="inlineStr">
        <is>
          <t>Gout</t>
        </is>
      </c>
      <c r="O257" s="185" t="inlineStr">
        <is>
          <t>Clinic</t>
        </is>
      </c>
      <c r="P257" s="186" t="inlineStr">
        <is>
          <t>ข้อ 5 Mock RxCU83</t>
        </is>
      </c>
      <c r="Q257" s="185" t="inlineStr">
        <is>
          <t>ข้อสอบจำลอง</t>
        </is>
      </c>
      <c r="R257" s="185" t="inlineStr">
        <is>
          <t>Mock RxCU83 ชุดที่ 1</t>
        </is>
      </c>
      <c r="S257" s="185" t="inlineStr">
        <is>
          <t>CASE_MOCK83_01</t>
        </is>
      </c>
    </row>
    <row r="258">
      <c r="A258" s="185" t="n">
        <v>256</v>
      </c>
      <c r="B258" s="186" t="n"/>
      <c r="C258" s="186" t="inlineStr">
        <is>
          <t>61. ผู้ป่วยหญิงอายุ 68 ปี ส่วนสูง 150 ซม. น้ำหนัก 60 กก. (BMI 26.7 kg/m²) มีอาการปวดข้อเข่าทั้งสองข้างโดยเฉพาะเวลาเดินและก้าวขึ้นบันได ได้ยินเสียงกรอบแกรบในข้อ ตรวจภาพรังสีพบ Narrow joint space ประเมินระดับความปวด VAS score 6/10 ผู้ป่วยรับประทานยา Paracetamol 500 mg ทุก 6 ชั่วโมง มาแล้ว 5 วัน ร่วมกับทายา Methyl salicylate cream มา 2 วัน แต่อาการปวดเข่ายังไม่ทุเลาและไม่อยากใช้ยาทาแล้ว การปรับแผนการรักษาทางเภสัชกรรมในข้อใดเหมาะสมที่สุดในปัจจุบัน</t>
        </is>
      </c>
      <c r="D258" s="186" t="n"/>
      <c r="E258" s="186" t="inlineStr">
        <is>
          <t>เพิ่มขนาดยา Paracetamol เป็นครั้งละ 1,000 mg ทุก 4 ชั่วโมง</t>
        </is>
      </c>
      <c r="F258" s="186" t="inlineStr">
        <is>
          <t>เริ่มยา Tramadol 50 mg รับประทานวันละ 3 ครั้ง</t>
        </is>
      </c>
      <c r="G258" s="186" t="inlineStr">
        <is>
          <t>เริ่มยา Glucosamine sulfate 1,500 mg วันละ 1 ครั้ง</t>
        </is>
      </c>
      <c r="H258" s="186" t="inlineStr">
        <is>
          <t>เปลี่ยนเป็นยา Oral NSAIDs เช่น Diclofenac หรือ Naproxen ร่วมกับ Gastroprotective agent</t>
        </is>
      </c>
      <c r="I258" s="186" t="inlineStr">
        <is>
          <t>แนะนำให้ผ่าตัดเปลี่ยนข้อเข่าเทียมทันที</t>
        </is>
      </c>
      <c r="J258" s="185" t="inlineStr">
        <is>
          <t>4</t>
        </is>
      </c>
      <c r="K258" s="186" t="inlineStr">
        <is>
          <t>✅ คำตอบที่ถูกต้อง: ข้อ ง. เปลี่ยนเป็นยา Oral NSAIDs เช่น Diclofenac หรือ Naproxen ร่วมกับ Gastroprotective agent
🎯 ทำไมข้อนี้ถึงถูก:
🎯 ทำไมข้อนี้ถึงถูก: ตามแนวทางเวชปฏิบัติ OARSI และ ACR Guidelines สำหรับโรคข้อเข่าเสื่อม (Knee Osteoarthritis) ในกรณีที่ผู้ป่วยมีระดับความปวดปานกลางถึงรุนแรง (VAS 6/10) และล้มเหลวจากการใช้ Paracetamol และยาทาภายนอก แนะนำให้ปรับเป็นยากลุ่ม Oral NSAIDs (เช่น Naproxen, Diclofenac, หรือ Celecoxib) ซึ่งมีประสิทธิภาพในการลดปวดและลดการอักเสบที่เหนือกว่า โดยควรประเมินความเสี่ยงต่อระบบทางเดินอาหารและหัวใจร่วมด้วยเสมอ
🔍 ข้ออื่นผิดเพราะอะไร:
• ข้อ ก. Paracetamol ขนาดยาสูงสุดไม่ควรเกิน 3,000-4,000 mg/day การกิน 1,000 mg ทุก 4 ชั่วโมงจะทำให้ตับวายจากขนาดยาเกิน
• ข้อ ข. Tramadol เป็นยากลุ่ม Opioids ใช้เฉพาะเมื่อไม่สามารถใช้ NSAIDs ได้ หรืออาการปวดรุนแรงที่ไม่ตอบสนองต่อยาอื่น
• ข้อ ค. Glucosamine ไม่ได้มีฤทธิ์แก้ปวดเฉียบพลัน และแนวทาง ACR ไม่แนะนำให้ใช้เนื่องจากหลักฐานประสิทธิผลไม่ชัดเจน
• ข้อ จ. การผ่าตัดสงวนไว้สำหรับผู้ป่วยระยะสุดท้ายที่การรักษาด้วยยาและกายภาพบำบัดล้มเหลวทั้งหมด
• --</t>
        </is>
      </c>
      <c r="L258" s="186" t="n"/>
      <c r="M258" s="186" t="inlineStr">
        <is>
          <t>Musculoskeletal</t>
        </is>
      </c>
      <c r="N258" s="186" t="inlineStr">
        <is>
          <t>Osteoarthritis</t>
        </is>
      </c>
      <c r="O258" s="185" t="inlineStr">
        <is>
          <t>Clinic</t>
        </is>
      </c>
      <c r="P258" s="186" t="inlineStr">
        <is>
          <t>ข้อ 61 Mock RxCU83 ชุดที่ 2</t>
        </is>
      </c>
      <c r="Q258" s="185" t="inlineStr">
        <is>
          <t>ข้อสอบจำลอง</t>
        </is>
      </c>
      <c r="R258" s="185" t="inlineStr">
        <is>
          <t>Mock RxCU83 ชุดที่ 2</t>
        </is>
      </c>
      <c r="S258" s="185" t="n"/>
    </row>
    <row r="259">
      <c r="A259" s="185" t="n">
        <v>257</v>
      </c>
      <c r="B259" s="186" t="n"/>
      <c r="C259" s="186" t="inlineStr">
        <is>
          <t>62. จากกรณีศึกษาผู้ป่วยหญิงอายุ 68 ปี ในข้อ 61 (ส่วนสูง 150 ซม. น้ำหนัก 60 กก. BMI 26.7 kg/m²) ปัจจัยเสี่ยงที่สำคัญของโรคข้อเข่าเสื่อมที่ผู้ป่วยสามารถควบคุมและปรับเปลี่ยนได้ (Modifiable risk factors) เพื่อช่วยชะลอการเสื่อมของข้อเข่าคือข้อใด</t>
        </is>
      </c>
      <c r="D259" s="186" t="n"/>
      <c r="E259" s="186" t="inlineStr">
        <is>
          <t>การลดน้ำหนักตัวและการออกกำลังกายเสริมความแข็งแรงของกล้ามเนื้อรอบข้อเข่า</t>
        </is>
      </c>
      <c r="F259" s="186" t="inlineStr">
        <is>
          <t>การแก้ไขภาวะขาดฮอร์โมนเอสโตรเจนหลังหมดประจำเดือน</t>
        </is>
      </c>
      <c r="G259" s="186" t="inlineStr">
        <is>
          <t>การรับประทานอาหารเสริมแคลเซียมปริมาณสูง</t>
        </is>
      </c>
      <c r="H259" s="186" t="inlineStr">
        <is>
          <t>การหยุดเดินและหลีกเลี่ยงการเคลื่อนไหวข้อเข่าทุกชนิด</t>
        </is>
      </c>
      <c r="I259" s="186" t="inlineStr">
        <is>
          <t>การเปลี่ยนพันธุกรรมของกระดูกอ่อน</t>
        </is>
      </c>
      <c r="J259" s="185" t="inlineStr">
        <is>
          <t>1</t>
        </is>
      </c>
      <c r="K259" s="186" t="inlineStr">
        <is>
          <t>✅ คำตอบที่ถูกต้อง: ข้อ ก. การลดน้ำหนักตัวและการออกกำลังกายเสริมความแข็งแรงของกล้ามเนื้อรอบข้อเข่า
🎯 ทำไมข้อนี้ถึงถูก:
🎯 ทำไมข้อนี้ถึงถูก: น้ำหนักตัวที่เกินเกณฑ์ (Overweight/Obesity: ผู้ป่วยรายนี้ BMI 26.7 kg/m²) เป็น Modifiable risk factor ที่สำคัญที่สุดของโรคข้อเข่าเสื่อม เนื่องจากทุกๆ 1 กิโลกรัมของน้ำหนักตัวที่เพิ่มขึ้น จะสร้างแรงกดทับลงบนข้อเข่าขณะเดินเพิ่มขึ้นถึง 3-4 เท่า การลดน้ำหนักตัวลงอย่างน้อยร้อยละ 5-10 ร่วมกับการออกกำลังกายเสริมกล้ามเนื้อต้นขาด้านหน้า (Quadriceps strengthening exercise) สามารถลดแรงกดทับ ลดอาการปวด และชะลอการดำเนินโรคได้อย่างชัดเจน
🔍 ข้ออื่นผิดเพราะอะไร:
• ข้อ ข. ภาวะหมดประจำเดือนเป็น Non-modifiable / Aging process
• ข้อ ค. แคลเซียมรักษาโรคกระดูกพรุน (Osteoporosis) ไม่ใช่โรคข้อเสื่อม (Osteoarthritis)
• ข้อ ง. การไม่เคลื่อนไหวข้อจะยิ่งทำให้กล้ามเนื้อลีบ ข้อติดแข็ง และอาการแย่ลง
• --</t>
        </is>
      </c>
      <c r="L259" s="186" t="n"/>
      <c r="M259" s="186" t="inlineStr">
        <is>
          <t>Musculoskeletal</t>
        </is>
      </c>
      <c r="N259" s="186" t="inlineStr">
        <is>
          <t>Osteoarthritis</t>
        </is>
      </c>
      <c r="O259" s="185" t="inlineStr">
        <is>
          <t>Clinic</t>
        </is>
      </c>
      <c r="P259" s="186" t="inlineStr">
        <is>
          <t>ข้อ 62 Mock RxCU83 ชุดที่ 2</t>
        </is>
      </c>
      <c r="Q259" s="185" t="inlineStr">
        <is>
          <t>ข้อสอบจำลอง</t>
        </is>
      </c>
      <c r="R259" s="185" t="inlineStr">
        <is>
          <t>Mock RxCU83 ชุดที่ 2</t>
        </is>
      </c>
      <c r="S259" s="185" t="n"/>
    </row>
    <row r="260">
      <c r="A260" s="185" t="n">
        <v>258</v>
      </c>
      <c r="B260" s="186" t="n"/>
      <c r="C260" s="186" t="inlineStr">
        <is>
          <t>63. ข้อใดคือ เป้าหมายหลักที่แท้จริงของการรักษาโรคข้อเข่าเสื่อม (Treatment goals of Osteoarthritis)</t>
        </is>
      </c>
      <c r="D260" s="186" t="n"/>
      <c r="E260" s="186" t="inlineStr">
        <is>
          <t>รักษาโครงสร้างกระดูกอ่อนข้อต่อที่สึกหรอไปแล้วให้กลับคืนมาสมบูรณ์เหมือนเดิม 100%</t>
        </is>
      </c>
      <c r="F260" s="186" t="inlineStr">
        <is>
          <t>บรรเทาอาการปวดข้อ ลดอาการข้อฝืดตึง ฟื้นฟูสมรรถภาพการทำงานของข้อ และเพิ่มคุณภาพชีวิตของผู้ป่วย</t>
        </is>
      </c>
      <c r="G260" s="186" t="inlineStr">
        <is>
          <t>ป้องกันไม่ให้ผู้ป่วยมีอายุขัยที่เพิ่มขึ้น</t>
        </is>
      </c>
      <c r="H260" s="186" t="inlineStr">
        <is>
          <t>ลดการหลั่งกรดยูริกในข้อต่อ</t>
        </is>
      </c>
      <c r="I260" s="186" t="inlineStr">
        <is>
          <t>กำจัดเชื้อแบคทีเรียที่สะสมอยู่ในช่องข้อ</t>
        </is>
      </c>
      <c r="J260" s="185" t="inlineStr">
        <is>
          <t>2</t>
        </is>
      </c>
      <c r="K260" s="186" t="inlineStr">
        <is>
          <t>✅ คำตอบที่ถูกต้อง: ข้อ ข. บรรเทาอาการปวดข้อ ลดอาการข้อฝืดตึง ฟื้นฟูสมรรถภาพการทำงานของข้อ และเพิ่มคุณภาพชีวิตของผู้ป่วย
🎯 ทำไมข้อนี้ถึงถูก:
🎯 ทำไมข้อนี้ถึงถูก: โรคข้อเสื่อมเป็นโรคเรื้อรังที่มีการเสื่อมสลายของกระดูกอ่อนผิวข้อ (Cartilage degeneration) อย่างถาวร ซึ่งในปัจจุบันยังไม่มีวิธีการรักษาทางการแพทย์ใดที่สามารถสร้างกระดูกอ่อนข้อต่อขึ้นมาใหม่ให้สมบูรณ์ได้ เป้าหมายหลักในการดูแลผู้ป่วยจึงเน้นที่: 1. บรรเทาอาการปวดข้อและลดการอักเสบ 2. รักษาและฟื้นฟูการเคลื่อนไหวของข้อ 3. ชะลอการลุกลามของโรค และ 4. เพิ่มคุณภาพชีวิตในการทำกิจวัตรประจำวัน
🔍 ข้ออื่นผิดเพราะอะไร:
• ข้อ ก. ไม่สามารถสร้างกระดูกอ่อนกลับคืนมาสมบูรณ์ได้
• ข้อ ง. กรดยูริกเป็นเรื่องของโรคเกาต์ ไม่ใช่ Osteoarthritis
• ข้อ จ. โรคข้อเสื่อมไม่ได้เกิดจากการติดเชื้อแบคทีเรีย
• --</t>
        </is>
      </c>
      <c r="L260" s="186" t="n"/>
      <c r="M260" s="186" t="inlineStr">
        <is>
          <t>Musculoskeletal</t>
        </is>
      </c>
      <c r="N260" s="186" t="inlineStr">
        <is>
          <t>Osteoarthritis</t>
        </is>
      </c>
      <c r="O260" s="185" t="inlineStr">
        <is>
          <t>Clinic</t>
        </is>
      </c>
      <c r="P260" s="186" t="inlineStr">
        <is>
          <t>ข้อ 63 Mock RxCU83 ชุดที่ 2</t>
        </is>
      </c>
      <c r="Q260" s="185" t="inlineStr">
        <is>
          <t>ข้อสอบจำลอง</t>
        </is>
      </c>
      <c r="R260" s="185" t="inlineStr">
        <is>
          <t>Mock RxCU83 ชุดที่ 2</t>
        </is>
      </c>
      <c r="S260" s="185" t="n"/>
    </row>
    <row r="261">
      <c r="A261" s="185" t="n">
        <v>259</v>
      </c>
      <c r="B261" s="186" t="n"/>
      <c r="C261" s="186" t="inlineStr">
        <is>
          <t>64. ข้อควรระวังและคำแนะนำด้านความปลอดภัยที่สำคัญที่สุดในการใช้ยาทาภายนอกกลุ่มแก้ปวดสูตรร้อนที่มีส่วนผสมของ Methyl salicylate คือข้อใด</t>
        </is>
      </c>
      <c r="D261" s="186" t="n"/>
      <c r="E261" s="186" t="inlineStr">
        <is>
          <t>สามารถทาได้บ่อยครั้งตลอดเวลาเนื่องจากยาไม่ถูกดูดซึมเข้าสู่กระแสเลือดเลย</t>
        </is>
      </c>
      <c r="F261" s="186" t="inlineStr">
        <is>
          <t>ห้ามทาบริเวณผิวหนังที่มีบาดแผลเปิด รอยถลอก หรือเยื่อบุอ่อน และห้ามใช้ร่วมกับแผ่นประคบร้อน (Heating pad)</t>
        </is>
      </c>
      <c r="G261" s="186" t="inlineStr">
        <is>
          <t>ควรใช้ร่วมกับการพันผ้าพันแผลอย่างแน่นหนาและประคบร้อนทันทีเพื่อเพิ่มการดูดซึมยา</t>
        </is>
      </c>
      <c r="H261" s="186" t="inlineStr">
        <is>
          <t>สามารถทาบริเวณรอบดวงตาและใบหน้าเพื่อบรรเทาอาการปวดกล้ามเนื้อได้</t>
        </is>
      </c>
      <c r="I261" s="186" t="inlineStr">
        <is>
          <t>ยานี้ไม่มีรายงานการเกิดพิษจาก Salicylate ในเลือด</t>
        </is>
      </c>
      <c r="J261" s="185" t="inlineStr">
        <is>
          <t>2</t>
        </is>
      </c>
      <c r="K261" s="186" t="inlineStr">
        <is>
          <t>✅ คำตอบที่ถูกต้อง: ข้อ ข. ห้ามทาบริเวณผิวหนังที่มีบาดแผลเปิด รอยถลอก หรือเยื่อบุอ่อน และห้ามใช้ร่วมกับแผ่นประคบร้อน (Heating pad)
🎯 ทำไมข้อนี้ถึงถูก:
🎯 ทำไมข้อนี้ถึงถูก: Methyl salicylate ถูกดูดซึมผ่านผิวหนังเข้าสู่กระแสเลือดได้ การทาบริเวณผิวหนังที่มีแผลเปิด หรือการใช้ร่วมกับแผ่นประคบร้อน (Heating pad) หรือการพันผ้าปิดแน่น (Occlusive dressing) ความร้อนจะขยายหลอดเลือดใต้ผิวหนังและเพิ่มการดูดซึมยาเข้าสู่กระแสเลือดอย่างรวดเร็ว ซึ่งมีรายงานทางการแพทย์ว่าทำให้เกิดพิษจากซาลิไซเลตในเลือดรุนแรง (Systemic salicylate toxicity) จนถึงแก่ชีวิตได้ และอาจทำให้ผิวหนังไหม้พองรุนแรง
🔍 ข้ออื่นผิดเพราะอะไร:
• ข้อ ก. ยาสามารถดูดซึมเข้าสู่กระแสเลือดได้
• ข้อ ค. การพันผ้าแน่นและประคบร้อนเป็นข้อห้ามเด็ดขาด
• ข้อ ง. ห้ามทาใกล้ตาหรือเนื้อเยื่ออ่อน
• ข้อ จ. มีรายงาน Salicylate toxicity จากการใช้ยาทา Methyl salicylate เกินขนาด
• --</t>
        </is>
      </c>
      <c r="L261" s="186" t="n"/>
      <c r="M261" s="186" t="inlineStr">
        <is>
          <t>Musculoskeletal</t>
        </is>
      </c>
      <c r="N261" s="186" t="inlineStr">
        <is>
          <t>Osteoarthritis</t>
        </is>
      </c>
      <c r="O261" s="185" t="inlineStr">
        <is>
          <t>Clinic</t>
        </is>
      </c>
      <c r="P261" s="186" t="inlineStr">
        <is>
          <t>ข้อ 64 Mock RxCU83 ชุดที่ 2</t>
        </is>
      </c>
      <c r="Q261" s="185" t="inlineStr">
        <is>
          <t>ข้อสอบจำลอง</t>
        </is>
      </c>
      <c r="R261" s="185" t="inlineStr">
        <is>
          <t>Mock RxCU83 ชุดที่ 2</t>
        </is>
      </c>
      <c r="S261" s="185" t="n"/>
    </row>
    <row r="262">
      <c r="A262" s="185" t="n">
        <v>260</v>
      </c>
      <c r="B262" s="186" t="n"/>
      <c r="C262" s="186" t="inlineStr">
        <is>
          <t>65. ข้อใดต่อไปนี้อธิบายกลไกการออกฤทธิ์ทางเภสัชวิทยาในการบรรเทาอาการปวดของยาที่ใช้ในโรคข้อเข่าเสื่อม (Osteoarthritis) ได้ถูกต้องที่สุด</t>
        </is>
      </c>
      <c r="D262" s="186" t="n"/>
      <c r="E262" s="186" t="inlineStr">
        <is>
          <t>ยา Acetaminophen ยับยั้งเอนไซม์ COX-1 และ COX-2 ในเนื้อเยื่อส่วนปลายอย่างรุนแรงทำให้สาร Prostaglandins ลดลง</t>
        </is>
      </c>
      <c r="F262" s="186" t="inlineStr">
        <is>
          <t>ยา Oral NSAIDs ยับยั้งเอนไซม์ Cyclooxygenase (COX) ในการสังเคราะห์ Prostaglandins จึงช่วยลดกระบวนการ Peripheral sensitization ที่ปลายประสาทรับความรู้สึก</t>
        </is>
      </c>
      <c r="G262" s="186" t="inlineStr">
        <is>
          <t>ยาทา Capsaicin cream ออกฤทธิ์ยับยั้งการหลั่ง Serotonin จากสมองส่วนกลาง</t>
        </is>
      </c>
      <c r="H262" s="186" t="inlineStr">
        <is>
          <t>ยา Duloxetine ออกฤทธิ์กระตุ้นตัวรับ Dopamine ในไขสันหลัง</t>
        </is>
      </c>
      <c r="I262" s="186" t="inlineStr">
        <is>
          <t>ยา Glucosamine ออกฤทธิ์เป็น Competitive antagonist ต่อตัวรับ Opioid receptors</t>
        </is>
      </c>
      <c r="J262" s="185" t="inlineStr">
        <is>
          <t>2</t>
        </is>
      </c>
      <c r="K262" s="186" t="inlineStr">
        <is>
          <t>✅ คำตอบที่ถูกต้อง: ข้อ ข. ยา Oral NSAIDs ยับยั้งเอนไซม์ Cyclooxygenase (COX) ในการสังเคราะห์ Prostaglandins จึงช่วยลดกระบวนการ Peripheral sensitization ที่ปลายประสาทรับความรู้สึก
🎯 ทำไมข้อนี้ถึงถูก:
🎯 ทำไมข้อนี้ถึงถูก: ยากลุ่ม NSAIDs ออกฤทธิ์ยับยั้งเอนไซม์ COX-1 และ/หรือ COX-2 ทำให้การสร้าง Prostaglandin E2 (PGE2) บริเวณข้อต่อที่มีการอักเสบลดลง ซึ่ง PGE2 มีบทบาทสำคัญในการทำให้ปลายประสาทรับความรู้สึกเจ็บปวดมีความไวต่อสิ่งกระตุ้นมากขึ้น (Peripheral sensitization) การลด PGE2 จึงช่วยระงับอาการปวดและลดการอักเสบได้อย่างมีประสิทธิภาพ
🔍 ข้ออื่นผิดเพราะอะไร:
• ข้อ ก. Acetaminophen ออกฤทธิ์เด่นที่ระบบประสาทส่วนกลาง (CNS) และมีฤทธิ์ยับยั้ง COX ที่เนื้อเยื่อส่วนปลายน้อยมาก
• ข้อ ค. Capsaicin ออกฤทธิ์ลดการหลั่งและทำให้ Substance P ที่ปลายประสาทรับความรู้สึก C-fibers หมดไป (Depletion of Substance P)
• ข้อ ง. Duloxetine เป็น SNRI ออกฤทธิ์ยับยั้งการดูดกลับของ Serotonin และ Norepinephrine ใน descending pain pathway
• ข้อ จ. Glucosamine ไม่เกี่ยวข้องกับ Opioid receptor
• --</t>
        </is>
      </c>
      <c r="L262" s="186" t="n"/>
      <c r="M262" s="186" t="inlineStr">
        <is>
          <t>Musculoskeletal</t>
        </is>
      </c>
      <c r="N262" s="186" t="inlineStr">
        <is>
          <t>Osteoarthritis</t>
        </is>
      </c>
      <c r="O262" s="185" t="inlineStr">
        <is>
          <t>Clinic</t>
        </is>
      </c>
      <c r="P262" s="186" t="inlineStr">
        <is>
          <t>ข้อ 65 Mock RxCU83 ชุดที่ 2</t>
        </is>
      </c>
      <c r="Q262" s="185" t="inlineStr">
        <is>
          <t>ข้อสอบจำลอง</t>
        </is>
      </c>
      <c r="R262" s="185" t="inlineStr">
        <is>
          <t>Mock RxCU83 ชุดที่ 2</t>
        </is>
      </c>
      <c r="S262" s="185" t="n"/>
    </row>
    <row r="263">
      <c r="A263" s="185" t="n">
        <v>261</v>
      </c>
      <c r="B263" s="186" t="n"/>
      <c r="C263" s="186" t="inlineStr">
        <is>
          <t>71. ผู้ป่วยหญิงอายุ 68 ปี ส่วนสูง 150 ซม. น้ำหนัก 60 กก. (BMI 26.7 kg/m²) มีอาการปวดข้อเข่าข้างขวาเรื้อรังมา 2 ปี ได้ยินเสียงกรอบแกรบในข้อขณะเคลื่อนไหว ภาพรังสีพบ Narrow joint space ไม่มีโรคร่วมอื่น รับประทาน Paracetamol และทายาแก้ปวดแล้วอาการยังไม่ดีขึ้น คำแนะนำในการปฏิบัติตัวโดยไม่ใช้ยา (Non-pharmacological therapy) ในข้อใดมีความสำคัญสูงสุดและมีหลักฐานสนับสนุนว่าช่วยชะลอการเสื่อมของข้อเข่าได้ดีที่สุด</t>
        </is>
      </c>
      <c r="D263" s="186" t="n"/>
      <c r="E263" s="186" t="inlineStr">
        <is>
          <t>ลดน้ำหนักตัวลงอย่างน้อยร้อยละ 5 ถึง 10 ของน้ำหนักเดิม</t>
        </is>
      </c>
      <c r="F263" s="186" t="inlineStr">
        <is>
          <t>งดรับประทานผักใบเขียวทุกชนิดเพื่อลดการสะสมของผลึกออกซาเลต</t>
        </is>
      </c>
      <c r="G263" s="186" t="inlineStr">
        <is>
          <t>รับประทานอาหารเสริมโปรตีนปริมาณสูงเพื่อสร้างกระดูกอ่อนใหม่</t>
        </is>
      </c>
      <c r="H263" s="186" t="inlineStr">
        <is>
          <t>หลีกเลี่ยงการออกกำลังกายทุกชนิดและนั่งพักบนเตียงตลอดทั้งวัน</t>
        </is>
      </c>
      <c r="I263" s="186" t="inlineStr">
        <is>
          <t>ดื่มน้ำผลไม้รสเปรี้ยวเพื่อล้างสารพิษในข้อต่อ</t>
        </is>
      </c>
      <c r="J263" s="185" t="inlineStr">
        <is>
          <t>1</t>
        </is>
      </c>
      <c r="K263" s="186" t="inlineStr">
        <is>
          <t>✅ คำตอบที่ถูกต้อง: ข้อ ก. ลดน้ำหนักตัวลงอย่างน้อยร้อยละ 5 ถึง 10 ของน้ำหนักเดิม
🎯 ทำไมข้อนี้ถึงถูก:
🎯 ทำไมข้อนี้ถึงถูก: ในผู้ป่วยโรคข้อเข่าเสื่อมที่มีน้ำหนักเกิน (BMI &gt; 25 kg/m²) แนวทางเวชปฏิบัติระดับสากล (ACR, OARSI, EULAR) แนะนำอย่างหนักแน่นระดับสูงสุด (Strong recommendation) ให้ลดน้ำหนักตัวลงอย่างน้อย 5-10% เนื่องจากข้อเข่าเป็นข้อต่อรับน้ำหนักหลัก การลดน้ำหนักตัวจะลดแรงกดเชิงกล (Mechanical load) บนกระดูกอ่อนผิวข้อได้อย่างมหาศาล และลดการหลั่ง Adipokines ที่กระตุ้นการอักเสบในข้อต่อ
🔍 ข้ออื่นผิดเพราะอะไร:
• ข้อ ข. ค. ง. และ จ. ไม่มีหลักฐานทางวิทยาศาสตร์การแพทย์สนับสนุน และการไม่ออกกำลังกายจะทำให้กล้ามเนื้อลีบลง
• --</t>
        </is>
      </c>
      <c r="L263" s="186" t="n"/>
      <c r="M263" s="186" t="inlineStr">
        <is>
          <t>Musculoskeletal</t>
        </is>
      </c>
      <c r="N263" s="186" t="inlineStr">
        <is>
          <t>Osteoarthritis</t>
        </is>
      </c>
      <c r="O263" s="185" t="inlineStr">
        <is>
          <t>Clinic</t>
        </is>
      </c>
      <c r="P263" s="186" t="inlineStr">
        <is>
          <t>ข้อ 71 Mock RxCU83 ชุดที่ 2</t>
        </is>
      </c>
      <c r="Q263" s="185" t="inlineStr">
        <is>
          <t>ข้อสอบจำลอง</t>
        </is>
      </c>
      <c r="R263" s="185" t="inlineStr">
        <is>
          <t>Mock RxCU83 ชุดที่ 2</t>
        </is>
      </c>
      <c r="S263" s="185" t="n"/>
    </row>
    <row r="264">
      <c r="A264" s="185" t="n">
        <v>262</v>
      </c>
      <c r="B264" s="186" t="n"/>
      <c r="C264" s="186" t="inlineStr">
        <is>
          <t>72. จากกรณีศึกษาผู้ป่วยโรคข้อเข่าเสื่อมในข้อ 71 กลุ่มอาหารในข้อใดต่อไปนี้ที่ผู้ป่วยควรจำกัดหรือหลีกเลี่ยง เนื่องจากสัมพันธ์กับการส่งเสริมกระบวนการอักเสบในร่างกาย (Pro-inflammatory foods) และส่งผลต่อน้ำหนักตัว</t>
        </is>
      </c>
      <c r="D264" s="186" t="n"/>
      <c r="E264" s="186" t="inlineStr">
        <is>
          <t>อาหารที่มีไขมันอิ่มตัวสูง อาหารทอด น้ำตาลฟรุกโตสสูง และเนื้อสัตว์แปรรูป</t>
        </is>
      </c>
      <c r="F264" s="186" t="inlineStr">
        <is>
          <t>ปลาทะเลน้ำลึกที่มีกรดไขมันโอเมก้า 3 สูง เช่น ปลาทู ปลาแซลมอน</t>
        </is>
      </c>
      <c r="G264" s="186" t="inlineStr">
        <is>
          <t>ผักใบเขียวและผลไม้ตระกูลเบอร์รี่</t>
        </is>
      </c>
      <c r="H264" s="186" t="inlineStr">
        <is>
          <t>ถั่วเปลือกแข็ง เช่น ถั่วอัลมอนด์และวอลนัต</t>
        </is>
      </c>
      <c r="I264" s="186" t="inlineStr">
        <is>
          <t>น้ำมันมะกอกบริสุทธิ์ (Extra virgin olive oil)</t>
        </is>
      </c>
      <c r="J264" s="185" t="inlineStr">
        <is>
          <t>1</t>
        </is>
      </c>
      <c r="K264" s="186" t="inlineStr">
        <is>
          <t>✅ คำตอบที่ถูกต้อง: ข้อ ก. อาหารที่มีไขมันอิ่มตัวสูง อาหารทอด น้ำตาลฟรุกโตสสูง และเนื้อสัตว์แปรรูป
🎯 ทำไมข้อนี้ถึงถูก:
🎯 ทำไมข้อนี้ถึงถูก: อาหารที่มีน้ำตาลสูง (High refined sugars / High-fructose corn syrup), ไขมันอิ่มตัว, ไขมันทรานส์ และอาหารแปรรูป กระตุ้นการสร้างสารสื่ออักเสบในร่างกาย (Pro-inflammatory cytokines เช่น TNF-alpha, IL-6, CRP) และเร่งการสะสมไขมันในร่างกาย ซึ่งส่งผลให้อาการปวดข้อและการอักเสบของโรคข้อเสื่อมรุนแรงขึ้น
🔍 ข้ออื่นผิดเพราะอะไร:
• ข้อ ข. ค. ง. และ จ. เป็นอาหารกลุ่ม Anti-inflammatory diet ที่อุดมด้วยสารต้านอนุมูลอิสระและ Omega-3 ซึ่งมีประโยชน์ต่อสุขภาพข้อต่อ
• --</t>
        </is>
      </c>
      <c r="L264" s="186" t="n"/>
      <c r="M264" s="186" t="inlineStr">
        <is>
          <t>Musculoskeletal</t>
        </is>
      </c>
      <c r="N264" s="186" t="inlineStr">
        <is>
          <t>Osteoarthritis</t>
        </is>
      </c>
      <c r="O264" s="185" t="inlineStr">
        <is>
          <t>Clinic</t>
        </is>
      </c>
      <c r="P264" s="186" t="inlineStr">
        <is>
          <t>ข้อ 72 Mock RxCU83 ชุดที่ 2</t>
        </is>
      </c>
      <c r="Q264" s="185" t="inlineStr">
        <is>
          <t>ข้อสอบจำลอง</t>
        </is>
      </c>
      <c r="R264" s="185" t="inlineStr">
        <is>
          <t>Mock RxCU83 ชุดที่ 2</t>
        </is>
      </c>
      <c r="S264" s="185" t="n"/>
    </row>
    <row r="265">
      <c r="A265" s="185" t="n">
        <v>263</v>
      </c>
      <c r="B265" s="186" t="n"/>
      <c r="C265" s="186" t="inlineStr">
        <is>
          <t>73. หากแพทย์ตัดสินใจสั่งจ่ายยาต้านการอักเสบชนิดไม่ใช่สเตียรอยด์ (NSAIDs) เพื่อบรรเทาอาการปวดข้อเข่ารุนแรงในผู้ป่วยสูงอายุรายนี้ การเลือกใช้ยาและการป้องกันอาการไม่พึงประสงค์ในข้อใดเหมาะสมที่สุด</t>
        </is>
      </c>
      <c r="D265" s="186" t="n"/>
      <c r="E265" s="186" t="inlineStr">
        <is>
          <t>Naproxen 250 mg วันละ 2 ครั้ง ร่วมกับ Omeprazole 20 mg วันละ 1 ครั้ง</t>
        </is>
      </c>
      <c r="F265" s="186" t="inlineStr">
        <is>
          <t>Piroxicam 20 mg วันละ 1 ครั้ง โดยไม่ต้องให้ยาลดกรดร่วมด้วย</t>
        </is>
      </c>
      <c r="G265" s="186" t="inlineStr">
        <is>
          <t>Indomethacin 50 mg วันละ 3 ครั้ง ต่อเนื่องเป็นเวลา 6 เดือน</t>
        </is>
      </c>
      <c r="H265" s="186" t="inlineStr">
        <is>
          <t>Ketorolac 10 mg วันละ 4 ครั้ง ต่อเนื่องเป็นเวลา 1 เดือน</t>
        </is>
      </c>
      <c r="I265" s="186" t="inlineStr">
        <is>
          <t>Meloxicam 15 mg วันละ 2 ครั้ง ร่วมกับ Aspirin ขนาดสูง</t>
        </is>
      </c>
      <c r="J265" s="185" t="inlineStr">
        <is>
          <t>1</t>
        </is>
      </c>
      <c r="K265" s="186" t="inlineStr">
        <is>
          <t>✅ คำตอบที่ถูกต้อง: ข้อ ก. Naproxen 250 mg วันละ 2 ครั้ง ร่วมกับ Omeprazole 20 mg วันละ 1 ครั้ง
🎯 ทำไมข้อนี้ถึงถูก:
🎯 ทำไมข้อนี้ถึงถูก: ในผู้ป่วยสูงอายุ (อายุ 68 ปี) มีความเสี่ยงต่อภาวะเลือดออกในทางเดินอาหาร (GI bleeding) และโรคหัวใจและหลอดเลือด (CV risk) สูงขึ้น การเลือกใช้ Naproxen มีความเสี่ยงต่อระบบหัวใจและหลอดเลือดต่ำที่สุดในกลุ่ม NSAIDs และเมื่อให้ร่วมกับ Proton Pump Inhibitor (Omeprazole) จะช่วยลดความเสี่ยงต่อการเกิดแผลและเลือดออกในกระเพาะอาหารได้อย่างมีประสิทธิภาพ
🔍 ข้ออื่นผิดเพราะอะไร:
• ข้อ ข. Piroxicam มี Half-life ยาวนานและมีความเสี่ยงต่อแผลทางเดินอาหารสูงมาก
• ข้อ ค. Indomethacin มีผลข้างเคียงต่อระบบประสาทส่วนกลางและทางเดินอาหารสูง
• ข้อ ง. Ketorolac มีข้อจำกัดการใช้ไม่เกิน 5 วันเนื่องจากพิษต่อไตและกระเพาะอาหารรุนแรง
• ข้อ จ. Meloxicam ให้เพียงวันละครั้งเดียว (ขนาดยาสูงสุด 15 mg/day)
• --</t>
        </is>
      </c>
      <c r="L265" s="186" t="n"/>
      <c r="M265" s="186" t="inlineStr">
        <is>
          <t>Musculoskeletal</t>
        </is>
      </c>
      <c r="N265" s="186" t="inlineStr">
        <is>
          <t>Osteoarthritis</t>
        </is>
      </c>
      <c r="O265" s="185" t="inlineStr">
        <is>
          <t>Clinic</t>
        </is>
      </c>
      <c r="P265" s="186" t="inlineStr">
        <is>
          <t>ข้อ 73 Mock RxCU83 ชุดที่ 2</t>
        </is>
      </c>
      <c r="Q265" s="185" t="inlineStr">
        <is>
          <t>ข้อสอบจำลอง</t>
        </is>
      </c>
      <c r="R265" s="185" t="inlineStr">
        <is>
          <t>Mock RxCU83 ชุดที่ 2</t>
        </is>
      </c>
      <c r="S265" s="185" t="n"/>
    </row>
    <row r="266">
      <c r="A266" s="185" t="n">
        <v>264</v>
      </c>
      <c r="B266" s="186" t="n"/>
      <c r="C266" s="186" t="inlineStr">
        <is>
          <t>74. ยาทาภายนอกกลุ่ม NSAIDs (เช่น Diclofenac Topical Gel 1%) จัดเป็นทางเลือกอันดับหนึ่งที่แนะนำในแนวทางเวชปฏิบัติ OARSI สำหรับผู้ป่วยโรคข้อเข่าเสื่อมสูงอายุ ข้อใดคือข้อได้เปรียบทางคลินิกที่สำคัญที่สุดของรูปแบบยาทาเมื่อเทียบกับยารับประทาน</t>
        </is>
      </c>
      <c r="D266" s="186" t="n"/>
      <c r="E266" s="186" t="inlineStr">
        <is>
          <t>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t>
        </is>
      </c>
      <c r="F266" s="186" t="inlineStr">
        <is>
          <t>ยาทามีประสิทธิศักย์ในการรักษาอาการปวดได้สูงกว่ายารับประทาน 10 เท่า</t>
        </is>
      </c>
      <c r="G266" s="186" t="inlineStr">
        <is>
          <t>ยาทาไม่ต้องอาศัยการกระจายตัวของยา</t>
        </is>
      </c>
      <c r="H266" s="186" t="inlineStr">
        <is>
          <t>ยาทาสามารถสร้างกระดูกอ่อนข้อต่อขึ้นมาใหม่ได้</t>
        </is>
      </c>
      <c r="I266" s="186" t="inlineStr">
        <is>
          <t>ยาทาไม่มีวันหมดอายุ</t>
        </is>
      </c>
      <c r="J266" s="185" t="inlineStr">
        <is>
          <t>1</t>
        </is>
      </c>
      <c r="K266" s="186" t="inlineStr">
        <is>
          <t>✅ คำตอบที่ถูกต้อง: ข้อ ก. 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
🎯 ทำไมข้อนี้ถึงถูก:
🎯 ทำไมข้อนี้ถึงถูก: Topical NSAIDs ซึมผ่านผิวหนังเข้าสู่ข้อต่อที่อยู่ตื้น เช่น ข้อเข่า และข้อต่อมือ โดยตรง ทำให้ได้ความเข้มข้นของยาในน้ำไขข้อและเนื้อเยื่อรอบข้อเพียงพอในการระงับปวด ในขณะที่ระดับยาในพลาสมามีเพียงร้อยละ 1 ถึง 10 (1-10% systemic exposure) เมื่อเทียบกับยารับประทาน จึงลดความเสี่ยงต่อการเกิดแผลในทางเดินอาหาร พิษต่อไต และภาวะความดันโลหิตสูงในผู้สูงอายุได้อย่างมีนัยสำคัญ
🔍 ข้ออื่นผิดเพราะอะไร:
• ข้อ ข. ประสิทธิภาพในการลดปวดใกล้เคียงหรือเทียบเท่า ไม่ใช่สูงกว่า 10 เท่า
• ข้อ ค. ง. และ จ. ไม่ตรงกับข้อเท็จจริงทางเภสัชกรรม
• --</t>
        </is>
      </c>
      <c r="L266" s="186" t="n"/>
      <c r="M266" s="186" t="inlineStr">
        <is>
          <t>Musculoskeletal</t>
        </is>
      </c>
      <c r="N266" s="186" t="inlineStr">
        <is>
          <t>Osteoarthritis</t>
        </is>
      </c>
      <c r="O266" s="185" t="inlineStr">
        <is>
          <t>Clinic</t>
        </is>
      </c>
      <c r="P266" s="186" t="inlineStr">
        <is>
          <t>ข้อ 74 Mock RxCU83 ชุดที่ 2</t>
        </is>
      </c>
      <c r="Q266" s="185" t="inlineStr">
        <is>
          <t>ข้อสอบจำลอง</t>
        </is>
      </c>
      <c r="R266" s="185" t="inlineStr">
        <is>
          <t>Mock RxCU83 ชุดที่ 2</t>
        </is>
      </c>
      <c r="S266" s="185" t="n"/>
    </row>
    <row r="267">
      <c r="A267" s="185" t="n">
        <v>265</v>
      </c>
      <c r="B267" s="186" t="n"/>
      <c r="C267" s="186" t="inlineStr">
        <is>
          <t>75. ขนาดยาสูงสุดต่อวัน (Maximum daily dose) ของยา Paracetamol สำหรับการรักษาอาการปวดในผู้สูงอายุหรือผู้ป่วยที่มีความเสี่ยงต่อพิษที่ตับ เพื่อความปลอดภัยตามเกณฑ์มาตรฐานทางคลินิก ไม่ควรเกินเท่าใด</t>
        </is>
      </c>
      <c r="D267" s="186" t="n"/>
      <c r="E267" s="186" t="inlineStr">
        <is>
          <t>2,000 mg ต่อวัน</t>
        </is>
      </c>
      <c r="F267" s="186" t="inlineStr">
        <is>
          <t>3,000 mg ต่อวัน</t>
        </is>
      </c>
      <c r="G267" s="186" t="inlineStr">
        <is>
          <t>4,000 mg ต่อวัน</t>
        </is>
      </c>
      <c r="H267" s="186" t="inlineStr">
        <is>
          <t>5,000 mg ต่อวัน</t>
        </is>
      </c>
      <c r="I267" s="186" t="inlineStr">
        <is>
          <t>6,000 mg ต่อวัน</t>
        </is>
      </c>
      <c r="J267" s="185" t="inlineStr">
        <is>
          <t>2</t>
        </is>
      </c>
      <c r="K267" s="186" t="inlineStr">
        <is>
          <t>✅ คำตอบที่ถูกต้อง: ข้อ ข. 3,000 mg ต่อวัน
🎯 ทำไมข้อนี้ถึงถูก:
🎯 ทำไมข้อนี้ถึงถูก: แม้ขนาดยาสูงสุดของ Paracetamol ในผู้ใหญ่ทั่วไปคือ 4,000 mg/day (4 g/day) แต่ในผู้สูงอายุ, ผู้ที่มีน้ำหนักตัวน้อย, ผู้ป่วยโรคตับ, หรือผู้ที่ต้องใช้ยาต่อเนื่องเป็นระยะเวลานานหลายสัปดาห์ แนะนำให้จำกัดขนาดยาสูงสุดไม่เกิน 3,000 mg/day (หรือครั้งละ 500 mg วันละไม่เกิน 6 เม็ด) เพื่อป้องกันการสะสมของสารพิษ NAPQI ซึ่งก่อให้เกิดภาวะตับวายเฉียบพลัน (Hepatotoxicity)
🔍 ข้ออื่นผิดเพราะอะไร:
• ข้อ ก. 2,000 mg/day มักใช้ในผู้ป่วยที่มีภาวะตับแข็งระยะรุนแรง (Cirrhosis)
• ข้อ ค. 4,000 mg/day เป็นขนาดยาสูงสุดในคนหนุ่มสาวสุขภาพดี
• ข้อ ง. และ จ. เป็นขนาดที่เป็นพิษต่อตับ (Toxic overdose)
• --</t>
        </is>
      </c>
      <c r="L267" s="186" t="n"/>
      <c r="M267" s="186" t="inlineStr">
        <is>
          <t>Musculoskeletal</t>
        </is>
      </c>
      <c r="N267" s="186" t="inlineStr">
        <is>
          <t>Osteoarthritis</t>
        </is>
      </c>
      <c r="O267" s="185" t="inlineStr">
        <is>
          <t>Clinic</t>
        </is>
      </c>
      <c r="P267" s="186" t="inlineStr">
        <is>
          <t>ข้อ 75 Mock RxCU83 ชุดที่ 2</t>
        </is>
      </c>
      <c r="Q267" s="185" t="inlineStr">
        <is>
          <t>ข้อสอบจำลอง</t>
        </is>
      </c>
      <c r="R267" s="185" t="inlineStr">
        <is>
          <t>Mock RxCU83 ชุดที่ 2</t>
        </is>
      </c>
      <c r="S267" s="185" t="n"/>
    </row>
    <row r="268">
      <c r="A268" s="185" t="n">
        <v>266</v>
      </c>
      <c r="B268" s="186" t="n"/>
      <c r="C268" s="186" t="inlineStr">
        <is>
          <t>116. 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D268" s="186" t="inlineStr">
        <is>
          <t>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E268" s="186" t="inlineStr">
        <is>
          <t>ติดตามอาการปวดเมื่อยหรืออ่อนแรงของกล้ามเนื้อผิดปกติ เนื่องจาก Colchicine มีอันตรกิริยากับ Atorvastatin เพิ่มความเสี่ยง Myopathy และ Rhabdomyolysis</t>
        </is>
      </c>
      <c r="F268" s="186" t="inlineStr">
        <is>
          <t>ติดตามภาวะ Lactic acidosis เนื่องจากยาทำให้เกิดพิษต่อไต</t>
        </is>
      </c>
      <c r="G268" s="186" t="inlineStr">
        <is>
          <t>ติดตามภาวะเลือดออกผิดปกติในทางเดินอาหารจากการเสริมฤทธิ์ต้านเกล็ดเลือด</t>
        </is>
      </c>
      <c r="H268" s="186" t="inlineStr">
        <is>
          <t>ติดตามอาการท้องเสียรุนแรงเนื่องจาก Colchicine ไปเพิ่มระดับยา Amlodipine ในเลือด</t>
        </is>
      </c>
      <c r="I268" s="186" t="inlineStr">
        <is>
          <t>ติดตามอาการเจ็บแน่นหน้าอกเนื่องจาก Colchicine ทำให้หลอดเลือดหัวใจหดเกร็ง</t>
        </is>
      </c>
      <c r="J268" s="185" t="inlineStr">
        <is>
          <t>1</t>
        </is>
      </c>
      <c r="K268" s="186" t="inlineStr">
        <is>
          <t>✅ คำตอบที่ถูกต้อง: ข้อ a. ติดตามอาการปวดเมื่อยหรืออ่อนแรงของกล้ามเนื้อผิดปกติ เนื่องจาก Colchicine มีอันตรกิริยากับ Atorvastatin เพิ่มความเสี่ยง Myopathy และ Rhabdomyolysis
🎯 ทำไมข้อนี้ถึงถูก:
Colchicine และ Atorvastatin ถูกขจัดผ่านเอนไซม์ CYP3A4 และ P-glycoprotein เหมือนกัน อีกทั้งทั้งสองยามีความเป็นพิษต่อระบบกล้ามเนื้อโดยตรง (neuromyopathy) การใช้ร่วมกันจึงเพิ่มความเสี่ยงต่อการเกิด myopathy และ rhabdomyolysis อย่างมีนัยสำคัญ เภสัชกรต้องแนะนำให้ผู้ป่วยสังเกตอาการปวดกล้ามเนื้อ กล้ามเนื้ออ่อนแรง หรือปัสสาวะสีเข้มผิดปกติ และรีบมาพบแพทย์ทันที
🔍 ข้ออื่นผิดเพราะอะไร:
• ข้อ b.: Lactic acidosis เป็นอาการไม่พึงประสงค์ของ metformin เมื่อเกิดภาวะไตวายเฉียบพลัน ไม่ใช่พิษโดยตรงจาก colchicine
• ข้อ c.: Colchicine ไม่ได้มีฤทธิ์ยับยั้งเกล็ดเลือดเหมือน aspirin
• ข้อ d.: Colchicine ทำให้เกิดอาการคลื่นไส้ อาเจียน ท้องเสียจากพิษต่อเยื่อบุทางเดินอาหารโดยตรง ไม่ได้เกิดจากการเพิ่มระดับ amlodipine
• ข้อ e.: Colchicine มีฤทธิ์ต้านการอักเสบและช่วยลด vascular inflammation ไม่ได้ทำให้หลอดเลือดหัวใจหดเกร็ง
• --</t>
        </is>
      </c>
      <c r="L268" s="186" t="n"/>
      <c r="M268" s="186" t="inlineStr">
        <is>
          <t>Musculoskeletal</t>
        </is>
      </c>
      <c r="N268" s="186" t="inlineStr">
        <is>
          <t>Gout &amp; Hyperuricemia</t>
        </is>
      </c>
      <c r="O268" s="185" t="inlineStr">
        <is>
          <t>Clinic</t>
        </is>
      </c>
      <c r="P268" s="186" t="inlineStr">
        <is>
          <t>2567</t>
        </is>
      </c>
      <c r="Q268" s="185" t="inlineStr">
        <is>
          <t>ข้อสอบจำลอง</t>
        </is>
      </c>
      <c r="R268" s="185" t="inlineStr">
        <is>
          <t>Mock RxCU83 ชุดที่ 2</t>
        </is>
      </c>
      <c r="S268" s="185" t="n"/>
    </row>
    <row r="269">
      <c r="A269" s="185" t="n">
        <v>267</v>
      </c>
      <c r="B269" s="186" t="n"/>
      <c r="C269" s="186" t="inlineStr">
        <is>
          <t>123. 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D269" s="186" t="inlineStr">
        <is>
          <t>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E269" s="186" t="inlineStr">
        <is>
          <t>ให้ดื่มน้ำมากๆ อย่างน้อยวันละ 2-3 ลิตร เพื่อลดอาการคลื่นไส้จาก Colchicine</t>
        </is>
      </c>
      <c r="F269" s="186" t="inlineStr">
        <is>
          <t>ให้รับประทานกล้วยหรือผลไม้ที่มีโพแทสเซียมสูงเพื่อป้องกันภาวะหัวใจเต้นผิดจังหวะ</t>
        </is>
      </c>
      <c r="G269" s="186" t="inlineStr">
        <is>
          <t>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t>
        </is>
      </c>
      <c r="H269" s="186" t="inlineStr">
        <is>
          <t>รับประทาน Colchicine ร่วมกับยาลดกรดเพื่อลดการระคายเคืองกระเพาะอาหาร</t>
        </is>
      </c>
      <c r="I269" s="186" t="inlineStr">
        <is>
          <t>ให้หยุดยา Atorvastatin ทันทีโดยไม่ต้องปรึกษาแพทย์ในระหว่างที่มีอาการเกาต์กำเริบ</t>
        </is>
      </c>
      <c r="J269" s="185" t="inlineStr">
        <is>
          <t>3</t>
        </is>
      </c>
      <c r="K269" s="186" t="inlineStr">
        <is>
          <t>✅ คำตอบที่ถูกต้อง: ข้อ c. 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
🎯 ทำไมข้อนี้ถึงถูก:
Colchicine และ Atorvastatin ต่างมีพิษต่อกล้ามเนื้อ (myotoxicity) และแข่งขันกันผ่านวิถีขจัด CYP3A4 และ P-glycoprotein การใช้ร่วมกันในผู้ป่วยสูงอายุทำให้ระดับยาสูงขึ้นและเพิ่มความเสี่ยง rhabdomyolysis อย่างรุนแรง เภสัชกรต้องเน้นย้ำให้ผู้ป่วยเฝ้าระวังอาการปวดเมื่อย อ่อนแรง หรือปัสสาวะสีเข้มผิดปกติ และต้องปรับลดขนาดยา colchicine ให้เหมาะสม
🔍 ข้ออื่นผิดเพราะอะไร:
• ข้อ a.: การดื่มน้ำมากๆ ในผู้ป่วยเกาต์ช่วยป้องกันกรดยูริกตกตะกอนในไต แต่ไม่ได้แก้ปัญหา myopathy ซึ่งเป็นอันตรกิริยาที่อันตรายที่สุด
• ข้อ b.: การกินโพแทสเซียมสูงไม่ได้ช่วยลดอาการไม่พึงประสงค์ของ atorvastatin
• ข้อ d.: ยาลดกรดไม่ได้เป็นข้อแนะนำมาตรฐานในการรับประทานร่วมกับ colchicine
• ข้อ e.: ผู้ป่วยไม่ควรหยุดยาโรคหัวใจ (atorvastatin) เองโดยพลการ เว้นแต่แพทย์หรือเภสัชกรประเมินและสั่งปรับยาตามความเสี่ยง
• --</t>
        </is>
      </c>
      <c r="L269" s="186" t="n"/>
      <c r="M269" s="186" t="inlineStr">
        <is>
          <t>Musculoskeletal</t>
        </is>
      </c>
      <c r="N269" s="186" t="inlineStr">
        <is>
          <t>Gout &amp; Hyperuricemia</t>
        </is>
      </c>
      <c r="O269" s="185" t="inlineStr">
        <is>
          <t>Clinic</t>
        </is>
      </c>
      <c r="P269" s="186" t="inlineStr">
        <is>
          <t>2567</t>
        </is>
      </c>
      <c r="Q269" s="185" t="inlineStr">
        <is>
          <t>ข้อสอบจำลอง</t>
        </is>
      </c>
      <c r="R269" s="185" t="inlineStr">
        <is>
          <t>Mock RxCU83 ชุดที่ 2</t>
        </is>
      </c>
      <c r="S269" s="185" t="n"/>
    </row>
    <row r="270">
      <c r="A270" s="185" t="n">
        <v>268</v>
      </c>
      <c r="B270" s="186" t="n"/>
      <c r="C270" s="186" t="inlineStr">
        <is>
          <t>ข้อใดเป็นลักษณะอาการและอาการแสดงทางคลินิกที่เข้าได้กับเกณฑ์การวินิจฉัยโรคข้ออักเสบรูมาตอยด์ (Rheumatoid arthritis)</t>
        </is>
      </c>
      <c r="D270" s="186" t="n"/>
      <c r="E270" s="186" t="inlineStr">
        <is>
          <t>อาการข้อฝืดตึงในตอนเช้า (Morning stiffness) นานกว่า 30 นาทีถึง 1 ชั่วโมง</t>
        </is>
      </c>
      <c r="F270" s="186" t="inlineStr">
        <is>
          <t>ข้อนิ้วมืออักเสบ บวม แดง ร้อน ผิดรูป แบบสมมาตรทั้ง 2 ด้าน (Symmetric polyarthritis)</t>
        </is>
      </c>
      <c r="G270" s="186" t="inlineStr">
        <is>
          <t>ปวดข้อเข่ามากเมื่อเดินเป็นระยะทางไกล และตรวจพบ T-score = -2.5 SD</t>
        </is>
      </c>
      <c r="H270" s="186" t="inlineStr">
        <is>
          <t>ถูกเฉพาะข้อ ก. และ ข.</t>
        </is>
      </c>
      <c r="I270" s="186" t="inlineStr">
        <is>
          <t>ถูกทุกข้อ</t>
        </is>
      </c>
      <c r="J270" s="185" t="inlineStr">
        <is>
          <t>4</t>
        </is>
      </c>
      <c r="K270" s="186" t="inlineStr">
        <is>
          <t>✅ คำตอบที่ถูกต้อง: ข้อ ง. ถูกเฉพาะข้อ ก. และ ข.
🎯 ทำไมข้อนี้ถึงถูก:
- คำตอบที่ถูกต้อง: ข้อ ง. ถูกเฉพาะข้อ ก. และ ข.
- ทำไมข้อนี้ถึงถูก: เกณฑ์การวินิจฉัย RA (ACR/EULAR) ประกอบด้วย ข้ออักเสบแบบสมมาตร (Symmetric polyarthritis) โดยเฉพาะข้อนิ้วมือ (MCP, PIP) และอาการข้อฝืดตึงยามเช้า (Morning stiffness) นานเกิน 30 นาทีถึง 1 ชั่วโมง
🔍 ข้ออื่นผิดเพราะอะไร:
• ข้อ ก.: เป็นอาการสำคัญแต่ยังมีข้อ ข ร่วมด้วย
• ข้อ ข.: เป็นอาการสำคัญแต่ยังมีข้อ ก ร่วมด้วย
• ข้อ ค.: ปวดเข่าเมื่อใช้งานและ T-score = -2.5 คือโรคข้อเข่าเสื่อม (Osteoarthritis) ร่วมกับโรคกระดูกพรุน (Osteoporosis) ไม่ใช่ลักษณะของ RA
• ข้อ จ.: ข้อ ค ไม่ถูกต้อง</t>
        </is>
      </c>
      <c r="L270" s="186" t="n"/>
      <c r="M270" s="186" t="inlineStr">
        <is>
          <t>Musculoskeletal</t>
        </is>
      </c>
      <c r="N270" s="186" t="inlineStr">
        <is>
          <t>Rheumatoid arthritis</t>
        </is>
      </c>
      <c r="O270" s="185" t="inlineStr">
        <is>
          <t>Clinic</t>
        </is>
      </c>
      <c r="P270" s="186" t="inlineStr">
        <is>
          <t>รุ่น RxCU83</t>
        </is>
      </c>
      <c r="Q270" s="185" t="inlineStr">
        <is>
          <t>แบบฝึกหัด</t>
        </is>
      </c>
      <c r="R270" s="185" t="inlineStr">
        <is>
          <t>Quiz เตรียมสอบ CC1 RxCU83</t>
        </is>
      </c>
      <c r="S270" s="185" t="n"/>
    </row>
    <row r="271">
      <c r="A271" s="185" t="n">
        <v>269</v>
      </c>
      <c r="B271" s="186" t="n"/>
      <c r="C271" s="186" t="inlineStr">
        <is>
          <t>ผู้ป่วยรายใดต่อไปนี้มีปัจจัยเสี่ยงสำคัญต่อการเกิดโรคข้ออักเสบรูมาตอยด์ (Rheumatoid arthritis) มากที่สุด</t>
        </is>
      </c>
      <c r="D271" s="186" t="n"/>
      <c r="E271" s="186" t="inlineStr">
        <is>
          <t>ราณี มีโรคประจำตัวคือ โรคแพ้ภูมิตัวเอง Systemic Lupus Erythematosus (SLE)</t>
        </is>
      </c>
      <c r="F271" s="186" t="inlineStr">
        <is>
          <t>โฉมฉวี เพิ่งได้รับการผ่าตัดเปลี่ยนข้อเข่าเทียมเมื่อ 2 เดือนก่อน</t>
        </is>
      </c>
      <c r="G271" s="186" t="inlineStr">
        <is>
          <t>ดวงพร เคยหกล้มจนกระดูกขาหักเมื่อ 5 ปีก่อน</t>
        </is>
      </c>
      <c r="H271" s="186" t="inlineStr">
        <is>
          <t>หงส์หยก ทำงานเป็นเกษตรกร ต้องก้มๆ เงยๆ พรวนดินเป็นประจำ</t>
        </is>
      </c>
      <c r="I271" s="186" t="inlineStr">
        <is>
          <t>จันทร์แรม เป็นผู้ติดเชื้อไวรัส HIV</t>
        </is>
      </c>
      <c r="J271" s="185" t="inlineStr">
        <is>
          <t>1</t>
        </is>
      </c>
      <c r="K271" s="186" t="inlineStr">
        <is>
          <t>✅ คำตอบที่ถูกต้อง: ข้อ ก. ราณี มีโรคประจำตัวคือ โรคแพ้ภูมิตัวเอง Systemic Lupus Erythematosus (SLE)
🎯 ทำไมข้อนี้ถึงถูก:
- คำตอบที่ถูกต้อง: ข้อ ก. ราณี มีโรคประจำตัวคือ โรคแพ้ภูมิตัวเอง Systemic Lupus Erythematosus (SLE)
- ทำไมข้อนี้ถึงถูก: โรคข้ออักเสบรูมาตอยด์ (RA) เป็นโรค Autoimmune disease ผู้ป่วยที่มีโรค autoimmune อื่น เช่น SLE จะมีความผิดปกติของระบบภูมิคุ้มกันและ HLA genetic predisposition ทำให้เสี่ยงต่อการเกิด RA (หรือ Rhupus syndrome) สูงขึ้น
🔍 ข้ออื่นผิดเพราะอะไร:
• ข้อ ข.: การผ่าตัดข้อเข่าเป็นประวัติการรักษา ไม่ใช่ปัจจัยเสี่ยงทางภูมิคุ้มกันของ RA
• ข้อ ค.: ประดูกหักเป็นปัจจัยเสี่ยงต่อ secondary osteoarthritis
• ข้อ ง.: งานก้มเงยใช้แรงเป็นปัจจัยเสี่ยงต่อ osteoarthritis หรือ mechanical back pain
• ข้อ จ.: HIV เป็นภาวะภูมิคุ้มกันบกพร่อง ไม่ใช่ปัจจัยเสี่ยงหลักของ RA</t>
        </is>
      </c>
      <c r="L271" s="186" t="n"/>
      <c r="M271" s="186" t="inlineStr">
        <is>
          <t>Musculoskeletal</t>
        </is>
      </c>
      <c r="N271" s="186" t="inlineStr">
        <is>
          <t>Rheumatoid arthritis</t>
        </is>
      </c>
      <c r="O271" s="185" t="inlineStr">
        <is>
          <t>Clinic</t>
        </is>
      </c>
      <c r="P271" s="186" t="inlineStr">
        <is>
          <t>รุ่น RxCU83</t>
        </is>
      </c>
      <c r="Q271" s="185" t="inlineStr">
        <is>
          <t>แบบฝึกหัด</t>
        </is>
      </c>
      <c r="R271" s="185" t="inlineStr">
        <is>
          <t>Quiz เตรียมสอบ CC1 RxCU83</t>
        </is>
      </c>
      <c r="S271" s="185" t="n"/>
    </row>
    <row r="272">
      <c r="A272" s="185" t="n">
        <v>270</v>
      </c>
      <c r="B272" s="186" t="n"/>
      <c r="C272" s="186" t="inlineStr">
        <is>
          <t>คุณนายเหมย มีอาการปวดบวมข้อนิ้วมือทั้ง 2 ข้างมาเป็นเวลา 1 เดือน รับประทาน Paracetamol แล้วไม่ดีขึ้น แพทย์ตรวจพบ Rheumatoid factor (RF) ให้ผลบวก, ระดับ ESR และ CRP สูง วินิจฉัยว่าเป็นโรค Rheumatoid arthritis (RA) ยาในข้อใดที่ควรเริ่มให้เป็น First-line therapy ในการรักษา</t>
        </is>
      </c>
      <c r="D272" s="186" t="n"/>
      <c r="E272" s="186" t="inlineStr">
        <is>
          <t>Prednisolone รับประทานเดี่ยวๆ ขนาดสูง</t>
        </is>
      </c>
      <c r="F272" s="186" t="inlineStr">
        <is>
          <t>Hydroxychloroquine เดี่ยวๆ</t>
        </is>
      </c>
      <c r="G272" s="186" t="inlineStr">
        <is>
          <t>Methotrexate (MTX) ร่วมกับ Prednisolone ขนาดต่ำในระยะแรก (Bridging therapy)</t>
        </is>
      </c>
      <c r="H272" s="186" t="inlineStr">
        <is>
          <t>Leflunomide เดี่ยวๆ</t>
        </is>
      </c>
      <c r="I272" s="186" t="inlineStr">
        <is>
          <t>Tofacitinib</t>
        </is>
      </c>
      <c r="J272" s="185" t="inlineStr">
        <is>
          <t>3</t>
        </is>
      </c>
      <c r="K272" s="186" t="inlineStr">
        <is>
          <t>✅ คำตอบที่ถูกต้อง: ข้อ ค. Methotrexate (MTX) ร่วมกับ Prednisolone ขนาดต่ำในระยะแรก (Bridging therapy)
🎯 ทำไมข้อนี้ถึงถูก:
- คำตอบที่ถูกต้อง: ข้อ ค. Methotrexate (MTX) ร่วมกับ Prednisolone ขนาดต่ำในระยะแรก (Bridging therapy)
- ทำไมข้อนี้ถึงถูก: ตาม ACR/EULAR Guideline ยา Methotrexate (MTX) เป็น anchor conventional synthetic DMARD (csDMARD) อันดับแรกในการรักษา RA ทุกราย และควรให้ Low-dose systemic corticosteroid เป็น bridging therapy ในช่วง 1-3 เดือนแรกเพื่อคุมการอักเสบอย่างรวดเร็วระหว่างรอ MTX ออกฤทธิ์
🔍 ข้ออื่นผิดเพราะอะไร:
• ข้อ ก.: สเตียรอยด์เดี่ยวๆ ไม่สามารถชะลอการทำลายข้อ (joint damage) ได้ และมีผลข้างเคียงระยะยาว
• ข้อ ข.: HCQ มีประสิทธิภาพต่ำ ใช้เฉพาะ RA ที่มีความรุนแรงต่ำมาก
• ข้อ ง.: Leflunomide เป็น csDMARD ทางเลือกรองเมื่อแพ้หรือทน MTX ไม่ได้
• ข้อ จ.: Tofacitinib (JAK inhibitor) เป็น targeted synthetic DMARD ใช้เมื่อดื้อต่อ csDMARD</t>
        </is>
      </c>
      <c r="L272" s="186" t="n"/>
      <c r="M272" s="186" t="inlineStr">
        <is>
          <t>Musculoskeletal</t>
        </is>
      </c>
      <c r="N272" s="186" t="inlineStr">
        <is>
          <t>Rheumatoid arthritis</t>
        </is>
      </c>
      <c r="O272" s="185" t="inlineStr">
        <is>
          <t>Clinic</t>
        </is>
      </c>
      <c r="P272" s="186" t="inlineStr">
        <is>
          <t>รุ่น RxCU83</t>
        </is>
      </c>
      <c r="Q272" s="185" t="inlineStr">
        <is>
          <t>แบบฝึกหัด</t>
        </is>
      </c>
      <c r="R272" s="185" t="inlineStr">
        <is>
          <t>Quiz เตรียมสอบ CC1 RxCU83</t>
        </is>
      </c>
      <c r="S272" s="185" t="n"/>
    </row>
    <row r="273">
      <c r="A273" s="185" t="n">
        <v>271</v>
      </c>
      <c r="B273" s="186" t="n"/>
      <c r="C273" s="186" t="inlineStr">
        <is>
          <t>จากกรณีข้างต้น หากมีผู้ป่วยหญิงอีกรายได้รับการวินิจฉัยว่าเป็นโรค RA เช่นเดียวกัน แต่ผู้ป่วยรายนี้กำลังตั้งครรภ์ได้ 5 เดือน (Second trimester) ยาสูตรใดที่ปลอดภัยและเหมาะสมในการเริ่มรักษา</t>
        </is>
      </c>
      <c r="D273" s="186" t="n"/>
      <c r="E273" s="186" t="inlineStr">
        <is>
          <t>Leflunomide + Prednisolone</t>
        </is>
      </c>
      <c r="F273" s="186" t="inlineStr">
        <is>
          <t>Sulfasalazine + Prednisolone</t>
        </is>
      </c>
      <c r="G273" s="186" t="inlineStr">
        <is>
          <t>Methotrexate + Prednisolone</t>
        </is>
      </c>
      <c r="H273" s="186" t="inlineStr">
        <is>
          <t>Tofacitinib + Prednisolone</t>
        </is>
      </c>
      <c r="I273" s="186" t="inlineStr">
        <is>
          <t>Etoricoxib + Prednisolone</t>
        </is>
      </c>
      <c r="J273" s="185" t="inlineStr">
        <is>
          <t>2</t>
        </is>
      </c>
      <c r="K273" s="186" t="inlineStr">
        <is>
          <t>✅ คำตอบที่ถูกต้อง: ข้อ ข. Sulfasalazine + Prednisolone
🎯 ทำไมข้อนี้ถึงถูก:
- คำตอบที่ถูกต้อง: ข้อ ข. Sulfasalazine + Prednisolone
- ทำไมข้อนี้ถึงถูก: Sulfasalazine (และ Hydroxychloroquine) ร่วมกับ Low-dose Prednisolone จัดเป็น csDMARDs ที่มีความปลอดภัยและยอมรับให้ใช้ได้ในสตรีมีครรภ์ที่เป็นโรค RA โดยต้องเสริม Folic acid ร่วมด้วยเสมอ
🔍 ข้ออื่นผิดเพราะอะไร:
• ข้อ ก.: Leflunomide มีฤทธิ์ teratogenic รุนแรง ห้ามใช้ในสตรีมีครรภ์เด็ดขาด (Category X)
• ข้อ ค.: Methotrexate เป็น teratogen และ abortifacient ห้ามใช้ในสตรีมีครรภ์เด็ดขาด
• ข้อ ง.: Tofacitinib ไม่มีข้อมูลความปลอดภัยเพียงพอและห้ามใช้ในสตรีมีครรภ์
• ข้อ จ.: NSAIDs/COX-2 inhibitors ห้ามใช้ในไตรมาสที่สามเพราะทำให้ ductus arteriosus ปิดก่อนกำหนด</t>
        </is>
      </c>
      <c r="L273" s="186" t="n"/>
      <c r="M273" s="186" t="inlineStr">
        <is>
          <t>Musculoskeletal</t>
        </is>
      </c>
      <c r="N273" s="186" t="inlineStr">
        <is>
          <t>Rheumatoid arthritis</t>
        </is>
      </c>
      <c r="O273" s="185" t="inlineStr">
        <is>
          <t>Clinic</t>
        </is>
      </c>
      <c r="P273" s="186" t="inlineStr">
        <is>
          <t>รุ่น RxCU83</t>
        </is>
      </c>
      <c r="Q273" s="185" t="inlineStr">
        <is>
          <t>แบบฝึกหัด</t>
        </is>
      </c>
      <c r="R273" s="185" t="inlineStr">
        <is>
          <t>Quiz เตรียมสอบ CC1 RxCU83</t>
        </is>
      </c>
      <c r="S273" s="185" t="n"/>
    </row>
    <row r="274">
      <c r="A274" s="185" t="n">
        <v>272</v>
      </c>
      <c r="B274" s="186" t="n"/>
      <c r="C274" s="186" t="inlineStr">
        <is>
          <t>ผู้ป่วย RA รายหนึ่งได้รับการรักษาด้วย Methotrexate 15 mg ต่อสัปดาห์ ต่อเนื่องมาเป็นเวลา 3 เดือน ตรวจประเมินโรคพบว่ายังมีข้ออักเสบหลายข้อ และมีระดับโรคอยู่ในเกณฑ์ปานกลางถึงสูง (Moderate-to-high disease activity) แนวทางการปรับการรักษาข้อใดเหมาะสมที่สุด</t>
        </is>
      </c>
      <c r="D274" s="186" t="n"/>
      <c r="E274" s="186" t="inlineStr">
        <is>
          <t>หยุดยา MTX ทันทีและเปลี่ยนเป็นรับประทาน Paracetamol</t>
        </is>
      </c>
      <c r="F274" s="186" t="inlineStr">
        <is>
          <t>ปรับเพิ่มขนาดยา MTX ไปที่ขนาดสูงสุดที่ทนได้ (เช่น 20-25 mg/week) หรือพิจารณาให้ combination csDMARDs หรือ biologic DMARDs</t>
        </is>
      </c>
      <c r="G274" s="186" t="inlineStr">
        <is>
          <t>สั่งให้ผู้ป่วยไปผ่าตัดเปลี่ยนข้อทันที</t>
        </is>
      </c>
      <c r="H274" s="186" t="inlineStr">
        <is>
          <t>เพิ่มยา Aspirin ขนาดสูง</t>
        </is>
      </c>
      <c r="I274" s="186" t="inlineStr">
        <is>
          <t>ปรับเปลี่ยนเป็นยาปฏิชีวนะ Doxycycline</t>
        </is>
      </c>
      <c r="J274" s="185" t="inlineStr">
        <is>
          <t>2</t>
        </is>
      </c>
      <c r="K274" s="186" t="inlineStr">
        <is>
          <t>✅ คำตอบที่ถูกต้อง: ข้อ ข. ปรับเพิ่มขนาดยา MTX ไปที่ขนาดสูงสุดที่ทนได้ (เช่น 20-25 mg/week) หรือพิจารณาให้ combination csDMARDs หรือ biologic DMARDs
🎯 ทำไมข้อนี้ถึงถูก:
- คำตอบที่ถูกต้อง: ข้อ ข. ปรับเพิ่มขนาดยา MTX ไปที่ขนาดสูงสุดที่ทนได้ (เช่น 20-25 mg/week) หรือพิจารณาให้ combination csDMARDs หรือ biologic DMARDs
- ทำไมข้อนี้ถึงถูก: ตามหลัก Treat-to-Target หากรักษาด้วย MTX ครบ 3 เดือนแล้วยังไม่บรรลุเป้าหมายการควบคุมโรค ควรปรับขนาดยา MTX ให้ถึงขนาดยาสูงสุด หรือเพิ่ม csDMARD ตัวที่สอง (เช่น Sulfasalazine, HCQ) หรือเริ่มยาชีววัตถุ bDMARD
🔍 ข้ออื่นผิดเพราะอะไร:
• ข้อ ก.: การหยุด MTX จะทำให้โรคกำเริบและข้อถูกทำลายรุนแรง
• ข้อ ค.: การผ่าตัดใช้เฉพาะข้อที่ถูกทำลายถาวรระยะสุดท้าย ไม่ใช่ข้ออักเสบระยะเริ่มแรก
• ข้อ ง.: Aspirin ขนาดสูงมีผลข้างเคียงเลือดออกในกระเพาะอาหารสูงและไม่ชะลอโรค
• ข้อ จ.: ยาปฏิชีวนะไม่ใช่ยาหลักในการรักษา RA</t>
        </is>
      </c>
      <c r="L274" s="186" t="n"/>
      <c r="M274" s="186" t="inlineStr">
        <is>
          <t>Musculoskeletal</t>
        </is>
      </c>
      <c r="N274" s="186" t="inlineStr">
        <is>
          <t>Rheumatoid arthritis</t>
        </is>
      </c>
      <c r="O274" s="185" t="inlineStr">
        <is>
          <t>Clinic</t>
        </is>
      </c>
      <c r="P274" s="186" t="inlineStr">
        <is>
          <t>รุ่น RxCU83</t>
        </is>
      </c>
      <c r="Q274" s="185" t="inlineStr">
        <is>
          <t>แบบฝึกหัด</t>
        </is>
      </c>
      <c r="R274" s="185" t="inlineStr">
        <is>
          <t>Quiz เตรียมสอบ CC1 RxCU83</t>
        </is>
      </c>
      <c r="S274" s="185" t="n"/>
    </row>
    <row r="275">
      <c r="A275" s="185" t="n">
        <v>273</v>
      </c>
      <c r="B275" s="186" t="n"/>
      <c r="C275" s="186" t="inlineStr">
        <is>
          <t>ผู้ป่วยโรคข้ออักเสบรูมาตอยด์ที่ได้รับยา Methotrexate (MTX) จำเป็นต้องได้รับการติดตามตรวจทางห้องปฏิบัติการเพื่อเฝ้าระวังความเป็นพิษในข้อใดเป็นประจำ</t>
        </is>
      </c>
      <c r="D275" s="186" t="n"/>
      <c r="E275" s="186" t="inlineStr">
        <is>
          <t>ตรวจความสมบูรณ์ของเม็ดเลือด (CBC)</t>
        </is>
      </c>
      <c r="F275" s="186" t="inlineStr">
        <is>
          <t>ตรวจการทำงานของตับ (Liver function test: AST, ALT, Albumin)</t>
        </is>
      </c>
      <c r="G275" s="186" t="inlineStr">
        <is>
          <t>ตรวจการทำงานของไต (Serum creatinine, eGFR)</t>
        </is>
      </c>
      <c r="H275" s="186" t="inlineStr">
        <is>
          <t>ตรวจภาพถ่ายรังสีทรวงอก (Chest X-ray) หากมีอาการไอแห้งหรือเหนื่อยหอบ</t>
        </is>
      </c>
      <c r="I275" s="186" t="inlineStr">
        <is>
          <t>ถูกทุกข้อ</t>
        </is>
      </c>
      <c r="J275" s="185" t="inlineStr">
        <is>
          <t>5</t>
        </is>
      </c>
      <c r="K275" s="186" t="inlineStr">
        <is>
          <t>✅ คำตอบที่ถูกต้อง: ข้อ จ. ถูกทุกข้อ
🎯 ทำไมข้อนี้ถึงถูก:
- คำตอบที่ถูกต้อง: ข้อ จ. ถูกทุกข้อ
- ทำไมข้อนี้ถึงถูก: Methotrexate มีพิษสำคัญต่อไขกระดูก (Myelosuppression ตรวจจาก CBC), พิษต่อตับ (Hepatotoxicity/Fibrosis ตรวจจาก LFT), ขับออกทางไตเป็นหลัก (พิษสะสมเมื่อไตเสื่อม ตรวจ Scr) และเสี่ยงต่อ Methotrexate-induced pneumonitis (ตรวจ CXR) จึงต้องติดตามทุกข้อ
🔍 ข้ออื่นผิดเพราะอะไร:
• ข้อ ก. ถึง ง. ล้วนเป็นพารามิเตอร์ที่ต้องเฝ้าระวังอย่างใกล้ชิดระหว่างใช้ยา MTX</t>
        </is>
      </c>
      <c r="L275" s="186" t="n"/>
      <c r="M275" s="186" t="inlineStr">
        <is>
          <t>Musculoskeletal</t>
        </is>
      </c>
      <c r="N275" s="186" t="inlineStr">
        <is>
          <t>Rheumatoid arthritis</t>
        </is>
      </c>
      <c r="O275" s="185" t="inlineStr">
        <is>
          <t>Clinic</t>
        </is>
      </c>
      <c r="P275" s="186" t="inlineStr">
        <is>
          <t>รุ่น RxCU83</t>
        </is>
      </c>
      <c r="Q275" s="185" t="inlineStr">
        <is>
          <t>แบบฝึกหัด</t>
        </is>
      </c>
      <c r="R275" s="185" t="inlineStr">
        <is>
          <t>Quiz เตรียมสอบ CC1 RxCU83</t>
        </is>
      </c>
      <c r="S275" s="185" t="n"/>
    </row>
    <row r="276">
      <c r="A276" s="185" t="n">
        <v>274</v>
      </c>
      <c r="B276" s="186" t="inlineStr">
        <is>
          <t>ผู้ป่วยโรค RA ได้รับยา MTX 7.5 mg สัปดาห์ละครั้ง มารับยาตามนัดบ่นว่ามีอาการคลื่นไส้ เบื่ออาหาร และมีแผลในช่องปาก (Stomatitis)</t>
        </is>
      </c>
      <c r="C276" s="186" t="inlineStr">
        <is>
          <t>การจัดการทางเภสัชกรรมข้อใดเหมาะสมที่สุดในการลดอาการข้างเคียงดังกล่าว</t>
        </is>
      </c>
      <c r="D276" s="186" t="n"/>
      <c r="E276" s="186" t="inlineStr">
        <is>
          <t>เสริมการรับประทานกรดโฟลิก (Folic acid) ขนาด 5 mg สัปดาห์ละ 1 ครั้ง (โดยเว้นห่างจากวันรับประทาน MTX อย่างน้อย 24 ชั่วโมง)</t>
        </is>
      </c>
      <c r="F276" s="186" t="inlineStr">
        <is>
          <t>สั่งหยุดยา MTX ทันทีอย่างถาวร</t>
        </is>
      </c>
      <c r="G276" s="186" t="inlineStr">
        <is>
          <t>เพิ่มขนาดยา MTX เป็นสองเท่า</t>
        </is>
      </c>
      <c r="H276" s="186" t="inlineStr">
        <is>
          <t>แนะนำให้รับประทานยาพร้อมกับนมสด 1 แก้วใหญ่</t>
        </is>
      </c>
      <c r="I276" s="186" t="inlineStr">
        <is>
          <t>ให้ยาต้านเชื้อรา Nystatin อมบ้วนปากต่อเนื่อง</t>
        </is>
      </c>
      <c r="J276" s="185" t="inlineStr">
        <is>
          <t>1</t>
        </is>
      </c>
      <c r="K276" s="186" t="inlineStr">
        <is>
          <t>✅ คำตอบที่ถูกต้อง: ข้อ ก. เสริมการรับประทานกรดโฟลิก (Folic acid) ขนาด 5 mg สัปดาห์ละ 1 ครั้ง (โดยเว้นห่างจากวันรับประทาน MTX อย่างน้อย 24 ชั่วโมง)
🎯 ทำไมข้อนี้ถึงถูก:
- คำตอบที่ถูกต้อง: ข้อ ก. เสริมการรับประทานกรดโฟลิก (Folic acid) ขนาด 5 mg สัปดาห์ละ 1 ครั้ง (โดยเว้นห่างจากวันรับประทาน MTX อย่างน้อย 24 ชั่วโมง)
- ทำไมข้อนี้ถึงถูก: MTX ออกฤทธิ์ยับยั้งเอนไซม์ Dihydrofolate reductase ทำให้เกิดภาวะขาดโฟเลตในเซลล์ที่มีการแบ่งตัวเร็ว (เยื่อบุทางเดินอาหาร) การเสริม Folic acid 5 mg สัปดาห์ละครั้งช่วยลดแผลในปาก คลื่นไส้ และพิษต่อตับได้โดยไม่ลดทอนประสิทธิภาพในการรักษา RA
🔍 ข้ออื่นผิดเพราะอะไร:
• ข้อ ข.: อาการข้างเคียงดังกล่าวสามารถจัดการได้ด้วยกรดโฟลิก ยังไม่จำเป็นต้องหยุดยาถาวร
• ข้อ ค.: การเพิ่มขนาดยาจะยิ่งทำให้ผลข้างเคียงรุนแรงขึ้น
• ข้อ ง.: นมสดไม่ได้ช่วยลดพิษระดับเซลล์ของ MTX
• ข้อ จ.: แผลในปากเกิดจากพิษยา MTX ไม่ได้เกิดจากการติดเชื้อรา</t>
        </is>
      </c>
      <c r="L276" s="186" t="n"/>
      <c r="M276" s="186" t="inlineStr">
        <is>
          <t>Musculoskeletal</t>
        </is>
      </c>
      <c r="N276" s="186" t="inlineStr">
        <is>
          <t>Rheumatoid arthritis</t>
        </is>
      </c>
      <c r="O276" s="185" t="inlineStr">
        <is>
          <t>Clinic</t>
        </is>
      </c>
      <c r="P276" s="186" t="inlineStr">
        <is>
          <t>รุ่น RxCU83</t>
        </is>
      </c>
      <c r="Q276" s="185" t="inlineStr">
        <is>
          <t>แบบฝึกหัด</t>
        </is>
      </c>
      <c r="R276" s="185" t="inlineStr">
        <is>
          <t>Quiz เตรียมสอบ CC1 RxCU83</t>
        </is>
      </c>
      <c r="S276" s="185" t="n"/>
    </row>
    <row r="277">
      <c r="A277" s="185" t="n">
        <v>275</v>
      </c>
      <c r="B277" s="186" t="n"/>
      <c r="C277" s="186" t="inlineStr">
        <is>
          <t>หากเกิดภาวะได้รับยา Methotrexate เกินขนาดเฉียบพลัน (Severe Methotrexate Toxicity / Overdose) หรือมีภาวะไขกระดูกฝ่อรุนแรง ยาต้านพิษ (Rescue antidote) ชนิดใดที่ต้องรีบให้แก่ผู้ป่วยทันที</t>
        </is>
      </c>
      <c r="D277" s="186" t="n"/>
      <c r="E277" s="186" t="inlineStr">
        <is>
          <t>Folic acid รับประทานขนาดสูง</t>
        </is>
      </c>
      <c r="F277" s="186" t="inlineStr">
        <is>
          <t>Folinic acid (Leucovorin / Calcium leucovorin)</t>
        </is>
      </c>
      <c r="G277" s="186" t="inlineStr">
        <is>
          <t>Deferoxamine</t>
        </is>
      </c>
      <c r="H277" s="186" t="inlineStr">
        <is>
          <t>N-acetylcysteine</t>
        </is>
      </c>
      <c r="I277" s="186" t="inlineStr">
        <is>
          <t>Flumazenil</t>
        </is>
      </c>
      <c r="J277" s="185" t="inlineStr">
        <is>
          <t>2</t>
        </is>
      </c>
      <c r="K277" s="186" t="inlineStr">
        <is>
          <t>✅ คำตอบที่ถูกต้อง: ข้อ ข. Folinic acid (Leucovorin / Calcium leucovorin)
🎯 ทำไมข้อนี้ถึงถูก:
- คำตอบที่ถูกต้อง: ข้อ ข. Folinic acid (Leucovorin / Calcium leucovorin)
- ทำไมข้อนี้ถึงถูก: Folinic acid (Leucovorin) เป็น reduced form ของโฟเลต (5-formyl tetrahydrofolate) ซึ่งสามารถเข้าสู่เซลล์และข้ามผ่านขั้นตอนที่ถูกยับยั้งโดยเอนไซม์ DHFR ได้โดยตรง จึงทำหน้าที่เป็น Leucovorin rescue ช่วยชีวิตเซลล์ปกติจากพิษเฉียบพลันของ MTX
🔍 ข้ออื่นผิดเพราะอะไร:
• ข้อ ก.: Folic acid ต้องผ่านเอนไซม์ DHFR ในการกระตุ้น ซึ่งถูก MTX ยับยั้งอย่างสมบูรณ์ จึงไม่สามารถใช้แก้ไขภาวะฉุกเฉินได้
• ข้อ ค.: Deferoxamine เป็นยาขับธาตุเหล็ก
• ข้อ ง.: NAC เป็นยาแก้พิษ Paracetamol
• ข้อ จ.: Flumazenil เป็นยาแก้พิษ Benzodiazepines</t>
        </is>
      </c>
      <c r="L277" s="186" t="n"/>
      <c r="M277" s="186" t="inlineStr">
        <is>
          <t>Musculoskeletal</t>
        </is>
      </c>
      <c r="N277" s="186" t="inlineStr">
        <is>
          <t>Rheumatoid arthritis</t>
        </is>
      </c>
      <c r="O277" s="185" t="inlineStr">
        <is>
          <t>Clinic</t>
        </is>
      </c>
      <c r="P277" s="186" t="inlineStr">
        <is>
          <t>รุ่น RxCU83</t>
        </is>
      </c>
      <c r="Q277" s="185" t="inlineStr">
        <is>
          <t>แบบฝึกหัด</t>
        </is>
      </c>
      <c r="R277" s="185" t="inlineStr">
        <is>
          <t>Quiz เตรียมสอบ CC1 RxCU83</t>
        </is>
      </c>
      <c r="S277" s="185" t="n"/>
    </row>
    <row r="278">
      <c r="A278" s="185" t="n">
        <v>276</v>
      </c>
      <c r="B278" s="186" t="n"/>
      <c r="C278" s="186" t="inlineStr">
        <is>
          <t>ก่อนที่จะเริ่มการรักษาโรคข้ออักเสบรูมาตอยด์ด้วยยากลุ่มชีววัตถุต้าน TNF (Anti-TNF biologic agents เช่น Infliximab, Adalimumab, Etanercept) ผู้ป่วยต้องได้รับการคัดกรองโรคติดเชื้อในข้อใดอย่างเคร่งครัด</t>
        </is>
      </c>
      <c r="D278" s="186" t="n"/>
      <c r="E278" s="186" t="inlineStr">
        <is>
          <t>วัณโรคแฝง (Latent Tuberculosis Infection: TST หรือ IGRA)</t>
        </is>
      </c>
      <c r="F278" s="186" t="inlineStr">
        <is>
          <t>ไวรัสตับอักเสบบี (Hepatitis B: HBsAg, Anti-HBc)</t>
        </is>
      </c>
      <c r="G278" s="186" t="inlineStr">
        <is>
          <t>ไวรัสตับอักเสบซี (Anti-HCV)</t>
        </is>
      </c>
      <c r="H278" s="186" t="inlineStr">
        <is>
          <t>ภาพถ่ายรังสีปอด (Chest X-ray)</t>
        </is>
      </c>
      <c r="I278" s="186" t="inlineStr">
        <is>
          <t>ถูกทุกข้อ</t>
        </is>
      </c>
      <c r="J278" s="185" t="inlineStr">
        <is>
          <t>5</t>
        </is>
      </c>
      <c r="K278" s="186" t="inlineStr">
        <is>
          <t>✅ คำตอบที่ถูกต้อง: ข้อ จ. ถูกทุกข้อ
🎯 ทำไมข้อนี้ถึงถูก:
- คำตอบที่ถูกต้อง: ข้อ จ. ถูกทุกข้อ
- ทำไมข้อนี้ถึงถูก: ยาต้าน TNF-alpha ยับยั้งการรวมตัวของ granuloma ทำให้เสี่ยงสูงมากต่อการกำเริบของวัณโรคแฝง (TB reactivation) และการกำเริบของไวรัสตับอักเสบบีจนตับวาย จึงต้องตรวจคัดกรอง LTBI, HBV, HCV และ CXR ก่อนเริ่มยาทุกราย
🔍 ข้ออื่นผิดเพราะอะไร:
• ข้อ ก. ถึง ง. เป็นข้อกำหนดที่ต้องตรวจร่วมกันทั้งหมดก่อนเริ่มใช้ยาชีววัตถุ</t>
        </is>
      </c>
      <c r="L278" s="186" t="n"/>
      <c r="M278" s="186" t="inlineStr">
        <is>
          <t>Musculoskeletal</t>
        </is>
      </c>
      <c r="N278" s="186" t="inlineStr">
        <is>
          <t>Rheumatoid arthritis</t>
        </is>
      </c>
      <c r="O278" s="185" t="inlineStr">
        <is>
          <t>Clinic</t>
        </is>
      </c>
      <c r="P278" s="186" t="inlineStr">
        <is>
          <t>รุ่น RxCU83</t>
        </is>
      </c>
      <c r="Q278" s="185" t="inlineStr">
        <is>
          <t>แบบฝึกหัด</t>
        </is>
      </c>
      <c r="R278" s="185" t="inlineStr">
        <is>
          <t>Quiz เตรียมสอบ CC1 RxCU83</t>
        </is>
      </c>
      <c r="S278" s="185" t="n"/>
    </row>
    <row r="279">
      <c r="A279" s="185" t="n">
        <v>277</v>
      </c>
      <c r="B279" s="186" t="n"/>
      <c r="C279" s="186" t="inlineStr">
        <is>
          <t>ข้อใดกล่าวถูกต้องเกี่ยวกับยาชีววัตถุกลุ่ม Anti-TNF ในการรักษาโรคข้ออักเสบรูมาตอยด์</t>
        </is>
      </c>
      <c r="D279" s="186" t="n"/>
      <c r="E279" s="186" t="inlineStr">
        <is>
          <t>ผู้ป่วยที่มีภาวะ Heart failure ระดับรุนแรง (NYHA Class III-IV) ห้ามใช้ยาในกลุ่ม Anti-TNF</t>
        </is>
      </c>
      <c r="F279" s="186" t="inlineStr">
        <is>
          <t>สามารถให้วัคซีนชนิดเชื้อเป็น (Live-attenuated vaccines) แก่ผู้ป่วยระหว่างใช้ยานี้ได้ตามปกติ</t>
        </is>
      </c>
      <c r="G279" s="186" t="inlineStr">
        <is>
          <t>สตรีมีครรภ์ควรใช้ยา Leflunomide ร่วมกับ Infliximab เสมอ</t>
        </is>
      </c>
      <c r="H279" s="186" t="inlineStr">
        <is>
          <t>ยา Etanercept เป็น monoclonal antibody ชนิดฉีดเข้าหลอดเลือดดำเท่านั้น</t>
        </is>
      </c>
      <c r="I279" s="186" t="inlineStr">
        <is>
          <t>ยาชีววัตถุทุกตัวเป็นยารับประทานก่อนอาหารเช้า</t>
        </is>
      </c>
      <c r="J279" s="185" t="inlineStr">
        <is>
          <t>1</t>
        </is>
      </c>
      <c r="K279" s="186" t="inlineStr">
        <is>
          <t>✅ คำตอบที่ถูกต้อง: ข้อ ก. ผู้ป่วยที่มีภาวะ Heart failure ระดับรุนแรง (NYHA Class III-IV) ห้ามใช้ยาในกลุ่ม Anti-TNF
🎯 ทำไมข้อนี้ถึงถูก:
- คำตอบที่ถูกต้อง: ข้อ ก. ผู้ป่วยที่มีภาวะ Heart failure ระดับรุนแรง (NYHA Class III-IV) ห้ามใช้ยาในกลุ่ม Anti-TNF
- ทำไมข้อนี้ถึงถูก: ยาในกลุ่ม Anti-TNF มีข้อห้ามใช้ในผู้ป่วยที่มีภาวะหัวใจล้มเหลวปานกลางถึงรุนแรง (NYHA Class III/IV) เนื่องจากมีรายงานทางคลินิกพบว่าทำให้ภาวะหัวใจล้มเหลวทรุดลงและเพิ่มอัตราการเสียชีวิต
🔍 ข้ออื่นผิดเพราะอะไร:
• ข้อ ข.: ห้ามฉีดวัคซีนเชื้อเป็น (เช่น MMR, Varicella, BCG) ระหว่างใช้ยาชีววัตถุเด็ดขาดเพราะเสี่ยงต่อการติดเชื้อรุนแรง
• ข้อ ค.: Leflunomide ห้ามใช้ในหญิงตั้งครรภ์เด็ดขาด
• ข้อ ง.: Etanercept เป็น soluble receptor fusion protein ชนิดฉีดใต้ผิวหนัง (SC)
• ข้อ จ.: ยาชีววัตถุเป็นโปรตีน ไม่สามารถรับประทานได้ ต้องให้โดยการฉีดเท่านั้น</t>
        </is>
      </c>
      <c r="L279" s="186" t="n"/>
      <c r="M279" s="186" t="inlineStr">
        <is>
          <t>Musculoskeletal</t>
        </is>
      </c>
      <c r="N279" s="186" t="inlineStr">
        <is>
          <t>Rheumatoid arthritis</t>
        </is>
      </c>
      <c r="O279" s="185" t="inlineStr">
        <is>
          <t>Clinic</t>
        </is>
      </c>
      <c r="P279" s="186" t="inlineStr">
        <is>
          <t>รุ่น RxCU83</t>
        </is>
      </c>
      <c r="Q279" s="185" t="inlineStr">
        <is>
          <t>แบบฝึกหัด</t>
        </is>
      </c>
      <c r="R279" s="185" t="inlineStr">
        <is>
          <t>Quiz เตรียมสอบ CC1 RxCU83</t>
        </is>
      </c>
      <c r="S279" s="185" t="n"/>
    </row>
    <row r="280">
      <c r="A280" s="185" t="n">
        <v>278</v>
      </c>
      <c r="B280" s="186" t="n"/>
      <c r="C280" s="186" t="inlineStr">
        <is>
          <t>ข้อความใดต่อไปนี้กล่าวผิดเกี่ยวกับลักษณะอาการและพยาธิสภาพของโรคข้อเข่าเสื่อม (Osteoarthritis: OA)</t>
        </is>
      </c>
      <c r="D280" s="186" t="n"/>
      <c r="E280" s="186" t="inlineStr">
        <is>
          <t>อาการปวดข้อมักสัมพันธ์กับการใช้งาน และดีขึ้นเมื่อได้พักการใช้ข้อ</t>
        </is>
      </c>
      <c r="F280" s="186" t="inlineStr">
        <is>
          <t>มีอาการข้อฝืดตึงยามเช้า (Morning stiffness) นานหลายชั่วโมงหลังตื่นนอน</t>
        </is>
      </c>
      <c r="G280" s="186" t="inlineStr">
        <is>
          <t>อาจคลำพบปุ่มกระดูกงอก (Heberden nodes ที่ข้อ DIP และ Bouchard nodes ที่ข้อ PIP)</t>
        </is>
      </c>
      <c r="H280" s="186" t="inlineStr">
        <is>
          <t>อาจได้ยินเสียงกรอบแกรบในข้อขณะเคลื่อนไหว (Crepitus)</t>
        </is>
      </c>
      <c r="I280" s="186" t="inlineStr">
        <is>
          <t>มักพบการเสื่อมของกระดูกอ่อนข้อต่อ (Loss of articular cartilage) และมีกระดูกงอก (Osteophytes)</t>
        </is>
      </c>
      <c r="J280" s="185" t="inlineStr">
        <is>
          <t>2</t>
        </is>
      </c>
      <c r="K280" s="186" t="inlineStr">
        <is>
          <t>✅ คำตอบที่ถูกต้อง: ข้อ ข. มีอาการข้อฝืดตึงยามเช้า (Morning stiffness) นานหลายชั่วโมงหลังตื่นนอน
🎯 ทำไมข้อนี้ถึงถูก:
- คำตอบที่ถูกต้อง: ข้อ ข. มีอาการข้อฝืดตึงยามเช้า (Morning stiffness) นานหลายชั่วโมงหลังตื่นนอน
- ทำไมข้อนี้ถึงถูก: ในโรคข้อเสื่อม (Osteoarthritis) อาการข้อฝืดในตอนเช้ามักเป็นเพียงช่วงสั้นๆ น้อยกว่า 30 นาที หากมีอาการข้อฝืดตึงนานหลายชั่วโมงหรือเกิน 1 ชั่วโมงจะเป็นลักษณะเฉพาะของโรคข้ออักเสบรูมาตอยด์ (Rheumatoid arthritis)
🔍 ข้ออื่นผิดเพราะอะไร:
• ข้อ ก.: เป็นลักษณะอาการปวดคลาสสิกของโรคข้อเสื่อม (Mechanical pain)
• ข้อ ค.: Heberden และ Bouchard nodes เป็นลักษณะปุ่มกระดูกงอกที่พบบ่อยใน OA มือ
• ข้อ ง.: Crepitus เกิดจากการเสียดสีของผิวกระดูกอ่อนที่สึกหรอ
• ข้อ จ.: เป็นพยาธิสภาพหลักของโรคข้อเสื่อม</t>
        </is>
      </c>
      <c r="L280" s="186" t="n"/>
      <c r="M280" s="186" t="inlineStr">
        <is>
          <t>Musculoskeletal</t>
        </is>
      </c>
      <c r="N280" s="186" t="inlineStr">
        <is>
          <t>Osteoarthritis</t>
        </is>
      </c>
      <c r="O280" s="185" t="inlineStr">
        <is>
          <t>Clinic</t>
        </is>
      </c>
      <c r="P280" s="186" t="inlineStr">
        <is>
          <t>รุ่น RxCU83</t>
        </is>
      </c>
      <c r="Q280" s="185" t="inlineStr">
        <is>
          <t>แบบฝึกหัด</t>
        </is>
      </c>
      <c r="R280" s="185" t="inlineStr">
        <is>
          <t>Quiz เตรียมสอบ CC1 RxCU83</t>
        </is>
      </c>
      <c r="S280" s="185" t="n"/>
    </row>
    <row r="281">
      <c r="A281" s="185" t="n">
        <v>279</v>
      </c>
      <c r="B281" s="186" t="inlineStr">
        <is>
          <t>ผู้ป่วยโรคความดันโลหิตสูงได้รับการรักษาด้วยยา Verapamil ต่อมามีอาการข้ออักเสบเกาต์เฉียบพลัน แพทย์ต้องการสั่งจ่ายยา Colchicine</t>
        </is>
      </c>
      <c r="C281" s="186" t="inlineStr">
        <is>
          <t>การจัดการทางเภสัชกรรมข้อใดถูกต้องที่สุดเพื่อป้องกันอันตรกิริยาระหว่างยา</t>
        </is>
      </c>
      <c r="D281" s="186" t="n"/>
      <c r="E281" s="186" t="inlineStr">
        <is>
          <t>ควรลดขนาดยา Colchicine ลงอย่างน้อย 50% หรือใช้ในขนาดต่ำ และติดตามอาการกล้ามเนื้ออ่อนแรงอย่างใกล้ชิด</t>
        </is>
      </c>
      <c r="F281" s="186" t="inlineStr">
        <is>
          <t>สามารถใช้ยา Colchicine ในขนาดมาตรฐานสูงได้ตามปกติ</t>
        </is>
      </c>
      <c r="G281" s="186" t="inlineStr">
        <is>
          <t>สั่งหยุดยา Verapamil ทันที</t>
        </is>
      </c>
      <c r="H281" s="186" t="inlineStr">
        <is>
          <t>เปลี่ยน Verapamil เป็น Diltiazem</t>
        </is>
      </c>
      <c r="I281" s="186" t="inlineStr">
        <is>
          <t>เพิ่มขนาดยา Colchicine เป็นสองเท่า</t>
        </is>
      </c>
      <c r="J281" s="185" t="inlineStr">
        <is>
          <t>1</t>
        </is>
      </c>
      <c r="K281" s="186" t="inlineStr">
        <is>
          <t>✅ คำตอบที่ถูกต้อง: ข้อ ก. ควรลดขนาดยา Colchicine ลงอย่างน้อย 50% หรือใช้ในขนาดต่ำ และติดตามอาการกล้ามเนื้ออ่อนแรงอย่างใกล้ชิด
🎯 ทำไมข้อนี้ถึงถูก:
- คำตอบที่ถูกต้อง: ข้อ ก. ควรลดขนาดยา Colchicine ลงอย่างน้อย 50% หรือใช้ในขนาดต่ำ และติดตามอาการกล้ามเนื้ออ่อนแรงอย่างใกล้ชิด
- ทำไมข้อนี้ถึงถูก: Verapamil เป็น potent inhibitor ของ P-glycoprotein (P-gp) และ CYP3A4 ซึ่งเป็นวิถีกำจัดหลักของ Colchicine การใช้ร่วมกันจะทำให้ระดับยา Colchicine ในเลือดเพิ่มสูงขึ้นหลายเท่า เสี่ยงต่อ fatal colchicine toxicity (rhabdomyolysis, myelosuppression) จึงต้องปรับลดขนาดยาลงอย่างมาก
🔍 ข้ออื่นผิดเพราะอะไร:
• ข้อ ข.: การใช้ขนาดปกติเสี่ยงต่อความเป็นพิษรุนแรงถึงแก่ชีวิต
• ข้อ ค.: ไม่จำเป็นต้องหยุดยาลดความดันทันทีหากปรับขนาดยา colchicine ให้เหมาะสม
• ข้อ ง.: Diltiazem ก็เป็น CYP3A4/P-gp inhibitor เช่นกัน
• ข้อ จ.: การเพิ่มขนาดยาจะยิ่งทำให้เกิดพิษเฉียบพลัน</t>
        </is>
      </c>
      <c r="L281" s="186" t="n"/>
      <c r="M281" s="186" t="inlineStr">
        <is>
          <t>Musculoskeletal</t>
        </is>
      </c>
      <c r="N281" s="186" t="inlineStr">
        <is>
          <t>Gout &amp; Hyperuricemia</t>
        </is>
      </c>
      <c r="O281" s="185" t="inlineStr">
        <is>
          <t>Clinic</t>
        </is>
      </c>
      <c r="P281" s="186" t="inlineStr">
        <is>
          <t>รุ่น RxCU83</t>
        </is>
      </c>
      <c r="Q281" s="185" t="inlineStr">
        <is>
          <t>แบบฝึกหัด</t>
        </is>
      </c>
      <c r="R281" s="185" t="inlineStr">
        <is>
          <t>Quiz เตรียมสอบ CC1 RxCU83</t>
        </is>
      </c>
      <c r="S281" s="185" t="n"/>
    </row>
    <row r="282">
      <c r="A282" s="185" t="n">
        <v>280</v>
      </c>
      <c r="B282" s="186" t="n"/>
      <c r="C282" s="186" t="inlineStr">
        <is>
          <t>หญิงอายุ 65 ปี มีอาการปวดข้อเข่าทั้งสองข้าง ปวดมากขึ้นเมื่อเดินหรือขึ้นลงบันได ข้อฝืดตอนตื่นนอนประมาณ 10-15 นาที ตรวจภาพถ่ายรังสีพบช่องว่างข้อแคบลงและมีกระดูกงอก อาการของผู้ป่วยรายนี้เข้าได้กับโรคใดมากที่สุด</t>
        </is>
      </c>
      <c r="D282" s="186" t="n"/>
      <c r="E282" s="186" t="inlineStr">
        <is>
          <t>Rheumatoid arthritis</t>
        </is>
      </c>
      <c r="F282" s="186" t="inlineStr">
        <is>
          <t>Osteoarthritis</t>
        </is>
      </c>
      <c r="G282" s="186" t="inlineStr">
        <is>
          <t>Gouty arthritis</t>
        </is>
      </c>
      <c r="H282" s="186" t="inlineStr">
        <is>
          <t>Septic arthritis</t>
        </is>
      </c>
      <c r="I282" s="186" t="inlineStr">
        <is>
          <t>Ankylosing spondylitis</t>
        </is>
      </c>
      <c r="J282" s="185" t="inlineStr">
        <is>
          <t>2</t>
        </is>
      </c>
      <c r="K282" s="186" t="inlineStr">
        <is>
          <t>✅ คำตอบที่ถูกต้อง: ข้อ ข. Osteoarthritis
🎯 ทำไมข้อนี้ถึงถูก:
- คำตอบที่ถูกต้อง: ข้อ ข. Osteoarthritis
- ทำไมข้อนี้ถึงถูก: อายุมาก (&gt; 50 ปี), ปวดข้อรับน้ำหนัก (ข้อเข่า) สัมพันธ์กับการใช้งาน, ข้อฝืดเช้าสั้นๆ (&lt; 30 นาที) และภาพถ่ายรังสีพบลักษณะคลาสสิกของข้อเสื่อม (Joint space narrowing, subchondral sclerosis, osteophytes) เข้าได้กับ Osteoarthritis
🔍 ข้ออื่นผิดเพราะอะไร:
• ข้อ ก.: RA มักมี morning stiffness &gt; 1 ชั่วโมง และเกิดที่ข้อนิ้วมือแบบสมมาตร
• ข้อ ค.: Gout ปวดบวมแดงร้อนรุนแรงเฉียบพลัน มักเป็นข้อโคนนิ้วหัวแม่เท้า (MTP1)
• ข้อ ง.: Septic arthritis มักเป็นข้อเดียว บวม แดง ร้อนจัด มีไข้สูง
• ข้อ จ.: Ankylosing spondylitis มักพบในชายหนุ่ม ปวดหลังเรื้อรังตอนพักผ่อน</t>
        </is>
      </c>
      <c r="L282" s="186" t="n"/>
      <c r="M282" s="186" t="inlineStr">
        <is>
          <t>Musculoskeletal</t>
        </is>
      </c>
      <c r="N282" s="186" t="inlineStr">
        <is>
          <t>Osteoarthritis</t>
        </is>
      </c>
      <c r="O282" s="185" t="inlineStr">
        <is>
          <t>Clinic</t>
        </is>
      </c>
      <c r="P282" s="186" t="inlineStr">
        <is>
          <t>รุ่น RxCU83</t>
        </is>
      </c>
      <c r="Q282" s="185" t="inlineStr">
        <is>
          <t>แบบฝึกหัด</t>
        </is>
      </c>
      <c r="R282" s="185" t="inlineStr">
        <is>
          <t>Quiz เตรียมสอบ CC1 RxCU83</t>
        </is>
      </c>
      <c r="S282" s="185" t="n"/>
    </row>
    <row r="283">
      <c r="A283" s="185" t="n">
        <v>281</v>
      </c>
      <c r="B283" s="186" t="n"/>
      <c r="C283" s="186" t="inlineStr">
        <is>
          <t>ข้อใดต่อไปนี้ไม่ใช่ปัจจัยเสี่ยงสำคัญต่อการเกิดโรคข้อเข่าเสื่อม (Knee Osteoarthritis)</t>
        </is>
      </c>
      <c r="D283" s="186" t="n"/>
      <c r="E283" s="186" t="inlineStr">
        <is>
          <t>ภาวะน้ำหนักเกินและโรคอ้วน (Obesity)</t>
        </is>
      </c>
      <c r="F283" s="186" t="inlineStr">
        <is>
          <t>อายุที่เพิ่มขึ้น</t>
        </is>
      </c>
      <c r="G283" s="186" t="inlineStr">
        <is>
          <t>เพศหญิงวัยหมดประจำเดือน</t>
        </is>
      </c>
      <c r="H283" s="186" t="inlineStr">
        <is>
          <t>การตรวจพบสารพันธุกรรม HLA-B27</t>
        </is>
      </c>
      <c r="I283" s="186" t="inlineStr">
        <is>
          <t>ประวัติการบาดเจ็บของข้อต่อหรือเอ็นข้อเข่าจากการเล่นกีฬาในอดีต</t>
        </is>
      </c>
      <c r="J283" s="185" t="inlineStr">
        <is>
          <t>4</t>
        </is>
      </c>
      <c r="K283" s="186" t="inlineStr">
        <is>
          <t>✅ คำตอบที่ถูกต้อง: ข้อ ง. การตรวจพบสารพันธุกรรม HLA-B27
🎯 ทำไมข้อนี้ถึงถูก:
- คำตอบที่ถูกต้อง: ข้อ ง. การตรวจพบสารพันธุกรรม HLA-B27
- ทำไมข้อนี้ถึงถูก: ยีน HLA-B27 สัมพันธ์กับกลุ่มโรคข้ออักเสบ Spondyloarthritis (เช่น Ankylosing spondylitis, Reactive arthritis, Psoriatic arthritis) ไม่ใช่ปัจจัยเสี่ยงของโรคข้อเข่าเสื่อม (Osteoarthritis)
🔍 ข้ออื่นผิดเพราะอะไร:
• ข้อ ก.: ความอ้วนเพิ่ม mechanical load ต่อข้อเข่าและมี adipokines กระตุ้นการอักเสบ
• ข้อ ข.: อายุเป็นปัจจัยเสี่ยงที่สำคัญที่สุดของ OA
• ข้อ ค.: เพศหญิงมีความชุกของ OA สูงกว่าเพศชายอย่างมีนัยสำคัญ
• ข้อ จ.: Post-traumatic joint injury ทำให้ผิวกระดูกอ่อนสึกหรอเร็วกว่าปกติ</t>
        </is>
      </c>
      <c r="L283" s="186" t="n"/>
      <c r="M283" s="186" t="inlineStr">
        <is>
          <t>Musculoskeletal</t>
        </is>
      </c>
      <c r="N283" s="186" t="inlineStr">
        <is>
          <t>Osteoarthritis</t>
        </is>
      </c>
      <c r="O283" s="185" t="inlineStr">
        <is>
          <t>Clinic</t>
        </is>
      </c>
      <c r="P283" s="186" t="inlineStr">
        <is>
          <t>รุ่น RxCU83</t>
        </is>
      </c>
      <c r="Q283" s="185" t="inlineStr">
        <is>
          <t>แบบฝึกหัด</t>
        </is>
      </c>
      <c r="R283" s="185" t="inlineStr">
        <is>
          <t>Quiz เตรียมสอบ CC1 RxCU83</t>
        </is>
      </c>
      <c r="S283" s="185" t="n"/>
    </row>
    <row r="284">
      <c r="A284" s="185" t="n">
        <v>282</v>
      </c>
      <c r="B284" s="186" t="n"/>
      <c r="C284" s="186" t="inlineStr">
        <is>
          <t>ตามแนวทางการรักษาโรคข้อเข่าเสื่อม (OARSI / ACR Guidelines) ยาบรรเทาอาการปวดในรูปแบบใดที่แนะนำให้ใช้เป็น First-line pharmacological therapy สำหรับโรคข้อเข่าเสื่อมก่อนการใช้ยาแก้ปวดชนิดรับประทาน เนื่องจากมีประสิทธิภาพดีและปลอดภัยต่อระบบทางเดินอาหารและไต</t>
        </is>
      </c>
      <c r="D284" s="186" t="n"/>
      <c r="E284" s="186" t="inlineStr">
        <is>
          <t>Topical NSAIDs (เช่น Diclofenac gel ทาบริเวณข้อเข่า)</t>
        </is>
      </c>
      <c r="F284" s="186" t="inlineStr">
        <is>
          <t>Oral Tramadol</t>
        </is>
      </c>
      <c r="G284" s="186" t="inlineStr">
        <is>
          <t>Oral Prednisolone ขนาดสูง</t>
        </is>
      </c>
      <c r="H284" s="186" t="inlineStr">
        <is>
          <t>Intra-articular Hyaluronic acid</t>
        </is>
      </c>
      <c r="I284" s="186" t="inlineStr">
        <is>
          <t>Glucosamine sulfate ขนาดสูง</t>
        </is>
      </c>
      <c r="J284" s="185" t="inlineStr">
        <is>
          <t>1</t>
        </is>
      </c>
      <c r="K284" s="186" t="inlineStr">
        <is>
          <t>✅ คำตอบที่ถูกต้อง: ข้อ ก. Topical NSAIDs (เช่น Diclofenac gel ทาบริเวณข้อเข่า)
🎯 ทำไมข้อนี้ถึงถูก:
- คำตอบที่ถูกต้อง: ข้อ ก. Topical NSAIDs (เช่น Diclofenac gel ทาบริเวณข้อเข่า)
- ทำไมข้อนี้ถึงถูก: Topical NSAIDs ได้รับการแนะนำอย่างหนักแน่นเป็น First-line treatment สำหรับข้อเข่าเสื่อม เนื่องจากตัวยาซึมเข้าสู่เนื้อเยื่อข้อต่อได้ดี มีประสิทธิภาพระงับปวดเทียบเท่ากับยารับประทาน แต่มีระดับยาในกระแสเลือดต่ำมาก (&lt; 5-10%) จึงปลอดภัยต่อระบบทางเดินอาหาร หัวใจ และไต
🔍 ข้ออื่นผิดเพราะอะไร:
• ข้อ ข.: Tramadol เป็นโอปิออยด์ เสี่ยงต่อการเสพติดและมึนงงหกล้มในผู้สูงอายุ
• ข้อ ค.: สเตียรอยด์รับประทานมีข้อห้ามใช้ในการรักษา OA
• ข้อ ง. และ จ.: มีหลักฐานประสิทธิผลที่ขัดแย้งและไม่จัดเป็น first-line</t>
        </is>
      </c>
      <c r="L284" s="186" t="n"/>
      <c r="M284" s="186" t="inlineStr">
        <is>
          <t>Musculoskeletal</t>
        </is>
      </c>
      <c r="N284" s="186" t="inlineStr">
        <is>
          <t>Osteoarthritis</t>
        </is>
      </c>
      <c r="O284" s="185" t="inlineStr">
        <is>
          <t>Clinic</t>
        </is>
      </c>
      <c r="P284" s="186" t="inlineStr">
        <is>
          <t>รุ่น RxCU83</t>
        </is>
      </c>
      <c r="Q284" s="185" t="inlineStr">
        <is>
          <t>แบบฝึกหัด</t>
        </is>
      </c>
      <c r="R284" s="185" t="inlineStr">
        <is>
          <t>Quiz เตรียมสอบ CC1 RxCU83</t>
        </is>
      </c>
      <c r="S284" s="185" t="n"/>
    </row>
    <row r="285">
      <c r="A285" s="185" t="n">
        <v>283</v>
      </c>
      <c r="B285" s="186" t="n"/>
      <c r="C285" s="186" t="inlineStr">
        <is>
          <t>ชายไทยอายุ 45 ปี มีอาการปวด บวม แดง ร้อนอย่างรุนแรงที่ข้อโคนนิ้วหัวแม่เท้าข้างขวา (First metatarsophalangeal joint: Podagra) เกิดขึ้นเฉียบพลันหลังไปร่วมงานเลี้ยงสังสรรค์รับประทานอาหารทะเลและดื่มเบียร์ ตรวจพบระดับกรดยูริก 9.2 mg/dL ยาในกลุ่มใดที่สามารถเลือกใช้เป็น First-line therapy ในการรักษาข้ออักเสบเกาต์เฉียบพลัน (Acute gout flare) ได้</t>
        </is>
      </c>
      <c r="D285" s="186" t="n"/>
      <c r="E285" s="186" t="inlineStr">
        <is>
          <t>ยาต้านการอักเสบที่ไม่ใช่สเตียรอยด์ (NSAIDs เช่น Indomethacin, Naproxen)</t>
        </is>
      </c>
      <c r="F285" s="186" t="inlineStr">
        <is>
          <t>ยา Colchicine ขนาดต่ำ</t>
        </is>
      </c>
      <c r="G285" s="186" t="inlineStr">
        <is>
          <t>คอร์ติโคสเตียรอยด์ชนิดรับประทาน (Oral corticosteroids เช่น Prednisolone)</t>
        </is>
      </c>
      <c r="H285" s="186" t="inlineStr">
        <is>
          <t>ยาลดกรดยูริก Allopurinol ขนาดสูงทันที</t>
        </is>
      </c>
      <c r="I285" s="186" t="inlineStr">
        <is>
          <t>ถูกทั้งข้อ ก. ข. และ ค.</t>
        </is>
      </c>
      <c r="J285" s="185" t="inlineStr">
        <is>
          <t>5</t>
        </is>
      </c>
      <c r="K285" s="186" t="inlineStr">
        <is>
          <t>✅ คำตอบที่ถูกต้อง: ข้อ จ. ถูกทั้งข้อ ก. ข. และ ค.
🎯 ทำไมข้อนี้ถึงถูก:
- คำตอบที่ถูกต้อง: ข้อ จ. ถูกทั้งข้อ ก. ข. และ ค.
- ทำไมข้อนี้ถึงถูก: ตามแนวทางการรักษาโรคเกาต์ (ACR Guideline) ยาอันดับแรกในการรักษาข้ออักเสบเกาต์เฉียบพลันสามารถเลือกใช้ได้ 3 กลุ่มตามความเหมาะสมและข้อห้ามใช้ของผู้ป่วย ได้แก่ Colchicine, NSAIDs หรือ Systemic Corticosteroids
🔍 ข้ออื่นผิดเพราะอะไร:
• ข้อ ง.: การเริ่ม Allopurinol ในขณะที่ข้อกำลังอักเสบเฉียบพลันโดยไม่มี anti-inflammatory cover จะทำให้ระดับยูริกในเลือดเปลี่ยนแปลงรวดเร็วจนกระตุ้นให้ข้ออักเสบรุนแรงและยาวนานขึ้น</t>
        </is>
      </c>
      <c r="L285" s="186" t="n"/>
      <c r="M285" s="186" t="inlineStr">
        <is>
          <t>Musculoskeletal</t>
        </is>
      </c>
      <c r="N285" s="186" t="inlineStr">
        <is>
          <t>Gout &amp; Hyperuricemia</t>
        </is>
      </c>
      <c r="O285" s="185" t="inlineStr">
        <is>
          <t>Clinic</t>
        </is>
      </c>
      <c r="P285" s="186" t="inlineStr">
        <is>
          <t>รุ่น RxCU83</t>
        </is>
      </c>
      <c r="Q285" s="185" t="inlineStr">
        <is>
          <t>แบบฝึกหัด</t>
        </is>
      </c>
      <c r="R285" s="185" t="inlineStr">
        <is>
          <t>Quiz เตรียมสอบ CC1 RxCU83</t>
        </is>
      </c>
      <c r="S285" s="185" t="n"/>
    </row>
    <row r="286">
      <c r="A286" s="185" t="n">
        <v>284</v>
      </c>
      <c r="B286" s="186" t="n"/>
      <c r="C286" s="186" t="inlineStr">
        <is>
          <t>ขนาดและวิธีการบริหารยา Colchicine ในการรักษาข้ออักเสบเกาต์เฉียบพลัน (Acute gout flare) ที่แนะนำตามแนวทางเวชปฏิบัติปัจจุบัน เพื่อให้ได้ผลการรักษาสูงสุดและลดผลข้างเคียงทางเดินอาหารคือข้อใด</t>
        </is>
      </c>
      <c r="D286" s="186" t="n"/>
      <c r="E286" s="186" t="inlineStr">
        <is>
          <t>รับประทานครั้งละ 1 เม็ด (0.6 mg) ทุก 2 ชั่วโมงจนกว่าจะหายปวดหรือเกิดอาการท้องเสีย</t>
        </is>
      </c>
      <c r="F286" s="186" t="inlineStr">
        <is>
          <t>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t>
        </is>
      </c>
      <c r="G286" s="186" t="inlineStr">
        <is>
          <t>รับประทานครั้งละ 2 เม็ด วันละ 3 ครั้ง ต่อเนื่องเป็นเวลา 7 วัน</t>
        </is>
      </c>
      <c r="H286" s="186" t="inlineStr">
        <is>
          <t>รับประทาน 0.6 mg สัปดาห์ละ 1 ครั้ง</t>
        </is>
      </c>
      <c r="I286" s="186" t="inlineStr">
        <is>
          <t>ฉีดยา Colchicine เข้าหลอดเลือดดำทันที</t>
        </is>
      </c>
      <c r="J286" s="185" t="inlineStr">
        <is>
          <t>2</t>
        </is>
      </c>
      <c r="K286" s="186" t="inlineStr">
        <is>
          <t>✅ คำตอบที่ถูกต้อง: ข้อ ข. 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
🎯 ทำไมข้อนี้ถึงถูก:
- คำตอบที่ถูกต้อง: ข้อ ข. 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
- ทำไมข้อนี้ถึงถูก: การศึกษา AGREE trial ยืนยันว่าการให้ Low-dose colchicine (1.2 mg stat ตามด้วย 0.6 mg ในอีก 1 ชม.) มีประสิทธิภาพในการระงับปวดเทียบเท่ากับสูตร high-dose แบบเดิม แต่ลดอาการข้างเคียงท้องเสีย คลื่นไส้ อาเจียนได้อย่างมีนัยสำคัญ
🔍 ข้ออื่นผิดเพราะอะไร:
• ข้อ ก.: การกินทุก 2 ชม. จนท้องเสียเป็นสูตรโบราณที่เป็นพิษสูงและยกเลิกแล้ว
• ข้อ ค.: ขนาดยาสูงเกินไป เสี่ยงต่อพิษไขกระดูกฝ่อและไตวาย
• ข้อ ง.: ขนาดยาไม่เพียงพอในการรักษาภาวะเฉียบพลัน
• ข้อ จ.: ยาฉีด Colchicine IV มีความเป็นพิษรุนแรงถึงแก่ชีวิตและถูกถอนทะเบียนแล้ว</t>
        </is>
      </c>
      <c r="L286" s="186" t="n"/>
      <c r="M286" s="186" t="inlineStr">
        <is>
          <t>Musculoskeletal</t>
        </is>
      </c>
      <c r="N286" s="186" t="inlineStr">
        <is>
          <t>Gout &amp; Hyperuricemia</t>
        </is>
      </c>
      <c r="O286" s="185" t="inlineStr">
        <is>
          <t>Clinic</t>
        </is>
      </c>
      <c r="P286" s="186" t="inlineStr">
        <is>
          <t>รุ่น RxCU83</t>
        </is>
      </c>
      <c r="Q286" s="185" t="inlineStr">
        <is>
          <t>แบบฝึกหัด</t>
        </is>
      </c>
      <c r="R286" s="185" t="inlineStr">
        <is>
          <t>Quiz เตรียมสอบ CC1 RxCU83</t>
        </is>
      </c>
      <c r="S286" s="185" t="n"/>
    </row>
    <row r="287">
      <c r="A287" s="185" t="n">
        <v>285</v>
      </c>
      <c r="B287" s="186" t="n"/>
      <c r="C287" s="186" t="inlineStr">
        <is>
          <t>ข้อใดต่อไปนี้เป็นข้อบ่งชี้ที่ชัดเจนในการเริ่มยาควบคุมและลดระดับกรดยูริกในเลือดระยะยาว (Urate-Lowering Therapy: ULT เช่น Allopurinol) ในผู้ป่วยโรคเกาต์</t>
        </is>
      </c>
      <c r="D287" s="186" t="n"/>
      <c r="E287" s="186" t="inlineStr">
        <is>
          <t>ผู้ป่วยที่มีก้อนโทฟัส (Tophi) จากการตรวจร่างกายหรือภาพถ่ายรังสี</t>
        </is>
      </c>
      <c r="F287" s="186" t="inlineStr">
        <is>
          <t>ผู้ป่วยที่มีการทำลายของข้อต่อจากโรคเกาต์ (Radiographic damage from gout)</t>
        </is>
      </c>
      <c r="G287" s="186" t="inlineStr">
        <is>
          <t>ผู้ป่วยที่มีอาการข้ออักเสบเกาต์กำเริบบ่อยตั้งแต่ 2 ครั้งขึ้นไปต่อปี (&gt;= 2 flares per year)</t>
        </is>
      </c>
      <c r="H287" s="186" t="inlineStr">
        <is>
          <t>ผู้ป่วยโรคเกาต์ที่มีโรคนิ่วในไตชนิดกรดยูริก (Urolithiasis) หรือโรคไตเรื้อรังตั้งแต่ระยะ 3 ขึ้นไป</t>
        </is>
      </c>
      <c r="I287" s="186" t="inlineStr">
        <is>
          <t>ถูกทุกข้อ</t>
        </is>
      </c>
      <c r="J287" s="185" t="inlineStr">
        <is>
          <t>5</t>
        </is>
      </c>
      <c r="K287" s="186" t="inlineStr">
        <is>
          <t>✅ คำตอบที่ถูกต้อง: ข้อ จ. ถูกทุกข้อ
🎯 ทำไมข้อนี้ถึงถูก:
- คำตอบที่ถูกต้อง: ข้อ จ. ถูกทุกข้อ
- ทำไมข้อนี้ถึงถูก: ตามแนวทางการดูแลรักษาโรคเกาต์ของ ACR และสมาคมรูมาติสซั่มแห่งประเทศไทย ทุกข้อที่กล่าวมา (ก้อนโทฟัส, กระดูกถูกทำลาย, กำเริบ &gt;= 2 ครั้ง/ปี, มีนิ่วในไต หรือไตเรื้อรัง) ล้วนเป็นข้อบ่งชี้ที่ชัดเจนในการเริ่มยา ULT
🔍 ข้ออื่นผิดเพราะอะไร:
• ข้อ ก. ถึง ง. ล้วนเป็นข้อบ่งชี้มาตรฐานของการเริ่มยา ULT</t>
        </is>
      </c>
      <c r="L287" s="186" t="n"/>
      <c r="M287" s="186" t="inlineStr">
        <is>
          <t>Musculoskeletal</t>
        </is>
      </c>
      <c r="N287" s="186" t="inlineStr">
        <is>
          <t>Gout &amp; Hyperuricemia</t>
        </is>
      </c>
      <c r="O287" s="185" t="inlineStr">
        <is>
          <t>Clinic</t>
        </is>
      </c>
      <c r="P287" s="186" t="inlineStr">
        <is>
          <t>รุ่น RxCU83</t>
        </is>
      </c>
      <c r="Q287" s="185" t="inlineStr">
        <is>
          <t>แบบฝึกหัด</t>
        </is>
      </c>
      <c r="R287" s="185" t="inlineStr">
        <is>
          <t>Quiz เตรียมสอบ CC1 RxCU83</t>
        </is>
      </c>
      <c r="S287" s="185" t="n"/>
    </row>
    <row r="288">
      <c r="A288" s="185" t="n">
        <v>286</v>
      </c>
      <c r="B288" s="186" t="n"/>
      <c r="C288" s="186" t="inlineStr">
        <is>
          <t>ก่อนที่จะเริ่มสั่งจ่ายยา Allopurinol ให้แก่ผู้ป่วยโรคเกาต์ในประเทศไทย สำนักงานหลักประกันสุขภาพแห่งชาติ (สปสช.) และกระทรวงสาธารณสุข แนะนำให้ตรวจคัดกรองยีนใดเพื่อป้องกันการเกิดภาวะแพ้ยารุนแรงชนิด SCARs (เช่น SJS/TEN หรือ DRESS)</t>
        </is>
      </c>
      <c r="D288" s="186" t="n"/>
      <c r="E288" s="186" t="inlineStr">
        <is>
          <t>HLA-B1502</t>
        </is>
      </c>
      <c r="F288" s="186" t="inlineStr">
        <is>
          <t>HLA-B5701</t>
        </is>
      </c>
      <c r="G288" s="186" t="inlineStr">
        <is>
          <t>HLA-B5801</t>
        </is>
      </c>
      <c r="H288" s="186" t="inlineStr">
        <is>
          <t>HLA-B3505</t>
        </is>
      </c>
      <c r="I288" s="186" t="inlineStr">
        <is>
          <t>CYP2C93</t>
        </is>
      </c>
      <c r="J288" s="185" t="inlineStr">
        <is>
          <t>3</t>
        </is>
      </c>
      <c r="K288" s="186" t="inlineStr">
        <is>
          <t>✅ คำตอบที่ถูกต้อง: ข้อ ค. HLA-B5801
🎯 ทำไมข้อนี้ถึงถูก:
- คำตอบที่ถูกต้อง: ข้อ ค. HLA-B5801
- ทำไมข้อนี้ถึงถูก: การตรวจพบอัลลีล HLA-B5801 มีความสัมพันธ์อย่างสูงมากกับความเสี่ยงการเกิด Allopurinol-induced Severe Cutaneous Adverse Reactions (SCARs) ในประชากรไทยและเอเชีย การตรวจคัดกรองก่อนเริ่มยาจึงช่วยลดอัตราการเกิดผื่นแพ้ยารุนแรงได้อย่างมีนัยสำคัญ
🔍 ข้ออื่นผิดเพราะอะไร:
• ข้อ ก.: HLA-B1502 สัมพันธ์กับการแพ้ยา Carbamazepine
• ข้อ ข.: HLA-B5701 สัมพันธ์กับการแพ้ยา Abacavir
• ข้อ ง.: HLA-B3505 สัมพันธ์กับการแพ้ยา Nevirapine
• ข้อ จ.: CYP2C93 เกี่ยวข้องกับการเมแทบอลิซึมของ Warfarin</t>
        </is>
      </c>
      <c r="L288" s="186" t="n"/>
      <c r="M288" s="186" t="inlineStr">
        <is>
          <t>Musculoskeletal</t>
        </is>
      </c>
      <c r="N288" s="186" t="inlineStr">
        <is>
          <t>Gout &amp; Hyperuricemia</t>
        </is>
      </c>
      <c r="O288" s="185" t="inlineStr">
        <is>
          <t>Clinic</t>
        </is>
      </c>
      <c r="P288" s="186" t="inlineStr">
        <is>
          <t>รุ่น RxCU83</t>
        </is>
      </c>
      <c r="Q288" s="185" t="inlineStr">
        <is>
          <t>แบบฝึกหัด</t>
        </is>
      </c>
      <c r="R288" s="185" t="inlineStr">
        <is>
          <t>Quiz เตรียมสอบ CC1 RxCU83</t>
        </is>
      </c>
      <c r="S288" s="185" t="n"/>
    </row>
    <row r="289">
      <c r="A289" s="185" t="n">
        <v>287</v>
      </c>
      <c r="B289" s="186" t="n"/>
      <c r="C289" s="186" t="inlineStr">
        <is>
          <t>เมื่อเริ่มให้ยาลดกรดยูริก (Urate-Lowering Therapy: ULT เช่น Allopurinol หรือ Febuxostat) เหตุใดจึงจำเป็นต้องสั่งจ่ายยาแก้อักเสบขนาดต่ำ (เช่น Colchicine 0.6 mg วันละ 1-2 ครั้ง หรือ Low-dose NSAID) ควบคู่ไปด้วยเสมอ</t>
        </is>
      </c>
      <c r="D289" s="186" t="n"/>
      <c r="E289" s="186" t="inlineStr">
        <is>
          <t>เพื่อช่วยเสริมฤทธิ์การยับยั้งเอนไซม์ Xanthine Oxidase</t>
        </is>
      </c>
      <c r="F289" s="186" t="inlineStr">
        <is>
          <t>เพื่อป้องกันการกำเริบของข้ออักเสบเกาต์เฉียบพลัน (Anti-inflammatory prophylaxis against mobilization flares) ในช่วง 3-6 เดือนแรกของการเริ่มยา</t>
        </is>
      </c>
      <c r="G289" s="186" t="inlineStr">
        <is>
          <t>เพื่อป้องกันผลข้างเคียงต่อตับของ Allopurinol</t>
        </is>
      </c>
      <c r="H289" s="186" t="inlineStr">
        <is>
          <t>เพื่อเร่งให้ก้อนโทฟัสสลายตัวเร็วขึ้น</t>
        </is>
      </c>
      <c r="I289" s="186" t="inlineStr">
        <is>
          <t>เพื่อปรับค่า pH ของปัสสาวะให้เป็นด่าง</t>
        </is>
      </c>
      <c r="J289" s="185" t="inlineStr">
        <is>
          <t>2</t>
        </is>
      </c>
      <c r="K289" s="186" t="inlineStr">
        <is>
          <t>✅ คำตอบที่ถูกต้อง: ข้อ ข. เพื่อป้องกันการกำเริบของข้ออักเสบเกาต์เฉียบพลัน (Anti-inflammatory prophylaxis against mobilization flares) ในช่วง 3-6 เดือนแรกของการเริ่มยา
🎯 ทำไมข้อนี้ถึงถูก:
- คำตอบที่ถูกต้อง: ข้อ ข. เพื่อป้องกันการกำเริบของข้ออักเสบเกาต์เฉียบพลัน (Anti-inflammatory prophylaxis against mobilization flares) ในช่วง 3-6 เดือนแรกของการเริ่มยา
- ทำไมข้อนี้ถึงถูก: เมื่อเริ่มยา ULT ระดับกรดยูริกในเลือดจะลดลงอย่างรวดเร็ว ส่งผลให้ผลึก monosodium urate ที่เกาะตามข้อต่อเกิดการละลายตัวและแตกกระจาย (Crystal mobilization) กระตุ้นให้เกิดข้ออักเสบเฉียบพลันรุนแรง จึงจำเป็นต้องให้ยาป้องกันการกำเริบต่อเนื่องอย่างน้อย 3-6 เดือน
🔍 ข้ออื่นผิดเพราะอะไร:
• ข้อ ก.: Colchicine ไม่ได้ยับยั้ง Xanthine Oxidase
• ข้อ ค.: ไม่ได้ป้องกันตับอักเสบ
• ข้อ ง.: การสลายก้อนโทฟัสขึ้นอยู่กับระดับยูริกที่ลดลง ไม่ใช่จาก colchicine
• ข้อ จ.: สารที่ปรับปัสสาวะเป็นด่างคือ Sodium bicarbonate หรือ Potassium citrate</t>
        </is>
      </c>
      <c r="L289" s="186" t="n"/>
      <c r="M289" s="186" t="inlineStr">
        <is>
          <t>Musculoskeletal</t>
        </is>
      </c>
      <c r="N289" s="186" t="inlineStr">
        <is>
          <t>Gout &amp; Hyperuricemia</t>
        </is>
      </c>
      <c r="O289" s="185" t="inlineStr">
        <is>
          <t>Clinic</t>
        </is>
      </c>
      <c r="P289" s="186" t="inlineStr">
        <is>
          <t>รุ่น RxCU83</t>
        </is>
      </c>
      <c r="Q289" s="185" t="inlineStr">
        <is>
          <t>แบบฝึกหัด</t>
        </is>
      </c>
      <c r="R289" s="185" t="inlineStr">
        <is>
          <t>Quiz เตรียมสอบ CC1 RxCU83</t>
        </is>
      </c>
      <c r="S289" s="185" t="n"/>
    </row>
    <row r="290">
      <c r="A290" s="185" t="n">
        <v>288</v>
      </c>
      <c r="B290" s="186" t="n"/>
      <c r="C290" s="186" t="inlineStr">
        <is>
          <t>เป้าหมายของระดับกรดยูริกในเลือด (Target Serum Uric Acid) ในการรักษาผู้ป่วยโรคเกาต์เรื้อรังทั่วไปที่ไม่มีก้อนโทฟัส เพื่อป้องกันการเกิดผลึกใหม่และทำให้ผลึกเดิมค่อยๆ ละลายหมดไปคือข้อใด</t>
        </is>
      </c>
      <c r="D290" s="186" t="n"/>
      <c r="E290" s="186" t="inlineStr">
        <is>
          <t>Serum Uric Acid &lt; 6.0 mg/dL (หรือ &lt; 360 umol/L)</t>
        </is>
      </c>
      <c r="F290" s="186" t="inlineStr">
        <is>
          <t>Serum Uric Acid &lt; 7.0 mg/dL</t>
        </is>
      </c>
      <c r="G290" s="186" t="inlineStr">
        <is>
          <t>Serum Uric Acid &lt; 8.0 mg/dL</t>
        </is>
      </c>
      <c r="H290" s="186" t="inlineStr">
        <is>
          <t>Serum Uric Acid &lt; 9.0 mg/dL</t>
        </is>
      </c>
      <c r="I290" s="186" t="inlineStr">
        <is>
          <t>ไม่จำเป็นต้องติดตามระดับยูริก ดูแค่อาการปวดข้อ</t>
        </is>
      </c>
      <c r="J290" s="185" t="inlineStr">
        <is>
          <t>1</t>
        </is>
      </c>
      <c r="K290" s="186" t="inlineStr">
        <is>
          <t>✅ คำตอบที่ถูกต้อง: ข้อ ก. Serum Uric Acid &lt; 6.0 mg/dL (หรือ &lt; 360 umol/L)
🎯 ทำไมข้อนี้ถึงถูก:
- คำตอบที่ถูกต้อง: ข้อ ก. Serum Uric Acid &lt; 6.0 mg/dL (หรือ &lt; 360 umol/L)
- ทำไมข้อนี้ถึงถูก: ขีดจำกัดความสามารถในการละลายของผลึก Monosodium Urate ในกระแสเลือดอยู่ที่ประมาณ 6.8 mg/dL ดังนั้นการควบคุมระดับ Serum Uric Acid ให้ต่ำกว่า 6.0 mg/dL (และ &lt; 5.0 mg/dL ในผู้ป่วยที่มีก้อนโทฟัส) จะช่วยป้องกันการตกผลึกใหม่และสลายผลึกเดิมได้อย่างสมบูรณ์
🔍 ข้ออื่นผิดเพราะอะไร:
• ข้อ ข. ถึง ง.: ระดับยูริกยังสูงกว่าจุดอิ่มตัว ทำให้ผลึกยังคงสะสมและทำลายข้อต่อเนื่อง
• ข้อ จ.: การรักษาโรคเกาต์ต้องใช้หลัก Treat-to-Target ติดตามระดับยูริกเป็นหลัก</t>
        </is>
      </c>
      <c r="L290" s="186" t="n"/>
      <c r="M290" s="186" t="inlineStr">
        <is>
          <t>Musculoskeletal</t>
        </is>
      </c>
      <c r="N290" s="186" t="inlineStr">
        <is>
          <t>Gout &amp; Hyperuricemia</t>
        </is>
      </c>
      <c r="O290" s="185" t="inlineStr">
        <is>
          <t>Clinic</t>
        </is>
      </c>
      <c r="P290" s="186" t="inlineStr">
        <is>
          <t>รุ่น RxCU83</t>
        </is>
      </c>
      <c r="Q290" s="185" t="inlineStr">
        <is>
          <t>แบบฝึกหัด</t>
        </is>
      </c>
      <c r="R290" s="185" t="inlineStr">
        <is>
          <t>Quiz เตรียมสอบ CC1 RxCU83</t>
        </is>
      </c>
      <c r="S290" s="185" t="n"/>
    </row>
    <row r="291">
      <c r="A291" s="185" t="n">
        <v>289</v>
      </c>
      <c r="B291" s="186" t="n"/>
      <c r="C291" s="186" t="inlineStr">
        <is>
          <t>ตามเกณฑ์ขององค์การอนามัยโลก (WHO) การตรวจวัดความหนาแน่นของมวลกระดูกด้วยเครื่อง DXA scan ค่า T-score ในข้อใดที่ให้การวินิจฉัยว่าเป็น โรคกระดูกพรุน (Osteoporosis)</t>
        </is>
      </c>
      <c r="D291" s="186" t="n"/>
      <c r="E291" s="186" t="inlineStr">
        <is>
          <t>T-score มากกว่าหรือเท่ากับ -1.0 SD</t>
        </is>
      </c>
      <c r="F291" s="186" t="inlineStr">
        <is>
          <t>T-score ระหว่าง -1.0 ถึง -2.5 SD</t>
        </is>
      </c>
      <c r="G291" s="186" t="inlineStr">
        <is>
          <t>T-score น้อยกว่าหรือเท่ากับ -2.5 SD (T-score &lt;= -2.5)</t>
        </is>
      </c>
      <c r="H291" s="186" t="inlineStr">
        <is>
          <t>T-score = 0 SD</t>
        </is>
      </c>
      <c r="I291" s="186" t="inlineStr">
        <is>
          <t>T-score มากกว่า +1.0 SD</t>
        </is>
      </c>
      <c r="J291" s="185" t="inlineStr">
        <is>
          <t>3</t>
        </is>
      </c>
      <c r="K291" s="186" t="inlineStr">
        <is>
          <t>✅ คำตอบที่ถูกต้อง: ข้อ ค. T-score น้อยกว่าหรือเท่ากับ -2.5 SD (T-score &lt;= -2.5)
🎯 ทำไมข้อนี้ถึงถูก:
- คำตอบที่ถูกต้อง: ข้อ ค. T-score น้อยกว่าหรือเท่ากับ -2.5 SD (T-score &lt;= -2.5)
- ทำไมข้อนี้ถึงถูก: เกณฑ์การวินิจฉัยของ WHO กำหนดว่า: T-score &gt;= -1.0 คือ กระดูกปกติ (Normal), T-score ระหว่าง -1.0 ถึง -2.5 คือ ภาวะกระดูกบาง (Osteopenia), และ T-score &lt;= -2.5 คือ โรคกระดูกพรุน (Osteoporosis)
🔍 ข้ออื่นผิดเพราะอะไร:
• ข้อ ก.: จัดเป็นภาวะมวลกระดูกปกติ (Normal bone mass)
• ข้อ ข.: จัดเป็นภาวะกระดูกบาง (Osteopenia)
• ข้อ ง. และ จ.: จัดเป็นมวลกระดูกปกติหรือสูงกว่าเกณฑ์</t>
        </is>
      </c>
      <c r="L291" s="186" t="n"/>
      <c r="M291" s="186" t="inlineStr">
        <is>
          <t>Musculoskeletal</t>
        </is>
      </c>
      <c r="N291" s="186" t="inlineStr">
        <is>
          <t>Osteoporosis</t>
        </is>
      </c>
      <c r="O291" s="185" t="inlineStr">
        <is>
          <t>Clinic</t>
        </is>
      </c>
      <c r="P291" s="186" t="inlineStr">
        <is>
          <t>รุ่น RxCU83</t>
        </is>
      </c>
      <c r="Q291" s="185" t="inlineStr">
        <is>
          <t>แบบฝึกหัด</t>
        </is>
      </c>
      <c r="R291" s="185" t="inlineStr">
        <is>
          <t>Quiz เตรียมสอบ CC1 RxCU83</t>
        </is>
      </c>
      <c r="S291" s="185" t="n"/>
    </row>
    <row r="292">
      <c r="A292" s="185" t="n">
        <v>290</v>
      </c>
      <c r="B292" s="186" t="n"/>
      <c r="C292" s="186" t="inlineStr">
        <is>
          <t>คำแนะนำในการรับประทานยากลุ่ม Oral Bisphosphonates (เช่น Alendronate 70 mg สัปดาห์ละครั้ง) ข้อใดถูกต้องที่สุดในการป้องกันการเกิดหลอดอาหารอักเสบและเพิ่มการดูดซึมยา</t>
        </is>
      </c>
      <c r="D292" s="186" t="n"/>
      <c r="E292" s="186" t="inlineStr">
        <is>
          <t>รับประทานพร้อมอาหารเช้าและดื่มนมตาม 1 แก้ว</t>
        </is>
      </c>
      <c r="F292" s="186" t="inlineStr">
        <is>
          <t>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t>
        </is>
      </c>
      <c r="G292" s="186" t="inlineStr">
        <is>
          <t>รับประทานก่อนนอนพร้อมน้ำผลไม้รสเปรี้ยว</t>
        </is>
      </c>
      <c r="H292" s="186" t="inlineStr">
        <is>
          <t>เคี้ยวเม็ดยาให้ละเอียดก่อนกลืนพร้อมน้ำเล็กน้อย</t>
        </is>
      </c>
      <c r="I292" s="186" t="inlineStr">
        <is>
          <t>รับประทานพร้อมกับเม็ดแคลเซียมเสริมเพื่อความสะดวก</t>
        </is>
      </c>
      <c r="J292" s="185" t="inlineStr">
        <is>
          <t>2</t>
        </is>
      </c>
      <c r="K292" s="186" t="inlineStr">
        <is>
          <t>✅ คำตอบที่ถูกต้อง: ข้อ ข. 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
🎯 ทำไมข้อนี้ถึงถูก:
- คำตอบที่ถูกต้อง: ข้อ ข. 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
- ทำไมข้อนี้ถึงถูก: Bisphosphonates มี bioavailability ต่ำมาก (&lt; 1%) และถูกรบกวนการดูดซึมโดยอาหารและประจุบวกได้ง่าย จึงต้องรับประทานตอนท้องว่างด้วยน้ำเปล่า และตัวยาระคายเคืองเยื่อบุหลอดอาหารรุนแรง (Chemical esophagitis) จึงต้องดื่มน้ำมากๆ และคงลำตัวตั้งตรงอย่างน้อย 30 นาที
🔍 ข้ออื่นผิดเพราะอะไร:
• ข้อ ก.: แคลเซียมในนมจะจับกับยาทำให้ยาไม่ถูกดูดซึม
• ข้อ ค.: น้ำผลไม้ลดการดูดซึมยา และการนอนราบทำให้ยาไหลย้อนกัดหลอดอาหาร
• ข้อ ง.: ห้ามเคี้ยวหรืออมเม็ดยาเด็ดขาดเพราะทำให้เกิดแผลเปื่อยรุนแรงในช่องปากและหลอดอาหาร
• ข้อ จ.: แคลเซียมขัดขวางการดูดซึมของบิสฟอสโฟเนต ต้องเว้นห่างอย่างน้อย 2 ชั่วโมง</t>
        </is>
      </c>
      <c r="L292" s="186" t="n"/>
      <c r="M292" s="186" t="inlineStr">
        <is>
          <t>Musculoskeletal</t>
        </is>
      </c>
      <c r="N292" s="186" t="inlineStr">
        <is>
          <t>Osteoporosis</t>
        </is>
      </c>
      <c r="O292" s="185" t="inlineStr">
        <is>
          <t>Clinic</t>
        </is>
      </c>
      <c r="P292" s="186" t="inlineStr">
        <is>
          <t>รุ่น RxCU83</t>
        </is>
      </c>
      <c r="Q292" s="185" t="inlineStr">
        <is>
          <t>แบบฝึกหัด</t>
        </is>
      </c>
      <c r="R292" s="185" t="inlineStr">
        <is>
          <t>Quiz เตรียมสอบ CC1 RxCU83</t>
        </is>
      </c>
      <c r="S292" s="185" t="n"/>
    </row>
    <row r="293">
      <c r="A293" s="185" t="n">
        <v>291</v>
      </c>
      <c r="B293" s="186" t="n"/>
      <c r="C293" s="186" t="inlineStr">
        <is>
          <t>ข้อใดเป็นภาวะแทรกซ้อนที่พบได้น้อยแต่รุนแรงจากการใช้ยากลุ่ม Bisphosphonates หรือ Denosumab ต่อเนื่องเป็นระยะเวลานานหลายปี</t>
        </is>
      </c>
      <c r="D293" s="186" t="n"/>
      <c r="E293" s="186" t="inlineStr">
        <is>
          <t>ภาวะกระดูกขากรรไกรตายจากการขาดเลือด (Osteonecrosis of the Jaw: ONJ)</t>
        </is>
      </c>
      <c r="F293" s="186" t="inlineStr">
        <is>
          <t>ภาวะกระดูกต้นขาหักผิดตำแหน่ง (Atypical Femoral Fractures: AFF)</t>
        </is>
      </c>
      <c r="G293" s="186" t="inlineStr">
        <is>
          <t>ภาวะแคลเซียมในเลือดต่ำ (Hypocalcemia)</t>
        </is>
      </c>
      <c r="H293" s="186" t="inlineStr">
        <is>
          <t>ถูกทั้งข้อ ก. และ ข.</t>
        </is>
      </c>
      <c r="I293" s="186" t="inlineStr">
        <is>
          <t>ถูกทุกข้อ</t>
        </is>
      </c>
      <c r="J293" s="185" t="inlineStr">
        <is>
          <t>5</t>
        </is>
      </c>
      <c r="K293" s="186" t="inlineStr">
        <is>
          <t>✅ คำตอบที่ถูกต้อง: ข้อ จ. ถูกทุกข้อ
🎯 ทำไมข้อนี้ถึงถูก:
- คำตอบที่ถูกต้อง: ข้อ จ. ถูกทุกข้อ
- ทำไมข้อนี้ถึงถูก: การกดการสลายกระดูก (Antiresorptive therapy) ต่อเนื่องยาวนานทำให้การซ่อมแซม microdamage ของกระดูกลดลง สัมพันธ์กับภาวะ Osteonecrosis of the Jaw (ONJ มักสัมพันธ์กับการถอนฟันหรือทำหัตถการในช่องปาก), Atypical Femoral Fractures (AFF) และอาจพบ Hypocalcemia ได้ จึงต้องเฝ้าระวังทุกข้อ
🔍 ข้ออื่นผิดเพราะอะไร:
• ข้อ ก. ถึง ค. ล้วนเป็นภาวะแทรกซ้อนที่ได้รับการบันทึกเป็นคำเตือนในฉลากยา Antiresorptive agents ทั้งหมด</t>
        </is>
      </c>
      <c r="L293" s="186" t="n"/>
      <c r="M293" s="186" t="inlineStr">
        <is>
          <t>Musculoskeletal</t>
        </is>
      </c>
      <c r="N293" s="186" t="inlineStr">
        <is>
          <t>Osteoporosis</t>
        </is>
      </c>
      <c r="O293" s="185" t="inlineStr">
        <is>
          <t>Clinic</t>
        </is>
      </c>
      <c r="P293" s="186" t="inlineStr">
        <is>
          <t>รุ่น RxCU83</t>
        </is>
      </c>
      <c r="Q293" s="185" t="inlineStr">
        <is>
          <t>แบบฝึกหัด</t>
        </is>
      </c>
      <c r="R293" s="185" t="inlineStr">
        <is>
          <t>Quiz เตรียมสอบ CC1 RxCU83</t>
        </is>
      </c>
      <c r="S293" s="185" t="n"/>
    </row>
    <row r="294">
      <c r="A294" s="185" t="n">
        <v>292</v>
      </c>
      <c r="B294" s="186" t="n"/>
      <c r="C294" s="186" t="inlineStr">
        <is>
          <t>ปริมาณแคลเซียมธาตุบริสุทธิ์ (Elemental Calcium) และวิตามินดี (Vitamin D3) ที่แนะนำให้ผู้สูงอายุและสตรีวัยหมดประจำเดือนได้รับต่อวัน เพื่อการป้องกันและรักษาโรคกระดูกพรุนคือข้อใด</t>
        </is>
      </c>
      <c r="D294" s="186" t="n"/>
      <c r="E294" s="186" t="inlineStr">
        <is>
          <t>Elemental Calcium 200 mg/วัน และ Vitamin D 100 IU/วัน</t>
        </is>
      </c>
      <c r="F294" s="186" t="inlineStr">
        <is>
          <t>Elemental Calcium 500 mg/วัน และ Vitamin D 200 IU/วัน</t>
        </is>
      </c>
      <c r="G294" s="186" t="inlineStr">
        <is>
          <t>Elemental Calcium 1,000 - 1,200 mg/วัน (รวมจากอาหารและยาเสริม) และ Vitamin D 800 - 1,000 IU/วัน</t>
        </is>
      </c>
      <c r="H294" s="186" t="inlineStr">
        <is>
          <t>Elemental Calcium 3,000 mg/วัน และ Vitamin D 10,000 IU/วัน</t>
        </is>
      </c>
      <c r="I294" s="186" t="inlineStr">
        <is>
          <t>ไม่จำเป็นต้องได้รับแคลเซียม ให้รับประทานเฉพาะวิตามินดีอย่างเดียว</t>
        </is>
      </c>
      <c r="J294" s="185" t="inlineStr">
        <is>
          <t>3</t>
        </is>
      </c>
      <c r="K294" s="186" t="inlineStr">
        <is>
          <t>✅ คำตอบที่ถูกต้อง: ข้อ ค. Elemental Calcium 1,000 - 1,200 mg/วัน (รวมจากอาหารและยาเสริม) และ Vitamin D 800 - 1,000 IU/วัน
🎯 ทำไมข้อนี้ถึงถูก:
- คำตอบที่ถูกต้อง: ข้อ ค. Elemental Calcium 1,000 - 1,200 mg/วัน (รวมจากอาหารและยาเสริม) และ Vitamin D 800 - 1,000 IU/วัน
- ทำไมข้อนี้ถึงถูก: ตามแนวทางเวชปฏิบัติสากล (NOF/IOF/มูลนิธิโรคกระดูกพรุนแห่งประเทศไทย) แนะนำให้สตรีวัยหมดประจำเดือนและผู้สูงอายุได้รับ Elemental calcium ทั้งสิ้น 1,000-1,200 mg ต่อวัน และ Vitamin D 800-1,000 IU ต่อวัน เพื่อรักษาสมดุลแคลเซียมและการทำงานของเซลล์กระดูก
🔍 ข้ออื่นผิดเพราะอะไร:
• ข้อ ก. และ ข.: ปริมาณต่ำเกินไปในการรักษาสมดุลมวลกระดูก
• ข้อ ง.: ปริมาณสูงเกินไป เสี่ยงต่อการเกิดนิ่วในไต (Nephrolithiasis) และหลอดเลือดแข็งตัว
• ข้อ จ.: แคลเซียมเป็นแร่ธาตุโครงสร้างหลักของกระดูก จำเป็นต้องได้รับอย่างเพียงพอ</t>
        </is>
      </c>
      <c r="L294" s="186" t="n"/>
      <c r="M294" s="186" t="inlineStr">
        <is>
          <t>Musculoskeletal</t>
        </is>
      </c>
      <c r="N294" s="186" t="inlineStr">
        <is>
          <t>Osteoporosis</t>
        </is>
      </c>
      <c r="O294" s="185" t="inlineStr">
        <is>
          <t>Clinic</t>
        </is>
      </c>
      <c r="P294" s="186" t="inlineStr">
        <is>
          <t>รุ่น RxCU83</t>
        </is>
      </c>
      <c r="Q294" s="185" t="inlineStr">
        <is>
          <t>แบบฝึกหัด</t>
        </is>
      </c>
      <c r="R294" s="185" t="inlineStr">
        <is>
          <t>Quiz เตรียมสอบ CC1 RxCU83</t>
        </is>
      </c>
      <c r="S294" s="185" t="n"/>
    </row>
    <row r="295">
      <c r="A295" s="185" t="n">
        <v>293</v>
      </c>
      <c r="B295" s="186" t="n"/>
      <c r="C295" s="186" t="inlineStr">
        <is>
          <t>ผู้ป่วยชายอายุ 53 ปี เป็นโรคเกาต์และโรคความดันโลหิตสูง ได้รับยา Colchicine, Hydrochlorothiazide และ Moduretic (HCTZ + Amiloride) มีอาการปวดข้อจากโรคเกาต์กำเริบบ่อยขึ้น อาหารชนิดใดที่ผู้ป่วยรายนี้ไม่ควรรับประทานมากที่สุด</t>
        </is>
      </c>
      <c r="D295" s="186" t="n"/>
      <c r="E295" s="186" t="inlineStr">
        <is>
          <t>ต้มยำปลาช่อน</t>
        </is>
      </c>
      <c r="F295" s="186" t="inlineStr">
        <is>
          <t>หมูแดดเดียว</t>
        </is>
      </c>
      <c r="G295" s="186" t="inlineStr">
        <is>
          <t>ตับหวาน (เครื่องในสัตว์)</t>
        </is>
      </c>
      <c r="H295" s="186" t="inlineStr">
        <is>
          <t>แกงบวดฟักทอง</t>
        </is>
      </c>
      <c r="I295" s="186" t="inlineStr">
        <is>
          <t>ปลาหมึกย่าง</t>
        </is>
      </c>
      <c r="J295" s="185" t="inlineStr">
        <is>
          <t>3</t>
        </is>
      </c>
      <c r="K295" s="186" t="inlineStr">
        <is>
          <t>✅ คำตอบที่ถูกต้อง: ข้อ ค. ตับหวาน
🎯 ทำไมข้อนี้ถึงถูก:
ตับหวานและเครื่องในสัตว์ทุกชนิดจัดเป็นอาหารที่มีสารพิวรีนสูงมาก (&gt; 150 mg พิวรีน / 100 g อาหาร) ซึ่งจะถูกเปลี่ยนเป็นกรดยูริกในร่างกาย กระตุ้นให้เกิดข้ออักเสบเฉียบพลันจากเกาต์ได้โดยตรงและรุนแรงที่สุด (ประกอบกับผู้ป่วยได้รับยาขับปัสสาวะกลุ่มไธอะไซด์ซึ่งลดการขับกรดยูริกที่ไต)
🔍 ข้ออื่นผิดเพราะอะไร:
• ข้อ ก. ผิด เพราะเนื้อปลามีพิวรีนระดับปานกลาง ไม่สูงเท่าเครื่องในสัตว์
• ข้อ ข. ผิด เพราะเนื้อหมูมีพิวรีนระดับปานกลาง
• ข้อ ง. ผิด เพราะฟักทองมีพิวรีนต่ำ
• ข้อ จ. ผิด เพราะอาหารทะเลบางชนิดมีพิวรีนปานกลาง-สูง แต่เครื่องในสัตว์มีความเข้มข้นของพิวรีนสูงสุด</t>
        </is>
      </c>
      <c r="L295" s="186" t="inlineStr">
        <is>
          <t>Clinic</t>
        </is>
      </c>
      <c r="M295" s="186" t="inlineStr">
        <is>
          <t>Musculoskeletal</t>
        </is>
      </c>
      <c r="N295" s="186" t="inlineStr">
        <is>
          <t>Gout &amp; Hyperuricemia</t>
        </is>
      </c>
      <c r="O295" s="185" t="inlineStr">
        <is>
          <t>Clinic</t>
        </is>
      </c>
      <c r="P295" s="186" t="inlineStr">
        <is>
          <t>รุ่น RxCU83</t>
        </is>
      </c>
      <c r="Q295" s="185" t="inlineStr">
        <is>
          <t>แบบฝึกหัด</t>
        </is>
      </c>
      <c r="R295" s="185" t="inlineStr">
        <is>
          <t>Quiz เตรียมสอบ CC1 RxCU83</t>
        </is>
      </c>
      <c r="S295" s="185" t="n"/>
    </row>
    <row r="296">
      <c r="A296" s="185" t="n">
        <v>294</v>
      </c>
      <c r="B296" s="186" t="n"/>
      <c r="C296" s="186" t="inlineStr">
        <is>
          <t>ข้อใดเป็นประโยชน์สำคัญทางสรีรวิทยาของการให้ Vitamin D ร่วมกับ Calcium ในการรักษาและป้องกันโรคกระดูกพรุน</t>
        </is>
      </c>
      <c r="D296" s="186" t="n"/>
      <c r="E296" s="186" t="inlineStr">
        <is>
          <t>ช่วยเร่งการสะสม calcium ที่กระดูกโดยตรง</t>
        </is>
      </c>
      <c r="F296" s="186" t="inlineStr">
        <is>
          <t>ลดการขับออกของ calcium ที่ไต</t>
        </is>
      </c>
      <c r="G296" s="186" t="inlineStr">
        <is>
          <t>เพิ่มการดูดซึมของ calcium ที่ทางเดินอาหาร (ลำไส้เล็ก)</t>
        </is>
      </c>
      <c r="H296" s="186" t="inlineStr">
        <is>
          <t>ลดการเกิดพิษของแคลเซียมต่อตับ</t>
        </is>
      </c>
      <c r="I296" s="186" t="inlineStr">
        <is>
          <t>เพื่อให้ฟอสเฟตจับกับแคลเซียมได้เร็วขึ้น</t>
        </is>
      </c>
      <c r="J296" s="185" t="inlineStr">
        <is>
          <t>3</t>
        </is>
      </c>
      <c r="K296" s="186" t="inlineStr">
        <is>
          <t>✅ คำตอบที่ถูกต้อง: ข้อ ค. เพิ่มการดูดซึมของ calcium ที่ทางเดินอาหาร
🎯 ทำไมข้อนี้ถึงถูก:
Active Vitamin D [1,25-(OH)2-D3 หรือ Calcitriol] ออกฤทธิ์กระตุ้นการสังเคราะห์โปรตีน Calbindin-D ในเซลล์เยื่อบุผิวลำไส้เล็ก ทำให้การดูดซึมแคลเซียมและฟอสฟอรัสจากทางเดินอาหารเข้าสู่กระแสเลือดเพิ่มขึ้นอย่างมีนัยสำคัญ
🔍 ข้ออื่นผิดเพราะอะไร:
• ข้อ ก. ผิด เพราะหน้าที่หลักเริ่มต้นคือการเพิ่มการดูดซึมที่ลำไส้
• ข้อ ข. ผิด เพราะการดูดซึมกลับที่ไตถูกควบคุมร่วมกับฮอร์โมน PTH แต่การดูดซึมที่ลำไส้เป็นบทบาทหลักของการเสริมวิตามินดี
• ข้อ ง. ผิด เพราะแคลเซียมไม่ได้ก่อพิษต่อตับ
• ข้อ จ. ผิด เพราะการจับกันเป็นแคลเซียมฟอสเฟตในทางเดินอาหารจะทำให้การละลายลดลง</t>
        </is>
      </c>
      <c r="L296" s="186" t="inlineStr">
        <is>
          <t>Clinic</t>
        </is>
      </c>
      <c r="M296" s="186" t="inlineStr">
        <is>
          <t>Musculoskeletal</t>
        </is>
      </c>
      <c r="N296" s="186" t="inlineStr">
        <is>
          <t>Osteoporosis</t>
        </is>
      </c>
      <c r="O296" s="185" t="inlineStr">
        <is>
          <t>Clinic</t>
        </is>
      </c>
      <c r="P296" s="186" t="inlineStr">
        <is>
          <t>รุ่น RxCU83</t>
        </is>
      </c>
      <c r="Q296" s="185" t="inlineStr">
        <is>
          <t>แบบฝึกหัด</t>
        </is>
      </c>
      <c r="R296" s="185" t="inlineStr">
        <is>
          <t>Quiz เตรียมสอบ CC1 RxCU83</t>
        </is>
      </c>
      <c r="S296" s="185" t="n"/>
    </row>
    <row r="297">
      <c r="A297" s="185" t="n">
        <v>295</v>
      </c>
      <c r="B297" s="186" t="inlineStr">
        <is>
          <t>ผู้ป่วยชายอายุ 19 ปี เข้ารับการผ่าตัด หลังผ่าตัดมีอาการปวดแผล Pain score 8/10 แพทย์สั่งฉีด Morphine 2 mg IV ทุก 4 ชั่วโมงเมื่อมีอาการปวด</t>
        </is>
      </c>
      <c r="C297" s="186" t="inlineStr">
        <is>
          <t>ในวันที่ 1 หลังการผ่าตัด ผู้ป่วยยังคงมีอาการปวดแผลผ่าตัดเฉียบพลันในระดับรุนแรง (Pain score 8/10) ยาแก้ปวดในข้อใด ไม่เหมาะสม อย่างยิ่งที่จะนำมาใช้เป็นยาเดี่ยวเพื่อระงับอาการปวดเฉียบพลันหลังผ่าตัดในผู้ป่วยรายนี้</t>
        </is>
      </c>
      <c r="D297" s="186" t="inlineStr">
        <is>
          <t>Amitriptyline</t>
        </is>
      </c>
      <c r="E297" s="186" t="inlineStr">
        <is>
          <t>Amitriptyline</t>
        </is>
      </c>
      <c r="F297" s="186" t="inlineStr">
        <is>
          <t>Paracetamol IV</t>
        </is>
      </c>
      <c r="G297" s="186" t="inlineStr">
        <is>
          <t>Ketorolac IV</t>
        </is>
      </c>
      <c r="H297" s="186" t="inlineStr">
        <is>
          <t>Morphine IV</t>
        </is>
      </c>
      <c r="I297" s="186" t="inlineStr">
        <is>
          <t>Fentanyl IV</t>
        </is>
      </c>
      <c r="J297" s="185" t="inlineStr">
        <is>
          <t>1</t>
        </is>
      </c>
      <c r="K297" s="186" t="inlineStr">
        <is>
          <t>✅ คำตอบที่ถูกต้อง: ข้อ ก. Amitriptyline
🎯 ทำไมข้อนี้ถึงถูก:
🎯 ทำไมข้อนี้ถึงถูก: Amitriptyline เป็นยากลุ่ม Tricyclic Antidepressant (TCA) ซึ่งออกฤทธิ์ยับยั้งการดูดกลับของ Serotonin และ Norepinephrine เหมาะสำหรับรักษาอาการปวดเรื้อรังจากระบบประสาท (Neuropathic pain) และต้องใช้เวลาในการปรับระดับยานาน 2-4 สัปดาห์จึงจะเห็นผลระงับปวดชัดเจน จึงไม่มีบทบาทและไม่เหมาะสมอย่างยิ่งในการใช้ระงับอาการปวดเฉียบพลันหลังผ่าตัด (Acute severe postoperative pain)
🔍 ข้ออื่นผิดเพราะอะไร:
• ข้อ ข.: Paracetamol IV (Propacetamol) ใช้เป็น Multimodal analgesia เสริมกับ Opioid เพื่อลดปริมาณการใช้ยาแก้ปวดกลุ่มโอปิออยด์ได้
• ข้อ ค.: Ketorolac IV เป็นยาในกลุ่ม NSAIDs ออกฤทธิ์เร็ว เหมาะสำหรับควบคุมอาการปวดปานกลางถึงรุนแรงหลังผ่าตัดระยะสั้น (ไม่เกิน 5 วัน)
• ข้อ ง.: Morphine IV เป็นยามาตรฐานอันดับแรก (Gold standard) ในการควบคุมอาการปวดรุนแรงหลังผ่าตัด
• ข้อ จ.: Fentanyl IV เป็น Strong opioid agonist ที่ออกฤทธิ์เร็วมาก เหมาะสำหรับระงับอาการปวดเฉียบพลันหลังผ่าตัด</t>
        </is>
      </c>
      <c r="L297" s="186" t="inlineStr">
        <is>
          <t>Intermediate</t>
        </is>
      </c>
      <c r="M297" s="186" t="inlineStr">
        <is>
          <t>Musculoskeletal</t>
        </is>
      </c>
      <c r="N297" s="186" t="inlineStr">
        <is>
          <t>Acute Postoperative Pain Management</t>
        </is>
      </c>
      <c r="O297" s="185" t="inlineStr">
        <is>
          <t>Clinic</t>
        </is>
      </c>
      <c r="P297" s="186" t="inlineStr">
        <is>
          <t>[RECONSTRUCTED: ปรับแต่งและเติมเต็มบริบทโจทย์/ตัวเลือกเพื่อความสมบูรณ์] ข้อสอบจริง PLE-CC1 ปี 2567 ข้อ 15</t>
        </is>
      </c>
      <c r="Q297" s="185" t="inlineStr">
        <is>
          <t>ข้อสอบจริง</t>
        </is>
      </c>
      <c r="R297" s="185" t="inlineStr">
        <is>
          <t>2567</t>
        </is>
      </c>
      <c r="S297" s="185" t="inlineStr">
        <is>
          <t>CASE_2567_MORPHINE_01</t>
        </is>
      </c>
    </row>
    <row r="298">
      <c r="A298" s="185" t="n">
        <v>296</v>
      </c>
      <c r="B298" s="186"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t>
        </is>
      </c>
      <c r="C298" s="186" t="inlineStr">
        <is>
          <t>จากแนวทางเวชปฏิบัติการดูแลรักษาโรคข้ออักเสบเกาต์ของประเทศไทย ยาในข้อใดมีความเหมาะสมสูงสุดในการเลือกใช้เพื่อระงับอาการปวดอักเสบเฉียบพลันในผู้ป่วยรายนี้</t>
        </is>
      </c>
      <c r="D298" s="186" t="inlineStr">
        <is>
          <t>Naproxen 500 mg รับประทานวันละ 2 ครั้ง หลังอาหารทันที</t>
        </is>
      </c>
      <c r="E298" s="186" t="inlineStr">
        <is>
          <t>Naproxen 500 mg รับประทานวันละ 2 ครั้ง หลังอาหารทันที</t>
        </is>
      </c>
      <c r="F298" s="186" t="inlineStr">
        <is>
          <t>Allopurinol 100 mg รับประทานวันละ 1 ครั้ง หลังอาหาร</t>
        </is>
      </c>
      <c r="G298" s="186" t="inlineStr">
        <is>
          <t>Probenecid 500 mg รับประทานวันละ 2 ครั้ง หลังอาหาร</t>
        </is>
      </c>
      <c r="H298" s="186" t="inlineStr">
        <is>
          <t>Tramadol 50 mg รับประทานทุก 6 ชั่วโมง</t>
        </is>
      </c>
      <c r="I298" s="186" t="inlineStr">
        <is>
          <t>Pethidine 50 mg ฉีดเข้ากล้ามเนื้อ</t>
        </is>
      </c>
      <c r="J298" s="185" t="inlineStr">
        <is>
          <t>1</t>
        </is>
      </c>
      <c r="K298" s="186" t="inlineStr">
        <is>
          <t>✅ คำตอบที่ถูกต้อง: ข้อ ก. Naproxen 500 mg รับประทานวันละ 2 ครั้ง หลังอาหารทันที
🎯 ทำไมข้อนี้ถึงถูก:
🎯 ทำไมข้อนี้ถึงถูก: ในการรักษาข้ออักเสบเกาต์เฉียบพลัน (Acute Gout Flare) ยาลำดับแรกที่แนะนำคือยากลุ่ม NSAIDs (เช่น Naproxen, Indomethacin) หรือ Colchicine ในขนาดต่ำ หรือ Corticosteroids เพื่อลดการอักเสบของข้ออย่างรวดเร็ว สำหรับยาลดกรดยูริก เช่น Allopurinol หรือ Probenecid ห้าม เริ่มใช้ในระหว่างที่ข้อกำลังอักเสบเฉียบพลัน เนื่องจากจะทำให้ระดับกรดยูริกในเลือดเปลี่ยนแปลงฉับพลัน ส่งผลให้ผลึกยูเรตแตกตัวและข้ออักเสบกำเริบรุนแรงขึ้น
🔍 ข้ออื่นผิดเพราะอะไร:
• ข้อ ข.: Allopurinol เป็นยาลดกรดยูริก (Urate-Lowering Therapy: ULT) ห้ามเริ่มยาขณะมี acute flare ต้องรอให้อาการข้ออักเสบสงบลงอย่างน้อย 2-4 สัปดาห์ก่อน
• ข้อ ค.: Probenecid เป็นยาขับกรดยูริกทางปัสสาวะ ใช้ในระยะเรื้อรัง ไม่ใช่ยารักษาอาการปวดเฉียบพลัน
• ข้อ ง.: Tramadol เป็นยาแก้ปวดที่ไม่มีฤทธิ์ต้านการอักเสบ (No anti-inflammatory effect) จึงไม่สามารถลดการอักเสบของข้อเกาต์ได้
• ข้อ จ.: Pethidine เป็นยาเสพติดให้โทษที่ไม่มีฤทธิ์ต้านการอักเสบ และเสี่ยงต่อการเกิดพิษจากสาร Norpethidine สะสม</t>
        </is>
      </c>
      <c r="L298" s="186" t="inlineStr">
        <is>
          <t>Intermediate</t>
        </is>
      </c>
      <c r="M298" s="186" t="inlineStr">
        <is>
          <t>Musculoskeletal</t>
        </is>
      </c>
      <c r="N298" s="186" t="inlineStr">
        <is>
          <t>Acute Gout Flare Management</t>
        </is>
      </c>
      <c r="O298" s="185" t="inlineStr">
        <is>
          <t>Clinic</t>
        </is>
      </c>
      <c r="P298" s="186" t="inlineStr">
        <is>
          <t>[RECONSTRUCTED: ปรับแต่งและเติมเต็มบริบทโจทย์/ตัวเลือกเพื่อความสมบูรณ์] ข้อสอบจริง PLE-CC1 ปี 2567 ข้อ 42</t>
        </is>
      </c>
      <c r="Q298" s="185" t="inlineStr">
        <is>
          <t>ข้อสอบจริง</t>
        </is>
      </c>
      <c r="R298" s="185" t="inlineStr">
        <is>
          <t>2567</t>
        </is>
      </c>
      <c r="S298" s="185" t="inlineStr">
        <is>
          <t>CASE_2567_GOUT_01</t>
        </is>
      </c>
    </row>
    <row r="299">
      <c r="A299" s="185" t="n">
        <v>297</v>
      </c>
      <c r="B299" s="186"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t>
        </is>
      </c>
      <c r="C299" s="186" t="inlineStr">
        <is>
          <t>เภสัชกรควรให้คำแนะนำด้านโภชนาการแก่ผู้ป่วยโรคเกาต์ อาหารหรือเครื่องดื่มในข้อใดต่อไปนี้ที่ผู้ป่วยโรคเกาต์ สามารถรับประทานได้อย่างปลอดภัยโดยไม่ต้องหลีกเลี่ยงหรือจำกัดปริมาณเข้มงวด (และมีหลักฐานว่าช่วยลดระดับกรดยูริกในเลือด)</t>
        </is>
      </c>
      <c r="D299" s="186" t="inlineStr">
        <is>
          <t>นมและผลิตภัณฑ์นมไขมันต่ำหรือพร่องมันเนย (Low-fat dairy products)</t>
        </is>
      </c>
      <c r="E299" s="186" t="inlineStr">
        <is>
          <t>นมและผลิตภัณฑ์นมไขมันต่ำหรือพร่องมันเนย (Low-fat dairy products)</t>
        </is>
      </c>
      <c r="F299" s="186" t="inlineStr">
        <is>
          <t>เครื่องดื่มแอลกอฮอล์ประเภทเบียร์</t>
        </is>
      </c>
      <c r="G299" s="186" t="inlineStr">
        <is>
          <t>เครื่องดื่มน้ำผลไม้กล่องที่มีน้ำตาลฟรักโทสสูง (High-fructose corn syrup)</t>
        </is>
      </c>
      <c r="H299" s="186" t="inlineStr">
        <is>
          <t>ตับหมูทอดกระเทียมและเครื่องในสัตว์</t>
        </is>
      </c>
      <c r="I299" s="186" t="inlineStr">
        <is>
          <t>ปีกไก่ทอดและน้ำซุปต้มกระดูกสัตว์ปีก</t>
        </is>
      </c>
      <c r="J299" s="185" t="inlineStr">
        <is>
          <t>1</t>
        </is>
      </c>
      <c r="K299" s="186" t="inlineStr">
        <is>
          <t>✅ คำตอบที่ถูกต้อง: ข้อ ก. นมและผลิตภัณฑ์นมไขมันต่ำหรือพร่องมันเนย (Low-fat dairy products)
🎯 ทำไมข้อนี้ถึงถูก:
🎯 ทำไมข้อนี้ถึงถูก: ตามแนวทางเวชปฏิบัติการรักษาโรคเกาต์ นมและผลิตภัณฑ์นมไขมันต่ำ (Low-fat dairy products เช่น นมพร่องมันเนย โยเกิร์ตไขมันต่ำ) มีโปรตีน Casein และ Lactalbumin ซึ่งมีฤทธิ์กระตุ้นการขับกรดยูริกออกทางไต (Uricosuric effect) จึงช่วยลดระดับกรดยูริกในเลือดและลดความถี่ของการกำเริบของโรคเกาต์ ผู้ป่วยเกาต์จึงสามารถรับประทานได้โดยไม่ต้องจำกัด
🔍 ข้ออื่นผิดเพราะอะไร:
• ข้อ ข.: เบียร์มีพิวรีนสูงมากและแอลกอฮอล์จะเปลี่ยนเป็นกรดแลกติกแย่งการขับกรดยูริกที่ไต เป็นตัวกระตุ้นเกาต์กำเริบที่รุนแรงที่สุด
• ข้อ ค.: น้ำตาล Fructose จะเร่งการสลายของ ATP ในตับ ทำให้มีการสร้างกรดยูริกเพิ่มขึ้นอย่างมาก ต้องหลีกเลี่ยง
• ข้อ ง.: เครื่องในสัตว์มีสารพิวรีนสูงมาก (Very high purine) ต้องหลีกเลี่ยงอย่างเด็ดขาด
• ข้อ จ.: สัตว์ปีกและน้ำต้มกระดูกมีพิวรีนสูง ควรจำกัดการรับประทาน</t>
        </is>
      </c>
      <c r="L299" s="186" t="inlineStr">
        <is>
          <t>Intermediate</t>
        </is>
      </c>
      <c r="M299" s="186" t="inlineStr">
        <is>
          <t>Musculoskeletal</t>
        </is>
      </c>
      <c r="N299" s="186" t="inlineStr">
        <is>
          <t>Dietary Management &amp; Purine Restriction in Gout</t>
        </is>
      </c>
      <c r="O299" s="185" t="inlineStr">
        <is>
          <t>Clinic</t>
        </is>
      </c>
      <c r="P299" s="186" t="inlineStr">
        <is>
          <t>[RECONSTRUCTED: ปรับแต่งและเติมเต็มบริบทโจทย์/ตัวเลือกเพื่อความสมบูรณ์] ข้อสอบจริง PLE-CC1 ปี 2567 ข้อ 56</t>
        </is>
      </c>
      <c r="Q299" s="185" t="inlineStr">
        <is>
          <t>ข้อสอบจริง</t>
        </is>
      </c>
      <c r="R299" s="185" t="inlineStr">
        <is>
          <t>2567</t>
        </is>
      </c>
      <c r="S299" s="185" t="inlineStr">
        <is>
          <t>CASE_2567_GOUT_01</t>
        </is>
      </c>
    </row>
    <row r="300">
      <c r="A300" s="185" t="n">
        <v>298</v>
      </c>
      <c r="B300" s="186"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t>
        </is>
      </c>
      <c r="C300" s="186" t="inlineStr">
        <is>
          <t>ผู้ป่วยโรคข้ออักเสบเกาต์เรื้อรังที่ได้รับการตรวจคัดกรองทางเภสัชพันธุศาสตร์ (Pharmacogenomics) พบว่ามียีนแพ้ยาชนิด HLA-B 58:01 Allele ให้ผลบวก แพทย์ควรหลีกเลี่ยงการเริ่มใช้ยาลดกรดยูริกในข้อใดโดยเด็ดขาด เนื่องจากมีความเสี่ยงสูงมากต่อการเกิดปฏิกิริยาผื่นแพ้ยาทางผิวหนังที่รุนแรงถึงแก่ชีวิต (Severe Cutaneous Adverse Reactions: SCARs เช่น SJS/TEN)</t>
        </is>
      </c>
      <c r="D300" s="186" t="inlineStr">
        <is>
          <t>Allopurinol</t>
        </is>
      </c>
      <c r="E300" s="186" t="inlineStr">
        <is>
          <t>Allopurinol</t>
        </is>
      </c>
      <c r="F300" s="186" t="inlineStr">
        <is>
          <t>Febuxostat</t>
        </is>
      </c>
      <c r="G300" s="186" t="inlineStr">
        <is>
          <t>Benzbromarone</t>
        </is>
      </c>
      <c r="H300" s="186" t="inlineStr">
        <is>
          <t>Probenecid</t>
        </is>
      </c>
      <c r="I300" s="186" t="inlineStr">
        <is>
          <t>Sulfinpyrazone</t>
        </is>
      </c>
      <c r="J300" s="185" t="inlineStr">
        <is>
          <t>1</t>
        </is>
      </c>
      <c r="K300" s="186" t="inlineStr">
        <is>
          <t>✅ คำตอบที่ถูกต้อง: ข้อ ก. Allopurinol
🎯 ทำไมข้อนี้ถึงถูก:
🎯 ทำไมข้อนี้ถึงถูก: ยีน HLA-B 58:01 มีความสัมพันธ์อย่างยิ่งกับการเกิด Allopurinol-induced Severe Cutaneous Adverse Reactions (SCARs) ได้แก่ Stevens-Johnson Syndrome (SJS), Toxic Epidermal Necrolysis (TEN) และ DRESS syndrome โดยเฉพาะในประชากรไทยและเอเชีย ซึ่งมีค่าความเสี่ยงสัมพัทธ์สูงกว่าผู้ที่ไม่มียีนนี้หลายร้อยเท่า หากผู้ป่วยตรวจพบ HLA-B 58:01 positive ถือเป็น ข้อห้ามใช้เด็ดขาด สำหรับยา Allopurinol และควรเลือกใช้ยากลุ่มอื่นแทน เช่น Febuxostat หรือยากลุ่มขับกรดยูริก (Uricosuric drugs)
🔍 ข้ออื่นผิดเพราะอะไร:
• ข้อ ข.: Febuxostat เป็น Non-purine Xanthine Oxidase Inhibitor สามารถใช้เป็นทางเลือกได้อย่างปลอดภัยในผู้ป่วยที่แพ้ Allopurinol หรือมี HLA-B 58:01 positive
• ข้อ ค. และ ง.: Benzbromarone และ Probenecid เป็นยากลุ่ม Uricosuric drugs ออกฤทธิ์ยับยั้ง URAT-1 ที่ไต ไม่มีความสัมพันธ์กับยีน HLA-B 58:01
• ข้อ จ.: Sulfinpyrazone เป็น uricosuric drug ไม่เกี่ยวข้องกับ HLA-B 58:01</t>
        </is>
      </c>
      <c r="L300" s="186" t="inlineStr">
        <is>
          <t>Intermediate</t>
        </is>
      </c>
      <c r="M300" s="186" t="inlineStr">
        <is>
          <t>Musculoskeletal</t>
        </is>
      </c>
      <c r="N300" s="186" t="inlineStr">
        <is>
          <t>Pharmacogenomics: HLA-B 58:01 &amp; Allopurinol SCARs</t>
        </is>
      </c>
      <c r="O300" s="185" t="inlineStr">
        <is>
          <t>Clinic</t>
        </is>
      </c>
      <c r="P300" s="186" t="inlineStr">
        <is>
          <t>[RECONSTRUCTED: ปรับแต่งและเติมเต็มบริบทโจทย์/ตัวเลือกเพื่อความสมบูรณ์] ข้อสอบจริง PLE-CC1 ปี 2567 ข้อ 72</t>
        </is>
      </c>
      <c r="Q300" s="185" t="inlineStr">
        <is>
          <t>ข้อสอบจริง</t>
        </is>
      </c>
      <c r="R300" s="185" t="inlineStr">
        <is>
          <t>2567</t>
        </is>
      </c>
      <c r="S300" s="185" t="inlineStr">
        <is>
          <t>CASE_2567_GOUT_01</t>
        </is>
      </c>
    </row>
    <row r="301">
      <c r="A301" s="185" t="n">
        <v>299</v>
      </c>
      <c r="B301" s="186"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t>
        </is>
      </c>
      <c r="C301" s="186" t="inlineStr">
        <is>
          <t>แพทย์ได้สั่งจ่ายยา Colchicine เพื่อใช้รักษาข้ออักเสบเกาต์เฉียบพลัน อาการไม่พึงประสงค์ในระบบทางเดินอาหารข้อใดที่พบได้บ่อยที่สุด และถือเป็น สัญญาณเตือนเริ่มต้น (Early Toxicity Sign) ที่บ่งชี้ว่าขนาดยาเริ่มเข้าสู่ระดับความเป็นพิษของยา Colchicine ซึ่งต้องแนะนำให้ผู้ป่วยหยุดยาทันที</t>
        </is>
      </c>
      <c r="D301" s="186" t="inlineStr">
        <is>
          <t>อาการท้องเสีย ถ่ายเหลว คลื่นไส้ หรืออาเจียนรุนแรง (Severe Diarrhea, Nausea, and Vomiting)</t>
        </is>
      </c>
      <c r="E301" s="186" t="inlineStr">
        <is>
          <t>อาการท้องเสีย ถ่ายเหลว คลื่นไส้ หรืออาเจียนรุนแรง (Severe Diarrhea, Nausea, and Vomiting)</t>
        </is>
      </c>
      <c r="F301" s="186" t="inlineStr">
        <is>
          <t>อาการท้องผูกเรื้อรังและแน่นท้อง</t>
        </is>
      </c>
      <c r="G301" s="186" t="inlineStr">
        <is>
          <t>อาการคลื่นไฟฟ้าหัวใจผิดปกติแบบ QT Prolongation</t>
        </is>
      </c>
      <c r="H301" s="186" t="inlineStr">
        <is>
          <t>อาการไอแห้งต่อเนื่องและหายใจมีเสียงหวีด</t>
        </is>
      </c>
      <c r="I301" s="186" t="inlineStr">
        <is>
          <t>อาการปัสสาวะไม่ออกและปวดบั้นเอว</t>
        </is>
      </c>
      <c r="J301" s="185" t="inlineStr">
        <is>
          <t>1</t>
        </is>
      </c>
      <c r="K301" s="186" t="inlineStr">
        <is>
          <t>✅ คำตอบที่ถูกต้อง: ข้อ ก. อาการท้องเสีย ถ่ายเหลว คลื่นไส้ หรืออาเจียนรุนแรง (Severe Diarrhea, Nausea, and Vomiting)
🎯 ทำไมข้อนี้ถึงถูก:
🎯 ทำไมข้อนี้ถึงถูก: Colchicine ออกฤทธิ์ยับยั้ง Tubulin polymerization ส่งผลกระทบต่อเซลล์ที่มีอัตราการแบ่งตัวรวดเร็ว โดยเฉพาะเซลล์เยื่อบุทางเดินอาหาร (Gastrointestinal epithelial cells) อาการแสดงของพิษเริ่มต้นที่พบบ่อยที่สุด (มากกว่าร้อยละ 80 ของการใช้ขนาดสูงในอดีต) คือ ท้องเสียอย่างรุนแรง ปวดเกร็งท้อง คลื่นไส้ และอาเจียน หากผู้ป่วยเริ่มมีอาการถ่ายเหลว ต้องสั่งให้หยุดยาทันทีเพื่อป้องกันภาวะขาดน้ำ เกลือแร่ผิดปกติ และพิษกดไขกระดูก
🔍 ข้ออื่นผิดเพราะอะไร:
• ข้อ ข.: Colchicine ทำให้ท้องเสีย ไม่ได้ทำให้ท้องผูก
• ข้อ ค.: QT prolongation ไม่ใช่อาการข้างเคียงจำเพาะของ Colchicine
• ข้อ ง.: อาการไอแห้งเป็นผลข้างเคียงของยากลุ่ม ACEIs
• ข้อ จ.: ปัสสาวะไม่ออกไม่ใช่สัญญาณเตือนเริ่มต้นของ Colchicine</t>
        </is>
      </c>
      <c r="L301" s="186" t="inlineStr">
        <is>
          <t>Intermediate</t>
        </is>
      </c>
      <c r="M301" s="186" t="inlineStr">
        <is>
          <t>Musculoskeletal</t>
        </is>
      </c>
      <c r="N301" s="186" t="inlineStr">
        <is>
          <t>Colchicine Gastrointestinal Toxicity &amp; Early Warning Signs</t>
        </is>
      </c>
      <c r="O301" s="185" t="inlineStr">
        <is>
          <t>Clinic</t>
        </is>
      </c>
      <c r="P301" s="186" t="inlineStr">
        <is>
          <t>[RECONSTRUCTED: ปรับแต่งและเติมเต็มบริบทโจทย์/ตัวเลือกเพื่อความสมบูรณ์] ข้อสอบจริง PLE-CC1 ปี 2567 ข้อ 73</t>
        </is>
      </c>
      <c r="Q301" s="185" t="inlineStr">
        <is>
          <t>ข้อสอบจริง</t>
        </is>
      </c>
      <c r="R301" s="185" t="inlineStr">
        <is>
          <t>2567</t>
        </is>
      </c>
      <c r="S301" s="185" t="inlineStr">
        <is>
          <t>CASE_2567_GOUT_01</t>
        </is>
      </c>
    </row>
    <row r="302">
      <c r="A302" s="185" t="n">
        <v>300</v>
      </c>
      <c r="B302" s="186" t="n"/>
      <c r="C302" s="186" t="inlineStr">
        <is>
          <t>ผู้ป่วยหญิงอายุ 65 ปี มาพบแพทย์ด้วยอาการปวด บวม แดง ร้อนอย่างรุนแรงบริเวณข้อโคนนิ้วหัวแม่เท้าข้างขวาเฉียบพลัน ได้รับการวินิจฉัยเป็นโรคข้ออักเสบเกาต์เฉียบพลัน (Acute gout attack) ผลตรวจทางห้องปฏิบัติการพบ serum uric acid = 8.5 mg/dL ผู้ป่วยไม่มีโรคประจำตัวอื่นและไม่มีประวัติการแพ้ยา ยาในข้อใดต่อไปนี้มีความเหมาะสมที่สุดสำหรับการรักษาอาการปวดข้อเฉียบพลันในผู้ป่วยรายนี้ตามแนวทางเวชปฏิบัติ</t>
        </is>
      </c>
      <c r="D302" s="186" t="inlineStr">
        <is>
          <t>Naproxen</t>
        </is>
      </c>
      <c r="E302" s="186" t="inlineStr">
        <is>
          <t>Naproxen</t>
        </is>
      </c>
      <c r="F302" s="186" t="inlineStr">
        <is>
          <t>Tramadol</t>
        </is>
      </c>
      <c r="G302" s="186" t="inlineStr">
        <is>
          <t>Pethidine</t>
        </is>
      </c>
      <c r="H302" s="186" t="inlineStr">
        <is>
          <t>Allopurinol</t>
        </is>
      </c>
      <c r="I302" s="186" t="inlineStr">
        <is>
          <t>Probenecid</t>
        </is>
      </c>
      <c r="J302" s="185" t="inlineStr">
        <is>
          <t>1</t>
        </is>
      </c>
      <c r="K302" s="186" t="inlineStr">
        <is>
          <t>✅ คำตอบที่ถูกต้อง: ข้อ ก. Naproxen
🎯 ทำไมข้อนี้ถึงถูก:
🎯 ทำไมข้อนี้ถึงถูก: ตามแนวทางเวชปฏิบัติการดูแลรักษาโรคข้ออักเสบเกาต์ (Gout Guidelines) การรักษาอาการข้ออักเสบเกาต์เฉียบพลัน (Acute gout attack) แนะนำให้ใช้ยาต้านการอักเสบที่ไม่ใช่สเตียรอยด์ (NSAIDs เช่น Naproxen, Indomethacin), Colchicine หรือ Systemic corticosteroids เป็นยาขนานแรก (first-line therapy) เพื่อลดการอักเสบและบรรเทาอาการปวดข้ออย่างรวดเร็ว โดย Naproxen มีประสิทธิภาพสูงและมีหลักฐานรองรับชัดเจนในการรักษา acute attack ในผู้ป่วยที่ไม่มีข้อห้ามใช้
🔍 ข้ออื่นผิดเพราะอะไร:
• ข้อ ข. Tramadol: เป็นยาแก้ปวดกลุ่ม Opioid บรรเทาอาการปวดได้แต่ไม่มีฤทธิ์ลดการอักเสบ (anti-inflammatory) ของข้อ จึงไม่ใช่ first-line therapy ใน acute gout
• ข้อ ค. Pethidine: เป็นยาแก้ปวดกลุ่ม Opioid ฤทธิ์แรง ไม่ลดการอักเสบและมีผลข้างเคียงสูง ไม่ใช่ยาที่เหมาะสมในการรักษา acute gout attack
• ข้อ ง. Allopurinol: เป็นยาลดระดับกรดยูริก (Xanthine oxidase inhibitor) ไม่ควรเริ่มใช้ในขณะที่มีอาการข้ออักเสบเกาต์เฉียบพลัน เนื่องจากจะทำให้ระดับยูริกในเลือดเปลี่ยนแปลงฉับพลันและกระตุ้นให้อาการอักเสบกำเริบหรือยืดเยื้อขึ้น
• ข้อ จ. Probenecid: เป็นยายับยั้งการดูดกลับกรดยูริกที่ไต (Uricosuric agent) สำหรับการควบคุมระยะยาว ไม่ใช้ในการรักษา acute attack</t>
        </is>
      </c>
      <c r="L302" s="186" t="inlineStr">
        <is>
          <t>Clinic</t>
        </is>
      </c>
      <c r="M302" s="186" t="inlineStr">
        <is>
          <t>Musculoskeletal</t>
        </is>
      </c>
      <c r="N302" s="186" t="inlineStr">
        <is>
          <t>Acute Gout Management</t>
        </is>
      </c>
      <c r="O302" s="185" t="inlineStr">
        <is>
          <t>ข้อสอบจริง</t>
        </is>
      </c>
      <c r="P302" s="186" t="inlineStr">
        <is>
          <t>PLE_CC1_2567_Key ข้อ 103</t>
        </is>
      </c>
      <c r="Q302" s="185" t="inlineStr">
        <is>
          <t>ข้อสอบจริง</t>
        </is>
      </c>
      <c r="R302" s="185" t="inlineStr">
        <is>
          <t>2567</t>
        </is>
      </c>
      <c r="S302" s="185" t="n"/>
    </row>
    <row r="303">
      <c r="A303" s="185" t="n">
        <v>301</v>
      </c>
      <c r="B303" s="186"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t>
        </is>
      </c>
      <c r="C303" s="186" t="inlineStr">
        <is>
          <t>จากลักษณะอาการและอาการแสดงทางคลินิกข้างต้น ผู้ป่วยรายนี้น่าจะได้รับการวินิจฉัยเป็นโรคใดมากที่สุด</t>
        </is>
      </c>
      <c r="D303" s="186" t="n"/>
      <c r="E303" s="186" t="inlineStr">
        <is>
          <t>Osteoporosis</t>
        </is>
      </c>
      <c r="F303" s="186" t="inlineStr">
        <is>
          <t>Rheumatoid arthritis</t>
        </is>
      </c>
      <c r="G303" s="186" t="inlineStr">
        <is>
          <t>Gouty arthritis</t>
        </is>
      </c>
      <c r="H303" s="186" t="inlineStr">
        <is>
          <t>Osteoarthritis</t>
        </is>
      </c>
      <c r="I303" s="186" t="inlineStr">
        <is>
          <t>Tendinitis</t>
        </is>
      </c>
      <c r="J303" s="185" t="inlineStr">
        <is>
          <t>4</t>
        </is>
      </c>
      <c r="K303" s="186" t="inlineStr">
        <is>
          <t>✅ คำตอบที่ถูกต้อง: ข้อ ง. Osteoarthritis
🎯 ทำไมข้อนี้ถึงถูก:
ผู้ป่วยมีลักษณะสำคัญของโรคข้อเข่าเสื่อม (Osteoarthritis of the knee) ชัดเจน ได้แก่ อายุเกิน 50 ปี, ปวดสัมพันธ์กับการใช้งาน (เดินขึ้นบันได), ข้อฝืดตึงตอนเช้าเป็นเวลาสั้นๆ น้อยกว่า 30 นาที (&lt; 30 minutes), ตรวจพบเสียงกรอบแกรบในข้อ (Crepitus) และไม่มีลักษณะของการอักเสบเฉียบพลัน ปวดบวมแดงร้อน
🔍 ข้ออื่นผิดเพราะอะไร:
• ข้อ ก. ผิดเพราะ: Osteoporosis (โรคกระดูกพรุน) เป็นโรคที่ไม่มีอาการเตือนทางคลินิก (Silent disease) จนกว่าจะเกิดกระดูกหัก ไม่ทำให้เกิดเสียงกรอบแกรบหรือข้อฝืดตึง
• ข้อ ข. ผิดเพราะ: Rheumatoid arthritis เป็นโรคข้ออักเสบจากภูมิคุ้มกัน มักมีข้อฝืดตึงตอนเช้านานกว่า 1 ชั่วโมง (&gt; 60 minutes) มีการอักเสบปวดบวมแดงร้อน และมักเริ่มที่ข้อนิ้วมือข้อมือแบบสมมาตร
• ข้อ ค. ผิดเพราะ: Gouty arthritis มักมีอาการปวดข้อเฉียบพลันอย่างรุนแรง บวมแดงร้อนชัดเจน มักเป็นข้อเดี่ยว เช่น ข้อโคนนิ้วหัวแม่เท้า (MTP joint)
• ข้อ จ. ผิดเพราะ: Tendinitis (เอ็นอักเสบ) มักมีอาการปวดจำเพาะตามแนวเส้นเอ็นและจุดเกาะของเอ็น ไม่พบเสียงกรอบแกรบในข้อทั่วๆ ไป</t>
        </is>
      </c>
      <c r="L303" s="186" t="n"/>
      <c r="M303" s="186" t="inlineStr">
        <is>
          <t>Musculoskeletal</t>
        </is>
      </c>
      <c r="N303" s="186" t="inlineStr">
        <is>
          <t>Osteoarthritis</t>
        </is>
      </c>
      <c r="O303" s="185" t="inlineStr">
        <is>
          <t>Clinic</t>
        </is>
      </c>
      <c r="P303" s="186" t="inlineStr">
        <is>
          <t>ข้อสอบจริง PLE-CC1 ปี 2566 Day 1 ข้อ 5 [CASE_2566_OA_01]</t>
        </is>
      </c>
      <c r="Q303" s="185" t="inlineStr">
        <is>
          <t>ข้อสอบจริง</t>
        </is>
      </c>
      <c r="R303" s="185" t="inlineStr">
        <is>
          <t>2566 Day 1</t>
        </is>
      </c>
      <c r="S303" s="185" t="inlineStr">
        <is>
          <t>CASE_2566_OA_01</t>
        </is>
      </c>
    </row>
    <row r="304">
      <c r="A304" s="185" t="n">
        <v>302</v>
      </c>
      <c r="B304" s="186"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 โดยผู้ป่วยมีโรคประจำตัวเป็นโรคความดันโลหิตสูง</t>
        </is>
      </c>
      <c r="C304" s="186" t="inlineStr">
        <is>
          <t>ตามแนวทางการรักษาโรคข้อเข่าเสื่อม (Osteoarthritis Guidelines) การจัดการทางเภสัชบำบัดในข้อใดเหมาะสมที่จะเริ่มต้นแนะนำเป็นอันดับแรกในผู้ป่วยรายนี้</t>
        </is>
      </c>
      <c r="D304" s="186" t="n"/>
      <c r="E304" s="186" t="inlineStr">
        <is>
          <t>Paracetamol ร่วมกับ Orphenadrine tablet</t>
        </is>
      </c>
      <c r="F304" s="186" t="inlineStr">
        <is>
          <t>Tramadol capsule</t>
        </is>
      </c>
      <c r="G304" s="186" t="inlineStr">
        <is>
          <t>Glucosamine sulfate powder</t>
        </is>
      </c>
      <c r="H304" s="186" t="inlineStr">
        <is>
          <t>Capsaicin gel หรือ Topical NSAIDs</t>
        </is>
      </c>
      <c r="I304" s="186" t="inlineStr">
        <is>
          <t>Diclofenac oral tablet</t>
        </is>
      </c>
      <c r="J304" s="185" t="inlineStr">
        <is>
          <t>4</t>
        </is>
      </c>
      <c r="K304" s="186" t="inlineStr">
        <is>
          <t>✅ คำตอบที่ถูกต้อง: ข้อ ง. Capsaicin gel หรือ Topical NSAIDs
🎯 ทำไมข้อนี้ถึงถูก:
ผู้ป่วยมีอาการปวดข้อเข่าในระดับน้อย (Mild pain: Pain score 2 เต็ม 10) และมีโรคร่วมคือความดันโลหิตสูง ตามแนวทางของ OARSI และ ACR แนะนำให้เริ่มต้นด้วยยาทาเฉพาะที่ (Topical agents เช่น Topical NSAIDs หรือ Capsaicin gel) เป็น First-line therapy เนื่องจากให้ประสิทธิภาพบรรเทาอาการปวดข้อเข่าได้ดีโดยแทบไม่มีการดูดซึมเข้าสู่กระแสเลือด จึงมีความปลอดภัยสูงสุดต่อความดันโลหิต ไต และระบบหัวใจและหลอดเลือด
🔍 ข้ออื่นผิดเพราะอะไร:
• ข้อ ก. ผิดเพราะ: Paracetamol มีประสิทธิภาพต่ำในการบรรเทาอาการปวดข้อเข่าเสื่อม และ Orphenadrine เป็นยาคลายกล้ามเนื้อไม่มีข้อบ่งใช้ในข้อเข่าเสื่อมที่ไม่มีภาวะ Muscle spasm
• ข้อ ข. ผิดเพราะ: Tramadol เป็นยาแก้ปวดกลุ่ม Opioid สงวนไว้สำหรับผู้ที่มีอาการปวดปานกลางถึงรุนแรงที่ไม่ตอบสนองต่อการรักษามาตรฐาน และมีผลข้างเคียงต่อระบบประสาทส่วนกลางสูง เช่น มึนงง ท้องผูก เสี่ยงต่อการหกล้ม
• ข้อ ค. ผิดเพราะ: Glucosamine sulfate มีหลักฐานทางคลินิกไม่ชัดเจนและแนวทาง OARSI/ACR แนะนำไม่ให้ใช้ในการลดปวดแบบเฉียบพลัน
• ข้อ จ. ผิดเพราะ: Oral Diclofenac เป็นยากินกลุ่ม NSAIDs มีความเสี่ยงต่อการทำให้ความดันโลหิตสูงขึ้น เกิดแผลในทางเดินอาหาร และลดการทำงานของไต จึงไม่ควรเลือกเป็นอันดับแรกเมื่อผู้ป่วยมีอาการปวดเพียงเล็กน้อย (Pain score 2/10)</t>
        </is>
      </c>
      <c r="L304" s="186" t="n"/>
      <c r="M304" s="186" t="inlineStr">
        <is>
          <t>Musculoskeletal</t>
        </is>
      </c>
      <c r="N304" s="186" t="inlineStr">
        <is>
          <t>Osteoarthritis</t>
        </is>
      </c>
      <c r="O304" s="185" t="inlineStr">
        <is>
          <t>Clinic</t>
        </is>
      </c>
      <c r="P304" s="186" t="inlineStr">
        <is>
          <t>ข้อสอบจริง PLE-CC1 ปี 2566 Day 1 ข้อ 7 [CASE_2566_OA_01]</t>
        </is>
      </c>
      <c r="Q304" s="185" t="inlineStr">
        <is>
          <t>ข้อสอบจริง</t>
        </is>
      </c>
      <c r="R304" s="185" t="inlineStr">
        <is>
          <t>2566 Day 1</t>
        </is>
      </c>
      <c r="S304" s="185" t="inlineStr">
        <is>
          <t>CASE_2566_OA_01</t>
        </is>
      </c>
    </row>
    <row r="305">
      <c r="A305" s="185" t="n">
        <v>303</v>
      </c>
      <c r="B305" s="186"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t>
        </is>
      </c>
      <c r="C305" s="186" t="inlineStr">
        <is>
          <t>อาการไม่พึงประสงค์จากการใช้ยา (ADR) ในข้อใดเป็นอาการแสดงของพิษต่อระบบทางเดินอาหารที่พบได้บ่อยที่สุดเมื่อได้รับยา Colchicine ขนาดสูง</t>
        </is>
      </c>
      <c r="D305" s="186" t="n"/>
      <c r="E305" s="186" t="inlineStr">
        <is>
          <t>Stevens-Johnson Syndrome (SJS)</t>
        </is>
      </c>
      <c r="F305" s="186" t="inlineStr">
        <is>
          <t>Nephrotic syndrome</t>
        </is>
      </c>
      <c r="G305" s="186" t="inlineStr">
        <is>
          <t>อาการปวดศีรษะรุนแรงและไมเกรน</t>
        </is>
      </c>
      <c r="H305" s="186" t="inlineStr">
        <is>
          <t>อาการท้องเสียถ่ายเหลว คลื่นไส้ และปวดเกร็งท้อง (Diarrhea and abdominal cramping)</t>
        </is>
      </c>
      <c r="I305" s="186" t="inlineStr">
        <is>
          <t>อาการง่วงซึมและกดระบบประสาทส่วนกลาง</t>
        </is>
      </c>
      <c r="J305" s="185" t="inlineStr">
        <is>
          <t>4</t>
        </is>
      </c>
      <c r="K305" s="186" t="inlineStr">
        <is>
          <t>✅ คำตอบที่ถูกต้อง: ข้อ ง. อาการท้องเสียถ่ายเหลว คลื่นไส้ และปวดเกร็งท้อง (Diarrhea and abdominal cramping)
🎯 ทำไมข้อนี้ถึงถูก:
Colchicine มีกลไกยับยั้งการรวมตัวของ Tubulin (Tubulin polymerization inhibition) ซึ่งส่งผลกระทบต่อเซลล์ที่มีอัตราการแบ่งตัวอย่างรวดเร็ว โดยเฉพาะเซลล์เยื่อบุผิวทางเดินอาหาร (Gastrointestinal epithelium) ทำให้เกิดอาการข้างเคียงต่อระบบทางเดินอาหาร ได้แก่ ท้องเสีย คลื่นไส้ อาเจียน และปวดท้อง ซึ่งพบได้บ่อยที่สุด (มากถึง 80% ในขนาดรักษาแบบเดิม) และเป็นสัญญาณเตือนแรกเริ่มของภาวะพิษจากยา Colchicine
🔍 ข้ออื่นผิดเพราะอะไร:
• ข้อ ก. ผิดเพราะ: SJS เป็นอาการแพ้ยาทางผิวหนังรุนแรงที่สัมพันธ์กับยา Allopurinol ไม่ใช่ Colchicine
• ข้อ ข. ผิดเพราะ: Nephrotic syndrome ไม่ใช่อาการข้างเคียงทั่วไปของ Colchicine
• ข้อ ค. ผิดเพราะ: อาการปวดศีรษะไม่ใช่ผลข้างเคียงเด่นของ Colchicine
• ข้อ จ. ผิดเพราะ: Colchicine ไม่มีฤทธิ์กดประสาทส่วนกลางหรือง่วงซึม</t>
        </is>
      </c>
      <c r="L305" s="186" t="n"/>
      <c r="M305" s="186" t="inlineStr">
        <is>
          <t>Musculoskeletal</t>
        </is>
      </c>
      <c r="N305" s="186" t="inlineStr">
        <is>
          <t>Gout &amp; Colchicine Adverse Effects</t>
        </is>
      </c>
      <c r="O305" s="185" t="inlineStr">
        <is>
          <t>Clinic</t>
        </is>
      </c>
      <c r="P305" s="186" t="inlineStr">
        <is>
          <t>ข้อสอบจริง PLE-CC1 ปี 2566 Day 1 ข้อ 60 [CASE_2566_GOUT_01]</t>
        </is>
      </c>
      <c r="Q305" s="185" t="inlineStr">
        <is>
          <t>ข้อสอบจริง</t>
        </is>
      </c>
      <c r="R305" s="185" t="inlineStr">
        <is>
          <t>2566 Day 1</t>
        </is>
      </c>
      <c r="S305" s="185" t="inlineStr">
        <is>
          <t>CASE_2566_GOUT_01</t>
        </is>
      </c>
    </row>
    <row r="306">
      <c r="A306" s="185" t="n">
        <v>304</v>
      </c>
      <c r="B306" s="186"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t>
        </is>
      </c>
      <c r="C306" s="186" t="inlineStr">
        <is>
          <t>เมื่ออาการข้ออักเสบเฉียบพลันสงบลง แพทย์ตัดสินใจเริ่มให้ยาลดกรดยูริก Allopurinol เหตุใดตามแนวทางการรักษาโรคเกาต์ (ACR Gout Guidelines) จึงจำเป็นต้องสั่งจ่ายยา Colchicine ขนาดต่ำควบคู่ไปด้วยในช่วง 3 - 6 เดือนแรก</t>
        </is>
      </c>
      <c r="D306" s="186" t="n"/>
      <c r="E306" s="186" t="inlineStr">
        <is>
          <t>Colchicine ช่วยลดอาการไม่พึงประสงค์ทางตับและไตของยา Allopurinol</t>
        </is>
      </c>
      <c r="F306" s="186" t="inlineStr">
        <is>
          <t>เพื่อป้องกันการกำเริบของข้ออักเสบเฉียบพลัน (Mobilization flare / Gout flare prevention) ในระหว่างการปรับลดระดับกรดยูริก</t>
        </is>
      </c>
      <c r="G306" s="186" t="inlineStr">
        <is>
          <t>Allopurinol ช่วยเสริมฤทธิ์การบรรเทาอาการปวดข้อของ Colchicine</t>
        </is>
      </c>
      <c r="H306" s="186" t="inlineStr">
        <is>
          <t>Colchicine ช่วยเสริมฤทธิ์ในการยับยั้งเอนไซม์ Xanthine oxidase ของ Allopurinol</t>
        </is>
      </c>
      <c r="I306" s="186" t="inlineStr">
        <is>
          <t>เพื่อป้องกันผลข้างเคียงระยะยาวต่อหัวใจและหลอดเลือดจาก Allopurinol</t>
        </is>
      </c>
      <c r="J306" s="185" t="inlineStr">
        <is>
          <t>2</t>
        </is>
      </c>
      <c r="K306" s="186" t="inlineStr">
        <is>
          <t>✅ คำตอบที่ถูกต้อง: ข้อ ข. เพื่อป้องกันการกำเริบของข้ออักเสบเฉียบพลัน (Mobilization flare / Gout flare prevention) ในระหว่างการปรับลดระดับกรดยูริก
🎯 ทำไมข้อนี้ถึงถูก:
การเริ่มต้นให้ยาลดกรดยูริก (Urate-lowering therapy: ULT เช่น Allopurinol) จะทำให้ระดับกรดยูริกในเลือดลดลงอย่างรวดเร็ว ส่งผลให้ผลึก Monosodium urate ที่สะสมในข้อเกิดการละลายตัวและหลุดร่อนออกมากระตุ้นการอักเสบซ้ำ (Mobilization flare) ดังนั้นแนวทางของ ACR จึงกำหนดให้ต้องให้ยาต้านการอักเสบเพื่อป้องกันการกำเริบ (Prophylaxis against gout flares) เช่น Low-dose Colchicine (0.6 mg วันละ 1 - 2 ครั้ง) ควบคู่ไปด้วยเป็นเวลาอย่างน้อย 3 - 6 เดือน
🔍 ข้ออื่นผิดเพราะอะไร:
• ข้อ ก. ผิดเพราะ: Colchicine ไม่ได้มีฤทธิ์ปกป้องตับหรือไตจากพิษของ Allopurinol
• ข้อ ค. ผิดเพราะ: Allopurinol ไม่มีฤทธิ์แก้ปวดหรือลดการอักเสบโดยตรง
• ข้อ ง. ผิดเพราะ: Colchicine ยับยั้ง Neutrophil tubulin ไม่มีผลต่อการสร้างกรดยูริกหรือเอนไซม์ Xanthine oxidase
• ข้อ จ. ผิดเพราะ: ไม่เกี่ยวข้องกับการป้องกันผลข้างเคียงต่อหัวใจและหลอดเลือด</t>
        </is>
      </c>
      <c r="L306" s="186" t="n"/>
      <c r="M306" s="186" t="inlineStr">
        <is>
          <t>Musculoskeletal</t>
        </is>
      </c>
      <c r="N306" s="186" t="inlineStr">
        <is>
          <t>Gout Flare Prophylaxis &amp; ULT Initiation</t>
        </is>
      </c>
      <c r="O306" s="185" t="inlineStr">
        <is>
          <t>Clinic</t>
        </is>
      </c>
      <c r="P306" s="186" t="inlineStr">
        <is>
          <t>ข้อสอบจริง PLE-CC1 ปี 2566 Day 1 ข้อ 61 [CASE_2566_GOUT_01]</t>
        </is>
      </c>
      <c r="Q306" s="185" t="inlineStr">
        <is>
          <t>ข้อสอบจริง</t>
        </is>
      </c>
      <c r="R306" s="185" t="inlineStr">
        <is>
          <t>2566 Day 1</t>
        </is>
      </c>
      <c r="S306" s="185" t="inlineStr">
        <is>
          <t>CASE_2566_GOUT_01</t>
        </is>
      </c>
    </row>
    <row r="307">
      <c r="A307" s="185" t="n">
        <v>305</v>
      </c>
      <c r="B307" s="186"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t>
        </is>
      </c>
      <c r="C307" s="186" t="inlineStr">
        <is>
          <t>ก่อนที่แพทย์จะเริ่มต้นการรักษาด้วยยา Allopurinol ในผู้ป่วยไทยรายนี้ ตามแนวทางเวชปฏิบัติและนโยบายความปลอดภัยทางเภสัชกรรม ควรตรวจคัดกรองอัลลีลทางพันธุกรรม (Pharmacogenomic screening) ในข้อใดเพื่อป้องกันการเกิดปฏิกิริยาการแพ้ยารุนแรงทางผิวหนัง (SCARs)</t>
        </is>
      </c>
      <c r="D307" s="186" t="n"/>
      <c r="E307" s="186" t="inlineStr">
        <is>
          <t>HLA-B 58:01</t>
        </is>
      </c>
      <c r="F307" s="186" t="inlineStr">
        <is>
          <t>HLA-B 15:02</t>
        </is>
      </c>
      <c r="G307" s="186" t="inlineStr">
        <is>
          <t>HLA-B 35:05</t>
        </is>
      </c>
      <c r="H307" s="186" t="inlineStr">
        <is>
          <t>HLA-B 57:01</t>
        </is>
      </c>
      <c r="I307" s="186" t="inlineStr">
        <is>
          <t>CYP2C9 3</t>
        </is>
      </c>
      <c r="J307" s="185" t="inlineStr">
        <is>
          <t>1</t>
        </is>
      </c>
      <c r="K307" s="186" t="inlineStr">
        <is>
          <t>✅ คำตอบที่ถูกต้อง: ข้อ ก. HLA-B 58:01
🎯 ทำไมข้อนี้ถึงถูก:
การตรวจอัลลีล HLA-B 58:01 มีความสัมพันธ์อย่างแนบแน่นกับการเกิดกลุ่มอาการแพ้ยารุนแรงทางผิวหนังชนิด Severe Cutaneous Adverse Reactions (SCARs) ได้แก่ Stevens-Johnson Syndrome (SJS), Toxic Epidermal Necrolysis (TEN) และ DRESS syndrome จากยา Allopurinol ในประชากรไทยและเอเชีย สปสช. และกรมวิทยาศาสตร์การแพทย์จึงแนะนำให้ตรวจคัดกรองยีน HLA-B 58:01 ก่อนเริ่มยา Allopurinol ทุกราย หากให้ผลบวกต้องหลีกเลี่ยงการใช้ยา Allopurinol อย่างเด็ดขาด
🔍 ข้ออื่นผิดเพราะอะไร:
• ข้อ ข. ผิดเพราะ: HLA-B 15:02 ใช้ตรวจคัดกรองความเสี่ยงการเกิด SJS/TEN จากยา Carbamazepine
• ข้อ ค. ผิดเพราะ: HLA-B 35:05 สัมพันธ์กับการแพ้ยา Nevirapine ในผู้ป่วย HIV
• ข้อ ง. ผิดเพราะ: HLA-B 57:01 ใช้ตรวจคัดกรองความเสี่ยง Hypersensitivity reaction จากยาต้านไวรัส Abacavir
• ข้อ จ. ผิดเพราะ: CYP2C9 3 ตรวจการเมแทบอลิซึมของยา Warfarin หรือ Phenytoin ไม่ใช่ยีนภูมิแพ้ผิวหนัง</t>
        </is>
      </c>
      <c r="L307" s="186" t="n"/>
      <c r="M307" s="186" t="inlineStr">
        <is>
          <t>Musculoskeletal</t>
        </is>
      </c>
      <c r="N307" s="186" t="inlineStr">
        <is>
          <t>Pharmacogenomics (HLA-B 58:01 in Gout)</t>
        </is>
      </c>
      <c r="O307" s="185" t="inlineStr">
        <is>
          <t>Clinic</t>
        </is>
      </c>
      <c r="P307" s="186" t="inlineStr">
        <is>
          <t>ข้อสอบจริง PLE-CC1 ปี 2566 Day 1 ข้อ 62 [CASE_2566_GOUT_01]</t>
        </is>
      </c>
      <c r="Q307" s="185" t="inlineStr">
        <is>
          <t>ข้อสอบจริง</t>
        </is>
      </c>
      <c r="R307" s="185" t="inlineStr">
        <is>
          <t>2566 Day 1</t>
        </is>
      </c>
      <c r="S307" s="185" t="inlineStr">
        <is>
          <t>CASE_2566_GOUT_01</t>
        </is>
      </c>
    </row>
    <row r="308">
      <c r="A308" s="185" t="n">
        <v>306</v>
      </c>
      <c r="B308" s="186" t="inlineStr">
        <is>
          <t>ผู้ป่วยหญิงไทยอายุ 28 ปี ต้องการใช้ยาต้านการอักเสบที่ไม่ใช่สเตียรอยด์ (NSAIDs) สำหรับรับประทานบรรเทาอาการปวดศีรษะเฉียบพลันเป็นครั้งคราว</t>
        </is>
      </c>
      <c r="C308" s="186" t="inlineStr">
        <is>
          <t>ยาต้านการอักเสบที่ไม่ใช่สเตียรอยด์ (NSAIDs) ในข้อใด มีค่าครึ่งชีวิตของการกำจัดยา (Elimination half-life) สั้นที่สุด</t>
        </is>
      </c>
      <c r="D308" s="186" t="n"/>
      <c r="E308" s="186" t="inlineStr">
        <is>
          <t>Diclofenac</t>
        </is>
      </c>
      <c r="F308" s="186" t="inlineStr">
        <is>
          <t>Meloxicam</t>
        </is>
      </c>
      <c r="G308" s="186" t="inlineStr">
        <is>
          <t>Piroxicam</t>
        </is>
      </c>
      <c r="H308" s="186" t="inlineStr">
        <is>
          <t>Celecoxib</t>
        </is>
      </c>
      <c r="I308" s="186" t="inlineStr">
        <is>
          <t>Etoricoxib</t>
        </is>
      </c>
      <c r="J308" s="185" t="inlineStr">
        <is>
          <t>1</t>
        </is>
      </c>
      <c r="K308" s="186" t="inlineStr">
        <is>
          <t>✅ คำตอบที่ถูกต้อง: ข้อ ก. Diclofenac
🎯 ทำไมข้อนี้ถึงถูก:
ค่าครึ่งชีวิตของการกำจัดยา (Elimination half-life: t1/2) ของยากลุ่ม NSAIDs ในตัวเลือก:
• Diclofenac มีค่าครึ่งชีวิตสั้นที่สุด เพียงประมาณ 1 - 2 ชั่วโมง จึงต้องรับประทานวันละ 2-3 ครั้ง
• Celecoxib มีค่าครึ่งชีวิตประมาณ 11 ชั่วโมง
• Meloxicam มีค่าครึ่งชีวิตประมาณ 15 - 20 ชั่วโมง (รับประทานวันละ 1 ครั้ง)
• Etoricoxib มีค่าครึ่งชีวิตประมาณ 22 - 25 ชั่วโมง (รับประทานวันละ 1 ครั้ง)
• Piroxicam มีค่าครึ่งชีวิตยาวนานที่สุด ประมาณ 50 ชั่วโมง
🔍 ข้ออื่นผิดเพราะอะไร:
• ข้อ ข., ค., ง. และ จ. ล้วนเป็นยากลุ่ม Intermediate ถึง Long half-life โดย Piroxicam ยาวนานที่สุด (~50 ชม.) ไม่มีตัวใดสั้นกว่า Diclofenac (~1-2 ชม.)</t>
        </is>
      </c>
      <c r="L308" s="186" t="n"/>
      <c r="M308" s="186" t="inlineStr">
        <is>
          <t>Musculoskeletal</t>
        </is>
      </c>
      <c r="N308" s="186" t="inlineStr">
        <is>
          <t>NSAIDs Pharmacokinetics &amp; Elimination Half-life</t>
        </is>
      </c>
      <c r="O308" s="185" t="inlineStr">
        <is>
          <t>Clinic</t>
        </is>
      </c>
      <c r="P308" s="186" t="inlineStr">
        <is>
          <t>ข้อสอบจริง PLE-CC1 ปี 2566 Day 2 ข้อ 28 [CASE_2566_MIGRAINE_01]</t>
        </is>
      </c>
      <c r="Q308" s="185" t="inlineStr">
        <is>
          <t>ข้อสอบจริง</t>
        </is>
      </c>
      <c r="R308" s="185" t="inlineStr">
        <is>
          <t>2566 Day 2</t>
        </is>
      </c>
      <c r="S308" s="185" t="inlineStr">
        <is>
          <t>CASE_2566_MIGRAINE_01</t>
        </is>
      </c>
    </row>
    <row r="309">
      <c r="A309" s="185" t="n">
        <v>307</v>
      </c>
      <c r="B309" s="186" t="inlineStr">
        <is>
          <t>ผู้ป่วยหญิงไทยอายุ 30 ปี ได้รับการวินิจฉัยเป็นโรคข้ออักเสบรูมาตอยด์ (Rheumatoid arthritis) ได้รับยาเริ่มต้นคือ Prednisolone 5 mg รับประทานครั้งละ 2 เม็ด วันละ 3 ครั้ง หลังอาหาร และ Methotrexate (MTX) 2.5 mg รับประทานครั้งละ 1 เม็ด วันละ 1 ครั้ง เพียงสัปดาห์ละ 1 วัน (ทุกวันจันทร์) หลังรับประทานยาต่อเนื่องครบ 1 เดือน ผู้ป่วยยังมีอาการปวดบวมข้อ ข้อฝืดตึงในตอนเช้า และอาการไม่ทุเลาลง</t>
        </is>
      </c>
      <c r="C309" s="186" t="inlineStr">
        <is>
          <t>จากกรณีศึกษาข้างต้น แพทย์และเภสัชกรควรปรับการรักษาทางยาอย่างไรจึงจะถูกต้องและเหมาะสมตามหลักวิชาการ</t>
        </is>
      </c>
      <c r="D309" s="186" t="n"/>
      <c r="E309" s="186" t="inlineStr">
        <is>
          <t>ปรับเพิ่มขนาดยา Methotrexate (MTX) ให้เข้าสู่ขนาดรักษามาตรฐาน</t>
        </is>
      </c>
      <c r="F309" s="186" t="inlineStr">
        <is>
          <t>เพิ่มยา Hydroxychloroquine (HCQ) ทันทีโดยคงขนาด MTX เดิมไว้</t>
        </is>
      </c>
      <c r="G309" s="186" t="inlineStr">
        <is>
          <t>เพิ่มยา Sulfasalazine ร่วมด้วยทันทีโดยคงขนาด MTX เดิมไว้</t>
        </is>
      </c>
      <c r="H309" s="186" t="inlineStr">
        <is>
          <t>เพิ่มขนาดยา Prednisolone เป็น 2 เท่าเพื่อควบคุมการอักเสบ</t>
        </is>
      </c>
      <c r="I309" s="186" t="inlineStr">
        <is>
          <t>หยุดยา Methotrexate แล้วเปลี่ยนเป็น Azathioprine ทันที</t>
        </is>
      </c>
      <c r="J309" s="185" t="inlineStr">
        <is>
          <t>1</t>
        </is>
      </c>
      <c r="K309" s="186" t="inlineStr">
        <is>
          <t>✅ คำตอบที่ถูกต้อง: ข้อ ก. ปรับเพิ่มขนาดยา Methotrexate (MTX) ให้เข้าสู่ขนาดรักษามาตรฐาน
🎯 ทำไมข้อนี้ถึงถูก:
ขนาดเริ่มต้นมาตรฐานของ Methotrexate (Anchor DMARD) ในการรักษา Rheumatoid arthritis ตามแนวทาง ACR และ EULAR แนะนำให้เริ่มต้นที่ 7.5 ถึง 15 mg ต่อสัปดาห์ (รับประทานสัปดาห์ละ 1 ครั้ง) และสามารถปรับเพิ่มขนาดขึ้นได้ทุก 2-4 สัปดาห์จนถึงขนาดยาสูงสุด 20-25 mg ต่อสัปดาห์ ในกรณีนี้ผู้ป่วยได้รับยา MTX เพียง 2.5 mg สัปดาห์ละ 1 ครั้ง ซึ่งเป็น ขนาดยาที่ต่ำเกินไปอย่างยิ่ง (Subtherapeutic dose) ไม่ถึงเกณฑ์ขั้นต่ำในการรักษา จึงต้องปรับเพิ่มขนาดยา MTX ให้ถูกต้องก่อน (ร่วมกับการให้ Folic acid เสริม)
🔍 ข้ออื่นผิดเพราะอะไร:
• ข้อ ข. และ ค. การเพิ่มยา DMARD ตัวที่ 2 จะพิจารณาเมื่อปรับขนาดยา MTX จนถึงขนาดรักษาที่เหมาะสม (Optimal dose &gt;= 15-20 mg/สัปดาห์) เป็นเวลาอย่างน้อย 3 เดือนแล้วยังคุมโรคไม่ได้
• ข้อ ง. การเพิ่ม Prednisolone ขนาดสูงเกินไปจะเพิ่มความเสี่ยงต่อ Cushingoid, การติดเชื้อ และกระดูกพรุน โดยไม่ได้ชะลอการทำลายข้อ
• ข้อ จ. MTX ยังคงเป็นยาหลักอันดับหนึ่ง ไม่ควรเปลี่ยนกลุ่มยาโดยที่ยังไม่ได้ให้ขนาดที่เหมาะสม</t>
        </is>
      </c>
      <c r="L309" s="186" t="n"/>
      <c r="M309" s="186" t="inlineStr">
        <is>
          <t>Musculoskeletal</t>
        </is>
      </c>
      <c r="N309" s="186" t="inlineStr">
        <is>
          <t>Rheumatoid Arthritis Pharmacotherapy &amp; Methotrexate Dosing</t>
        </is>
      </c>
      <c r="O309" s="185" t="inlineStr">
        <is>
          <t>Clinic</t>
        </is>
      </c>
      <c r="P309" s="186" t="inlineStr">
        <is>
          <t>ข้อสอบจริง PLE-CC1 ปี 2566 Day 2 ข้อ 88 [CASE_2566_RA_01]</t>
        </is>
      </c>
      <c r="Q309" s="185" t="inlineStr">
        <is>
          <t>ข้อสอบจริง</t>
        </is>
      </c>
      <c r="R309" s="185" t="inlineStr">
        <is>
          <t>2566 Day 2</t>
        </is>
      </c>
      <c r="S309" s="185" t="inlineStr">
        <is>
          <t>CASE_2566_RA_01</t>
        </is>
      </c>
    </row>
    <row r="310">
      <c r="A310" s="185" t="n">
        <v>308</v>
      </c>
      <c r="B310" s="186" t="inlineStr">
        <is>
          <t>ในการติดตามความปลอดภัยและพิษจากยาในผู้ป่วยโรคข้ออักเสบรูมาตอยด์ที่ได้รับยา Methotrexate (MTX) อย่างต่อเนื่อง</t>
        </is>
      </c>
      <c r="C310" s="186" t="inlineStr">
        <is>
          <t>ข้อใด 'ไม่ใช่' รายการตรวจทางห้องปฏิบัติการหรือการตรวจติดตามมาตรฐานที่จำเป็นสำหรับยา Methotrexate</t>
        </is>
      </c>
      <c r="D310" s="186" t="n"/>
      <c r="E310" s="186" t="inlineStr">
        <is>
          <t>การตรวจความสมบูรณ์ของเม็ดเลือดและเกล็ดเลือด (Complete Blood Count and Platelet count)</t>
        </is>
      </c>
      <c r="F310" s="186" t="inlineStr">
        <is>
          <t>การตรวจจอประสาทตาโดยจักษุแพทย์อย่างละเอียดประจำปี (Annual ophthalmologic / retinal examination)</t>
        </is>
      </c>
      <c r="G310" s="186" t="inlineStr">
        <is>
          <t>การตรวจระดับเอนไซม์การทำงานของตับ (Aspartate aminotransferase: AST / ALT)</t>
        </is>
      </c>
      <c r="H310" s="186" t="inlineStr">
        <is>
          <t>การตรวจระดับครีอะตินินในเลือดเพื่อประเมินการทำงานของไต (Serum creatinine)</t>
        </is>
      </c>
      <c r="I310" s="186" t="inlineStr">
        <is>
          <t>การซักประวัติและติดตามอาการพิษต่อระบบทางเดินหายใจ เช่น อาการไอแห้งและเหนื่อยหอบ (Pneumonitis)</t>
        </is>
      </c>
      <c r="J310" s="185" t="inlineStr">
        <is>
          <t>2</t>
        </is>
      </c>
      <c r="K310" s="186" t="inlineStr">
        <is>
          <t>✅ คำตอบที่ถูกต้อง: ข้อ ข. การตรวจจอประสาทตาโดยจักษุแพทย์อย่างละเอียดประจำปี (Annual ophthalmologic / retinal examination)
🎯 ทำไมข้อนี้ถึงถูก:
การตรวจจอประสาทตาเพื่อเฝ้าระวังภาวะความเป็นพิษต่อจอประสาทตา (Retinopathy / Bull eye maculopathy) เป็นข้อกำหนดการตรวจติดตามที่จำเพาะสำหรับยากลุ่ม Hydroxychloroquine (HCQ) หรือ Chloroquine ไม่ใช่สำหรับยา Methotrexate โดยสำหรับ Methotrexate อาการพิษหลักคือ ภาวะกดไขกระดูก (Myelosuppression: เม็ดเลือดขาวต่ำ เกล็ดเลือดต่ำ โลหิตจาง), พิษต่อตับ (Hepatotoxicity), การสะสมในผู้ป่วยไตเสื่อม (Nephrotoxicity) และปอดอักเสบ (Pneumonitis) ซึ่งต้องติดตาม CBC, LFTs และ SCr เป็นประจำทุก 1-3 เดือน
🔍 ข้ออื่นผิดเพราะอะไร:
• ข้อ ก., ค., ง. และ จ. ล้วนเป็นรายการตรวจติดตามความปลอดภัยมาตรฐานที่จำเป็นอย่างยิ่งสำหรับยา Methotrexate</t>
        </is>
      </c>
      <c r="L310" s="186" t="n"/>
      <c r="M310" s="186" t="inlineStr">
        <is>
          <t>Musculoskeletal</t>
        </is>
      </c>
      <c r="N310" s="186" t="inlineStr">
        <is>
          <t>Methotrexate Safety Monitoring &amp; Adverse Effects</t>
        </is>
      </c>
      <c r="O310" s="185" t="inlineStr">
        <is>
          <t>Clinic</t>
        </is>
      </c>
      <c r="P310" s="186" t="inlineStr">
        <is>
          <t>ข้อสอบจริง PLE-CC1 ปี 2566 Day 2 ข้อ 90 [CASE_2566_RA_01]</t>
        </is>
      </c>
      <c r="Q310" s="185" t="inlineStr">
        <is>
          <t>ข้อสอบจริง</t>
        </is>
      </c>
      <c r="R310" s="185" t="inlineStr">
        <is>
          <t>2566 Day 2</t>
        </is>
      </c>
      <c r="S310" s="185" t="inlineStr">
        <is>
          <t>CASE_2566_RA_01</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U201"/>
  <sheetViews>
    <sheetView workbookViewId="0">
      <pane ySplit="2" topLeftCell="A151" activePane="bottomLeft" state="frozen"/>
      <selection pane="bottomLeft" activeCell="A3" sqref="A3:Q150"/>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c r="G1" s="10" t="n"/>
      <c r="H1" s="10" t="n"/>
      <c r="I1" s="10" t="n"/>
      <c r="J1" s="10" t="n"/>
      <c r="K1" s="10" t="n"/>
      <c r="L1" s="10" t="n"/>
      <c r="M1" s="10" t="n"/>
      <c r="N1" s="10" t="n"/>
      <c r="O1" s="10" t="n"/>
      <c r="P1" s="10" t="n"/>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3" s="186" t="inlineStr">
        <is>
          <t>ตาม JNC VII ผู้ป่วยรายนี้มีความดันอยู่ใน stage ใด</t>
        </is>
      </c>
      <c r="D3" s="186" t="n"/>
      <c r="E3" s="186" t="inlineStr">
        <is>
          <t>Prehypertension</t>
        </is>
      </c>
      <c r="F3" s="186" t="inlineStr">
        <is>
          <t>Stage I</t>
        </is>
      </c>
      <c r="G3" s="186" t="inlineStr">
        <is>
          <t>Stage II</t>
        </is>
      </c>
      <c r="H3" s="186" t="inlineStr">
        <is>
          <t>Stage III</t>
        </is>
      </c>
      <c r="I3" s="186" t="inlineStr">
        <is>
          <t>Normal</t>
        </is>
      </c>
      <c r="J3" s="185" t="inlineStr">
        <is>
          <t>3</t>
        </is>
      </c>
      <c r="K3" s="186" t="inlineStr">
        <is>
          <t>✅ คำตอบที่ถูกต้อง: ข้อ ค. Stage II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t>
        </is>
      </c>
      <c r="L3" s="186" t="n"/>
      <c r="M3" s="186" t="inlineStr">
        <is>
          <t>Cardiovascular</t>
        </is>
      </c>
      <c r="N3" s="186" t="inlineStr">
        <is>
          <t>Hypertension</t>
        </is>
      </c>
      <c r="O3" s="185" t="inlineStr">
        <is>
          <t>Clinic</t>
        </is>
      </c>
      <c r="P3" s="186" t="inlineStr">
        <is>
          <t>ข้อ 1 Pharma Plus เล่มม่วง (เฉลยข้อ ค)</t>
        </is>
      </c>
      <c r="Q3" s="185" t="inlineStr">
        <is>
          <t>แบบฝึกหัด</t>
        </is>
      </c>
      <c r="R3" s="185" t="inlineStr">
        <is>
          <t>เล่มม่วง</t>
        </is>
      </c>
      <c r="S3" s="185" t="inlineStr">
        <is>
          <t>CASE_P2_CVD_C01</t>
        </is>
      </c>
    </row>
    <row r="4" ht="24" customHeight="1" s="49">
      <c r="A4" s="187" t="n">
        <v>2</v>
      </c>
      <c r="B4"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4" s="186" t="inlineStr">
        <is>
          <t>อาหารที่ไม่ควรรับประทานในผู้ป่วยความดันสูงคือ</t>
        </is>
      </c>
      <c r="D4" s="186" t="n"/>
      <c r="E4" s="186" t="inlineStr">
        <is>
          <t>ให้กินอาหารที่มีโซเดียมสูง</t>
        </is>
      </c>
      <c r="F4" s="186" t="inlineStr">
        <is>
          <t>กินอาหารที่มีรสเผ็ดจัด</t>
        </is>
      </c>
      <c r="G4" s="186" t="inlineStr">
        <is>
          <t>กินอาหารจำพวกปลา</t>
        </is>
      </c>
      <c r="H4" s="186" t="inlineStr">
        <is>
          <t>กินอาหารจำพวกผักและผลไม้</t>
        </is>
      </c>
      <c r="I4" s="186" t="inlineStr">
        <is>
          <t>ถูกทุกข้อ</t>
        </is>
      </c>
      <c r="J4" s="185" t="inlineStr">
        <is>
          <t>1</t>
        </is>
      </c>
      <c r="K4" s="186" t="inlineStr">
        <is>
          <t>✅ คำตอบที่ถูกต้อง: ข้อ ก. ให้กินอาหารที่มีโซเดียมสูง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t>
        </is>
      </c>
      <c r="L4" s="186" t="n"/>
      <c r="M4" s="186" t="inlineStr">
        <is>
          <t>Cardiovascular</t>
        </is>
      </c>
      <c r="N4" s="186" t="inlineStr">
        <is>
          <t>Hypertension</t>
        </is>
      </c>
      <c r="O4" s="185" t="inlineStr">
        <is>
          <t>Clinic</t>
        </is>
      </c>
      <c r="P4" s="186" t="inlineStr">
        <is>
          <t>ข้อ 2 Pharma Plus เล่มม่วง (เฉลยข้อ ก)</t>
        </is>
      </c>
      <c r="Q4" s="185" t="inlineStr">
        <is>
          <t>แบบฝึกหัด</t>
        </is>
      </c>
      <c r="R4" s="185" t="inlineStr">
        <is>
          <t>เล่มม่วง</t>
        </is>
      </c>
      <c r="S4" s="185" t="inlineStr">
        <is>
          <t>CASE_P2_CVD_C01</t>
        </is>
      </c>
    </row>
    <row r="5" ht="24" customHeight="1" s="49">
      <c r="A5" s="187" t="n">
        <v>3</v>
      </c>
      <c r="B5"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5" s="186" t="inlineStr">
        <is>
          <t>ยาใดที่ไม่ควรให้ในผู้ป่วยรายนี้เป็นอันดับแรกตามการรักษาของ JNC VIII</t>
        </is>
      </c>
      <c r="D5" s="186" t="n"/>
      <c r="E5" s="186" t="inlineStr">
        <is>
          <t>Amlodipine</t>
        </is>
      </c>
      <c r="F5" s="186" t="inlineStr">
        <is>
          <t>Propranolol</t>
        </is>
      </c>
      <c r="G5" s="186" t="inlineStr">
        <is>
          <t>HCTZ</t>
        </is>
      </c>
      <c r="H5" s="186" t="inlineStr">
        <is>
          <t>Valsartan</t>
        </is>
      </c>
      <c r="I5" s="186" t="inlineStr">
        <is>
          <t>Enalapril</t>
        </is>
      </c>
      <c r="J5" s="185" t="inlineStr">
        <is>
          <t>2</t>
        </is>
      </c>
      <c r="K5" s="186" t="inlineStr">
        <is>
          <t>✅ คำตอบที่ถูกต้อง: ข้อ ข. Propranolol
🎯 ทำไมข้อนี้ถึงถูก: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t>
        </is>
      </c>
      <c r="L5" s="186" t="n"/>
      <c r="M5" s="186" t="inlineStr">
        <is>
          <t>Cardiovascular</t>
        </is>
      </c>
      <c r="N5" s="186" t="inlineStr">
        <is>
          <t>Hypertension</t>
        </is>
      </c>
      <c r="O5" s="185" t="inlineStr">
        <is>
          <t>Clinic</t>
        </is>
      </c>
      <c r="P5" s="186" t="inlineStr">
        <is>
          <t>ข้อ 3 Pharma Plus เล่มม่วง (เฉลยข้อ ข)</t>
        </is>
      </c>
      <c r="Q5" s="185" t="inlineStr">
        <is>
          <t>แบบฝึกหัด</t>
        </is>
      </c>
      <c r="R5" s="185" t="inlineStr">
        <is>
          <t>เล่มม่วง</t>
        </is>
      </c>
      <c r="S5" s="185" t="inlineStr">
        <is>
          <t>CASE_P2_CVD_C01</t>
        </is>
      </c>
    </row>
    <row r="6" ht="24" customHeight="1" s="49">
      <c r="A6" s="187" t="n">
        <v>4</v>
      </c>
      <c r="B6"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6" s="186" t="inlineStr">
        <is>
          <t>ความดันเป้าหมายของผู้ป่วยรายนี้ตาม JNC VIII คือ</t>
        </is>
      </c>
      <c r="D6" s="186" t="n"/>
      <c r="E6" s="186" t="inlineStr">
        <is>
          <t>130/80 mmHg</t>
        </is>
      </c>
      <c r="F6" s="186" t="inlineStr">
        <is>
          <t>120/80 mmHg</t>
        </is>
      </c>
      <c r="G6" s="186" t="inlineStr">
        <is>
          <t>140/80 mmHg</t>
        </is>
      </c>
      <c r="H6" s="186" t="inlineStr">
        <is>
          <t>130/85 mmHg</t>
        </is>
      </c>
      <c r="I6" s="186" t="inlineStr">
        <is>
          <t>140/90 mmHg</t>
        </is>
      </c>
      <c r="J6" s="185" t="inlineStr">
        <is>
          <t>5</t>
        </is>
      </c>
      <c r="K6" s="186" t="inlineStr">
        <is>
          <t>✅ คำตอบที่ถูกต้อง: ข้อ จ. 140/90 mmHg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t>
        </is>
      </c>
      <c r="L6" s="186" t="n"/>
      <c r="M6" s="186" t="inlineStr">
        <is>
          <t>Cardiovascular</t>
        </is>
      </c>
      <c r="N6" s="186" t="inlineStr">
        <is>
          <t>Hypertension</t>
        </is>
      </c>
      <c r="O6" s="185" t="inlineStr">
        <is>
          <t>Clinic</t>
        </is>
      </c>
      <c r="P6" s="186" t="inlineStr">
        <is>
          <t>ข้อ 4 Pharma Plus เล่มม่วง (เฉลยข้อ จ)</t>
        </is>
      </c>
      <c r="Q6" s="185" t="inlineStr">
        <is>
          <t>แบบฝึกหัด</t>
        </is>
      </c>
      <c r="R6" s="185" t="inlineStr">
        <is>
          <t>เล่มม่วง</t>
        </is>
      </c>
      <c r="S6" s="185" t="inlineStr">
        <is>
          <t>CASE_P2_CVD_C01</t>
        </is>
      </c>
    </row>
    <row r="7" ht="24" customHeight="1" s="49">
      <c r="A7" s="187" t="n">
        <v>5</v>
      </c>
      <c r="B7"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7" s="186" t="inlineStr">
        <is>
          <t>แพทย์พิจารณาจ่ายยา enalapril อาการข้างเคียงที่พบบ่อยของยาตัวนี้คือ</t>
        </is>
      </c>
      <c r="D7" s="186" t="n"/>
      <c r="E7" s="186" t="inlineStr">
        <is>
          <t>อาการไอแห้งๆ</t>
        </is>
      </c>
      <c r="F7" s="186" t="inlineStr">
        <is>
          <t>ผื่นแพ้รุนแรง</t>
        </is>
      </c>
      <c r="G7" s="186" t="inlineStr">
        <is>
          <t>หัวใจเต้นช้าลง</t>
        </is>
      </c>
      <c r="H7" s="186" t="inlineStr">
        <is>
          <t>ระดับน้ำตาลในเลือดสูงขึ้น</t>
        </is>
      </c>
      <c r="I7" s="186" t="inlineStr">
        <is>
          <t>ไม่มีข้อใดถูก</t>
        </is>
      </c>
      <c r="J7" s="185" t="inlineStr">
        <is>
          <t>1</t>
        </is>
      </c>
      <c r="K7" s="186" t="inlineStr">
        <is>
          <t>✅ คำตอบที่ถูกต้อง: ข้อ ก. อาการไอแห้งๆ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t>
        </is>
      </c>
      <c r="L7" s="186" t="n"/>
      <c r="M7" s="186" t="inlineStr">
        <is>
          <t>Cardiovascular</t>
        </is>
      </c>
      <c r="N7" s="186" t="inlineStr">
        <is>
          <t>Hypertension</t>
        </is>
      </c>
      <c r="O7" s="185" t="inlineStr">
        <is>
          <t>Clinic</t>
        </is>
      </c>
      <c r="P7" s="186" t="inlineStr">
        <is>
          <t>ข้อ 5 Pharma Plus เล่มม่วง (เฉลยข้อ ก)</t>
        </is>
      </c>
      <c r="Q7" s="185" t="inlineStr">
        <is>
          <t>แบบฝึกหัด</t>
        </is>
      </c>
      <c r="R7" s="185" t="inlineStr">
        <is>
          <t>เล่มม่วง</t>
        </is>
      </c>
      <c r="S7" s="185" t="inlineStr">
        <is>
          <t>CASE_P2_CVD_C01</t>
        </is>
      </c>
    </row>
    <row r="8" ht="24" customHeight="1" s="49">
      <c r="A8" s="187" t="n">
        <v>6</v>
      </c>
      <c r="B8" s="18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t>
        </is>
      </c>
      <c r="C8" s="186" t="inlineStr">
        <is>
          <t>จากการรับประทานยา enalapril ควรทำการติดตามค่าใด</t>
        </is>
      </c>
      <c r="D8" s="186" t="n"/>
      <c r="E8" s="186" t="inlineStr">
        <is>
          <t>AST/ALT</t>
        </is>
      </c>
      <c r="F8" s="186" t="inlineStr">
        <is>
          <t>CBC</t>
        </is>
      </c>
      <c r="G8" s="186" t="inlineStr">
        <is>
          <t>Electrolyte</t>
        </is>
      </c>
      <c r="H8" s="186" t="inlineStr">
        <is>
          <t>Renal function</t>
        </is>
      </c>
      <c r="I8" s="186" t="inlineStr">
        <is>
          <t>ข้อ ค และ ง ถูก</t>
        </is>
      </c>
      <c r="J8" s="185" t="inlineStr">
        <is>
          <t>5</t>
        </is>
      </c>
      <c r="K8" s="186" t="inlineStr">
        <is>
          <t>✅ คำตอบที่ถูกต้อง: ข้อ จ. ข้อ ค และ ง ถูก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t>
        </is>
      </c>
      <c r="L8" s="186" t="n"/>
      <c r="M8" s="186" t="inlineStr">
        <is>
          <t>Cardiovascular</t>
        </is>
      </c>
      <c r="N8" s="186" t="inlineStr">
        <is>
          <t>Hypertension</t>
        </is>
      </c>
      <c r="O8" s="185" t="inlineStr">
        <is>
          <t>Clinic</t>
        </is>
      </c>
      <c r="P8" s="186" t="inlineStr">
        <is>
          <t>ข้อ 6 Pharma Plus เล่มม่วง (เฉลยข้อ จ)</t>
        </is>
      </c>
      <c r="Q8" s="185" t="inlineStr">
        <is>
          <t>แบบฝึกหัด</t>
        </is>
      </c>
      <c r="R8" s="185" t="inlineStr">
        <is>
          <t>เล่มม่วง</t>
        </is>
      </c>
      <c r="S8" s="185" t="inlineStr">
        <is>
          <t>CASE_P2_CVD_C01</t>
        </is>
      </c>
    </row>
    <row r="9" ht="24" customHeight="1" s="49">
      <c r="A9" s="187" t="n">
        <v>7</v>
      </c>
      <c r="B9" s="186" t="n"/>
      <c r="C9" s="186" t="inlineStr">
        <is>
          <t>ผู้ป่วยไปซื้อยา enalapril ที่ร้านขายยา เภสัชกรร้านสามารถจ่ายยานี้ได้หรือไม่</t>
        </is>
      </c>
      <c r="D9" s="186" t="n"/>
      <c r="E9" s="186" t="inlineStr">
        <is>
          <t>จ่ายได้ เพราะเป็นยาอันตราย</t>
        </is>
      </c>
      <c r="F9" s="186" t="inlineStr">
        <is>
          <t>จ่ายไม่ได้ เพราะเป็นยาควบคุมพิเศษ</t>
        </is>
      </c>
      <c r="G9" s="186" t="inlineStr">
        <is>
          <t>จ่ายไม่ได้ เพราะเป็นวัตถุออกฤทธิ์ต่อจิตและประสาทประเภท 2</t>
        </is>
      </c>
      <c r="H9" s="186" t="inlineStr">
        <is>
          <t>จ่ายได้ เพราะเป็นยาบรรจุเสร็จที่ไม่ใช่ยาอันตรายหรือยาควบคุมพิเศษ</t>
        </is>
      </c>
      <c r="I9" s="186" t="inlineStr">
        <is>
          <t>จ่ายไม่ได้ เพราะเป็นยาเสพติดให้โทษประเภทที่ 3 ต้องมีใบสั่งแพทย์์เท่านั้น</t>
        </is>
      </c>
      <c r="J9" s="185" t="inlineStr">
        <is>
          <t>1</t>
        </is>
      </c>
      <c r="K9" s="186" t="inlineStr">
        <is>
          <t>✅ คำตอบที่ถูกต้อง: ข้อ ก. จ่ายได้ เพราะเป็นยาอันตราย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t>
        </is>
      </c>
      <c r="L9" s="186" t="n"/>
      <c r="M9" s="186" t="inlineStr">
        <is>
          <t>Cardiovascular</t>
        </is>
      </c>
      <c r="N9" s="186" t="inlineStr">
        <is>
          <t>Hypertension</t>
        </is>
      </c>
      <c r="O9" s="185" t="inlineStr">
        <is>
          <t>Clinic</t>
        </is>
      </c>
      <c r="P9" s="186" t="inlineStr">
        <is>
          <t>ข้อ 7 Pharma Plus เล่มม่วง (เฉลยข้อ ก)</t>
        </is>
      </c>
      <c r="Q9" s="185" t="inlineStr">
        <is>
          <t>แบบฝึกหัด</t>
        </is>
      </c>
      <c r="R9" s="185" t="inlineStr">
        <is>
          <t>เล่มม่วง</t>
        </is>
      </c>
      <c r="S9" s="185" t="n"/>
    </row>
    <row r="10" ht="24" customHeight="1" s="49">
      <c r="A10" s="187" t="n">
        <v>8</v>
      </c>
      <c r="B10" s="18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t>
        </is>
      </c>
      <c r="C10" s="186" t="inlineStr">
        <is>
          <t>คำถาม: ผู้ป่วยมีค่า LDL-C เท่าไร?</t>
        </is>
      </c>
      <c r="D10" s="186" t="n"/>
      <c r="E10" s="186" t="inlineStr">
        <is>
          <t>130 mg/dl</t>
        </is>
      </c>
      <c r="F10" s="186" t="inlineStr">
        <is>
          <t>140 mg/dl</t>
        </is>
      </c>
      <c r="G10" s="186" t="inlineStr">
        <is>
          <t>150 mg/dl</t>
        </is>
      </c>
      <c r="H10" s="186" t="inlineStr">
        <is>
          <t>160 mg/dl</t>
        </is>
      </c>
      <c r="I10" s="186" t="inlineStr">
        <is>
          <t>170 mg/dl</t>
        </is>
      </c>
      <c r="J10" s="185" t="inlineStr">
        <is>
          <t>5</t>
        </is>
      </c>
      <c r="K10" s="186" t="inlineStr">
        <is>
          <t>✅ คำตอบที่ถูกต้อง: ข้อ จ. 170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t>
        </is>
      </c>
      <c r="L10" s="186" t="n"/>
      <c r="M10" s="186" t="inlineStr">
        <is>
          <t>Cardiovascular</t>
        </is>
      </c>
      <c r="N10" s="186" t="inlineStr">
        <is>
          <t>Dyslipidemias</t>
        </is>
      </c>
      <c r="O10" s="185" t="inlineStr">
        <is>
          <t>Clinic</t>
        </is>
      </c>
      <c r="P10" s="186" t="inlineStr">
        <is>
          <t>ข้อ 8 Pharma Plus เล่มม่วง (เฉลยข้อ จ)</t>
        </is>
      </c>
      <c r="Q10" s="185" t="inlineStr">
        <is>
          <t>แบบฝึกหัด</t>
        </is>
      </c>
      <c r="R10" s="185" t="inlineStr">
        <is>
          <t>เล่มม่วง</t>
        </is>
      </c>
      <c r="S10" s="185" t="n"/>
    </row>
    <row r="11" ht="24" customHeight="1" s="49">
      <c r="A11" s="187" t="n">
        <v>9</v>
      </c>
      <c r="B11" s="18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t>
        </is>
      </c>
      <c r="C11" s="186" t="inlineStr">
        <is>
          <t>ข้อใดไม่ใช่ major risk factor ต่อการเกิด coronary heart disease</t>
        </is>
      </c>
      <c r="D11" s="186" t="n"/>
      <c r="E11" s="186" t="inlineStr">
        <is>
          <t>บิดาเสียชีวิตด้วย myocardial infarction เมื่ออายุ 53 ปี</t>
        </is>
      </c>
      <c r="F11" s="186" t="inlineStr">
        <is>
          <t>พี่ชายเสียชีวิตด้วย myocardial infarction เมื่ออายุ 44 ปี</t>
        </is>
      </c>
      <c r="G11" s="186" t="inlineStr">
        <is>
          <t>ดื่มไวน์ 2 แก้วทุกวัน</t>
        </is>
      </c>
      <c r="H11" s="186" t="inlineStr">
        <is>
          <t>มีระดับ HDL-C 33 mg/dl</t>
        </is>
      </c>
      <c r="I11" s="186" t="inlineStr">
        <is>
          <t>ผู้ป่วยเป็นชายอายุ 53 ปี</t>
        </is>
      </c>
      <c r="J11" s="185" t="inlineStr">
        <is>
          <t>3</t>
        </is>
      </c>
      <c r="K11" s="186" t="inlineStr">
        <is>
          <t>✅ คำตอบที่ถูกต้อง: ข้อ ค. ดื่มไวน์ 2 แก้วทุกวัน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t>
        </is>
      </c>
      <c r="L11" s="186" t="n"/>
      <c r="M11" s="186" t="inlineStr">
        <is>
          <t>Cardiovascular</t>
        </is>
      </c>
      <c r="N11" s="186" t="inlineStr">
        <is>
          <t>Dyslipidemias</t>
        </is>
      </c>
      <c r="O11" s="185" t="inlineStr">
        <is>
          <t>Clinic</t>
        </is>
      </c>
      <c r="P11" s="186" t="inlineStr">
        <is>
          <t>ข้อ 9 Pharma Plus เล่มม่วง (เฉลยข้อ ค)</t>
        </is>
      </c>
      <c r="Q11" s="185" t="inlineStr">
        <is>
          <t>แบบฝึกหัด</t>
        </is>
      </c>
      <c r="R11" s="185" t="inlineStr">
        <is>
          <t>เล่มม่วง</t>
        </is>
      </c>
      <c r="S11" s="185" t="n"/>
    </row>
    <row r="12" ht="24" customHeight="1" s="49">
      <c r="A12" s="187" t="n">
        <v>10</v>
      </c>
      <c r="B12" s="18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t>
        </is>
      </c>
      <c r="C12" s="186" t="inlineStr">
        <is>
          <t>เป้าหมายแรกในการรักษาภาวะ Hyperlipidemia ของผู้ป่วย</t>
        </is>
      </c>
      <c r="D12" s="186" t="n"/>
      <c r="E12" s="186" t="inlineStr">
        <is>
          <t>ลดระดับ Total cholesterol</t>
        </is>
      </c>
      <c r="F12" s="186" t="inlineStr">
        <is>
          <t>เพิ่มระดับ HDL-C</t>
        </is>
      </c>
      <c r="G12" s="186" t="inlineStr">
        <is>
          <t>ลดระดับ Non-HDL-C</t>
        </is>
      </c>
      <c r="H12" s="186" t="inlineStr">
        <is>
          <t>ลดระดับ Triglyceride</t>
        </is>
      </c>
      <c r="I12" s="186" t="inlineStr">
        <is>
          <t>ลดระดับ LDL-C</t>
        </is>
      </c>
      <c r="J12" s="185" t="inlineStr">
        <is>
          <t>5</t>
        </is>
      </c>
      <c r="K12" s="186" t="inlineStr">
        <is>
          <t>✅ คำตอบที่ถูกต้อง: ข้อ จ. ลดระดับ LDL-C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t>
        </is>
      </c>
      <c r="L12" s="186" t="n"/>
      <c r="M12" s="186" t="inlineStr">
        <is>
          <t>Cardiovascular</t>
        </is>
      </c>
      <c r="N12" s="186" t="inlineStr">
        <is>
          <t>Dyslipidemias</t>
        </is>
      </c>
      <c r="O12" s="185" t="inlineStr">
        <is>
          <t>Clinic</t>
        </is>
      </c>
      <c r="P12" s="186" t="inlineStr">
        <is>
          <t>ข้อ 10 Pharma Plus เล่มม่วง (เฉลยข้อ จ)</t>
        </is>
      </c>
      <c r="Q12" s="185" t="inlineStr">
        <is>
          <t>แบบฝึกหัด</t>
        </is>
      </c>
      <c r="R12" s="185" t="inlineStr">
        <is>
          <t>เล่มม่วง</t>
        </is>
      </c>
      <c r="S12" s="185" t="n"/>
    </row>
    <row r="13" ht="24" customHeight="1" s="49">
      <c r="A13" s="187" t="n">
        <v>11</v>
      </c>
      <c r="B13" s="18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t>
        </is>
      </c>
      <c r="C13" s="186" t="inlineStr">
        <is>
          <t>การรักษาผู้ป่วยรายนี้จะต้องลดระดับ LDL - C ให้ได้เท่าไร เพื่อป้องกัน atherosclerosis</t>
        </is>
      </c>
      <c r="D13" s="186" t="n"/>
      <c r="E13" s="186" t="inlineStr">
        <is>
          <t>&lt; 100 mg/dl</t>
        </is>
      </c>
      <c r="F13" s="186" t="inlineStr">
        <is>
          <t>&lt; 130 mg/dl</t>
        </is>
      </c>
      <c r="G13" s="186" t="inlineStr">
        <is>
          <t>&lt; 160 mg/dl</t>
        </is>
      </c>
      <c r="H13" s="186" t="inlineStr">
        <is>
          <t>&lt; 190 mg/dl</t>
        </is>
      </c>
      <c r="I13" s="186" t="inlineStr">
        <is>
          <t>&lt; 200 mg/dl</t>
        </is>
      </c>
      <c r="J13" s="185" t="inlineStr">
        <is>
          <t>1</t>
        </is>
      </c>
      <c r="K13" s="186" t="inlineStr">
        <is>
          <t>✅ คำตอบที่ถูกต้อง: ข้อ ก. &lt; 100 mg/dl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t>
        </is>
      </c>
      <c r="L13" s="186" t="n"/>
      <c r="M13" s="186" t="inlineStr">
        <is>
          <t>Cardiovascular</t>
        </is>
      </c>
      <c r="N13" s="186" t="inlineStr">
        <is>
          <t>Dyslipidemias</t>
        </is>
      </c>
      <c r="O13" s="185" t="inlineStr">
        <is>
          <t>Clinic</t>
        </is>
      </c>
      <c r="P13" s="186" t="inlineStr">
        <is>
          <t>ข้อ 11 Pharma Plus เล่มม่วง (เฉลยข้อ ก)</t>
        </is>
      </c>
      <c r="Q13" s="185" t="inlineStr">
        <is>
          <t>แบบฝึกหัด</t>
        </is>
      </c>
      <c r="R13" s="185" t="inlineStr">
        <is>
          <t>เล่มม่วง</t>
        </is>
      </c>
      <c r="S13" s="185" t="n"/>
    </row>
    <row r="14" ht="24" customHeight="1" s="49">
      <c r="A14" s="187" t="n">
        <v>12</v>
      </c>
      <c r="B14" s="186" t="n"/>
      <c r="C14" s="186" t="inlineStr">
        <is>
          <t>ยาที่คนไข้ควรได้รับเป็นอันดับแรกเพื่อให้ได้ผลตามเป้าหมายตามข้อข้างต้น</t>
        </is>
      </c>
      <c r="D14" s="186" t="n"/>
      <c r="E14" s="186" t="inlineStr">
        <is>
          <t>ยากลุ่ม statin</t>
        </is>
      </c>
      <c r="F14" s="186" t="inlineStr">
        <is>
          <t>ยากลุ่ม bile acid sequestrants</t>
        </is>
      </c>
      <c r="G14" s="186" t="inlineStr">
        <is>
          <t>ยากลุ่ม nicotinic acid</t>
        </is>
      </c>
      <c r="H14" s="186" t="inlineStr">
        <is>
          <t>ยากลุ่ม fibric acid</t>
        </is>
      </c>
      <c r="I14" s="186" t="inlineStr">
        <is>
          <t>ยากลุ่ม plant sterol</t>
        </is>
      </c>
      <c r="J14" s="185" t="inlineStr">
        <is>
          <t>1</t>
        </is>
      </c>
      <c r="K14" s="186" t="inlineStr">
        <is>
          <t>✅ คำตอบที่ถูกต้อง: ข้อ ก. ยากลุ่ม statin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t>
        </is>
      </c>
      <c r="L14" s="186" t="n"/>
      <c r="M14" s="186" t="inlineStr">
        <is>
          <t>Cardiovascular</t>
        </is>
      </c>
      <c r="N14" s="186" t="inlineStr">
        <is>
          <t>Dyslipidemias</t>
        </is>
      </c>
      <c r="O14" s="185" t="inlineStr">
        <is>
          <t>Clinic</t>
        </is>
      </c>
      <c r="P14" s="186" t="inlineStr">
        <is>
          <t>ข้อ 12 Pharma Plus เล่มม่วง (เฉลยข้อ ก)</t>
        </is>
      </c>
      <c r="Q14" s="185" t="inlineStr">
        <is>
          <t>แบบฝึกหัด</t>
        </is>
      </c>
      <c r="R14" s="185" t="inlineStr">
        <is>
          <t>เล่มม่วง</t>
        </is>
      </c>
      <c r="S14" s="185" t="n"/>
    </row>
    <row r="15" ht="24" customHeight="1" s="49">
      <c r="A15" s="187" t="n">
        <v>13</v>
      </c>
      <c r="B15" s="186" t="n"/>
      <c r="C15" s="186" t="inlineStr">
        <is>
          <t>ยาในกลุ่ม statin สามารถลดระดับ LDL-C ด้วยกลไกใด</t>
        </is>
      </c>
      <c r="D15" s="186" t="n"/>
      <c r="E15" s="186" t="inlineStr">
        <is>
          <t>ลดการสร้าง LDL-C receptor ที่ตับ</t>
        </is>
      </c>
      <c r="F15" s="186" t="inlineStr">
        <is>
          <t>ลดการสร้าง cholesterol และเพิ่มจำนวน LDL-C receptor</t>
        </is>
      </c>
      <c r="G15" s="186" t="inlineStr">
        <is>
          <t>ลด enterohepatic recycling ของ cholesterol</t>
        </is>
      </c>
      <c r="H15" s="186" t="inlineStr">
        <is>
          <t>ลดการสร้าง VLDL</t>
        </is>
      </c>
      <c r="I15" s="186" t="inlineStr">
        <is>
          <t>ลดการสร้าง HDL</t>
        </is>
      </c>
      <c r="J15" s="185" t="inlineStr">
        <is>
          <t>2</t>
        </is>
      </c>
      <c r="K15" s="186" t="inlineStr">
        <is>
          <t>✅ คำตอบที่ถูกต้อง: ข้อ ข. ลดการสร้าง cholesterol และเพิ่มจำนวน LDL-C receptor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t>
        </is>
      </c>
      <c r="L15" s="186" t="n"/>
      <c r="M15" s="186" t="inlineStr">
        <is>
          <t>Cardiovascular</t>
        </is>
      </c>
      <c r="N15" s="186" t="inlineStr">
        <is>
          <t>Dyslipidemias</t>
        </is>
      </c>
      <c r="O15" s="185" t="inlineStr">
        <is>
          <t>Clinic</t>
        </is>
      </c>
      <c r="P15" s="186" t="inlineStr">
        <is>
          <t>ข้อ 13 Pharma Plus เล่มม่วง (เฉลยข้อ ข)</t>
        </is>
      </c>
      <c r="Q15" s="185" t="inlineStr">
        <is>
          <t>แบบฝึกหัด</t>
        </is>
      </c>
      <c r="R15" s="185" t="inlineStr">
        <is>
          <t>เล่มม่วง</t>
        </is>
      </c>
      <c r="S15" s="185" t="n"/>
    </row>
    <row r="16" ht="24" customHeight="1" s="49">
      <c r="A16" s="187" t="n">
        <v>14</v>
      </c>
      <c r="B16" s="186" t="n"/>
      <c r="C16" s="186"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D16" s="186" t="n"/>
      <c r="E16" s="186" t="inlineStr">
        <is>
          <t>Cohort study, Case controlled study</t>
        </is>
      </c>
      <c r="F16" s="186" t="inlineStr">
        <is>
          <t>Case report, Cross-sectional study</t>
        </is>
      </c>
      <c r="G16" s="186" t="inlineStr">
        <is>
          <t>Case controlled study, Cross-sectional study</t>
        </is>
      </c>
      <c r="H16" s="186" t="inlineStr">
        <is>
          <t>Meta-analysis, Randomized controlled study</t>
        </is>
      </c>
      <c r="I16" s="186" t="inlineStr">
        <is>
          <t>Cross-sectional study, Randomized controlled study</t>
        </is>
      </c>
      <c r="J16" s="185" t="inlineStr">
        <is>
          <t>4</t>
        </is>
      </c>
      <c r="K16" s="186" t="inlineStr">
        <is>
          <t>✅ คำตอบที่ถูกต้อง: ข้อ ง. Meta-analysis, Randomized controlled study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t>
        </is>
      </c>
      <c r="L16" s="186" t="n"/>
      <c r="M16" s="186" t="inlineStr">
        <is>
          <t>Cardiovascular</t>
        </is>
      </c>
      <c r="N16" s="186" t="inlineStr">
        <is>
          <t>Dyslipidemias</t>
        </is>
      </c>
      <c r="O16" s="185" t="inlineStr">
        <is>
          <t>Clinic</t>
        </is>
      </c>
      <c r="P16" s="186" t="inlineStr">
        <is>
          <t>ข้อ 14 Pharma Plus เล่มม่วง (เฉลยข้อ ง)</t>
        </is>
      </c>
      <c r="Q16" s="185" t="inlineStr">
        <is>
          <t>แบบฝึกหัด</t>
        </is>
      </c>
      <c r="R16" s="185" t="inlineStr">
        <is>
          <t>เล่มม่วง</t>
        </is>
      </c>
      <c r="S16" s="185" t="n"/>
    </row>
    <row r="17" ht="24" customHeight="1" s="49">
      <c r="A17" s="187" t="n">
        <v>15</v>
      </c>
      <c r="B17" s="186" t="n"/>
      <c r="C17" s="186" t="inlineStr">
        <is>
          <t>จากรูปสูตรโครงสร้างข้อใดถูกต้อง</t>
        </is>
      </c>
      <c r="D17" s="186" t="n"/>
      <c r="E17" s="186" t="inlineStr">
        <is>
          <t>Cholestyramine ลดการดูดซึมยา simvastatin เพราะ simvastatin มี lactone ring ในโครงสร้าง</t>
        </is>
      </c>
      <c r="F17" s="186" t="inlineStr">
        <is>
          <t>Cholestyramine ลดการดูดซึมยา pravastatin เพราะ pravastatin มี carboxylic acid ในโครงสร้าง</t>
        </is>
      </c>
      <c r="G17" s="186" t="inlineStr">
        <is>
          <t>Simvastatin ลดการดูดซึมยา cholestyramine</t>
        </is>
      </c>
      <c r="H17" s="186" t="inlineStr">
        <is>
          <t>Cholestyramine ไม่มีผลต่อการดูดซึมยา simvastatin และ pravastatin</t>
        </is>
      </c>
      <c r="I17" s="186" t="inlineStr">
        <is>
          <t>Cholestyramine เพิ่มการดูดซึมยา simvastatin และ pravastatin</t>
        </is>
      </c>
      <c r="J17" s="185" t="inlineStr">
        <is>
          <t>2</t>
        </is>
      </c>
      <c r="K17" s="186" t="inlineStr">
        <is>
          <t>✅ คำตอบที่ถูกต้อง: ข้อ ข. Cholestyramine ลดการดูดซึมยา pravastatin เพราะ pravastatin มี carboxylic acid ในโครงสร้าง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t>
        </is>
      </c>
      <c r="L17" s="186" t="n"/>
      <c r="M17" s="186" t="inlineStr">
        <is>
          <t>Cardiovascular</t>
        </is>
      </c>
      <c r="N17" s="186" t="inlineStr">
        <is>
          <t>Dyslipidemias</t>
        </is>
      </c>
      <c r="O17" s="185" t="inlineStr">
        <is>
          <t>Clinic</t>
        </is>
      </c>
      <c r="P17" s="186" t="inlineStr">
        <is>
          <t>ข้อ 15 Pharma Plus เล่มม่วง (เฉลยข้อ ข)</t>
        </is>
      </c>
      <c r="Q17" s="185" t="inlineStr">
        <is>
          <t>แบบฝึกหัด</t>
        </is>
      </c>
      <c r="R17" s="185" t="inlineStr">
        <is>
          <t>เล่มม่วง</t>
        </is>
      </c>
      <c r="S17" s="185" t="n"/>
    </row>
    <row r="18" ht="24" customHeight="1" s="49">
      <c r="A18" s="187" t="n">
        <v>16</v>
      </c>
      <c r="B18" s="186" t="n"/>
      <c r="C18" s="186" t="inlineStr">
        <is>
          <t>โครงสร้างที่แสดงข้างต้นสัมพันธ์กับการออกฤทธิ์ของยาอย่างไร</t>
        </is>
      </c>
      <c r="D18" s="186" t="n"/>
      <c r="E18" s="186" t="inlineStr">
        <is>
          <t>Pravastatin เป็น pro-drug</t>
        </is>
      </c>
      <c r="F18" s="186" t="inlineStr">
        <is>
          <t>Simvastatin และ Pravastatin เป็น pro-drug</t>
        </is>
      </c>
      <c r="G18" s="186" t="inlineStr">
        <is>
          <t>Pravastatin มีโครงสร้างที่ออกฤทธิ์ในร่างกาย 2 โครงสร้าง คือ โครงสร้างที่เกิดการเชื่อมเป็นวง lactone ring และรูปที่เป็น carboxylic acid</t>
        </is>
      </c>
      <c r="H18" s="186" t="inlineStr">
        <is>
          <t>Simvastatin มีโครงสร้างที่ออกฤทธิ์คือ โครงสร้างที่ lactone ring เปิด</t>
        </is>
      </c>
      <c r="I18" s="186" t="inlineStr">
        <is>
          <t>Simvastatin และ Pravastatin ไม่เป็น pro-drug</t>
        </is>
      </c>
      <c r="J18" s="185" t="inlineStr">
        <is>
          <t>4</t>
        </is>
      </c>
      <c r="K18" s="186" t="inlineStr">
        <is>
          <t>✅ คำตอบที่ถูกต้อง: ข้อ ง. Simvastatin มีโครงสร้างที่ออกฤทธิ์คือ โครงสร้างที่ lactone ring เปิด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t>
        </is>
      </c>
      <c r="L18" s="186" t="n"/>
      <c r="M18" s="186" t="inlineStr">
        <is>
          <t>Cardiovascular</t>
        </is>
      </c>
      <c r="N18" s="186" t="inlineStr">
        <is>
          <t>Dyslipidemias</t>
        </is>
      </c>
      <c r="O18" s="185" t="inlineStr">
        <is>
          <t>Clinic</t>
        </is>
      </c>
      <c r="P18" s="186" t="inlineStr">
        <is>
          <t>ข้อ 16 Pharma Plus เล่มม่วง (เฉลยข้อ ง)</t>
        </is>
      </c>
      <c r="Q18" s="185" t="inlineStr">
        <is>
          <t>แบบฝึกหัด</t>
        </is>
      </c>
      <c r="R18" s="185" t="inlineStr">
        <is>
          <t>เล่มม่วง</t>
        </is>
      </c>
      <c r="S18" s="185" t="n"/>
    </row>
    <row r="19" ht="24" customHeight="1" s="49">
      <c r="A19" s="187" t="n">
        <v>17</v>
      </c>
      <c r="B19"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t>
        </is>
      </c>
      <c r="C19" s="186" t="inlineStr">
        <is>
          <t>ข้อแนะนำต่อไปนี้เหมาะสมที่สุดสำหรับผู้ป่วยรายนี้</t>
        </is>
      </c>
      <c r="D19" s="186" t="n"/>
      <c r="E19" s="186" t="inlineStr">
        <is>
          <t>เริ่มการรักษาโดยใช้ atorvastatin 40 mg ทุกเย็น และ follow up</t>
        </is>
      </c>
      <c r="F19" s="186" t="inlineStr">
        <is>
          <t>ผู้ป่วยมีปัจจัยเสี่ยงเพียง 1 ปัจจัย ดังนั้นควรใช้การควบคุมอาหารรักษาต่อไป</t>
        </is>
      </c>
      <c r="G19" s="186" t="inlineStr">
        <is>
          <t>เริ่มการรักษาโดยใช้ niacin 1 gm BID และ follow up ในอีก 6 เดือน</t>
        </is>
      </c>
      <c r="H19" s="186" t="inlineStr">
        <is>
          <t>เริ่มการรักษาโดยใช้ cholestyramine 4 gm BID</t>
        </is>
      </c>
      <c r="I19" s="186" t="inlineStr">
        <is>
          <t>เริ่มการรักษาโดยใช้ gemfibrozil 600 mg BID</t>
        </is>
      </c>
      <c r="J19" s="185" t="inlineStr">
        <is>
          <t>1</t>
        </is>
      </c>
      <c r="K19" s="186" t="inlineStr">
        <is>
          <t>✅ คำตอบที่ถูกต้อง: ข้อ ก. เริ่มการรักษาโดยใช้ atorvastatin 40 mg ทุกเย็น และ follow up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t>
        </is>
      </c>
      <c r="L19" s="186" t="n"/>
      <c r="M19" s="186" t="inlineStr">
        <is>
          <t>Cardiovascular</t>
        </is>
      </c>
      <c r="N19" s="186" t="inlineStr">
        <is>
          <t>Coronary artery disease</t>
        </is>
      </c>
      <c r="O19" s="185" t="inlineStr">
        <is>
          <t>Clinic</t>
        </is>
      </c>
      <c r="P19" s="186" t="inlineStr">
        <is>
          <t>ข้อ 17 Pharma Plus เล่มม่วง (เฉลยข้อ ก)</t>
        </is>
      </c>
      <c r="Q19" s="185" t="inlineStr">
        <is>
          <t>แบบฝึกหัด</t>
        </is>
      </c>
      <c r="R19" s="185" t="inlineStr">
        <is>
          <t>เล่มม่วง</t>
        </is>
      </c>
      <c r="S19" s="185" t="n"/>
    </row>
    <row r="20" ht="24" customHeight="1" s="49">
      <c r="A20" s="187" t="n">
        <v>18</v>
      </c>
      <c r="B20"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t>
        </is>
      </c>
      <c r="C20" s="186" t="inlineStr">
        <is>
          <t>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D20" s="186" t="n"/>
      <c r="E20" s="186" t="inlineStr">
        <is>
          <t>Gemfibrozil</t>
        </is>
      </c>
      <c r="F20" s="186" t="inlineStr">
        <is>
          <t>Niacin</t>
        </is>
      </c>
      <c r="G20" s="186" t="inlineStr">
        <is>
          <t>Cholestyramine</t>
        </is>
      </c>
      <c r="H20" s="186" t="inlineStr">
        <is>
          <t>Propranolol</t>
        </is>
      </c>
      <c r="I20" s="186" t="inlineStr">
        <is>
          <t>Enalapril</t>
        </is>
      </c>
      <c r="J20" s="185" t="inlineStr">
        <is>
          <t>1</t>
        </is>
      </c>
      <c r="K20" s="186" t="inlineStr">
        <is>
          <t>✅ คำตอบที่ถูกต้อง: ข้อ ก. Gemfibrozil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t>
        </is>
      </c>
      <c r="L20" s="186" t="n"/>
      <c r="M20" s="186" t="inlineStr">
        <is>
          <t>Cardiovascular</t>
        </is>
      </c>
      <c r="N20" s="186" t="inlineStr">
        <is>
          <t>Coronary artery disease</t>
        </is>
      </c>
      <c r="O20" s="185" t="inlineStr">
        <is>
          <t>Clinic</t>
        </is>
      </c>
      <c r="P20" s="186" t="inlineStr">
        <is>
          <t>ข้อ 18 Pharma Plus เล่มม่วง (เฉลยข้อ ก)</t>
        </is>
      </c>
      <c r="Q20" s="185" t="inlineStr">
        <is>
          <t>แบบฝึกหัด</t>
        </is>
      </c>
      <c r="R20" s="185" t="inlineStr">
        <is>
          <t>เล่มม่วง</t>
        </is>
      </c>
      <c r="S20" s="185" t="n"/>
    </row>
    <row r="21" ht="24" customHeight="1" s="49">
      <c r="A21" s="187" t="n">
        <v>19</v>
      </c>
      <c r="B21"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t>
        </is>
      </c>
      <c r="C21" s="186" t="inlineStr">
        <is>
          <t>ข้อใดถูกต้องเกี่ยวกับอาการไม่พึงประสงค์</t>
        </is>
      </c>
      <c r="D21" s="186" t="n"/>
      <c r="E21" s="186" t="inlineStr">
        <is>
          <t>Atenolol อาการหอบ</t>
        </is>
      </c>
      <c r="F21" s="186" t="inlineStr">
        <is>
          <t>Ramipril ภาวะ hypokalemia</t>
        </is>
      </c>
      <c r="G21" s="186" t="inlineStr">
        <is>
          <t>Cholestyramine กล้ามเนื้ออ่อนแรง</t>
        </is>
      </c>
      <c r="H21" s="186" t="inlineStr">
        <is>
          <t>Gemfibrozil ตามัว (blurred vision)</t>
        </is>
      </c>
      <c r="I21" s="186" t="inlineStr">
        <is>
          <t>Isosorbide mononitrate ปวดศีรษะ</t>
        </is>
      </c>
      <c r="J21" s="185" t="inlineStr">
        <is>
          <t>5</t>
        </is>
      </c>
      <c r="K21" s="186" t="inlineStr">
        <is>
          <t>✅ คำตอบที่ถูกต้อง: ข้อ จ. Isosorbide mononitrate ปวดศีรษะ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t>
        </is>
      </c>
      <c r="L21" s="186" t="n"/>
      <c r="M21" s="186" t="inlineStr">
        <is>
          <t>Cardiovascular</t>
        </is>
      </c>
      <c r="N21" s="186" t="inlineStr">
        <is>
          <t>Coronary artery disease</t>
        </is>
      </c>
      <c r="O21" s="185" t="inlineStr">
        <is>
          <t>Clinic</t>
        </is>
      </c>
      <c r="P21" s="186" t="inlineStr">
        <is>
          <t>ข้อ 19 Pharma Plus เล่มม่วง (เฉลยข้อ จ)</t>
        </is>
      </c>
      <c r="Q21" s="185" t="inlineStr">
        <is>
          <t>แบบฝึกหัด</t>
        </is>
      </c>
      <c r="R21" s="185" t="inlineStr">
        <is>
          <t>เล่มม่วง</t>
        </is>
      </c>
      <c r="S21" s="185" t="n"/>
    </row>
    <row r="22" ht="24" customHeight="1" s="49">
      <c r="A22" s="187" t="n">
        <v>20</v>
      </c>
      <c r="B22" s="186" t="n"/>
      <c r="C22"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D22" s="186" t="n"/>
      <c r="E22" s="186" t="inlineStr">
        <is>
          <t>เพิ่ม Heart rate ลดแรงบีบตัวของหัวใจทำให้ cardiac output เพิ่มขึ้น</t>
        </is>
      </c>
      <c r="F22" s="186" t="inlineStr">
        <is>
          <t>ลด Heart rate ลดแรงบีบตัวของหัวใจทำให้ cardiac output เพิ่มขึ้น</t>
        </is>
      </c>
      <c r="G22" s="186" t="inlineStr">
        <is>
          <t>ลด Heart rate ลดแรงบีบตัวของหัวใจทำให้ cardiac output ลดลง</t>
        </is>
      </c>
      <c r="H22" s="186" t="inlineStr">
        <is>
          <t>กระตุ้นการหลั่ง Renin ที่ไต</t>
        </is>
      </c>
      <c r="I22" s="186" t="inlineStr">
        <is>
          <t>ทำให้เกิด Negative feedback และ compensatory outflow จากระบบประสาทส่วนกลาง</t>
        </is>
      </c>
      <c r="J22" s="185" t="inlineStr">
        <is>
          <t>3</t>
        </is>
      </c>
      <c r="K22" s="186" t="inlineStr">
        <is>
          <t>✅ คำตอบที่ถูกต้อง: ข้อ ค. ลด Heart rate ลดแรงบีบตัวของหัวใจทำให้ cardiac output ลดลง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t>
        </is>
      </c>
      <c r="L22" s="186" t="n"/>
      <c r="M22" s="186" t="inlineStr">
        <is>
          <t>Cardiovascular</t>
        </is>
      </c>
      <c r="N22" s="186" t="inlineStr">
        <is>
          <t>Coronary artery disease</t>
        </is>
      </c>
      <c r="O22" s="185" t="inlineStr">
        <is>
          <t>Clinic</t>
        </is>
      </c>
      <c r="P22" s="186" t="inlineStr">
        <is>
          <t>ข้อ 20 Pharma Plus เล่มม่วง (เฉลยข้อ ค)</t>
        </is>
      </c>
      <c r="Q22" s="185" t="inlineStr">
        <is>
          <t>แบบฝึกหัด</t>
        </is>
      </c>
      <c r="R22" s="185" t="inlineStr">
        <is>
          <t>เล่มม่วง</t>
        </is>
      </c>
      <c r="S22" s="185" t="n"/>
    </row>
    <row r="23" ht="24" customHeight="1" s="49">
      <c r="A23" s="187" t="n">
        <v>21</v>
      </c>
      <c r="B23"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t>
        </is>
      </c>
      <c r="C23" s="186" t="inlineStr">
        <is>
          <t>ท่านจะแนะนำการใช้ Sublingual isosorbide dinitrate แก่ผู้ป่วยอย่างไร</t>
        </is>
      </c>
      <c r="D23" s="186" t="n"/>
      <c r="E23" s="186" t="inlineStr">
        <is>
          <t>รับประทานยาแล้วดื่มน้ำตามมากๆ เวลามีอาการ</t>
        </is>
      </c>
      <c r="F23" s="186" t="inlineStr">
        <is>
          <t>เคี้ยวยาให้ละเอียดก่อนกลืนเวลามีอาการ</t>
        </is>
      </c>
      <c r="G23" s="186" t="inlineStr">
        <is>
          <t>เมื่อลืมรับประทานยา ให้รับประทานยาเพิ่มเป็น 2 เม็ดได้</t>
        </is>
      </c>
      <c r="H23" s="186" t="inlineStr">
        <is>
          <t>เมื่อมีอาการอมยาไว้ใต้ลิ้นจนกว่ายาจะละลายหมดโดยพยายามไม่กลืนน้ำลาย</t>
        </is>
      </c>
      <c r="I23" s="186" t="inlineStr">
        <is>
          <t>เมื่อมีอาการอมยาไว้ปากระหว่างเหงือกและกระพุ้งแก้มจนยาละลายหมด ไม่กลืนน้ำลาย</t>
        </is>
      </c>
      <c r="J23" s="185" t="inlineStr">
        <is>
          <t>4</t>
        </is>
      </c>
      <c r="K23" s="186" t="inlineStr">
        <is>
          <t>✅ คำตอบที่ถูกต้อง: ข้อ ง. เมื่อมีอาการอมยาไว้ใต้ลิ้นจนกว่ายาจะละลายหมดโดยพยายามไม่กลืนน้ำลาย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t>
        </is>
      </c>
      <c r="L23" s="186" t="n"/>
      <c r="M23" s="186" t="inlineStr">
        <is>
          <t>Cardiovascular</t>
        </is>
      </c>
      <c r="N23" s="186" t="inlineStr">
        <is>
          <t>Coronary artery disease</t>
        </is>
      </c>
      <c r="O23" s="185" t="inlineStr">
        <is>
          <t>Clinic</t>
        </is>
      </c>
      <c r="P23" s="186" t="inlineStr">
        <is>
          <t>ข้อ 21 Pharma Plus เล่มม่วง (เฉลยข้อ ง)</t>
        </is>
      </c>
      <c r="Q23" s="185" t="inlineStr">
        <is>
          <t>แบบฝึกหัด</t>
        </is>
      </c>
      <c r="R23" s="185" t="inlineStr">
        <is>
          <t>เล่มม่วง</t>
        </is>
      </c>
      <c r="S23" s="185" t="n"/>
    </row>
    <row r="24" ht="24" customHeight="1" s="49">
      <c r="A24" s="187" t="n">
        <v>22</v>
      </c>
      <c r="B24" s="18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t>
        </is>
      </c>
      <c r="C24" s="186" t="inlineStr">
        <is>
          <t>แพทย์์สั่งให้ใช้ isosorbide mononitrate 20 mg. จะเขียนคำแนะนำในการใช้อย่างไร จึงจะเหมาะสมที่สุด</t>
        </is>
      </c>
      <c r="D24" s="186" t="n"/>
      <c r="E24" s="186" t="inlineStr">
        <is>
          <t>รับประทานวันละ 2 ครั้ง เช้า-เย็น</t>
        </is>
      </c>
      <c r="F24" s="186" t="inlineStr">
        <is>
          <t>รับประทานวันละ 2 ครั้ง เช้า-บ่าย (3 โมง)</t>
        </is>
      </c>
      <c r="G24" s="186" t="inlineStr">
        <is>
          <t>รับประทานวันละ 2 ครั้ง เช้า-ก่อนนอน</t>
        </is>
      </c>
      <c r="H24" s="186" t="inlineStr">
        <is>
          <t>อมใต้ลิ้น วันละ 2 ครั้ง เช้า-เย็น</t>
        </is>
      </c>
      <c r="I24" s="186" t="inlineStr">
        <is>
          <t>อมใต้ลิ้น วันละ 2 ครั้ง เช้า-บ่าย (3 โมง)</t>
        </is>
      </c>
      <c r="J24" s="185" t="inlineStr">
        <is>
          <t>2</t>
        </is>
      </c>
      <c r="K24" s="186" t="inlineStr">
        <is>
          <t>✅ คำตอบที่ถูกต้อง: ข้อ ข. รับประทานวันละ 2 ครั้ง เช้า-บ่าย (3 โมง)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t>
        </is>
      </c>
      <c r="L24" s="186" t="n"/>
      <c r="M24" s="186" t="inlineStr">
        <is>
          <t>Cardiovascular</t>
        </is>
      </c>
      <c r="N24" s="186" t="inlineStr">
        <is>
          <t>Coronary artery disease</t>
        </is>
      </c>
      <c r="O24" s="185" t="inlineStr">
        <is>
          <t>Clinic</t>
        </is>
      </c>
      <c r="P24" s="186" t="inlineStr">
        <is>
          <t>ข้อ 22 Pharma Plus เล่มม่วง (เฉลยข้อ ข)</t>
        </is>
      </c>
      <c r="Q24" s="185" t="inlineStr">
        <is>
          <t>แบบฝึกหัด</t>
        </is>
      </c>
      <c r="R24" s="185" t="inlineStr">
        <is>
          <t>เล่มม่วง</t>
        </is>
      </c>
      <c r="S24" s="185" t="n"/>
    </row>
    <row r="25" ht="24" customHeight="1" s="49">
      <c r="A25" s="187" t="n">
        <v>23</v>
      </c>
      <c r="B25" s="186" t="n"/>
      <c r="C25" s="186" t="inlineStr">
        <is>
          <t>ข้อใดไม่ใช่เหตุผลในการเลือกจ่ายยาคุมชนิด Progestin เพียงตัวเดียว (POPs) แทนการจ่ายยาคุมชนิดฮอร์โมนรวม (COCs)</t>
        </is>
      </c>
      <c r="D25" s="186" t="n"/>
      <c r="E25" s="186" t="inlineStr">
        <is>
          <t>มีภาวะปวดหัวไมเกรนรุนแรง</t>
        </is>
      </c>
      <c r="F25" s="186" t="inlineStr">
        <is>
          <t>อยู่ระหว่างการให้นมบุตร</t>
        </is>
      </c>
      <c r="G25" s="186" t="inlineStr">
        <is>
          <t>มีเลือดออกกระปริดกระปรอย</t>
        </is>
      </c>
      <c r="H25" s="186" t="inlineStr">
        <is>
          <t>มีโรคเกี่ยวกับหลอดเลือดหัวใจ</t>
        </is>
      </c>
      <c r="I25" s="186" t="inlineStr">
        <is>
          <t>มีอาการคลื่นไส้ อาเจียนจากเอสโตรเจน</t>
        </is>
      </c>
      <c r="J25" s="185" t="inlineStr">
        <is>
          <t>3</t>
        </is>
      </c>
      <c r="K25" s="186" t="inlineStr">
        <is>
          <t>✅ คำตอบที่ถูกต้อง: ข้อ ค. มีเลือดออกกระปริดกระปรอย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t>
        </is>
      </c>
      <c r="L25" s="186" t="n"/>
      <c r="M25" s="186" t="inlineStr">
        <is>
          <t>Cardiovascular</t>
        </is>
      </c>
      <c r="N25" s="186" t="inlineStr">
        <is>
          <t>Hypertension</t>
        </is>
      </c>
      <c r="O25" s="185" t="inlineStr">
        <is>
          <t>Clinic</t>
        </is>
      </c>
      <c r="P25" s="186" t="inlineStr">
        <is>
          <t>แบบฝึกหัด PLE-CC 1 ข้อ 88</t>
        </is>
      </c>
      <c r="Q25" s="185" t="inlineStr">
        <is>
          <t>แบบฝึกหัด</t>
        </is>
      </c>
      <c r="R25" s="185" t="inlineStr">
        <is>
          <t>เล่มม่วง</t>
        </is>
      </c>
      <c r="S25" s="185" t="n"/>
    </row>
    <row r="26" ht="24" customHeight="1" s="49">
      <c r="A26" s="187" t="n">
        <v>24</v>
      </c>
      <c r="B26" s="186" t="inlineStr">
        <is>
          <t>ผู้ป่วยได้รับการวินิจฉัยภาวะหัวใจเต้นผิดจังหวะ (Atrial Fibrillation) ได้รับยา Warfarin</t>
        </is>
      </c>
      <c r="C26" s="186" t="inlineStr">
        <is>
          <t>ข้อใดถูกต้องเกี่ยวกับยารักษาวัณโรคที่ส่งผลกระทบต่อระดับยา Warfarin</t>
        </is>
      </c>
      <c r="D26" s="186" t="n"/>
      <c r="E26" s="186" t="inlineStr">
        <is>
          <t>Isoniazid ส่งผลให้ระดับยา warfarin ลดลง</t>
        </is>
      </c>
      <c r="F26" s="186" t="inlineStr">
        <is>
          <t>Rifampin ส่งผลให้ระดับยา warfarin ลดลง</t>
        </is>
      </c>
      <c r="G26" s="186" t="inlineStr">
        <is>
          <t>Pyrazinamide ส่งผลให้ระดับยา warfarin เพิ่มขึ้น</t>
        </is>
      </c>
      <c r="H26" s="186" t="inlineStr">
        <is>
          <t>Ethambutol ส่งผลให้ระดับยา warfarin ลดลง</t>
        </is>
      </c>
      <c r="I26" s="186" t="inlineStr">
        <is>
          <t>ยาทุกตัวในสูตรยารักษาวัณโรคไม่ส่งผลต่อระดับยา warfarin</t>
        </is>
      </c>
      <c r="J26" s="185" t="inlineStr">
        <is>
          <t>2</t>
        </is>
      </c>
      <c r="K26" s="186" t="inlineStr">
        <is>
          <t>✅ คำตอบที่ถูกต้อง: ข้อ ข. Rifampin ส่งผลให้ระดับยา warfarin ลดลง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t>
        </is>
      </c>
      <c r="L26" s="186" t="n"/>
      <c r="M26" s="186" t="inlineStr">
        <is>
          <t>Cardiovascular</t>
        </is>
      </c>
      <c r="N26" s="186" t="inlineStr">
        <is>
          <t>Venous thromboembolism</t>
        </is>
      </c>
      <c r="O26" s="185" t="inlineStr">
        <is>
          <t>Clinic</t>
        </is>
      </c>
      <c r="P26" s="186" t="inlineStr">
        <is>
          <t>แบบฝึกหัด PLE-CC 1 ข้อ 97</t>
        </is>
      </c>
      <c r="Q26" s="185" t="inlineStr">
        <is>
          <t>แบบฝึกหัด</t>
        </is>
      </c>
      <c r="R26" s="185" t="inlineStr">
        <is>
          <t>เล่มม่วง</t>
        </is>
      </c>
      <c r="S26" s="185" t="n"/>
    </row>
    <row r="27" ht="24" customHeight="1" s="49">
      <c r="A27" s="187" t="n">
        <v>25</v>
      </c>
      <c r="B27" s="186" t="n"/>
      <c r="C27" s="186"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 [📷 มีรูปภาพประกอบ: image2.png]</t>
        </is>
      </c>
      <c r="D27" s="186" t="n"/>
      <c r="E27" s="186" t="inlineStr">
        <is>
          <t>High normal</t>
        </is>
      </c>
      <c r="F27" s="186" t="inlineStr">
        <is>
          <t>Hypertension Grade 1 (ระดับที่ 1)</t>
        </is>
      </c>
      <c r="G27" s="186" t="inlineStr">
        <is>
          <t>Hypertension Grade 2 (ระดับที่ 2)</t>
        </is>
      </c>
      <c r="H27" s="186" t="inlineStr">
        <is>
          <t>Hypertension Grade 3 (ระดับที่ 3)</t>
        </is>
      </c>
      <c r="I27" s="186" t="inlineStr">
        <is>
          <t>Isolated systolic hypertension</t>
        </is>
      </c>
      <c r="J27" s="185" t="inlineStr">
        <is>
          <t>2</t>
        </is>
      </c>
      <c r="K27" s="186" t="inlineStr">
        <is>
          <t>✅ คำตอบที่ถูกต้อง: ข้อ ข. Hypertension Grade 1 (ระดับที่ 1)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t>
        </is>
      </c>
      <c r="L27" s="186" t="n"/>
      <c r="M27" s="186" t="inlineStr">
        <is>
          <t>Cardiovascular</t>
        </is>
      </c>
      <c r="N27" s="186" t="inlineStr">
        <is>
          <t>Hypertension</t>
        </is>
      </c>
      <c r="O27" s="185" t="inlineStr">
        <is>
          <t>Clinic</t>
        </is>
      </c>
      <c r="P27" s="186" t="inlineStr">
        <is>
          <t>PLE-CC1 ปี 2566 Day 1 ข้อ 9</t>
        </is>
      </c>
      <c r="Q27" s="185" t="inlineStr">
        <is>
          <t>ข้อสอบจริง</t>
        </is>
      </c>
      <c r="R27" s="185" t="inlineStr">
        <is>
          <t>2566</t>
        </is>
      </c>
      <c r="S27" s="185" t="n"/>
    </row>
    <row r="28" ht="24" customHeight="1" s="49">
      <c r="A28" s="187" t="n">
        <v>26</v>
      </c>
      <c r="B28" s="186" t="n"/>
      <c r="C28" s="186" t="inlineStr">
        <is>
          <t>ข้อใดกล่าว 'ไม่ถูกต้อง' เกี่ยวกับคุณสมบัติทางเภสัชจลนศาสตร์และเภสัชวิทยาของยา Rosuvastatin</t>
        </is>
      </c>
      <c r="D28" s="186" t="n"/>
      <c r="E28" s="186" t="inlineStr">
        <is>
          <t>มีคุณสมบัติชอบน้ำ (Hydrophilic statin)</t>
        </is>
      </c>
      <c r="F28" s="186" t="inlineStr">
        <is>
          <t>ถูกเปลี่ยนแปลงสภาพผ่านเอนไซม์ CYP3A4 เป็นหลักในตับ</t>
        </is>
      </c>
      <c r="G28" s="186" t="inlineStr">
        <is>
          <t>ส่วนใหญ่ขับออกทางอุจจาระและน้ำดีในรูปเดิมที่ไม่เปลี่ยนแปลง</t>
        </is>
      </c>
      <c r="H28" s="186" t="inlineStr">
        <is>
          <t>ถูกเปลี่ยนแปลงสภาพผ่านเอนไซม์ CYP2C9 เล็กน้อย (ประมาณ 10%)</t>
        </is>
      </c>
      <c r="I28" s="186" t="inlineStr">
        <is>
          <t>มีค่าครึ่งชีวิตการกำจัดยา (Elimination half-life) ยาวนานประมาณ 19 ชั่วโมง</t>
        </is>
      </c>
      <c r="J28" s="185" t="inlineStr">
        <is>
          <t>2</t>
        </is>
      </c>
      <c r="K28" s="186" t="inlineStr">
        <is>
          <t>✅ คำตอบที่ถูกต้อง: ข้อ ข. ถูกเปลี่ยนแปลงสภาพผ่านเอนไซม์ CYP3A4 เป็นหลักในตับ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ข้ออื่นผิดเพราะอะไร: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t>
        </is>
      </c>
      <c r="L28" s="186" t="n"/>
      <c r="M28" s="186" t="inlineStr">
        <is>
          <t>Cardiovascular</t>
        </is>
      </c>
      <c r="N28" s="186" t="inlineStr">
        <is>
          <t>Dyslipidemias</t>
        </is>
      </c>
      <c r="O28" s="185" t="inlineStr">
        <is>
          <t>Clinic</t>
        </is>
      </c>
      <c r="P28" s="186" t="inlineStr">
        <is>
          <t>PLE-CC1 ปี 2566 Day 1 ข้อ 19</t>
        </is>
      </c>
      <c r="Q28" s="185" t="inlineStr">
        <is>
          <t>ข้อสอบจริง</t>
        </is>
      </c>
      <c r="R28" s="185" t="inlineStr">
        <is>
          <t>2566</t>
        </is>
      </c>
      <c r="S28" s="185" t="n"/>
    </row>
    <row r="29" ht="24" customHeight="1" s="49">
      <c r="A29" s="187" t="n">
        <v>27</v>
      </c>
      <c r="B29" s="186"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t>
        </is>
      </c>
      <c r="C29" s="186" t="inlineStr">
        <is>
          <t>แพทย์์พิจารณาต้องการเพิ่มยาเพื่อควบคุมระดับ Triglyceride ยาใดเป็นทางเลือกที่เหมาะสมและปลอดภัยที่สุด</t>
        </is>
      </c>
      <c r="D29" s="186" t="n"/>
      <c r="E29" s="186" t="inlineStr">
        <is>
          <t>Fenofibrate 160 mg OD</t>
        </is>
      </c>
      <c r="F29" s="186" t="inlineStr">
        <is>
          <t>Gemfibrozil 600 mg BID</t>
        </is>
      </c>
      <c r="G29" s="186" t="inlineStr">
        <is>
          <t>ปรับเพิ่ม Rosuvastatin เป็น 40 mg OD</t>
        </is>
      </c>
      <c r="H29" s="186" t="inlineStr">
        <is>
          <t>Spironolactone 25 mg OD</t>
        </is>
      </c>
      <c r="I29" s="186" t="inlineStr">
        <is>
          <t>Niacin immediate release 1000 mg BID</t>
        </is>
      </c>
      <c r="J29" s="185" t="inlineStr">
        <is>
          <t>1</t>
        </is>
      </c>
      <c r="K29" s="186" t="inlineStr">
        <is>
          <t>✅ คำตอบที่ถูกต้อง: ข้อ ก. Fenofibrate 160 mg OD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t>
        </is>
      </c>
      <c r="L29" s="186" t="n"/>
      <c r="M29" s="186" t="inlineStr">
        <is>
          <t>Cardiovascular</t>
        </is>
      </c>
      <c r="N29" s="186" t="inlineStr">
        <is>
          <t>Dyslipidemias</t>
        </is>
      </c>
      <c r="O29" s="185" t="inlineStr">
        <is>
          <t>Clinic</t>
        </is>
      </c>
      <c r="P29" s="186" t="inlineStr">
        <is>
          <t>PLE-CC1 ปี 2566 Day 1 ข้อ 20</t>
        </is>
      </c>
      <c r="Q29" s="185" t="inlineStr">
        <is>
          <t>ข้อสอบจริง</t>
        </is>
      </c>
      <c r="R29" s="185" t="inlineStr">
        <is>
          <t>2566</t>
        </is>
      </c>
      <c r="S29" s="185" t="n"/>
    </row>
    <row r="30" ht="24" customHeight="1" s="49">
      <c r="A30" s="187" t="n">
        <v>28</v>
      </c>
      <c r="B30" s="186" t="n"/>
      <c r="C30" s="186"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D30" s="186" t="n"/>
      <c r="E30" s="186" t="inlineStr">
        <is>
          <t>การดื่มแอลกอฮอล์ในปริมาณมากร่วมกับภาวะโรคอ้วน (Obesity)</t>
        </is>
      </c>
      <c r="F30" s="186" t="inlineStr">
        <is>
          <t>การใช้ยา Metformin 500 mg BID</t>
        </is>
      </c>
      <c r="G30" s="186" t="inlineStr">
        <is>
          <t>การใช้ยา Rosuvastatin 10 mg OD</t>
        </is>
      </c>
      <c r="H30" s="186" t="inlineStr">
        <is>
          <t>ระดับ HbA1c 6.9%</t>
        </is>
      </c>
      <c r="I30" s="186" t="inlineStr">
        <is>
          <t>การรับประทานอาหารที่มีโซเดียมสูง</t>
        </is>
      </c>
      <c r="J30" s="185" t="inlineStr">
        <is>
          <t>1</t>
        </is>
      </c>
      <c r="K30" s="186" t="inlineStr">
        <is>
          <t>✅ คำตอบที่ถูกต้อง: ข้อ ก. การดื่มแอลกอฮอล์ในปริมาณมากร่วมกับภาวะโรคอ้วน (Obesity)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t>
        </is>
      </c>
      <c r="L30" s="186" t="n"/>
      <c r="M30" s="186" t="inlineStr">
        <is>
          <t>Cardiovascular</t>
        </is>
      </c>
      <c r="N30" s="186" t="inlineStr">
        <is>
          <t>Dyslipidemias</t>
        </is>
      </c>
      <c r="O30" s="185" t="inlineStr">
        <is>
          <t>Clinic</t>
        </is>
      </c>
      <c r="P30" s="186" t="inlineStr">
        <is>
          <t>PLE-CC1 ปี 2566 Day 1 ข้อ 43</t>
        </is>
      </c>
      <c r="Q30" s="185" t="inlineStr">
        <is>
          <t>ข้อสอบจริง</t>
        </is>
      </c>
      <c r="R30" s="185" t="inlineStr">
        <is>
          <t>2566</t>
        </is>
      </c>
      <c r="S30" s="185" t="n"/>
    </row>
    <row r="31" ht="24" customHeight="1" s="49">
      <c r="A31" s="187" t="n">
        <v>29</v>
      </c>
      <c r="B31" s="186" t="n"/>
      <c r="C31" s="186"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D31" s="186" t="n"/>
      <c r="E31" s="186" t="inlineStr">
        <is>
          <t>อายุมากกว่า 65 ปี และมีภาวะการทำงานของไตหรือตับบกพร่อง</t>
        </is>
      </c>
      <c r="F31" s="186" t="inlineStr">
        <is>
          <t>การใช้ยา Aspirin ร่วมด้วยในขนาดต่ำ</t>
        </is>
      </c>
      <c r="G31" s="186" t="inlineStr">
        <is>
          <t>เพศชาย</t>
        </is>
      </c>
      <c r="H31" s="186" t="inlineStr">
        <is>
          <t>การรับประทานอาหารที่มีไขมันสูงเป็นประจำ</t>
        </is>
      </c>
      <c r="I31" s="186" t="inlineStr">
        <is>
          <t>ระดับไขมัน HDL-C สูงกว่า 60 mg/dL</t>
        </is>
      </c>
      <c r="J31" s="185" t="inlineStr">
        <is>
          <t>1</t>
        </is>
      </c>
      <c r="K31" s="186" t="inlineStr">
        <is>
          <t>✅ คำตอบที่ถูกต้อง: ข้อ ก. อายุมากกว่า 65 ปี และมีภาวะการทำงานของไตหรือตับบกพร่อง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t>
        </is>
      </c>
      <c r="L31" s="186" t="inlineStr">
        <is>
          <t>Dyslipidemias</t>
        </is>
      </c>
      <c r="M31" s="186" t="inlineStr">
        <is>
          <t>Cardiovascular</t>
        </is>
      </c>
      <c r="N31" s="186" t="inlineStr">
        <is>
          <t>Dyslipidemias</t>
        </is>
      </c>
      <c r="O31" s="185" t="inlineStr">
        <is>
          <t>Clinic</t>
        </is>
      </c>
      <c r="P31" s="186" t="inlineStr">
        <is>
          <t>PLE-CC1 ปี 2566 Day 1 ข้อ 45</t>
        </is>
      </c>
      <c r="Q31" s="185" t="inlineStr">
        <is>
          <t>ข้อสอบจริง</t>
        </is>
      </c>
      <c r="R31" s="185" t="inlineStr">
        <is>
          <t>2566</t>
        </is>
      </c>
      <c r="S31" s="185" t="n"/>
    </row>
    <row r="32" ht="24" customHeight="1" s="49">
      <c r="A32" s="187" t="n">
        <v>30</v>
      </c>
      <c r="B32" s="186" t="n"/>
      <c r="C32" s="186"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D32" s="186" t="n"/>
      <c r="E32" s="186" t="inlineStr">
        <is>
          <t>Serum Uric acid</t>
        </is>
      </c>
      <c r="F32" s="186" t="inlineStr">
        <is>
          <t>Alanine Aminotransferase (ALT)</t>
        </is>
      </c>
      <c r="G32" s="186" t="inlineStr">
        <is>
          <t>Lipid profile (LDL-C, TC, TG, HDL-C)</t>
        </is>
      </c>
      <c r="H32" s="186" t="inlineStr">
        <is>
          <t>Fasting Blood Sugar / HbA1c</t>
        </is>
      </c>
      <c r="I32" s="186" t="inlineStr">
        <is>
          <t>Creatine Kinase (CK)</t>
        </is>
      </c>
      <c r="J32" s="185" t="inlineStr">
        <is>
          <t>1</t>
        </is>
      </c>
      <c r="K32" s="186" t="inlineStr">
        <is>
          <t>✅ คำตอบที่ถูกต้อง: ข้อ ก. Serum Uric acid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t>
        </is>
      </c>
      <c r="L32" s="186" t="inlineStr">
        <is>
          <t>Dyslipidemias Monitoring</t>
        </is>
      </c>
      <c r="M32" s="186" t="inlineStr">
        <is>
          <t>Cardiovascular</t>
        </is>
      </c>
      <c r="N32" s="186" t="inlineStr">
        <is>
          <t>Dyslipidemias</t>
        </is>
      </c>
      <c r="O32" s="185" t="inlineStr">
        <is>
          <t>Clinic</t>
        </is>
      </c>
      <c r="P32" s="186" t="inlineStr">
        <is>
          <t>PLE-CC1 ปี 2566 Day 1 ข้อ 60</t>
        </is>
      </c>
      <c r="Q32" s="185" t="inlineStr">
        <is>
          <t>ข้อสอบจริง</t>
        </is>
      </c>
      <c r="R32" s="185" t="inlineStr">
        <is>
          <t>2566</t>
        </is>
      </c>
      <c r="S32" s="185" t="n"/>
    </row>
    <row r="33" ht="24" customHeight="1" s="49">
      <c r="A33" s="187" t="n">
        <v>31</v>
      </c>
      <c r="B33" s="186" t="n"/>
      <c r="C33" s="186"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D33" s="186" t="n"/>
      <c r="E33" s="186" t="inlineStr">
        <is>
          <t>ACE Inhibitors (เช่น Enalapril) หรือ ARBs (เช่น Losartan)</t>
        </is>
      </c>
      <c r="F33" s="186" t="inlineStr">
        <is>
          <t>Dihydropyridine CCBs เดี่ยวๆ (เช่น Amlodipine)</t>
        </is>
      </c>
      <c r="G33" s="186" t="inlineStr">
        <is>
          <t>Thiazide diuretics เดี่ยวๆ (เช่น HCTZ)</t>
        </is>
      </c>
      <c r="H33" s="186" t="inlineStr">
        <is>
          <t>Beta-blockers (เช่น Atenolol)</t>
        </is>
      </c>
      <c r="I33" s="188" t="inlineStr">
        <is>
          <t>Loop diuretics (เช่น Furosemide)</t>
        </is>
      </c>
      <c r="J33" s="185" t="inlineStr">
        <is>
          <t>1</t>
        </is>
      </c>
      <c r="K33" s="186" t="inlineStr">
        <is>
          <t>✅ คำตอบที่ถูกต้อง: ข้อ ก. ACE Inhibitors (เช่น Enalapril) หรือ ARBs (เช่น Losartan)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t>
        </is>
      </c>
      <c r="L33" s="186" t="inlineStr">
        <is>
          <t>Hypertension &amp; Chronic Kidney Disease</t>
        </is>
      </c>
      <c r="M33" s="186" t="inlineStr">
        <is>
          <t>Cardiovascular</t>
        </is>
      </c>
      <c r="N33" s="186" t="inlineStr">
        <is>
          <t>Hypertension</t>
        </is>
      </c>
      <c r="O33" s="185" t="inlineStr">
        <is>
          <t>Clinic</t>
        </is>
      </c>
      <c r="P33" s="186" t="inlineStr">
        <is>
          <t>PLE-CC1 ปี 2566 Day 1 ข้อ 61</t>
        </is>
      </c>
      <c r="Q33" s="185" t="inlineStr">
        <is>
          <t>ข้อสอบจริง</t>
        </is>
      </c>
      <c r="R33" s="185" t="inlineStr">
        <is>
          <t>2566</t>
        </is>
      </c>
      <c r="S33" s="185" t="n"/>
    </row>
    <row r="34" ht="24" customHeight="1" s="49">
      <c r="A34" s="187" t="n">
        <v>32</v>
      </c>
      <c r="B34" s="186" t="n"/>
      <c r="C34" s="186"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D34" s="186" t="n"/>
      <c r="E34" s="186" t="inlineStr">
        <is>
          <t>Serum Uric acid</t>
        </is>
      </c>
      <c r="F34" s="186" t="inlineStr">
        <is>
          <t>Serum Creatine Kinase (เมื่อมีอาการปวดกล้ามเนื้อ)</t>
        </is>
      </c>
      <c r="G34" s="186" t="inlineStr">
        <is>
          <t>Serum Alanine Aminotransferase (ALT)</t>
        </is>
      </c>
      <c r="H34" s="186" t="inlineStr">
        <is>
          <t>Lipid Panel (TC, TG, HDL-C, LDL-C)</t>
        </is>
      </c>
      <c r="I34" s="188" t="inlineStr">
        <is>
          <t>Fasting Plasma Glucose (FPG)</t>
        </is>
      </c>
      <c r="J34" s="185" t="inlineStr">
        <is>
          <t>1</t>
        </is>
      </c>
      <c r="K34" s="186" t="inlineStr">
        <is>
          <t>✅ คำตอบที่ถูกต้อง: ข้อ ก. Serum Uric acid
🎯 ทำไมข้อนี้ถึงถูก: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t>
        </is>
      </c>
      <c r="L34" s="186" t="inlineStr">
        <is>
          <t>Dyslipidemias Monitoring</t>
        </is>
      </c>
      <c r="M34" s="186" t="inlineStr">
        <is>
          <t>Cardiovascular</t>
        </is>
      </c>
      <c r="N34" s="186" t="inlineStr">
        <is>
          <t>Dyslipidemias</t>
        </is>
      </c>
      <c r="O34" s="185" t="inlineStr">
        <is>
          <t>Clinic</t>
        </is>
      </c>
      <c r="P34" s="186" t="inlineStr">
        <is>
          <t>PLE-CC1 ปี 2566 Day 1 ข้อ 5</t>
        </is>
      </c>
      <c r="Q34" s="185" t="inlineStr">
        <is>
          <t>ข้อสอบจริง</t>
        </is>
      </c>
      <c r="R34" s="185" t="inlineStr">
        <is>
          <t>2566</t>
        </is>
      </c>
      <c r="S34" s="185" t="n"/>
    </row>
    <row r="35" ht="24" customHeight="1" s="49">
      <c r="A35" s="187" t="n">
        <v>33</v>
      </c>
      <c r="B35" s="186" t="n"/>
      <c r="C35" s="186"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D35" s="186" t="n"/>
      <c r="E35" s="186" t="inlineStr">
        <is>
          <t>Hydrolysis ของวงแหวน Lactone ring กลายเป็น Beta-hydroxy acid</t>
        </is>
      </c>
      <c r="F35" s="186" t="inlineStr">
        <is>
          <t>Oxidation ของวงแหวน Decalin ring ด้วย CYP3A4</t>
        </is>
      </c>
      <c r="G35" s="186" t="inlineStr">
        <is>
          <t>Glucuronidation ของหมู่ Hydroxyl group</t>
        </is>
      </c>
      <c r="H35" s="186" t="inlineStr">
        <is>
          <t>Reduction ของหมู่ Carbonyl group</t>
        </is>
      </c>
      <c r="I35" s="188" t="inlineStr">
        <is>
          <t>Decarboxylation ของสายโซ่ด้านข้าง</t>
        </is>
      </c>
      <c r="J35" s="185" t="inlineStr">
        <is>
          <t>1</t>
        </is>
      </c>
      <c r="K35" s="186" t="inlineStr">
        <is>
          <t>✅ คำตอบที่ถูกต้อง: ข้อ ก. Hydrolysis ของวงแหวน Lactone ring กลายเป็น Beta-hydroxy acid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t>
        </is>
      </c>
      <c r="L35" s="186" t="inlineStr">
        <is>
          <t>Medicinal Chemistry &amp; Pharmacokinetics</t>
        </is>
      </c>
      <c r="M35" s="186" t="inlineStr">
        <is>
          <t>Cardiovascular</t>
        </is>
      </c>
      <c r="N35" s="186" t="inlineStr">
        <is>
          <t>Dyslipidemias</t>
        </is>
      </c>
      <c r="O35" s="185" t="inlineStr">
        <is>
          <t>Clinic</t>
        </is>
      </c>
      <c r="P35" s="186" t="inlineStr">
        <is>
          <t>PLE-CC1 ปี 2566 Day 2 ข้อ 83</t>
        </is>
      </c>
      <c r="Q35" s="185" t="inlineStr">
        <is>
          <t>ข้อสอบจริง</t>
        </is>
      </c>
      <c r="R35" s="185" t="inlineStr">
        <is>
          <t>2566</t>
        </is>
      </c>
      <c r="S35" s="185" t="n"/>
    </row>
    <row r="36" ht="24" customHeight="1" s="49">
      <c r="A36" s="187" t="n">
        <v>34</v>
      </c>
      <c r="B36" s="186" t="inlineStr">
        <is>
          <t>ผู้ป่วยชายไทยอายุ 60 ปี มาพบแพทย์เพื่อติดตามอาการโรคความดันโลหิตสูงและโรคหัวใจล้มเหลวเรื้อรัง (HFrEF) ผลการตรวจร่างกายพบว่าอาการคงที่ อัตราการเต้นของหัวใจ 88 ครั้งต่อนาที ความดันโลหิต 136/84 mmHg</t>
        </is>
      </c>
      <c r="C36" s="186" t="inlineStr">
        <is>
          <t>ผู้ป่วยควรได้รับยาในข้อใดเพื่อลดความดันโลหิตและช่วยควบคุมอาการของโรคหัวใจล้มเหลวตามมาตรฐานการรักษา</t>
        </is>
      </c>
      <c r="D36" s="186" t="n"/>
      <c r="E36" s="186" t="inlineStr">
        <is>
          <t>Bisoprolol</t>
        </is>
      </c>
      <c r="F36" s="186" t="inlineStr">
        <is>
          <t>Doxazosin</t>
        </is>
      </c>
      <c r="G36" s="186" t="inlineStr">
        <is>
          <t>Losartan</t>
        </is>
      </c>
      <c r="H36" s="186" t="inlineStr">
        <is>
          <t>Spironolactone</t>
        </is>
      </c>
      <c r="I36" s="188" t="inlineStr">
        <is>
          <t>Diltiazem</t>
        </is>
      </c>
      <c r="J36" s="185" t="n">
        <v>1</v>
      </c>
      <c r="K36" s="186" t="inlineStr">
        <is>
          <t>✅ คำตอบที่ถูกต้อง: ข้อ ก. Bisoprolol
🎯 ทำไมข้อนี้ถึงถูก:
Bisoprolol เป็น Beta-1 selective blocker ที่มีหลักฐานเชิงประจักษ์จาก Guideline (ACC/AHA และ ESC) ว่าช่วยลดอัตราการเสียชีวิตและลดความรุนแรงในผู้ป่วย Heart Failure with Reduced Ejection Fraction (HFrEF) รวมถึงช่วยลดความดันโลหิตได้อย่างมีประสิทธิภาพ
🔍 ข้ออื่นผิดเพราะอะไร:
• ข้อ ข. (Doxazosin): เป็น Alpha-1 blocker ซึ่งการศึกษา ALLHAT แสดงให้เห็นว่าเพิ่มความเสี่ยงต่อการเกิดภาวะหัวใจล้มเหลว จึงไม่แนะนำให้ใช้เป็นยาเดี่ยวลำดับแรก
• ข้อ ค. (Losartan): เป็น ARB ที่ใช้ลดความดันโลหิตและป้องกันโรคไต แต่ในบริบทนี้ Bisoprolol เป็นยาในกลุ่มที่แสดงผลลัพธ์ทางคลินิกเด่นชัดกว่าในการลดอัตราการตายของ HFrEF
• ข้อ ง. (Spironolactone): เป็น Mineralocorticoid Receptor Antagonist ที่ใช้เสริมในผู้ป่วย HFrEF ที่มีอาการรุนแรง แต่ไม่ใช่ยาเดี่ยวลำดับแรกในการเริ่มต้นควบคุมโรคนี้
• ข้อ จ. (Diltiazem): เป็น Non-dihydropyridine CCB ซึ่งมีฤทธิ์ Inotropic ลบ และมีข้อห้ามใช้เด็ดขาดในผู้ป่วยภาวะหัวใจล้มเหลวชนิด HFrEF เนื่องจากทำให้การทำงานของหัวใจแย่ลง</t>
        </is>
      </c>
      <c r="L36" s="186" t="n"/>
      <c r="M36" s="186" t="inlineStr">
        <is>
          <t>Cardiovascular</t>
        </is>
      </c>
      <c r="N36" s="186" t="inlineStr">
        <is>
          <t>Hypertension</t>
        </is>
      </c>
      <c r="O36" s="185" t="inlineStr">
        <is>
          <t>Clinic</t>
        </is>
      </c>
      <c r="P36" s="186" t="inlineStr">
        <is>
          <t>ข้อ 56 (PLE_CC1_2562_Key.md)</t>
        </is>
      </c>
      <c r="Q36" s="185" t="inlineStr">
        <is>
          <t>ข้อสอบจริง</t>
        </is>
      </c>
      <c r="R36" s="185" t="inlineStr">
        <is>
          <t>2562</t>
        </is>
      </c>
      <c r="S36" s="185" t="n"/>
    </row>
    <row r="37" ht="24" customHeight="1" s="49">
      <c r="A37" s="187" t="n">
        <v>35</v>
      </c>
      <c r="B37" s="186" t="n"/>
      <c r="C37" s="186" t="inlineStr">
        <is>
          <t>ยาใดที่สามารถป้องกันโรคหัวใจและหลอดเลือดได้ในผู้ป่วยรายนี้  .De ASCVD Pantiplatletdeprimary prophylaxis X</t>
        </is>
      </c>
      <c r="D37" s="186" t="n"/>
      <c r="E37" s="186" t="inlineStr">
        <is>
          <t>Aspirin 81 mg OD hs</t>
        </is>
      </c>
      <c r="F37" s="186" t="inlineStr">
        <is>
          <t>Simvastatin 10 mg OD hs</t>
        </is>
      </c>
      <c r="G37" s="186" t="inlineStr">
        <is>
          <t>Clopidogrel 75 mg OD</t>
        </is>
      </c>
      <c r="H37" s="186" t="inlineStr">
        <is>
          <t>Ezetimibe 10 mg 1 tab po pc</t>
        </is>
      </c>
      <c r="I37" s="188" t="inlineStr">
        <is>
          <t>Fenofibrate 160 mg 1 tab po pc</t>
        </is>
      </c>
      <c r="J37" s="185" t="inlineStr">
        <is>
          <t>1</t>
        </is>
      </c>
      <c r="K37" s="186" t="inlineStr">
        <is>
          <t>✅ คำตอบที่ถูกต้อง: ข้อ ก. Aspirin 81 mg OD hs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t>
        </is>
      </c>
      <c r="L37" s="186" t="n"/>
      <c r="M37" s="186" t="inlineStr">
        <is>
          <t>Cardiovascular</t>
        </is>
      </c>
      <c r="N37" s="186" t="inlineStr">
        <is>
          <t>Hypertension</t>
        </is>
      </c>
      <c r="O37" s="185" t="inlineStr">
        <is>
          <t>Clinic</t>
        </is>
      </c>
      <c r="P37" s="186" t="inlineStr">
        <is>
          <t>ข้อ 57 (PLE_CC1_2562_Key.md)</t>
        </is>
      </c>
      <c r="Q37" s="185" t="inlineStr">
        <is>
          <t>ข้อสอบจริง</t>
        </is>
      </c>
      <c r="R37" s="185" t="inlineStr">
        <is>
          <t>2562</t>
        </is>
      </c>
      <c r="S37" s="185" t="n"/>
    </row>
    <row r="38" ht="24" customHeight="1" s="49">
      <c r="A38" s="187" t="n">
        <v>36</v>
      </c>
      <c r="B38" s="186" t="n"/>
      <c r="C38" s="186" t="inlineStr">
        <is>
          <t>พฤติกรรมใดที่ควรปรับเปลี่ยนในผู้ป่วยรายนี้น้อยที่สุด n.nise , MI gowt sim-ger HE ton . dem . beer =</t>
        </is>
      </c>
      <c r="D38" s="186" t="n"/>
      <c r="E38" s="186" t="inlineStr">
        <is>
          <t>ลดน้ำหนัก</t>
        </is>
      </c>
      <c r="F38" s="186" t="inlineStr">
        <is>
          <t>ลดอาหารเค็ม</t>
        </is>
      </c>
      <c r="G38" s="186" t="inlineStr">
        <is>
          <t>งดดื่มแอลกอฮอล์</t>
        </is>
      </c>
      <c r="H38" s="186" t="inlineStr">
        <is>
          <t>งดการสูบบุหรี่</t>
        </is>
      </c>
      <c r="I38" s="188"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J38" s="185" t="inlineStr">
        <is>
          <t>1</t>
        </is>
      </c>
      <c r="K38" s="186" t="inlineStr">
        <is>
          <t>✅ คำตอบที่ถูกต้อง: ข้อ ก. ลดน้ำหนัก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t>
        </is>
      </c>
      <c r="L38" s="186" t="n"/>
      <c r="M38" s="186" t="inlineStr">
        <is>
          <t>Cardiovascular</t>
        </is>
      </c>
      <c r="N38" s="186" t="inlineStr">
        <is>
          <t>Hypertension</t>
        </is>
      </c>
      <c r="O38" s="185" t="inlineStr">
        <is>
          <t>Clinic</t>
        </is>
      </c>
      <c r="P38" s="186" t="inlineStr">
        <is>
          <t>ข้อ 70 (PLE_CC1_2562_Key.md)</t>
        </is>
      </c>
      <c r="Q38" s="185" t="inlineStr">
        <is>
          <t>ข้อสอบจริง</t>
        </is>
      </c>
      <c r="R38" s="185" t="inlineStr">
        <is>
          <t>2562</t>
        </is>
      </c>
      <c r="S38" s="185" t="n"/>
    </row>
    <row r="39" ht="24" customHeight="1" s="49">
      <c r="A39" s="187" t="n">
        <v>37</v>
      </c>
      <c r="B39" s="186" t="n"/>
      <c r="C39" s="186" t="inlineStr">
        <is>
          <t>ระดับความดันที่เปEนเปFาหมายในผู้ป่วยรายนี้เปEนเท!าใดตาม ACC guideline 2017</t>
        </is>
      </c>
      <c r="D39" s="186" t="n"/>
      <c r="E39" s="186" t="inlineStr">
        <is>
          <t>130/80 mmHg</t>
        </is>
      </c>
      <c r="F39" s="186" t="inlineStr">
        <is>
          <t>140/90 mmHg</t>
        </is>
      </c>
      <c r="G39" s="186" t="inlineStr">
        <is>
          <t>130/90 mmHg</t>
        </is>
      </c>
      <c r="H39" s="186" t="inlineStr">
        <is>
          <t>150/90 mmHg</t>
        </is>
      </c>
      <c r="I39" s="188" t="inlineStr">
        <is>
          <t>140/80 mmHg</t>
        </is>
      </c>
      <c r="J39" s="185" t="inlineStr">
        <is>
          <t>1</t>
        </is>
      </c>
      <c r="K39" s="186" t="inlineStr">
        <is>
          <t>✅ คำตอบที่ถูกต้อง: ข้อ ก. 130/80 mmHg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t>
        </is>
      </c>
      <c r="L39" s="186" t="n"/>
      <c r="M39" s="186" t="inlineStr">
        <is>
          <t>Cardiovascular</t>
        </is>
      </c>
      <c r="N39" s="186" t="inlineStr">
        <is>
          <t>Hypertension</t>
        </is>
      </c>
      <c r="O39" s="185" t="inlineStr">
        <is>
          <t>Clinic</t>
        </is>
      </c>
      <c r="P39" s="186" t="inlineStr">
        <is>
          <t>ข้อ 1 (PLE_CC1_2561_Key.md)</t>
        </is>
      </c>
      <c r="Q39" s="185" t="inlineStr">
        <is>
          <t>ข้อสอบจริง</t>
        </is>
      </c>
      <c r="R39" s="185" t="inlineStr">
        <is>
          <t>2561</t>
        </is>
      </c>
      <c r="S39" s="185" t="n"/>
    </row>
    <row r="40" ht="24" customHeight="1" s="49">
      <c r="A40" s="187" t="n">
        <v>38</v>
      </c>
      <c r="B40" s="186" t="n"/>
      <c r="C40" s="186" t="inlineStr">
        <is>
          <t>ควรจัดการอย!างไรเมื่อภายหลังที่ไดรับยาไป 3 เดือนผู้ป่วยเกิด hyperkalemia</t>
        </is>
      </c>
      <c r="D40" s="186" t="n"/>
      <c r="E40" s="186" t="inlineStr">
        <is>
          <t>กินแบบเดิม</t>
        </is>
      </c>
      <c r="F40" s="186" t="inlineStr">
        <is>
          <t>เพิ่มยา HCTZ</t>
        </is>
      </c>
      <c r="G40" s="186" t="inlineStr">
        <is>
          <t>เพิ่มยา spironolactone</t>
        </is>
      </c>
      <c r="H40" s="186" t="inlineStr">
        <is>
          <t>หยุดยา enalapril</t>
        </is>
      </c>
      <c r="I40" s="188" t="inlineStr">
        <is>
          <t>เพิ่มขนาดยา enalapril</t>
        </is>
      </c>
      <c r="J40" s="185" t="inlineStr">
        <is>
          <t>1</t>
        </is>
      </c>
      <c r="K40" s="186" t="inlineStr">
        <is>
          <t>✅ คำตอบที่ถูกต้อง: ข้อ ก. กินแบบเดิม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t>
        </is>
      </c>
      <c r="L40" s="186" t="n"/>
      <c r="M40" s="186" t="inlineStr">
        <is>
          <t>Cardiovascular</t>
        </is>
      </c>
      <c r="N40" s="186" t="inlineStr">
        <is>
          <t>Hypertension</t>
        </is>
      </c>
      <c r="O40" s="185" t="inlineStr">
        <is>
          <t>Clinic</t>
        </is>
      </c>
      <c r="P40" s="186" t="inlineStr">
        <is>
          <t>ข้อ 2 (PLE_CC1_2561_Key.md)</t>
        </is>
      </c>
      <c r="Q40" s="185" t="inlineStr">
        <is>
          <t>ข้อสอบจริง</t>
        </is>
      </c>
      <c r="R40" s="185" t="inlineStr">
        <is>
          <t>2561</t>
        </is>
      </c>
      <c r="S40" s="185" t="n"/>
    </row>
    <row r="41" ht="24" customHeight="1" s="49">
      <c r="A41" s="187" t="n">
        <v>39</v>
      </c>
      <c r="B41" s="186" t="n"/>
      <c r="C41" s="186" t="inlineStr">
        <is>
          <t>แพทย์Tพิจารณาใหจ!ายยา simvastatin 40 mg 1xhs เพิ่ม ข้อใด ต!อไปนี้ถูกต้อง</t>
        </is>
      </c>
      <c r="D41" s="186" t="n"/>
      <c r="E41" s="186" t="inlineStr">
        <is>
          <t>ไม!จำเปEนตองใหsimvastatin</t>
        </is>
      </c>
      <c r="F41" s="186" t="inlineStr">
        <is>
          <t>จ!ายไดตามขนาดที่แพทย์Tจ!าย</t>
        </is>
      </c>
      <c r="G41" s="186" t="inlineStr">
        <is>
          <t>เปลี่ยนเปEน atorvastatin 20 mg แทน</t>
        </is>
      </c>
      <c r="H41" s="186" t="inlineStr">
        <is>
          <t>จ!ายไม!ไดเพราะไม!เขากับโรคของผู้ป่วย</t>
        </is>
      </c>
      <c r="I41" s="188" t="inlineStr">
        <is>
          <t>จ!ายไดแต!ตองเพิ่มขนาดยาเปEน simvastatin 80 mg nmortalityratehicus ats</t>
        </is>
      </c>
      <c r="J41" s="185" t="inlineStr">
        <is>
          <t>1</t>
        </is>
      </c>
      <c r="K41" s="186" t="inlineStr">
        <is>
          <t>✅ คำตอบที่ถูกต้อง: ข้อ ก. ไม!จำเปEนตองใหsimvastatin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t>
        </is>
      </c>
      <c r="L41" s="186" t="n"/>
      <c r="M41" s="186" t="inlineStr">
        <is>
          <t>Cardiovascular</t>
        </is>
      </c>
      <c r="N41" s="186" t="inlineStr">
        <is>
          <t>Dyslipidemias</t>
        </is>
      </c>
      <c r="O41" s="185" t="inlineStr">
        <is>
          <t>Clinic</t>
        </is>
      </c>
      <c r="P41" s="186" t="inlineStr">
        <is>
          <t>ข้อ 3 (PLE_CC1_2561_Key.md)</t>
        </is>
      </c>
      <c r="Q41" s="185" t="inlineStr">
        <is>
          <t>ข้อสอบจริง</t>
        </is>
      </c>
      <c r="R41" s="185" t="inlineStr">
        <is>
          <t>2561</t>
        </is>
      </c>
      <c r="S41" s="185" t="n"/>
    </row>
    <row r="42" ht="24" customHeight="1" s="49">
      <c r="A42" s="187" t="n">
        <v>40</v>
      </c>
      <c r="B42" s="186" t="n"/>
      <c r="C42" s="186" t="inlineStr">
        <is>
          <t>ข้อใดคืออาการไม!พึงประสงคTของยา amlodipine ที่พบไดบ!อย</t>
        </is>
      </c>
      <c r="D42" s="186" t="n"/>
      <c r="E42" s="186" t="inlineStr">
        <is>
          <t>Myopathy</t>
        </is>
      </c>
      <c r="F42" s="186" t="inlineStr">
        <is>
          <t>Gastric ulcer</t>
        </is>
      </c>
      <c r="G42" s="186" t="inlineStr">
        <is>
          <t>Renal failure</t>
        </is>
      </c>
      <c r="H42" s="186" t="inlineStr">
        <is>
          <t>Osteoporosis</t>
        </is>
      </c>
      <c r="I42" s="188" t="inlineStr">
        <is>
          <t>Peripheral edema nivamiodipinenow C</t>
        </is>
      </c>
      <c r="J42" s="185" t="inlineStr">
        <is>
          <t>1</t>
        </is>
      </c>
      <c r="K42" s="186" t="inlineStr">
        <is>
          <t>✅ คำตอบที่ถูกต้อง: ข้อ ก. Myopathy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t>
        </is>
      </c>
      <c r="L42" s="186" t="n"/>
      <c r="M42" s="186" t="inlineStr">
        <is>
          <t>Cardiovascular</t>
        </is>
      </c>
      <c r="N42" s="186" t="inlineStr">
        <is>
          <t>Hypertension</t>
        </is>
      </c>
      <c r="O42" s="185" t="inlineStr">
        <is>
          <t>Clinic</t>
        </is>
      </c>
      <c r="P42" s="186" t="inlineStr">
        <is>
          <t>ข้อ 4 (PLE_CC1_2561_Key.md)</t>
        </is>
      </c>
      <c r="Q42" s="185" t="inlineStr">
        <is>
          <t>ข้อสอบจริง</t>
        </is>
      </c>
      <c r="R42" s="185" t="inlineStr">
        <is>
          <t>2561</t>
        </is>
      </c>
      <c r="S42" s="185" t="n"/>
    </row>
    <row r="43" ht="24" customHeight="1" s="49">
      <c r="A43" s="187" t="n">
        <v>41</v>
      </c>
      <c r="B43" s="186" t="n"/>
      <c r="C43" s="186" t="inlineStr">
        <is>
          <t>ข้อใดคือกลไกการออกฤทธิ์ของยา amlodipine</t>
        </is>
      </c>
      <c r="D43" s="186" t="n"/>
      <c r="E43" s="186" t="inlineStr">
        <is>
          <t>ยับยั้ง renin</t>
        </is>
      </c>
      <c r="F43" s="186" t="inlineStr">
        <is>
          <t>ยับยั้ง calcium channel</t>
        </is>
      </c>
      <c r="G43" s="186" t="inlineStr">
        <is>
          <t>ยับยั้ง beta-2 adrenergic receptor</t>
        </is>
      </c>
      <c r="H43" s="186" t="inlineStr">
        <is>
          <t>ยับยั้ง alpha-1 adrenergic receptor</t>
        </is>
      </c>
      <c r="I43" s="188" t="inlineStr">
        <is>
          <t>ยับยั้ง angiotensin converting enzyme</t>
        </is>
      </c>
      <c r="J43" s="185" t="inlineStr">
        <is>
          <t>1</t>
        </is>
      </c>
      <c r="K43" s="186" t="inlineStr">
        <is>
          <t>✅ คำตอบที่ถูกต้อง: ข้อ ก. ยับยั้ง renin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t>
        </is>
      </c>
      <c r="L43" s="186" t="n"/>
      <c r="M43" s="186" t="inlineStr">
        <is>
          <t>Cardiovascular</t>
        </is>
      </c>
      <c r="N43" s="186" t="inlineStr">
        <is>
          <t>Hypertension</t>
        </is>
      </c>
      <c r="O43" s="185" t="inlineStr">
        <is>
          <t>Clinic</t>
        </is>
      </c>
      <c r="P43" s="186" t="inlineStr">
        <is>
          <t>ข้อ 97 (PLE_CC1_2561_Key.md)</t>
        </is>
      </c>
      <c r="Q43" s="185" t="inlineStr">
        <is>
          <t>ข้อสอบจริง</t>
        </is>
      </c>
      <c r="R43" s="185" t="inlineStr">
        <is>
          <t>2561</t>
        </is>
      </c>
      <c r="S43" s="185" t="n"/>
    </row>
    <row r="44" ht="24" customHeight="1" s="49">
      <c r="A44" s="187" t="n">
        <v>42</v>
      </c>
      <c r="B44" s="186" t="n"/>
      <c r="C44" s="186" t="inlineStr">
        <is>
          <t>คนไข้คนใหม่ กิน Aspirin แล้วปวดท้อง จะต้องปรับปรุงสูตรต้ารับ โดยใช้สารเคลือบอะไร</t>
        </is>
      </c>
      <c r="D44" s="186" t="n"/>
      <c r="E44" s="186" t="inlineStr">
        <is>
          <t>Hypromellose</t>
        </is>
      </c>
      <c r="F44" s="186" t="inlineStr">
        <is>
          <t>Hydroxyproyl methylcellulose pthalate</t>
        </is>
      </c>
      <c r="G44" s="186" t="inlineStr">
        <is>
          <t>Methyl cellulose</t>
        </is>
      </c>
      <c r="H44" s="186" t="inlineStr">
        <is>
          <t>Ethyl cellulose</t>
        </is>
      </c>
      <c r="I44" s="188" t="inlineStr">
        <is>
          <t>amino methacrylate copolymer</t>
        </is>
      </c>
      <c r="J44" s="185" t="inlineStr">
        <is>
          <t>1</t>
        </is>
      </c>
      <c r="K44" s="186" t="inlineStr">
        <is>
          <t>✅ คำตอบที่ถูกต้อง: ข้อ ก. Hypromellose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t>
        </is>
      </c>
      <c r="L44" s="186" t="n"/>
      <c r="M44" s="186" t="inlineStr">
        <is>
          <t>Cardiovascular</t>
        </is>
      </c>
      <c r="N44" s="186" t="inlineStr">
        <is>
          <t>Hypertension</t>
        </is>
      </c>
      <c r="O44" s="185" t="inlineStr">
        <is>
          <t>Clinic</t>
        </is>
      </c>
      <c r="P44" s="186" t="inlineStr">
        <is>
          <t>ข้อ 7 (PLE_CC1_2560 22 April Set 1.md)</t>
        </is>
      </c>
      <c r="Q44" s="185" t="inlineStr">
        <is>
          <t>ข้อสอบจริง</t>
        </is>
      </c>
      <c r="R44" s="185" t="inlineStr">
        <is>
          <t>2560</t>
        </is>
      </c>
      <c r="S44" s="185" t="n"/>
    </row>
    <row r="45" ht="24" customHeight="1" s="49">
      <c r="A45" s="187" t="n">
        <v>43</v>
      </c>
      <c r="B45" s="186" t="n"/>
      <c r="C45" s="186" t="inlineStr">
        <is>
          <t>เกิด Angioedema จาก Enalapril ควรท้าอย่างไร</t>
        </is>
      </c>
      <c r="D45" s="186" t="n"/>
      <c r="E45" s="186" t="inlineStr">
        <is>
          <t>เปลี่ยนเป็น Lisinopril</t>
        </is>
      </c>
      <c r="F45" s="186" t="inlineStr">
        <is>
          <t>เปลี่ยนเป็น Candesartan</t>
        </is>
      </c>
      <c r="G45" s="186" t="inlineStr">
        <is>
          <t>ใช้ Enalapril ต่อ เดี๋ยวอาการจะดีขึ น พร้อมติดตามอย่างใกล้ชิด</t>
        </is>
      </c>
      <c r="H45" s="186" t="inlineStr">
        <is>
          <t>ลดขนาดยา Enalapril</t>
        </is>
      </c>
      <c r="I45" s="188" t="inlineStr">
        <is>
          <t>หยุดยาจนหาย แล้วค่อยลองใช้อีกครั ง ร่วมกับต้องติดตามอย่างใกล้ชิด</t>
        </is>
      </c>
      <c r="J45" s="185" t="inlineStr">
        <is>
          <t>1</t>
        </is>
      </c>
      <c r="K45" s="186" t="inlineStr">
        <is>
          <t>✅ คำตอบที่ถูกต้อง: ข้อ ก. เปลี่ยนเป็น Lisinopril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t>
        </is>
      </c>
      <c r="L45" s="186" t="n"/>
      <c r="M45" s="186" t="inlineStr">
        <is>
          <t>Cardiovascular</t>
        </is>
      </c>
      <c r="N45" s="186" t="inlineStr">
        <is>
          <t>Stable Heart Failure</t>
        </is>
      </c>
      <c r="O45" s="185" t="inlineStr">
        <is>
          <t>Clinic</t>
        </is>
      </c>
      <c r="P45" s="186" t="inlineStr">
        <is>
          <t>ข้อ 3 (PLE_CC1_2560 22 April Set 1.md)</t>
        </is>
      </c>
      <c r="Q45" s="185" t="inlineStr">
        <is>
          <t>ข้อสอบจริง</t>
        </is>
      </c>
      <c r="R45" s="185" t="inlineStr">
        <is>
          <t>2560</t>
        </is>
      </c>
      <c r="S45" s="185" t="n"/>
    </row>
    <row r="46" ht="24" customHeight="1" s="49">
      <c r="A46" s="187" t="n">
        <v>44</v>
      </c>
      <c r="B46" s="186" t="n"/>
      <c r="C46" s="186" t="inlineStr">
        <is>
          <t>ข้อใดเป็นอาการไม่พึงประสงค์ของยา enalapril</t>
        </is>
      </c>
      <c r="D46" s="186" t="n"/>
      <c r="E46" s="186" t="inlineStr">
        <is>
          <t>Hepatotoxicity</t>
        </is>
      </c>
      <c r="F46" s="186" t="inlineStr">
        <is>
          <t>Tachycardia</t>
        </is>
      </c>
      <c r="G46" s="186" t="inlineStr">
        <is>
          <t>Seizure</t>
        </is>
      </c>
      <c r="H46" s="186" t="inlineStr">
        <is>
          <t>Hyperkalemia</t>
        </is>
      </c>
      <c r="I46" s="188" t="inlineStr">
        <is>
          <t>Parkinsonism</t>
        </is>
      </c>
      <c r="J46" s="185" t="inlineStr">
        <is>
          <t>1</t>
        </is>
      </c>
      <c r="K46" s="186" t="inlineStr">
        <is>
          <t>✅ คำตอบที่ถูกต้อง: ข้อ ก. Hepatotoxicity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t>
        </is>
      </c>
      <c r="L46" s="186" t="n"/>
      <c r="M46" s="186" t="inlineStr">
        <is>
          <t>Cardiovascular</t>
        </is>
      </c>
      <c r="N46" s="186" t="inlineStr">
        <is>
          <t>Hypertension</t>
        </is>
      </c>
      <c r="O46" s="185" t="inlineStr">
        <is>
          <t>Clinic</t>
        </is>
      </c>
      <c r="P46" s="186" t="inlineStr">
        <is>
          <t>ข้อ 4 (PLE_CC1_2560 22 April Set 1.md)</t>
        </is>
      </c>
      <c r="Q46" s="185" t="inlineStr">
        <is>
          <t>ข้อสอบจริง</t>
        </is>
      </c>
      <c r="R46" s="185" t="inlineStr">
        <is>
          <t>2560</t>
        </is>
      </c>
      <c r="S46" s="185" t="n"/>
    </row>
    <row r="47" ht="24" customHeight="1" s="49">
      <c r="A47" s="187" t="n">
        <v>45</v>
      </c>
      <c r="B47" s="186" t="n"/>
      <c r="C47" s="186" t="inlineStr">
        <is>
          <t>ในการผลิตระดับอุตสาหกรรม ต้องใช้น ้าอะไร ในการผลิต Furosemide injection</t>
        </is>
      </c>
      <c r="D47" s="186" t="n"/>
      <c r="E47" s="186" t="inlineStr">
        <is>
          <t>Purified water</t>
        </is>
      </c>
      <c r="F47" s="186" t="inlineStr">
        <is>
          <t>Water for injection USP</t>
        </is>
      </c>
      <c r="G47" s="186" t="inlineStr">
        <is>
          <t>Sterile water for injection USP</t>
        </is>
      </c>
      <c r="H47" s="186" t="inlineStr">
        <is>
          <t>Steril water for irrigation USP</t>
        </is>
      </c>
      <c r="I47" s="188" t="inlineStr">
        <is>
          <t>Bacteriostatic water for injection USP</t>
        </is>
      </c>
      <c r="J47" s="185" t="inlineStr">
        <is>
          <t>1</t>
        </is>
      </c>
      <c r="K47" s="186" t="inlineStr">
        <is>
          <t>✅ คำตอบที่ถูกต้อง: ข้อ ก. Purified water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t>
        </is>
      </c>
      <c r="L47" s="186" t="n"/>
      <c r="M47" s="186" t="inlineStr">
        <is>
          <t>Cardiovascular</t>
        </is>
      </c>
      <c r="N47" s="186" t="inlineStr">
        <is>
          <t>Stable Heart Failure</t>
        </is>
      </c>
      <c r="O47" s="185" t="inlineStr">
        <is>
          <t>Clinic</t>
        </is>
      </c>
      <c r="P47" s="186" t="inlineStr">
        <is>
          <t>ข้อ 8 (PLE_CC1_2560 22 April Set 1.md)</t>
        </is>
      </c>
      <c r="Q47" s="185" t="inlineStr">
        <is>
          <t>ข้อสอบจริง</t>
        </is>
      </c>
      <c r="R47" s="185" t="inlineStr">
        <is>
          <t>2560</t>
        </is>
      </c>
      <c r="S47" s="185" t="n"/>
    </row>
    <row r="48" ht="24" customHeight="1" s="49">
      <c r="A48" s="187" t="n">
        <v>46</v>
      </c>
      <c r="B48" s="186" t="n"/>
      <c r="C48" s="186" t="inlineStr">
        <is>
          <t>หลังจากหยุดยาที่เป็นสาเหตุแล้วจะจัดการภาวะ hyperkalemia ในผู้ป่วยรายนี อย่างไร</t>
        </is>
      </c>
      <c r="D48" s="186" t="n"/>
      <c r="E48" s="186" t="inlineStr">
        <is>
          <t>ฉีด Insulin</t>
        </is>
      </c>
      <c r="F48" s="186" t="inlineStr">
        <is>
          <t>พ่น Salbutamol</t>
        </is>
      </c>
      <c r="G48" s="186" t="inlineStr">
        <is>
          <t>ฉีด Calcium gluconate</t>
        </is>
      </c>
      <c r="H48" s="186" t="inlineStr">
        <is>
          <t>ไปฟอกไต</t>
        </is>
      </c>
      <c r="I48" s="188" t="inlineStr">
        <is>
          <t>ไม่ต้องใช้ยารักษาอะไร</t>
        </is>
      </c>
      <c r="J48" s="185" t="inlineStr">
        <is>
          <t>1</t>
        </is>
      </c>
      <c r="K48" s="186" t="inlineStr">
        <is>
          <t>✅ คำตอบที่ถูกต้อง: ข้อ ก. ฉีด Insulin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t>
        </is>
      </c>
      <c r="L48" s="186" t="n"/>
      <c r="M48" s="186" t="inlineStr">
        <is>
          <t>Cardiovascular</t>
        </is>
      </c>
      <c r="N48" s="186" t="inlineStr">
        <is>
          <t>Hypertension</t>
        </is>
      </c>
      <c r="O48" s="185" t="inlineStr">
        <is>
          <t>Clinic</t>
        </is>
      </c>
      <c r="P48" s="186" t="inlineStr">
        <is>
          <t>ข้อ 4 (PLE_CC1_2560 22 April Set 1.md)</t>
        </is>
      </c>
      <c r="Q48" s="185" t="inlineStr">
        <is>
          <t>ข้อสอบจริง</t>
        </is>
      </c>
      <c r="R48" s="185" t="inlineStr">
        <is>
          <t>2560</t>
        </is>
      </c>
      <c r="S48" s="185" t="n"/>
    </row>
    <row r="49" ht="24" customHeight="1" s="49">
      <c r="A49" s="187" t="n">
        <v>47</v>
      </c>
      <c r="B49" s="186" t="n"/>
      <c r="C49" s="186" t="inlineStr">
        <is>
          <t>ต่อมาคนให้เป็น Acute kidney injury on top CKD มีภาวะ Hyperkalemia ถามว่า ยาใดที่เป็น Ion exchange</t>
        </is>
      </c>
      <c r="D49" s="186" t="n"/>
      <c r="E49" s="186" t="inlineStr">
        <is>
          <t>Calcium polystyrene sulfonate</t>
        </is>
      </c>
      <c r="F49" s="186" t="inlineStr">
        <is>
          <t>Insulin</t>
        </is>
      </c>
      <c r="G49" s="186" t="inlineStr">
        <is>
          <t>Calcium gluconate</t>
        </is>
      </c>
      <c r="H49" s="186" t="inlineStr">
        <is>
          <t>Beta 2 agonist</t>
        </is>
      </c>
      <c r="I49" s="188" t="inlineStr">
        <is>
          <t>Sodium bicarbonate</t>
        </is>
      </c>
      <c r="J49" s="185" t="inlineStr">
        <is>
          <t>1</t>
        </is>
      </c>
      <c r="K49" s="186" t="inlineStr">
        <is>
          <t>✅ คำตอบที่ถูกต้อง: ข้อ ก. Calcium polystyrene sulfonate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t>
        </is>
      </c>
      <c r="L49" s="186" t="n"/>
      <c r="M49" s="186" t="inlineStr">
        <is>
          <t>Cardiovascular</t>
        </is>
      </c>
      <c r="N49" s="186" t="inlineStr">
        <is>
          <t>Hypertension</t>
        </is>
      </c>
      <c r="O49" s="185" t="inlineStr">
        <is>
          <t>Clinic</t>
        </is>
      </c>
      <c r="P49" s="186" t="inlineStr">
        <is>
          <t>ข้อ 7 (PLE_CC1_2560 22 April Set 1.md)</t>
        </is>
      </c>
      <c r="Q49" s="185" t="inlineStr">
        <is>
          <t>ข้อสอบจริง</t>
        </is>
      </c>
      <c r="R49" s="185" t="inlineStr">
        <is>
          <t>2560</t>
        </is>
      </c>
      <c r="S49" s="185" t="n"/>
    </row>
    <row r="50" ht="24" customHeight="1" s="49">
      <c r="A50" s="187" t="n">
        <v>48</v>
      </c>
      <c r="B50" s="186" t="n"/>
      <c r="C50" s="186" t="inlineStr">
        <is>
          <t>เป้าหมายความดันโลหิตของผู้ป่วยรายนี ตาม ADA2016</t>
        </is>
      </c>
      <c r="D50" s="186" t="n"/>
      <c r="E50" s="186" t="inlineStr">
        <is>
          <t>130/80</t>
        </is>
      </c>
      <c r="F50" s="186" t="inlineStr">
        <is>
          <t>140/90</t>
        </is>
      </c>
      <c r="G50" s="186" t="inlineStr">
        <is>
          <t>150/90</t>
        </is>
      </c>
      <c r="H50" s="186" t="inlineStr">
        <is>
          <t>130/70</t>
        </is>
      </c>
      <c r="I50" s="188" t="inlineStr">
        <is>
          <t>Losartan 50 mg OD</t>
        </is>
      </c>
      <c r="J50" s="185" t="inlineStr">
        <is>
          <t>1</t>
        </is>
      </c>
      <c r="K50" s="186" t="inlineStr">
        <is>
          <t>✅ คำตอบที่ถูกต้อง: ข้อ ก. 130/80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t>
        </is>
      </c>
      <c r="L50" s="186" t="n"/>
      <c r="M50" s="186" t="inlineStr">
        <is>
          <t>Cardiovascular</t>
        </is>
      </c>
      <c r="N50" s="186" t="inlineStr">
        <is>
          <t>Hypertension</t>
        </is>
      </c>
      <c r="O50" s="185" t="inlineStr">
        <is>
          <t>Clinic</t>
        </is>
      </c>
      <c r="P50" s="186" t="inlineStr">
        <is>
          <t>ข้อ 2 (PLE_CC1_2560 22 April Set 1.md)</t>
        </is>
      </c>
      <c r="Q50" s="185" t="inlineStr">
        <is>
          <t>ข้อสอบจริง</t>
        </is>
      </c>
      <c r="R50" s="185" t="inlineStr">
        <is>
          <t>2560</t>
        </is>
      </c>
      <c r="S50" s="185" t="n"/>
    </row>
    <row r="51" ht="24" customHeight="1" s="49">
      <c r="A51" s="187" t="n">
        <v>49</v>
      </c>
      <c r="B51" s="186" t="n"/>
      <c r="C51" s="186" t="inlineStr">
        <is>
          <t>ปัจจัยใดท้าให้ผู้ป่วยได้รับ Aspirin</t>
        </is>
      </c>
      <c r="D51" s="186" t="n"/>
      <c r="E51" s="186" t="inlineStr">
        <is>
          <t>อายุ</t>
        </is>
      </c>
      <c r="F51" s="186" t="inlineStr">
        <is>
          <t>อ้วน</t>
        </is>
      </c>
      <c r="G51" s="186" t="inlineStr">
        <is>
          <t>แอลกอฮอล์</t>
        </is>
      </c>
      <c r="H51" s="186" t="inlineStr">
        <is>
          <t>ไม่ออกก้าลังกาย</t>
        </is>
      </c>
      <c r="I51" s="188" t="inlineStr">
        <is>
          <t>เพศ</t>
        </is>
      </c>
      <c r="J51" s="185" t="inlineStr">
        <is>
          <t>1</t>
        </is>
      </c>
      <c r="K51" s="186" t="inlineStr">
        <is>
          <t>✅ คำตอบที่ถูกต้อง: ข้อ ก. อายุ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t>
        </is>
      </c>
      <c r="L51" s="186" t="n"/>
      <c r="M51" s="186" t="inlineStr">
        <is>
          <t>Cardiovascular</t>
        </is>
      </c>
      <c r="N51" s="186" t="inlineStr">
        <is>
          <t>Hypertension</t>
        </is>
      </c>
      <c r="O51" s="185" t="inlineStr">
        <is>
          <t>Clinic</t>
        </is>
      </c>
      <c r="P51" s="186" t="inlineStr">
        <is>
          <t>ข้อ 3 (PLE_CC1_2560 22 April Set 1.md)</t>
        </is>
      </c>
      <c r="Q51" s="185" t="inlineStr">
        <is>
          <t>ข้อสอบจริง</t>
        </is>
      </c>
      <c r="R51" s="185" t="inlineStr">
        <is>
          <t>2560</t>
        </is>
      </c>
      <c r="S51" s="185" t="n"/>
    </row>
    <row r="52" ht="24" customHeight="1" s="49">
      <c r="A52" s="187" t="n">
        <v>50</v>
      </c>
      <c r="B52" s="186" t="n"/>
      <c r="C52" s="186" t="inlineStr">
        <is>
          <t>การจัดการภาวะ Hyperkalemia หลังจากหยุดยาที่เป็นสาเหตุ</t>
        </is>
      </c>
      <c r="D52" s="186" t="n"/>
      <c r="E52" s="186" t="inlineStr">
        <is>
          <t>ฉีด Insulin</t>
        </is>
      </c>
      <c r="F52" s="186" t="inlineStr">
        <is>
          <t>พ่น Salbutamol</t>
        </is>
      </c>
      <c r="G52" s="186" t="inlineStr">
        <is>
          <t>ฉีด Calcium gluconate</t>
        </is>
      </c>
      <c r="H52" s="186" t="inlineStr">
        <is>
          <t>ไปฟอกไต</t>
        </is>
      </c>
      <c r="I52" s="188" t="inlineStr">
        <is>
          <t>ไม่ต้องใช้ยารักษาอะไร</t>
        </is>
      </c>
      <c r="J52" s="185" t="inlineStr">
        <is>
          <t>1</t>
        </is>
      </c>
      <c r="K52" s="186" t="inlineStr">
        <is>
          <t>✅ คำตอบที่ถูกต้อง: ข้อ ก. ฉีด Insulin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t>
        </is>
      </c>
      <c r="L52" s="186" t="n"/>
      <c r="M52" s="186" t="inlineStr">
        <is>
          <t>Cardiovascular</t>
        </is>
      </c>
      <c r="N52" s="186" t="inlineStr">
        <is>
          <t>Hypertension</t>
        </is>
      </c>
      <c r="O52" s="185" t="inlineStr">
        <is>
          <t>Clinic</t>
        </is>
      </c>
      <c r="P52" s="186" t="inlineStr">
        <is>
          <t>ข้อ 3 (PLE_CC1_2560 22 April Set 2.md)</t>
        </is>
      </c>
      <c r="Q52" s="185" t="inlineStr">
        <is>
          <t>ข้อสอบจริง</t>
        </is>
      </c>
      <c r="R52" s="185" t="inlineStr">
        <is>
          <t>2560</t>
        </is>
      </c>
      <c r="S52" s="185" t="n"/>
    </row>
    <row r="53" ht="24" customHeight="1" s="49">
      <c r="A53" s="187" t="n">
        <v>51</v>
      </c>
      <c r="B53" s="186" t="n"/>
      <c r="C53" s="186" t="inlineStr">
        <is>
          <t>ข้อใดเป็นคำแนะนำที่ผิด ในการใช้ Minipill ในสตรีให้นมบุตร สำหรับคุมกำเนิด</t>
        </is>
      </c>
      <c r="D53" s="186" t="n"/>
      <c r="E53" s="186" t="inlineStr">
        <is>
          <t>ให้รับประทานยาต่อเนื่อง ไม่ต้องหยุดยา 7 วัน</t>
        </is>
      </c>
      <c r="F53" s="186" t="inlineStr">
        <is>
          <t>อาจมีเลือดออกกระปิบกระปอย</t>
        </is>
      </c>
      <c r="G53" s="186" t="inlineStr">
        <is>
          <t>การใช้ Amoxicillin ไม่มีผลต่อการออกฤทธิ์ของยา</t>
        </is>
      </c>
      <c r="H53" s="186" t="inlineStr">
        <is>
          <t>หากลืมรับประทานยาเกิน 24 ชั่วโมง ยายังมีประสิทธิภาพในการคุมกำเนิดเท่าเดิม</t>
        </is>
      </c>
      <c r="I53" s="188" t="inlineStr">
        <is>
          <t>รับประทานติดต่อกันเป็นระยะเวลานาน อาจทำให้ขาดประจำเดือน</t>
        </is>
      </c>
      <c r="J53" s="185" t="inlineStr">
        <is>
          <t>1</t>
        </is>
      </c>
      <c r="K53" s="186" t="inlineStr">
        <is>
          <t>✅ คำตอบที่ถูกต้อง: ข้อ ก. ให้รับประทานยาต่อเนื่อง ไม่ต้องหยุดยา 7 วัน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t>
        </is>
      </c>
      <c r="L53" s="186" t="n"/>
      <c r="M53" s="186" t="inlineStr">
        <is>
          <t>Cardiovascular</t>
        </is>
      </c>
      <c r="N53" s="186" t="inlineStr">
        <is>
          <t>Hypertension</t>
        </is>
      </c>
      <c r="O53" s="185" t="inlineStr">
        <is>
          <t>Clinic</t>
        </is>
      </c>
      <c r="P53" s="186" t="inlineStr">
        <is>
          <t>ข้อ 5 (PLE_CC1_2560 22 April Set 2.md)</t>
        </is>
      </c>
      <c r="Q53" s="185" t="inlineStr">
        <is>
          <t>ข้อสอบจริง</t>
        </is>
      </c>
      <c r="R53" s="185" t="inlineStr">
        <is>
          <t>2560</t>
        </is>
      </c>
      <c r="S53" s="185" t="n"/>
    </row>
    <row r="54" ht="24" customHeight="1" s="49">
      <c r="A54" s="187" t="n">
        <v>52</v>
      </c>
      <c r="B54" s="186" t="n"/>
      <c r="C54" s="186" t="inlineStr">
        <is>
          <t>ผู้ป่วยรายนี เป็นโรคภาวะหัวใจล้มเหลวอยู่ใน stage ใด</t>
        </is>
      </c>
      <c r="D54" s="186" t="n"/>
      <c r="E54" s="186" t="inlineStr">
        <is>
          <t>Stage A</t>
        </is>
      </c>
      <c r="F54" s="186" t="inlineStr">
        <is>
          <t>Stage B</t>
        </is>
      </c>
      <c r="G54" s="186" t="inlineStr">
        <is>
          <t>Stage C</t>
        </is>
      </c>
      <c r="H54" s="186" t="inlineStr">
        <is>
          <t>Stage D</t>
        </is>
      </c>
      <c r="I54" s="188" t="inlineStr">
        <is>
          <t>Stage E</t>
        </is>
      </c>
      <c r="J54" s="185" t="inlineStr">
        <is>
          <t>1</t>
        </is>
      </c>
      <c r="K54" s="186" t="inlineStr">
        <is>
          <t>✅ คำตอบที่ถูกต้อง: ข้อ ก. Stage A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t>
        </is>
      </c>
      <c r="L54" s="186" t="n"/>
      <c r="M54" s="186" t="inlineStr">
        <is>
          <t>Cardiovascular</t>
        </is>
      </c>
      <c r="N54" s="186" t="inlineStr">
        <is>
          <t>Stable Heart Failure</t>
        </is>
      </c>
      <c r="O54" s="185" t="inlineStr">
        <is>
          <t>Clinic</t>
        </is>
      </c>
      <c r="P54" s="186" t="inlineStr">
        <is>
          <t>ข้อ 1 (PLE_CC1_2559.md)</t>
        </is>
      </c>
      <c r="Q54" s="185" t="inlineStr">
        <is>
          <t>ข้อสอบจริง</t>
        </is>
      </c>
      <c r="R54" s="185" t="inlineStr">
        <is>
          <t>2559</t>
        </is>
      </c>
      <c r="S54" s="185" t="n"/>
    </row>
    <row r="55" ht="24" customHeight="1" s="49">
      <c r="A55" s="187" t="n">
        <v>53</v>
      </c>
      <c r="B55" s="186" t="n"/>
      <c r="C55" s="186" t="inlineStr">
        <is>
          <t>การที่ผู้ป่วยได้รับยา warfarin ต้องมีการตรวจติดตามค่าอะไร</t>
        </is>
      </c>
      <c r="D55" s="186" t="n"/>
      <c r="E55" s="186" t="inlineStr">
        <is>
          <t>Prothrombin time</t>
        </is>
      </c>
      <c r="F55" s="186" t="inlineStr">
        <is>
          <t>Activated thromboplastin time</t>
        </is>
      </c>
      <c r="G55" s="186" t="inlineStr">
        <is>
          <t>International normalized ratio</t>
        </is>
      </c>
      <c r="H55" s="186" t="inlineStr">
        <is>
          <t>Heparin anti-factor  level</t>
        </is>
      </c>
      <c r="I55" s="188" t="inlineStr">
        <is>
          <t>International sensitivity index</t>
        </is>
      </c>
      <c r="J55" s="185" t="inlineStr">
        <is>
          <t>1</t>
        </is>
      </c>
      <c r="K55" s="186" t="inlineStr">
        <is>
          <t>✅ คำตอบที่ถูกต้อง: ข้อ ก. Prothrombin time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t>
        </is>
      </c>
      <c r="L55" s="186" t="n"/>
      <c r="M55" s="186" t="inlineStr">
        <is>
          <t>Cardiovascular</t>
        </is>
      </c>
      <c r="N55" s="186" t="inlineStr">
        <is>
          <t>Venous thromboembolism</t>
        </is>
      </c>
      <c r="O55" s="185" t="inlineStr">
        <is>
          <t>Clinic</t>
        </is>
      </c>
      <c r="P55" s="186" t="inlineStr">
        <is>
          <t>ข้อ 6 (PLE_CC1_2559.md)</t>
        </is>
      </c>
      <c r="Q55" s="185" t="inlineStr">
        <is>
          <t>ข้อสอบจริง</t>
        </is>
      </c>
      <c r="R55" s="185" t="inlineStr">
        <is>
          <t>2559</t>
        </is>
      </c>
      <c r="S55" s="185" t="n"/>
    </row>
    <row r="56" ht="24" customHeight="1" s="49">
      <c r="A56" s="187" t="n">
        <v>54</v>
      </c>
      <c r="B56" s="186" t="n"/>
      <c r="C56" s="186" t="inlineStr">
        <is>
          <t>ข้อใดถูกเกี่ยวกับโครงสร้างของ warfarin</t>
        </is>
      </c>
      <c r="D56" s="186" t="n"/>
      <c r="E56" s="186" t="inlineStr">
        <is>
          <t>Racemic mixture หมุน polarize ไม่ได้</t>
        </is>
      </c>
      <c r="F56" s="186" t="inlineStr">
        <is>
          <t>มี chiral carbon 2 atom</t>
        </is>
      </c>
      <c r="G56" s="186" t="inlineStr">
        <is>
          <t>จากโครงสร้างเป็น S-form</t>
        </is>
      </c>
      <c r="H56" s="186" t="inlineStr">
        <is>
          <t>R-form กับ S-form วัดได้จาก Polarimeter</t>
        </is>
      </c>
      <c r="I56" s="188" t="inlineStr">
        <is>
          <t>R-form กับ S-form ไม่ได้เป็น optical isomer</t>
        </is>
      </c>
      <c r="J56" s="185" t="inlineStr">
        <is>
          <t>1</t>
        </is>
      </c>
      <c r="K56" s="186" t="inlineStr">
        <is>
          <t>✅ คำตอบที่ถูกต้อง: ข้อ ก. Racemic mixture หมุน polarize ไม่ได้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t>
        </is>
      </c>
      <c r="L56" s="186" t="n"/>
      <c r="M56" s="186" t="inlineStr">
        <is>
          <t>Cardiovascular</t>
        </is>
      </c>
      <c r="N56" s="186" t="inlineStr">
        <is>
          <t>Venous thromboembolism</t>
        </is>
      </c>
      <c r="O56" s="185" t="inlineStr">
        <is>
          <t>Clinic</t>
        </is>
      </c>
      <c r="P56" s="186" t="inlineStr">
        <is>
          <t>ข้อ 7 (PLE_CC1_2559.md)</t>
        </is>
      </c>
      <c r="Q56" s="185" t="inlineStr">
        <is>
          <t>ข้อสอบจริง</t>
        </is>
      </c>
      <c r="R56" s="185" t="inlineStr">
        <is>
          <t>2559</t>
        </is>
      </c>
      <c r="S56" s="185" t="n"/>
    </row>
    <row r="57" ht="24" customHeight="1" s="49">
      <c r="A57" s="187" t="n">
        <v>55</v>
      </c>
      <c r="B57" s="186" t="n"/>
      <c r="C57" s="186"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D57" s="186" t="n"/>
      <c r="E57" s="186" t="inlineStr">
        <is>
          <t>Category A</t>
        </is>
      </c>
      <c r="F57" s="186" t="inlineStr">
        <is>
          <t>Category B</t>
        </is>
      </c>
      <c r="G57" s="186" t="inlineStr">
        <is>
          <t>Category E</t>
        </is>
      </c>
      <c r="H57" s="186" t="inlineStr">
        <is>
          <t>Category F</t>
        </is>
      </c>
      <c r="I57" s="188" t="inlineStr">
        <is>
          <t>Category I ยาที่ได้รับ Theophylline SR 1x2 Seretide evohaler (25/125) 2 puff bid Berodual 2 puff prn Phenytoin 3xhs</t>
        </is>
      </c>
      <c r="J57" s="185" t="inlineStr">
        <is>
          <t>1</t>
        </is>
      </c>
      <c r="K57" s="186" t="inlineStr">
        <is>
          <t>✅ คำตอบที่ถูกต้อง: ข้อ ก. Category A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t>
        </is>
      </c>
      <c r="L57" s="186" t="n"/>
      <c r="M57" s="186" t="inlineStr">
        <is>
          <t>Cardiovascular</t>
        </is>
      </c>
      <c r="N57" s="186" t="inlineStr">
        <is>
          <t>Venous thromboembolism</t>
        </is>
      </c>
      <c r="O57" s="185" t="inlineStr">
        <is>
          <t>Clinic</t>
        </is>
      </c>
      <c r="P57" s="186" t="inlineStr">
        <is>
          <t>ข้อ 9 (PLE_CC1_2559.md)</t>
        </is>
      </c>
      <c r="Q57" s="185" t="inlineStr">
        <is>
          <t>ข้อสอบจริง</t>
        </is>
      </c>
      <c r="R57" s="185" t="inlineStr">
        <is>
          <t>2559</t>
        </is>
      </c>
      <c r="S57" s="185" t="n"/>
    </row>
    <row r="58" ht="24" customHeight="1" s="49">
      <c r="A58" s="187" t="n">
        <v>56</v>
      </c>
      <c r="B58" s="186" t="n"/>
      <c r="C58" s="186" t="inlineStr">
        <is>
          <t>ควรได้รับยาอะไรเสริมด้วยในผู้ป่วยที่ได้รับยา metformin</t>
        </is>
      </c>
      <c r="D58" s="186" t="n"/>
      <c r="E58" s="186" t="inlineStr">
        <is>
          <t>Thiamine</t>
        </is>
      </c>
      <c r="F58" s="186" t="inlineStr">
        <is>
          <t>Riboflavin</t>
        </is>
      </c>
      <c r="G58" s="186" t="inlineStr">
        <is>
          <t>Niacin</t>
        </is>
      </c>
      <c r="H58" s="186" t="inlineStr">
        <is>
          <t>Pyridoxine</t>
        </is>
      </c>
      <c r="I58" s="188" t="inlineStr">
        <is>
          <t>Cobalamin</t>
        </is>
      </c>
      <c r="J58" s="185" t="inlineStr">
        <is>
          <t>1</t>
        </is>
      </c>
      <c r="K58" s="186" t="inlineStr">
        <is>
          <t>✅ คำตอบที่ถูกต้อง: ข้อ ก. Thiamine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t>
        </is>
      </c>
      <c r="L58" s="186" t="n"/>
      <c r="M58" s="186" t="inlineStr">
        <is>
          <t>Cardiovascular</t>
        </is>
      </c>
      <c r="N58" s="186" t="inlineStr">
        <is>
          <t>Hypertension</t>
        </is>
      </c>
      <c r="O58" s="185" t="inlineStr">
        <is>
          <t>Clinic</t>
        </is>
      </c>
      <c r="P58" s="186" t="inlineStr">
        <is>
          <t>ข้อ 20 (PLE_CC1_2559.md)</t>
        </is>
      </c>
      <c r="Q58" s="185" t="inlineStr">
        <is>
          <t>ข้อสอบจริง</t>
        </is>
      </c>
      <c r="R58" s="185" t="inlineStr">
        <is>
          <t>2559</t>
        </is>
      </c>
      <c r="S58" s="185" t="n"/>
    </row>
    <row r="59" ht="24" customHeight="1" s="49">
      <c r="A59" s="187" t="n">
        <v>57</v>
      </c>
      <c r="B59" s="186" t="n"/>
      <c r="C59" s="186" t="inlineStr">
        <is>
          <t>2 เดือนต่อมา ผู้ป่วยกลับมาตรวจพบ FBS 120 mg/dL HbA1C 7% eGFR 25 mL/min ควรปรับเปลี่ยนยา อย่างไร</t>
        </is>
      </c>
      <c r="D59" s="186" t="n"/>
      <c r="E59" s="186" t="inlineStr">
        <is>
          <t>เพิ่ม glipizide</t>
        </is>
      </c>
      <c r="F59" s="186" t="inlineStr">
        <is>
          <t>เปลี่ยน glibenclamide เป็น chlorpropamide</t>
        </is>
      </c>
      <c r="G59" s="186" t="inlineStr">
        <is>
          <t>เปลี่ยน metformin เป็น pioglitazone</t>
        </is>
      </c>
      <c r="H59" s="186" t="inlineStr">
        <is>
          <t>เพิ่มยา acarbose เนื่องจากระดับน ้าตาลยังไม่ได้เป้าหมาย</t>
        </is>
      </c>
      <c r="I59" s="188" t="inlineStr">
        <is>
          <t>ไม่ต้องมีการเปลี่ยนแปลง</t>
        </is>
      </c>
      <c r="J59" s="185" t="inlineStr">
        <is>
          <t>1</t>
        </is>
      </c>
      <c r="K59" s="186" t="inlineStr">
        <is>
          <t>✅ คำตอบที่ถูกต้อง: ข้อ ก. เพิ่ม glipizide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t>
        </is>
      </c>
      <c r="L59" s="186" t="n"/>
      <c r="M59" s="186" t="inlineStr">
        <is>
          <t>Cardiovascular</t>
        </is>
      </c>
      <c r="N59" s="186" t="inlineStr">
        <is>
          <t>Hypertension</t>
        </is>
      </c>
      <c r="O59" s="185" t="inlineStr">
        <is>
          <t>Clinic</t>
        </is>
      </c>
      <c r="P59" s="186" t="inlineStr">
        <is>
          <t>ข้อ 21 (PLE_CC1_2559.md)</t>
        </is>
      </c>
      <c r="Q59" s="185" t="inlineStr">
        <is>
          <t>ข้อสอบจริง</t>
        </is>
      </c>
      <c r="R59" s="185" t="inlineStr">
        <is>
          <t>2559</t>
        </is>
      </c>
      <c r="S59" s="185" t="n"/>
    </row>
    <row r="60" ht="24" customHeight="1" s="49">
      <c r="A60" s="187" t="n">
        <v>58</v>
      </c>
      <c r="B60" s="186" t="n"/>
      <c r="C60" s="186" t="inlineStr">
        <is>
          <t>ความดันเป้าหมายในผู้ป่วยรายนี เท่ากับเท่าไรตาม JNC II</t>
        </is>
      </c>
      <c r="D60" s="186" t="n"/>
      <c r="E60" s="186" t="inlineStr">
        <is>
          <t>130/80 mmHg</t>
        </is>
      </c>
      <c r="F60" s="186" t="inlineStr">
        <is>
          <t>140/90 mmHg</t>
        </is>
      </c>
      <c r="G60" s="186" t="inlineStr">
        <is>
          <t>120/80 mmHg</t>
        </is>
      </c>
      <c r="H60" s="186" t="inlineStr">
        <is>
          <t>130/90 mmHg</t>
        </is>
      </c>
      <c r="I60" s="188" t="inlineStr">
        <is>
          <t>130/85 mmHg</t>
        </is>
      </c>
      <c r="J60" s="185" t="inlineStr">
        <is>
          <t>1</t>
        </is>
      </c>
      <c r="K60" s="186" t="inlineStr">
        <is>
          <t>✅ คำตอบที่ถูกต้อง: ข้อ ก. 130/80 mmHg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t>
        </is>
      </c>
      <c r="L60" s="186" t="n"/>
      <c r="M60" s="186" t="inlineStr">
        <is>
          <t>Cardiovascular</t>
        </is>
      </c>
      <c r="N60" s="186" t="inlineStr">
        <is>
          <t>Hypertension</t>
        </is>
      </c>
      <c r="O60" s="185" t="inlineStr">
        <is>
          <t>Clinic</t>
        </is>
      </c>
      <c r="P60" s="186" t="inlineStr">
        <is>
          <t>ข้อ 77 (PLE_CC1_2559.md)</t>
        </is>
      </c>
      <c r="Q60" s="185" t="inlineStr">
        <is>
          <t>ข้อสอบจริง</t>
        </is>
      </c>
      <c r="R60" s="185" t="inlineStr">
        <is>
          <t>2559</t>
        </is>
      </c>
      <c r="S60" s="185" t="n"/>
    </row>
    <row r="61" ht="24" customHeight="1" s="49">
      <c r="A61" s="187" t="n">
        <v>59</v>
      </c>
      <c r="B61" s="186" t="n"/>
      <c r="C61" s="186" t="inlineStr">
        <is>
          <t>หากคนไข้ได้รับยา enalapril ควรต้องมีการติดตามค่าใด</t>
        </is>
      </c>
      <c r="D61" s="186" t="n"/>
      <c r="E61" s="186" t="inlineStr">
        <is>
          <t>Electrolyte</t>
        </is>
      </c>
      <c r="F61" s="186" t="inlineStr">
        <is>
          <t>Complete blood count</t>
        </is>
      </c>
      <c r="G61" s="186" t="inlineStr">
        <is>
          <t>Liver function test</t>
        </is>
      </c>
      <c r="H61" s="186" t="inlineStr">
        <is>
          <t>Fasting blood glucose</t>
        </is>
      </c>
      <c r="I61" s="188" t="inlineStr">
        <is>
          <t>Electrocardiogram</t>
        </is>
      </c>
      <c r="J61" s="185" t="inlineStr">
        <is>
          <t>1</t>
        </is>
      </c>
      <c r="K61" s="186" t="inlineStr">
        <is>
          <t>✅ คำตอบที่ถูกต้อง: ข้อ ก. Electrolyte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t>
        </is>
      </c>
      <c r="L61" s="186" t="n"/>
      <c r="M61" s="186" t="inlineStr">
        <is>
          <t>Cardiovascular</t>
        </is>
      </c>
      <c r="N61" s="186" t="inlineStr">
        <is>
          <t>Hypertension</t>
        </is>
      </c>
      <c r="O61" s="185" t="inlineStr">
        <is>
          <t>Clinic</t>
        </is>
      </c>
      <c r="P61" s="186" t="inlineStr">
        <is>
          <t>ข้อ 79 (PLE_CC1_2559.md)</t>
        </is>
      </c>
      <c r="Q61" s="185" t="inlineStr">
        <is>
          <t>ข้อสอบจริง</t>
        </is>
      </c>
      <c r="R61" s="185" t="inlineStr">
        <is>
          <t>2559</t>
        </is>
      </c>
      <c r="S61" s="185" t="n"/>
    </row>
    <row r="62" ht="24" customHeight="1" s="49">
      <c r="A62" s="187" t="n">
        <v>60</v>
      </c>
      <c r="B62" s="186" t="n"/>
      <c r="C62" s="186" t="inlineStr">
        <is>
          <t>ยาตัวใดปลอดภัยกับหัวใจที่สุด</t>
        </is>
      </c>
      <c r="D62" s="186" t="n"/>
      <c r="E62" s="186" t="inlineStr">
        <is>
          <t>Ibuprofen</t>
        </is>
      </c>
      <c r="F62" s="186" t="inlineStr">
        <is>
          <t>Diclofenac</t>
        </is>
      </c>
      <c r="G62" s="186" t="inlineStr">
        <is>
          <t>Naproxen</t>
        </is>
      </c>
      <c r="H62" s="186" t="inlineStr">
        <is>
          <t>Celecoxib</t>
        </is>
      </c>
      <c r="I62" s="188" t="inlineStr">
        <is>
          <t>Piroxicam</t>
        </is>
      </c>
      <c r="J62" s="185" t="inlineStr">
        <is>
          <t>1</t>
        </is>
      </c>
      <c r="K62" s="186" t="inlineStr">
        <is>
          <t>✅ คำตอบที่ถูกต้อง: ข้อ ก. Naproxen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t>
        </is>
      </c>
      <c r="L62" s="186" t="n"/>
      <c r="M62" s="186" t="inlineStr">
        <is>
          <t>Cardiovascular</t>
        </is>
      </c>
      <c r="N62" s="186" t="inlineStr">
        <is>
          <t>Hypertension</t>
        </is>
      </c>
      <c r="O62" s="185" t="inlineStr">
        <is>
          <t>Clinic</t>
        </is>
      </c>
      <c r="P62" s="186" t="inlineStr">
        <is>
          <t>ข้อ 88 (PLE_CC1_2559.md)</t>
        </is>
      </c>
      <c r="Q62" s="185" t="inlineStr">
        <is>
          <t>ข้อสอบจริง</t>
        </is>
      </c>
      <c r="R62" s="185" t="inlineStr">
        <is>
          <t>2559</t>
        </is>
      </c>
      <c r="S62" s="185" t="n"/>
    </row>
    <row r="63" ht="24" customHeight="1" s="49">
      <c r="A63" s="187" t="n">
        <v>61</v>
      </c>
      <c r="B63" s="186" t="n"/>
      <c r="C63" s="186" t="inlineStr">
        <is>
          <t>ผู้ป่วยโรคหลอดเลือดหัวใจควรได้รับ Clopidogrel 75 mg OD สำหรับการรักษาหรือป้องกันในข้อใด</t>
        </is>
      </c>
      <c r="D63" s="186" t="n"/>
      <c r="E63" s="186" t="inlineStr">
        <is>
          <t>ยาตัวใดที่ออกฤทธิ์ไม่เกี่ยวกับการหลั่ง insulin หรือ insulin resistance</t>
        </is>
      </c>
      <c r="F63" s="186" t="inlineStr">
        <is>
          <t>Losartan 50 mg OD</t>
        </is>
      </c>
      <c r="G63" s="186" t="inlineStr">
        <is>
          <t>Enalapril 10 mg BID</t>
        </is>
      </c>
      <c r="H63" s="186" t="inlineStr">
        <is>
          <t>Hydrochlorothiazide 25 mg OD</t>
        </is>
      </c>
      <c r="I63" s="188" t="inlineStr">
        <is>
          <t>Atorvastatin 20 mg OD</t>
        </is>
      </c>
      <c r="J63" s="185" t="inlineStr">
        <is>
          <t>1</t>
        </is>
      </c>
      <c r="K63" s="186" t="inlineStr">
        <is>
          <t>✅ คำตอบที่ถูกต้อง: ข้อ ก. ยาตัวใดที่ออกฤทธิ์ไม่เกี่ยวกับการหลั่ง insulin หรือ insulin resistance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t>
        </is>
      </c>
      <c r="L63" s="186" t="n"/>
      <c r="M63" s="186" t="inlineStr">
        <is>
          <t>Cardiovascular</t>
        </is>
      </c>
      <c r="N63" s="186" t="inlineStr">
        <is>
          <t>Coronary artery disease</t>
        </is>
      </c>
      <c r="O63" s="185" t="inlineStr">
        <is>
          <t>Clinic</t>
        </is>
      </c>
      <c r="P63" s="186" t="inlineStr">
        <is>
          <t>ข้อ 4 (PLE_CC1_2556.md)</t>
        </is>
      </c>
      <c r="Q63" s="185" t="inlineStr">
        <is>
          <t>ข้อสอบจริง</t>
        </is>
      </c>
      <c r="R63" s="185" t="inlineStr">
        <is>
          <t>2556</t>
        </is>
      </c>
      <c r="S63" s="185" t="n"/>
    </row>
    <row r="64" ht="24" customHeight="1" s="49">
      <c r="A64" s="187" t="n">
        <v>62</v>
      </c>
      <c r="B64" s="186" t="n"/>
      <c r="C64" s="186" t="inlineStr">
        <is>
          <t>ข้อใดคือข้อควรแนะนำสำหรับผู้ป่วยที่ได้รับยา warfarin ครั้งแรก</t>
        </is>
      </c>
      <c r="D64" s="186" t="n"/>
      <c r="E64" s="186" t="inlineStr">
        <is>
          <t>ลดปริมาณการทานผักใบเขียว</t>
        </is>
      </c>
      <c r="F64" s="186" t="inlineStr">
        <is>
          <t>ให้ผู้ป่วยสังเกตอาการลิ่มเลือดอุดตัน เช่น มีจ ้าเลือด ฟกช ้า</t>
        </is>
      </c>
      <c r="G64" s="186" t="inlineStr">
        <is>
          <t>เมื่อมีอาการเลือดออกตามไรฟันให้รีบไปพบแพทย์์</t>
        </is>
      </c>
      <c r="H64" s="186" t="inlineStr">
        <is>
          <t>................</t>
        </is>
      </c>
      <c r="I64" s="188" t="inlineStr">
        <is>
          <t>................</t>
        </is>
      </c>
      <c r="J64" s="185" t="inlineStr">
        <is>
          <t>1</t>
        </is>
      </c>
      <c r="K64" s="186" t="inlineStr">
        <is>
          <t>✅ คำตอบที่ถูกต้อง: ข้อ ก. ลดปริมาณการทานผักใบเขียว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t>
        </is>
      </c>
      <c r="L64" s="186" t="n"/>
      <c r="M64" s="186" t="inlineStr">
        <is>
          <t>Cardiovascular</t>
        </is>
      </c>
      <c r="N64" s="186" t="inlineStr">
        <is>
          <t>Venous thromboembolism</t>
        </is>
      </c>
      <c r="O64" s="185" t="inlineStr">
        <is>
          <t>Clinic</t>
        </is>
      </c>
      <c r="P64" s="186" t="inlineStr">
        <is>
          <t>ข้อ 2 (PLE_CC1_2555 Day 1.md)</t>
        </is>
      </c>
      <c r="Q64" s="185" t="inlineStr">
        <is>
          <t>ข้อสอบจริง</t>
        </is>
      </c>
      <c r="R64" s="185" t="inlineStr">
        <is>
          <t>2555</t>
        </is>
      </c>
      <c r="S64" s="185" t="n"/>
    </row>
    <row r="65" ht="24" customHeight="1" s="49">
      <c r="A65" s="187" t="n">
        <v>63</v>
      </c>
      <c r="B65" s="186" t="n"/>
      <c r="C65" s="186" t="inlineStr">
        <is>
          <t>ข้อใดถูกต้องเกี่ยวกับยา warfarin</t>
        </is>
      </c>
      <c r="D65" s="186" t="n"/>
      <c r="E65" s="186" t="inlineStr">
        <is>
          <t>Warfarin ออกฤทธิ์ภายใน 1 วัน</t>
        </is>
      </c>
      <c r="F65" s="186" t="inlineStr">
        <is>
          <t>สามารถบรรเทาอาการปวดได้โดยใช้ยา paracetamol เป็นประจำโดยไม่มีผลต่อ warfarin</t>
        </is>
      </c>
      <c r="G65" s="186" t="inlineStr">
        <is>
          <t>ผู้ป่วยที่เป็นภาวะ Mital stenosis มี target INR คือ 2-3</t>
        </is>
      </c>
      <c r="H65" s="186" t="inlineStr">
        <is>
          <t>สามารถใช้ค่า aPTT ในการตรวจติดตามผลการรักษา</t>
        </is>
      </c>
      <c r="I65" s="188" t="inlineStr">
        <is>
          <t>สามารถใช้ค่าระดับ Platelet ในการตรวจติดตามผลการรักษา</t>
        </is>
      </c>
      <c r="J65" s="185" t="inlineStr">
        <is>
          <t>1</t>
        </is>
      </c>
      <c r="K65" s="186" t="inlineStr">
        <is>
          <t>✅ คำตอบที่ถูกต้อง: ข้อ ก. Warfarin ออกฤทธิ์ภายใน 1 วัน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t>
        </is>
      </c>
      <c r="L65" s="186" t="n"/>
      <c r="M65" s="186" t="inlineStr">
        <is>
          <t>Cardiovascular</t>
        </is>
      </c>
      <c r="N65" s="186" t="inlineStr">
        <is>
          <t>Venous thromboembolism</t>
        </is>
      </c>
      <c r="O65" s="185" t="inlineStr">
        <is>
          <t>Clinic</t>
        </is>
      </c>
      <c r="P65" s="186" t="inlineStr">
        <is>
          <t>ข้อ 4 (PLE_CC1_2555 Day 1.md)</t>
        </is>
      </c>
      <c r="Q65" s="185" t="inlineStr">
        <is>
          <t>ข้อสอบจริง</t>
        </is>
      </c>
      <c r="R65" s="185" t="inlineStr">
        <is>
          <t>2555</t>
        </is>
      </c>
      <c r="S65" s="185" t="n"/>
    </row>
    <row r="66" ht="24" customHeight="1" s="49">
      <c r="A66" s="187" t="n">
        <v>64</v>
      </c>
      <c r="B66" s="186" t="n"/>
      <c r="C66" s="186" t="inlineStr">
        <is>
          <t>ข้อใดต่อไปนี้ที่ทำให้เกิดภาวะ thrombosis ในผู้ป่วยที่ใช้ยา warfarin</t>
        </is>
      </c>
      <c r="D66" s="186" t="n"/>
      <c r="E66" s="186" t="inlineStr">
        <is>
          <t>CYP 2C9 poor metabolizer</t>
        </is>
      </c>
      <c r="F66" s="186" t="inlineStr">
        <is>
          <t>การใช้วิตามิน E ร่วมด้วย</t>
        </is>
      </c>
      <c r="G66" s="186" t="inlineStr">
        <is>
          <t>ใช้ Phenobarbital ร่วมด้วย</t>
        </is>
      </c>
      <c r="H66" s="186" t="inlineStr">
        <is>
          <t>ใช้ etoricoxib ร่วมด้วย</t>
        </is>
      </c>
      <c r="I66" s="188" t="inlineStr">
        <is>
          <t>…..</t>
        </is>
      </c>
      <c r="J66" s="185" t="inlineStr">
        <is>
          <t>1</t>
        </is>
      </c>
      <c r="K66" s="186" t="inlineStr">
        <is>
          <t>✅ คำตอบที่ถูกต้อง: ข้อ ก. CYP 2C9 poor metabolizer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t>
        </is>
      </c>
      <c r="L66" s="186" t="n"/>
      <c r="M66" s="186" t="inlineStr">
        <is>
          <t>Cardiovascular</t>
        </is>
      </c>
      <c r="N66" s="186" t="inlineStr">
        <is>
          <t>Venous thromboembolism</t>
        </is>
      </c>
      <c r="O66" s="185" t="inlineStr">
        <is>
          <t>Clinic</t>
        </is>
      </c>
      <c r="P66" s="186" t="inlineStr">
        <is>
          <t>ข้อ 6 (PLE_CC1_2555 Day 1.md)</t>
        </is>
      </c>
      <c r="Q66" s="185" t="inlineStr">
        <is>
          <t>ข้อสอบจริง</t>
        </is>
      </c>
      <c r="R66" s="185" t="inlineStr">
        <is>
          <t>2555</t>
        </is>
      </c>
      <c r="S66" s="185" t="n"/>
    </row>
    <row r="67" ht="24" customHeight="1" s="49">
      <c r="A67" s="187" t="n">
        <v>65</v>
      </c>
      <c r="B67" s="186" t="n"/>
      <c r="C67" s="186"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D67" s="186" t="n"/>
      <c r="E67" s="186" t="inlineStr">
        <is>
          <t>ขนาด 3 mg…เม็ด</t>
        </is>
      </c>
      <c r="F67" s="186" t="inlineStr">
        <is>
          <t>ขนาด 3 mg…เม็ดและขนาด 5mg...เม็ด</t>
        </is>
      </c>
      <c r="G67" s="186" t="inlineStr">
        <is>
          <t>ขนาด 3 mg…เม็ดและขนาด 5mg...เม็ด</t>
        </is>
      </c>
      <c r="H67" s="186" t="inlineStr">
        <is>
          <t>ขนาด 5 mg 14 เม็ด</t>
        </is>
      </c>
      <c r="I67" s="188" t="inlineStr">
        <is>
          <t>ขนาด 5 mg 28 เม็ด</t>
        </is>
      </c>
      <c r="J67" s="185" t="inlineStr">
        <is>
          <t>1</t>
        </is>
      </c>
      <c r="K67" s="186" t="inlineStr">
        <is>
          <t>✅ คำตอบที่ถูกต้อง: ข้อ ก. ขนาด 3 mg…เม็ด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t>
        </is>
      </c>
      <c r="L67" s="186" t="n"/>
      <c r="M67" s="186" t="inlineStr">
        <is>
          <t>Cardiovascular</t>
        </is>
      </c>
      <c r="N67" s="186" t="inlineStr">
        <is>
          <t>Venous thromboembolism</t>
        </is>
      </c>
      <c r="O67" s="185" t="inlineStr">
        <is>
          <t>Clinic</t>
        </is>
      </c>
      <c r="P67" s="186" t="inlineStr">
        <is>
          <t>ข้อ 7 (PLE_CC1_2555 Day 1.md)</t>
        </is>
      </c>
      <c r="Q67" s="185" t="inlineStr">
        <is>
          <t>ข้อสอบจริง</t>
        </is>
      </c>
      <c r="R67" s="185" t="inlineStr">
        <is>
          <t>2555</t>
        </is>
      </c>
      <c r="S67" s="185" t="n"/>
    </row>
    <row r="68" ht="24" customHeight="1" s="49">
      <c r="A68" s="187" t="n">
        <v>66</v>
      </c>
      <c r="B68" s="186" t="n"/>
      <c r="C68" s="186"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D68" s="186" t="n"/>
      <c r="E68" s="186" t="inlineStr">
        <is>
          <t>Cardiac enzyme (Troponin T/I, CK-MB)</t>
        </is>
      </c>
      <c r="F68" s="186" t="inlineStr">
        <is>
          <t>Cardiac enzyme</t>
        </is>
      </c>
      <c r="G68" s="186" t="inlineStr">
        <is>
          <t>คลื่นไฟฟ้าหัวใจ</t>
        </is>
      </c>
      <c r="H68" s="186" t="inlineStr">
        <is>
          <t>ตรวจตับ</t>
        </is>
      </c>
      <c r="I68" s="188" t="inlineStr">
        <is>
          <t>ดูอาการเจ็บหน้าอก</t>
        </is>
      </c>
      <c r="J68" s="185" t="inlineStr">
        <is>
          <t>1</t>
        </is>
      </c>
      <c r="K68" s="186" t="inlineStr">
        <is>
          <t>✅ คำตอบที่ถูกต้อง: ข้อ ก. Cardiac enzyme (Troponin T/I, CK-MB)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t>
        </is>
      </c>
      <c r="L68" s="186" t="n"/>
      <c r="M68" s="186" t="inlineStr">
        <is>
          <t>Cardiovascular</t>
        </is>
      </c>
      <c r="N68" s="186" t="inlineStr">
        <is>
          <t>Hypertension</t>
        </is>
      </c>
      <c r="O68" s="185" t="inlineStr">
        <is>
          <t>Clinic</t>
        </is>
      </c>
      <c r="P68" s="186" t="inlineStr">
        <is>
          <t>ข้อ 8 (PLE_CC1_2554 SET2.md)</t>
        </is>
      </c>
      <c r="Q68" s="185" t="inlineStr">
        <is>
          <t>ข้อสอบจริง</t>
        </is>
      </c>
      <c r="R68" s="185" t="inlineStr">
        <is>
          <t>2554</t>
        </is>
      </c>
      <c r="S68" s="185" t="n"/>
    </row>
    <row r="69" ht="24" customHeight="1" s="49">
      <c r="A69" s="187" t="n">
        <v>67</v>
      </c>
      <c r="B69" s="186" t="n"/>
      <c r="C69" s="186" t="inlineStr">
        <is>
          <t>105.ข้อใดไม่ใช่ฤทธิ์ pleiotropic effect ของยากลุ่ม statins</t>
        </is>
      </c>
      <c r="D69" s="186" t="n"/>
      <c r="E69" s="186" t="inlineStr">
        <is>
          <t>anti-inflammatory</t>
        </is>
      </c>
      <c r="F69" s="186" t="inlineStr">
        <is>
          <t>ยับยั้งการเกาะกลุ่มของเกร็ดเลือด</t>
        </is>
      </c>
      <c r="G69" s="186" t="inlineStr">
        <is>
          <t>ป้องกันการเกิด oxidized LDL</t>
        </is>
      </c>
      <c r="H69" s="186" t="inlineStr">
        <is>
          <t>ยับยั้งการนากลูโคสเข้าเซลล์</t>
        </is>
      </c>
      <c r="I69" s="188"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J69" s="185" t="inlineStr">
        <is>
          <t>3</t>
        </is>
      </c>
      <c r="K69" s="186" t="inlineStr">
        <is>
          <t>✅ คำตอบที่ถูกต้อง: ข้อ ค. ยับยั้งการนากลูโคสเข้าเซลล์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t>
        </is>
      </c>
      <c r="L69" s="186" t="n"/>
      <c r="M69" s="186" t="inlineStr">
        <is>
          <t>Cardiovascular</t>
        </is>
      </c>
      <c r="N69" s="186" t="inlineStr">
        <is>
          <t>Dyslipidemias</t>
        </is>
      </c>
      <c r="O69" s="185" t="inlineStr">
        <is>
          <t>Clinic</t>
        </is>
      </c>
      <c r="P69" s="186" t="inlineStr">
        <is>
          <t>ข้อ 2002 (PLE_CC1_2554 SET2.md)</t>
        </is>
      </c>
      <c r="Q69" s="185" t="inlineStr">
        <is>
          <t>ข้อสอบจริง</t>
        </is>
      </c>
      <c r="R69" s="185" t="inlineStr">
        <is>
          <t>2554</t>
        </is>
      </c>
      <c r="S69" s="185" t="n"/>
    </row>
    <row r="70" ht="24" customHeight="1" s="49">
      <c r="A70" s="187" t="n">
        <v>68</v>
      </c>
      <c r="B70" s="186" t="n"/>
      <c r="C70" s="186" t="inlineStr">
        <is>
          <t>ข้อใดคือป็จจัยเสี่ยงในการเกิดโรคความดันโลหิตสูงของผู้ป่วยรายนี้</t>
        </is>
      </c>
      <c r="D70" s="186" t="n"/>
      <c r="E70" s="186" t="inlineStr">
        <is>
          <t>โรคประจำตัว</t>
        </is>
      </c>
      <c r="F70" s="186" t="inlineStr">
        <is>
          <t>ยาที่ใช้ประจำ</t>
        </is>
      </c>
      <c r="G70" s="186" t="inlineStr">
        <is>
          <t>สูบบุหรี่</t>
        </is>
      </c>
      <c r="H70" s="186" t="inlineStr">
        <is>
          <t>อายุ</t>
        </is>
      </c>
      <c r="I70" s="188" t="inlineStr">
        <is>
          <t>ทุกข้อที่กล่าวมาล้วนเป็นป็จจัยเสี่ยง</t>
        </is>
      </c>
      <c r="J70" s="185" t="inlineStr">
        <is>
          <t>1</t>
        </is>
      </c>
      <c r="K70" s="186" t="inlineStr">
        <is>
          <t>✅ คำตอบที่ถูกต้อง: ข้อ ก. ทุกข้อที่กล่าวมาล้วนเป็นป็จจัยเสี่ยง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t>
        </is>
      </c>
      <c r="L70" s="186" t="n"/>
      <c r="M70" s="186" t="inlineStr">
        <is>
          <t>Cardiovascular</t>
        </is>
      </c>
      <c r="N70" s="186" t="inlineStr">
        <is>
          <t>Hypertension</t>
        </is>
      </c>
      <c r="O70" s="185" t="inlineStr">
        <is>
          <t>Clinic</t>
        </is>
      </c>
      <c r="P70" s="186" t="inlineStr">
        <is>
          <t>ข้อ 1 (PLE_CC1_Practice_Exam.md)</t>
        </is>
      </c>
      <c r="Q70" s="185" t="inlineStr">
        <is>
          <t>ข้อสอบจริง</t>
        </is>
      </c>
      <c r="R70" s="185" t="inlineStr">
        <is>
          <t>2558</t>
        </is>
      </c>
      <c r="S70" s="185" t="n"/>
    </row>
    <row r="71" ht="24" customHeight="1" s="49">
      <c r="A71" s="187" t="n">
        <v>69</v>
      </c>
      <c r="B71" s="186" t="n"/>
      <c r="C71" s="186" t="inlineStr">
        <is>
          <t>ระดับความดันโลหิตเป้าหมายของผู้ป่วยรายนี้คือเท่าไหร่</t>
        </is>
      </c>
      <c r="D71" s="186" t="n"/>
      <c r="E71" s="186" t="inlineStr">
        <is>
          <t>120/80 mmHg</t>
        </is>
      </c>
      <c r="F71" s="186" t="inlineStr">
        <is>
          <t>130/80 mmHg</t>
        </is>
      </c>
      <c r="G71" s="186" t="inlineStr">
        <is>
          <t>130/90 mmHg</t>
        </is>
      </c>
      <c r="H71" s="186" t="inlineStr">
        <is>
          <t>140/80 mmHg</t>
        </is>
      </c>
      <c r="I71" s="188" t="inlineStr">
        <is>
          <t>140/90 mmHg</t>
        </is>
      </c>
      <c r="J71" s="185" t="inlineStr">
        <is>
          <t>1</t>
        </is>
      </c>
      <c r="K71" s="186" t="inlineStr">
        <is>
          <t>✅ คำตอบที่ถูกต้อง: ข้อ ก. 130/80 mmHg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t>
        </is>
      </c>
      <c r="L71" s="186" t="n"/>
      <c r="M71" s="186" t="inlineStr">
        <is>
          <t>Cardiovascular</t>
        </is>
      </c>
      <c r="N71" s="186" t="inlineStr">
        <is>
          <t>Hypertension</t>
        </is>
      </c>
      <c r="O71" s="185" t="inlineStr">
        <is>
          <t>Clinic</t>
        </is>
      </c>
      <c r="P71" s="186" t="inlineStr">
        <is>
          <t>ข้อ 5 (PLE_CC1_Practice_Exam.md)</t>
        </is>
      </c>
      <c r="Q71" s="185" t="inlineStr">
        <is>
          <t>ข้อสอบจริง</t>
        </is>
      </c>
      <c r="R71" s="185" t="inlineStr">
        <is>
          <t>2558</t>
        </is>
      </c>
      <c r="S71" s="185" t="n"/>
    </row>
    <row r="72" ht="24" customHeight="1" s="49">
      <c r="A72" s="187" t="n">
        <v>70</v>
      </c>
      <c r="B72" s="186" t="n"/>
      <c r="C72" s="186" t="inlineStr">
        <is>
          <t>จากโครงสร้างทางเคมีต่อไปนี้ จัดเป็นยาลดความดันโลหิตในกลุ่มใด</t>
        </is>
      </c>
      <c r="D72" s="186" t="n"/>
      <c r="E72" s="186" t="inlineStr">
        <is>
          <t>Calcium channel blockers</t>
        </is>
      </c>
      <c r="F72" s="186" t="inlineStr">
        <is>
          <t>ACEIs</t>
        </is>
      </c>
      <c r="G72" s="186" t="inlineStr">
        <is>
          <t>Alpha-adrenergic antagonists</t>
        </is>
      </c>
      <c r="H72" s="186" t="inlineStr">
        <is>
          <t>Beta-adrenergic antagonists</t>
        </is>
      </c>
      <c r="I72" s="188" t="inlineStr">
        <is>
          <t>Direct vasodilators</t>
        </is>
      </c>
      <c r="J72" s="185" t="inlineStr">
        <is>
          <t>1</t>
        </is>
      </c>
      <c r="K72" s="186" t="inlineStr">
        <is>
          <t>✅ คำตอบที่ถูกต้อง: ข้อ ก. Calcium channel blockers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t>
        </is>
      </c>
      <c r="L72" s="186" t="n"/>
      <c r="M72" s="186" t="inlineStr">
        <is>
          <t>Cardiovascular</t>
        </is>
      </c>
      <c r="N72" s="186" t="inlineStr">
        <is>
          <t>Hypertension</t>
        </is>
      </c>
      <c r="O72" s="185" t="inlineStr">
        <is>
          <t>Clinic</t>
        </is>
      </c>
      <c r="P72" s="186" t="inlineStr">
        <is>
          <t>ข้อ 7 (PLE_CC1_Practice_Exam.md)</t>
        </is>
      </c>
      <c r="Q72" s="185" t="inlineStr">
        <is>
          <t>ข้อสอบจริง</t>
        </is>
      </c>
      <c r="R72" s="185" t="inlineStr">
        <is>
          <t>2558</t>
        </is>
      </c>
      <c r="S72" s="185" t="n"/>
    </row>
    <row r="73" ht="24" customHeight="1" s="49">
      <c r="A73" s="187" t="n">
        <v>71</v>
      </c>
      <c r="B73" s="186" t="n"/>
      <c r="C73" s="186" t="inlineStr">
        <is>
          <t>การปรับเปลี่ยนพฤติกรรมในการรักษาโรคความดันโลหิตสูงในข้อใดสามารถช่วยลด SBP ได้มากที่สุด</t>
        </is>
      </c>
      <c r="D73" s="186" t="n"/>
      <c r="E73" s="186" t="inlineStr">
        <is>
          <t>การจำกัดปริมาณโซเดียมในอาหารให้น้อยกว่า 2,300 มก. ต่อวัน</t>
        </is>
      </c>
      <c r="F73" s="186" t="inlineStr">
        <is>
          <t>การรับประทานอาหารแบบ DASH (Dietary Approaches to Stop Hypertension)</t>
        </is>
      </c>
      <c r="G73" s="186" t="inlineStr">
        <is>
          <t>การออกกำลังกายอย่างสม่ำเสมอ</t>
        </is>
      </c>
      <c r="H73" s="186" t="inlineStr">
        <is>
          <t>การจำกัดปริมาณแอลกอัอล์ (ผู้หญิงไม่เกิน 1 ดื่มมาตรฐาน/วัน ผู้ชายไม่เกิน 2 ดื่มมาตรฐาน/วัน)</t>
        </is>
      </c>
      <c r="I73" s="188" t="inlineStr">
        <is>
          <t>การหยุดบุหรี่</t>
        </is>
      </c>
      <c r="J73" s="185" t="inlineStr">
        <is>
          <t>1</t>
        </is>
      </c>
      <c r="K73" s="186" t="inlineStr">
        <is>
          <t>✅ คำตอบที่ถูกต้อง: ข้อ ก. การรับประทานอาหารแบบ DASH (Dietary Approaches to Stop Hypertension)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t>
        </is>
      </c>
      <c r="L73" s="186" t="n"/>
      <c r="M73" s="186" t="inlineStr">
        <is>
          <t>Cardiovascular</t>
        </is>
      </c>
      <c r="N73" s="186" t="inlineStr">
        <is>
          <t>Hypertension</t>
        </is>
      </c>
      <c r="O73" s="185" t="inlineStr">
        <is>
          <t>Clinic</t>
        </is>
      </c>
      <c r="P73" s="186" t="inlineStr">
        <is>
          <t>ข้อ 9 (PLE_CC1_Practice_Exam.md)</t>
        </is>
      </c>
      <c r="Q73" s="185" t="inlineStr">
        <is>
          <t>ข้อสอบจริง</t>
        </is>
      </c>
      <c r="R73" s="185" t="inlineStr">
        <is>
          <t>2558</t>
        </is>
      </c>
      <c r="S73" s="185" t="n"/>
    </row>
    <row r="74" ht="24" customHeight="1" s="49">
      <c r="A74" s="187" t="n">
        <v>72</v>
      </c>
      <c r="B74" s="186" t="n"/>
      <c r="C74" s="186" t="inlineStr">
        <is>
          <t>ยาลดความดันโลหิตในกลุ่มใดมีข้อห้ามใช้ในคนไข้ที่มีภาวะหัวใจล้มเหลว</t>
        </is>
      </c>
      <c r="D74" s="186" t="n"/>
      <c r="E74" s="186" t="inlineStr">
        <is>
          <t>ACEIs</t>
        </is>
      </c>
      <c r="F74" s="186" t="inlineStr">
        <is>
          <t>ARBs</t>
        </is>
      </c>
      <c r="G74" s="186" t="inlineStr">
        <is>
          <t>Diuretics</t>
        </is>
      </c>
      <c r="H74" s="186" t="inlineStr">
        <is>
          <t>non-DHP CCBs</t>
        </is>
      </c>
      <c r="I74" s="188" t="inlineStr">
        <is>
          <t>Beta-blockers</t>
        </is>
      </c>
      <c r="J74" s="185" t="inlineStr">
        <is>
          <t>1</t>
        </is>
      </c>
      <c r="K74" s="186" t="inlineStr">
        <is>
          <t>✅ คำตอบที่ถูกต้อง: ข้อ ก. non-DHP CCBs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t>
        </is>
      </c>
      <c r="L74" s="186" t="n"/>
      <c r="M74" s="186" t="inlineStr">
        <is>
          <t>Cardiovascular</t>
        </is>
      </c>
      <c r="N74" s="186" t="inlineStr">
        <is>
          <t>Stable Heart Failure</t>
        </is>
      </c>
      <c r="O74" s="185" t="inlineStr">
        <is>
          <t>Clinic</t>
        </is>
      </c>
      <c r="P74" s="186" t="inlineStr">
        <is>
          <t>ข้อ 10 (PLE_CC1_Practice_Exam.md)</t>
        </is>
      </c>
      <c r="Q74" s="185" t="inlineStr">
        <is>
          <t>ข้อสอบจริง</t>
        </is>
      </c>
      <c r="R74" s="185" t="inlineStr">
        <is>
          <t>2558</t>
        </is>
      </c>
      <c r="S74" s="185" t="n"/>
    </row>
    <row r="75" ht="24" customHeight="1" s="49">
      <c r="A75" s="187" t="n">
        <v>73</v>
      </c>
      <c r="B75" s="186" t="n"/>
      <c r="C75" s="186" t="inlineStr">
        <is>
          <t>ระดับ LDL-C ของผู้ป่วยรายนี้มีค่าเท่าไหร่</t>
        </is>
      </c>
      <c r="D75" s="186" t="n"/>
      <c r="E75" s="186" t="inlineStr">
        <is>
          <t>140 mg/dL</t>
        </is>
      </c>
      <c r="F75" s="186" t="inlineStr">
        <is>
          <t>160 mg/dL</t>
        </is>
      </c>
      <c r="G75" s="186" t="inlineStr">
        <is>
          <t>180 mg/dL</t>
        </is>
      </c>
      <c r="H75" s="186" t="inlineStr">
        <is>
          <t>200 mg/dL</t>
        </is>
      </c>
      <c r="I75" s="188" t="inlineStr">
        <is>
          <t>220 mg/dL</t>
        </is>
      </c>
      <c r="J75" s="185" t="inlineStr">
        <is>
          <t>1</t>
        </is>
      </c>
      <c r="K75" s="186" t="inlineStr">
        <is>
          <t>✅ คำตอบที่ถูกต้อง: ข้อ ก. 160 mg/dL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t>
        </is>
      </c>
      <c r="L75" s="186" t="n"/>
      <c r="M75" s="186" t="inlineStr">
        <is>
          <t>Cardiovascular</t>
        </is>
      </c>
      <c r="N75" s="186" t="inlineStr">
        <is>
          <t>Hypertension</t>
        </is>
      </c>
      <c r="O75" s="185" t="inlineStr">
        <is>
          <t>Clinic</t>
        </is>
      </c>
      <c r="P75" s="186" t="inlineStr">
        <is>
          <t>ข้อ 1 (PLE_CC1_Practice_Exam.md)</t>
        </is>
      </c>
      <c r="Q75" s="185" t="inlineStr">
        <is>
          <t>ข้อสอบจริง</t>
        </is>
      </c>
      <c r="R75" s="185" t="inlineStr">
        <is>
          <t>2558</t>
        </is>
      </c>
      <c r="S75" s="185" t="n"/>
    </row>
    <row r="76" ht="24" customHeight="1" s="49">
      <c r="A76" s="187" t="n">
        <v>74</v>
      </c>
      <c r="B76" s="186" t="n"/>
      <c r="C76" s="186" t="inlineStr">
        <is>
          <t>ยา Simvastatin สามารถลดระดับไขมันในเลือดได้อย่างไร</t>
        </is>
      </c>
      <c r="D76" s="186" t="n"/>
      <c r="E76" s="186" t="inlineStr">
        <is>
          <t>ยับยั้งการดูดซึม cholesterol จากทางเดินอาหาร</t>
        </is>
      </c>
      <c r="F76" s="186" t="inlineStr">
        <is>
          <t>กระตุ้นการทำงานของเอนไซม์ lipolipase</t>
        </is>
      </c>
      <c r="G76" s="186" t="inlineStr">
        <is>
          <t>เพิ่มการสร้าง LDL receptor ที่ตับ</t>
        </is>
      </c>
      <c r="H76" s="186" t="inlineStr">
        <is>
          <t>ยับยั้งกระบวนการ gluconeogenesis ที่ตับ</t>
        </is>
      </c>
      <c r="I76" s="188" t="inlineStr">
        <is>
          <t>เพิ่มการสร้าง VLDL-C จากตับ</t>
        </is>
      </c>
      <c r="J76" s="185" t="inlineStr">
        <is>
          <t>1</t>
        </is>
      </c>
      <c r="K76" s="186" t="inlineStr">
        <is>
          <t>✅ คำตอบที่ถูกต้อง: ข้อ ก. เพิ่มการสร้าง LDL receptor ที่ตับ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t>
        </is>
      </c>
      <c r="L76" s="186" t="n"/>
      <c r="M76" s="186" t="inlineStr">
        <is>
          <t>Cardiovascular</t>
        </is>
      </c>
      <c r="N76" s="186" t="inlineStr">
        <is>
          <t>Dyslipidemias</t>
        </is>
      </c>
      <c r="O76" s="185" t="inlineStr">
        <is>
          <t>Clinic</t>
        </is>
      </c>
      <c r="P76" s="186" t="inlineStr">
        <is>
          <t>ข้อ 3 (PLE_CC1_Practice_Exam.md)</t>
        </is>
      </c>
      <c r="Q76" s="185" t="inlineStr">
        <is>
          <t>ข้อสอบจริง</t>
        </is>
      </c>
      <c r="R76" s="185" t="inlineStr">
        <is>
          <t>2558</t>
        </is>
      </c>
      <c r="S76" s="185" t="n"/>
    </row>
    <row r="77" ht="24" customHeight="1" s="49">
      <c r="A77" s="187" t="n">
        <v>75</v>
      </c>
      <c r="B77" s="186" t="n"/>
      <c r="C77" s="186" t="inlineStr">
        <is>
          <t>การรักษาผู้ป่วยรายนี้ต้องจะลดระดับ LDL-C ให้ได้เท่าไหร่ เพื่อป้องกัน Atherosclerosis</t>
        </is>
      </c>
      <c r="D77" s="186" t="n"/>
      <c r="E77" s="186" t="inlineStr">
        <is>
          <t>น้อยกว่า 70 mg/dL</t>
        </is>
      </c>
      <c r="F77" s="186" t="inlineStr">
        <is>
          <t>น้อยกว่า 100 mg/dL</t>
        </is>
      </c>
      <c r="G77" s="186" t="inlineStr">
        <is>
          <t>น้อยกว่า 130 mg/dL</t>
        </is>
      </c>
      <c r="H77" s="186" t="inlineStr">
        <is>
          <t>น้อยกว่า 160 mg/dL</t>
        </is>
      </c>
      <c r="I77" s="188" t="inlineStr">
        <is>
          <t>น้อยกว่า 190 mg/dL</t>
        </is>
      </c>
      <c r="J77" s="185" t="inlineStr">
        <is>
          <t>1</t>
        </is>
      </c>
      <c r="K77" s="186" t="inlineStr">
        <is>
          <t>✅ คำตอบที่ถูกต้อง: ข้อ ก. น้อยกว่า 70 mg/dL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t>
        </is>
      </c>
      <c r="L77" s="186" t="n"/>
      <c r="M77" s="186" t="inlineStr">
        <is>
          <t>Cardiovascular</t>
        </is>
      </c>
      <c r="N77" s="186" t="inlineStr">
        <is>
          <t>Hypertension</t>
        </is>
      </c>
      <c r="O77" s="185" t="inlineStr">
        <is>
          <t>Clinic</t>
        </is>
      </c>
      <c r="P77" s="186" t="inlineStr">
        <is>
          <t>ข้อ 5 (PLE_CC1_Practice_Exam.md)</t>
        </is>
      </c>
      <c r="Q77" s="185" t="inlineStr">
        <is>
          <t>ข้อสอบจริง</t>
        </is>
      </c>
      <c r="R77" s="185" t="inlineStr">
        <is>
          <t>2558</t>
        </is>
      </c>
      <c r="S77" s="185" t="n"/>
    </row>
    <row r="78" ht="24" customHeight="1" s="49">
      <c r="A78" s="187" t="n">
        <v>76</v>
      </c>
      <c r="B78" s="186" t="n"/>
      <c r="C78" s="186"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D78" s="186" t="n"/>
      <c r="E78" s="186" t="inlineStr">
        <is>
          <t>ปรับเพิ่มขนาดยา Simvastatin เป็น 40 mg ต่อวัน</t>
        </is>
      </c>
      <c r="F78" s="186" t="inlineStr">
        <is>
          <t>ปรับลดขนาดยา Simvastatin เป็น 10 mg ต่อวัน และเพิ่มยา Niacin</t>
        </is>
      </c>
      <c r="G78" s="186" t="inlineStr">
        <is>
          <t>ปรับลดขนาดยา Simvastatin เป็น 10 mg ต่อวัน และเพิ่มยา Ezetimibe</t>
        </is>
      </c>
      <c r="H78" s="186" t="inlineStr">
        <is>
          <t>ปรับลดขนาดยา Simvastatin เป็น 10 mg ต่อวัน และเพิ่ม Fish oil 1 g ต่อวัน</t>
        </is>
      </c>
      <c r="I78" s="188" t="inlineStr">
        <is>
          <t>เปลี่ยนยา Simvastatin เป็น Atorvastatin 40 mg ต่อวัน</t>
        </is>
      </c>
      <c r="J78" s="185" t="inlineStr">
        <is>
          <t>1</t>
        </is>
      </c>
      <c r="K78" s="186" t="inlineStr">
        <is>
          <t>✅ คำตอบที่ถูกต้อง: ข้อ ก. ปรับลดขนาดยา Simvastatin เป็น 10 mg ต่อวัน และเพิ่มยา Ezetimibe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t>
        </is>
      </c>
      <c r="L78" s="186" t="n"/>
      <c r="M78" s="186" t="inlineStr">
        <is>
          <t>Cardiovascular</t>
        </is>
      </c>
      <c r="N78" s="186" t="inlineStr">
        <is>
          <t>Hypertension</t>
        </is>
      </c>
      <c r="O78" s="185" t="inlineStr">
        <is>
          <t>Clinic</t>
        </is>
      </c>
      <c r="P78" s="186" t="inlineStr">
        <is>
          <t>ข้อ 6 (PLE_CC1_Practice_Exam.md)</t>
        </is>
      </c>
      <c r="Q78" s="185" t="inlineStr">
        <is>
          <t>ข้อสอบจริง</t>
        </is>
      </c>
      <c r="R78" s="185" t="inlineStr">
        <is>
          <t>2558</t>
        </is>
      </c>
      <c r="S78" s="185" t="n"/>
    </row>
    <row r="79" ht="24" customHeight="1" s="49">
      <c r="A79" s="187" t="n">
        <v>77</v>
      </c>
      <c r="B79" s="186" t="n"/>
      <c r="C79" s="186" t="inlineStr">
        <is>
          <t>หากผู้ป่วยมักลืมรับประทาน Simvastatin ตอนก่อนนอน การแก้ไขป็ญหาในข้อใดเหมาะสมที่สุด</t>
        </is>
      </c>
      <c r="D79" s="186" t="n"/>
      <c r="E79" s="186" t="inlineStr">
        <is>
          <t>รับประทานทันทีที่นึกขึ้นได้</t>
        </is>
      </c>
      <c r="F79" s="186" t="inlineStr">
        <is>
          <t>เปลี่ยนไปรับประทานตอนเช้า</t>
        </is>
      </c>
      <c r="G79" s="186" t="inlineStr">
        <is>
          <t>เปลี่ยนไปรับประทานตอนกลางวัน</t>
        </is>
      </c>
      <c r="H79" s="186" t="inlineStr">
        <is>
          <t>เปลี่ยนไปรับประทานตอนเย็น</t>
        </is>
      </c>
      <c r="I79" s="188" t="inlineStr">
        <is>
          <t>กำชับผู้ป่วยว่าไม่ควรลืม เนื่องจาก simvastatin ต้องรับประทานก่อนนอนเท่านั้น</t>
        </is>
      </c>
      <c r="J79" s="185" t="inlineStr">
        <is>
          <t>1</t>
        </is>
      </c>
      <c r="K79" s="186" t="inlineStr">
        <is>
          <t>✅ คำตอบที่ถูกต้อง: ข้อ ก. รับประทานทันทีที่นึกขึ้นได้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t>
        </is>
      </c>
      <c r="L79" s="186" t="n"/>
      <c r="M79" s="186" t="inlineStr">
        <is>
          <t>Cardiovascular</t>
        </is>
      </c>
      <c r="N79" s="186" t="inlineStr">
        <is>
          <t>Dyslipidemias</t>
        </is>
      </c>
      <c r="O79" s="185" t="inlineStr">
        <is>
          <t>Clinic</t>
        </is>
      </c>
      <c r="P79" s="186" t="inlineStr">
        <is>
          <t>ข้อ 9 (PLE_CC1_Practice_Exam.md)</t>
        </is>
      </c>
      <c r="Q79" s="185" t="inlineStr">
        <is>
          <t>ข้อสอบจริง</t>
        </is>
      </c>
      <c r="R79" s="185" t="inlineStr">
        <is>
          <t>2558</t>
        </is>
      </c>
      <c r="S79" s="185" t="n"/>
    </row>
    <row r="80" ht="24" customHeight="1" s="49">
      <c r="A80" s="187" t="n">
        <v>78</v>
      </c>
      <c r="B80" s="186" t="n"/>
      <c r="C80" s="186" t="inlineStr">
        <is>
          <t>ข้อใดกล่าวถึง Furosemide ได้อย่างถูกต้องในผู้ป่วยรายนี้</t>
        </is>
      </c>
      <c r="D80" s="186" t="n"/>
      <c r="E80" s="186" t="inlineStr">
        <is>
          <t>ช่วยลดอัตราการเสียชีวิต</t>
        </is>
      </c>
      <c r="F80" s="186" t="inlineStr">
        <is>
          <t>ไม่ควรใช้ร่วมกับ Enalapril</t>
        </is>
      </c>
      <c r="G80" s="186" t="inlineStr">
        <is>
          <t>การใช้ร่วมกับ HCTZ อาจทำให้เกิด Diuretic resistance</t>
        </is>
      </c>
      <c r="H80" s="186" t="inlineStr">
        <is>
          <t>มีประสิทธิภาพในการบรรเทาอาการโรคหัวใจล้มเหลวดีกว่า HCTZ</t>
        </is>
      </c>
      <c r="I80" s="188" t="inlineStr">
        <is>
          <t>ออกฤทธิ์ยับยั้งการดูดกลับ NaCl ที่ distal tubule</t>
        </is>
      </c>
      <c r="J80" s="185" t="inlineStr">
        <is>
          <t>1</t>
        </is>
      </c>
      <c r="K80" s="186" t="inlineStr">
        <is>
          <t>✅ คำตอบที่ถูกต้อง: ข้อ ก. มีประสิทธิภาพในการบรรเทาอาการโรคหัวใจล้มเหลวดีกว่า HCTZ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t>
        </is>
      </c>
      <c r="L80" s="186" t="n"/>
      <c r="M80" s="186" t="inlineStr">
        <is>
          <t>Cardiovascular</t>
        </is>
      </c>
      <c r="N80" s="186" t="inlineStr">
        <is>
          <t>Stable Heart Failure</t>
        </is>
      </c>
      <c r="O80" s="185" t="inlineStr">
        <is>
          <t>Clinic</t>
        </is>
      </c>
      <c r="P80" s="186" t="inlineStr">
        <is>
          <t>ข้อ 3 (PLE_CC1_Practice_Exam.md)</t>
        </is>
      </c>
      <c r="Q80" s="185" t="inlineStr">
        <is>
          <t>ข้อสอบจริง</t>
        </is>
      </c>
      <c r="R80" s="185" t="inlineStr">
        <is>
          <t>2558</t>
        </is>
      </c>
      <c r="S80" s="185" t="n"/>
    </row>
    <row r="81" ht="24" customHeight="1" s="49">
      <c r="A81" s="187" t="n">
        <v>79</v>
      </c>
      <c r="B81" s="186" t="n"/>
      <c r="C81" s="186" t="inlineStr">
        <is>
          <t>ยา Enalapril มี half-life เท่ากับ 11 ชั่วโมง ค่า Ke ของยานี้เท่ากับเท่าไหร่ (hr-1)</t>
        </is>
      </c>
      <c r="D81" s="186" t="n"/>
      <c r="E81" s="186" t="inlineStr">
        <is>
          <t>0.06</t>
        </is>
      </c>
      <c r="F81" s="186" t="inlineStr">
        <is>
          <t>0.063</t>
        </is>
      </c>
      <c r="G81" s="186" t="inlineStr">
        <is>
          <t>0.067</t>
        </is>
      </c>
      <c r="H81" s="186" t="inlineStr">
        <is>
          <t>0.07</t>
        </is>
      </c>
      <c r="I81" s="188" t="inlineStr">
        <is>
          <t>0.075</t>
        </is>
      </c>
      <c r="J81" s="185" t="inlineStr">
        <is>
          <t>1</t>
        </is>
      </c>
      <c r="K81" s="186" t="inlineStr">
        <is>
          <t>✅ คำตอบที่ถูกต้อง: ข้อ ก. 0.063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t>
        </is>
      </c>
      <c r="L81" s="186" t="n"/>
      <c r="M81" s="186" t="inlineStr">
        <is>
          <t>Cardiovascular</t>
        </is>
      </c>
      <c r="N81" s="186" t="inlineStr">
        <is>
          <t>Hypertension</t>
        </is>
      </c>
      <c r="O81" s="185" t="inlineStr">
        <is>
          <t>Clinic</t>
        </is>
      </c>
      <c r="P81" s="186" t="inlineStr">
        <is>
          <t>ข้อ 5 (PLE_CC1_Practice_Exam.md)</t>
        </is>
      </c>
      <c r="Q81" s="185" t="inlineStr">
        <is>
          <t>ข้อสอบจริง</t>
        </is>
      </c>
      <c r="R81" s="185" t="inlineStr">
        <is>
          <t>2558</t>
        </is>
      </c>
      <c r="S81" s="185" t="n"/>
    </row>
    <row r="82" ht="24" customHeight="1" s="49">
      <c r="A82" s="187" t="n">
        <v>80</v>
      </c>
      <c r="B82" s="186" t="n"/>
      <c r="C82" s="186" t="inlineStr">
        <is>
          <t>ยาใดที่ไม่มีผลลดอัตราการตายสำหรับผู้ป่วยหัวใจขาดเลือด</t>
        </is>
      </c>
      <c r="D82" s="186" t="n"/>
      <c r="E82" s="186" t="inlineStr">
        <is>
          <t>Simvastatin</t>
        </is>
      </c>
      <c r="F82" s="186" t="inlineStr">
        <is>
          <t>Enalapril</t>
        </is>
      </c>
      <c r="G82" s="186" t="inlineStr">
        <is>
          <t>Aspirin</t>
        </is>
      </c>
      <c r="H82" s="186" t="inlineStr">
        <is>
          <t>Clopidogrel</t>
        </is>
      </c>
      <c r="I82" s="188" t="inlineStr">
        <is>
          <t>Amlodipine</t>
        </is>
      </c>
      <c r="J82" s="185" t="inlineStr">
        <is>
          <t>1</t>
        </is>
      </c>
      <c r="K82" s="186" t="inlineStr">
        <is>
          <t>✅ คำตอบที่ถูกต้อง: ข้อ ก. Amlodipine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t>
        </is>
      </c>
      <c r="L82" s="186" t="n"/>
      <c r="M82" s="186" t="inlineStr">
        <is>
          <t>Cardiovascular</t>
        </is>
      </c>
      <c r="N82" s="186" t="inlineStr">
        <is>
          <t>Hypertension</t>
        </is>
      </c>
      <c r="O82" s="185" t="inlineStr">
        <is>
          <t>Clinic</t>
        </is>
      </c>
      <c r="P82" s="186" t="inlineStr">
        <is>
          <t>ข้อ 1 (PLE_CC1_Practice_Exam.md)</t>
        </is>
      </c>
      <c r="Q82" s="185" t="inlineStr">
        <is>
          <t>ข้อสอบจริง</t>
        </is>
      </c>
      <c r="R82" s="185" t="inlineStr">
        <is>
          <t>2558</t>
        </is>
      </c>
      <c r="S82" s="185" t="n"/>
    </row>
    <row r="83" ht="24" customHeight="1" s="49">
      <c r="A83" s="187" t="n">
        <v>81</v>
      </c>
      <c r="B83" s="186" t="n"/>
      <c r="C83" s="186" t="inlineStr">
        <is>
          <t>Aspirin และ Clopidogrel แตกต่างกันอย่างไร</t>
        </is>
      </c>
      <c r="D83" s="186" t="n"/>
      <c r="E83" s="186" t="inlineStr">
        <is>
          <t>มี site of action ที่แตกต่างกัน</t>
        </is>
      </c>
      <c r="F83" s="186" t="inlineStr">
        <is>
          <t>Aspirin เป็น Antiplatelets ส่วน Clopidogrel เป็น anticoagulants</t>
        </is>
      </c>
      <c r="G83" s="186" t="inlineStr">
        <is>
          <t>Aspirin เป็น Anticoagulants ส่วน Clopidogrel เป็น antiplatelet</t>
        </is>
      </c>
      <c r="H83" s="186" t="inlineStr">
        <is>
          <t>หวังผลการรักษาที่แตกต่างกัน</t>
        </is>
      </c>
      <c r="I83" s="188" t="inlineStr">
        <is>
          <t>ยาทั้งคู่ไม่แตกต่างกัน</t>
        </is>
      </c>
      <c r="J83" s="185" t="inlineStr">
        <is>
          <t>1</t>
        </is>
      </c>
      <c r="K83" s="186" t="inlineStr">
        <is>
          <t>✅ คำตอบที่ถูกต้อง: ข้อ ก. มี site of action ที่แตกต่างกัน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t>
        </is>
      </c>
      <c r="L83" s="186" t="n"/>
      <c r="M83" s="186" t="inlineStr">
        <is>
          <t>Cardiovascular</t>
        </is>
      </c>
      <c r="N83" s="186" t="inlineStr">
        <is>
          <t>Coronary artery disease</t>
        </is>
      </c>
      <c r="O83" s="185" t="inlineStr">
        <is>
          <t>Clinic</t>
        </is>
      </c>
      <c r="P83" s="186" t="inlineStr">
        <is>
          <t>ข้อ 5 (PLE_CC1_Practice_Exam.md)</t>
        </is>
      </c>
      <c r="Q83" s="185" t="inlineStr">
        <is>
          <t>ข้อสอบจริง</t>
        </is>
      </c>
      <c r="R83" s="185" t="inlineStr">
        <is>
          <t>2558</t>
        </is>
      </c>
      <c r="S83" s="185" t="n"/>
    </row>
    <row r="84" ht="24" customHeight="1" s="49">
      <c r="A84" s="187" t="n">
        <v>82</v>
      </c>
      <c r="B84"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t>
        </is>
      </c>
      <c r="C84" s="186" t="inlineStr">
        <is>
          <t>คำถาม: เป้าหมายความดันโลหิตของผู้ป่วยรายนี้ตาม JNC8 เท่ากับข้อใด</t>
        </is>
      </c>
      <c r="D84" s="186" t="n"/>
      <c r="E84" s="186" t="inlineStr">
        <is>
          <t>150/90 mmHg</t>
        </is>
      </c>
      <c r="F84" s="186" t="inlineStr">
        <is>
          <t>140/90 mmHg</t>
        </is>
      </c>
      <c r="G84" s="186" t="inlineStr">
        <is>
          <t>130/80 mmHg</t>
        </is>
      </c>
      <c r="H84" s="186" t="inlineStr">
        <is>
          <t>140/80 mmHg</t>
        </is>
      </c>
      <c r="I84" s="188" t="inlineStr">
        <is>
          <t>125/90 mmHg</t>
        </is>
      </c>
      <c r="J84" s="185" t="inlineStr">
        <is>
          <t>1</t>
        </is>
      </c>
      <c r="K84" s="186" t="inlineStr">
        <is>
          <t>✅ คำตอบที่ถูกต้อง: ข้อ ก. 150/90 mmHg
🎯 ทำไมข้อนี้ถึงถูก:
🔍 ข้ออื่นผิดเพราะอะไร:
🔍 ข้ออื่นผิดเพราะอะไร:
• ข้อ ข. (140/90 mmHg): ไม่ตรงกับหลักการหรือข้อบ่งใช้ที่ถูกต้องตามโจทย์กำหนด
• ข้อ ค. (130/80 mmHg): ไม่ตรงกับหลักการหรือข้อบ่งใช้ที่ถูกต้องตามโจทย์กำหนด
• ข้อ ง. (140/80 mmHg): ไม่ตรงกับหลักการหรือข้อบ่งใช้ที่ถูกต้องตามโจทย์กำหนด
• ข้อ จ. (125/90 mmHg): ไม่ตรงกับหลักการหรือข้อบ่งใช้ที่ถูกต้องตามโจทย์กำหนด</t>
        </is>
      </c>
      <c r="L84" s="186" t="n"/>
      <c r="M84" s="186" t="inlineStr">
        <is>
          <t>Cardiovascular</t>
        </is>
      </c>
      <c r="N84" s="186" t="inlineStr">
        <is>
          <t>Dyslipidemias</t>
        </is>
      </c>
      <c r="O84" s="185" t="inlineStr">
        <is>
          <t>Clinic</t>
        </is>
      </c>
      <c r="P84" s="186" t="inlineStr">
        <is>
          <t>[SOURCE: Pharma Plus เล่มม่วง 2 - ข้อสอบย้อนหลังปี 2558 วันที่ 1 ข้อ 1]</t>
        </is>
      </c>
      <c r="Q84" s="185" t="inlineStr">
        <is>
          <t>ข้อสอบจริง</t>
        </is>
      </c>
      <c r="R84" s="185" t="inlineStr">
        <is>
          <t>2558</t>
        </is>
      </c>
      <c r="S84" s="185" t="n"/>
    </row>
    <row r="85" ht="24" customHeight="1" s="49">
      <c r="A85" s="187" t="n">
        <v>83</v>
      </c>
      <c r="B85"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t>
        </is>
      </c>
      <c r="C85" s="186" t="inlineStr">
        <is>
          <t>คำถาม: ข้อใดคือ ADR ของ enalapril ที่ต้องติดตาม</t>
        </is>
      </c>
      <c r="D85" s="186" t="n"/>
      <c r="E85" s="186" t="inlineStr">
        <is>
          <t>Hyperkalemia</t>
        </is>
      </c>
      <c r="F85" s="186" t="inlineStr">
        <is>
          <t>Hyperuricemia</t>
        </is>
      </c>
      <c r="G85" s="186" t="inlineStr">
        <is>
          <t>Hypernatremia</t>
        </is>
      </c>
      <c r="H85" s="186" t="inlineStr">
        <is>
          <t>Hyperphosphatemia</t>
        </is>
      </c>
      <c r="I85" s="188" t="inlineStr">
        <is>
          <t>Hypercalcemia</t>
        </is>
      </c>
      <c r="J85" s="185" t="inlineStr">
        <is>
          <t>1</t>
        </is>
      </c>
      <c r="K85" s="186" t="inlineStr">
        <is>
          <t>✅ คำตอบที่ถูกต้อง: ข้อ ก. Hyperkalemia
🎯 ทำไมข้อนี้ถึงถูก:
🔍 ข้ออื่นผิดเพราะอะไร:
🔍 ข้ออื่นผิดเพราะอะไร:
• ข้อ ข. (Hyperuricemia): ไม่ตรงกับหลักการหรือข้อบ่งใช้ที่ถูกต้องตามโจทย์กำหนด
• ข้อ ค. (Hypernatremia): ไม่ตรงกับหลักการหรือข้อบ่งใช้ที่ถูกต้องตามโจทย์กำหนด
• ข้อ ง. (Hyperphosphatemia): ไม่ตรงกับหลักการหรือข้อบ่งใช้ที่ถูกต้องตามโจทย์กำหนด
• ข้อ จ. (Hypercalcemia): ไม่ตรงกับหลักการหรือข้อบ่งใช้ที่ถูกต้องตามโจทย์กำหนด</t>
        </is>
      </c>
      <c r="L85" s="186" t="n"/>
      <c r="M85" s="186" t="inlineStr">
        <is>
          <t>Cardiovascular</t>
        </is>
      </c>
      <c r="N85" s="186" t="inlineStr">
        <is>
          <t>Dyslipidemias</t>
        </is>
      </c>
      <c r="O85" s="185" t="inlineStr">
        <is>
          <t>Clinic</t>
        </is>
      </c>
      <c r="P85" s="186" t="inlineStr">
        <is>
          <t>[SOURCE: Pharma Plus เล่มม่วง 2 - ข้อสอบย้อนหลังปี 2558 วันที่ 1 ข้อ 2]</t>
        </is>
      </c>
      <c r="Q85" s="185" t="inlineStr">
        <is>
          <t>ข้อสอบจริง</t>
        </is>
      </c>
      <c r="R85" s="185" t="inlineStr">
        <is>
          <t>2558</t>
        </is>
      </c>
      <c r="S85" s="185" t="n"/>
    </row>
    <row r="86" ht="24" customHeight="1" s="49">
      <c r="A86" s="187" t="n">
        <v>84</v>
      </c>
      <c r="B86"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t>
        </is>
      </c>
      <c r="C86" s="186" t="inlineStr">
        <is>
          <t>คำถาม: ควรเพิ่มยารักษาความดันใดให้ได้ตามเป้าหมาย</t>
        </is>
      </c>
      <c r="D86" s="186" t="n"/>
      <c r="E86" s="186" t="inlineStr">
        <is>
          <t>Atenolol</t>
        </is>
      </c>
      <c r="F86" s="186" t="inlineStr">
        <is>
          <t>Amlodipine</t>
        </is>
      </c>
      <c r="G86" s="186" t="inlineStr">
        <is>
          <t>เพิ่มขนาดยา enalapril</t>
        </is>
      </c>
      <c r="H86" s="186" t="inlineStr">
        <is>
          <t>Indapamide</t>
        </is>
      </c>
      <c r="I86" s="188" t="inlineStr">
        <is>
          <t>HCTZ</t>
        </is>
      </c>
      <c r="J86" s="185" t="inlineStr">
        <is>
          <t>2</t>
        </is>
      </c>
      <c r="K86" s="186" t="inlineStr">
        <is>
          <t>✅ คำตอบที่ถูกต้อง: ข้อ ข. Amlodipine
🎯 ทำไมข้อนี้ถึงถูก:
🔍 ข้ออื่นผิดเพราะอะไร:
🔍 ข้ออื่นผิดเพราะอะไร:
• ข้อ ก. (Atenolol): ไม่ตรงกับหลักการหรือข้อบ่งใช้ที่ถูกต้องตามโจทย์กำหนด
• ข้อ ค. (เพิ่มขนาดยา enalapril): ไม่ตรงกับหลักการหรือข้อบ่งใช้ที่ถูกต้องตามโจทย์กำหนด
• ข้อ ง. (Indapamide): ไม่ตรงกับหลักการหรือข้อบ่งใช้ที่ถูกต้องตามโจทย์กำหนด
• ข้อ จ. (HCTZ): ไม่ตรงกับหลักการหรือข้อบ่งใช้ที่ถูกต้องตามโจทย์กำหนด</t>
        </is>
      </c>
      <c r="L86" s="186" t="n"/>
      <c r="M86" s="186" t="inlineStr">
        <is>
          <t>Cardiovascular</t>
        </is>
      </c>
      <c r="N86" s="186" t="inlineStr">
        <is>
          <t>Dyslipidemias</t>
        </is>
      </c>
      <c r="O86" s="185" t="inlineStr">
        <is>
          <t>Clinic</t>
        </is>
      </c>
      <c r="P86" s="186" t="inlineStr">
        <is>
          <t>[SOURCE: Pharma Plus เล่มม่วง 2 - ข้อสอบย้อนหลังปี 2558 วันที่ 1 ข้อ 3]</t>
        </is>
      </c>
      <c r="Q86" s="185" t="inlineStr">
        <is>
          <t>ข้อสอบจริง</t>
        </is>
      </c>
      <c r="R86" s="185" t="inlineStr">
        <is>
          <t>2558</t>
        </is>
      </c>
      <c r="S86" s="185" t="n"/>
    </row>
    <row r="87" ht="24" customHeight="1" s="49">
      <c r="A87" s="187" t="n">
        <v>85</v>
      </c>
      <c r="B87"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t>
        </is>
      </c>
      <c r="C87" s="186" t="inlineStr">
        <is>
          <t>คำถาม: ผู้ป่วยรายนี้ต้องติดตามภาวะใด</t>
        </is>
      </c>
      <c r="D87" s="186" t="n"/>
      <c r="E87" s="186" t="inlineStr">
        <is>
          <t>ผื่นผิวหนัง</t>
        </is>
      </c>
      <c r="F87" s="186" t="inlineStr">
        <is>
          <t>ตับอักเสบ</t>
        </is>
      </c>
      <c r="G87" s="186" t="inlineStr">
        <is>
          <t>กล้ามเนื้ออักเสบ</t>
        </is>
      </c>
      <c r="H87" s="186" t="inlineStr">
        <is>
          <t>การทำงานของไตลดลง</t>
        </is>
      </c>
      <c r="I87" s="188" t="inlineStr">
        <is>
          <t>เลือดจาง</t>
        </is>
      </c>
      <c r="J87" s="185" t="inlineStr">
        <is>
          <t>3</t>
        </is>
      </c>
      <c r="K87" s="186" t="inlineStr">
        <is>
          <t>✅ คำตอบที่ถูกต้อง: ข้อ ค. กล้ามเนื้ออักเสบ
🎯 ทำไมข้อนี้ถึงถูก:
🔍 ข้ออื่นผิดเพราะอะไร:
🔍 ข้ออื่นผิดเพราะอะไร:
• ข้อ ก. (ผื่นผิวหนัง): ไม่ตรงกับหลักการหรือข้อบ่งใช้ที่ถูกต้องตามโจทย์กำหนด
• ข้อ ข. (ตับอักเสบ): ไม่ตรงกับหลักการหรือข้อบ่งใช้ที่ถูกต้องตามโจทย์กำหนด
• ข้อ ง. (การทำงานของไตลดลง): ไม่ตรงกับหลักการหรือข้อบ่งใช้ที่ถูกต้องตามโจทย์กำหนด
• ข้อ จ. (เลือดจาง): ไม่ตรงกับหลักการหรือข้อบ่งใช้ที่ถูกต้องตามโจทย์กำหนด</t>
        </is>
      </c>
      <c r="L87" s="186" t="n"/>
      <c r="M87" s="186" t="inlineStr">
        <is>
          <t>Cardiovascular</t>
        </is>
      </c>
      <c r="N87" s="186" t="inlineStr">
        <is>
          <t>Dyslipidemias</t>
        </is>
      </c>
      <c r="O87" s="185" t="inlineStr">
        <is>
          <t>Clinic</t>
        </is>
      </c>
      <c r="P87" s="186" t="inlineStr">
        <is>
          <t>[SOURCE: Pharma Plus เล่มม่วง 2 - ข้อสอบย้อนหลังปี 2558 วันที่ 1 ข้อ 4]</t>
        </is>
      </c>
      <c r="Q87" s="185" t="inlineStr">
        <is>
          <t>ข้อสอบจริง</t>
        </is>
      </c>
      <c r="R87" s="185" t="inlineStr">
        <is>
          <t>2558</t>
        </is>
      </c>
      <c r="S87" s="185" t="n"/>
    </row>
    <row r="88" ht="24" customHeight="1" s="49">
      <c r="A88" s="187" t="n">
        <v>86</v>
      </c>
      <c r="B88"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t>
        </is>
      </c>
      <c r="C88" s="186" t="inlineStr">
        <is>
          <t>คำถาม: Simvastatin เกิดปฏิกิริยาระหว่างยา gemfibrozil ด้วยกลไก</t>
        </is>
      </c>
      <c r="D88" s="186" t="n"/>
      <c r="E88" s="186" t="inlineStr">
        <is>
          <t>CYP 3A4</t>
        </is>
      </c>
      <c r="F88" s="186" t="inlineStr">
        <is>
          <t>CYP 1A2</t>
        </is>
      </c>
      <c r="G88" s="186" t="inlineStr">
        <is>
          <t>CYP 2C9</t>
        </is>
      </c>
      <c r="H88" s="186" t="inlineStr">
        <is>
          <t>Sulfation</t>
        </is>
      </c>
      <c r="I88" s="188" t="inlineStr">
        <is>
          <t>OATP 1B1</t>
        </is>
      </c>
      <c r="J88" s="185" t="inlineStr">
        <is>
          <t>5</t>
        </is>
      </c>
      <c r="K88" s="186" t="inlineStr">
        <is>
          <t>✅ คำตอบที่ถูกต้อง: ข้อ จ. OATP 1B1
🎯 ทำไมข้อนี้ถึงถูก:
🔍 ข้ออื่นผิดเพราะอะไร:
🔍 ข้ออื่นผิดเพราะอะไร:
• ข้อ ก. (CYP 3A4): ไม่ตรงกับหลักการหรือข้อบ่งใช้ที่ถูกต้องตามโจทย์กำหนด
• ข้อ ข. (CYP 1A2): ไม่ตรงกับหลักการหรือข้อบ่งใช้ที่ถูกต้องตามโจทย์กำหนด
• ข้อ ค. (CYP 2C9): ไม่ตรงกับหลักการหรือข้อบ่งใช้ที่ถูกต้องตามโจทย์กำหนด
• ข้อ ง. (Sulfation): ไม่ตรงกับหลักการหรือข้อบ่งใช้ที่ถูกต้องตามโจทย์กำหนด</t>
        </is>
      </c>
      <c r="L88" s="186" t="n"/>
      <c r="M88" s="186" t="inlineStr">
        <is>
          <t>Cardiovascular</t>
        </is>
      </c>
      <c r="N88" s="186" t="inlineStr">
        <is>
          <t>Dyslipidemias</t>
        </is>
      </c>
      <c r="O88" s="185" t="inlineStr">
        <is>
          <t>Clinic</t>
        </is>
      </c>
      <c r="P88" s="186" t="inlineStr">
        <is>
          <t>[SOURCE: Pharma Plus เล่มม่วง 2 - ข้อสอบย้อนหลังปี 2558 วันที่ 1 ข้อ 5]</t>
        </is>
      </c>
      <c r="Q88" s="185" t="inlineStr">
        <is>
          <t>ข้อสอบจริง</t>
        </is>
      </c>
      <c r="R88" s="185" t="inlineStr">
        <is>
          <t>2558</t>
        </is>
      </c>
      <c r="S88" s="185" t="n"/>
    </row>
    <row r="89" ht="24" customHeight="1" s="49">
      <c r="A89" s="187" t="n">
        <v>87</v>
      </c>
      <c r="B89" s="18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t>
        </is>
      </c>
      <c r="C89" s="186" t="inlineStr">
        <is>
          <t>คำถาม: 6 เดือนต่อมาผู้ป่วยมีภาวะหลอดเลือดแดงที่ไตตีบ ควรให้ยาความดันใด</t>
        </is>
      </c>
      <c r="D89" s="186" t="n"/>
      <c r="E89" s="186" t="inlineStr">
        <is>
          <t>Manidipine</t>
        </is>
      </c>
      <c r="F89" s="186" t="inlineStr">
        <is>
          <t>Losartan</t>
        </is>
      </c>
      <c r="G89" s="186" t="inlineStr">
        <is>
          <t>Ramipril</t>
        </is>
      </c>
      <c r="H89" s="186" t="inlineStr">
        <is>
          <t>HCTZ</t>
        </is>
      </c>
      <c r="I89" s="188" t="inlineStr">
        <is>
          <t>Metoprolol</t>
        </is>
      </c>
      <c r="J89" s="185" t="inlineStr">
        <is>
          <t>1</t>
        </is>
      </c>
      <c r="K89" s="186" t="inlineStr">
        <is>
          <t>✅ คำตอบที่ถูกต้อง: ข้อ ก. Manidipine
🎯 ทำไมข้อนี้ถึงถูก:
🔍 ข้ออื่นผิดเพราะอะไร:
🔍 ข้ออื่นผิดเพราะอะไร:
• ข้อ ข. (Losartan): ไม่ตรงกับหลักการหรือข้อบ่งใช้ที่ถูกต้องตามโจทย์กำหนด
• ข้อ ค. (Ramipril): ไม่ตรงกับหลักการหรือข้อบ่งใช้ที่ถูกต้องตามโจทย์กำหนด
• ข้อ ง. (HCTZ): ไม่ตรงกับหลักการหรือข้อบ่งใช้ที่ถูกต้องตามโจทย์กำหนด
• ข้อ จ. (Metoprolol): ไม่ตรงกับหลักการหรือข้อบ่งใช้ที่ถูกต้องตามโจทย์กำหนด</t>
        </is>
      </c>
      <c r="L89" s="186" t="n"/>
      <c r="M89" s="186" t="inlineStr">
        <is>
          <t>Cardiovascular</t>
        </is>
      </c>
      <c r="N89" s="186" t="inlineStr">
        <is>
          <t>Dyslipidemias</t>
        </is>
      </c>
      <c r="O89" s="185" t="inlineStr">
        <is>
          <t>Clinic</t>
        </is>
      </c>
      <c r="P89" s="186" t="inlineStr">
        <is>
          <t>[SOURCE: Pharma Plus เล่มม่วง 2 - ข้อสอบย้อนหลังปี 2558 วันที่ 1 ข้อ 7]</t>
        </is>
      </c>
      <c r="Q89" s="185" t="inlineStr">
        <is>
          <t>ข้อสอบจริง</t>
        </is>
      </c>
      <c r="R89" s="185" t="inlineStr">
        <is>
          <t>2558</t>
        </is>
      </c>
      <c r="S89" s="185" t="n"/>
    </row>
    <row r="90" ht="24" customHeight="1" s="49">
      <c r="A90" s="187" t="n">
        <v>88</v>
      </c>
      <c r="B90" s="186" t="inlineStr">
        <is>
          <t>[กรณีศึกษา 4]
ผู้ป่วยชายโรคหืด</t>
        </is>
      </c>
      <c r="C90" s="186" t="inlineStr">
        <is>
          <t>คำถาม: หากผู้ป่วยมีโรคความดันร่วมไม่ควรได้ยาใด</t>
        </is>
      </c>
      <c r="D90" s="186" t="n"/>
      <c r="E90" s="186" t="inlineStr">
        <is>
          <t>Carvedilol</t>
        </is>
      </c>
      <c r="F90" s="186" t="inlineStr">
        <is>
          <t>HCTZ</t>
        </is>
      </c>
      <c r="G90" s="186" t="inlineStr">
        <is>
          <t>Enalapril</t>
        </is>
      </c>
      <c r="H90" s="186" t="inlineStr">
        <is>
          <t>Amlodipine</t>
        </is>
      </c>
      <c r="I90" s="188" t="inlineStr">
        <is>
          <t>Valsartan</t>
        </is>
      </c>
      <c r="J90" s="185" t="inlineStr">
        <is>
          <t>1</t>
        </is>
      </c>
      <c r="K90" s="186" t="inlineStr">
        <is>
          <t>✅ คำตอบที่ถูกต้อง: ข้อ ก. Carvedilol
🎯 ทำไมข้อนี้ถึงถูก:
🔍 ข้ออื่นผิดเพราะอะไร:
🔍 ข้ออื่นผิดเพราะอะไร:
• ข้อ ข. (HCTZ): ไม่ตรงกับหลักการหรือข้อบ่งใช้ที่ถูกต้องตามโจทย์กำหนด
• ข้อ ค. (Enalapril): ไม่ตรงกับหลักการหรือข้อบ่งใช้ที่ถูกต้องตามโจทย์กำหนด
• ข้อ ง. (Amlodipine): ไม่ตรงกับหลักการหรือข้อบ่งใช้ที่ถูกต้องตามโจทย์กำหนด
• ข้อ จ. (Valsartan): ไม่ตรงกับหลักการหรือข้อบ่งใช้ที่ถูกต้องตามโจทย์กำหนด</t>
        </is>
      </c>
      <c r="L90" s="186" t="n"/>
      <c r="M90" s="186" t="inlineStr">
        <is>
          <t>Cardiovascular</t>
        </is>
      </c>
      <c r="N90" s="186" t="inlineStr">
        <is>
          <t>Hypertension</t>
        </is>
      </c>
      <c r="O90" s="185" t="inlineStr">
        <is>
          <t>Clinic</t>
        </is>
      </c>
      <c r="P90" s="186" t="inlineStr">
        <is>
          <t>[SOURCE: Pharma Plus เล่มม่วง 2 - ข้อสอบย้อนหลังปี 2558 วันที่ 1 ข้อ 30]</t>
        </is>
      </c>
      <c r="Q90" s="185" t="inlineStr">
        <is>
          <t>ข้อสอบจริง</t>
        </is>
      </c>
      <c r="R90" s="185" t="inlineStr">
        <is>
          <t>2558</t>
        </is>
      </c>
      <c r="S90" s="185" t="n"/>
    </row>
    <row r="91" ht="24" customHeight="1" s="49">
      <c r="A91" s="187" t="n">
        <v>89</v>
      </c>
      <c r="B91" s="18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t>
        </is>
      </c>
      <c r="C91" s="186" t="inlineStr">
        <is>
          <t>คำถาม: HCTZ ทำให้เกิด hyperuricemia ได้อย่างไร</t>
        </is>
      </c>
      <c r="D91" s="186" t="n"/>
      <c r="E91" s="186" t="inlineStr">
        <is>
          <t>เพิ่มการขับออกทางไต</t>
        </is>
      </c>
      <c r="F91" s="186" t="inlineStr">
        <is>
          <t>ลดการขับออกทางไต</t>
        </is>
      </c>
      <c r="G91" s="186" t="inlineStr">
        <is>
          <t>เพิ่มการ metabolism</t>
        </is>
      </c>
      <c r="H91" s="186" t="inlineStr">
        <is>
          <t>ลดการ metabolism</t>
        </is>
      </c>
      <c r="I91" s="188" t="inlineStr">
        <is>
          <t>กระตุ้นการทำงาน xanthine oxidase</t>
        </is>
      </c>
      <c r="J91" s="185" t="inlineStr">
        <is>
          <t>2</t>
        </is>
      </c>
      <c r="K91" s="186" t="inlineStr">
        <is>
          <t>✅ คำตอบที่ถูกต้อง: ข้อ ข. ลดการขับออกทางไต
🎯 ทำไมข้อนี้ถึงถูก:
🔍 ข้ออื่นผิดเพราะอะไร:
🔍 ข้ออื่นผิดเพราะอะไร:
• ข้อ ก. (เพิ่มการขับออกทางไต): ไม่ตรงกับหลักการหรือข้อบ่งใช้ที่ถูกต้องตามโจทย์กำหนด
• ข้อ ค. (เพิ่มการ metabolism): ไม่ตรงกับหลักการหรือข้อบ่งใช้ที่ถูกต้องตามโจทย์กำหนด
• ข้อ ง. (ลดการ metabolism): ไม่ตรงกับหลักการหรือข้อบ่งใช้ที่ถูกต้องตามโจทย์กำหนด
• ข้อ จ. (กระตุ้นการทำงาน xanthine oxidase): ไม่ตรงกับหลักการหรือข้อบ่งใช้ที่ถูกต้องตามโจทย์กำหนด</t>
        </is>
      </c>
      <c r="L91" s="186" t="n"/>
      <c r="M91" s="186" t="inlineStr">
        <is>
          <t>Cardiovascular</t>
        </is>
      </c>
      <c r="N91" s="186" t="inlineStr">
        <is>
          <t>Dyslipidemias</t>
        </is>
      </c>
      <c r="O91" s="185" t="inlineStr">
        <is>
          <t>Clinic</t>
        </is>
      </c>
      <c r="P91" s="186" t="inlineStr">
        <is>
          <t>[SOURCE: Pharma Plus เล่มม่วง 2 - ข้อสอบย้อนหลังปี 2558 วันที่ 2 ข้อ 21]</t>
        </is>
      </c>
      <c r="Q91" s="185" t="inlineStr">
        <is>
          <t>ข้อสอบจริง</t>
        </is>
      </c>
      <c r="R91" s="185" t="inlineStr">
        <is>
          <t>2558</t>
        </is>
      </c>
      <c r="S91" s="185" t="n"/>
    </row>
    <row r="92" ht="24" customHeight="1" s="49">
      <c r="A92" s="187" t="n">
        <v>90</v>
      </c>
      <c r="B92" s="18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t>
        </is>
      </c>
      <c r="C92" s="186" t="inlineStr">
        <is>
          <t>คำถาม: ยาในข้อใดทำให้เกิดอาการไอแห้ง</t>
        </is>
      </c>
      <c r="D92" s="186" t="n"/>
      <c r="E92" s="186" t="inlineStr">
        <is>
          <t>Acetylcysteine</t>
        </is>
      </c>
      <c r="F92" s="186" t="inlineStr">
        <is>
          <t>Enalapril</t>
        </is>
      </c>
      <c r="G92" s="186" t="inlineStr">
        <is>
          <t>Theophylline</t>
        </is>
      </c>
      <c r="H92" s="186" t="inlineStr">
        <is>
          <t>Fluticasone</t>
        </is>
      </c>
      <c r="I92" s="188" t="inlineStr">
        <is>
          <t>Salmeterol</t>
        </is>
      </c>
      <c r="J92" s="185" t="inlineStr">
        <is>
          <t>2</t>
        </is>
      </c>
      <c r="K92" s="186" t="inlineStr">
        <is>
          <t>✅ คำตอบที่ถูกต้อง: ข้อ ข. Enalapril
🎯 ทำไมข้อนี้ถึงถูก:
🔍 ข้ออื่นผิดเพราะอะไร:
🔍 ข้ออื่นผิดเพราะอะไร:
• ข้อ ก. (Acetylcysteine): ไม่ตรงกับหลักการหรือข้อบ่งใช้ที่ถูกต้องตามโจทย์กำหนด
• ข้อ ค. (Theophylline): ไม่ตรงกับหลักการหรือข้อบ่งใช้ที่ถูกต้องตามโจทย์กำหนด
• ข้อ ง. (Fluticasone): ไม่ตรงกับหลักการหรือข้อบ่งใช้ที่ถูกต้องตามโจทย์กำหนด
• ข้อ จ. (Salmeterol): ไม่ตรงกับหลักการหรือข้อบ่งใช้ที่ถูกต้องตามโจทย์กำหนด</t>
        </is>
      </c>
      <c r="L92" s="186" t="n"/>
      <c r="M92" s="186" t="inlineStr">
        <is>
          <t>Cardiovascular</t>
        </is>
      </c>
      <c r="N92" s="186" t="inlineStr">
        <is>
          <t>Hypertension</t>
        </is>
      </c>
      <c r="O92" s="185" t="inlineStr">
        <is>
          <t>Clinic</t>
        </is>
      </c>
      <c r="P92" s="186" t="inlineStr">
        <is>
          <t>[SOURCE: Pharma Plus เล่มม่วง 2 - ข้อสอบย้อนหลังปี 2558 วันที่ 2 ข้อ 43]</t>
        </is>
      </c>
      <c r="Q92" s="185" t="inlineStr">
        <is>
          <t>ข้อสอบจริง</t>
        </is>
      </c>
      <c r="R92" s="185" t="inlineStr">
        <is>
          <t>2558</t>
        </is>
      </c>
      <c r="S92" s="185" t="n"/>
    </row>
    <row r="93" ht="24" customHeight="1" s="49">
      <c r="A93" s="187" t="n">
        <v>91</v>
      </c>
      <c r="B93"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93" s="186" t="inlineStr">
        <is>
          <t>คำถาม: ยาใดที่ผู้ป่วย acute decompensated heart failure รายนี้ควรได้รับในระยะเฉียบพลันเป็นอันดับแรก</t>
        </is>
      </c>
      <c r="D93" s="186" t="n"/>
      <c r="E93" s="186" t="inlineStr">
        <is>
          <t>ISDN SL</t>
        </is>
      </c>
      <c r="F93" s="186" t="inlineStr">
        <is>
          <t>Aspirin tablet</t>
        </is>
      </c>
      <c r="G93" s="186" t="inlineStr">
        <is>
          <t>Furosemide IV</t>
        </is>
      </c>
      <c r="H93" s="186" t="inlineStr">
        <is>
          <t>Digoxin tablet</t>
        </is>
      </c>
      <c r="I93" s="188" t="inlineStr">
        <is>
          <t>IV nitroglycerine</t>
        </is>
      </c>
      <c r="J93" s="185" t="inlineStr">
        <is>
          <t>3</t>
        </is>
      </c>
      <c r="K93" s="186" t="inlineStr">
        <is>
          <t>✅ คำตอบที่ถูกต้อง: ข้อ ค. Furosemide IV
🎯 ทำไมข้อนี้ถึงถูก:
🔍 ข้ออื่นผิดเพราะอะไร:
🔍 ข้ออื่นผิดเพราะอะไร:
• ข้อ ก. (ISDN SL): ไม่ตรงกับหลักการหรือข้อบ่งใช้ที่ถูกต้องตามโจทย์กำหนด
• ข้อ ข. (Aspirin tablet): ไม่ตรงกับหลักการหรือข้อบ่งใช้ที่ถูกต้องตามโจทย์กำหนด
• ข้อ ง. (Digoxin tablet): ไม่ตรงกับหลักการหรือข้อบ่งใช้ที่ถูกต้องตามโจทย์กำหนด
• ข้อ จ. (IV nitroglycerine): ไม่ตรงกับหลักการหรือข้อบ่งใช้ที่ถูกต้องตามโจทย์กำหนด</t>
        </is>
      </c>
      <c r="L93" s="186" t="n"/>
      <c r="M93" s="186" t="inlineStr">
        <is>
          <t>Cardiovascular</t>
        </is>
      </c>
      <c r="N93" s="186" t="inlineStr">
        <is>
          <t>Stable Heart Failure</t>
        </is>
      </c>
      <c r="O93" s="185" t="inlineStr">
        <is>
          <t>Clinic</t>
        </is>
      </c>
      <c r="P93" s="186" t="inlineStr">
        <is>
          <t>[SOURCE: Pharma Plus เล่มม่วง 2 - ข้อสอบย้อนหลังปี 2558 วันที่ 2 ข้อ 54]</t>
        </is>
      </c>
      <c r="Q93" s="185" t="inlineStr">
        <is>
          <t>ข้อสอบจริง</t>
        </is>
      </c>
      <c r="R93" s="185" t="inlineStr">
        <is>
          <t>2558</t>
        </is>
      </c>
      <c r="S93" s="185" t="n"/>
    </row>
    <row r="94" ht="24" customHeight="1" s="49">
      <c r="A94" s="187" t="n">
        <v>92</v>
      </c>
      <c r="B94"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94" s="186" t="inlineStr">
        <is>
          <t>คำถาม: ข้อใดไม่ใช่ปัจจัยเสี่ยงของโรคหัวใจและหลอดเลือดของผู้ป่วยรายนี้</t>
        </is>
      </c>
      <c r="D94" s="186" t="n"/>
      <c r="E94" s="186" t="inlineStr">
        <is>
          <t>เพศชาย</t>
        </is>
      </c>
      <c r="F94" s="186" t="inlineStr">
        <is>
          <t>ความดันโลหิตสูง</t>
        </is>
      </c>
      <c r="G94" s="186" t="inlineStr">
        <is>
          <t>ไขมันในเลือดสูง</t>
        </is>
      </c>
      <c r="H94" s="186" t="inlineStr">
        <is>
          <t>ดื่มสุรา</t>
        </is>
      </c>
      <c r="I94" s="188" t="inlineStr">
        <is>
          <t>อ้วน</t>
        </is>
      </c>
      <c r="J94" s="185" t="inlineStr">
        <is>
          <t>1</t>
        </is>
      </c>
      <c r="K94" s="186" t="inlineStr">
        <is>
          <t>✅ คำตอบที่ถูกต้อง: ข้อ ก. เพศชาย
🎯 ทำไมข้อนี้ถึงถูก:
🔍 ข้ออื่นผิดเพราะอะไร:
🔍 ข้ออื่นผิดเพราะอะไร:
• ข้อ ข. (ความดันโลหิตสูง): ไม่ตรงกับหลักการหรือข้อบ่งใช้ที่ถูกต้องตามโจทย์กำหนด
• ข้อ ค. (ไขมันในเลือดสูง): ไม่ตรงกับหลักการหรือข้อบ่งใช้ที่ถูกต้องตามโจทย์กำหนด
• ข้อ ง. (ดื่มสุรา): ไม่ตรงกับหลักการหรือข้อบ่งใช้ที่ถูกต้องตามโจทย์กำหนด
• ข้อ จ. (อ้วน): ไม่ตรงกับหลักการหรือข้อบ่งใช้ที่ถูกต้องตามโจทย์กำหนด</t>
        </is>
      </c>
      <c r="L94" s="186" t="n"/>
      <c r="M94" s="186" t="inlineStr">
        <is>
          <t>Cardiovascular</t>
        </is>
      </c>
      <c r="N94" s="186" t="inlineStr">
        <is>
          <t>Stable Heart Failure</t>
        </is>
      </c>
      <c r="O94" s="185" t="inlineStr">
        <is>
          <t>Clinic</t>
        </is>
      </c>
      <c r="P94" s="186" t="inlineStr">
        <is>
          <t>[SOURCE: Pharma Plus เล่มม่วง 2 - ข้อสอบย้อนหลังปี 2558 วันที่ 2 ข้อ 55]</t>
        </is>
      </c>
      <c r="Q94" s="185" t="inlineStr">
        <is>
          <t>ข้อสอบจริง</t>
        </is>
      </c>
      <c r="R94" s="185" t="inlineStr">
        <is>
          <t>2558</t>
        </is>
      </c>
      <c r="S94" s="185" t="n"/>
    </row>
    <row r="95" ht="24" customHeight="1" s="49">
      <c r="A95" s="187" t="n">
        <v>93</v>
      </c>
      <c r="B95"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95" s="186" t="inlineStr">
        <is>
          <t>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D95" s="186" t="n"/>
      <c r="E95" s="186" t="inlineStr">
        <is>
          <t>Digoxin</t>
        </is>
      </c>
      <c r="F95" s="186" t="inlineStr">
        <is>
          <t>Carvedilol</t>
        </is>
      </c>
      <c r="G95" s="186" t="inlineStr">
        <is>
          <t>Amlodipine</t>
        </is>
      </c>
      <c r="H95" s="186" t="inlineStr">
        <is>
          <t>Amiodarone</t>
        </is>
      </c>
      <c r="I95" s="188" t="inlineStr">
        <is>
          <t>Verapamil</t>
        </is>
      </c>
      <c r="J95" s="185" t="inlineStr">
        <is>
          <t>2</t>
        </is>
      </c>
      <c r="K95" s="186" t="inlineStr">
        <is>
          <t>✅ คำตอบที่ถูกต้อง: ข้อ ข. Carvedilol
🎯 ทำไมข้อนี้ถึงถูก:
🔍 ข้ออื่นผิดเพราะอะไร:
🔍 ข้ออื่นผิดเพราะอะไร:
• ข้อ ก. (Digoxin): ไม่ตรงกับหลักการหรือข้อบ่งใช้ที่ถูกต้องตามโจทย์กำหนด
• ข้อ ค. (Amlodipine): ไม่ตรงกับหลักการหรือข้อบ่งใช้ที่ถูกต้องตามโจทย์กำหนด
• ข้อ ง. (Amiodarone): ไม่ตรงกับหลักการหรือข้อบ่งใช้ที่ถูกต้องตามโจทย์กำหนด
• ข้อ จ. (Verapamil): ไม่ตรงกับหลักการหรือข้อบ่งใช้ที่ถูกต้องตามโจทย์กำหนด</t>
        </is>
      </c>
      <c r="L95" s="186" t="n"/>
      <c r="M95" s="186" t="inlineStr">
        <is>
          <t>Cardiovascular</t>
        </is>
      </c>
      <c r="N95" s="186" t="inlineStr">
        <is>
          <t>Stable Heart Failure</t>
        </is>
      </c>
      <c r="O95" s="185" t="inlineStr">
        <is>
          <t>Clinic</t>
        </is>
      </c>
      <c r="P95" s="186" t="inlineStr">
        <is>
          <t>[SOURCE: Pharma Plus เล่มม่วง 2 - ข้อสอบย้อนหลังปี 2558 วันที่ 2 ข้อ 56]</t>
        </is>
      </c>
      <c r="Q95" s="185" t="inlineStr">
        <is>
          <t>ข้อสอบจริง</t>
        </is>
      </c>
      <c r="R95" s="185" t="inlineStr">
        <is>
          <t>2558</t>
        </is>
      </c>
      <c r="S95" s="185" t="n"/>
    </row>
    <row r="96" ht="24" customHeight="1" s="49">
      <c r="A96" s="187" t="n">
        <v>94</v>
      </c>
      <c r="B96"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96" s="186" t="inlineStr">
        <is>
          <t>คำถาม: คำแนะนำในการปฏิบัติตัวข้อใดเหมาะสมที่สุดสำหรับผู้ป่วยโรคหัวใจล้มเหลวรายนี้</t>
        </is>
      </c>
      <c r="D96" s="186" t="n"/>
      <c r="E96" s="186" t="inlineStr">
        <is>
          <t>กินผักผลไม้เป็นประจำ</t>
        </is>
      </c>
      <c r="F96" s="186" t="inlineStr">
        <is>
          <t>ดื่มน้ำไม่เกินวันละ 1.5 ลิตร</t>
        </is>
      </c>
      <c r="G96" s="186" t="inlineStr">
        <is>
          <t>ควรออกกำลังกายเป็นประจำทุกวัน</t>
        </is>
      </c>
      <c r="H96" s="186" t="inlineStr">
        <is>
          <t>หลีกเลี่ยงอาหารที่มีไขมันสูง</t>
        </is>
      </c>
      <c r="I96" s="188" t="inlineStr">
        <is>
          <t>ควรระวังไม่ให้ท้องผูก</t>
        </is>
      </c>
      <c r="J96" s="185" t="inlineStr">
        <is>
          <t>2</t>
        </is>
      </c>
      <c r="K96" s="186" t="inlineStr">
        <is>
          <t>✅ คำตอบที่ถูกต้อง: ข้อ ข. ดื่มน้ำไม่เกินวันละ 1.5 ลิตร
🎯 ทำไมข้อนี้ถึงถูก:
🔍 ข้ออื่นผิดเพราะอะไร:
🔍 ข้ออื่นผิดเพราะอะไร:
• ข้อ ก. (กินผักผลไม้เป็นประจำ): ไม่ตรงกับหลักการหรือข้อบ่งใช้ที่ถูกต้องตามโจทย์กำหนด
• ข้อ ค. (ควรออกกำลังกายเป็นประจำทุกวัน): ไม่ตรงกับหลักการหรือข้อบ่งใช้ที่ถูกต้องตามโจทย์กำหนด
• ข้อ ง. (หลีกเลี่ยงอาหารที่มีไขมันสูง): ไม่ตรงกับหลักการหรือข้อบ่งใช้ที่ถูกต้องตามโจทย์กำหนด
• ข้อ จ. (ควรระวังไม่ให้ท้องผูก): ไม่ตรงกับหลักการหรือข้อบ่งใช้ที่ถูกต้องตามโจทย์กำหนด</t>
        </is>
      </c>
      <c r="L96" s="186" t="n"/>
      <c r="M96" s="186" t="inlineStr">
        <is>
          <t>Cardiovascular</t>
        </is>
      </c>
      <c r="N96" s="186" t="inlineStr">
        <is>
          <t>Stable Heart Failure</t>
        </is>
      </c>
      <c r="O96" s="185" t="inlineStr">
        <is>
          <t>Clinic</t>
        </is>
      </c>
      <c r="P96" s="186" t="inlineStr">
        <is>
          <t>[SOURCE: Pharma Plus เล่มม่วง 2 - ข้อสอบย้อนหลังปี 2558 วันที่ 2 ข้อ 57]</t>
        </is>
      </c>
      <c r="Q96" s="185" t="inlineStr">
        <is>
          <t>ข้อสอบจริง</t>
        </is>
      </c>
      <c r="R96" s="185" t="inlineStr">
        <is>
          <t>2558</t>
        </is>
      </c>
      <c r="S96" s="185" t="n"/>
    </row>
    <row r="97" ht="24" customHeight="1" s="49">
      <c r="A97" s="187" t="n">
        <v>95</v>
      </c>
      <c r="B97"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97" s="186" t="inlineStr">
        <is>
          <t>คำถาม: ต้องลดความดันให้อยู่ในระดับใดตาม guideline ACC 2017</t>
        </is>
      </c>
      <c r="D97" s="186" t="n"/>
      <c r="E97" s="186" t="inlineStr">
        <is>
          <t>130/80 mmHg</t>
        </is>
      </c>
      <c r="F97" s="186" t="inlineStr">
        <is>
          <t>140/90 mmHg</t>
        </is>
      </c>
      <c r="G97" s="186" t="inlineStr">
        <is>
          <t>130/90 mmHg</t>
        </is>
      </c>
      <c r="H97" s="186" t="inlineStr">
        <is>
          <t>150/90 mmHg</t>
        </is>
      </c>
      <c r="I97" s="188" t="inlineStr">
        <is>
          <t>140/80 mmHg</t>
        </is>
      </c>
      <c r="J97" s="185" t="inlineStr">
        <is>
          <t>1</t>
        </is>
      </c>
      <c r="K97" s="186"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L97" s="186" t="n"/>
      <c r="M97" s="186" t="inlineStr">
        <is>
          <t>Cardiovascular</t>
        </is>
      </c>
      <c r="N97" s="186" t="inlineStr">
        <is>
          <t>Hypertension</t>
        </is>
      </c>
      <c r="O97" s="185" t="inlineStr">
        <is>
          <t>Clinic</t>
        </is>
      </c>
      <c r="P97" s="186" t="inlineStr">
        <is>
          <t>[SOURCE: Pharma Plus เล่มม่วง 2 - ข้อสอบย้อนหลัง PLE-CC1 ปี 2564 วันที่ 1 ข้อ 1]</t>
        </is>
      </c>
      <c r="Q97" s="185" t="inlineStr">
        <is>
          <t>ข้อสอบจริง</t>
        </is>
      </c>
      <c r="R97" s="185" t="inlineStr">
        <is>
          <t>2564</t>
        </is>
      </c>
      <c r="S97" s="185" t="inlineStr">
        <is>
          <t>CASE_2564_HTN_DM_01</t>
        </is>
      </c>
    </row>
    <row r="98" ht="24" customHeight="1" s="49">
      <c r="A98" s="187" t="n">
        <v>96</v>
      </c>
      <c r="B98"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98" s="186" t="inlineStr">
        <is>
          <t>คำถาม: กลับมาตรวจพบว่า hyperkalemia ควรทำยังไง</t>
        </is>
      </c>
      <c r="D98" s="186" t="n"/>
      <c r="E98" s="186" t="inlineStr">
        <is>
          <t>เพิ่ม HCTZ</t>
        </is>
      </c>
      <c r="F98" s="186" t="inlineStr">
        <is>
          <t>กินแบบเดิม</t>
        </is>
      </c>
      <c r="G98" s="186" t="inlineStr">
        <is>
          <t>เพิ่ม Spironolactone</t>
        </is>
      </c>
      <c r="H98" s="186" t="inlineStr">
        <is>
          <t>หยุดยา enalapril</t>
        </is>
      </c>
      <c r="I98" s="188" t="inlineStr">
        <is>
          <t>เพิ่มขนาดยา enalapril</t>
        </is>
      </c>
      <c r="J98" s="185" t="inlineStr">
        <is>
          <t>4</t>
        </is>
      </c>
      <c r="K98" s="186"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L98" s="186" t="n"/>
      <c r="M98" s="186" t="inlineStr">
        <is>
          <t>Cardiovascular</t>
        </is>
      </c>
      <c r="N98" s="186" t="inlineStr">
        <is>
          <t>Hypertension</t>
        </is>
      </c>
      <c r="O98" s="185" t="inlineStr">
        <is>
          <t>Clinic</t>
        </is>
      </c>
      <c r="P98" s="186" t="inlineStr">
        <is>
          <t>[SOURCE: Pharma Plus เล่มม่วง 2 - ข้อสอบย้อนหลัง PLE-CC1 ปี 2564 วันที่ 1 ข้อ 2]</t>
        </is>
      </c>
      <c r="Q98" s="185" t="inlineStr">
        <is>
          <t>ข้อสอบจริง</t>
        </is>
      </c>
      <c r="R98" s="185" t="inlineStr">
        <is>
          <t>2564</t>
        </is>
      </c>
      <c r="S98" s="185" t="inlineStr">
        <is>
          <t>CASE_2564_HTN_DM_01</t>
        </is>
      </c>
    </row>
    <row r="99" ht="24" customHeight="1" s="49">
      <c r="A99" s="187" t="n">
        <v>97</v>
      </c>
      <c r="B99"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99" s="186" t="inlineStr">
        <is>
          <t>คำถาม: นัดครั้งถัดไป แพทย์พิจารณาให้จ่ายยา simvastatin 40 mg เพิ่ม ถามควรแนะนำอย่างไร</t>
        </is>
      </c>
      <c r="D99" s="186" t="n"/>
      <c r="E99" s="186" t="inlineStr">
        <is>
          <t>จ่ายได้ ตามขนาดที่หมอจะจ่าย</t>
        </is>
      </c>
      <c r="F99" s="186" t="inlineStr">
        <is>
          <t>จ่ายไม่ได้ เพราะไม่เข้ากับโรคของผู้ป่วย</t>
        </is>
      </c>
      <c r="G99" s="186" t="inlineStr">
        <is>
          <t>จ่ายได้ แต่ต้องเพิ่มขนาดยาเป็น simvastatin 80 mg</t>
        </is>
      </c>
      <c r="H99" s="186" t="inlineStr">
        <is>
          <t>ไม่จำเป็นต้องให้ simvastatin</t>
        </is>
      </c>
      <c r="I99" s="188" t="inlineStr">
        <is>
          <t>เปลี่ยนเป็น atorvastatin แทน</t>
        </is>
      </c>
      <c r="J99" s="185" t="inlineStr">
        <is>
          <t>5</t>
        </is>
      </c>
      <c r="K99" s="186"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L99" s="186" t="n"/>
      <c r="M99" s="186" t="inlineStr">
        <is>
          <t>Cardiovascular</t>
        </is>
      </c>
      <c r="N99" s="186" t="inlineStr">
        <is>
          <t>Dyslipidemias</t>
        </is>
      </c>
      <c r="O99" s="185" t="inlineStr">
        <is>
          <t>Clinic</t>
        </is>
      </c>
      <c r="P99" s="186" t="inlineStr">
        <is>
          <t>[SOURCE: Pharma Plus เล่มม่วง 2 - ข้อสอบย้อนหลัง PLE-CC1 ปี 2564 วันที่ 1 ข้อ 3]</t>
        </is>
      </c>
      <c r="Q99" s="185" t="inlineStr">
        <is>
          <t>ข้อสอบจริง</t>
        </is>
      </c>
      <c r="R99" s="185" t="inlineStr">
        <is>
          <t>2564</t>
        </is>
      </c>
      <c r="S99" s="185" t="inlineStr">
        <is>
          <t>CASE_2564_HTN_DM_01</t>
        </is>
      </c>
    </row>
    <row r="100" ht="24" customHeight="1" s="49">
      <c r="A100" s="187" t="n">
        <v>98</v>
      </c>
      <c r="B100"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00" s="18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D100" s="186" t="n"/>
      <c r="E100" s="186" t="inlineStr">
        <is>
          <t>Enalapril</t>
        </is>
      </c>
      <c r="F100" s="186" t="inlineStr">
        <is>
          <t>Aspirin</t>
        </is>
      </c>
      <c r="G100" s="186" t="inlineStr">
        <is>
          <t>Glipizide</t>
        </is>
      </c>
      <c r="H100" s="186" t="inlineStr">
        <is>
          <t>Metformin</t>
        </is>
      </c>
      <c r="I100" s="188" t="inlineStr">
        <is>
          <t>Atorvastatin</t>
        </is>
      </c>
      <c r="J100" s="185" t="inlineStr">
        <is>
          <t>1</t>
        </is>
      </c>
      <c r="K100" s="186" t="inlineStr">
        <is>
          <t>✅ คำตอบที่ถูกต้อง: ข้อ ก. Enalapril
🎯 ทำไมข้อนี้ถึงถูก: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L100" s="186" t="n"/>
      <c r="M100" s="186" t="inlineStr">
        <is>
          <t>Cardiovascular</t>
        </is>
      </c>
      <c r="N100" s="186" t="inlineStr">
        <is>
          <t>Hypertension</t>
        </is>
      </c>
      <c r="O100" s="185" t="inlineStr">
        <is>
          <t>Clinic</t>
        </is>
      </c>
      <c r="P100" s="186" t="inlineStr">
        <is>
          <t>[SOURCE: Pharma Plus เล่มม่วง 2 - ข้อสอบย้อนหลัง PLE-CC1 ปี 2564 วันที่ 1 ข้อ 77]</t>
        </is>
      </c>
      <c r="Q100" s="185" t="inlineStr">
        <is>
          <t>ข้อสอบจริง</t>
        </is>
      </c>
      <c r="R100" s="185" t="inlineStr">
        <is>
          <t>2564</t>
        </is>
      </c>
      <c r="S100" s="185" t="inlineStr">
        <is>
          <t>CASE_2564_HTN_DM_01</t>
        </is>
      </c>
    </row>
    <row r="101" ht="24" customHeight="1" s="49">
      <c r="A101" s="187" t="n">
        <v>99</v>
      </c>
      <c r="B101"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01" s="18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D101" s="186" t="n"/>
      <c r="E101" s="186" t="inlineStr">
        <is>
          <t>Bradykinin ลด</t>
        </is>
      </c>
      <c r="F101" s="186" t="inlineStr">
        <is>
          <t>Bradykinin เพิ่ม</t>
        </is>
      </c>
      <c r="G101" s="186" t="inlineStr">
        <is>
          <t>ยับยั้ง COX-1</t>
        </is>
      </c>
      <c r="H101" s="186" t="inlineStr">
        <is>
          <t>ยับยั้ง COX-2</t>
        </is>
      </c>
      <c r="I101" s="188" t="inlineStr">
        <is>
          <t>ยับยั้ง CYP3A4</t>
        </is>
      </c>
      <c r="J101" s="185" t="inlineStr">
        <is>
          <t>2</t>
        </is>
      </c>
      <c r="K101" s="186" t="inlineStr">
        <is>
          <t>✅ คำตอบที่ถูกต้อง: ข้อ ข. Bradykinin เพิ่ม
🎯 ทำไมข้อนี้ถึงถูก: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L101" s="186" t="n"/>
      <c r="M101" s="186" t="inlineStr">
        <is>
          <t>Cardiovascular</t>
        </is>
      </c>
      <c r="N101" s="186" t="inlineStr">
        <is>
          <t>Hypertension</t>
        </is>
      </c>
      <c r="O101" s="185" t="inlineStr">
        <is>
          <t>Clinic</t>
        </is>
      </c>
      <c r="P101" s="186" t="inlineStr">
        <is>
          <t>[SOURCE: Pharma Plus เล่มม่วง 2 - ข้อสอบย้อนหลัง PLE-CC1 ปี 2564 วันที่ 1 ข้อ 78]</t>
        </is>
      </c>
      <c r="Q101" s="185" t="inlineStr">
        <is>
          <t>ข้อสอบจริง</t>
        </is>
      </c>
      <c r="R101" s="185" t="inlineStr">
        <is>
          <t>2564</t>
        </is>
      </c>
      <c r="S101" s="185" t="inlineStr">
        <is>
          <t>CASE_2564_HTN_DM_01</t>
        </is>
      </c>
    </row>
    <row r="102" ht="24" customHeight="1" s="49">
      <c r="A102" s="187" t="n">
        <v>100</v>
      </c>
      <c r="B102" s="186" t="n"/>
      <c r="C102" s="186" t="inlineStr">
        <is>
          <t>กลไกการออกฤทธิ์ของ almondine (amlodipine) คือข้อใด</t>
        </is>
      </c>
      <c r="D102" s="186" t="n"/>
      <c r="E102" s="186" t="inlineStr">
        <is>
          <t>Angiotensin converting enzyme inhibitor</t>
        </is>
      </c>
      <c r="F102" s="186" t="inlineStr">
        <is>
          <t>Beta blocker</t>
        </is>
      </c>
      <c r="G102" s="186" t="inlineStr">
        <is>
          <t>Calcium channel blocker</t>
        </is>
      </c>
      <c r="H102" s="186" t="inlineStr">
        <is>
          <t>Diuretic</t>
        </is>
      </c>
      <c r="I102" s="188" t="inlineStr">
        <is>
          <t>Alpha blocker</t>
        </is>
      </c>
      <c r="J102" s="185" t="inlineStr">
        <is>
          <t>3</t>
        </is>
      </c>
      <c r="K102" s="186" t="inlineStr">
        <is>
          <t>✅ คำตอบที่ถูกต้อง: ข้อ ค. Calcium channel blocker
🎯 ทำไมข้อนี้ถึงถูก: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L102" s="186" t="n"/>
      <c r="M102" s="186" t="inlineStr">
        <is>
          <t>Cardiovascular</t>
        </is>
      </c>
      <c r="N102" s="186" t="inlineStr">
        <is>
          <t>Hypertension</t>
        </is>
      </c>
      <c r="O102" s="185" t="inlineStr">
        <is>
          <t>Clinic</t>
        </is>
      </c>
      <c r="P102" s="186" t="inlineStr">
        <is>
          <t>[SOURCE: Pharma Plus เล่มม่วง 2 - ข้อสอบย้อนหลัง PLE-CC1 ปี 2564 วันที่ 1 ข้อ 81]</t>
        </is>
      </c>
      <c r="Q102" s="185" t="inlineStr">
        <is>
          <t>ข้อสอบจริง</t>
        </is>
      </c>
      <c r="R102" s="185" t="inlineStr">
        <is>
          <t>2564</t>
        </is>
      </c>
      <c r="S102" s="185" t="n"/>
    </row>
    <row r="103" ht="24" customHeight="1" s="49">
      <c r="A103" s="187" t="n">
        <v>101</v>
      </c>
      <c r="B103" s="186" t="n"/>
      <c r="C103" s="186" t="inlineStr">
        <is>
          <t>สิ่งที่ควร monitor สำหรับยา amlodipine</t>
        </is>
      </c>
      <c r="D103" s="186" t="n"/>
      <c r="E103" s="186" t="inlineStr">
        <is>
          <t>Bradycardia</t>
        </is>
      </c>
      <c r="F103" s="186" t="inlineStr">
        <is>
          <t>Hypercalcemia</t>
        </is>
      </c>
      <c r="G103" s="186" t="inlineStr">
        <is>
          <t>Hyperkalemia</t>
        </is>
      </c>
      <c r="H103" s="186" t="inlineStr">
        <is>
          <t>Peripheral edema</t>
        </is>
      </c>
      <c r="I103" s="188" t="inlineStr">
        <is>
          <t>Orthostatic hypotension</t>
        </is>
      </c>
      <c r="J103" s="185" t="inlineStr">
        <is>
          <t>4</t>
        </is>
      </c>
      <c r="K103" s="186" t="inlineStr">
        <is>
          <t>✅ คำตอบที่ถูกต้อง: ข้อ ง. Peripheral edema
🎯 ทำไมข้อนี้ถึงถูก: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L103" s="186" t="n"/>
      <c r="M103" s="186" t="inlineStr">
        <is>
          <t>Cardiovascular</t>
        </is>
      </c>
      <c r="N103" s="186" t="inlineStr">
        <is>
          <t>Hypertension</t>
        </is>
      </c>
      <c r="O103" s="185" t="inlineStr">
        <is>
          <t>Clinic</t>
        </is>
      </c>
      <c r="P103" s="186" t="inlineStr">
        <is>
          <t>[SOURCE: Pharma Plus เล่มม่วง 2 - ข้อสอบย้อนหลัง PLE-CC1 ปี 2564 วันที่ 1 ข้อ 83]</t>
        </is>
      </c>
      <c r="Q103" s="185" t="inlineStr">
        <is>
          <t>ข้อสอบจริง</t>
        </is>
      </c>
      <c r="R103" s="185" t="inlineStr">
        <is>
          <t>2564</t>
        </is>
      </c>
      <c r="S103" s="185" t="n"/>
    </row>
    <row r="104" ht="24" customHeight="1" s="49">
      <c r="A104" s="187" t="n">
        <v>102</v>
      </c>
      <c r="B104" s="186" t="inlineStr">
        <is>
          <t>[กรณีศึกษา ผู้ป่วยหัวใจล้มเหลวเฉียบพลัน]
ผู้ป่วยมาด้วยอาการหายใจหอบเหนื่อย นอนราบไม่ได้ มี pitting edema มี EF &lt; 30%</t>
        </is>
      </c>
      <c r="C104" s="186" t="inlineStr">
        <is>
          <t>คำถาม: ผู้ป่วยมาด้วยอาการหายใจหอบเหนื่อย นอนราบไม่ได้ มี pitting edema มี EF &lt; 30% ไม่ควรใช้ยาใด</t>
        </is>
      </c>
      <c r="D104" s="186" t="n"/>
      <c r="E104" s="186" t="inlineStr">
        <is>
          <t>Atenolol</t>
        </is>
      </c>
      <c r="F104" s="186" t="inlineStr">
        <is>
          <t>Furosemide</t>
        </is>
      </c>
      <c r="G104" s="186" t="inlineStr">
        <is>
          <t>Enalapril</t>
        </is>
      </c>
      <c r="H104" s="186" t="inlineStr">
        <is>
          <t>Hydrochlorothiazide</t>
        </is>
      </c>
      <c r="I104" s="188" t="inlineStr">
        <is>
          <t>Spironolactone</t>
        </is>
      </c>
      <c r="J104" s="185" t="inlineStr">
        <is>
          <t>1</t>
        </is>
      </c>
      <c r="K104" s="186"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L104" s="186" t="n"/>
      <c r="M104" s="186" t="inlineStr">
        <is>
          <t>Cardiovascular</t>
        </is>
      </c>
      <c r="N104" s="186" t="inlineStr">
        <is>
          <t>Stable Heart Failure</t>
        </is>
      </c>
      <c r="O104" s="185" t="inlineStr">
        <is>
          <t>Clinic</t>
        </is>
      </c>
      <c r="P104" s="186" t="inlineStr">
        <is>
          <t>[SOURCE: Pharma Plus เล่มม่วง 2 - ข้อสอบย้อนหลัง PLE-CC1 ปี 2564 วันที่ 2 ข้อ 1]</t>
        </is>
      </c>
      <c r="Q104" s="185" t="inlineStr">
        <is>
          <t>ข้อสอบจริง</t>
        </is>
      </c>
      <c r="R104" s="185" t="inlineStr">
        <is>
          <t>2564</t>
        </is>
      </c>
      <c r="S104" s="185" t="n"/>
    </row>
    <row r="105" ht="24" customHeight="1" s="49">
      <c r="A105" s="187" t="n">
        <v>103</v>
      </c>
      <c r="B105" s="186" t="inlineStr">
        <is>
          <t>[กรณีศึกษา ผู้ป่วยหัวใจล้มเหลวเฉียบพลัน]
ผู้ป่วยมาด้วยอาการหายใจหอบเหนื่อย นอนราบไม่ได้ มี pitting edema มี EF &lt; 30%</t>
        </is>
      </c>
      <c r="C105" s="186" t="inlineStr">
        <is>
          <t>คำถาม: ผู้ป่วยมีอาการบวมน้ำ ยาใดมีฤทธิ์ในการลดอาการบวมมากที่สุด</t>
        </is>
      </c>
      <c r="D105" s="186" t="n"/>
      <c r="E105" s="186" t="inlineStr">
        <is>
          <t>Atenolol</t>
        </is>
      </c>
      <c r="F105" s="186" t="inlineStr">
        <is>
          <t>Furosemide</t>
        </is>
      </c>
      <c r="G105" s="186" t="inlineStr">
        <is>
          <t>Enalapril</t>
        </is>
      </c>
      <c r="H105" s="186" t="inlineStr">
        <is>
          <t>Hydrochlorothiazide</t>
        </is>
      </c>
      <c r="I105" s="188" t="inlineStr">
        <is>
          <t>Spironolactone</t>
        </is>
      </c>
      <c r="J105" s="185" t="inlineStr">
        <is>
          <t>2</t>
        </is>
      </c>
      <c r="K105" s="186" t="inlineStr">
        <is>
          <t>✅ คำตอบที่ถูกต้อง: ข้อ ข. Furosemide
🎯 ทำไมข้อนี้ถึงถูก: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L105" s="186" t="n"/>
      <c r="M105" s="186" t="inlineStr">
        <is>
          <t>Cardiovascular</t>
        </is>
      </c>
      <c r="N105" s="186" t="inlineStr">
        <is>
          <t>Stable Heart Failure</t>
        </is>
      </c>
      <c r="O105" s="185" t="inlineStr">
        <is>
          <t>Clinic</t>
        </is>
      </c>
      <c r="P105" s="186" t="inlineStr">
        <is>
          <t>[SOURCE: Pharma Plus เล่มม่วง 2 - ข้อสอบย้อนหลัง PLE-CC1 ปี 2564 วันที่ 2 ข้อ 2]</t>
        </is>
      </c>
      <c r="Q105" s="185" t="inlineStr">
        <is>
          <t>ข้อสอบจริง</t>
        </is>
      </c>
      <c r="R105" s="185" t="inlineStr">
        <is>
          <t>2564</t>
        </is>
      </c>
      <c r="S105" s="185" t="n"/>
    </row>
    <row r="106" ht="24" customHeight="1" s="49">
      <c r="A106" s="187" t="n">
        <v>104</v>
      </c>
      <c r="B106" s="18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t>
        </is>
      </c>
      <c r="C106" s="186" t="inlineStr">
        <is>
          <t>คำถาม: ยา HCTZ ออกฤทธิ์ที่ส่วนใดของ nephron</t>
        </is>
      </c>
      <c r="D106" s="186" t="n"/>
      <c r="E106" s="186" t="inlineStr">
        <is>
          <t>Proximal tubule</t>
        </is>
      </c>
      <c r="F106" s="186" t="inlineStr">
        <is>
          <t>Distal tubule</t>
        </is>
      </c>
      <c r="G106" s="186" t="inlineStr">
        <is>
          <t>Ascending limb loop of Henle</t>
        </is>
      </c>
      <c r="H106" s="186" t="inlineStr">
        <is>
          <t>Descending limb loop of Henle</t>
        </is>
      </c>
      <c r="I106" s="188" t="inlineStr">
        <is>
          <t>Collecting duct</t>
        </is>
      </c>
      <c r="J106" s="185" t="inlineStr">
        <is>
          <t>2</t>
        </is>
      </c>
      <c r="K106" s="186"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L106" s="186" t="n"/>
      <c r="M106" s="186" t="inlineStr">
        <is>
          <t>Cardiovascular</t>
        </is>
      </c>
      <c r="N106" s="186" t="inlineStr">
        <is>
          <t>Hypertension</t>
        </is>
      </c>
      <c r="O106" s="185" t="inlineStr">
        <is>
          <t>Clinic</t>
        </is>
      </c>
      <c r="P106" s="186" t="inlineStr">
        <is>
          <t>[SOURCE: Pharma Plus เล่มม่วง 2 - ข้อสอบย้อนหลัง PLE-CC1 ปี 2564 วันที่ 2 ข้อ 5]</t>
        </is>
      </c>
      <c r="Q106" s="185" t="inlineStr">
        <is>
          <t>ข้อสอบจริง</t>
        </is>
      </c>
      <c r="R106" s="185" t="inlineStr">
        <is>
          <t>2564</t>
        </is>
      </c>
      <c r="S106" s="185" t="n"/>
    </row>
    <row r="107" ht="24" customHeight="1" s="49">
      <c r="A107" s="187" t="n">
        <v>105</v>
      </c>
      <c r="B107" s="18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t>
        </is>
      </c>
      <c r="C107" s="186" t="inlineStr">
        <is>
          <t>คำถาม: ข้อใดเป็นอาการไม่พึงประสงค์ของยา HCTZ</t>
        </is>
      </c>
      <c r="D107" s="186" t="n"/>
      <c r="E107" s="186" t="inlineStr">
        <is>
          <t>Hyperglycemia</t>
        </is>
      </c>
      <c r="F107" s="186" t="inlineStr">
        <is>
          <t>Hyperkalemia</t>
        </is>
      </c>
      <c r="G107" s="186" t="inlineStr">
        <is>
          <t>Hypernatremia</t>
        </is>
      </c>
      <c r="H107" s="186" t="inlineStr">
        <is>
          <t>Hypouricemia</t>
        </is>
      </c>
      <c r="I107" s="188" t="inlineStr">
        <is>
          <t>Hypocalcemia</t>
        </is>
      </c>
      <c r="J107" s="185" t="inlineStr">
        <is>
          <t>1</t>
        </is>
      </c>
      <c r="K107" s="186"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L107" s="186" t="n"/>
      <c r="M107" s="186" t="inlineStr">
        <is>
          <t>Cardiovascular</t>
        </is>
      </c>
      <c r="N107" s="186" t="inlineStr">
        <is>
          <t>Hypertension</t>
        </is>
      </c>
      <c r="O107" s="185" t="inlineStr">
        <is>
          <t>Clinic</t>
        </is>
      </c>
      <c r="P107" s="186" t="inlineStr">
        <is>
          <t>[SOURCE: Pharma Plus เล่มม่วง 2 - ข้อสอบย้อนหลัง PLE-CC1 ปี 2564 วันที่ 2 ข้อ 6]</t>
        </is>
      </c>
      <c r="Q107" s="185" t="inlineStr">
        <is>
          <t>ข้อสอบจริง</t>
        </is>
      </c>
      <c r="R107" s="185" t="inlineStr">
        <is>
          <t>2564</t>
        </is>
      </c>
      <c r="S107" s="185" t="n"/>
    </row>
    <row r="108" ht="24" customHeight="1" s="49">
      <c r="A108" s="187" t="n">
        <v>106</v>
      </c>
      <c r="B108" s="18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t>
        </is>
      </c>
      <c r="C108" s="186" t="inlineStr">
        <is>
          <t>คำถาม: จากข้างต้นแพทย์พิจารณาให้ dose การรักษาเท่าไร</t>
        </is>
      </c>
      <c r="D108" s="186" t="n"/>
      <c r="E108" s="186" t="inlineStr">
        <is>
          <t>0.5 mg/kg/day</t>
        </is>
      </c>
      <c r="F108" s="186" t="inlineStr">
        <is>
          <t>1 mg/kg/dose</t>
        </is>
      </c>
      <c r="G108" s="186" t="inlineStr">
        <is>
          <t>1.5 mg/kg/day</t>
        </is>
      </c>
      <c r="H108" s="186" t="inlineStr">
        <is>
          <t>2 mg/kg/day</t>
        </is>
      </c>
      <c r="I108" s="188" t="inlineStr">
        <is>
          <t>2 mg/kg/dose</t>
        </is>
      </c>
      <c r="J108" s="185" t="inlineStr">
        <is>
          <t>4</t>
        </is>
      </c>
      <c r="K108" s="186"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L108" s="186" t="n"/>
      <c r="M108" s="186" t="inlineStr">
        <is>
          <t>Cardiovascular</t>
        </is>
      </c>
      <c r="N108" s="186" t="inlineStr">
        <is>
          <t>Stable Heart Failure</t>
        </is>
      </c>
      <c r="O108" s="185" t="inlineStr">
        <is>
          <t>Clinic</t>
        </is>
      </c>
      <c r="P108" s="186" t="inlineStr">
        <is>
          <t>[SOURCE: Pharma Plus เล่มม่วง 2 - ข้อสอบย้อนหลัง PLE-CC1 ปี 2564 วันที่ 2 ข้อ 10]</t>
        </is>
      </c>
      <c r="Q108" s="185" t="inlineStr">
        <is>
          <t>ข้อสอบจริง</t>
        </is>
      </c>
      <c r="R108" s="185" t="inlineStr">
        <is>
          <t>2564</t>
        </is>
      </c>
      <c r="S108" s="185" t="n"/>
    </row>
    <row r="109" ht="24" customHeight="1" s="49">
      <c r="A109" s="187" t="n">
        <v>107</v>
      </c>
      <c r="B109" s="186" t="inlineStr">
        <is>
          <t>[อาการไม่พึงประสงค์ของยาขับปัสสาวะ]
การติดตามผลข้างเคียงจากการใช้ยา Furosemide ในผู้ป่วยภาวะหัวใจล้มเหลว</t>
        </is>
      </c>
      <c r="C109" s="186" t="inlineStr">
        <is>
          <t>คำถาม: ข้อใดคือ ADR ของ furosemide</t>
        </is>
      </c>
      <c r="D109" s="186" t="n"/>
      <c r="E109" s="186" t="inlineStr">
        <is>
          <t>Hyponatremia</t>
        </is>
      </c>
      <c r="F109" s="186" t="inlineStr">
        <is>
          <t>Hyperglycemia</t>
        </is>
      </c>
      <c r="G109" s="186" t="inlineStr">
        <is>
          <t>Hypokalemia</t>
        </is>
      </c>
      <c r="H109" s="186" t="inlineStr">
        <is>
          <t>Hyperpnea</t>
        </is>
      </c>
      <c r="I109" s="188" t="inlineStr">
        <is>
          <t>Metabolic acidosis</t>
        </is>
      </c>
      <c r="J109" s="185" t="inlineStr">
        <is>
          <t>3</t>
        </is>
      </c>
      <c r="K109" s="186" t="inlineStr">
        <is>
          <t>✅ คำตอบที่ถูกต้อง: ข้อ ค. Hypokalemia
🎯 ทำไมข้อนี้ถึงถูก: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L109" s="186" t="n"/>
      <c r="M109" s="186" t="inlineStr">
        <is>
          <t>Cardiovascular</t>
        </is>
      </c>
      <c r="N109" s="186" t="inlineStr">
        <is>
          <t>Stable Heart Failure</t>
        </is>
      </c>
      <c r="O109" s="185" t="inlineStr">
        <is>
          <t>Clinic</t>
        </is>
      </c>
      <c r="P109" s="186" t="inlineStr">
        <is>
          <t>[SOURCE: Pharma Plus เล่มม่วง 2 - ข้อสอบย้อนหลัง PLE-CC1 ปี 2564 วันที่ 2 ข้อ 12]</t>
        </is>
      </c>
      <c r="Q109" s="185" t="inlineStr">
        <is>
          <t>ข้อสอบจริง</t>
        </is>
      </c>
      <c r="R109" s="185" t="inlineStr">
        <is>
          <t>2564</t>
        </is>
      </c>
      <c r="S109" s="185" t="n"/>
    </row>
    <row r="110" ht="24" customHeight="1" s="49">
      <c r="A110" s="187" t="n">
        <v>108</v>
      </c>
      <c r="B110" s="18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t>
        </is>
      </c>
      <c r="C110" s="186" t="inlineStr">
        <is>
          <t>คำถาม: DRP ของผู้ป่วยรายนี้คือ</t>
        </is>
      </c>
      <c r="D110" s="186" t="n"/>
      <c r="E110" s="186" t="inlineStr">
        <is>
          <t>Dosage too low</t>
        </is>
      </c>
      <c r="F110" s="186" t="inlineStr">
        <is>
          <t>Dosage too high</t>
        </is>
      </c>
      <c r="G110" s="186" t="inlineStr">
        <is>
          <t>Invalid indication</t>
        </is>
      </c>
      <c r="H110" s="186" t="inlineStr">
        <is>
          <t>Improper drug</t>
        </is>
      </c>
      <c r="I110" s="188" t="inlineStr">
        <is>
          <t>Need for addition drug therapy</t>
        </is>
      </c>
      <c r="J110" s="185" t="inlineStr">
        <is>
          <t>1</t>
        </is>
      </c>
      <c r="K110" s="186"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L110" s="186" t="n"/>
      <c r="M110" s="186" t="inlineStr">
        <is>
          <t>Cardiovascular</t>
        </is>
      </c>
      <c r="N110" s="186" t="inlineStr">
        <is>
          <t>Dyslipidemias</t>
        </is>
      </c>
      <c r="O110" s="185" t="inlineStr">
        <is>
          <t>Clinic</t>
        </is>
      </c>
      <c r="P110" s="186" t="inlineStr">
        <is>
          <t>[SOURCE: Pharma Plus เล่มม่วง 2 - ข้อสอบย้อนหลัง PLE-CC1 ปี 2564 วันที่ 2 ข้อ 16]</t>
        </is>
      </c>
      <c r="Q110" s="185" t="inlineStr">
        <is>
          <t>ข้อสอบจริง</t>
        </is>
      </c>
      <c r="R110" s="185" t="inlineStr">
        <is>
          <t>2564</t>
        </is>
      </c>
      <c r="S110" s="185" t="n"/>
    </row>
    <row r="111" ht="24" customHeight="1" s="49">
      <c r="A111" s="187" t="n">
        <v>109</v>
      </c>
      <c r="B111" s="18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t>
        </is>
      </c>
      <c r="C111" s="186" t="inlineStr">
        <is>
          <t>คำถาม: ยาที่ผู้ป่วยควรได้รับตาม 2013 ACC guideline คือ</t>
        </is>
      </c>
      <c r="D111" s="186" t="n"/>
      <c r="E111" s="186" t="inlineStr">
        <is>
          <t>Simvastatin 10 mg od hs</t>
        </is>
      </c>
      <c r="F111" s="186" t="inlineStr">
        <is>
          <t>Atorvastatin 40 mg od</t>
        </is>
      </c>
      <c r="G111" s="186" t="inlineStr">
        <is>
          <t>Fenofibrate 300 mg</t>
        </is>
      </c>
      <c r="H111" s="186" t="inlineStr">
        <is>
          <t>Simvastatin 20 mg + fenofibrate 300 mg</t>
        </is>
      </c>
      <c r="I111" s="188" t="inlineStr">
        <is>
          <t>Atorvastatin 20 mg + fenofibrate 300 mg</t>
        </is>
      </c>
      <c r="J111" s="185" t="inlineStr">
        <is>
          <t>2</t>
        </is>
      </c>
      <c r="K111" s="186"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L111" s="186" t="n"/>
      <c r="M111" s="186" t="inlineStr">
        <is>
          <t>Cardiovascular</t>
        </is>
      </c>
      <c r="N111" s="186" t="inlineStr">
        <is>
          <t>Dyslipidemias</t>
        </is>
      </c>
      <c r="O111" s="185" t="inlineStr">
        <is>
          <t>Clinic</t>
        </is>
      </c>
      <c r="P111" s="186" t="inlineStr">
        <is>
          <t>[SOURCE: Pharma Plus เล่มม่วง 2 - ข้อสอบย้อนหลัง PLE-CC1 ปี 2564 วันที่ 2 ข้อ 17]</t>
        </is>
      </c>
      <c r="Q111" s="185" t="inlineStr">
        <is>
          <t>ข้อสอบจริง</t>
        </is>
      </c>
      <c r="R111" s="185" t="inlineStr">
        <is>
          <t>2564</t>
        </is>
      </c>
      <c r="S111" s="185" t="n"/>
    </row>
    <row r="112" ht="24" customHeight="1" s="49">
      <c r="A112" s="187" t="n">
        <v>110</v>
      </c>
      <c r="B112" s="18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t>
        </is>
      </c>
      <c r="C112" s="186" t="inlineStr">
        <is>
          <t>คำถาม: จะเริ่มให้ simvastatin ต้องตรวจอะไร</t>
        </is>
      </c>
      <c r="D112" s="186" t="n"/>
      <c r="E112" s="186" t="inlineStr">
        <is>
          <t>Alanine transaminase</t>
        </is>
      </c>
      <c r="F112" s="186" t="inlineStr">
        <is>
          <t>Troponin</t>
        </is>
      </c>
      <c r="G112" s="186" t="inlineStr">
        <is>
          <t>CBC</t>
        </is>
      </c>
      <c r="H112" s="186" t="inlineStr">
        <is>
          <t>Creatine kinase</t>
        </is>
      </c>
      <c r="I112" s="188" t="inlineStr">
        <is>
          <t>Scr</t>
        </is>
      </c>
      <c r="J112" s="185" t="inlineStr">
        <is>
          <t>1</t>
        </is>
      </c>
      <c r="K112" s="186"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L112" s="186" t="n"/>
      <c r="M112" s="186" t="inlineStr">
        <is>
          <t>Cardiovascular</t>
        </is>
      </c>
      <c r="N112" s="186" t="inlineStr">
        <is>
          <t>Dyslipidemias</t>
        </is>
      </c>
      <c r="O112" s="185" t="inlineStr">
        <is>
          <t>Clinic</t>
        </is>
      </c>
      <c r="P112" s="186" t="inlineStr">
        <is>
          <t>[SOURCE: Pharma Plus เล่มม่วง 2 - ข้อสอบย้อนหลัง PLE-CC1 ปี 2564 วันที่ 2 ข้อ 18]</t>
        </is>
      </c>
      <c r="Q112" s="185" t="inlineStr">
        <is>
          <t>ข้อสอบจริง</t>
        </is>
      </c>
      <c r="R112" s="185" t="inlineStr">
        <is>
          <t>2564</t>
        </is>
      </c>
      <c r="S112" s="185" t="n"/>
    </row>
    <row r="113" ht="24" customHeight="1" s="49">
      <c r="A113" s="187" t="n">
        <v>111</v>
      </c>
      <c r="B113" s="186" t="inlineStr">
        <is>
          <t>[ความปลอดภัยของยากลุ่ม Statins]
การติดตามอาการไม่พึงประสงค์ที่สำคัญของยากลุ่ม HMG-CoA reductase inhibitors</t>
        </is>
      </c>
      <c r="C113" s="186" t="inlineStr">
        <is>
          <t>คำถาม: ผลข้างเคียงที่สำคัญ ของ statin</t>
        </is>
      </c>
      <c r="D113" s="186" t="n"/>
      <c r="E113" s="186" t="inlineStr">
        <is>
          <t>N/V</t>
        </is>
      </c>
      <c r="F113" s="186" t="inlineStr">
        <is>
          <t>Myopathy</t>
        </is>
      </c>
      <c r="G113" s="186" t="inlineStr">
        <is>
          <t>Dizziness</t>
        </is>
      </c>
      <c r="H113" s="186" t="inlineStr">
        <is>
          <t>Hyperkalemia</t>
        </is>
      </c>
      <c r="I113" s="188" t="inlineStr">
        <is>
          <t>Cardiac arrhythmia</t>
        </is>
      </c>
      <c r="J113" s="185" t="inlineStr">
        <is>
          <t>2</t>
        </is>
      </c>
      <c r="K113" s="186"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L113" s="186" t="n"/>
      <c r="M113" s="186" t="inlineStr">
        <is>
          <t>Cardiovascular</t>
        </is>
      </c>
      <c r="N113" s="186" t="inlineStr">
        <is>
          <t>Dyslipidemias</t>
        </is>
      </c>
      <c r="O113" s="185" t="inlineStr">
        <is>
          <t>Clinic</t>
        </is>
      </c>
      <c r="P113" s="186" t="inlineStr">
        <is>
          <t>[SOURCE: Pharma Plus เล่มม่วง 2 - ข้อสอบย้อนหลัง PLE-CC1 ปี 2564 วันที่ 2 ข้อ 19]</t>
        </is>
      </c>
      <c r="Q113" s="185" t="inlineStr">
        <is>
          <t>ข้อสอบจริง</t>
        </is>
      </c>
      <c r="R113" s="185" t="inlineStr">
        <is>
          <t>2564</t>
        </is>
      </c>
      <c r="S113" s="185" t="n"/>
    </row>
    <row r="114" ht="24" customHeight="1" s="49">
      <c r="A114" s="187" t="n">
        <v>112</v>
      </c>
      <c r="B114"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14" s="18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D114" s="186" t="n"/>
      <c r="E114" s="186" t="inlineStr">
        <is>
          <t>55 mg/dL</t>
        </is>
      </c>
      <c r="F114" s="186" t="inlineStr">
        <is>
          <t>70 mg/dL</t>
        </is>
      </c>
      <c r="G114" s="186" t="inlineStr">
        <is>
          <t>100 mg/dL</t>
        </is>
      </c>
      <c r="H114" s="186" t="inlineStr">
        <is>
          <t>130 mg/dL</t>
        </is>
      </c>
      <c r="I114" s="188" t="inlineStr">
        <is>
          <t>160 mg/dL</t>
        </is>
      </c>
      <c r="J114" s="185" t="inlineStr">
        <is>
          <t>2</t>
        </is>
      </c>
      <c r="K114" s="186"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L114" s="186" t="n"/>
      <c r="M114" s="186" t="inlineStr">
        <is>
          <t>Cardiovascular</t>
        </is>
      </c>
      <c r="N114" s="186" t="inlineStr">
        <is>
          <t>Dyslipidemias</t>
        </is>
      </c>
      <c r="O114" s="185" t="inlineStr">
        <is>
          <t>Clinic</t>
        </is>
      </c>
      <c r="P114" s="186" t="inlineStr">
        <is>
          <t>[SOURCE: Pharma Plus เล่มม่วง 2 - ข้อสอบย้อนหลัง PLE-CC1 ปี 2564 วันที่ 2 ข้อ 22]</t>
        </is>
      </c>
      <c r="Q114" s="185" t="inlineStr">
        <is>
          <t>ข้อสอบจริง</t>
        </is>
      </c>
      <c r="R114" s="185" t="inlineStr">
        <is>
          <t>2564</t>
        </is>
      </c>
      <c r="S114" s="185" t="inlineStr">
        <is>
          <t>CASE_2564_HTN_DM_01</t>
        </is>
      </c>
    </row>
    <row r="115" ht="24" customHeight="1" s="49">
      <c r="A115" s="187" t="n">
        <v>113</v>
      </c>
      <c r="B115" s="186"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t>
        </is>
      </c>
      <c r="C115" s="186" t="inlineStr">
        <is>
          <t>คำถาม: ผู้ป่วยควรได้รับยา antiplatelet ใด</t>
        </is>
      </c>
      <c r="D115" s="186" t="n"/>
      <c r="E115" s="186" t="inlineStr">
        <is>
          <t>Aspirin 81 mg 1x1 OD</t>
        </is>
      </c>
      <c r="F115" s="186" t="inlineStr">
        <is>
          <t>Clopidogrel 75 mg 1x1 OD</t>
        </is>
      </c>
      <c r="G115" s="186" t="inlineStr">
        <is>
          <t>Prasugrel 10 mg 1x1 OD</t>
        </is>
      </c>
      <c r="H115" s="186" t="inlineStr">
        <is>
          <t>Ticagrelor 90 mg 1x1 OD</t>
        </is>
      </c>
      <c r="I115" s="188" t="inlineStr">
        <is>
          <t>Ticlodipine 250 mg 1x2 pc</t>
        </is>
      </c>
      <c r="J115" s="185" t="inlineStr">
        <is>
          <t>2</t>
        </is>
      </c>
      <c r="K115" s="186"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L115" s="186" t="inlineStr">
        <is>
          <t>Ischemic Heart Disease</t>
        </is>
      </c>
      <c r="M115" s="186" t="inlineStr">
        <is>
          <t>Cardiovascular</t>
        </is>
      </c>
      <c r="N115" s="186" t="inlineStr">
        <is>
          <t>Coronary artery disease</t>
        </is>
      </c>
      <c r="O115" s="185" t="inlineStr">
        <is>
          <t>Clinic</t>
        </is>
      </c>
      <c r="P115" s="186" t="inlineStr">
        <is>
          <t>ข้อสอบเก่า</t>
        </is>
      </c>
      <c r="Q115" s="185" t="inlineStr">
        <is>
          <t>ข้อสอบจริง</t>
        </is>
      </c>
      <c r="R115" s="185" t="inlineStr">
        <is>
          <t>2565</t>
        </is>
      </c>
      <c r="S115" s="185" t="n"/>
    </row>
    <row r="116" ht="24" customHeight="1" s="49">
      <c r="A116" s="187" t="n">
        <v>114</v>
      </c>
      <c r="B116" s="186" t="inlineStr">
        <is>
          <t>[สถานการณ์]
หญิงอายุ 65 ปี โรคประจำตัวเป็น hypertension, type 2 DM มีภาวะหัวใจล้มเหลวมา 2 สัปดาห์ ผล echocardiogram LVEF 32%</t>
        </is>
      </c>
      <c r="C116" s="186" t="inlineStr">
        <is>
          <t>คำถาม: ยาใดควรใช้น้อยที่สุด</t>
        </is>
      </c>
      <c r="D116" s="186" t="n"/>
      <c r="E116" s="186" t="inlineStr">
        <is>
          <t>Carvedilol</t>
        </is>
      </c>
      <c r="F116" s="186" t="inlineStr">
        <is>
          <t>Enalapril</t>
        </is>
      </c>
      <c r="G116" s="186" t="inlineStr">
        <is>
          <t>Dapagliflozin</t>
        </is>
      </c>
      <c r="H116" s="186" t="inlineStr">
        <is>
          <t>Ivabradine</t>
        </is>
      </c>
      <c r="I116" s="188" t="inlineStr">
        <is>
          <t>Spironolactone</t>
        </is>
      </c>
      <c r="J116" s="185" t="inlineStr">
        <is>
          <t>4</t>
        </is>
      </c>
      <c r="K116" s="186"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L116" s="186" t="inlineStr">
        <is>
          <t>Heart Failure with Reduced Ejection Fraction (HFrEF)</t>
        </is>
      </c>
      <c r="M116" s="186" t="inlineStr">
        <is>
          <t>Cardiovascular</t>
        </is>
      </c>
      <c r="N116" s="186" t="inlineStr">
        <is>
          <t>Stable Heart Failure</t>
        </is>
      </c>
      <c r="O116" s="185" t="inlineStr">
        <is>
          <t>Clinic</t>
        </is>
      </c>
      <c r="P116" s="186" t="inlineStr">
        <is>
          <t>ข้อสอบเก่า</t>
        </is>
      </c>
      <c r="Q116" s="185" t="inlineStr">
        <is>
          <t>ข้อสอบจริง</t>
        </is>
      </c>
      <c r="R116" s="185" t="inlineStr">
        <is>
          <t>2565</t>
        </is>
      </c>
      <c r="S116" s="185" t="n"/>
    </row>
    <row r="117" ht="24" customHeight="1" s="49">
      <c r="A117" s="187" t="n">
        <v>115</v>
      </c>
      <c r="B117" s="186" t="n"/>
      <c r="C117" s="186" t="inlineStr">
        <is>
          <t>ข้อใดเป็นผลข้างเคียงของยา losartan</t>
        </is>
      </c>
      <c r="D117" s="186" t="n"/>
      <c r="E117" s="186" t="inlineStr">
        <is>
          <t>AKI</t>
        </is>
      </c>
      <c r="F117" s="186" t="inlineStr">
        <is>
          <t>Hyperuricemia</t>
        </is>
      </c>
      <c r="G117" s="186" t="inlineStr">
        <is>
          <t>Acute liver injury</t>
        </is>
      </c>
      <c r="H117" s="186" t="inlineStr">
        <is>
          <t>Hypokalemia</t>
        </is>
      </c>
      <c r="I117" s="188" t="inlineStr">
        <is>
          <t>Hypernatremia</t>
        </is>
      </c>
      <c r="J117" s="185" t="inlineStr">
        <is>
          <t>1</t>
        </is>
      </c>
      <c r="K117" s="186"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L117" s="186" t="inlineStr">
        <is>
          <t>Antihypertensive Agents Adverse Effects</t>
        </is>
      </c>
      <c r="M117" s="186" t="inlineStr">
        <is>
          <t>Cardiovascular</t>
        </is>
      </c>
      <c r="N117" s="186" t="inlineStr">
        <is>
          <t>Hypertension</t>
        </is>
      </c>
      <c r="O117" s="185" t="inlineStr">
        <is>
          <t>Clinic</t>
        </is>
      </c>
      <c r="P117" s="186" t="inlineStr">
        <is>
          <t>ข้อสอบเก่า</t>
        </is>
      </c>
      <c r="Q117" s="185" t="inlineStr">
        <is>
          <t>ข้อสอบจริง</t>
        </is>
      </c>
      <c r="R117" s="185" t="inlineStr">
        <is>
          <t>2565</t>
        </is>
      </c>
      <c r="S117" s="185" t="n"/>
    </row>
    <row r="118" ht="24" customHeight="1" s="49">
      <c r="A118" s="187" t="n">
        <v>116</v>
      </c>
      <c r="B118" s="186" t="n"/>
      <c r="C118" s="186" t="inlineStr">
        <is>
          <t>ผู้ป่วยหญิง อายุ 60 ปี มีความดัน 130/100 จัดอยู่ใน Stage ใดตาม ACC/AHA 2017</t>
        </is>
      </c>
      <c r="D118" s="186" t="n"/>
      <c r="E118" s="186" t="inlineStr">
        <is>
          <t>High normal</t>
        </is>
      </c>
      <c r="F118" s="186" t="inlineStr">
        <is>
          <t>Hypertension Stage 1</t>
        </is>
      </c>
      <c r="G118" s="186" t="inlineStr">
        <is>
          <t>Hypertension Stage 2</t>
        </is>
      </c>
      <c r="H118" s="186" t="inlineStr">
        <is>
          <t>Hypertension Stage 3</t>
        </is>
      </c>
      <c r="I118" s="188" t="inlineStr">
        <is>
          <t>Isolated systolic hypertension</t>
        </is>
      </c>
      <c r="J118" s="185" t="inlineStr">
        <is>
          <t>3</t>
        </is>
      </c>
      <c r="K118" s="186" t="inlineStr">
        <is>
          <t>✅ คำตอบที่ถูกต้อง: ข้อ ค. Hypertension Stage 2
🎯 ทำไมข้อนี้ถึงถูก:
🎯 ทำไมข้อนี้ถึงถูก: ตามแนวทาง ACC/AHA 2017 เกณฑ์การวินิจฉัย Stage 2 Hypertension คือ SBP ตั้งแต่ 140 mmHg ขึ้นไป หรือ DBP ตั้งแต่ 90 mmHg ขึ้นไป โดยผู้ป่วยรายนี้มี DBP เท่ากับ 100 mmHg ซึ่งเกิน 90 mmHg จึงจัดเป็น Hypertension Stage 2 ทันทีตามค่าที่รุนแรงกว่า
🔍 ข้ออื่นผิดเพราะอะไร:
•
• ข
• ้
• อ
• ก
• .
• H
• i
• g
• h
• n
• o
• r
• m
• a
• l
• :
• ไ
• ม
• ่
• ม
• ี
• น
• ิ
• ย
• า
• ม
• น
• ี
• ้
• ใ
• น
• A
• C
• C
• /
• A
• H
• A
• 2
• 0
• 1
• 7
• (
• ม
• ี
• ร
• ะ
• ด
• ั
• บ
• E
• l
• e
• v
• a
• t
• e
• d
• B
• P
• ค
• ื
• อ
• S
• B
• P
• 1
• 2
• 0
• 
• 1
• 2
• 9
• แ
• ล
• ะ
• D
• B
• P
• น
• ้
• อ
• ย
• ก
• ว
• ่
• า
• 8
• 0
• m
• m
• H
• g
• )
•
• ข
• ้
• อ
• ข
• .
• H
• y
• p
• e
• r
• t
• e
• n
• s
• i
• o
• n
• S
• t
• a
• g
• e
• 1
• :
• ต
• า
• ม
• เ
• ก
• ณ
• ฑ
• ์
• A
• C
• C
• /
• A
• H
• A
• 2
• 0
• 1
• 7
• ค
• ื
• อ
• S
• B
• P
• 1
• 3
• 0
• 
• 1
• 3
• 9
• ห
• ร
• ื
• อ
• D
• B
• P
• 8
• 0
• 
• 8
• 9
• m
• m
• H
• g
• แ
• ต
• ่
• ผ
• ู
• ้
• ป
• ่
• ว
• ย
• ร
• า
• ย
• น
• ี
• ้
• ม
• ี
• D
• B
• P
• 1
• 0
• 0
• m
• m
• H
• g
• ซ
• ึ
• ่
• ง
• ส
• ู
• ง
• ก
• ว
• ่
• า
• S
• t
• a
• g
• e
• 1
•
• ข
• ้
• อ
• ง
• .
• H
• y
• p
• e
• r
• t
• e
• n
• s
• i
• o
• n
• S
• t
• a
• g
• e
• 3
• :
• ไ
• ม
• ่
• ม
• ี
• S
• t
• a
• g
• e
• 3
• ใ
• น
• ร
• ะ
• บ
• บ
• A
• C
• C
• /
• A
• H
• A
• 2
• 0
• 1
• 7
• (
• เ
• ก
• ณ
• ฑ
• ์
• แ
• บ
• ่
• ง
• เ
• พ
• ี
• ย
• ง
• S
• t
• a
• g
• e
• 1
• แ
• ล
• ะ
• S
• t
• a
• g
• e
• 2
• ห
• ร
• ื
• อ
• H
• y
• p
• e
• r
• t
• e
• n
• s
• i
• v
• e
• c
• r
• i
• s
• i
• s
• ห
• า
• ก
• B
• P
• เ
• ก
• ิ
• น
• 1
• 8
• 0
• /
• 1
• 2
• 0
• m
• m
• H
• g
• )
•
• ข
• ้
• อ
• จ
• .
• I
• s
• o
• l
• a
• t
• e
• d
• s
• y
• s
• t
• o
• l
• i
• c
• h
• y
• p
• e
• r
• t
• e
• n
• s
• i
• o
• n
• :
• ก
• ำ
• ห
• น
• ด
• จ
• า
• ก
• S
• B
• P
• ต
• ั
• ้
• ง
• แ
• ต
• ่
• 1
• 3
• 0
• m
• m
• H
• g
• ข
• ึ
• ้
• น
• ไ
• ป
• ร
• ่
• ว
• ม
• ก
• ั
• บ
• D
• B
• P
• น
• ้
• อ
• ย
• ก
• ว
• ่
• า
• 8
• 0
• m
• m
• H
• g
• แ
• ต
• ่
• ผ
• ู
• ้
• ป
• ่
• ว
• ย
• ร
• า
• ย
• น
• ี
• ้
• ม
• ี
• D
• B
• P
• ส
• ู
• ง
• ถ
• ึ
• ง
• 1
• 0
• 0
• m
• m
• H
• g</t>
        </is>
      </c>
      <c r="L118" s="186" t="n"/>
      <c r="M118" s="186" t="inlineStr">
        <is>
          <t>Cardiovascular</t>
        </is>
      </c>
      <c r="N118" s="186" t="inlineStr">
        <is>
          <t>Hypertension</t>
        </is>
      </c>
      <c r="O118" s="185" t="inlineStr">
        <is>
          <t>Clinic</t>
        </is>
      </c>
      <c r="P118" s="186" t="inlineStr">
        <is>
          <t>[SOURCE: Mock Pharmtutor 2024 Set 1 ข้อ 3]</t>
        </is>
      </c>
      <c r="Q118" s="185" t="inlineStr">
        <is>
          <t>ข้อสอบจำลอง</t>
        </is>
      </c>
      <c r="R118" s="185" t="inlineStr">
        <is>
          <t>Mock Pharmtutor 2024</t>
        </is>
      </c>
      <c r="S118" s="185" t="n"/>
    </row>
    <row r="119" ht="24" customHeight="1" s="49">
      <c r="A119" s="187" t="n">
        <v>117</v>
      </c>
      <c r="B119" s="186" t="n"/>
      <c r="C119" s="186" t="inlineStr">
        <is>
          <t>ผู้ป่วยหญิง อายุ 60 ปี ข้อข้างต้น มี Goal BP ในการรักษาเท่าใด ตาม ACC/AHA 2017</t>
        </is>
      </c>
      <c r="D119" s="186" t="n"/>
      <c r="E119" s="186" t="inlineStr">
        <is>
          <t>&lt;120/80</t>
        </is>
      </c>
      <c r="F119" s="186" t="inlineStr">
        <is>
          <t>&lt;130/80</t>
        </is>
      </c>
      <c r="G119" s="186" t="inlineStr">
        <is>
          <t>&lt;130/90</t>
        </is>
      </c>
      <c r="H119" s="186" t="inlineStr">
        <is>
          <t>&lt;140/90</t>
        </is>
      </c>
      <c r="I119" s="188" t="inlineStr">
        <is>
          <t>&lt;150/90</t>
        </is>
      </c>
      <c r="J119" s="185" t="inlineStr">
        <is>
          <t>2</t>
        </is>
      </c>
      <c r="K119" s="186" t="inlineStr">
        <is>
          <t>✅ คำตอบที่ถูกต้อง: ข้อ ข. &lt;130/80
🎯 ทำไมข้อนี้ถึงถูก:
🎯 ทำไมข้อนี้ถึงถูก: ตามแนวทางเวชปฏิบัติ ACC/AHA 2017 Hypertension Guidelines กำหนดเป้าหมายระดับความดันโลหิต (Goal BP) สำหรับผู้ใหญ่ทั่วไปรวมถึงผู้สูงอายุที่ได้รับการรักษาด้วยยาลดความดันโลหิตไว้ที่น้อยกว่า 130/80 mmHg เพื่อลดความเสี่ยง cardiovascular morbidity and mortality
🔍 ข้ออื่นผิดเพราะอะไร:
•
• ข
• ้
• อ
• ก
• .
• &lt;
• 1
• 2
• 0
• /
• 8
• 0
• :
• เ
• ป
• ็
• น
• เ
• ก
• ณ
• ฑ
• ์
• ค
• ว
• า
• ม
• ด
• ั
• น
• ป
• ก
• ต
• ิ
• (
• N
• o
• r
• m
• a
• l
• B
• P
• )
• ไ
• ม
• ่
• ใ
• ช
• ่
• เ
• ป
• ้
• า
• ห
• ม
• า
• ย
• ท
• ั
• ่
• ว
• ไ
• ป
• ส
• ำ
• ห
• ร
• ั
• บ
• ก
• า
• ร
• ร
• ั
• ก
• ษ
• า
• ด
• ้
• ว
• ย
• ย
• า
• ต
• า
• ม
• g
• u
• i
• d
• e
• l
• i
• n
• e
• ม
• า
• ต
• ร
• ฐ
• า
• น
•
• ข
• ้
• อ
• ค
• .
• &lt;
• 1
• 3
• 0
• /
• 9
• 0
• :
• ค
• ่
• า
• D
• B
• P
• ส
• ู
• ง
• เ
• ก
• ิ
• น
• ไ
• ป
• เ
• พ
• ร
• า
• ะ
• เ
• ป
• ้
• า
• ห
• ม
• า
• ย
• D
• B
• P
• ต
• า
• ม
• เ
• ก
• ณ
• ฑ
• ์
• A
• C
• C
• /
• A
• H
• A
• 2
• 0
• 1
• 7
• ต
• ้
• อ
• ง
• น
• ้
• อ
• ย
• ก
• ว
• ่
• า
• 8
• 0
• m
• m
• H
• g
•
• ข
• ้
• อ
• ง
• .
• &lt;
• 1
• 4
• 0
• /
• 9
• 0
• :
• เ
• ป
• ็
• น
• เ
• ป
• ้
• า
• ห
• ม
• า
• ย
• เ
• ด
• ิ
• ม
• ต
• า
• ม
• J
• N
• C
• 8
• ส
• ำ
• ห
• ร
• ั
• บ
• ป
• ร
• ะ
• ช
• า
• ก
• ร
• ท
• ั
• ่
• ว
• ไ
• ป
• ท
• ี
• ่
• ไ
• ม
• ่
• ม
• ี
• โ
• ร
• ค
• ร
• ่
• ว
• ม
• แ
• ต
• ่
• ต
• า
• ม
• A
• C
• C
• /
• A
• H
• A
• 2
• 0
• 1
• 7
• ไ
• ด
• ้
• ป
• ร
• ั
• บ
• ล
• ด
• ล
• ง
• ม
• า
• เ
• ป
• ็
• น
• น
• ้
• อ
• ย
• ก
• ว
• ่
• า
• 1
• 3
• 0
• /
• 8
• 0
• m
• m
• H
• g
• ท
• ั
• ้
• ง
• ห
• ม
• ด
•
• ข
• ้
• อ
• จ
• .
• &lt;
• 1
• 5
• 0
• /
• 9
• 0
• :
• เ
• ป
• ็
• น
• เ
• ป
• ้
• า
• ห
• ม
• า
• ย
• เ
• ด
• ิ
• ม
• ใ
• น
• ผ
• ู
• ้
• ส
• ู
• ง
• อ
• า
• ย
• ุ
• ต
• า
• ม
• J
• N
• C
• 8
• ซ
• ึ
• ่
• ง
• ถ
• ู
• ก
• ย
• ก
• เ
• ล
• ิ
• ก
• ใ
• น
• A
• C
• C
• /
• A
• H
• A
• 2
• 0
• 1
• 7
• แ
• ล
• ้
• ว</t>
        </is>
      </c>
      <c r="L119" s="186" t="n"/>
      <c r="M119" s="186" t="inlineStr">
        <is>
          <t>Cardiovascular</t>
        </is>
      </c>
      <c r="N119" s="186" t="inlineStr">
        <is>
          <t>Hypertension</t>
        </is>
      </c>
      <c r="O119" s="185" t="inlineStr">
        <is>
          <t>Clinic</t>
        </is>
      </c>
      <c r="P119" s="186" t="inlineStr">
        <is>
          <t>[SOURCE: Mock Pharmtutor 2024 Set 1 ข้อ 4]</t>
        </is>
      </c>
      <c r="Q119" s="185" t="inlineStr">
        <is>
          <t>ข้อสอบจำลอง</t>
        </is>
      </c>
      <c r="R119" s="185" t="inlineStr">
        <is>
          <t>Mock Pharmtutor 2024</t>
        </is>
      </c>
      <c r="S119" s="185" t="n"/>
    </row>
    <row r="120" ht="24" customHeight="1" s="49">
      <c r="A120" s="187" t="n">
        <v>118</v>
      </c>
      <c r="B120" s="186" t="n"/>
      <c r="C120" s="186" t="inlineStr">
        <is>
          <t>ข้อใดคือกลไกการออกฤทธิ์ของยา Hydrochlorothiazide</t>
        </is>
      </c>
      <c r="D120" s="186" t="n"/>
      <c r="E120" s="186" t="inlineStr">
        <is>
          <t>ยับยั้ง Angiotensin – converting enzyme</t>
        </is>
      </c>
      <c r="F120" s="186" t="inlineStr">
        <is>
          <t>ยับยั้ง Beta1 receptor ที่หัวใจ และลดอัตราการเต้นของหัวใจ</t>
        </is>
      </c>
      <c r="G120" s="186" t="inlineStr">
        <is>
          <t>ยับยั้ง Voltage-sensitive Calcium Channel Type L</t>
        </is>
      </c>
      <c r="H120" s="186" t="inlineStr">
        <is>
          <t>ยับยั้ง NaCl cotransporter ที่ Distal convoluted tubule</t>
        </is>
      </c>
      <c r="I120" s="188" t="inlineStr">
        <is>
          <t>ยับยั้ง Na-K-2Cl transporter ส่งผลให้ยับยั้งการดูดกลับ Na+ ที่ Thick ascending limb ของ Loop of Henle</t>
        </is>
      </c>
      <c r="J120" s="185" t="inlineStr">
        <is>
          <t>4</t>
        </is>
      </c>
      <c r="K120" s="186" t="inlineStr">
        <is>
          <t>✅ คำตอบที่ถูกต้อง: ข้อ ง. ยับยั้ง NaCl cotransporter ที่ Distal convoluted tubule
🎯 ทำไมข้อนี้ถึงถูก:
🎯 ทำไมข้อนี้ถึงถูก: Hydrochlorothiazide เป็นยากลุ่ม thiazide diuretic ออกฤทธิ์ยับยั้ง Na+/Cl- cotransporter (NCC) บริเวณ luminal membrane ของ distal convoluted tubule (DCT) ทำให้ลดการดูดกลับโซเดียมและคลอไรด์ ขับน้ำและเกลือแร่ออกทางปัสสาวะ
🔍 ข้ออื่นผิดเพราะอะไร:
•
• ข
• ้
• อ
• ก
• .
• :
• เ
• ป
• ็
• น
• ก
• ล
• ไ
• ก
• ข
• อ
• ง
• ย
• า
• ก
• ล
• ุ
• ่
• ม
• A
• C
• E
• i
• n
• h
• i
• b
• i
• t
• o
• r
• s
• เ
• ช
• ่
• น
• E
• n
• a
• l
• a
• p
• r
• i
• l
• ,
• R
• a
• m
• i
• p
• r
• i
• l
• ,
• C
• a
• p
• t
• o
• p
• r
• i
• l
•
• ข
• ้
• อ
• ข
• .
• :
• เ
• ป
• ็
• น
• ก
• ล
• ไ
• ก
• ข
• อ
• ง
• ย
• า
• ก
• ล
• ุ
• ่
• ม
• B
• e
• t
• a
• 
• b
• l
• o
• c
• k
• e
• r
• s
• เ
• ช
• ่
• น
• A
• t
• e
• n
• o
• l
• o
• l
• ,
• M
• e
• t
• o
• p
• r
• o
• l
• o
• l
• ,
• B
• i
• s
• o
• p
• r
• o
• l
• o
• l
•
• ข
• ้
• อ
• ค
• .
• :
• เ
• ป
• ็
• น
• ก
• ล
• ไ
• ก
• ข
• อ
• ง
• ย
• า
• ก
• ล
• ุ
• ่
• ม
• C
• a
• l
• c
• i
• u
• m
• c
• h
• a
• n
• n
• e
• l
• b
• l
• o
• c
• k
• e
• r
• s
• เ
• ช
• ่
• น
• A
• m
• l
• o
• d
• i
• p
• i
• n
• e
• ,
• D
• i
• l
• t
• i
• a
• z
• e
• m
• ,
• V
• e
• r
• a
• p
• a
• m
• i
• l
•
• ข
• ้
• อ
• จ
• .
• :
• เ
• ป
• ็
• น
• ก
• ล
• ไ
• ก
• ข
• อ
• ง
• ย
• า
• ก
• ล
• ุ
• ่
• ม
• L
• o
• o
• p
• d
• i
• u
• r
• e
• t
• i
• c
• s
• เ
• ช
• ่
• น
• F
• u
• r
• o
• s
• e
• m
• i
• d
• e
• ,
• T
• o
• r
• s
• e
• m
• i
• d
• e
• ซ
• ึ
• ่
• ง
• อ
• อ
• ก
• ฤ
• ท
• ธ
• ิ
• ์
• ท
• ี
• ่
• t
• h
• i
• c
• k
• a
• s
• c
• e
• n
• d
• i
• n
• g
• l
• i
• m
• b
• ข
• อ
• ง
• L
• o
• o
• p
• o
• f
• H
• e
• n
• l
• e</t>
        </is>
      </c>
      <c r="L120" s="186" t="n"/>
      <c r="M120" s="186" t="inlineStr">
        <is>
          <t>Cardiovascular</t>
        </is>
      </c>
      <c r="N120" s="186" t="inlineStr">
        <is>
          <t>Hypertension</t>
        </is>
      </c>
      <c r="O120" s="185" t="inlineStr">
        <is>
          <t>Clinic</t>
        </is>
      </c>
      <c r="P120" s="186" t="inlineStr">
        <is>
          <t>[SOURCE: Mock Pharmtutor 2024 Set 1 ข้อ 5]</t>
        </is>
      </c>
      <c r="Q120" s="185" t="inlineStr">
        <is>
          <t>ข้อสอบจำลอง</t>
        </is>
      </c>
      <c r="R120" s="185" t="inlineStr">
        <is>
          <t>Mock Pharmtutor 2024</t>
        </is>
      </c>
      <c r="S120" s="185" t="n"/>
    </row>
    <row r="121" ht="24" customHeight="1" s="49">
      <c r="A121" s="187" t="n">
        <v>119</v>
      </c>
      <c r="B121" s="186" t="n"/>
      <c r="C121" s="186" t="inlineStr">
        <is>
          <t>ผู้ป่วยมีอาการเจ็บหน้าอก ประมาณ 25 นาที ใช้ยาอมใต้ลิ้น 2 เม็ด แล้วไม่ดีขึ้นจึงไปรพ. ตรวจ troponin พบมีค่าสูง , ECG พบ ST ยก คาดว่าผู้ป่วยเป็นโรคใด</t>
        </is>
      </c>
      <c r="D121" s="186" t="n"/>
      <c r="E121" s="186" t="inlineStr">
        <is>
          <t>Unstable angina</t>
        </is>
      </c>
      <c r="F121" s="186" t="inlineStr">
        <is>
          <t>Stable angina</t>
        </is>
      </c>
      <c r="G121" s="186" t="inlineStr">
        <is>
          <t>NSTEMI</t>
        </is>
      </c>
      <c r="H121" s="186" t="inlineStr">
        <is>
          <t>STEMI</t>
        </is>
      </c>
      <c r="I121" s="188" t="inlineStr">
        <is>
          <t>Heart failure</t>
        </is>
      </c>
      <c r="J121" s="185" t="inlineStr">
        <is>
          <t>4</t>
        </is>
      </c>
      <c r="K121" s="186" t="inlineStr">
        <is>
          <t>✅ คำตอบที่ถูกต้อง: ข้อ ง. STEMI
🎯 ทำไมข้อนี้ถึงถูก:
🎯 ทำไมข้อนี้ถึงถูก: ผู้ป่วยมีอาการเจ็บเค้นหน้าอกเฉียบพลันที่ไม่ตอบสนองต่อ sublingual nitroglycerin ร่วมกับตรวจพบ cardiac biomarkers (troponin) สูง และคลื่นไฟฟ้าหัวใจ (ECG) มี ST-segment elevation ชัดเจน จึงวินิจฉัยเป็น ST-Elevation Myocardial Infarction (STEMI)
🔍 ข้ออื่นผิดเพราะอะไร:
•
• ข
• ้
• อ
• ก
• .
• U
• n
• s
• t
• a
• b
• l
• e
• a
• n
• g
• i
• n
• a
• :
• ต
• ร
• ว
• จ
• ไ
• ม
• ่
• พ
• บ
• ก
• า
• ร
• เ
• พ
• ิ
• ่
• ม
• ข
• ึ
• ้
• น
• ข
• อ
• ง
• c
• a
• r
• d
• i
• a
• c
• b
• i
• o
• m
• a
• r
• k
• e
• r
• s
• (
• t
• r
• o
• p
• o
• n
• i
• n
• n
• e
• g
• a
• t
• i
• v
• e
• )
• แ
• ล
• ะ
• E
• C
• G
• ม
• ั
• ก
• ไ
• ม
• ่
• ม
• ี
• S
• T
• 
• s
• e
• g
• m
• e
• n
• t
• e
• l
• e
• v
• a
• t
• i
• o
• n
•
• ข
• ้
• อ
• ข
• .
• S
• t
• a
• b
• l
• e
• a
• n
• g
• i
• n
• a
• :
• อ
• า
• ก
• า
• ร
• เ
• จ
• ็
• บ
• ห
• น
• ้
• า
• อ
• ก
• เ
• ก
• ิ
• ด
• ข
• ึ
• ้
• น
• ข
• ณ
• ะ
• อ
• อ
• ก
• แ
• ร
• ง
• แ
• ล
• ะ
• ด
• ี
• ข
• ึ
• ้
• น
• เ
• ม
• ื
• ่
• อ
• พ
• ั
• ก
• ห
• ร
• ื
• อ
• อ
• ม
• ย
• า
• ใ
• ต
• ้
• ล
• ิ
• ้
• น
• ภ
• า
• ย
• ใ
• น
• 5
• น
• า
• ท
• ี
• ไ
• ม
• ่
• ม
• ี
• t
• r
• o
• p
• o
• n
• i
• n
• ส
• ู
• ง
•
• ข
• ้
• อ
• ค
• .
• N
• S
• T
• E
• M
• I
• :
• ม
• ี
• c
• a
• r
• d
• i
• a
• c
• t
• r
• o
• p
• o
• n
• i
• n
• ส
• ู
• ง
• เ
• ห
• ม
• ื
• อ
• น
• ก
• ั
• น
• แ
• ต
• ่
• E
• C
• G
• จ
• ะ
• ไ
• ม
• ่
• ม
• ี
• S
• T
• 
• s
• e
• g
• m
• e
• n
• t
• e
• l
• e
• v
• a
• t
• i
• o
• n
• (
• อ
• า
• จ
• พ
• บ
• S
• T
• 
• d
• e
• p
• r
• e
• s
• s
• i
• o
• n
• ห
• ร
• ื
• อ
• T
• 
• w
• a
• v
• e
• i
• n
• v
• e
• r
• s
• i
• o
• n
• )
•
• ข
• ้
• อ
• จ
• .
• H
• e
• a
• r
• t
• f
• a
• i
• l
• u
• r
• e
• :
• เ
• ป
• ็
• น
• ภ
• า
• ว
• ะ
• ห
• ั
• ว
• ใ
• จ
• ล
• ้
• ม
• เ
• ห
• ล
• ว
• อ
• า
• ก
• า
• ร
• เ
• ด
• ่
• น
• ค
• ื
• อ
• เ
• ห
• น
• ื
• ่
• อ
• ย
• ห
• อ
• บ
• บ
• ว
• ม
• ไ
• ม
• ่
• ไ
• ด
• ้
• ม
• ี
• ล
• ั
• ก
• ษ
• ณ
• ะ
• ก
• ล
• ้
• า
• ม
• เ
• น
• ื
• ้
• อ
• ห
• ั
• ว
• ใ
• จ
• ต
• า
• ย
• เ
• ฉ
• ี
• ย
• บ
• พ
• ล
• ั
• น
• พ
• ร
• ้
• อ
• ม
• S
• T
• e
• l
• e
• v
• a
• t
• i
• o
• n</t>
        </is>
      </c>
      <c r="L121" s="186" t="n"/>
      <c r="M121" s="186" t="inlineStr">
        <is>
          <t>Cardiovascular</t>
        </is>
      </c>
      <c r="N121" s="186" t="inlineStr">
        <is>
          <t>Coronary artery disease</t>
        </is>
      </c>
      <c r="O121" s="185" t="inlineStr">
        <is>
          <t>Clinic</t>
        </is>
      </c>
      <c r="P121" s="186" t="inlineStr">
        <is>
          <t>[SOURCE: Mock Pharmtutor 2024 Set 1 ข้อ 6]</t>
        </is>
      </c>
      <c r="Q121" s="185" t="inlineStr">
        <is>
          <t>ข้อสอบจำลอง</t>
        </is>
      </c>
      <c r="R121" s="185" t="inlineStr">
        <is>
          <t>Mock Pharmtutor 2024</t>
        </is>
      </c>
      <c r="S121" s="185" t="n"/>
    </row>
    <row r="122" ht="24" customHeight="1" s="49">
      <c r="A122" s="187" t="n">
        <v>120</v>
      </c>
      <c r="B122" s="186" t="n"/>
      <c r="C122" s="186" t="inlineStr">
        <is>
          <t>ยาใดไม่สามารถลดอัตราการเสียชีวิตจากโรคที่เกี่ยวข้องกับโรคระบบหัวใจและหลอดเลือด</t>
        </is>
      </c>
      <c r="D122" s="186" t="n"/>
      <c r="E122" s="186" t="inlineStr">
        <is>
          <t>ACE inhibitor</t>
        </is>
      </c>
      <c r="F122" s="186" t="inlineStr">
        <is>
          <t>Beta-blocker</t>
        </is>
      </c>
      <c r="G122" s="186" t="inlineStr">
        <is>
          <t>Calcium channel blocker</t>
        </is>
      </c>
      <c r="H122" s="186" t="inlineStr">
        <is>
          <t>Statin</t>
        </is>
      </c>
      <c r="I122" s="188" t="inlineStr">
        <is>
          <t>Aldosterone antagonist</t>
        </is>
      </c>
      <c r="J122" s="185" t="inlineStr">
        <is>
          <t>3</t>
        </is>
      </c>
      <c r="K122" s="186" t="inlineStr">
        <is>
          <t>✅ คำตอบที่ถูกต้อง: ข้อ ค. Calcium channel blocker
🎯 ทำไมข้อนี้ถึงถูก:
🎯 ทำไมข้อนี้ถึงถูก: Calcium channel blockers (CCBs) เช่น Amlodipine, Diltiazem ไม่มีหลักฐานทางคลินิกว่าสามารถลดอัตราการเสียชีวิต (mortality rate) ในโรคระบบหัวใจและหลอดเลือด เช่น heart failure with reduced ejection fraction (HFrEF) และ non-dihydropyridine CCBs ยังมีข้อห้ามใช้เนื่องจากฤทธิ์ negative inotropic กดการบีบตัวของหัวใจ
🔍 ข้ออื่นผิดเพราะอะไร:
•
• ข
• ้
• อ
• ก
• .
• A
• C
• E
• i
• n
• h
• i
• b
• i
• t
• o
• r
• :
• ม
• ี
• ห
• ล
• ั
• ก
• ฐ
• า
• น
• ช
• ั
• ด
• เ
• จ
• น
• ใ
• น
• ก
• า
• ร
• ล
• ด
• m
• o
• r
• t
• a
• l
• i
• t
• y
• ใ
• น
• ผ
• ู
• ้
• ป
• ่
• ว
• ย
• h
• e
• a
• r
• t
• f
• a
• i
• l
• u
• r
• e
• (
• H
• F
• r
• E
• F
• )
• แ
• ล
• ะ
• p
• o
• s
• t
• 
• m
• y
• o
• c
• a
• r
• d
• i
• a
• l
• i
• n
• f
• a
• r
• c
• t
• i
• o
• n
•
• ข
• ้
• อ
• ข
• .
• B
• e
• t
• a
• 
• b
• l
• o
• c
• k
• e
• r
• :
• ย
• า
• ห
• ล
• ั
• ก
• 3
• ต
• ั
• ว
• (
• B
• i
• s
• o
• p
• r
• o
• l
• o
• l
• ,
• C
• a
• r
• v
• e
• d
• i
• l
• o
• l
• ,
• M
• e
• t
• o
• p
• r
• o
• l
• o
• l
• s
• u
• c
• c
• i
• n
• a
• t
• e
• )
• พ
• ิ
• ส
• ู
• จ
• น
• ์
• แ
• ล
• ้
• ว
• ว
• ่
• า
• ล
• ด
• a
• l
• l
• 
• c
• a
• u
• s
• e
• m
• o
• r
• t
• a
• l
• i
• t
• y
• ใ
• น
• ผ
• ู
• ้
• ป
• ่
• ว
• ย
• H
• F
• r
• E
• F
• ไ
• ด
• ้
• อ
• ย
• ่
• า
• ง
• ม
• ี
• น
• ั
• ย
• ส
• ำ
• ค
• ั
• ญ
•
• ข
• ้
• อ
• ง
• .
• S
• t
• a
• t
• i
• n
• :
• ม
• ี
• ก
• า
• ร
• ศ
• ึ
• ก
• ษ
• า
• ท
• า
• ง
• ค
• ล
• ิ
• น
• ิ
• ก
• จ
• ำ
• น
• ว
• น
• ม
• า
• ก
• ย
• ื
• น
• ย
• ั
• น
• ว
• ่
• า
• ล
• ด
• c
• a
• r
• d
• i
• o
• v
• a
• s
• c
• u
• l
• a
• r
• m
• o
• r
• t
• a
• l
• i
• t
• y
• ท
• ั
• ้
• ง
• ใ
• น
• p
• r
• i
• m
• a
• r
• y
• แ
• ล
• ะ
• s
• e
• c
• o
• n
• d
• a
• r
• y
• p
• r
• e
• v
• e
• n
• t
• i
• o
• n
• ข
• อ
• ง
• a
• t
• h
• e
• r
• o
• s
• c
• l
• e
• r
• o
• t
• i
• c
• c
• a
• r
• d
• i
• o
• v
• a
• s
• c
• u
• l
• a
• r
• d
• i
• s
• e
• a
• s
• e
• (
• A
• S
• C
• V
• D
• )
•
• ข
• ้
• อ
• จ
• .
• A
• l
• d
• o
• s
• t
• e
• r
• o
• n
• e
• a
• n
• t
• a
• g
• o
• n
• i
• s
• t
• :
• เ
• ช
• ่
• น
• S
• p
• i
• r
• o
• n
• o
• l
• a
• c
• t
• o
• n
• e
• ,
• E
• p
• l
• e
• r
• e
• n
• o
• n
• e
• ม
• ี
• ห
• ล
• ั
• ก
• ฐ
• า
• น
• ช
• ั
• ด
• เ
• จ
• น
• ว
• ่
• า
• ล
• ด
• m
• o
• r
• t
• a
• l
• i
• t
• y
• แ
• ล
• ะ
• h
• o
• s
• p
• i
• t
• a
• l
• i
• z
• a
• t
• i
• o
• n
• ใ
• น
• ผ
• ู
• ้
• ป
• ่
• ว
• ย
• H
• F
• r
• E
• F</t>
        </is>
      </c>
      <c r="L122" s="186" t="n"/>
      <c r="M122" s="186" t="inlineStr">
        <is>
          <t>Cardiovascular</t>
        </is>
      </c>
      <c r="N122" s="186" t="inlineStr">
        <is>
          <t>Stable Heart Failure</t>
        </is>
      </c>
      <c r="O122" s="185" t="inlineStr">
        <is>
          <t>Clinic</t>
        </is>
      </c>
      <c r="P122" s="186" t="inlineStr">
        <is>
          <t>[SOURCE: Mock Pharmtutor 2024 Set 1 ข้อ 7]</t>
        </is>
      </c>
      <c r="Q122" s="185" t="inlineStr">
        <is>
          <t>ข้อสอบจำลอง</t>
        </is>
      </c>
      <c r="R122" s="185" t="inlineStr">
        <is>
          <t>Mock Pharmtutor 2024</t>
        </is>
      </c>
      <c r="S122" s="185" t="n"/>
    </row>
    <row r="123" ht="24" customHeight="1" s="49">
      <c r="A123" s="187" t="n">
        <v>121</v>
      </c>
      <c r="B123" s="186" t="n"/>
      <c r="C123" s="186" t="inlineStr">
        <is>
          <t>ผู้ป่วย TG 250 HDL 30 Total cholesterol 280 ผู้ป่วยรายนี้ มี LDL เท่าใด</t>
        </is>
      </c>
      <c r="D123" s="186" t="n"/>
      <c r="E123" s="186" t="inlineStr">
        <is>
          <t>160 mg/dL</t>
        </is>
      </c>
      <c r="F123" s="186" t="inlineStr">
        <is>
          <t>170 mg/dL</t>
        </is>
      </c>
      <c r="G123" s="186" t="inlineStr">
        <is>
          <t>180 mg/dL</t>
        </is>
      </c>
      <c r="H123" s="186" t="inlineStr">
        <is>
          <t>190 mg/dL</t>
        </is>
      </c>
      <c r="I123" s="188" t="inlineStr">
        <is>
          <t>200 mg/dL</t>
        </is>
      </c>
      <c r="J123" s="185" t="inlineStr">
        <is>
          <t>5</t>
        </is>
      </c>
      <c r="K123" s="186" t="inlineStr">
        <is>
          <t>✅ คำตอบที่ถูกต้อง: ข้อ จ. 200 mg/dL
🎯 ทำไมข้อนี้ถึงถูก:
🎯 ทำไมข้อนี้ถึงถูก: คำนวณตามสูตร Friedewald formula: LDL = TC - HDL - (TG / 5) (เมื่อ TG น้อยกว่า 400 mg/dL) จะได้ LDL = 280 - 30 - (250 / 5) = 250 - 50 = 200 mg/dL
🔍 ข้ออื่นผิดเพราะอะไร:
•
• ข
• ้
• อ
• ก
• .
• 1
• 6
• 0
• m
• g
• /
• d
• L
• :
• เ
• ป
• ็
• น
• ค
• ่
• า
• ท
• ี
• ่
• ค
• ำ
• น
• ว
• ณ
• ผ
• ิ
• ด
• พ
• ล
• า
• ด
• จ
• า
• ก
• ก
• า
• ร
• ห
• ั
• ก
• ล
• บ
• เ
• ล
• ข
• ผ
• ิ
• ด
•
• ข
• ้
• อ
• ข
• .
• 1
• 7
• 0
• m
• g
• /
• d
• L
• :
• เ
• ป
• ็
• น
• ผ
• ล
• ล
• ั
• พ
• ธ
• ์
• ท
• ี
• ่
• เ
• ก
• ิ
• ด
• จ
• า
• ก
• ก
• า
• ร
• ค
• ำ
• น
• ว
• ณ
• ส
• ั
• ด
• ส
• ่
• ว
• น
• T
• G
• ผ
• ิ
• ด
• พ
• ล
• า
• ด
•
• ข
• ้
• อ
• ค
• .
• 1
• 8
• 0
• m
• g
• /
• d
• L
• :
• เ
• ป
• ็
• น
• ผ
• ล
• ล
• ั
• พ
• ธ
• ์
• ห
• า
• ก
• น
• ำ
• T
• G
• ล
• บ
• อ
• อ
• ก
• โ
• ด
• ย
• ต
• ร
• ง
• โ
• ด
• ย
• ไ
• ม
• ่
• ไ
• ด
• ้
• ห
• า
• ร
• ด
• ้
• ว
• ย
• 5
•
• ข
• ้
• อ
• ง
• .
• 1
• 9
• 0
• m
• g
• /
• d
• L
• :
• เ
• ป
• ็
• น
• ค
• ่
• า
• ท
• ี
• ่
• ใ
• ก
• ล
• ้
• เ
• ค
• ี
• ย
• ง
• แ
• ต
• ่
• เ
• ก
• ิ
• ด
• จ
• า
• ก
• ก
• า
• ร
• ค
• ำ
• น
• ว
• ณ
• เ
• ล
• ข
• ค
• ณ
• ิ
• ต
• ผ
• ิ
• ด
• พ
• ล
• า
• ด</t>
        </is>
      </c>
      <c r="L123" s="186" t="n"/>
      <c r="M123" s="186" t="inlineStr">
        <is>
          <t>Cardiovascular</t>
        </is>
      </c>
      <c r="N123" s="186" t="inlineStr">
        <is>
          <t>Dyslipidemias</t>
        </is>
      </c>
      <c r="O123" s="185" t="inlineStr">
        <is>
          <t>Clinic</t>
        </is>
      </c>
      <c r="P123" s="186" t="inlineStr">
        <is>
          <t>[SOURCE: Mock Pharmtutor 2024 Set 1 ข้อ 8]</t>
        </is>
      </c>
      <c r="Q123" s="185" t="inlineStr">
        <is>
          <t>ข้อสอบจำลอง</t>
        </is>
      </c>
      <c r="R123" s="185" t="inlineStr">
        <is>
          <t>Mock Pharmtutor 2024</t>
        </is>
      </c>
      <c r="S123" s="185" t="n"/>
    </row>
    <row r="124" ht="24" customHeight="1" s="49">
      <c r="A124" s="187" t="n">
        <v>122</v>
      </c>
      <c r="B124" s="186" t="n"/>
      <c r="C124" s="186" t="inlineStr">
        <is>
          <t>ผู้ป่วย TG 250 HDL 30 Total cholesterol 280 ผู้ป่วยควรได้ยาลดไขมันใด</t>
        </is>
      </c>
      <c r="D124" s="186" t="n"/>
      <c r="E124" s="186" t="inlineStr">
        <is>
          <t>Simvastatin 20 mg</t>
        </is>
      </c>
      <c r="F124" s="186" t="inlineStr">
        <is>
          <t>Simvastatin 40 mg</t>
        </is>
      </c>
      <c r="G124" s="186" t="inlineStr">
        <is>
          <t>Pravastatin 10 mg</t>
        </is>
      </c>
      <c r="H124" s="186" t="inlineStr">
        <is>
          <t>Rosuvastatin 5 mg</t>
        </is>
      </c>
      <c r="I124" s="188" t="inlineStr">
        <is>
          <t>Atorvastatin 40 mg</t>
        </is>
      </c>
      <c r="J124" s="185" t="inlineStr">
        <is>
          <t>5</t>
        </is>
      </c>
      <c r="K124" s="186" t="inlineStr">
        <is>
          <t>✅ คำตอบที่ถูกต้อง: ข้อ จ. Atorvastatin 40 mg
🎯 ทำไมข้อนี้ถึงถูก:
🎯 ทำไมข้อนี้ถึงถูก: ผู้ป่วยมีระดับคำนวณ LDL เท่ากับ 200 mg/dL ซึ่งเข้าเกณฑ์ severe hypercholesterolemia (baseline LDL ตั้งแต่ 190 mg/dL ขึ้นไป) ตามแนวทาง ACC/AHA และ Thai Lipid Guidelines จัดเป็นกลุ่มความเสี่ยงสูงมากที่ต้องได้รับ High-intensity statin ทันที ซึ่งตัวเลือกที่จัดเป็น High-intensity statin คือ Atorvastatin 40-80 mg หรือ Rosuvastatin 20-40 mg (สามารถลด LDL ได้ตั้งแต่ 50% ขึ้นไป)
🔍 ข้ออื่นผิดเพราะอะไร:
•
• ข
• ้
• อ
• ก
• .
• S
• i
• m
• v
• a
• s
• t
• a
• t
• i
• n
• 2
• 0
• m
• g
• :
• จ
• ั
• ด
• เ
• ป
• ็
• น
• M
• o
• d
• e
• r
• a
• t
• e
• 
• i
• n
• t
• e
• n
• s
• i
• t
• y
• s
• t
• a
• t
• i
• n
• (
• ล
• ด
• L
• D
• L
• ไ
• ด
• ้
• 3
• 0
• 
• 4
• 9
• %
• )
• ไ
• ม
• ่
• เ
• พ
• ี
• ย
• ง
• พ
• อ
• ส
• ำ
• ห
• ร
• ั
• บ
• ผ
• ู
• ้
• ป
• ่
• ว
• ย
• ท
• ี
• ่
• ม
• ี
• L
• D
• L
• ต
• ั
• ้
• ง
• แ
• ต
• ่
• 1
• 9
• 0
• m
• g
• /
• d
• L
• ข
• ึ
• ้
• น
• ไ
• ป
•
• ข
• ้
• อ
• ข
• .
• S
• i
• m
• v
• a
• s
• t
• a
• t
• i
• n
• 4
• 0
• m
• g
• :
• จ
• ั
• ด
• เ
• ป
• ็
• น
• M
• o
• d
• e
• r
• a
• t
• e
• 
• i
• n
• t
• e
• n
• s
• i
• t
• y
• s
• t
• a
• t
• i
• n
• แ
• ล
• ะ
• ไ
• ม
• ่
• แ
• น
• ะ
• น
• ำ
• ใ
• ห
• ้
• ป
• ร
• ั
• บ
• เ
• พ
• ิ
• ่
• ม
• ข
• น
• า
• ด
• ย
• า
• ม
• า
• ก
• ก
• ว
• ่
• า
• น
• ี
• ้
• เ
• น
• ื
• ่
• อ
• ง
• จ
• า
• ก
• เ
• ส
• ี
• ่
• ย
• ง
• ต
• ่
• อ
• m
• y
• o
• p
• a
• t
• h
• y
•
• ข
• ้
• อ
• ค
• .
• P
• r
• a
• v
• a
• s
• t
• a
• t
• i
• n
• 1
• 0
• m
• g
• :
• จ
• ั
• ด
• เ
• ป
• ็
• น
• L
• o
• w
• 
• i
• n
• t
• e
• n
• s
• i
• t
• y
• s
• t
• a
• t
• i
• n
• (
• ล
• ด
• L
• D
• L
• ไ
• ด
• ้
• น
• ้
• อ
• ย
• ก
• ว
• ่
• า
• 3
• 0
• %
• )
• ซ
• ึ
• ่
• ง
• ไ
• ม
• ่
• เ
• พ
• ี
• ย
• ง
• พ
• อ
• อ
• ย
• ่
• า
• ง
• ย
• ิ
• ่
• ง
•
• ข
• ้
• อ
• ง
• .
• R
• o
• s
• u
• v
• a
• s
• t
• a
• t
• i
• n
• 5
• m
• g
• :
• จ
• ั
• ด
• เ
• ป
• ็
• น
• M
• o
• d
• e
• r
• a
• t
• e
• 
• i
• n
• t
• e
• n
• s
• i
• t
• y
• s
• t
• a
• t
• i
• n
• ซ
• ึ
• ่
• ง
• ล
• ด
• L
• D
• L
• ไ
• ด
• ้
• ไ
• ม
• ่
• ถ
• ึ
• ง
• เ
• ก
• ณ
• ฑ
• ์
• 5
• 0
• %
• ท
• ี
• ่
• ต
• ้
• อ
• ง
• ก
• า
• ร</t>
        </is>
      </c>
      <c r="L124" s="186" t="n"/>
      <c r="M124" s="186" t="inlineStr">
        <is>
          <t>Cardiovascular</t>
        </is>
      </c>
      <c r="N124" s="186" t="inlineStr">
        <is>
          <t>Dyslipidemias</t>
        </is>
      </c>
      <c r="O124" s="185" t="inlineStr">
        <is>
          <t>Clinic</t>
        </is>
      </c>
      <c r="P124" s="186" t="inlineStr">
        <is>
          <t>[SOURCE: Mock Pharmtutor 2024 Set 1 ข้อ 9]</t>
        </is>
      </c>
      <c r="Q124" s="185" t="inlineStr">
        <is>
          <t>ข้อสอบจำลอง</t>
        </is>
      </c>
      <c r="R124" s="185" t="inlineStr">
        <is>
          <t>Mock Pharmtutor 2024</t>
        </is>
      </c>
      <c r="S124" s="185" t="n"/>
    </row>
    <row r="125" ht="24" customHeight="1" s="49">
      <c r="A125" s="187" t="n">
        <v>123</v>
      </c>
      <c r="B125" s="186" t="inlineStr">
        <is>
          <t>ผู้ป่วยชายไทย อายุ 60 ปี น้ำหนัก 63 กก. สูง 166 ซม. เข้ารับการรักษาในโรงพยาบาล CC: ขาบวมมาเป็นเวลา 5 วัน มีผลตรวจห้องปฏิบัติการณ์ ดังนี้ PI: 3 เดือน PTA ผู้ป่วยปวดท้อง พบ abdominal mass และ CT abdomen พบ Abdominal aortic aneurysm, CT scan พบ Aneurysm ที่ right common iliac vein, SH: ปฏิเสธการสูบบุหรี่, ดื่มแอลกอฮอล์เป็นบางครั้ง, FH: No cancer, no IVDU, no herb, Lab: Hb 11.3, Hct 34.2, WBC 5100, Plt 204000, INR 1.01, PTT 37, Bun 23.3, Cr 2.4, ALT 18, AST 17, Alk. phos 64, D-dimer 620 ng/ml, CT angiography: Intraluminal thrombosis at right femoral vein</t>
        </is>
      </c>
      <c r="C125" s="186" t="inlineStr">
        <is>
          <t>จากข้อมูลข้างต้น ผู้ป่วยรายนี้ ถูกวินิจฉัยว่าเป็นโรคอะไร</t>
        </is>
      </c>
      <c r="D125" s="186" t="n"/>
      <c r="E125" s="186" t="inlineStr">
        <is>
          <t>Deep vein thrombosis</t>
        </is>
      </c>
      <c r="F125" s="186" t="inlineStr">
        <is>
          <t>Acute coronary syndrome (STEMI)</t>
        </is>
      </c>
      <c r="G125" s="186" t="inlineStr">
        <is>
          <t>Arterial thrombosis</t>
        </is>
      </c>
      <c r="H125" s="186" t="inlineStr">
        <is>
          <t>Valvular heart disease</t>
        </is>
      </c>
      <c r="I125" s="188" t="inlineStr">
        <is>
          <t>Pulmonary embolism</t>
        </is>
      </c>
      <c r="J125" s="185" t="inlineStr">
        <is>
          <t>1</t>
        </is>
      </c>
      <c r="K125" s="186" t="inlineStr">
        <is>
          <t>✅ คำตอบที่ถูกต้อง: ข้อ ก. Deep vein thrombosis
🎯 ทำไมข้อนี้ถึงถูก:
🎯 ทำไมข้อนี้ถึงถูก: ผลตรวจ CT angiography ระบุชัดเจนว่าพบ Intraluminal thrombosis ที่บริเวณ right femoral vein ซึ่งเป็น deep vein ร่วมกับผู้ป่วยมีอาการขาบวม และมีค่า D-dimer สูง จึงวินิจฉัยเป็น Deep Vein Thrombosis (DVT)
🔍 ข้ออื่นผิดเพราะอะไร:
•
• ข
• ้
• อ
• ข
• .
• A
• c
• u
• t
• e
• c
• o
• r
• o
• n
• a
• r
• y
• s
• y
• n
• d
• r
• o
• m
• e
• (
• S
• T
• E
• M
• I
• )
• :
• เ
• ป
• ็
• น
• ภ
• า
• ว
• ะ
• ห
• ล
• อ
• ด
• เ
• ล
• ื
• อ
• ด
• ห
• ั
• ว
• ใ
• จ
• โ
• ค
• โ
• ร
• น
• า
• ร
• ี
• อ
• ุ
• ด
• ต
• ั
• น
• เ
• ฉ
• ี
• ย
• บ
• พ
• ล
• ั
• น
• ผ
• ู
• ้
• ป
• ่
• ว
• ย
• จ
• ะ
• ม
• ี
• อ
• า
• ก
• า
• ร
• เ
• จ
• ็
• บ
• เ
• ค
• ้
• น
• ห
• น
• ้
• า
• อ
• ก
• แ
• ล
• ะ
• E
• C
• G
• ผ
• ิ
• ด
• ป
• ก
• ต
• ิ
• ไ
• ม
• ่
• ใ
• ช
• ่
• อ
• า
• ก
• า
• ร
• ข
• า
• บ
• ว
• ม
• แ
• ล
• ะ
• ล
• ิ
• ่
• ม
• เ
• ล
• ื
• อ
• ด
• ท
• ี
• ่
• ห
• ล
• อ
• ด
• เ
• ล
• ื
• อ
• ด
• ด
• ำ
• ข
• า
•
• ข
• ้
• อ
• ค
• .
• A
• r
• t
• e
• r
• i
• a
• l
• t
• h
• r
• o
• m
• b
• o
• s
• i
• s
• :
• เ
• ป
• ็
• น
• ล
• ิ
• ่
• ม
• เ
• ล
• ื
• อ
• ด
• ใ
• น
• ห
• ล
• อ
• ด
• เ
• ล
• ื
• อ
• ด
• แ
• ด
• ง
• ท
• ำ
• ใ
• ห
• ้
• อ
• ว
• ั
• ย
• ว
• ะ
• ส
• ่
• ว
• น
• ป
• ล
• า
• ย
• ข
• า
• ด
• เ
• ล
• ื
• อ
• ด
• เ
• ฉ
• ี
• ย
• บ
• พ
• ล
• ั
• น
• (
• เ
• ย
• ็
• น
• ซ
• ี
• ด
• ช
• ี
• พ
• จ
• ร
• ค
• ล
• ำ
• ไ
• ม
• ่
• ไ
• ด
• ้
• )
• แ
• ต
• ่
• เ
• ค
• ส
• น
• ี
• ้
• เ
• ก
• ิ
• ด
• ท
• ี
• ่
• f
• e
• m
• o
• r
• a
• l
• v
• e
• i
• n
• ซ
• ึ
• ่
• ง
• เ
• ป
• ็
• น
• ร
• ะ
• บ
• บ
• ห
• ล
• อ
• ด
• เ
• ล
• ื
• อ
• ด
• ด
• ำ
•
• ข
• ้
• อ
• ง
• .
• V
• a
• l
• v
• u
• l
• a
• r
• h
• e
• a
• r
• t
• d
• i
• s
• e
• a
• s
• e
• :
• โ
• ร
• ค
• ล
• ิ
• ้
• น
• ห
• ั
• ว
• ใ
• จ
• ผ
• ิ
• ด
• ป
• ก
• ต
• ิ
• จ
• ะ
• ต
• ร
• ว
• จ
• พ
• บ
• ห
• ั
• ว
• ใ
• จ
• บ
• ว
• ม
• โ
• ต
• เ
• ส
• ี
• ย
• ง
• m
• u
• r
• m
• u
• r
• ห
• ร
• ื
• อ
• น
• ้
• ำ
• ท
• ่
• ว
• ม
• ป
• อ
• ด
• ไ
• ม
• ่
• เ
• ก
• ี
• ่
• ย
• ว
• ข
• ้
• อ
• ง
• ก
• ั
• บ
• ก
• า
• ร
• ต
• ร
• ว
• จ
• พ
• บ
• ก
• ้
• อ
• น
• ล
• ิ
• ่
• ม
• เ
• ล
• ื
• อ
• ด
• ใ
• น
• ห
• ล
• อ
• ด
• เ
• ล
• ื
• อ
• ด
• ด
• ำ
• ต
• ้
• น
• ข
• า
•
• ข
• ้
• อ
• จ
• .
• P
• u
• l
• m
• o
• n
• a
• r
• y
• e
• m
• b
• o
• l
• i
• s
• m
• :
• เ
• ป
• ็
• น
• ภ
• า
• ว
• ะ
• ล
• ิ
• ่
• ม
• เ
• ล
• ื
• อ
• ด
• อ
• ุ
• ด
• ก
• ั
• ้
• น
• ใ
• น
• ห
• ล
• อ
• ด
• เ
• ล
• ื
• อ
• ด
• แ
• ด
• ง
• ป
• อ
• ด
• ผ
• ู
• ้
• ป
• ่
• ว
• ย
• จ
• ะ
• ม
• ี
• อ
• า
• ก
• า
• ร
• ห
• อ
• บ
• เ
• ห
• น
• ื
• ่
• อ
• ย
• เ
• ฉ
• ี
• ย
• บ
• พ
• ล
• ั
• น
• เ
• จ
• ็
• บ
• ห
• น
• ้
• า
• อ
• ก
• แ
• น
• ่
• น
• ห
• น
• ้
• า
• อ
• ก
• แ
• ล
• ะ
• S
• p
• O
• 2
• ต
• ่
• ำ
• แ
• ม
• ้
• จ
• ะ
• เ
• ป
• ็
• น
• ภ
• า
• ว
• ะ
• แ
• ท
• ร
• ก
• ซ
• ้
• อ
• น
• ข
• อ
• ง
• D
• V
• T
• แ
• ต
• ่
• ใ
• น
• โ
• จ
• ท
• ย
• ์
• ย
• ั
• ง
• ไ
• ม
• ่
• ม
• ี
• ห
• ล
• ั
• ก
• ฐ
• า
• น
• ท
• า
• ง
• ค
• ล
• ิ
• น
• ิ
• ก
• ท
• ี
• ่
• ป
• อ
• ด</t>
        </is>
      </c>
      <c r="L125" s="186" t="n"/>
      <c r="M125" s="186" t="inlineStr">
        <is>
          <t>Cardiovascular</t>
        </is>
      </c>
      <c r="N125" s="186" t="inlineStr">
        <is>
          <t>Venous thromboembolism</t>
        </is>
      </c>
      <c r="O125" s="185" t="inlineStr">
        <is>
          <t>Clinic</t>
        </is>
      </c>
      <c r="P125" s="186" t="inlineStr">
        <is>
          <t>[SOURCE: Mock Pharmtutor 2024 Set 1 ข้อ 11]</t>
        </is>
      </c>
      <c r="Q125" s="185" t="inlineStr">
        <is>
          <t>ข้อสอบจำลอง</t>
        </is>
      </c>
      <c r="R125" s="185" t="inlineStr">
        <is>
          <t>Mock Pharmtutor 2024</t>
        </is>
      </c>
      <c r="S125" s="185" t="n"/>
    </row>
    <row r="126" ht="24" customHeight="1" s="49">
      <c r="A126" s="187" t="n">
        <v>124</v>
      </c>
      <c r="B126" s="186" t="n"/>
      <c r="C126" s="186" t="inlineStr">
        <is>
          <t>ข้อใดคือปัจจัยเสี่ยงที่ทำให้เกิดโรคในผู้ป่วยรายนี้</t>
        </is>
      </c>
      <c r="D126" s="186" t="n"/>
      <c r="E126" s="186" t="inlineStr">
        <is>
          <t>การสูบบุหรี่และดื่มแอลกอฮอล์</t>
        </is>
      </c>
      <c r="F126" s="186" t="inlineStr">
        <is>
          <t>ผู้ป่วยมีประวัติเป็น Venous aneurysm</t>
        </is>
      </c>
      <c r="G126" s="186" t="inlineStr">
        <is>
          <t>ภาวะ Obesity Metabolic syndrome</t>
        </is>
      </c>
      <c r="H126" s="186" t="inlineStr">
        <is>
          <t>พันธุกรรม คนในครอบครัวมีประวัติดังกล่าว</t>
        </is>
      </c>
      <c r="I126" s="188" t="inlineStr">
        <is>
          <t>ทุกข้อเป็นปัจจัยเสี่ยงที่ทำให้เกิดโรคนี้</t>
        </is>
      </c>
      <c r="J126" s="185" t="inlineStr">
        <is>
          <t>2</t>
        </is>
      </c>
      <c r="K126" s="186" t="inlineStr">
        <is>
          <t>✅ คำตอบที่ถูกต้อง: ข้อ ข. ผู้ป่วยมีประวัติเป็น Venous aneurysm
🎯 ทำไมข้อนี้ถึงถูก:
🎯 ทำไมข้อนี้ถึงถูก: ผู้ป่วยมีประวัติ venous aneurysm ที่ right common iliac vein ซึ่งเป็นหลอดเลือดดำขนาดใหญ่ที่เชื่อมต่อกับ femoral vein การมี aneurysm ทำให้เกิดการไหลเวียนของเลือดปั่นป่วนและชะลอตัว (venous stasis/turbulent flow) ตาม Virchow's triad ส่งผลให้เกิด thrombosis ตามมา
🔍 ข้ออื่นผิดเพราะอะไร:
•
• ข
• ้
• อ
• ก
• .
• ก
• า
• ร
• ส
• ู
• บ
• บ
• ุ
• ห
• ร
• ี
• ่
• แ
• ล
• ะ
• ด
• ื
• ่
• ม
• แ
• อ
• ล
• ก
• อ
• ฮ
• อ
• ล
• ์
• :
• ใ
• น
• โ
• จ
• ท
• ย
• ์
• ร
• ะ
• บ
• ุ
• ช
• ั
• ด
• เ
• จ
• น
• ใ
• น
• ส
• ่
• ว
• น
• S
• H
• ว
• ่
• า
• '
• ป
• ฏ
• ิ
• เ
• ส
• ธ
• ก
• า
• ร
• ส
• ู
• บ
• บ
• ุ
• ห
• ร
• ี
• ่
• '
• จ
• ึ
• ง
• ไ
• ม
• ่
• ใ
• ช
• ่
• ป
• ั
• จ
• จ
• ั
• ย
• เ
• ส
• ี
• ่
• ย
• ง
• ข
• อ
• ง
• ผ
• ู
• ้
• ป
• ่
• ว
• ย
• ร
• า
• ย
• น
• ี
• ้
•
• ข
• ้
• อ
• ค
• .
• ภ
• า
• ว
• ะ
• O
• b
• e
• s
• i
• t
• y
• M
• e
• t
• a
• b
• o
• l
• i
• c
• s
• y
• n
• d
• r
• o
• m
• e
• :
• ผ
• ู
• ้
• ป
• ่
• ว
• ย
• ม
• ี
• น
• ้
• ำ
• ห
• น
• ั
• ก
• 6
• 3
• ก
• ก
• .
• ส
• ู
• ง
• 1
• 6
• 6
• ซ
• ม
• .
• ค
• ิ
• ด
• เ
• ป
• ็
• น
• B
• M
• I
• 2
• 2
• .
• 8
• 6
• k
• g
• /
• m
• 2
• ซ
• ึ
• ่
• ง
• อ
• ย
• ู
• ่
• ใ
• น
• เ
• ก
• ณ
• ฑ
• ์
• ป
• ก
• ต
• ิ
• ไ
• ม
• ่
• ไ
• ด
• ้
• ม
• ี
• ภ
• า
• ว
• ะ
• o
• b
• e
• s
• i
• t
• y
•
• ข
• ้
• อ
• ง
• .
• พ
• ั
• น
• ธ
• ุ
• ก
• ร
• ร
• ม
• ค
• น
• ใ
• น
• ค
• ร
• อ
• บ
• ค
• ร
• ั
• ว
• ม
• ี
• ป
• ร
• ะ
• ว
• ั
• ต
• ิ
• ด
• ั
• ง
• ก
• ล
• ่
• า
• ว
• :
• ใ
• น
• ป
• ร
• ะ
• ว
• ั
• ต
• ิ
• ค
• ร
• อ
• บ
• ค
• ร
• ั
• ว
• (
• F
• H
• )
• ไ
• ม
• ่
• ไ
• ด
• ้
• ร
• ะ
• บ
• ุ
• ป
• ร
• ะ
• ว
• ั
• ต
• ิ
• โ
• ร
• ค
• ห
• ล
• อ
• ด
• เ
• ล
• ื
• อ
• ด
• อ
• ุ
• ด
• ต
• ั
• น
• ท
• า
• ง
• พ
• ั
• น
• ธ
• ุ
• ก
• ร
• ร
• ม
•
• ข
• ้
• อ
• จ
• .
• ท
• ุ
• ก
• ข
• ้
• อ
• เ
• ป
• ็
• น
• ป
• ั
• จ
• จ
• ั
• ย
• เ
• ส
• ี
• ่
• ย
• ง
• ท
• ี
• ่
• ท
• ำ
• ใ
• ห
• ้
• เ
• ก
• ิ
• ด
• โ
• ร
• ค
• น
• ี
• ้
• :
• ผ
• ิ
• ด
• เ
• น
• ื
• ่
• อ
• ง
• จ
• า
• ก
• ข
• ้
• อ
• ก
• ,
• ค
• แ
• ล
• ะ
• ง
• ไ
• ม
• ่
• ส
• อ
• ด
• ค
• ล
• ้
• อ
• ง
• ก
• ั
• บ
• ข
• ้
• อ
• ม
• ู
• ล
• ป
• ร
• ะ
• ว
• ั
• ต
• ิ
• จ
• ร
• ิ
• ง
• ข
• อ
• ง
• ผ
• ู
• ้
• ป
• ่
• ว
• ย</t>
        </is>
      </c>
      <c r="L126" s="186" t="n"/>
      <c r="M126" s="186" t="inlineStr">
        <is>
          <t>Cardiovascular</t>
        </is>
      </c>
      <c r="N126" s="186" t="inlineStr">
        <is>
          <t>Venous thromboembolism</t>
        </is>
      </c>
      <c r="O126" s="185" t="inlineStr">
        <is>
          <t>Clinic</t>
        </is>
      </c>
      <c r="P126" s="186" t="inlineStr">
        <is>
          <t>[SOURCE: Mock Pharmtutor 2024 Set 1 ข้อ 12]</t>
        </is>
      </c>
      <c r="Q126" s="185" t="inlineStr">
        <is>
          <t>ข้อสอบจำลอง</t>
        </is>
      </c>
      <c r="R126" s="185" t="inlineStr">
        <is>
          <t>Mock Pharmtutor 2024</t>
        </is>
      </c>
      <c r="S126" s="185" t="n"/>
    </row>
    <row r="127" ht="24" customHeight="1" s="49">
      <c r="A127" s="187" t="n">
        <v>125</v>
      </c>
      <c r="B127" s="186" t="n"/>
      <c r="C127" s="186" t="inlineStr">
        <is>
          <t>ผู้ป่วยหญิงไทย วัดความดันได้ 158/96 mmHg ผู้ป่วยรายนี้ จัดอยู่ใน Stage ใด ตาม Thai Hypertension guideline 2019 (MCQ ธ.ค. 66)</t>
        </is>
      </c>
      <c r="D127" s="186" t="n"/>
      <c r="E127" s="186" t="inlineStr">
        <is>
          <t>High normal</t>
        </is>
      </c>
      <c r="F127" s="186" t="inlineStr">
        <is>
          <t>Hypertension stage 1</t>
        </is>
      </c>
      <c r="G127" s="186" t="inlineStr">
        <is>
          <t>Hypertension stage 2</t>
        </is>
      </c>
      <c r="H127" s="186" t="inlineStr">
        <is>
          <t>Hypertension stage 3</t>
        </is>
      </c>
      <c r="I127" s="188" t="inlineStr">
        <is>
          <t>Isolated systolic hypertension</t>
        </is>
      </c>
      <c r="J127" s="185" t="inlineStr">
        <is>
          <t>2</t>
        </is>
      </c>
      <c r="K127" s="186" t="inlineStr">
        <is>
          <t>✅ คำตอบที่ถูกต้อง: ข้อ ข. Hypertension stage 1
🎯 ทำไมข้อนี้ถึงถูก:
🎯 ทำไมข้อนี้ถึงถูก: ตามแนวทางทางการรักษาโรคความดันโลหิตสูงแห่งประเทศไทย พ.ศ. 2562 (Thai Guidelines on The Treatment of Hypertension 2019) ความดันช่วง Systolic BP 140-159 mmHg และหรือ Diastolic BP 90-99 mmHg จัดอยู่ในกลุ่ม Hypertension Stage 1 (ระดับที่ 1)
🔍 ข้ออื่นผิดเพราะอะไร:
•
• ข
• ้
• อ
• ก
• .
• :
• H
• i
• g
• h
• n
• o
• r
• m
• a
• l
• น
• ิ
• ย
• า
• ม
• ค
• ื
• อ
• S
• B
• P
• 1
• 3
• 0
• 
• 1
• 3
• 9
• m
• m
• H
• g
• แ
• ล
• ะ
• ห
• ร
• ื
• อ
• D
• B
• P
• 8
• 5
• 
• 8
• 9
• m
• m
• H
• g
• ซ
• ึ
• ่
• ง
• ต
• ่
• ำ
• ก
• ว
• ่
• า
• ร
• ะ
• ด
• ั
• บ
• ค
• ว
• า
• ม
• ด
• ั
• น
• ข
• อ
• ง
• ผ
• ู
• ้
• ป
• ่
• ว
• ย
• ร
• า
• ย
• น
• ี
• ้
• (
• 1
• 5
• 8
• /
• 9
• 6
• m
• m
• H
• g
• )
•
• ข
• ้
• อ
• ค
• .
• :
• H
• y
• p
• e
• r
• t
• e
• n
• s
• i
• o
• n
• s
• t
• a
• g
• e
• 2
• จ
• ั
• ด
• อ
• ย
• ู
• ่
• ใ
• น
• ร
• ะ
• ด
• ั
• บ
• เ
• ม
• ื
• ่
• อ
• S
• B
• P
• 1
• 6
• 0
• 
• 1
• 7
• 9
• m
• m
• H
• g
• แ
• ล
• ะ
• ห
• ร
• ื
• อ
• D
• B
• P
• 1
• 0
• 0
• 
• 1
• 0
• 9
• m
• m
• H
• g
•
• ข
• ้
• อ
• ง
• .
• :
• H
• y
• p
• e
• r
• t
• e
• n
• s
• i
• o
• n
• s
• t
• a
• g
• e
• 3
• จ
• ั
• ด
• อ
• ย
• ู
• ่
• ใ
• น
• ร
• ะ
• ด
• ั
• บ
• ร
• ุ
• น
• แ
• ร
• ง
• เ
• ม
• ื
• ่
• อ
• S
• B
• P
• ต
• ั
• ้
• ง
• แ
• ต
• ่
• 1
• 8
• 0
• m
• m
• H
• g
• ข
• ึ
• ้
• น
• ไ
• ป
• แ
• ล
• ะ
• ห
• ร
• ื
• อ
• D
• B
• P
• ต
• ั
• ้
• ง
• แ
• ต
• ่
• 1
• 1
• 0
• m
• m
• H
• g
• ข
• ึ
• ้
• น
• ไ
• ป
•
• ข
• ้
• อ
• จ
• .
• :
• I
• s
• o
• l
• a
• t
• e
• d
• s
• y
• s
• t
• o
• l
• i
• c
• h
• y
• p
• e
• r
• t
• e
• n
• s
• i
• o
• n
• น
• ิ
• ย
• า
• ม
• ค
• ื
• อ
• S
• B
• P
• ต
• ั
• ้
• ง
• แ
• ต
• ่
• 1
• 4
• 0
• m
• m
• H
• g
• ข
• ึ
• ้
• น
• ไ
• ป
• แ
• ต
• ่
• D
• B
• P
• ต
• ้
• อ
• ง
• น
• ้
• อ
• ย
• ก
• ว
• ่
• า
• 9
• 0
• m
• m
• H
• g
• ซ
• ึ
• ่
• ง
• ร
• า
• ย
• น
• ี
• ้
• ม
• ี
• D
• B
• P
• 9
• 6
• m
• m
• H
• g
• จ
• ึ
• ง
• ไ
• ม
• ่
• ใ
• ช
• ่
• I
• S
• H</t>
        </is>
      </c>
      <c r="L127" s="186" t="n"/>
      <c r="M127" s="186" t="inlineStr">
        <is>
          <t>Cardiovascular</t>
        </is>
      </c>
      <c r="N127" s="186" t="inlineStr">
        <is>
          <t>Hypertension</t>
        </is>
      </c>
      <c r="O127" s="185" t="inlineStr">
        <is>
          <t>Clinic</t>
        </is>
      </c>
      <c r="P127" s="186" t="inlineStr">
        <is>
          <t>[SOURCE: Mock Pharmtutor 2024 Set 2 ข้อ 5]</t>
        </is>
      </c>
      <c r="Q127" s="185" t="inlineStr">
        <is>
          <t>ข้อสอบจำลอง</t>
        </is>
      </c>
      <c r="R127" s="185" t="inlineStr">
        <is>
          <t>Mock Pharmtutor 2024</t>
        </is>
      </c>
      <c r="S127" s="185" t="n"/>
    </row>
    <row r="128" ht="24" customHeight="1" s="49">
      <c r="A128" s="187" t="n">
        <v>126</v>
      </c>
      <c r="B128" s="186" t="n"/>
      <c r="C128" s="186" t="inlineStr">
        <is>
          <t>ผู้ป่วยจากข้อ 5. ควรเริ่มยาอะไร หากผู้ป่วยไม่มีโรคประจำตัวอื่น ไม่มีประวัติแพ้ยา ระดับค่า potassium ปกติ, Albumin +3 (MCQ ธ.ค. 66)</t>
        </is>
      </c>
      <c r="D128" s="186" t="n"/>
      <c r="E128" s="186" t="inlineStr">
        <is>
          <t>Enalapril</t>
        </is>
      </c>
      <c r="F128" s="186" t="inlineStr">
        <is>
          <t>Amlodipine</t>
        </is>
      </c>
      <c r="G128" s="186" t="inlineStr">
        <is>
          <t>Hydralazine</t>
        </is>
      </c>
      <c r="H128" s="186" t="inlineStr">
        <is>
          <t>Propranolol</t>
        </is>
      </c>
      <c r="I128" s="188" t="inlineStr">
        <is>
          <t>Verapamil</t>
        </is>
      </c>
      <c r="J128" s="185" t="inlineStr">
        <is>
          <t>1</t>
        </is>
      </c>
      <c r="K128" s="186" t="inlineStr">
        <is>
          <t>✅ คำตอบที่ถูกต้อง: ข้อ ก. Enalapril
🎯 ทำไมข้อนี้ถึงถูก:
🎯 ทำไมข้อนี้ถึงถูก: ผู้ป่วยความดันโลหิตสูงที่มีภาวะ Albuminuria (Albumin +3 แสดงถึง proteinuria อย่างมีนัยสำคัญ) มีข้อบ่งชี้บังคับ (compelling indication) ให้เลือกใช้ยากลุ่ม ACEIs เช่น Enalapril หรือ ARBs เป็นอันดับแรก เพื่อลดความดันในหลอดเลือดฝอยไต (efferent arteriole vasodilation) ลดโปรตีนรั่วในปัสสาวะ และชะลอการเสื่อมของไต
🔍 ข้ออื่นผิดเพราะอะไร:
•
• ข
• ้
• อ
• ข
• .
• :
• A
• m
• l
• o
• d
• i
• p
• i
• n
• e
• เ
• ป
• ็
• น
• ย
• า
• ก
• ล
• ุ
• ่
• ม
• D
• H
• P
• C
• C
• B
• ล
• ด
• ค
• ว
• า
• ม
• ด
• ั
• น
• โ
• ล
• ห
• ิ
• ต
• ไ
• ด
• ้
• ด
• ี
• แ
• ต
• ่
• ไ
• ม
• ่
• ม
• ี
• ฤ
• ท
• ธ
• ิ
• ์
• ล
• ด
• p
• r
• o
• t
• e
• i
• n
• u
• r
• i
• a
• ห
• ร
• ื
• อ
• ช
• ะ
• ล
• อ
• ไ
• ต
• เ
• ส
• ื
• ่
• อ
• ม
• เ
• ด
• ่
• น
• ช
• ั
• ด
• เ
• ท
• ่
• า
• A
• C
• E
• I
• s
• จ
• ึ
• ง
• เ
• ป
• ็
• น
• ต
• ั
• ว
• เ
• ล
• ื
• อ
• ก
• ล
• ำ
• ด
• ั
• บ
• ถ
• ั
• ด
• ไ
• ป
• ห
• ร
• ื
• อ
• ใ
• ช
• ้
• ร
• ่
• ว
• ม
• ก
• ั
• น
•
• ข
• ้
• อ
• ค
• .
• :
• H
• y
• d
• r
• a
• l
• a
• z
• i
• n
• e
• เ
• ป
• ็
• น
• d
• i
• r
• e
• c
• t
• v
• a
• s
• o
• d
• i
• l
• a
• t
• o
• r
• ส
• ำ
• ร
• อ
• ง
• ไ
• ว
• ้
• ส
• ำ
• ห
• ร
• ั
• บ
• r
• e
• f
• r
• a
• c
• t
• o
• r
• y
• h
• y
• p
• e
• r
• t
• e
• n
• s
• i
• o
• n
• ห
• ร
• ื
• อ
• ค
• ว
• า
• ม
• ด
• ั
• น
• โ
• ล
• ห
• ิ
• ต
• ส
• ู
• ง
• ใ
• น
• ห
• ญ
• ิ
• ง
• ต
• ั
• ้
• ง
• ค
• ร
• ร
• ภ
• ์
• ไ
• ม
• ่
• ใ
• ช
• ่
• ย
• า
• เ
• ร
• ิ
• ่
• ม
• ต
• ้
• น
• ม
• า
• ต
• ร
• ฐ
• า
• น
•
• ข
• ้
• อ
• ง
• .
• :
• P
• r
• o
• p
• r
• a
• n
• o
• l
• o
• l
• เ
• ป
• ็
• น
• n
• o
• n
• 
• s
• e
• l
• e
• c
• t
• i
• v
• e
• b
• e
• t
• a
• 
• b
• l
• o
• c
• k
• e
• r
• ไ
• ม
• ่
• จ
• ั
• ด
• เ
• ป
• ็
• น
• f
• i
• r
• s
• t
• 
• l
• i
• n
• e
• a
• n
• t
• i
• h
• y
• p
• e
• r
• t
• e
• n
• s
• i
• v
• e
• d
• r
• u
• g
• ใ
• น
• ผ
• ู
• ้
• ป
• ่
• ว
• ย
• ท
• ั
• ่
• ว
• ไ
• ป
• ท
• ี
• ่
• ไ
• ม
• ่
• ม
• ี
• c
• o
• m
• p
• e
• l
• l
• i
• n
• g
• i
• n
• d
• i
• c
• a
• t
• i
• o
• n
• ท
• า
• ง
• ห
• ั
• ว
• ใ
• จ
• เ
• ช
• ่
• น
• i
• s
• c
• h
• e
• m
• i
• c
• h
• e
• a
• r
• t
• d
• i
• s
• e
• a
• s
• e
•
• ข
• ้
• อ
• จ
• .
• :
• V
• e
• r
• a
• p
• a
• m
• i
• l
• เ
• ป
• ็
• น
• n
• o
• n
• 
• D
• H
• P
• C
• C
• B
• เ
• ด
• ่
• น
• ด
• ้
• า
• น
• ก
• า
• ร
• ล
• ด
• อ
• ั
• ต
• ร
• า
• ก
• า
• ร
• เ
• ต
• ้
• น
• ห
• ั
• ว
• ใ
• จ
• ไ
• ม
• ่
• ใ
• ช
• ่
• ย
• า
• ท
• า
• ง
• เ
• ล
• ื
• อ
• ก
• แ
• ร
• ก
• ใ
• น
• ก
• า
• ร
• ร
• ั
• ก
• ษ
• า
• h
• y
• p
• e
• r
• t
• e
• n
• s
• i
• o
• n
• ร
• ่
• ว
• ม
• ก
• ั
• บ
• p
• r
• o
• t
• e
• i
• n
• u
• r
• i
• a</t>
        </is>
      </c>
      <c r="L128" s="186" t="n"/>
      <c r="M128" s="186" t="inlineStr">
        <is>
          <t>Cardiovascular</t>
        </is>
      </c>
      <c r="N128" s="186" t="inlineStr">
        <is>
          <t>Hypertension</t>
        </is>
      </c>
      <c r="O128" s="185" t="inlineStr">
        <is>
          <t>Clinic</t>
        </is>
      </c>
      <c r="P128" s="186" t="inlineStr">
        <is>
          <t>[SOURCE: Mock Pharmtutor 2024 Set 2 ข้อ 6]</t>
        </is>
      </c>
      <c r="Q128" s="185" t="inlineStr">
        <is>
          <t>ข้อสอบจำลอง</t>
        </is>
      </c>
      <c r="R128" s="185" t="inlineStr">
        <is>
          <t>Mock Pharmtutor 2024</t>
        </is>
      </c>
      <c r="S128" s="185" t="n"/>
    </row>
    <row r="129" ht="24" customHeight="1" s="49">
      <c r="A129" s="187" t="n">
        <v>127</v>
      </c>
      <c r="B129" s="186" t="n"/>
      <c r="C129" s="186" t="inlineStr">
        <is>
          <t>ข้อใดผิด เกี่ยวกับยาอมใต้ลิ้น Isosorbide dinitrate 5 mg sublingual</t>
        </is>
      </c>
      <c r="D129" s="186" t="n"/>
      <c r="E129" s="186" t="inlineStr">
        <is>
          <t>อมใต้ลิ้น 1 เม็ด โดยปล่อยให้ละลายจนหมด เพื่อบรรเทาอาการเจ็บหน้าอก ห้ามเคี้ยว ห้ามกลืนทั้งหมด ห้ามบ้วนหรือกลืนน้ำลาย</t>
        </is>
      </c>
      <c r="F129" s="186" t="inlineStr">
        <is>
          <t>หากอมใต้ลิ้น 1 เม็ดทันทีที่เจ็บหน้าอก ผ่านไป 5 นาทียังไม่หาย อมอีก 1 เม็ด หากอาการยังไม่ดีขึ้นให้รีบเรียกรถพยาบาล</t>
        </is>
      </c>
      <c r="G129" s="186" t="inlineStr">
        <is>
          <t>ใช้ป้องกันการเจ็บหน้าอกก่อนทำกิจกรรมหนักได้</t>
        </is>
      </c>
      <c r="H129" s="186" t="inlineStr">
        <is>
          <t>กลไกของยาคือ เพิ่ม cGMP ทำให้เกิด muscle contraction</t>
        </is>
      </c>
      <c r="I129" s="188" t="inlineStr">
        <is>
          <t>เพิ่ม Myocardial oxygen supply</t>
        </is>
      </c>
      <c r="J129" s="185" t="inlineStr">
        <is>
          <t>4</t>
        </is>
      </c>
      <c r="K129" s="186" t="inlineStr">
        <is>
          <t>✅ คำตอบที่ถูกต้อง: ข้อ ง. กลไกของยาคือ เพิ่ม cGMP ทำให้เกิด muscle contraction
🎯 ทำไมข้อนี้ถึงถูก:
🎯 ทำไมข้อนี้ถึงถูก: Isosorbide dinitrate ถูกเปลี่ยนเป็น nitric oxide (NO) ซึ่งกระตุ้น soluble guanylyl cyclase เพิ่มระดับ cyclic GMP (cGMP) ส่งผลให้เกิดการคลายตัวของกล้ามเนื้อเรียบหลอดเลือด (vascular smooth muscle relaxation) ไม่ใช่ muscle contraction
🔍 ข้ออื่นผิดเพราะอะไร:
•
• ข
• ้
• อ
• ก
• .
• ถ
• ู
• ก
• ต
• ้
• อ
• ง
• แ
• ล
• ้
• ว
• :
• เ
• ป
• ็
• น
• ค
• ำ
• แ
• น
• ะ
• น
• ำ
• ม
• า
• ต
• ร
• ฐ
• า
• น
• ใ
• น
• ก
• า
• ร
• บ
• ร
• ิ
• ห
• า
• ร
• ย
• า
• ใ
• ต
• ้
• ล
• ิ
• ้
• น
• เ
• พ
• ื
• ่
• อ
• ใ
• ห
• ้
• ต
• ั
• ว
• ย
• า
• ถ
• ู
• ก
• ด
• ู
• ด
• ซ
• ึ
• ม
• ผ
• ่
• า
• น
• v
• e
• n
• o
• u
• s
• p
• l
• e
• x
• u
• s
• ใ
• ต
• ้
• ล
• ิ
• ้
• น
• เ
• ข
• ้
• า
• ส
• ู
• ่
• ก
• ร
• ะ
• แ
• ส
• เ
• ล
• ื
• อ
• ด
• โ
• ด
• ย
• ต
• ร
• ง
• โ
• ด
• ย
• ไ
• ม
• ่
• ผ
• ่
• า
• น
• h
• e
• p
• a
• t
• i
• c
• f
• i
• r
• s
• t
• 
• p
• a
• s
• s
• m
• e
• t
• a
• b
• o
• l
• i
• s
• m
•
• ข
• ้
• อ
• ข
• .
• ถ
• ู
• ก
• ต
• ้
• อ
• ง
• แ
• ล
• ้
• ว
• :
• เ
• ป
• ็
• น
• ข
• ั
• ้
• น
• ต
• อ
• น
• ป
• ฏ
• ิ
• บ
• ั
• ต
• ิ
• เ
• ม
• ื
• ่
• อ
• ม
• ี
• อ
• า
• ก
• า
• ร
• เ
• จ
• ็
• บ
• ห
• น
• ้
• า
• อ
• ก
• เ
• ฉ
• ี
• ย
• บ
• พ
• ล
• ั
• น
• ห
• า
• ก
• อ
• ม
• เ
• ม
• ็
• ด
• แ
• ร
• ก
• 5
• น
• า
• ท
• ี
• ไ
• ม
• ่
• ด
• ี
• ข
• ึ
• ้
• น
• ใ
• ห
• ้
• อ
• ม
• ซ
• ้
• ำ
• แ
• ล
• ะ
• โ
• ท
• ร
• เ
• ร
• ี
• ย
• ก
• ร
• ถ
• พ
• ย
• า
• บ
• า
• ล
• ฉ
• ุ
• ก
• เ
• ฉ
• ิ
• น
• (
• E
• M
• S
• 1
• 6
• 6
• 9
• )
• ท
• ั
• น
• ท
• ี
•
• ข
• ้
• อ
• ค
• .
• ถ
• ู
• ก
• ต
• ้
• อ
• ง
• แ
• ล
• ้
• ว
• :
• ส
• า
• ม
• า
• ร
• ถ
• ใ
• ช
• ้
• อ
• ม
• ก
• ่
• อ
• น
• ท
• ำ
• ก
• ิ
• จ
• ก
• ร
• ร
• ม
• ท
• ี
• ่
• ค
• า
• ด
• ว
• ่
• า
• จ
• ะ
• ก
• ร
• ะ
• ต
• ุ
• ้
• น
• ใ
• ห
• ้
• เ
• ก
• ิ
• ด
• a
• n
• g
• i
• n
• a
• เ
• ช
• ่
• น
• อ
• อ
• ก
• ก
• ำ
• ล
• ั
• ง
• ก
• า
• ย
• ห
• ร
• ื
• อ
• ย
• ก
• ข
• อ
• ง
• ห
• น
• ั
• ก
• ป
• ร
• ะ
• ม
• า
• ณ
• 5
• ถ
• ึ
• ง
• 1
• 0
• น
• า
• ท
• ี
•
• ข
• ้
• อ
• จ
• .
• ถ
• ู
• ก
• ต
• ้
• อ
• ง
• แ
• ล
• ้
• ว
• :
• ก
• า
• ร
• ข
• ย
• า
• ย
• ต
• ั
• ว
• ข
• อ
• ง
• ห
• ล
• อ
• ด
• เ
• ล
• ื
• อ
• ด
• c
• o
• r
• o
• n
• a
• r
• y
• a
• r
• t
• e
• r
• i
• e
• s
• ช
• ่
• ว
• ย
• เ
• พ
• ิ
• ่
• ม
• ก
• า
• ร
• ไ
• ห
• ล
• เ
• ว
• ี
• ย
• น
• เ
• ล
• ื
• อ
• ด
• แ
• ล
• ะ
• อ
• อ
• ก
• ซ
• ิ
• เ
• จ
• น
• ไ
• ป
• เ
• ล
• ี
• ้
• ย
• ง
• ก
• ล
• ้
• า
• ม
• เ
• น
• ื
• ้
• อ
• ห
• ั
• ว
• ใ
• จ
• (
• m
• y
• o
• c
• a
• r
• d
• i
• a
• l
• o
• x
• y
• g
• e
• n
• s
• u
• p
• p
• l
• y
• )</t>
        </is>
      </c>
      <c r="L129" s="186" t="n"/>
      <c r="M129" s="186" t="inlineStr">
        <is>
          <t>Cardiovascular</t>
        </is>
      </c>
      <c r="N129" s="186" t="inlineStr">
        <is>
          <t>Coronary artery disease</t>
        </is>
      </c>
      <c r="O129" s="185" t="inlineStr">
        <is>
          <t>Clinic</t>
        </is>
      </c>
      <c r="P129" s="186" t="inlineStr">
        <is>
          <t>[SOURCE: Mock Pharmtutor 2024 Set 2 ข้อ 7]</t>
        </is>
      </c>
      <c r="Q129" s="185" t="inlineStr">
        <is>
          <t>ข้อสอบจำลอง</t>
        </is>
      </c>
      <c r="R129" s="185" t="inlineStr">
        <is>
          <t>Mock Pharmtutor 2024</t>
        </is>
      </c>
      <c r="S129" s="185" t="n"/>
    </row>
    <row r="130" ht="24" customHeight="1" s="49">
      <c r="A130" s="187" t="n">
        <v>128</v>
      </c>
      <c r="B130" s="186" t="n"/>
      <c r="C130" s="186" t="inlineStr">
        <is>
          <t>ข้อใดไม่ใช่ข้อห้ามใช้ของ Fibrinolytic agent</t>
        </is>
      </c>
      <c r="D130" s="186" t="n"/>
      <c r="E130" s="186" t="inlineStr">
        <is>
          <t>มีประวัติเลือดออกในสมอง (Hemorrhagic stroke)</t>
        </is>
      </c>
      <c r="F130" s="186" t="inlineStr">
        <is>
          <t>มีประวัติสมองขาดเลือด (Ischemic stroke) ภายใน 6 เดือน</t>
        </is>
      </c>
      <c r="G130" s="186" t="inlineStr">
        <is>
          <t>เลือดออกในระบบทางเดินอาหาร ภายใน 6 สัปดาห์</t>
        </is>
      </c>
      <c r="H130" s="186" t="inlineStr">
        <is>
          <t>เคยผ่าตัดใหญ่ภายใน 1 เดือน</t>
        </is>
      </c>
      <c r="I130" s="188" t="inlineStr">
        <is>
          <t>มีความดันโลหิต &gt;160/100 mmHg</t>
        </is>
      </c>
      <c r="J130" s="185" t="inlineStr">
        <is>
          <t>5</t>
        </is>
      </c>
      <c r="K130" s="186" t="inlineStr">
        <is>
          <t>✅ คำตอบที่ถูกต้อง: ข้อ จ. มีความดันโลหิต &gt;160/100 mmHg
🎯 ทำไมข้อนี้ถึงถูก:
🎯 ทำไมข้อนี้ถึงถูก: ระดับความดันโลหิตที่เป็นข้อห้ามใช้เด็ดขาด (absolute contraindication) ของ Fibrinolytic therapy คือ Severe uncontrolled hypertension ที่มีความดันโลหิต Systolic BP &gt; 180 mmHg และหรือ Diastolic BP &gt; 110 mmHg ที่ไม่ตอบสนองต่อการรักษาฉุกเฉิน ดังนั้นค่า BP &gt; 160/100 mmHg จึงไม่ใช่ข้อห้ามใช้เด็ดขาด
🔍 ข้ออื่นผิดเพราะอะไร:
•
• ข
• ้
• อ
• ก
• .
• :
• ม
• ี
• ป
• ร
• ะ
• ว
• ั
• ต
• ิ
• เ
• ล
• ื
• อ
• ด
• อ
• อ
• ก
• ใ
• น
• ส
• ม
• อ
• ง
• (
• H
• e
• m
• o
• r
• r
• h
• a
• g
• i
• c
• s
• t
• r
• o
• k
• e
• )
• จ
• ั
• ด
• เ
• ป
• ็
• น
• a
• b
• s
• o
• l
• u
• t
• e
• c
• o
• n
• t
• r
• a
• i
• n
• d
• i
• c
• a
• t
• i
• o
• n
• ท
• ุ
• ก
• ก
• ร
• ณ
• ี
• เ
• น
• ื
• ่
• อ
• ง
• จ
• า
• ก
• เ
• ส
• ี
• ่
• ย
• ง
• ต
• ่
• อ
• ก
• า
• ร
• เ
• ก
• ิ
• ด
• f
• a
• t
• a
• l
• i
• n
• t
• r
• a
• c
• r
• a
• n
• i
• a
• l
• h
• e
• m
• o
• r
• r
• h
• a
• g
• e
• ซ
• ้
• ำ
•
• ข
• ้
• อ
• ข
• .
• :
• ม
• ี
• ป
• ร
• ะ
• ว
• ั
• ต
• ิ
• ส
• ม
• อ
• ง
• ข
• า
• ด
• เ
• ล
• ื
• อ
• ด
• (
• I
• s
• c
• h
• e
• m
• i
• c
• s
• t
• r
• o
• k
• e
• )
• ภ
• า
• ย
• ใ
• น
• 6
• เ
• ด
• ื
• อ
• น
• จ
• ั
• ด
• เ
• ป
• ็
• น
• ข
• ้
• อ
• ห
• ้
• า
• ม
• ใ
• ช
• ้
• เ
• น
• ื
• ่
• อ
• ง
• จ
• า
• ก
• เ
• น
• ื
• ้
• อ
• เ
• ย
• ื
• ่
• อ
• ส
• ม
• อ
• ง
• ท
• ี
• ่
• เ
• พ
• ิ
• ่
• ง
• ข
• า
• ด
• เ
• ล
• ื
• อ
• ด
• ม
• ี
• ค
• ว
• า
• ม
• เ
• ป
• ร
• า
• ะ
• บ
• า
• ง
• แ
• ล
• ะ
• เ
• ส
• ี
• ่
• ย
• ง
• เ
• ก
• ิ
• ด
• h
• e
• m
• o
• r
• r
• h
• a
• g
• i
• c
• t
• r
• a
• n
• s
• f
• o
• r
• m
• a
• t
• i
• o
• n
• ส
• ู
• ง
•
• ข
• ้
• อ
• ค
• .
• :
• เ
• ล
• ื
• อ
• ด
• อ
• อ
• ก
• ใ
• น
• ร
• ะ
• บ
• บ
• ท
• า
• ง
• เ
• ด
• ิ
• น
• อ
• า
• ห
• า
• ร
• ภ
• า
• ย
• ใ
• น
• 6
• ส
• ั
• ป
• ด
• า
• ห
• ์
• จ
• ั
• ด
• เ
• ป
• ็
• น
• c
• o
• n
• t
• r
• a
• i
• n
• d
• i
• c
• a
• t
• i
• o
• n
• เ
• น
• ื
• ่
• อ
• ง
• จ
• า
• ก
• ย
• า
• ย
• ั
• บ
• ย
• ั
• ้
• ง
• ก
• า
• ร
• ส
• ร
• ้
• า
• ง
• ล
• ิ
• ่
• ม
• เ
• ล
• ื
• อ
• ด
• ท
• ำ
• ใ
• ห
• ้
• แ
• ผ
• ล
• เ
• ด
• ิ
• ม
• ม
• ี
• เ
• ล
• ื
• อ
• ด
• อ
• อ
• ก
• ร
• ุ
• น
• แ
• ร
• ง
• ซ
• ้
• ำ
• ไ
• ด
• ้
•
• ข
• ้
• อ
• ง
• .
• :
• เ
• ค
• ย
• ผ
• ่
• า
• ต
• ั
• ด
• ใ
• ห
• ญ
• ่
• ภ
• า
• ย
• ใ
• น
• 1
• เ
• ด
• ื
• อ
• น
• เ
• ป
• ็
• น
• c
• o
• n
• t
• r
• a
• i
• n
• d
• i
• c
• a
• t
• i
• o
• n
• เ
• พ
• ร
• า
• ะ
• แ
• ผ
• ล
• ผ
• ่
• า
• ต
• ั
• ด
• ย
• ั
• ง
• ไ
• ม
• ่
• ส
• ม
• า
• น
• ต
• ั
• ว
• ส
• ม
• บ
• ู
• ร
• ณ
• ์
• เ
• ส
• ี
• ่
• ย
• ง
• ต
• ่
• อ
• ภ
• า
• ว
• ะ
• m
• a
• s
• s
• i
• v
• e
• i
• n
• t
• e
• r
• n
• a
• l
• b
• l
• e
• e
• d
• i
• n
• g</t>
        </is>
      </c>
      <c r="L130" s="186" t="n"/>
      <c r="M130" s="186" t="inlineStr">
        <is>
          <t>Cardiovascular</t>
        </is>
      </c>
      <c r="N130" s="186" t="inlineStr">
        <is>
          <t>Coronary artery disease</t>
        </is>
      </c>
      <c r="O130" s="185" t="inlineStr">
        <is>
          <t>Clinic</t>
        </is>
      </c>
      <c r="P130" s="186" t="inlineStr">
        <is>
          <t>[SOURCE: Mock Pharmtutor 2024 Set 2 ข้อ 8]</t>
        </is>
      </c>
      <c r="Q130" s="185" t="inlineStr">
        <is>
          <t>ข้อสอบจำลอง</t>
        </is>
      </c>
      <c r="R130" s="185" t="inlineStr">
        <is>
          <t>Mock Pharmtutor 2024</t>
        </is>
      </c>
      <c r="S130" s="185" t="n"/>
    </row>
    <row r="131" ht="24" customHeight="1" s="49">
      <c r="A131" s="187" t="n">
        <v>129</v>
      </c>
      <c r="B131" s="186" t="n"/>
      <c r="C131" s="186" t="inlineStr">
        <is>
          <t>ข้อใดไม่เกี่ยวข้องกับยากลุ่ม Statin (MCQ ธ.ค. 66)</t>
        </is>
      </c>
      <c r="D131" s="186" t="n"/>
      <c r="E131" s="186" t="inlineStr">
        <is>
          <t>Hepatotoxicity</t>
        </is>
      </c>
      <c r="F131" s="186" t="inlineStr">
        <is>
          <t>Myopathy</t>
        </is>
      </c>
      <c r="G131" s="186" t="inlineStr">
        <is>
          <t>Nephropathy</t>
        </is>
      </c>
      <c r="H131" s="186" t="inlineStr">
        <is>
          <t>Induce Anemia</t>
        </is>
      </c>
      <c r="I131" s="188" t="inlineStr">
        <is>
          <t>New onset Diabetes mellitus</t>
        </is>
      </c>
      <c r="J131" s="185" t="inlineStr">
        <is>
          <t>3</t>
        </is>
      </c>
      <c r="K131" s="186" t="inlineStr">
        <is>
          <t>✅ คำตอบที่ถูกต้อง: ข้อ ค. Nephropathy
🎯 ทำไมข้อนี้ถึงถูก:
🎯 ทำไมข้อนี้ถึงถูก: ยากลุ่ม Statins ไม่ก่อให้เกิดพิษต่อไตโดยตรง (direct nephropathy) แต่ในทางกลับกันมีผลดีต่อการชะลอการเสื่อมของไตในระยะยาว (renoprotective effects) แม้ว่าภาวะ rhabdomyolysis รุนแรงอาจนำไปสู่ secondary AKI จาก myoglobinuria แต่ตัวยาไม่ได้ก่อ nephropathy เป็นอาการไม่พึงประสงค์ปฐมภูมิ
🔍 ข้ออื่นผิดเพราะอะไร:
•
• ข
• ้
• อ
• ก
• .
• :
• H
• e
• p
• a
• t
• o
• t
• o
• x
• i
• c
• i
• t
• y
• เ
• ป
• ็
• น
• อ
• า
• ก
• า
• ร
• ข
• ้
• า
• ง
• เ
• ค
• ี
• ย
• ง
• ท
• ี
• ่
• ท
• ร
• า
• บ
• ด
• ี
• ข
• อ
• ง
• s
• t
• a
• t
• i
• n
• s
• ท
• ำ
• ใ
• ห
• ้
• เ
• อ
• น
• ไ
• ซ
• ม
• ์
• ต
• ั
• บ
• (
• A
• S
• T
• /
• A
• L
• T
• )
• ส
• ู
• ง
• ข
• ึ
• ้
• น
• ต
• ้
• อ
• ง
• ต
• ิ
• ด
• ต
• า
• ม
• ก
• า
• ร
• ท
• ำ
• ง
• า
• น
• ข
• อ
• ง
• ต
• ั
• บ
• เ
• ป
• ็
• น
• ร
• ะ
• ย
• ะ
•
• ข
• ้
• อ
• ข
• .
• :
• M
• y
• o
• p
• a
• t
• h
• y
• ต
• ั
• ้
• ง
• แ
• ต
• ่
• m
• y
• a
• l
• g
• i
• a
• ,
• m
• y
• o
• s
• i
• t
• i
• s
• จ
• น
• ถ
• ึ
• ง
• r
• h
• a
• b
• d
• o
• m
• y
• o
• l
• y
• s
• i
• s
• เ
• ป
• ็
• น
• อ
• า
• ก
• า
• ร
• ไ
• ม
• ่
• พ
• ึ
• ง
• ป
• ร
• ะ
• ส
• ง
• ค
• ์
• ส
• ำ
• ค
• ั
• ญ
• ข
• อ
• ง
• s
• t
• a
• t
• i
• n
• s
• ท
• ี
• ่
• ส
• ั
• ม
• พ
• ั
• น
• ธ
• ์
• ก
• ั
• บ
• ข
• น
• า
• ด
• ย
• า
• แ
• ล
• ะ
• ก
• า
• ร
• เ
• ก
• ิ
• ด
• d
• r
• u
• g
• i
• n
• t
• e
• r
• a
• c
• t
• i
• o
• n
• s
•
• ข
• ้
• อ
• ง
• .
• :
• แ
• ม
• ้
• s
• t
• a
• t
• i
• n
• ไ
• ม
• ่
• ไ
• ด
• ้
• เ
• ห
• น
• ี
• ่
• ย
• ว
• น
• ำ
• ใ
• ห
• ้
• เ
• ก
• ิ
• ด
• โ
• ล
• ห
• ิ
• ต
• จ
• า
• ง
• โ
• ด
• ย
• ต
• ร
• ง
• แ
• ต
• ่
• ต
• า
• ม
• เ
• ฉ
• ล
• ย
• ท
• า
• ง
• ก
• า
• ร
• ข
• อ
• ง
• ข
• ้
• อ
• ส
• อ
• บ
• ช
• ุ
• ด
• น
• ี
• ้
• ร
• ะ
• บ
• ุ
• ข
• ้
• อ
• ค
• .
• N
• e
• p
• h
• r
• o
• p
• a
• t
• h
• y
• เ
• ป
• ็
• น
• ข
• ้
• อ
• ท
• ี
• ่
• ถ
• ู
• ก
• ต
• ้
• อ
• ง
• ท
• ี
• ่
• ส
• ุ
• ด
•
• ข
• ้
• อ
• จ
• .
• :
• N
• e
• w
• o
• n
• s
• e
• t
• D
• i
• a
• b
• e
• t
• e
• s
• m
• e
• l
• l
• i
• t
• u
• s
• เ
• ป
• ็
• น
• ผ
• ล
• ข
• ้
• า
• ง
• เ
• ค
• ี
• ย
• ง
• ร
• ะ
• ย
• ะ
• ย
• า
• ว
• ท
• ี
• ่
• ไ
• ด
• ้
• ร
• ั
• บ
• ก
• า
• ร
• ย
• ื
• น
• ย
• ั
• น
• ข
• อ
• ง
• s
• t
• a
• t
• i
• n
• s
• โ
• ด
• ย
• เ
• ฉ
• พ
• า
• ะ
• ใ
• น
• ผ
• ู
• ้
• ป
• ่
• ว
• ย
• ท
• ี
• ่
• ม
• ี
• ค
• ว
• า
• ม
• เ
• ส
• ี
• ่
• ย
• ง
• ต
• ่
• อ
• m
• e
• t
• a
• b
• o
• l
• i
• c
• s
• y
• n
• d
• r
• o
• m
• e
• อ
• ย
• ู
• ่
• เ
• ด
• ิ
• ม</t>
        </is>
      </c>
      <c r="L131" s="186" t="n"/>
      <c r="M131" s="186" t="inlineStr">
        <is>
          <t>Cardiovascular</t>
        </is>
      </c>
      <c r="N131" s="186" t="inlineStr">
        <is>
          <t>Dyslipidemias</t>
        </is>
      </c>
      <c r="O131" s="185" t="inlineStr">
        <is>
          <t>Clinic</t>
        </is>
      </c>
      <c r="P131" s="186" t="inlineStr">
        <is>
          <t>[SOURCE: Mock Pharmtutor 2024 Set 2 ข้อ 9]</t>
        </is>
      </c>
      <c r="Q131" s="185" t="inlineStr">
        <is>
          <t>ข้อสอบจำลอง</t>
        </is>
      </c>
      <c r="R131" s="185" t="inlineStr">
        <is>
          <t>Mock Pharmtutor 2024</t>
        </is>
      </c>
      <c r="S131" s="185" t="n"/>
    </row>
    <row r="132" ht="24" customHeight="1" s="49">
      <c r="A132" s="187" t="n">
        <v>130</v>
      </c>
      <c r="B132" s="186"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t>
        </is>
      </c>
      <c r="C132" s="186" t="inlineStr">
        <is>
          <t>ผู้ป่วยรายนี้ควรได้รับยาใดเพิ่ม หากมี Triglyceride มากกว่า 1,000 mg/dL (MCQ ธ.ค. 66)</t>
        </is>
      </c>
      <c r="D132" s="186" t="n"/>
      <c r="E132" s="186" t="inlineStr">
        <is>
          <t>Fenofibrate</t>
        </is>
      </c>
      <c r="F132" s="186" t="inlineStr">
        <is>
          <t>Niacin</t>
        </is>
      </c>
      <c r="G132" s="186" t="inlineStr">
        <is>
          <t>Gemfibrozil</t>
        </is>
      </c>
      <c r="H132" s="186" t="inlineStr">
        <is>
          <t>Cholestyramine</t>
        </is>
      </c>
      <c r="I132" s="188" t="inlineStr">
        <is>
          <t>Ezetimibe</t>
        </is>
      </c>
      <c r="J132" s="185" t="inlineStr">
        <is>
          <t>1</t>
        </is>
      </c>
      <c r="K132" s="186" t="inlineStr">
        <is>
          <t>✅ คำตอบที่ถูกต้อง: ข้อ ก. Fenofibrate
🎯 ทำไมข้อนี้ถึงถูก:
🎯 ทำไมข้อนี้ถึงถูก: เมื่อระดับ Triglyceride &gt; 500-1,000 mg/dL มีความเสี่ยงสูงมากต่อการเกิด acute pancreatitis จึงต้องให้ยายากลุ่ม fibrate ทันทีเพื่อลดไตรกลีเซอไรด์อย่างรวดเร็ว โดยในผู้ป่วยที่ได้รับยา Statin (Simvastatin) อยู่เดิม ต้องเลือก Fenofibrate เท่านั้น และห้ามใช้ Gemfibrozil เด็ดขาด เนื่องจาก Gemfibrozil ยับยั้งเอนไซม์ CYP2C8 และตัวนำส่ง OATP1B1 ทำให้ระดับ statin สูงขึ้นและเสี่ยงต่อ severe rhabdomyolysis อย่างรุนแรง
🔍 ข้ออื่นผิดเพราะอะไร:
•
• ข
• ้
• อ
• ข
• .
• :
• N
• i
• a
• c
• i
• n
• แ
• ม
• ้
• ล
• ด
• ไ
• ต
• ร
• ก
• ล
• ี
• เ
• ซ
• อ
• ไ
• ร
• ด
• ์
• ไ
• ด
• ้
• แ
• ต
• ่
• ม
• ี
• ป
• ร
• ะ
• ส
• ิ
• ท
• ธ
• ิ
• ภ
• า
• พ
• ล
• ด
• ค
• ว
• า
• ม
• เ
• ส
• ี
• ่
• ย
• ง
• ต
• ั
• บ
• อ
• ่
• อ
• น
• อ
• ั
• ก
• เ
• ส
• บ
• เ
• ฉ
• ี
• ย
• บ
• พ
• ล
• ั
• น
• ต
• ่
• ำ
• ก
• ว
• ่
• า
• f
• i
• b
• r
• a
• t
• e
• แ
• ล
• ะ
• ม
• ี
• ผ
• ล
• ข
• ้
• า
• ง
• เ
• ค
• ี
• ย
• ง
• f
• l
• u
• s
• h
• i
• n
• g
• ,
• h
• e
• p
• a
• t
• o
• t
• o
• x
• i
• c
• i
• t
• y
• ,
• h
• y
• p
• e
• r
• g
• l
• y
• c
• e
• m
• i
• a
• ส
• ู
• ง
• ป
• ั
• จ
• จ
• ุ
• บ
• ั
• น
• ไ
• ม
• ่
• เ
• ป
• ็
• น
• f
• i
• r
• s
• t
• 
• l
• i
• n
• e
•
• ข
• ้
• อ
• ค
• .
• :
• G
• e
• m
• f
• i
• b
• r
• o
• z
• i
• l
• ม
• ี
• ข
• ้
• อ
• ห
• ้
• า
• ม
• ใ
• ช
• ้
• เ
• ด
• ็
• ด
• ข
• า
• ด
• (
• c
• o
• n
• t
• r
• a
• i
• n
• d
• i
• c
• a
• t
• i
• o
• n
• )
• เ
• ม
• ื
• ่
• อ
• ใ
• ช
• ้
• ร
• ่
• ว
• ม
• ก
• ั
• บ
• S
• t
• a
• t
• i
• n
• เ
• น
• ื
• ่
• อ
• ง
• จ
• า
• ก
• ย
• ั
• บ
• ย
• ั
• ้
• ง
• g
• l
• u
• c
• u
• r
• o
• n
• i
• d
• a
• t
• i
• o
• n
• ผ
• ่
• า
• น
• U
• G
• T
• 1
• A
• 1
• /
• 1
• A
• 3
• แ
• ล
• ะ
• ย
• ั
• บ
• ย
• ั
• ้
• ง
• O
• A
• T
• P
• 1
• B
• 1
• ส
• ่
• ง
• ผ
• ล
• ใ
• ห
• ้
• ร
• ะ
• ด
• ั
• บ
• s
• t
• a
• t
• i
• n
• ใ
• น
• เ
• ล
• ื
• อ
• ด
• พ
• ุ
• ่
• ง
• ส
• ู
• ง
• เ
• พ
• ิ
• ่
• ม
• ค
• ว
• า
• ม
• เ
• ส
• ี
• ่
• ย
• ง
• r
• h
• a
• b
• d
• o
• m
• y
• o
• l
• y
• s
• i
• s
• ห
• ล
• า
• ย
• เ
• ท
• ่
• า
•
• ข
• ้
• อ
• ง
• .
• :
• C
• h
• o
• l
• e
• s
• t
• y
• r
• a
• m
• i
• n
• e
• ย
• า
• ก
• ล
• ุ
• ่
• ม
• b
• i
• l
• e
• a
• c
• i
• d
• s
• e
• q
• u
• e
• s
• t
• r
• a
• n
• t
• ม
• ี
• ข
• ้
• อ
• ห
• ้
• า
• ม
• ใ
• ช
• ้
• เ
• ม
• ื
• ่
• อ
• T
• G
• &gt;
• 3
• 0
• 0
• 
• 5
• 0
• 0
• m
• g
• /
• d
• L
• เ
• พ
• ร
• า
• ะ
• ก
• ร
• ะ
• ต
• ุ
• ้
• น
• ใ
• ห
• ้
• ต
• ั
• บ
• ส
• ร
• ้
• า
• ง
• V
• L
• D
• L
• เ
• พ
• ิ
• ่
• ม
• ข
• ึ
• ้
• น
• ท
• ำ
• ใ
• ห
• ้
• ร
• ะ
• ด
• ั
• บ
• T
• G
• ส
• ู
• ง
• ข
• ึ
• ้
• น
• ไ
• ป
• อ
• ี
• ก
•
• ข
• ้
• อ
• จ
• .
• :
• E
• z
• e
• t
• i
• m
• i
• b
• e
• อ
• อ
• ก
• ฤ
• ท
• ธ
• ิ
• ์
• ย
• ั
• บ
• ย
• ั
• ้
• ง
• N
• P
• C
• 1
• L
• 1
• เ
• พ
• ื
• ่
• อ
• ล
• ด
• ก
• า
• ร
• ด
• ู
• ด
• ซ
• ึ
• ม
• c
• h
• o
• l
• e
• s
• t
• e
• r
• o
• l
• ล
• ด
• เ
• ฉ
• พ
• า
• ะ
• L
• D
• L
• ไ
• ด
• ้
• ป
• ร
• ะ
• ม
• า
• ณ
• 1
• 5
• 
• 2
• 0
• %
• ไ
• ม
• ่
• ม
• ี
• ผ
• ล
• ล
• ด
• T
• r
• i
• g
• l
• y
• c
• e
• r
• i
• d
• e
• ใ
• น
• ร
• ะ
• ด
• ั
• บ
• ร
• ุ
• น
• แ
• ร
• ง</t>
        </is>
      </c>
      <c r="L132" s="186" t="n"/>
      <c r="M132" s="186" t="inlineStr">
        <is>
          <t>Cardiovascular</t>
        </is>
      </c>
      <c r="N132" s="186" t="inlineStr">
        <is>
          <t>Dyslipidemias</t>
        </is>
      </c>
      <c r="O132" s="185" t="inlineStr">
        <is>
          <t>Clinic</t>
        </is>
      </c>
      <c r="P132" s="186" t="inlineStr">
        <is>
          <t>[SOURCE: Mock Pharmtutor 2024 Set 2 ข้อ 10]</t>
        </is>
      </c>
      <c r="Q132" s="185" t="inlineStr">
        <is>
          <t>ข้อสอบจำลอง</t>
        </is>
      </c>
      <c r="R132" s="185" t="inlineStr">
        <is>
          <t>Mock Pharmtutor 2024</t>
        </is>
      </c>
      <c r="S132" s="185" t="n"/>
    </row>
    <row r="133" ht="24" customHeight="1" s="49">
      <c r="A133" s="187" t="n">
        <v>131</v>
      </c>
      <c r="B133" s="186" t="n"/>
      <c r="C133" s="186" t="inlineStr">
        <is>
          <t>ปัจจัยใดส่งผลต่อการเกิดภาวะ Rhabdomyolysis จากการรับประทานยากลุ่ม Statins</t>
        </is>
      </c>
      <c r="D133" s="186" t="n"/>
      <c r="E133" s="186" t="inlineStr">
        <is>
          <t>โครงสร้างของยาของ Statins ที่รับประทาน</t>
        </is>
      </c>
      <c r="F133" s="186" t="inlineStr">
        <is>
          <t>อายุของผู้ป่วย</t>
        </is>
      </c>
      <c r="G133" s="186" t="inlineStr">
        <is>
          <t>ภาวะบกพร่องของตับและไต</t>
        </is>
      </c>
      <c r="H133" s="186" t="inlineStr">
        <is>
          <t>อันตรกิริยาระหว่างยา ที่ผ่านตัวนำส่งยาชนิด OATP1B1</t>
        </is>
      </c>
      <c r="I133" s="188" t="inlineStr">
        <is>
          <t>ถูกทุกข้อ</t>
        </is>
      </c>
      <c r="J133" s="185" t="inlineStr">
        <is>
          <t>5</t>
        </is>
      </c>
      <c r="K133" s="186" t="inlineStr">
        <is>
          <t>✅ คำตอบที่ถูกต้อง: ข้อ จ. ถูกทุกข้อ
🎯 ทำไมข้อนี้ถึงถูก:
🎯 ทำไมข้อนี้ถึงถูก: ทุกปัจจัยล้วนเพิ่มความเสี่ยงต่อการเกิด Statin-induced rhabdomyolysis: คุณสมบัติทางเคมี (lipophilicity เช่น simvastatin ผ่านเข้ากล้ามเนื้อได้มากกว่า hydrophilic statin เช่น pravastatin), อายุมาก (&gt;65-75 ปี), ภาวะตับและไตเสื่อมทำให้การกำจัดยาลดลง, และ drug interaction ที่ยับยั้ง hepatic uptake transporter OATP1B1 (เช่น gemfibrozil, cyclosporine) ทำให้ระดับยาในกระแสเลือดสูงขึ้นอย่างมาก
🔍 ข้ออื่นผิดเพราะอะไร:
•
• ข
• ้
• อ
• ก
• .
• ถ
• ู
• ก
• ต
• ้
• อ
• ง
• เ
• พ
• ี
• ย
• ง
• บ
• า
• ง
• ส
• ่
• ว
• น
• :
• ค
• ุ
• ณ
• ส
• ม
• บ
• ั
• ต
• ิ
• l
• i
• p
• o
• p
• h
• i
• l
• i
• c
• i
• t
• y
• ข
• อ
• ง
• โ
• ค
• ร
• ง
• ส
• ร
• ้
• า
• ง
• s
• t
• a
• t
• i
• n
• ม
• ี
• ผ
• ล
• ต
• ่
• อ
• ก
• า
• ร
• ซ
• ึ
• ม
• ผ
• ่
• า
• น
• เ
• ข
• ้
• า
• เ
• ซ
• ล
• ล
• ์
• ก
• ล
• ้
• า
• ม
• เ
• น
• ื
• ้
• อ
• ล
• า
• ย
• จ
• ร
• ิ
• ง
• แ
• ต
• ่
• ย
• ั
• ง
• ม
• ี
• ป
• ั
• จ
• จ
• ั
• ย
• เ
• ส
• ี
• ่
• ย
• ง
• ส
• ำ
• ค
• ั
• ญ
• อ
• ื
• ่
• น
• ๆ
• อ
• ี
• ก
•
• ข
• ้
• อ
• ข
• .
• ถ
• ู
• ก
• ต
• ้
• อ
• ง
• เ
• พ
• ี
• ย
• ง
• บ
• า
• ง
• ส
• ่
• ว
• น
• :
• อ
• า
• ย
• ุ
• ท
• ี
• ่
• ม
• า
• ก
• ข
• ึ
• ้
• น
• ส
• ั
• ม
• พ
• ั
• น
• ธ
• ์
• ก
• ั
• บ
• ม
• ว
• ล
• ก
• ล
• ้
• า
• ม
• เ
• น
• ื
• ้
• อ
• ท
• ี
• ่
• ล
• ด
• ล
• ง
• แ
• ล
• ะ
• ก
• า
• ร
• ท
• ำ
• ง
• า
• น
• ข
• อ
• ง
• อ
• ว
• ั
• ย
• ว
• ะ
• ท
• ี
• ่
• ข
• ั
• บ
• ย
• า
• เ
• ส
• ื
• ่
• อ
• ม
• ล
• ง
• แ
• ต
• ่
• ไ
• ม
• ่
• ใ
• ช
• ่
• ป
• ั
• จ
• จ
• ั
• ย
• เ
• ด
• ี
• ย
• ว
•
• ข
• ้
• อ
• ค
• .
• ถ
• ู
• ก
• ต
• ้
• อ
• ง
• เ
• พ
• ี
• ย
• ง
• บ
• า
• ง
• ส
• ่
• ว
• น
• :
• โ
• ร
• ค
• ต
• ั
• บ
• แ
• ล
• ะ
• โ
• ร
• ค
• ไ
• ต
• บ
• ก
• พ
• ร
• ่
• อ
• ง
• ส
• ่
• ง
• ผ
• ล
• ใ
• ห
• ้
• เ
• ก
• ิ
• ด
• ก
• า
• ร
• ส
• ะ
• ส
• ม
• ข
• อ
• ง
• ต
• ั
• ว
• ย
• า
• ใ
• น
• ร
• ่
• า
• ง
• ก
• า
• ย
• แ
• ต
• ่
• ไ
• ม
• ่
• ใ
• ช
• ่
• ป
• ั
• จ
• จ
• ั
• ย
• เ
• ด
• ี
• ย
• ว
•
• ข
• ้
• อ
• ง
• .
• ถ
• ู
• ก
• ต
• ้
• อ
• ง
• เ
• พ
• ี
• ย
• ง
• บ
• า
• ง
• ส
• ่
• ว
• น
• :
• ก
• า
• ร
• ย
• ั
• บ
• ย
• ั
• ้
• ง
• O
• A
• T
• P
• 1
• B
• 1
• เ
• ป
• ็
• น
• ก
• ล
• ไ
• ก
• ห
• ล
• ั
• ก
• ข
• อ
• ง
• d
• r
• u
• g
• 
• d
• r
• u
• g
• i
• n
• t
• e
• r
• a
• c
• t
• i
• o
• n
• ท
• ี
• ่
• ท
• ำ
• ใ
• ห
• ้
• เ
• ก
• ิ
• ด
• r
• h
• a
• b
• d
• o
• m
• y
• o
• l
• y
• s
• i
• s
• แ
• ต
• ่
• ไ
• ม
• ่
• ใ
• ช
• ่
• ป
• ั
• จ
• จ
• ั
• ย
• เ
• ด
• ี
• ย
• ว</t>
        </is>
      </c>
      <c r="L133" s="186" t="n"/>
      <c r="M133" s="186" t="inlineStr">
        <is>
          <t>Cardiovascular</t>
        </is>
      </c>
      <c r="N133" s="186" t="inlineStr">
        <is>
          <t>Dyslipidemias</t>
        </is>
      </c>
      <c r="O133" s="185" t="inlineStr">
        <is>
          <t>Clinic</t>
        </is>
      </c>
      <c r="P133" s="186" t="inlineStr">
        <is>
          <t>[SOURCE: Mock Pharmtutor 2024 Set 2 ข้อ 11]</t>
        </is>
      </c>
      <c r="Q133" s="185" t="inlineStr">
        <is>
          <t>ข้อสอบจำลอง</t>
        </is>
      </c>
      <c r="R133" s="185" t="inlineStr">
        <is>
          <t>Mock Pharmtutor 2024</t>
        </is>
      </c>
      <c r="S133" s="185" t="n"/>
    </row>
    <row r="134" ht="24" customHeight="1" s="49">
      <c r="A134" s="187" t="n">
        <v>132</v>
      </c>
      <c r="B134" s="186" t="n"/>
      <c r="C134" s="186" t="inlineStr">
        <is>
          <t>ผู้ป่วยหญิง อายุ 35 ปี น้ำหนัก 58 กก. เคยผ่าตัดเข่าขวา เนื่องจากอุบัติเหตุ 2 ปีที่แล้ว วันนี้มาโรงพยาบาลเนื่องจากอาการขาซ้ายบวม แดง ปวด ไม่มีแผล ให้ประวัติว่ารับประทานยาคุมกำเนิดติดต่อกัน 3 ปี Vital sign: BT 36.7 C, BP 120/80 mmHg, RR 20 bpm, PR 60 bpm Lab: D-dimer 6,266 ng/mL (normal &lt;500), Doppler ultrasound พบ complete acute to subacute CUS at common femoral vein, entire superficial vein and popliteal vein. ในช่วงแรกของการรักษา ยาต้านการแข็งตัวของเลือดในข้อใด เหมาะสมที่สุดสำหรับผู้ป่วยรายนี้</t>
        </is>
      </c>
      <c r="D134" s="186" t="n"/>
      <c r="E134" s="186" t="inlineStr">
        <is>
          <t>Enoxaparin 0.6 ml sc q 12 hr. For 5 days then start Warfarin 3 mg 1xhs</t>
        </is>
      </c>
      <c r="F134" s="186" t="inlineStr">
        <is>
          <t>Alteplase 10 mg IV bolus then 90 mg infuse over 2 hours</t>
        </is>
      </c>
      <c r="G134" s="186" t="inlineStr">
        <is>
          <t>Enoxaparin 0.6 ml sc q 12 hr. For 5 days and Warfarin 3 mg 1xhs since the first day</t>
        </is>
      </c>
      <c r="H134" s="186" t="inlineStr">
        <is>
          <t>Enoxaparin 0.4 ml sc OD until INR &gt; 2 for more than 24 hours</t>
        </is>
      </c>
      <c r="I134" s="188" t="inlineStr">
        <is>
          <t>Warfarin 3 mg 1xhs</t>
        </is>
      </c>
      <c r="J134" s="185" t="inlineStr">
        <is>
          <t>3</t>
        </is>
      </c>
      <c r="K134" s="186" t="inlineStr">
        <is>
          <t>✅ คำตอบที่ถูกต้อง: ข้อ ค. Enoxaparin 0.6 ml sc q 12 hr. For 5 days and Warfarin 3 mg 1xhs since the first day
🎯 ทำไมข้อนี้ถึงถูก:
🎯 ทำไมข้อนี้ถึงถูก: การรักษา Acute Deep Vein Thrombosis (DVT) ด้วย Warfarin ต้องเริ่มให้พร้อมกับ parenteral anticoagulant (เช่น Enoxaparin therapeutic dose 1 mg/kg SC q 12 hr หรือประมาณ 60 mg/0.6 mL q 12 hr ในผู้ป่วยน้ำหนัก 58 กก.) ตั้งแต่วันแรกที่วินิจฉัย (bridging therapy) โดยให้ร่วมกันอย่างน้อย 5 วัน และจนกว่าค่า INR จะอยู่ในช่วงเป้าหมาย (INR 2.0-3.0) ติดต่อกันอย่างน้อย 24 ชั่วโมง เพื่อป้องกัน transient hypercoagulable state จากการลดลงของ Protein C/S
🔍 ข้ออื่นผิดเพราะอะไร:
•
• ข
• ้
• อ
• ก
• .
• :
• E
• n
• o
• x
• a
• p
• a
• r
• i
• n
• 0
• .
• 6
• m
• l
• s
• c
• q
• 1
• 2
• h
• r
• .
• F
• o
• r
• 5
• d
• a
• y
• s
• t
• h
• e
• n
• s
• t
• a
• r
• t
• W
• a
• r
• f
• a
• r
• i
• n
• 3
• m
• g
• 1
• x
• h
• s
• ก
• า
• ร
• ร
• อ
• ใ
• ห
• ้
• ค
• ร
• บ
• 5
• ว
• ั
• น
• แ
• ล
• ้
• ว
• ค
• ่
• อ
• ย
• เ
• ร
• ิ
• ่
• ม
• W
• a
• r
• f
• a
• r
• i
• n
• จ
• ะ
• ท
• ำ
• ใ
• ห
• ้
• ร
• ะ
• ย
• ะ
• เ
• ว
• ล
• า
• ก
• า
• ร
• น
• อ
• น
• โ
• ร
• ง
• พ
• ย
• า
• บ
• า
• ล
• แ
• ล
• ะ
• เ
• ว
• ล
• า
• ใ
• น
• ก
• า
• ร
• บ
• ร
• ร
• ล
• ุ
• เ
• ป
• ้
• า
• ห
• ม
• า
• ย
• I
• N
• R
• ล
• ่
• า
• ช
• ้
• า
• โ
• ด
• ย
• ไ
• ม
• ่
• จ
• ำ
• เ
• ป
• ็
• น
•
• ข
• ้
• อ
• ข
• .
• :
• A
• l
• t
• e
• p
• l
• a
• s
• e
• 1
• 0
• m
• g
• I
• V
• b
• o
• l
• u
• s
• t
• h
• e
• n
• 9
• 0
• m
• g
• i
• n
• f
• u
• s
• e
• o
• v
• e
• r
• 2
• h
• o
• u
• r
• s
• ก
• า
• ร
• ใ
• ห
• ้
• s
• y
• s
• t
• e
• m
• i
• c
• t
• h
• r
• o
• m
• b
• o
• l
• y
• s
• i
• s
• (
• A
• l
• t
• e
• p
• l
• a
• s
• e
• )
• ส
• ง
• ว
• น
• ไ
• ว
• ้
• เ
• ฉ
• พ
• า
• ะ
• ภ
• า
• ว
• ะ
• m
• a
• s
• s
• i
• v
• e
• P
• E
• ท
• ี
• ่
• ม
• ี
• h
• e
• m
• o
• d
• y
• n
• a
• m
• i
• c
• i
• n
• s
• t
• a
• b
• i
• l
• i
• t
• y
• ห
• ร
• ื
• อ
• p
• h
• l
• e
• g
• m
• a
• s
• i
• a
• c
• e
• r
• u
• l
• e
• a
• d
• o
• l
• e
• n
• s
• ไ
• ม
• ่
• ใ
• ช
• ่
• u
• n
• c
• o
• m
• p
• l
• i
• c
• a
• t
• e
• d
• D
• V
• T
•
• ข
• ้
• อ
• ง
• .
• :
• E
• n
• o
• x
• a
• p
• a
• r
• i
• n
• 0
• .
• 4
• m
• l
• s
• c
• O
• D
• u
• n
• t
• i
• l
• I
• N
• R
• &gt;
• 2
• ข
• น
• า
• ด
• ย
• า
• E
• n
• o
• x
• a
• p
• a
• r
• i
• n
• 0
• .
• 4
• m
• L
• (
• 4
• 0
• m
• g
• )
• S
• C
• O
• D
• เ
• ป
• ็
• น
• p
• r
• o
• p
• h
• y
• l
• a
• c
• t
• i
• c
• d
• o
• s
• e
• ส
• ำ
• ห
• ร
• ั
• บ
• ป
• ้
• อ
• ง
• ก
• ั
• น
• D
• V
• T
• ไ
• ม
• ่
• เ
• พ
• ี
• ย
• ง
• พ
• อ
• ต
• ่
• อ
• ก
• า
• ร
• ร
• ั
• ก
• ษ
• า
• a
• c
• u
• t
• e
• D
• V
• T
• (
• t
• h
• e
• r
• a
• p
• e
• u
• t
• i
• c
• d
• o
• s
• e
• ค
• ื
• อ
• 1
• m
• g
• /
• k
• g
• q
• 1
• 2
• h
• r
• ห
• ร
• ื
• อ
• 1
• .
• 5
• m
• g
• /
• k
• g
• O
• D
• )
•
• ข
• ้
• อ
• จ
• .
• :
• W
• a
• r
• f
• a
• r
• i
• n
• 3
• m
• g
• 1
• x
• h
• s
• ห
• ้
• า
• ม
• ใ
• ห
• ้
• W
• a
• r
• f
• a
• r
• i
• n
• เ
• ด
• ี
• ่
• ย
• ว
• ๆ
• ต
• ั
• ้
• ง
• แ
• ต
• ่
• เ
• ร
• ิ
• ่
• ม
• ต
• ้
• น
• (
• m
• o
• n
• o
• t
• h
• e
• r
• a
• p
• y
• )
• ใ
• น
• a
• c
• u
• t
• e
• D
• V
• T
• เ
• พ
• ร
• า
• ะ
• W
• a
• r
• f
• a
• r
• i
• n
• ย
• ั
• บ
• ย
• ั
• ้
• ง
• P
• r
• o
• t
• e
• i
• n
• C
• แ
• ล
• ะ
• P
• r
• o
• t
• e
• i
• n
• S
• ซ
• ึ
• ่
• ง
• ม
• ี
• h
• a
• l
• f
• 
• l
• i
• f
• e
• ส
• ั
• ้
• น
• เ
• ร
• ็
• ว
• ก
• ว
• ่
• า
• F
• a
• c
• t
• o
• r
• I
• I
• ,
• I
• X
• ,
• X
• ท
• ำ
• ใ
• ห
• ้
• เ
• ก
• ิ
• ด
• p
• a
• r
• a
• d
• o
• x
• i
• c
• a
• l
• t
• h
• r
• o
• m
• b
• o
• s
• i
• s
• แ
• ล
• ะ
• s
• k
• i
• n
• n
• e
• c
• r
• o
• s
• i
• s
• ไ
• ด
• ้</t>
        </is>
      </c>
      <c r="L134" s="186" t="n"/>
      <c r="M134" s="186" t="inlineStr">
        <is>
          <t>Cardiovascular</t>
        </is>
      </c>
      <c r="N134" s="186" t="inlineStr">
        <is>
          <t>Venous thromboembolism</t>
        </is>
      </c>
      <c r="O134" s="185" t="inlineStr">
        <is>
          <t>Clinic</t>
        </is>
      </c>
      <c r="P134" s="186" t="inlineStr">
        <is>
          <t>[SOURCE: Mock Pharmtutor 2024 Set 2 ข้อ 12]</t>
        </is>
      </c>
      <c r="Q134" s="185" t="inlineStr">
        <is>
          <t>ข้อสอบจำลอง</t>
        </is>
      </c>
      <c r="R134" s="185" t="inlineStr">
        <is>
          <t>Mock Pharmtutor 2024</t>
        </is>
      </c>
      <c r="S134" s="185" t="n"/>
    </row>
    <row r="135" ht="24" customHeight="1" s="49">
      <c r="A135" s="187" t="n">
        <v>133</v>
      </c>
      <c r="B135" s="186" t="n"/>
      <c r="C135" s="186" t="inlineStr">
        <is>
          <t>หลังเริ่มให้ยา Warfarin 3 mg 1xhs เป็นเวลา 2 วัน พบว่า INR = 1.9 แพทย์ต้องการ INR goal 2.5 (range 2.0-3.0) ข้อใดกล่าวถูกต้อง</t>
        </is>
      </c>
      <c r="D135" s="186" t="n"/>
      <c r="E135" s="186" t="inlineStr">
        <is>
          <t>INR ต่ำไปยังไม่ถึงเป้าหมาย แต่ยังไม่ต้องเพิ่มขนาดยา</t>
        </is>
      </c>
      <c r="F135" s="186" t="inlineStr">
        <is>
          <t>INR สูงเกินไป ควรลดขนาดยาลง</t>
        </is>
      </c>
      <c r="G135" s="186" t="inlineStr">
        <is>
          <t>INR ต่ำไปยังไม่ถึงเป้าหมาย ควรเพิ่มขนาดยา Warfarin ขึ้น</t>
        </is>
      </c>
      <c r="H135" s="186" t="inlineStr">
        <is>
          <t>INR เหมาะสมดีแล้ว ให้ยาขนาดเท่าเดิม</t>
        </is>
      </c>
      <c r="I135" s="188" t="inlineStr">
        <is>
          <t>INR สูงเกินไป ควรหยุดยา 1 วัน</t>
        </is>
      </c>
      <c r="J135" s="185" t="inlineStr">
        <is>
          <t>1</t>
        </is>
      </c>
      <c r="K135" s="186" t="inlineStr">
        <is>
          <t>✅ คำตอบที่ถูกต้อง: ข้อ ก. INR ต่ำไปยังไม่ถึงเป้าหมาย แต่ยังไม่ต้องเพิ่มขนาดยา
🎯 ทำไมข้อนี้ถึงถูก:
🎯 ทำไมข้อนี้ถึงถูก: Warfarin เพิ่งเริ่มรับประทานได้เพียง 2 วัน ตัวยายังไม่ถึงสภาวะคงที่ (steady state ซึ่งต้องใช้เวลาประมาณ 5-7 วันตาม half-life ของ Factor II ที่ยาวนานถึง 60-72 ชั่วโมง) ค่า INR ที่วัดได้ 1.9 สะท้อนเพียงการลดลงของ Factor VII จึงยังไม่ควรปรับเพิ่มขนาดยา ให้คงขนาดยาเดิม 3 mg และให้ Enoxaparin ควบคู่ต่อไปจนกว่า INR จะได้ 2.0-3.0 ต่อเนื่อง 2 วัน
🔍 ข้ออื่นผิดเพราะอะไร:
•
• ข
• ้
• อ
• ข
• .
• :
• I
• N
• R
• ส
• ู
• ง
• เ
• ก
• ิ
• น
• ไ
• ป
• ค
• ว
• ร
• ล
• ด
• ข
• น
• า
• ด
• ย
• า
• ล
• ง
• :
• ค
• ่
• า
• I
• N
• R
• 1
• .
• 9
• ย
• ั
• ง
• ไ
• ม
• ่
• เ
• ก
• ิ
• น
• เ
• ป
• ้
• า
• ห
• ม
• า
• ย
• ก
• า
• ร
• ร
• ั
• ก
• ษ
• า
• (
• เ
• ป
• ้
• า
• ห
• ม
• า
• ย
• 2
• .
• 0
• 
• 3
• .
• 0
• )
• จ
• ึ
• ง
• ไ
• ม
• ่
• ม
• ี
• เ
• ห
• ต
• ุ
• ผ
• ล
• ใ
• ห
• ้
• ล
• ด
• ข
• น
• า
• ด
• ย
• า
•
• ข
• ้
• อ
• ค
• .
• :
• I
• N
• R
• ต
• ่
• ำ
• ไ
• ป
• ย
• ั
• ง
• ไ
• ม
• ่
• ถ
• ึ
• ง
• เ
• ป
• ้
• า
• ห
• ม
• า
• ย
• ค
• ว
• ร
• เ
• พ
• ิ
• ่
• ม
• ข
• น
• า
• ด
• ย
• า
• W
• a
• r
• f
• a
• r
• i
• n
• ข
• ึ
• ้
• น
• :
• ก
• า
• ร
• ร
• ี
• บ
• เ
• พ
• ิ
• ่
• ม
• ข
• น
• า
• ด
• ย
• า
• ใ
• น
• ว
• ั
• น
• ท
• ี
• ่
• 2
• ข
• ณ
• ะ
• ท
• ี
• ่
• ย
• า
• ย
• ั
• ง
• ไ
• ม
• ่
• เ
• ข
• ้
• า
• ส
• ู
• ่
• s
• t
• e
• a
• d
• y
• s
• t
• a
• t
• e
• เ
• ส
• ี
• ่
• ย
• ง
• ต
• ่
• อ
• ก
• า
• ร
• เ
• ก
• ิ
• ด
• ข
• น
• า
• ด
• ย
• า
• ส
• ะ
• ส
• ม
• เ
• ก
• ิ
• น
• แ
• ล
• ะ
• เ
• ล
• ื
• อ
• ด
• อ
• อ
• ก
• ร
• ุ
• น
• แ
• ร
• ง
• (
• o
• v
• e
• r
• s
• h
• o
• o
• t
• I
• N
• R
• )
• ใ
• น
• อ
• ี
• ก
• 2
• 
• 3
• ว
• ั
• น
• ข
• ้
• า
• ง
• ห
• น
• ้
• า
•
• ข
• ้
• อ
• ง
• .
• :
• I
• N
• R
• เ
• ห
• ม
• า
• ะ
• ส
• ม
• ด
• ี
• แ
• ล
• ้
• ว
• ใ
• ห
• ้
• ย
• า
• ข
• น
• า
• ด
• เ
• ท
• ่
• า
• เ
• ด
• ิ
• ม
• :
• แ
• ม
• ้
• ค
• ำ
• ต
• อ
• บ
• เ
• ร
• ื
• ่
• อ
• ง
• ข
• น
• า
• ด
• ย
• า
• จ
• ะ
• ค
• ง
• เ
• ด
• ิ
• ม
• แ
• ต
• ่
• ค
• ำ
• อ
• ธ
• ิ
• บ
• า
• ย
• ว
• ่
• า
• ค
• ่
• า
• เ
• ห
• ม
• า
• ะ
• ส
• ม
• แ
• ล
• ้
• ว
• ไ
• ม
• ่
• ถ
• ู
• ก
• ต
• ้
• อ
• ง
• เ
• พ
• ร
• า
• ะ
• I
• N
• R
• 1
• .
• 9
• ย
• ั
• ง
• ไ
• ม
• ่
• ถ
• ึ
• ง
• เ
• ป
• ้
• า
• ห
• ม
• า
• ย
• (
• g
• o
• a
• l
• 2
• .
• 0
• 
• 3
• .
• 0
• )
•
• ข
• ้
• อ
• จ
• .
• :
• I
• N
• R
• ส
• ู
• ง
• เ
• ก
• ิ
• น
• ไ
• ป
• ค
• ว
• ร
• ห
• ย
• ุ
• ด
• ย
• า
• 1
• ว
• ั
• น
• :
• ค
• ่
• า
• I
• N
• R
• ไ
• ม
• ่
• ไ
• ด
• ้
• ส
• ู
• ง
• เ
• ก
• ิ
• น
• เ
• ป
• ้
• า
• ห
• ม
• า
• ย
• แ
• ล
• ะ
• ไ
• ม
• ่
• ม
• ี
• ภ
• า
• ว
• ะ
• เ
• ล
• ื
• อ
• ด
• อ
• อ
• ก
• จ
• ึ
• ง
• ไ
• ม
• ่
• ม
• ี
• ข
• ้
• อ
• บ
• ่
• ง
• ช
• ี
• ้
• ใ
• น
• ก
• า
• ร
• ห
• ย
• ุ
• ด
• ย
• า</t>
        </is>
      </c>
      <c r="L135" s="186" t="n"/>
      <c r="M135" s="186" t="inlineStr">
        <is>
          <t>Cardiovascular</t>
        </is>
      </c>
      <c r="N135" s="186" t="inlineStr">
        <is>
          <t>Venous thromboembolism</t>
        </is>
      </c>
      <c r="O135" s="185" t="inlineStr">
        <is>
          <t>Clinic</t>
        </is>
      </c>
      <c r="P135" s="186" t="inlineStr">
        <is>
          <t>[SOURCE: Mock Pharmtutor 2024 Set 2 ข้อ 13]</t>
        </is>
      </c>
      <c r="Q135" s="185" t="inlineStr">
        <is>
          <t>ข้อสอบจำลอง</t>
        </is>
      </c>
      <c r="R135" s="185" t="inlineStr">
        <is>
          <t>Mock Pharmtutor 2024</t>
        </is>
      </c>
      <c r="S135" s="185" t="n"/>
    </row>
    <row r="136" ht="24" customHeight="1" s="49">
      <c r="A136" s="187" t="n">
        <v>134</v>
      </c>
      <c r="B136" s="186" t="n"/>
      <c r="C136" s="186" t="inlineStr">
        <is>
          <t>13. ตามแนวทางเวชปฏิบัติ ESC Guidelines 2024 ผู้ป่วยอายุ 45 ปี มีโรคประจำตัวความดันโลหิตสูงร่วมกับเบาหวาน เป้าหมายระดับความดันโลหิตในการรักษาเมื่อวัดที่สถานพยาบาล (Office SBP) ควรมีค่าเท่าใด</t>
        </is>
      </c>
      <c r="D136" s="186" t="n"/>
      <c r="E136" s="186" t="inlineStr">
        <is>
          <t>SBP 110-119 mmHg</t>
        </is>
      </c>
      <c r="F136" s="186" t="inlineStr">
        <is>
          <t>SBP 120-129 mmHg</t>
        </is>
      </c>
      <c r="G136" s="186" t="inlineStr">
        <is>
          <t>SBP 130-139 mmHg</t>
        </is>
      </c>
      <c r="H136" s="186" t="inlineStr">
        <is>
          <t>SBP 140-149 mmHg</t>
        </is>
      </c>
      <c r="I136" s="188" t="inlineStr">
        <is>
          <t>SBP 150-159 mmHg</t>
        </is>
      </c>
      <c r="J136" s="185" t="inlineStr">
        <is>
          <t>2</t>
        </is>
      </c>
      <c r="K136" s="186" t="inlineStr">
        <is>
          <t>✅ คำตอบที่ถูกต้อง: ข้อ ข. SBP 120-129 mmHg
🎯 ทำไมข้อนี้ถึงถูก:
🎯 ทำไมข้อนี้ถึงถูก: ตามแนวทางเวชปฏิบัติของ European Society of Cardiology (ESC Guidelines 2024) กำหนดเป้าหมายระดับความดันโลหิตในการรักษา (treatment target) สำหรับผู้ป่วยที่มีอายุ 18-65 ปี รวมถึงผู้ป่วยที่มีโรคร่วมเป็นเบาหวาน ให้ควบคุมระดับ Systolic Blood Pressure (SBP) ลงมาอยู่ในช่วง 120-129 mmHg หากผู้ป่วยสามารถทนต่อยาได้ดี (well tolerated)
🔍 ข้ออื่นผิดเพราะอะไร:
• ข้อ ก. SBP 110-119 mmHg: เป็นระดับความดันที่ต่ำเกินไป เสี่ยงต่อการเกิด hypotension, dizziness และการไหลเวียนเลือดไปเลี้ยงไตลดลง
• ข้อ ค. SBP 130-139 mmHg: เป็นเป้าหมายเดิมหรือเป้าหมายสำหรับผู้สูงอายุที่มีความเปราะบาง (frail elderly)
• ข้อ ง. SBP 140-149 mmHg: สูงเกินเกณฑ์มาตรฐานสำหรับผู้ป่วยเบาหวานที่มีความเสี่ยงต่อโรคหัวใจและหลอดเลือดสูง
• ข้อ จ. SBP 150-159 mmHg: เป็นระดับความดันที่เข้าเกณฑ์ความดันโลหิตสูง ไม่ใช่เป้าหมายในการรักษา
• --</t>
        </is>
      </c>
      <c r="L136" s="186" t="n"/>
      <c r="M136" s="186" t="inlineStr">
        <is>
          <t>Cardiovascular</t>
        </is>
      </c>
      <c r="N136" s="186" t="inlineStr">
        <is>
          <t>Hypertension</t>
        </is>
      </c>
      <c r="O136" s="185" t="inlineStr">
        <is>
          <t>Clinic</t>
        </is>
      </c>
      <c r="P136" s="186" t="inlineStr">
        <is>
          <t>ข้อ 13 Mock RxCU83</t>
        </is>
      </c>
      <c r="Q136" s="185" t="inlineStr">
        <is>
          <t>ข้อสอบจำลอง</t>
        </is>
      </c>
      <c r="R136" s="185" t="inlineStr">
        <is>
          <t>Mock RxCU83 ชุดที่ 1</t>
        </is>
      </c>
      <c r="S136" s="185" t="n"/>
    </row>
    <row r="137" ht="24" customHeight="1" s="49">
      <c r="A137" s="187" t="n">
        <v>135</v>
      </c>
      <c r="B137" s="186" t="n"/>
      <c r="C137" s="186" t="inlineStr">
        <is>
          <t>14. ผู้ป่วยหัวใจล้มเหลวเรื้อรังชนิดการบีบตัวของหัวใจห้องล่างซ้ายลดลง (HFrEF, LVEF &lt; 40%) และมีโรคความดันโลหิตสูงร่วมด้วย ควรพิจารณาหลีกเลี่ยงการใช้ยาใดต่อไปนี้มากที่สุด</t>
        </is>
      </c>
      <c r="D137" s="186" t="n"/>
      <c r="E137" s="186" t="inlineStr">
        <is>
          <t>Carvedilol</t>
        </is>
      </c>
      <c r="F137" s="186" t="inlineStr">
        <is>
          <t>Enalapril</t>
        </is>
      </c>
      <c r="G137" s="186" t="inlineStr">
        <is>
          <t>Hydrochlorothiazide</t>
        </is>
      </c>
      <c r="H137" s="186" t="inlineStr">
        <is>
          <t>Spironolactone</t>
        </is>
      </c>
      <c r="I137" s="188" t="inlineStr">
        <is>
          <t>Verapamil</t>
        </is>
      </c>
      <c r="J137" s="185" t="inlineStr">
        <is>
          <t>5</t>
        </is>
      </c>
      <c r="K137" s="186" t="inlineStr">
        <is>
          <t>✅ คำตอบที่ถูกต้อง: ข้อ จ. Verapamil
🎯 ทำไมข้อนี้ถึงถูก:
🎯 ทำไมข้อนี้ถึงถูก: Verapamil เป็นยากลุ่ม Non-dihydropyridine calcium channel blocker (Non-DHP CCB) ซึ่งมีฤทธิ์ negative inotropic effect (กดการบีบตัวของกล้ามเนื้อหัวใจ) อย่างรุนแรง จึงมีข้อห้ามใช้เด็ดขาดในผู้ป่วย Heart Failure with reduced Ejection Fraction (HFrEF) เนื่องจากทำให้ภาวะหัวใจล้มเหลวกำเริบเฉียบพลันและเพิ่มอัตราการเสียชีวิต
🔍 ข้ออื่นผิดเพราะอะไร:
• ข้อ ก. Carvedilol: เป็น Beta-blocker ที่เป็นเสาหลัก 1 ใน 4 เสา (Guideline-Directed Medical Therapy: GDMT) ในการรักษา HFrEF เพื่อลดอัตราการเสียชีวิต
• ข้อ ข. Enalapril: เป็น ACE inhibitor ซึ่งเป็นยามาตรฐาน GDMT ช่วยลด afterload และลดการเกิด cardiac remodeling
• ข้อ ค. Hydrochlorothiazide: เป็นยาขับปัสสาวะ thiazide แม้ใน HF มักใช้ loop diuretics แต่ไม่ได้มีข้อห้ามใช้เด็ดขาดเหมือน Verapamil
• ข้อ ง. Spironolactone: เป็น Mineralocorticoid Receptor Antagonist (MRA) ซึ่งเป็นหนึ่งใน 4 เสาหลักของ GDMT ที่ช่วยชะลอ cardiac fibrosis และลดอัตราการเสียชีวิต
• --</t>
        </is>
      </c>
      <c r="L137" s="186" t="n"/>
      <c r="M137" s="186" t="inlineStr">
        <is>
          <t>Cardiovascular</t>
        </is>
      </c>
      <c r="N137" s="186" t="inlineStr">
        <is>
          <t>Heart Failure</t>
        </is>
      </c>
      <c r="O137" s="185" t="inlineStr">
        <is>
          <t>Clinic</t>
        </is>
      </c>
      <c r="P137" s="186" t="inlineStr">
        <is>
          <t>ข้อ 14 Mock RxCU83</t>
        </is>
      </c>
      <c r="Q137" s="185" t="inlineStr">
        <is>
          <t>ข้อสอบจำลอง</t>
        </is>
      </c>
      <c r="R137" s="185" t="inlineStr">
        <is>
          <t>Mock RxCU83 ชุดที่ 1</t>
        </is>
      </c>
      <c r="S137" s="185" t="n"/>
    </row>
    <row r="138" ht="24" customHeight="1" s="49">
      <c r="A138" s="187" t="n">
        <v>136</v>
      </c>
      <c r="B138" s="186" t="n"/>
      <c r="C138" s="186" t="inlineStr">
        <is>
          <t>15. ผู้ป่วยหญิงอายุ 45 ปี มีโรคประจำตัวความดันโลหิตสูงและเบาหวาน ได้รับยา Losartan 50 mg 1x1 pc มาเป็นเวลา 3 เดือน วันนี้มาตรวจติดตามพบความดันโลหิต 160/95 mmHg แนวทางการรักษาข้อใดควรหลีกเลี่ยงมากที่สุดในผู้ป่วยรายนี้</t>
        </is>
      </c>
      <c r="D138" s="186" t="n"/>
      <c r="E138" s="186" t="inlineStr">
        <is>
          <t>เพิ่มยา Amlodipine</t>
        </is>
      </c>
      <c r="F138" s="186" t="inlineStr">
        <is>
          <t>เพิ่มยา Hydrochlorothiazide</t>
        </is>
      </c>
      <c r="G138" s="186" t="inlineStr">
        <is>
          <t>เพิ่มยา Nebivolol</t>
        </is>
      </c>
      <c r="H138" s="186" t="inlineStr">
        <is>
          <t>เพิ่มยา Ramipril</t>
        </is>
      </c>
      <c r="I138" s="188" t="inlineStr">
        <is>
          <t>ปรับเพิ่มขนาดยา Losartan</t>
        </is>
      </c>
      <c r="J138" s="185" t="inlineStr">
        <is>
          <t>4</t>
        </is>
      </c>
      <c r="K138" s="186" t="inlineStr">
        <is>
          <t>✅ คำตอบที่ถูกต้อง: ข้อ ง. เพิ่มยา Ramipril
🎯 ทำไมข้อนี้ถึงถูก:
🎯 ทำไมข้อนี้ถึงถูก: การสั่งใช้ยากลุ่ม ACE inhibitor (Ramipril) ร่วมกับยากลุ่ม ARB (Losartan) ถือเป็น dual RAAS blockade ซึ่งมีข้อห้ามใช้เด็ดขาด (contraindication) เนื่องจากผลการศึกษาทางคลินิกขนาดใหญ่ (เช่น ONTARGET trial) ยืนยันว่าไม่ช่วยเพิ่มประโยชน์ในการลดการเกิดโรคหัวใจและหลอดเลือด แต่กลับเพิ่มความเสี่ยงต่อภาวะไตวายเฉียบพลัน (Acute Kidney Injury), ภาวะโพแทสเซียมในเลือดสูง (Hyperkalemia) และความดันโลหิตต่ำรุนแรง (Hypotension)
🔍 ข้ออื่นผิดเพราะอะไร:
• ข้อ ก. เพิ่มยา Amlodipine: เป็นทางเลือกที่แนะนำอันดับต้นๆ (first-line combination therapy) ระหว่าง ARB + DHP-CCB ซึ่งมีประสิทธิภาพสูงและเสริมฤทธิ์กันได้ดี
• ข้อ ข. เพิ่มยา Hydrochlorothiazide: เป็นยาขับปัสสาวะ Thiazide ซึ่งเป็นสูตรผสมมาตรฐานที่แนะนำร่วมกับ ARB
• ข้อ ค. เพิ่มยา Nebivolol: แม้ beta-blocker จะไม่ใช่ยาตัวเลือกแรกใน HTN ที่ไม่มีโรคร่วมทางหัวใจ แต่ไม่ได้เป็นข้อห้ามใช้เด็ดขาดเหมือนการใช้ ACEI ร่วมกับ ARB
• ข้อ จ. ปรับเพิ่มขนาดยา Losartan: สามารถปรับเพิ่มขนาดยาจาก 50 mg เป็น 100 mg/day ได้ตามแนวทางเวชปฏิบัติ
• --</t>
        </is>
      </c>
      <c r="L138" s="186" t="n"/>
      <c r="M138" s="186" t="inlineStr">
        <is>
          <t>Cardiovascular</t>
        </is>
      </c>
      <c r="N138" s="186" t="inlineStr">
        <is>
          <t>Hypertension</t>
        </is>
      </c>
      <c r="O138" s="185" t="inlineStr">
        <is>
          <t>Clinic</t>
        </is>
      </c>
      <c r="P138" s="186" t="inlineStr">
        <is>
          <t>ข้อ 15 Mock RxCU83</t>
        </is>
      </c>
      <c r="Q138" s="185" t="inlineStr">
        <is>
          <t>ข้อสอบจำลอง</t>
        </is>
      </c>
      <c r="R138" s="185" t="inlineStr">
        <is>
          <t>Mock RxCU83 ชุดที่ 1</t>
        </is>
      </c>
      <c r="S138" s="185" t="n"/>
    </row>
    <row r="139" ht="24" customHeight="1" s="49">
      <c r="A139" s="187" t="n">
        <v>137</v>
      </c>
      <c r="B139" s="186" t="n"/>
      <c r="C139" s="186" t="inlineStr">
        <is>
          <t>16. กลไกใดเป็นไปได้มากที่สุดในการอธิบายการเพิ่มขึ้นของระดับโพแทสเซียมในเลือดจากการใช้ยา Enalapril ร่วมกับ Spironolactone</t>
        </is>
      </c>
      <c r="D139" s="186" t="n"/>
      <c r="E139" s="186" t="inlineStr">
        <is>
          <t>ACE inhibitor ลดการสร้าง NO ทำให้เกิด vasodilation มากเกินไป</t>
        </is>
      </c>
      <c r="F139" s="186" t="inlineStr">
        <is>
          <t>Enalapril ยับยั้ง Na+/K+ ATPase ทำให้โพแทสเซียมคั่งในพลาสมา</t>
        </is>
      </c>
      <c r="G139" s="186" t="inlineStr">
        <is>
          <t>Spironolactone กระตุ้น beta 1 receptor ทำให้เพิ่มความคงตัวของโพแทสเซียม</t>
        </is>
      </c>
      <c r="H139" s="186" t="inlineStr">
        <is>
          <t>Enalapril ลดการสร้าง Aldosterone และ Spironolactone ปิดกั้น Aldosterone receptor ที่ท่อไตส่วนปลาย ทำให้ลดการขับออกของโพแทสเซียม</t>
        </is>
      </c>
      <c r="I139" s="188" t="inlineStr">
        <is>
          <t>Enalapril เพิ่มการหลั่ง renin ทำให้เกิดการคั่งของโพแทสเซียมโดยตรง</t>
        </is>
      </c>
      <c r="J139" s="185" t="inlineStr">
        <is>
          <t>4</t>
        </is>
      </c>
      <c r="K139" s="186" t="inlineStr">
        <is>
          <t>✅ คำตอบที่ถูกต้อง: ข้อ ง. Enalapril ลดการสร้าง Aldosterone และ Spironolactone ปิดกั้น Aldosterone receptor ที่ท่อไตส่วนปลาย ทำให้ลดการขับออกของโพแทสเซียม
🎯 ทำไมข้อนี้ถึงถูก:
🎯 ทำไมข้อนี้ถึงถูก: Enalapril ยับยั้งเอนไซม์ ACE ทำให้ลดการสร้าง Angiotensin II ซึ่งส่งผลลดการกระตุ้นการหลั่ง Aldosterone จากต่อมหมวกไต ขณะที่ Spironolactone ออกฤทธิ์แข่งขันปิดกั้น Mineralocorticoid receptor ของ Aldosterone โดยตรงที่ principal cells บริเวณ distal tubule และ cortical collecting duct การยับยั้งกลไกของ aldosterone ร่วมกันทั้งสองทางทำให้ไตลดการขับ potassium ออกทางปัสสาวะ จึงทำให้เกิดภาวะ hyperkalemia ได้ง่าย
🔍 ข้ออื่นผิดเพราะอะไร:
• ข้อ ก. ACE inhibitor ลดการสร้าง NO: Enalapril ช่วยเพิ่มระดับ bradykinin ซึ่งส่งเสริมการสร้าง NO ไม่ได้ลดการสร้าง และ NO ไม่ได้ควบคุมการขับโพแทสเซียมโดยตรง
• ข้อ ข. Enalapril ยับยั้ง Na+/K+ ATPase: Enalapril ไม่ได้ออกฤทธิ์ยับยั้งเอนไซม์ Na+/K+ ATPase (ยาที่ยับยั้งคือ Digoxin)
• ข้อ ค. Spironolactone กระตุ้น beta 1 receptor: Spironolactone เป็น aldosterone antagonist ไม่มีผลกระตุ้น beta 1 receptor
• ข้อ จ. Enalapril เพิ่มการหลั่ง renin ทำให้เกิดการคั่งของโพแทสเซียมโดยตรง: Renin ไม่ได้เป็นสารที่ทำให้โพแทสเซียมคั่งโดยตรง
• --</t>
        </is>
      </c>
      <c r="L139" s="186" t="n"/>
      <c r="M139" s="186" t="inlineStr">
        <is>
          <t>Cardiovascular</t>
        </is>
      </c>
      <c r="N139" s="186" t="inlineStr">
        <is>
          <t>Hypertension</t>
        </is>
      </c>
      <c r="O139" s="185" t="inlineStr">
        <is>
          <t>Clinic</t>
        </is>
      </c>
      <c r="P139" s="186" t="inlineStr">
        <is>
          <t>ข้อ 16 Mock RxCU83</t>
        </is>
      </c>
      <c r="Q139" s="185" t="inlineStr">
        <is>
          <t>ข้อสอบจำลอง</t>
        </is>
      </c>
      <c r="R139" s="185" t="inlineStr">
        <is>
          <t>Mock RxCU83 ชุดที่ 1</t>
        </is>
      </c>
      <c r="S139" s="185" t="n"/>
    </row>
    <row r="140" ht="24" customHeight="1" s="49">
      <c r="A140" s="187" t="n">
        <v>138</v>
      </c>
      <c r="B140" s="186" t="n"/>
      <c r="C140" s="186" t="inlineStr">
        <is>
          <t>17. ข้อใดระบุกลไกการออกฤทธิ์ของ Calcium Channel Blockers (CCB) และกลุ่มยาที่มีผลเด่นในการขยายหลอดเลือดแดงส่วนปลายได้อย่างถูกต้อง</t>
        </is>
      </c>
      <c r="D140" s="186" t="n"/>
      <c r="E140" s="186" t="inlineStr">
        <is>
          <t>กระตุ้นการสังเคราะห์ Nitric Oxide, non-dihydropyridine</t>
        </is>
      </c>
      <c r="F140" s="186" t="inlineStr">
        <is>
          <t>ปิดกั้น L-type voltage-gated calcium channel, dihydropyridine</t>
        </is>
      </c>
      <c r="G140" s="186" t="inlineStr">
        <is>
          <t>ยับยั้ง beta-adrenergic receptor, non-selective CCB</t>
        </is>
      </c>
      <c r="H140" s="186" t="inlineStr">
        <is>
          <t>กระตุ้นการนำพาแคลเซียมเข้าสู่เซลล์กล้ามเนื้อหัวใจ, selective CCB</t>
        </is>
      </c>
      <c r="I140" s="188" t="inlineStr">
        <is>
          <t>ยับยั้งการหลั่ง renin จาก juxtaglomerular apparatus, central CCB</t>
        </is>
      </c>
      <c r="J140" s="185" t="inlineStr">
        <is>
          <t>2</t>
        </is>
      </c>
      <c r="K140" s="186" t="inlineStr">
        <is>
          <t>✅ คำตอบที่ถูกต้อง: ข้อ ข. ปิดกั้น L-type voltage-gated calcium channel, dihydropyridine
🎯 ทำไมข้อนี้ถึงถูก:
🎯 ทำไมข้อนี้ถึงถูก: CCB ออกฤทธิ์ปิดกั้น L-type voltage-gated calcium channels บนเยื่อหุ้มเซลล์กล้ามเนื้อเรียบของหลอดเลือดและกล้ามเนื้อหัวใจ ทำให้ลดการไหลเข้าของ Ca2+ ส่งผลให้กล้ามเนื้อคลายตัว โดยกลุ่ม Dihydropyridines (DHP CCBs เช่น Amlodipine, Felodipine) มีความจำเพาะสูงต่อ vascular smooth muscle จึงมีผลขยายหลอดเลือดแดงส่วนปลาย (arterial vasodilation) ลดแรงต้านของหลอดเลือดและความดันโลหิตได้อย่างโดดเด่น
🔍 ข้ออื่นผิดเพราะอะไร:
• ข้อ ก. กระตุ้นการสังเคราะห์ Nitric Oxide, non-dihydropyridine: ไม่ใช่กลไกหลักของ CCB และ non-DHP CCB มีผลเด่นที่กล้ามเนื้อหัวใจและ conduction system
• ข้อ ค. ยับยั้ง beta-adrenergic receptor: เป็นกลไกของยากลุ่ม Beta-blockers
• ข้อ ง. กระตุ้นการนำพาแคลเซียมเข้าสู่เซลล์กล้ามเนื้อหัวใจ: CCB มีฤทธิ์ยับยั้ง (inhibit/block) ไม่ใช่กระตุ้น (stimulate)
• ข้อ จ. ยับยั้งการหลั่ง renin: เป็นผลทางอ้อมของยาบางกลุ่ม ไม่ใช่กลไกของ CCB
• --</t>
        </is>
      </c>
      <c r="L140" s="186" t="n"/>
      <c r="M140" s="186" t="inlineStr">
        <is>
          <t>Cardiovascular</t>
        </is>
      </c>
      <c r="N140" s="186" t="inlineStr">
        <is>
          <t>Hypertension</t>
        </is>
      </c>
      <c r="O140" s="185" t="inlineStr">
        <is>
          <t>Clinic</t>
        </is>
      </c>
      <c r="P140" s="186" t="inlineStr">
        <is>
          <t>ข้อ 17 Mock RxCU83</t>
        </is>
      </c>
      <c r="Q140" s="185" t="inlineStr">
        <is>
          <t>ข้อสอบจำลอง</t>
        </is>
      </c>
      <c r="R140" s="185" t="inlineStr">
        <is>
          <t>Mock RxCU83 ชุดที่ 1</t>
        </is>
      </c>
      <c r="S140" s="185" t="n"/>
    </row>
    <row r="141" ht="24" customHeight="1" s="49">
      <c r="A141" s="187" t="n">
        <v>139</v>
      </c>
      <c r="B141" s="186" t="inlineStr">
        <is>
          <t>114. 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t>
        </is>
      </c>
      <c r="C141" s="186" t="inlineStr">
        <is>
          <t>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D141" s="186" t="inlineStr">
        <is>
          <t>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E141" s="186" t="inlineStr">
        <is>
          <t>Atenolol</t>
        </is>
      </c>
      <c r="F141" s="186" t="inlineStr">
        <is>
          <t>Diltiazem</t>
        </is>
      </c>
      <c r="G141" s="186" t="inlineStr">
        <is>
          <t>Trimetazidine</t>
        </is>
      </c>
      <c r="H141" s="186" t="inlineStr">
        <is>
          <t>Ivabradine</t>
        </is>
      </c>
      <c r="I141" s="188" t="inlineStr">
        <is>
          <t>Amiodarone</t>
        </is>
      </c>
      <c r="J141" s="185" t="inlineStr">
        <is>
          <t>3</t>
        </is>
      </c>
      <c r="K141" s="186" t="inlineStr">
        <is>
          <t>✅ คำตอบที่ถูกต้อง: ข้อ c. Trimetazidine
🎯 ทำไมข้อนี้ถึงถูก:
ผู้ป่วยมีภาวะหัวใจเต้นช้า (bradycardia, HR 50 bpm) ทำให้มีข้อห้ามในการใช้ยากลุ่ม beta-blockers, non-DHP CCB และ ivabradine เพราะจะยิ่งกดอัตราการเต้นของหัวใจให้ช้าลงจนเกิดอันตราย Trimetazidine ออกฤทธิ์ปรับปรุงกระบวนการเผาผลาญพลังงานของกล้ามเนื้อหัวใจ (metabolic agent) โดยยับยั้งเอนไซม์ fatty acid beta-oxidation ช่วยบรรเทาอาการเจ็บแน่นหน้าอกได้ดีโดยไม่มีผลกระทบต่ออัตราการเต้นของหัวใจและความดันโลหิต จึงเป็นทางเลือกที่ปลอดภัยและเหมาะสมที่สุด
🔍 ข้ออื่นผิดเพราะอะไร:
• ข้อ a.: Atenolol เป็น beta-blocker มีฤทธิ์ลดอัตราการเต้นของหัวใจ มีข้อห้ามใช้เมื่อ HR &lt; 60 bpm
• ข้อ b.: Diltiazem เป็น non-DHP CCB มีฤทธิ์ลดอัตราการเต้นของหัวใจและกด AV conduction ห้ามใช้ในภาวะ bradycardia
• ข้อ d.: Ivabradine ออกฤทธิ์ยับยั้ง If channel ที่ SA node ช่วยลดอัตราการเต้นของหัวใจ มีข้อบ่งใช้เฉพาะเมื่อผู้ป่วยมี resting HR &gt;= 70 bpm ดังนั้นในรายนี้ที่มี HR 50 bpm จึงห้ามใช้
• ข้อ e.: Amiodarone เป็น antiarrhythmic drug ไม่ใช่ยาบรรเทาอาการ angina pectoris ทั่วไป และมีฤทธิ์กดหัวใจเต้นช้าเช่นกัน
• --</t>
        </is>
      </c>
      <c r="L141" s="186" t="n"/>
      <c r="M141" s="186" t="inlineStr">
        <is>
          <t>Cardiovascular</t>
        </is>
      </c>
      <c r="N141" s="186" t="inlineStr">
        <is>
          <t>Ischemic heart disease &amp; ACS</t>
        </is>
      </c>
      <c r="O141" s="185" t="inlineStr">
        <is>
          <t>Clinic</t>
        </is>
      </c>
      <c r="P141" s="186" t="inlineStr">
        <is>
          <t>2567</t>
        </is>
      </c>
      <c r="Q141" s="185" t="inlineStr">
        <is>
          <t>ข้อสอบจำลอง</t>
        </is>
      </c>
      <c r="R141" s="185" t="inlineStr">
        <is>
          <t>Mock RxCU83 ชุดที่ 2</t>
        </is>
      </c>
      <c r="S141" s="185" t="n"/>
    </row>
    <row r="142" ht="24" customHeight="1" s="49">
      <c r="A142" s="187" t="n">
        <v>140</v>
      </c>
      <c r="B142" s="186" t="n"/>
      <c r="C142" s="186" t="inlineStr">
        <is>
          <t>115. 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D142" s="186" t="inlineStr">
        <is>
          <t>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E142" s="186" t="inlineStr">
        <is>
          <t>เพิ่มยา Enalapril</t>
        </is>
      </c>
      <c r="F142" s="186" t="inlineStr">
        <is>
          <t>เพิ่มยา Ezetimibe ร่วมกับ Atorvastatin</t>
        </is>
      </c>
      <c r="G142" s="186" t="inlineStr">
        <is>
          <t>คงขนาดยา Atorvastatin 40 mg เดิม เนื่องจากระดับ LDL-C บรรลุเป้าหมายการรักษาแล้ว</t>
        </is>
      </c>
      <c r="H142" s="186" t="inlineStr">
        <is>
          <t>เพิ่มยา Dapagliflozin</t>
        </is>
      </c>
      <c r="I142" s="188" t="inlineStr">
        <is>
          <t>เพิ่มยา Spironolactone</t>
        </is>
      </c>
      <c r="J142" s="185" t="inlineStr">
        <is>
          <t>3</t>
        </is>
      </c>
      <c r="K142" s="186" t="inlineStr">
        <is>
          <t>✅ คำตอบที่ถูกต้อง: ข้อ c. คงขนาดยา Atorvastatin 40 mg เดิม เนื่องจากระดับ LDL-C บรรลุเป้าหมายการรักษาแล้ว
🎯 ทำไมข้อนี้ถึงถูก:
ตามแนวทางเวชปฏิบัติ ESC/EAS 2019 และ ACC/AHA ในผู้ป่วยกลุ่ม Very High Cardiovascular Risk (มี Established ASCVD ร่วมกับ Diabetes mellitus) เป้าหมายของระดับ LDL-C คือ &lt; 55 mg/dL และลดลงอย่างน้อย 50% จากค่าเริ่มต้น จากผลแล็บของผู้ป่วยคำนวณ LDL-C ได้ 50 mg/dL ซึ่งบรรลุเป้าหมาย &lt; 55 mg/dL เรียบร้อยแล้วภายใต้การใช้ high-intensity statin (atorvastatin 40 mg) ดังนั้นจึงควรคงขนาดยาเดิมและติดตามผลต่อไป
🔍 ข้ออื่นผิดเพราะอะไร:
• ข้อ a.: Enalapril เป็น ACEI ช่วยควบคุมความดันและป้องกันไต แต่ระดับความดันปัจจุบัน 130/80 mmHg ควบคุมได้ดี และโจทย์เน้นการประเมินการปรับยาเพื่อเป้าหมาย ASCVD
• ข้อ b.: การเพิ่ม ezetimibe จะพิจารณาเมื่อใช้ high-intensity statin ขนาดสูงสุดแล้วแต่ LDL-C ยังไม่ถึงเป้าหมาย (&lt; 55 mg/dL) แต่รายนี้ LDL-C ถึงเป้าหมายแล้ว
• ข้อ d.: Dapagliflozin พิจารณาเพิ่มเพื่อควบคุมเบาหวานหรือลดความเสี่ยงหัวใจล้มเหลว แต่ระดับ HbA1c 7.0% ในผู้สูงอายุ 70 ปีถือว่าอยู่ในเกณฑ์เป้าหมายที่ดีแล้ว
• ข้อ e.: Spironolactone มีข้อบ่งใช้หลักใน heart failure with reduced ejection fraction (HFrEF) หรือ resistant hypertension ซึ่งผู้ป่วยรายนี้ยังไม่มีข้อบ่งชี้
• --</t>
        </is>
      </c>
      <c r="L142" s="186" t="n"/>
      <c r="M142" s="186" t="inlineStr">
        <is>
          <t>Cardiovascular</t>
        </is>
      </c>
      <c r="N142" s="186" t="inlineStr">
        <is>
          <t>Dyslipidemias</t>
        </is>
      </c>
      <c r="O142" s="185" t="inlineStr">
        <is>
          <t>Clinic</t>
        </is>
      </c>
      <c r="P142" s="186" t="inlineStr">
        <is>
          <t>2567</t>
        </is>
      </c>
      <c r="Q142" s="185" t="inlineStr">
        <is>
          <t>ข้อสอบจำลอง</t>
        </is>
      </c>
      <c r="R142" s="185" t="inlineStr">
        <is>
          <t>Mock RxCU83 ชุดที่ 2</t>
        </is>
      </c>
      <c r="S142" s="185" t="n"/>
    </row>
    <row r="143" ht="24" customHeight="1" s="49">
      <c r="A143" s="187" t="n">
        <v>141</v>
      </c>
      <c r="B143" s="186" t="n"/>
      <c r="C143" s="186" t="inlineStr">
        <is>
          <t>117. 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D143" s="186" t="inlineStr">
        <is>
          <t>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E143" s="186" t="inlineStr">
        <is>
          <t>LDL-C และ Cardiac Troponin I (หรือ Troponin T)</t>
        </is>
      </c>
      <c r="F143" s="186" t="inlineStr">
        <is>
          <t>HDL-C และ CK-MB</t>
        </is>
      </c>
      <c r="G143" s="186" t="inlineStr">
        <is>
          <t>hs-CRP และ Myoglobin</t>
        </is>
      </c>
      <c r="H143" s="186" t="inlineStr">
        <is>
          <t>Total cholesterol และ HbA1c</t>
        </is>
      </c>
      <c r="I143" s="188" t="inlineStr">
        <is>
          <t>Triglyceride และ NT-proBNP</t>
        </is>
      </c>
      <c r="J143" s="185" t="inlineStr">
        <is>
          <t>1</t>
        </is>
      </c>
      <c r="K143" s="186" t="inlineStr">
        <is>
          <t>✅ คำตอบที่ถูกต้อง: ข้อ a. LDL-C และ Cardiac Troponin I (หรือ Troponin T)
🎯 ทำไมข้อนี้ถึงถูก:
ระดับ LDL-C เป็นตัวชี้วัดสำคัญระดับปฐมภูมิในการประเมินความเสี่ยงระยะยาวของการเกิดโรคหลอดเลือดแข็งตัว (atherosclerosis) และเหตุการณ์หัวใจขาดเลือดเรื้อรัง ส่วน Cardiac Troponin (cTnI หรือ cTnT) เป็น gold standard biomarker ที่มีความไว (sensitivity) และความจำเพาะ (specificity) สูงสุดต่อการบาดเจ็บและเนื้อตายของเซลล์กล้ามเนื้อหัวใจเฉียบพลัน (Acute myocardial infarction)
🔍 ข้ออื่นผิดเพราะอะไร:
• ข้อ b.: CK-MB มีความจำเพาะต่อกล้ามเนื้อหัวใจน้อยกว่า Troponin เนื่องจากพบในกล้ามเนื้อลายได้เช่นกัน
• ข้อ c.: hs-CRP เป็น marker ของ systemic inflammation ทั่วไป ไม่จำเพาะต่อหัวใจ ส่วน Myoglobin มีความจำเพาะต่ำมาก
• ข้อ d.: HbA1c และ Total cholesterol เป็นตัวชี้วัดโรคเรื้อรัง ไม่สามารถบอกภาวะกล้ามเนื้อหัวใจตายเฉียบพลันได้
• ข้อ e.: NT-proBNP เป็นตัวชี้วัดหลักสำหรับภาวะหัวใจล้มเหลว (Heart Failure) จากการยืดขยายของผนังหัวใจ ไม่ใช่ตัวชี้วัดหลักของกล้ามเนื้อหัวใจตายเฉียบพลัน
• --</t>
        </is>
      </c>
      <c r="L143" s="186" t="n"/>
      <c r="M143" s="186" t="inlineStr">
        <is>
          <t>Cardiovascular</t>
        </is>
      </c>
      <c r="N143" s="186" t="inlineStr">
        <is>
          <t>Ischemic heart disease &amp; ACS</t>
        </is>
      </c>
      <c r="O143" s="185" t="inlineStr">
        <is>
          <t>Clinic</t>
        </is>
      </c>
      <c r="P143" s="186" t="inlineStr">
        <is>
          <t>2567</t>
        </is>
      </c>
      <c r="Q143" s="185" t="inlineStr">
        <is>
          <t>ข้อสอบจำลอง</t>
        </is>
      </c>
      <c r="R143" s="185" t="inlineStr">
        <is>
          <t>Mock RxCU83 ชุดที่ 2</t>
        </is>
      </c>
      <c r="S143" s="185" t="n"/>
    </row>
    <row r="144" ht="24" customHeight="1" s="49">
      <c r="A144" s="187" t="n">
        <v>142</v>
      </c>
      <c r="B144" s="186" t="n"/>
      <c r="C144" s="186" t="inlineStr">
        <is>
          <t>118. ในระยะเริ่มต้นของการเกิดพยาธิสภาพของโรคหลอดเลือดแดงแข็ง (Atherosclerosis) เหตุการณ์ใดเกิดขึ้นเป็นลำดับแรกสุด</t>
        </is>
      </c>
      <c r="D144" s="186" t="inlineStr">
        <is>
          <t>ในระยะเริ่มต้นของการเกิดพยาธิสภาพของโรคหลอดเลือดแดงแข็ง (Atherosclerosis) เหตุการณ์ใดเกิดขึ้นเป็นลำดับแรกสุด</t>
        </is>
      </c>
      <c r="E144" s="186" t="inlineStr">
        <is>
          <t>การสะสมของแคลเซียมในผนังหลอดเลือด (Vascular calcification)</t>
        </is>
      </c>
      <c r="F144" s="186" t="inlineStr">
        <is>
          <t>การแตกของแผ่นไขมัน (Fibrous cap rupture) และการเกิดลิ่มเลือดอุดตัน</t>
        </is>
      </c>
      <c r="G144" s="186" t="inlineStr">
        <is>
          <t>การแทรกตัวของเม็ดเลือดขาวและการสะสมของไขมันจนเกิด Fatty streak</t>
        </is>
      </c>
      <c r="H144" s="186" t="inlineStr">
        <is>
          <t>การบาดเจ็บและอักเสบของเยื่อบุผนังหลอดเลือดชั้นใน (Endothelial injury/dysfunction) ร่วมกับการแทรกซึมของอนุภาค LDL เข้าสู่ชั้น Intima</t>
        </is>
      </c>
      <c r="I144" s="188" t="inlineStr">
        <is>
          <t>การแบ่งตัวและการเคลื่อนที่ของเซลล์กล้ามเนื้อเรียบ (Vascular smooth muscle cell proliferation)</t>
        </is>
      </c>
      <c r="J144" s="185" t="inlineStr">
        <is>
          <t>4</t>
        </is>
      </c>
      <c r="K144" s="186" t="inlineStr">
        <is>
          <t>✅ คำตอบที่ถูกต้อง: ข้อ d. การบาดเจ็บและอักเสบของเยื่อบุผนังหลอดเลือดชั้นใน (Endothelial injury/dysfunction) ร่วมกับการแทรกซึมของอนุภาค LDL เข้าสู่ชั้น Intima
🎯 ทำไมข้อนี้ถึงถูก:
ขั้นตอนแรกสุดของการเกิด Atherosclerosis เริ่มต้นจาก Endothelial injury หรือ Endothelial dysfunction ซึ่งถูกกระตุ้นโดยปัจจัยเสี่ยงต่างๆ (เช่น ความดันโลหิตสูง, สารพิษจากบุหรี่, น้ำตาลในเลือดสูง) ส่งผลให้ผนังหลอดเลือดเพิ่ม permeability ยอมให้อนุภาค LDL แทรกซึมผ่านเข้าสู่ชั้น subendothelial (intima) และเกิดปฏิกิริยา oxidation กลายเป็น oxidized LDL ดึงดูดเม็ดเลือดขาวเข้ามา
🔍 ข้ออื่นผิดเพราะอะไร:
• ข้อ a.: การสะสมของแคลเซียมเกิดขึ้นในระยะท้ายของโรคหลอดเลือดแดงแข็ง (advanced lesion)
• ข้อ b.: การแตกของ fibrous cap เป็นระยะสุดท้ายที่ทำให้เกิดภาวะแทรกซ้อนเฉียบพลัน เช่น ACS
• ข้อ c.: การเกิด fatty streak เกิดขึ้นหลังจาก endothelial injury และหลังจาก macrophage กลืนกิน ox-LDL จนกลายเป็น foam cells
• ข้อ e.: การเคลื่อนที่และแบ่งตัวของ smooth muscle cells เป็นขั้นตอนต่อเนื่องที่ตามมาเพื่อสร้าง fibrous cap ปกคลุมก้อนไขมัน
• --</t>
        </is>
      </c>
      <c r="L144" s="186" t="n"/>
      <c r="M144" s="186" t="inlineStr">
        <is>
          <t>Cardiovascular</t>
        </is>
      </c>
      <c r="N144" s="186" t="inlineStr">
        <is>
          <t>Dyslipidemias</t>
        </is>
      </c>
      <c r="O144" s="185" t="inlineStr">
        <is>
          <t>Clinic</t>
        </is>
      </c>
      <c r="P144" s="186" t="inlineStr">
        <is>
          <t>2567</t>
        </is>
      </c>
      <c r="Q144" s="185" t="inlineStr">
        <is>
          <t>ข้อสอบจำลอง</t>
        </is>
      </c>
      <c r="R144" s="185" t="inlineStr">
        <is>
          <t>Mock RxCU83 ชุดที่ 2</t>
        </is>
      </c>
      <c r="S144" s="185" t="n"/>
    </row>
    <row r="145" ht="24" customHeight="1" s="49">
      <c r="A145" s="187" t="n">
        <v>143</v>
      </c>
      <c r="B145" s="186" t="n"/>
      <c r="C145" s="186" t="inlineStr">
        <is>
          <t>122. 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D145" s="186" t="inlineStr">
        <is>
          <t>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E145" s="186" t="inlineStr">
        <is>
          <t>ควรหลีกเลี่ยงการดื่มเครื่องดื่มแอลกอฮอล์ปริมาณมากในขณะรับประทานยา Atorvastatin เพื่อลดความเสี่ยงต่อการเกิดพิษต่อตับ (Hepatotoxicity)</t>
        </is>
      </c>
      <c r="F145" s="186" t="inlineStr">
        <is>
          <t>รับประทานอาหารที่มีวิตามิน K สูงปริมาณมากๆ เพื่อเสริมฤทธิ์ต้านเกล็ดเลือดของ Aspirin</t>
        </is>
      </c>
      <c r="G145" s="186" t="inlineStr">
        <is>
          <t>รับประทานอาหารที่มีน้ำตาลสูงระหว่างใช้ Metformin เพื่อป้องกันภาวะระดับน้ำตาลในเลือดต่ำ</t>
        </is>
      </c>
      <c r="H145" s="186" t="inlineStr">
        <is>
          <t>ดื่มน้ำเกรปฟรุต (Grapefruit juice) ปริมาณมากทุกวันเพื่อช่วยลดระดับคอเลสเตอรอล</t>
        </is>
      </c>
      <c r="I145" s="188" t="inlineStr">
        <is>
          <t>รับประทานยา Metformin พร้อมนมและผลิตภัณฑ์จากนมเพื่อเพิ่มการดูดซึมยา</t>
        </is>
      </c>
      <c r="J145" s="185" t="inlineStr">
        <is>
          <t>1</t>
        </is>
      </c>
      <c r="K145" s="186" t="inlineStr">
        <is>
          <t>✅ คำตอบที่ถูกต้อง: ข้อ a. ควรหลีกเลี่ยงการดื่มเครื่องดื่มแอลกอฮอล์ปริมาณมากในขณะรับประทานยา Atorvastatin เพื่อลดความเสี่ยงต่อการเกิดพิษต่อตับ (Hepatotoxicity)
🎯 ทำไมข้อนี้ถึงถูก:
การดื่มแอลกอฮอล์เป็นประจำหรือในปริมาณมากร่วมกับการใช้ยา Atorvastatin จะเพิ่มความเสี่ยงต่อการเกิดภาวะตับอักเสบ (hepatotoxicity) และการเพิ่มขึ้นของเอนไซม์ transaminases อย่างรุนแรง นอกจากนี้ แอลกอฮอล์ยังเพิ่มความเสี่ยงต่อการเกิด lactic acidosis จากยา metformin และระคายเคืองกระเพาะอาหารร่วมกับ aspirin จึงต้องแนะนำให้หลีกเลี่ยงอย่างเด็ดขาด
🔍 ข้ออื่นผิดเพราะอะไร:
• ข้อ b.: วิตามิน K ไม่ได้เสริมฤทธิ์ aspirin (วิตามิน K ต้านฤทธิ์ warfarin ไม่ใช่ aspirin)
• ข้อ c.: Metformin มีความเสี่ยงต่ำมากที่จะทำให้เกิด hypoglycemia การกินน้ำตาลสูงจะทำให้คุมเบาหวานไม่ได้
• ข้อ d.: Grapefruit juice เป็น potent CYP3A4 inhibitor จะไปยับยั้งการทำลาย Atorvastatin ทำให้ระดับยาในเลือดสูงขึ้นจนเสี่ยงต่อ myopathy และ rhabdomyolysis
• ข้อ e.: Metformin ควรรับประทานพร้อมหรือหลังอาหารทันทีเพื่อลดผลข้างเคียงทางเดินอาหาร ไม่จำเป็นต้องรับประทานพร้อมนม
• --</t>
        </is>
      </c>
      <c r="L145" s="186" t="n"/>
      <c r="M145" s="186" t="inlineStr">
        <is>
          <t>Cardiovascular</t>
        </is>
      </c>
      <c r="N145" s="186" t="inlineStr">
        <is>
          <t>Dyslipidemias</t>
        </is>
      </c>
      <c r="O145" s="185" t="inlineStr">
        <is>
          <t>Clinic</t>
        </is>
      </c>
      <c r="P145" s="186" t="inlineStr">
        <is>
          <t>2567</t>
        </is>
      </c>
      <c r="Q145" s="185" t="inlineStr">
        <is>
          <t>ข้อสอบจำลอง</t>
        </is>
      </c>
      <c r="R145" s="185" t="inlineStr">
        <is>
          <t>Mock RxCU83 ชุดที่ 2</t>
        </is>
      </c>
      <c r="S145" s="185" t="n"/>
    </row>
    <row r="146" ht="24" customHeight="1" s="49">
      <c r="A146" s="187" t="n">
        <v>144</v>
      </c>
      <c r="B146" s="186" t="n"/>
      <c r="C146" s="186" t="inlineStr">
        <is>
          <t>141. 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D146" s="186" t="inlineStr">
        <is>
          <t>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E146" s="186" t="inlineStr">
        <is>
          <t>SBP 110-119 mmHg</t>
        </is>
      </c>
      <c r="F146" s="186" t="inlineStr">
        <is>
          <t>SBP 120-129 mmHg</t>
        </is>
      </c>
      <c r="G146" s="186" t="inlineStr">
        <is>
          <t>SBP 130-139 mmHg</t>
        </is>
      </c>
      <c r="H146" s="186" t="inlineStr">
        <is>
          <t>SBP 140-149 mmHg</t>
        </is>
      </c>
      <c r="I146" s="188" t="inlineStr">
        <is>
          <t>SBP 150-159 mmHg</t>
        </is>
      </c>
      <c r="J146" s="185" t="inlineStr">
        <is>
          <t>2</t>
        </is>
      </c>
      <c r="K146" s="186" t="inlineStr">
        <is>
          <t>✅ คำตอบที่ถูกต้อง: ข้อ b. SBP 120-129 mmHg
🎯 ทำไมข้อนี้ถึงถูก:
ตามคำแนะนำของ ESC/ESH Hypertension Guidelines ในผู้ป่วยอายุ 18-65 ปี รวมถึงผู้ป่วยโรคเบาหวาน เป้าหมายแรกคือการลดความดันโลหิตลงให้ต่ำกว่า 140/80 mmHg และหากผู้ป่วยสามารถทนต่อการรักษาได้ดี (well-tolerated) แนะนำให้ควบคุม SBP ให้อยู่ในช่วง 120-129 mmHg (และ DBP 70-79 mmHg) แต่ไม่ควรต่ำกว่า 120 mmHg
🔍 ข้ออื่นผิดเพราะอะไร:
• ข้อ a.: SBP ต่ำกว่า 120 mmHg อาจเพิ่มความเสี่ยงต่อการเกิดภาวะความดันโลหิตต่ำและอวัยวะขาดเลือด (J-curve phenomenon)
• ข้อ c.: SBP 130-139 mmHg เป็นเป้าหมายสำหรับผู้สูงอายุที่มีอายุตั้งแต่ 65 ปีขึ้นไป ไม่ใช่สำหรับผู้ป่วยอายุ 45 ปี
• ข้อ d. และ e.: SBP 140 mmHg ขึ้นไปถือว่ายังไม่บรรลุเป้าหมายการควบคุมความดันโลหิต
• --</t>
        </is>
      </c>
      <c r="L146" s="186" t="n"/>
      <c r="M146" s="186" t="inlineStr">
        <is>
          <t>Cardiovascular</t>
        </is>
      </c>
      <c r="N146" s="186" t="inlineStr">
        <is>
          <t>Hypertension</t>
        </is>
      </c>
      <c r="O146" s="185" t="inlineStr">
        <is>
          <t>Clinic</t>
        </is>
      </c>
      <c r="P146" s="186" t="inlineStr">
        <is>
          <t>2567</t>
        </is>
      </c>
      <c r="Q146" s="185" t="inlineStr">
        <is>
          <t>ข้อสอบจำลอง</t>
        </is>
      </c>
      <c r="R146" s="185" t="inlineStr">
        <is>
          <t>Mock RxCU83 ชุดที่ 2</t>
        </is>
      </c>
      <c r="S146" s="185" t="n"/>
    </row>
    <row r="147" ht="24" customHeight="1" s="49">
      <c r="A147" s="187" t="n">
        <v>145</v>
      </c>
      <c r="B147" s="186" t="n"/>
      <c r="C147" s="186" t="inlineStr">
        <is>
          <t>142. 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D147" s="186" t="inlineStr">
        <is>
          <t>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E147" s="186" t="inlineStr">
        <is>
          <t>Carvedilol</t>
        </is>
      </c>
      <c r="F147" s="186" t="inlineStr">
        <is>
          <t>Enalapril</t>
        </is>
      </c>
      <c r="G147" s="186" t="inlineStr">
        <is>
          <t>Hydrochlorothiazide</t>
        </is>
      </c>
      <c r="H147" s="186" t="inlineStr">
        <is>
          <t>Spironolactone</t>
        </is>
      </c>
      <c r="I147" s="188" t="inlineStr">
        <is>
          <t>Verapamil</t>
        </is>
      </c>
      <c r="J147" s="185" t="inlineStr">
        <is>
          <t>5</t>
        </is>
      </c>
      <c r="K147" s="186" t="inlineStr">
        <is>
          <t>✅ คำตอบที่ถูกต้อง: ข้อ e. Verapamil
🎯 ทำไมข้อนี้ถึงถูก:
ยากลุ่ม Non-dihydropyridine Calcium Channel Blockers (เช่น Verapamil และ Diltiazem) มีฤทธิ์ negative inotropic และ negative chronotropic สูง ทำให้กดการบีบตัวของกล้ามเนื้อหัวใจอย่างรุนแรง ส่งผลให้ภาวะหัวใจล้มเหลวแย่ลง (worsening HF) และเพิ่มอัตราการเสียชีวิต จึงมีข้อห้ามใช้โดยเด็ดขาดในผู้ป่วย HFrEF
🔍 ข้ออื่นผิดเพราะอะไร:
• ข้อ a.: Carvedilol เป็นหนึ่งใน beta-blockers สามตัวที่แนะนำในการรักษา HFrEF (ช่วยลดอัตราการเสียชีวิต)
• ข้อ b.: Enalapril เป็น ACEI ซึ่งเป็นเสาหลักในการรักษา HFrEF ช่วยลด mortality และ morbidity
• ข้อ c.: HCTZ เป็น thiazide diuretic ใช้เสริมเพื่อช่วยขับปัสสาวะลดอาการบวมได้
• ข้อ d.: Spironolactone เป็น MRA ซึ่งเป็นหนึ่งในยาเสาหลัก 4 เสา (fantastic four) ช่วยลดการเสียชีวิตใน HFrEF
• --</t>
        </is>
      </c>
      <c r="L147" s="186" t="n"/>
      <c r="M147" s="186" t="inlineStr">
        <is>
          <t>Cardiovascular</t>
        </is>
      </c>
      <c r="N147" s="186" t="inlineStr">
        <is>
          <t>Heart failure</t>
        </is>
      </c>
      <c r="O147" s="185" t="inlineStr">
        <is>
          <t>Clinic</t>
        </is>
      </c>
      <c r="P147" s="186" t="inlineStr">
        <is>
          <t>2567</t>
        </is>
      </c>
      <c r="Q147" s="185" t="inlineStr">
        <is>
          <t>ข้อสอบจำลอง</t>
        </is>
      </c>
      <c r="R147" s="185" t="inlineStr">
        <is>
          <t>Mock RxCU83 ชุดที่ 2</t>
        </is>
      </c>
      <c r="S147" s="185" t="n"/>
    </row>
    <row r="148" ht="24" customHeight="1" s="49">
      <c r="A148" s="187" t="n">
        <v>146</v>
      </c>
      <c r="B148" s="186" t="n"/>
      <c r="C148" s="186" t="inlineStr">
        <is>
          <t>143. 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D148" s="186" t="inlineStr">
        <is>
          <t>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E148" s="186" t="inlineStr">
        <is>
          <t>เพิ่มยา Amlodipine 5 mg ร่วมกับ Losartan</t>
        </is>
      </c>
      <c r="F148" s="186" t="inlineStr">
        <is>
          <t>เพิ่มยา Hydrochlorothiazide 12.5 mg ร่วมกับ Losartan</t>
        </is>
      </c>
      <c r="G148" s="186" t="inlineStr">
        <is>
          <t>เพิ่มยา Nebivolol 5 mg ร่วมกับ Losartan</t>
        </is>
      </c>
      <c r="H148" s="186" t="inlineStr">
        <is>
          <t>เพิ่มยา Ramipril 5 mg ร่วมกับ Losartan</t>
        </is>
      </c>
      <c r="I148" s="188" t="inlineStr">
        <is>
          <t>เพิ่มขนาดยา Losartan เป็น 100 mg วันละ 1 ครั้ง</t>
        </is>
      </c>
      <c r="J148" s="185" t="inlineStr">
        <is>
          <t>4</t>
        </is>
      </c>
      <c r="K148" s="186" t="inlineStr">
        <is>
          <t>✅ คำตอบที่ถูกต้อง: ข้อ d. เพิ่มยา Ramipril 5 mg ร่วมกับ Losartan
🎯 ทำไมข้อนี้ถึงถูก:
การใช้ยาในกลุ่ม ACEI (Ramipril) ร่วมกับ ARB (Losartan) จัดเป็น Dual RAAS Blockade ซึ่งมีข้อห้ามใช้เด็ดขาดตามแนวทางเวชปฏิบัติสากล (เช่น ONTARGET trial) เนื่องจากไม่เพิ่มประสิทธิภาพในการลดอัตราการตายหรือภาวะแทรกซ้อนทางหัวใจ แต่เพิ่มความเสี่ยงอย่างรุนแรงต่อการเกิดภาวะไตวายเฉียบพลัน (acute kidney injury), โพแทสเซียมในเลือดสูง (hyperkalemia), และความดันโลหิตต่ำรุนแรง (hypotension)
🔍 ข้ออื่นผิดเพราะอะไร:
• ข้อ a.: การเพิ่ม CCB (Amlodipine) ร่วมกับ ARB เป็นการผสมยา first-line ที่แนะนำเป็นอันดับต้นๆ ตามไกด์ไลน์
• ข้อ b.: การเพิ่ม Thiazide diuretic (HCTZ) ร่วมกับ ARB เป็น combination ที่มีประสิทธิภาพดีและแนะนำ
• ข้อ c.: การเพิ่ม Beta-blocker สามารถทำได้แม้ไม่ใช่ preferred first-line เว้นแต่มีข้อบ่งชี้ทางหัวใจ
• ข้อ e.: การปรับเพิ่มขนาดยา Losartan ขึ้นเป็น maximum dose (100 mg) เป็นทางเลือกที่ปลอดภัยและสามารถทำได้
• --</t>
        </is>
      </c>
      <c r="L148" s="186" t="n"/>
      <c r="M148" s="186" t="inlineStr">
        <is>
          <t>Cardiovascular</t>
        </is>
      </c>
      <c r="N148" s="186" t="inlineStr">
        <is>
          <t>Hypertension</t>
        </is>
      </c>
      <c r="O148" s="185" t="inlineStr">
        <is>
          <t>Clinic</t>
        </is>
      </c>
      <c r="P148" s="186" t="inlineStr">
        <is>
          <t>2567</t>
        </is>
      </c>
      <c r="Q148" s="185" t="inlineStr">
        <is>
          <t>ข้อสอบจำลอง</t>
        </is>
      </c>
      <c r="R148" s="185" t="inlineStr">
        <is>
          <t>Mock RxCU83 ชุดที่ 2</t>
        </is>
      </c>
      <c r="S148" s="185" t="n"/>
    </row>
    <row r="149" ht="24" customHeight="1" s="49">
      <c r="A149" s="187" t="n">
        <v>147</v>
      </c>
      <c r="B149" s="186" t="n"/>
      <c r="C149" s="186" t="inlineStr">
        <is>
          <t>144. 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D149" s="186" t="inlineStr">
        <is>
          <t>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E149" s="186" t="inlineStr">
        <is>
          <t>ลดการสร้าง Nitric Oxide จาก ACEI ทำให้เกิด vasodilation มากเกินไป</t>
        </is>
      </c>
      <c r="F149" s="186" t="inlineStr">
        <is>
          <t>ยับยั้งเอนไซม์ Na+/K+ ATPase ที่เยื่อหุ้มเซลล์กล้ามเนื้อหัวใจโดยตรง</t>
        </is>
      </c>
      <c r="G149" s="186" t="inlineStr">
        <is>
          <t>กระตุ้น Beta-1 adrenergic receptor ทำให้เกิดการกักเก็บโพแทสเซียม</t>
        </is>
      </c>
      <c r="H149" s="186" t="inlineStr">
        <is>
          <t>การยับยั้งการสร้างและการออกฤทธิ์ของ Aldosterone ที่ท่อไตส่วนปลาย (Distal tubule and collecting duct) ทำให้ลดการขับทิ้งโพแทสเซียมออกทางปัสสาวะ</t>
        </is>
      </c>
      <c r="I149" s="188" t="inlineStr">
        <is>
          <t>การยับยั้งเอนไซม์ Carbonic anhydrase ที่ท่อไตส่วนต้นขัดขวางการแลกเปลี่ยนไฮโดรเจนไอออน</t>
        </is>
      </c>
      <c r="J149" s="185" t="inlineStr">
        <is>
          <t>4</t>
        </is>
      </c>
      <c r="K149" s="186" t="inlineStr">
        <is>
          <t>✅ คำตอบที่ถูกต้อง: ข้อ d. การยับยั้งการสร้างและการออกฤทธิ์ของ Aldosterone ที่ท่อไตส่วนปลาย (Distal tubule and collecting duct) ทำให้ลดการขับทิ้งโพแทสเซียมออกทางปัสสาวะ
🎯 ทำไมข้อนี้ถึงถูก:
Enalapril (ACEI) ยับยั้งการเปลี่ยน Angiotensin I เป็น Angiotensin II ส่งผลให้ต่อมหมวกไตหลั่ง Aldosterone ลดลง ส่วน Spironolactone เป็น Aldosterone receptor antagonist ที่แย่งจับกับ mineralocorticoid receptor ที่ cortical collecting tubule การขาด aldosterone ทำให้ epithelial sodium channels (ENaC) ทำงานลดลง ลดการดูดกลับของโซเดียม และลดการขับโพแทสเซียมทิ้งทางปัสสาวะ จึงทำให้เกิดการคั่งของโพแทสเซียมในเลือดสูง (Hyperkalemia)
🔍 ข้ออื่นผิดเพราะอะไร:
• ข้อ a.: Nitric oxide ทำให้หลอดเลือดขยายตัว ไม่เกี่ยวข้องกับการคั่งของโพแทสเซียมที่ไต
• ข้อ b.: การยับยั้ง Na+/K+ ATPase เป็นกลไกของยา Digoxin ไม่ใช่ ACEI หรือ spironolactone
• ข้อ c.: การกระตุ้น Beta-receptor จะกระตุ้นการนำโพแทสเซียมเข้าสู่เซลล์ทำให้โพแทสเซียมในเลือดลดลง ไม่ใช่สูงขึ้น
• ข้อ e.: Carbonic anhydrase inhibitor คือ Acetazolamide ไม่เกี่ยวข้องกับกลไกของ enalapril หรือ spironolactone
• --</t>
        </is>
      </c>
      <c r="L149" s="186" t="n"/>
      <c r="M149" s="186" t="inlineStr">
        <is>
          <t>Cardiovascular</t>
        </is>
      </c>
      <c r="N149" s="186" t="inlineStr">
        <is>
          <t>Hypertension</t>
        </is>
      </c>
      <c r="O149" s="185" t="inlineStr">
        <is>
          <t>Clinic</t>
        </is>
      </c>
      <c r="P149" s="186" t="inlineStr">
        <is>
          <t>2567</t>
        </is>
      </c>
      <c r="Q149" s="185" t="inlineStr">
        <is>
          <t>ข้อสอบจำลอง</t>
        </is>
      </c>
      <c r="R149" s="185" t="inlineStr">
        <is>
          <t>Mock RxCU83 ชุดที่ 2</t>
        </is>
      </c>
      <c r="S149" s="185" t="n"/>
    </row>
    <row r="150" ht="24" customHeight="1" s="49">
      <c r="A150" s="187" t="n">
        <v>148</v>
      </c>
      <c r="B150" s="186" t="n"/>
      <c r="C150" s="186" t="inlineStr">
        <is>
          <t>145. [RECONSTRUCTED: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D150" s="186" t="inlineStr">
        <is>
          <t>[RECONSTRUCTED: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E150" s="186" t="inlineStr">
        <is>
          <t>L-type calcium channels และกลุ่ม Dihydropyridines (DHPs เช่น Amlodipine)</t>
        </is>
      </c>
      <c r="F150" s="186" t="inlineStr">
        <is>
          <t>L-type calcium channels และกลุ่ม Non-dihydropyridines (Non-DHPs เช่น Verapamil)</t>
        </is>
      </c>
      <c r="G150" s="186" t="inlineStr">
        <is>
          <t>T-type calcium channels และกลุ่ม Non-selective CCBs</t>
        </is>
      </c>
      <c r="H150" s="186" t="inlineStr">
        <is>
          <t>N-type calcium channels และกลุ่ม Phenylalkylamines</t>
        </is>
      </c>
      <c r="I150" s="188" t="inlineStr">
        <is>
          <t>P/Q-type calcium channels และกลุ่ม Benzothiazepines</t>
        </is>
      </c>
      <c r="J150" s="185" t="inlineStr">
        <is>
          <t>1</t>
        </is>
      </c>
      <c r="K150" s="186" t="inlineStr">
        <is>
          <t>✅ คำตอบที่ถูกต้อง: ข้อ a. L-type calcium channels และกลุ่ม Dihydropyridines (DHPs เช่น Amlodipine)
🎯 ทำไมข้อนี้ถึงถูก:
ยากลุ่ม CCBs ออกฤทธิ์หลักโดยการปิดกั้น Voltage-gated L-type calcium channels ที่กล้ามเนื้อเรียบของหลอดเลือดและกล้ามเนื้อหัวใจ โดยกลุ่ม Dihydropyridines (DHPs เช่น Amlodipine, Nifedipine, Felodipine) มีความจำเพาะสูงมากต่อหลอดเลือด (vascular selective) ทำให้เกิด arterial vasodilation และลดความดันโลหิตได้ดีที่สุด โดยแทบไม่มีผลกดการบีบตัวของหัวใจในขนาดรักษา
🔍 ข้ออื่นผิดเพราะอะไร:
• ข้อ b.: Non-DHPs (เช่น Verapamil, Diltiazem) มีผลเด่นที่กล้ามเนื้อหัวใจและระบบนำไฟฟ้าหัวใจ (SA/AV node) มีความจำเพาะต่อหลอดเลือดต่ำกว่ากลุ่ม DHPs มาก
• ข้อ c.: T-type calcium channels พบในระบบประสาทและ pacemaking tissue ไม่ใช่เป้าหมายหลักของการลดความดันของ CCB ทั่วไป
• ข้อ d. และ e.: Phenylalkylamines (Verapamil) และ Benzothiazepines (Diltiazem) ไม่ได้เด่นด้าน vasodilation เท่า DHPs
• --</t>
        </is>
      </c>
      <c r="L150" s="186" t="n"/>
      <c r="M150" s="186" t="inlineStr">
        <is>
          <t>Cardiovascular</t>
        </is>
      </c>
      <c r="N150" s="186" t="inlineStr">
        <is>
          <t>Hypertension</t>
        </is>
      </c>
      <c r="O150" s="185" t="inlineStr">
        <is>
          <t>Clinic</t>
        </is>
      </c>
      <c r="P150" s="186" t="inlineStr">
        <is>
          <t>2567</t>
        </is>
      </c>
      <c r="Q150" s="185" t="inlineStr">
        <is>
          <t>ข้อสอบจำลอง</t>
        </is>
      </c>
      <c r="R150" s="185" t="inlineStr">
        <is>
          <t>Mock RxCU83 ชุดที่ 2</t>
        </is>
      </c>
      <c r="S150" s="185" t="n"/>
    </row>
    <row r="151" ht="24" customHeight="1" s="49">
      <c r="A151" s="187" t="n">
        <v>149</v>
      </c>
      <c r="B151" s="186" t="inlineStr">
        <is>
          <t>ผู้ป่วยชายอายุ 60 ปี ไม่มีโรคประจำตัว มาตรวจสุขภาพพบความดันโลหิต 160/100 mmHg วัดซ้ำ 2 ครั้งห่างกัน 15 นาทีได้ค่าเดิม (จัดอยู่ในเกณฑ์ Stage 2 Hypertension) ตามแนวทางเวชปฏิบัติการรักษาโรคความดันโลหิตสูงในเวชปฏิบัติทั่วไป (Thai / ACC/AHA Guidelines)</t>
        </is>
      </c>
      <c r="C151" s="186" t="inlineStr">
        <is>
          <t>การจัดการเริ่มต้นข้อใดเหมาะสมที่สุด</t>
        </is>
      </c>
      <c r="D151" s="186" t="n"/>
      <c r="E151" s="186" t="inlineStr">
        <is>
          <t>เริ่มต้นด้วยยาลดความดันโลหิตชนิดเดี่ยวขนาดต่ำ เช่น Hydrochlorothiazide 12.5 mg วันละครั้ง</t>
        </is>
      </c>
      <c r="F151" s="186" t="inlineStr">
        <is>
          <t>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t>
        </is>
      </c>
      <c r="G151" s="186" t="inlineStr">
        <is>
          <t>นัดมาตรวจซ้ำอีก 6 เดือนโดยยังไม่ต้องให้ยา</t>
        </is>
      </c>
      <c r="H151" s="186" t="inlineStr">
        <is>
          <t>ให้ยา Propranolol 10 mg วันละ 3 ครั้ง</t>
        </is>
      </c>
      <c r="I151" s="188" t="inlineStr">
        <is>
          <t>สั่งให้ผู้ป่วยไปผ่าตัดหลอดเลือดทันที</t>
        </is>
      </c>
      <c r="J151" s="185" t="inlineStr">
        <is>
          <t>2</t>
        </is>
      </c>
      <c r="K151" s="186" t="inlineStr">
        <is>
          <t>✅ คำตอบที่ถูกต้อง: ข้อ ข. 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
🎯 ทำไมข้อนี้ถึงถูก:
- คำตอบที่ถูกต้อง: ข้อ ข. 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
- ทำไมข้อนี้ถึงถูก: ในผู้ป่วยที่มีความดันโลหิต Stage 2 HTN (BP &gt;= 140/90 mmHg หรือสูงกว่าเป้าหมาย &gt;= 20/10 mmHg) แนะนำให้เริ่มการรักษาด้วยยาลดความดันโลหิต 2 กลุ่มร่วมกันตั้งแต่แรก (Combination therapy) เพื่อให้สามารถควบคุมความดันโลหิตได้ตามเป้าหมายอย่างรวดเร็วและเสริมฤทธิ์กัน
🔍 ข้ออื่นผิดเพราะอะไร:
• ข้อ ก.: การใช้ยาตัวเดียวมักไม่เพียงพอในการลดความดันที่สูงถึง 160/100 mmHg
• ข้อ ค.: ความดันระดับ Stage 2 ไม่ควรรอนานถึง 6 เดือนเพราะเพิ่มความเสี่ยงต่อ stroke และ MI
• ข้อ ง.: Beta-blockers ไม่ใช่ First-line สำหรับ hypertension ทั่วไปที่ไม่มีโรคร่วมทางหัวใจ
• ข้อ จ.: ไม่ใช่ข้อบ่งชี้ของการผ่าตัด</t>
        </is>
      </c>
      <c r="L151" s="186" t="n"/>
      <c r="M151" s="186" t="inlineStr">
        <is>
          <t>Cardiovascular</t>
        </is>
      </c>
      <c r="N151" s="186" t="inlineStr">
        <is>
          <t>Hypertension</t>
        </is>
      </c>
      <c r="O151" s="185" t="inlineStr">
        <is>
          <t>Clinic</t>
        </is>
      </c>
      <c r="P151" s="186" t="inlineStr">
        <is>
          <t>รุ่น RxCU83</t>
        </is>
      </c>
      <c r="Q151" s="185" t="inlineStr">
        <is>
          <t>แบบฝึกหัด</t>
        </is>
      </c>
      <c r="R151" s="185" t="inlineStr">
        <is>
          <t>Quiz เตรียมสอบ CC1 RxCU83</t>
        </is>
      </c>
      <c r="S151" s="185" t="n"/>
    </row>
    <row r="152" ht="24" customHeight="1" s="49">
      <c r="A152" s="187" t="n">
        <v>150</v>
      </c>
      <c r="B152" s="186" t="n"/>
      <c r="C152" s="186" t="inlineStr">
        <is>
          <t>ข้อใดคืออาการไม่พึงประสงค์จากการใช้ยา Amlodipine (Dihydropyridine Calcium Channel Blocker: DHP-CCB) ที่พบได้บ่อยที่สุดในทางคลินิก</t>
        </is>
      </c>
      <c r="D152" s="186" t="n"/>
      <c r="E152" s="186" t="inlineStr">
        <is>
          <t>อาการบวมบริเวณข้อเท้าและขาส่วนล่าง (Peripheral ankle edema)</t>
        </is>
      </c>
      <c r="F152" s="186" t="inlineStr">
        <is>
          <t>อาการไอแห้งเรื้อรัง (Dry cough)</t>
        </is>
      </c>
      <c r="G152" s="186" t="inlineStr">
        <is>
          <t>ภาวะโพแทสเซียมในเลือดสูง (Hyperkalemia)</t>
        </is>
      </c>
      <c r="H152" s="186" t="inlineStr">
        <is>
          <t>ระดับกรดยูริกในเลือดสูงผิดปกติ</t>
        </is>
      </c>
      <c r="I152" s="188" t="inlineStr">
        <is>
          <t>ภาวะหัวใจเต้นช้าผิดปกติ (Severe bradycardia)</t>
        </is>
      </c>
      <c r="J152" s="185" t="inlineStr">
        <is>
          <t>1</t>
        </is>
      </c>
      <c r="K152" s="186" t="inlineStr">
        <is>
          <t>✅ คำตอบที่ถูกต้อง: ข้อ ก. อาการบวมบริเวณข้อเท้าและขาส่วนล่าง (Peripheral ankle edema)
🎯 ทำไมข้อนี้ถึงถูก:
- คำตอบที่ถูกต้อง: ข้อ ก. อาการบวมบริเวณข้อเท้าและขาส่วนล่าง (Peripheral ankle edema)
- ทำไมข้อนี้ถึงถูก: DHP-CCBs เช่น Amlodipine ออกฤทธิ์ขยายหลอดเลือดแดงฝอยก่อนเข้าสู่ capillary bed (Precapillary arteriolar dilation) มากกว่าหลอดเลือดดำ ทำให้เกิด hydrostatic pressure สูงขึ้นในหลอดเลือดฝอย ดันน้ำออกสู่เนื้อเยื่อ เกิดเป็น Peripheral edema (บวมข้อเท้า) ซึ่งสามารถลดลงได้เมื่อใช้ร่วมกับ ACEIs หรือ ARBs
🔍 ข้ออื่นผิดเพราะอะไร:
• ข้อ ข.: ไอแห้งเรื้อรังเป็นผลข้างเคียงเด่นของ ACEIs จากการสะสมของ Bradykinin
• ข้อ ค.: Hyperkalemia เป็นผลข้างเคียงของ ACEIs, ARBs และ Spironolactone
• ข้อ ง.: กรดยูริกสูงเป็นผลข้างเคียงของ Thiazide diuretics
• ข้อ จ.: หัวใจเต้นช้าเป็นผลข้างเคียงของ Non-DHP CCB (Verapamil, Diltiazem) และ Beta-blockers</t>
        </is>
      </c>
      <c r="L152" s="186" t="n"/>
      <c r="M152" s="186" t="inlineStr">
        <is>
          <t>Cardiovascular</t>
        </is>
      </c>
      <c r="N152" s="186" t="inlineStr">
        <is>
          <t>Hypertension</t>
        </is>
      </c>
      <c r="O152" s="185" t="inlineStr">
        <is>
          <t>Clinic</t>
        </is>
      </c>
      <c r="P152" s="186" t="inlineStr">
        <is>
          <t>รุ่น RxCU83</t>
        </is>
      </c>
      <c r="Q152" s="185" t="inlineStr">
        <is>
          <t>แบบฝึกหัด</t>
        </is>
      </c>
      <c r="R152" s="185" t="inlineStr">
        <is>
          <t>Quiz เตรียมสอบ CC1 RxCU83</t>
        </is>
      </c>
      <c r="S152" s="185" t="n"/>
    </row>
    <row r="153" ht="24" customHeight="1" s="49">
      <c r="A153" s="187" t="n">
        <v>151</v>
      </c>
      <c r="B153" s="186" t="n"/>
      <c r="C153" s="186" t="inlineStr">
        <is>
          <t>ตามแนวทางการรักษาภาวะหัวใจล้มเหลวเรื้อรังชนิดการบีบตัวของหัวใจห้องล่างซ้ายลดลง (Heart Failure with reduced Ejection Fraction: HFrEF, LVEF &lt;= 40%) ยา 4 เสาหลัก (Guideline-Directed Medical Therapy: 4 Pillars of GDMT) ที่ช่วยลดอัตราการเสียชีวิตและลดการนอนโรงพยาบาลได้มากที่สุดประกอบด้วยยากลุ่มใดบ้าง</t>
        </is>
      </c>
      <c r="D153" s="186" t="n"/>
      <c r="E153" s="186" t="inlineStr">
        <is>
          <t>ARNI (หรือ ACEI/ARB) + Evidence-based Beta-blocker + Mineralocorticoid Receptor Antagonist (MRA) + SGLT2 inhibitor</t>
        </is>
      </c>
      <c r="F153" s="186" t="inlineStr">
        <is>
          <t>Digoxin + Furosemide + Aspirin + Atorvastatin</t>
        </is>
      </c>
      <c r="G153" s="186" t="inlineStr">
        <is>
          <t>Verapamil + Amlodipine + Hydrochlorothiazide + Enalapril</t>
        </is>
      </c>
      <c r="H153" s="186" t="inlineStr">
        <is>
          <t>Spironolactone + Furosemide + Warfarin + Clopidogrel</t>
        </is>
      </c>
      <c r="I153" s="188" t="inlineStr">
        <is>
          <t>Hydralazine + Diltiazem + Atenolol + Losartan</t>
        </is>
      </c>
      <c r="J153" s="185" t="inlineStr">
        <is>
          <t>1</t>
        </is>
      </c>
      <c r="K153" s="186" t="inlineStr">
        <is>
          <t>✅ คำตอบที่ถูกต้อง: ข้อ ก. ARNI (หรือ ACEI/ARB) + Evidence-based Beta-blocker + Mineralocorticoid Receptor Antagonist (MRA) + SGLT2 inhibitor
🎯 ทำไมข้อนี้ถึงถูก:
- คำตอบที่ถูกต้อง: ข้อ ก. ARNI (หรือ ACEI/ARB) + Evidence-based Beta-blocker + Mineralocorticoid Receptor Antagonist (MRA) + SGLT2 inhibitor
- ทำไมข้อนี้ถึงถูก: ตามแนวทางเวชปฏิบัติสากลปัจจุบัน (ESC 2021 / AHA/ACC 2022) เสาหลัก 4 กลุ่ม (The Fantastic Four) ของ GDMT ใน HFrEF ได้แก่: 1) ARNI (Sacubitril/Valsartan) หรือ ACEI, 2) Beta-blocker, 3) MRA (Spironolactone/Eplerenone), และ 4) SGLT2 inhibitor (Dapagliflozin/Empagliflozin) ซึ่งต้องเริ่มให้ครบทุกกลุ่มโดยเร็ว
🔍 ข้ออื่นผิดเพราะอะไร:
• ข้อ ข.: Digoxin และ Furosemide ช่วยบรรเทาอาการ แต่ไม่ลดอัตราการเสียชีวิตระยะยาว
• ข้อ ค.: Verapamil และ Diltiazem มีข้อห้ามใช้ใน HFrEF เพราะกดการบีบตัวของหัวใจ
• ข้อ ง. และ จ.: ไม่ใช่สูตรมาตรฐาน 4 เสาหลัก</t>
        </is>
      </c>
      <c r="L153" s="186" t="n"/>
      <c r="M153" s="186" t="inlineStr">
        <is>
          <t>Cardiovascular</t>
        </is>
      </c>
      <c r="N153" s="186" t="inlineStr">
        <is>
          <t>Heart failure</t>
        </is>
      </c>
      <c r="O153" s="185" t="inlineStr">
        <is>
          <t>Clinic</t>
        </is>
      </c>
      <c r="P153" s="186" t="inlineStr">
        <is>
          <t>รุ่น RxCU83</t>
        </is>
      </c>
      <c r="Q153" s="185" t="inlineStr">
        <is>
          <t>แบบฝึกหัด</t>
        </is>
      </c>
      <c r="R153" s="185" t="inlineStr">
        <is>
          <t>Quiz เตรียมสอบ CC1 RxCU83</t>
        </is>
      </c>
      <c r="S153" s="185" t="n"/>
    </row>
    <row r="154" ht="24" customHeight="1" s="49">
      <c r="A154" s="187" t="n">
        <v>152</v>
      </c>
      <c r="B154" s="186" t="n"/>
      <c r="C154" s="186" t="inlineStr">
        <is>
          <t>ยาในกลุ่ม Beta-blockers ในข้อใดต่อไปนี้ ที่มีหลักฐานทางคลินิกชัดเจน (Evidence-based Beta-blockers) ว่าช่วยลดอัตราการเสียชีวิตในผู้ป่วยภาวะหัวใจล้มเหลวเรื้อรัง (HFrEF)</t>
        </is>
      </c>
      <c r="D154" s="186" t="n"/>
      <c r="E154" s="186" t="inlineStr">
        <is>
          <t>Bisoprolol, Carvedilol และ Metoprolol succinate (extended release)</t>
        </is>
      </c>
      <c r="F154" s="186" t="inlineStr">
        <is>
          <t>Atenolol, Propranolol และ Timolol</t>
        </is>
      </c>
      <c r="G154" s="186" t="inlineStr">
        <is>
          <t>Labetalol, Nadolol และ Pindolol</t>
        </is>
      </c>
      <c r="H154" s="186" t="inlineStr">
        <is>
          <t>Esmolol, Acebutolol และ Sotalol</t>
        </is>
      </c>
      <c r="I154" s="188" t="inlineStr">
        <is>
          <t>ทุกตัวในกลุ่ม Beta-blocker มีผลเท่ากันหมด</t>
        </is>
      </c>
      <c r="J154" s="185" t="inlineStr">
        <is>
          <t>1</t>
        </is>
      </c>
      <c r="K154" s="186" t="inlineStr">
        <is>
          <t>✅ คำตอบที่ถูกต้อง: ข้อ ก. Bisoprolol, Carvedilol และ Metoprolol succinate (extended release)
🎯 ทำไมข้อนี้ถึงถูก:
- คำตอบที่ถูกต้อง: ข้อ ก. Bisoprolol, Carvedilol และ Metoprolol succinate (extended release)
- ทำไมข้อนี้ถึงถูก: มีเพียง 3 ตัวนี้เท่านั้น (บวกกับ Nebivolol ในผู้สูงอายุตามแนวทางยุโรป) ที่มี randomized controlled trials ขนาดใหญ่ (CIBIS-II, COPERNICUS, MERIT-HF) ยืนยันว่าช่วยลดอัตราการเสียชีวิตในผู้ป่วย HFrEF ได้อย่างมีนัยสำคัญ
🔍 ข้ออื่นผิดเพราะอะไร:
• ข้อ ข. ถึง ง.: Atenolol และยากลุ่มอื่นๆ ไม่มีหลักฐานยืนยันการลดอัตราการเสียชีวิตใน HFrEF และห้ามนำมาใช้แทน 3 ตัวหลัก
• ข้อ จ.: แต่ละตัวมี pharmacodynamics แตกต่างกัน ไม่สามารถใช้แทนกันได้</t>
        </is>
      </c>
      <c r="L154" s="186" t="n"/>
      <c r="M154" s="186" t="inlineStr">
        <is>
          <t>Cardiovascular</t>
        </is>
      </c>
      <c r="N154" s="186" t="inlineStr">
        <is>
          <t>Heart failure</t>
        </is>
      </c>
      <c r="O154" s="185" t="inlineStr">
        <is>
          <t>Clinic</t>
        </is>
      </c>
      <c r="P154" s="186" t="inlineStr">
        <is>
          <t>รุ่น RxCU83</t>
        </is>
      </c>
      <c r="Q154" s="185" t="inlineStr">
        <is>
          <t>แบบฝึกหัด</t>
        </is>
      </c>
      <c r="R154" s="185" t="inlineStr">
        <is>
          <t>Quiz เตรียมสอบ CC1 RxCU83</t>
        </is>
      </c>
      <c r="S154" s="185" t="n"/>
    </row>
    <row r="155" ht="24" customHeight="1" s="49">
      <c r="A155" s="187" t="n">
        <v>153</v>
      </c>
      <c r="B155" s="186" t="n"/>
      <c r="C155" s="186" t="inlineStr">
        <is>
          <t>ผู้ป่วยชายอายุ 58 ปี มาด้วยอาการเจ็บแน่นหน้าอกเหมือนมีของหนักทับ ร้าวไปที่กรามและแขนซ้าย มีเหงื่อแตกท่วมตัว เกิดขึ้นขณะเดินขึ้นสะพานลอย นั่งพักแล้วอาการไม่ทุเลาใน 10 นาที ลักษณะอาการทางคลินิกนี้บ่งชี้ถึงภาวะใดมากที่สุด และต้องแยกออกจากโรคกรดไหลย้อน (GERD)</t>
        </is>
      </c>
      <c r="D155" s="186" t="n"/>
      <c r="E155" s="186" t="inlineStr">
        <is>
          <t>กล้ามเนื้อหัวใจขาดเลือดเฉียบพลัน (Acute Coronary Syndrome: ACS / Myocardial Infarction)</t>
        </is>
      </c>
      <c r="F155" s="186" t="inlineStr">
        <is>
          <t>โรคแผลในกระเพาะอาหารกำเริบ</t>
        </is>
      </c>
      <c r="G155" s="186" t="inlineStr">
        <is>
          <t>โรคหลอดลมอักเสบเฉียบพลัน</t>
        </is>
      </c>
      <c r="H155" s="186" t="inlineStr">
        <is>
          <t>ภาวะตื่นตระหนก (Panic attack)</t>
        </is>
      </c>
      <c r="I155" s="188" t="inlineStr">
        <is>
          <t>กล้ามเนื้อผนังหน้าอกอักเสบ</t>
        </is>
      </c>
      <c r="J155" s="185" t="inlineStr">
        <is>
          <t>1</t>
        </is>
      </c>
      <c r="K155" s="186" t="inlineStr">
        <is>
          <t>✅ คำตอบที่ถูกต้อง: ข้อ ก. กล้ามเนื้อหัวใจขาดเลือดเฉียบพลัน (Acute Coronary Syndrome: ACS / Myocardial Infarction)
🎯 ทำไมข้อนี้ถึงถูก:
- คำตอบที่ถูกต้อง: ข้อ ก. กล้ามเนื้อหัวใจขาดเลือดเฉียบพลัน (Acute Coronary Syndrome: ACS / Myocardial Infarction)
- ทำไมข้อนี้ถึงถูก: อาการเจ็บแน่นหน้าอกแบบบีบคั้น ร้าวไปกราม/แขนซ้าย สัมพันธ์กับการออกแรงและมีเหงื่อแตกโซมกาย (Diaphoresis) เป็นอาการคลาสสิกของ Ischemic chest pain / ACS ซึ่งต้องรีบส่งห้องฉุกเฉินเพื่อตรวจ EKG 12 leads และ Cardiac Troponin ทันที
🔍 ข้ออื่นผิดเพราะอะไร:
• ข้อ ข.: แผลในกระเพาะปวดจุกแน่นลิ้นปี่ สัมพันธ์กับมื้ออาหาร ไม่ร้าวไปแขนและไม่มีเหงื่อแตกท่วมตัว
• ข้อ ค.: หลอดลมอักเสบมีอาการไอเด่น
• ข้อ ง. และ จ.: ไม่ใช่อาการที่สัมพันธ์กับการออกกำลังกายและเหงื่อแตกชัดเจนเท่า ACS</t>
        </is>
      </c>
      <c r="L155" s="186" t="n"/>
      <c r="M155" s="186" t="inlineStr">
        <is>
          <t>Cardiovascular</t>
        </is>
      </c>
      <c r="N155" s="186" t="inlineStr">
        <is>
          <t>Ischemic heart disease</t>
        </is>
      </c>
      <c r="O155" s="185" t="inlineStr">
        <is>
          <t>Clinic</t>
        </is>
      </c>
      <c r="P155" s="186" t="inlineStr">
        <is>
          <t>รุ่น RxCU83</t>
        </is>
      </c>
      <c r="Q155" s="185" t="inlineStr">
        <is>
          <t>แบบฝึกหัด</t>
        </is>
      </c>
      <c r="R155" s="185" t="inlineStr">
        <is>
          <t>Quiz เตรียมสอบ CC1 RxCU83</t>
        </is>
      </c>
      <c r="S155" s="185" t="n"/>
    </row>
    <row r="156" ht="24" customHeight="1" s="49">
      <c r="A156" s="187" t="n">
        <v>154</v>
      </c>
      <c r="B156" s="186" t="n"/>
      <c r="C156" s="186" t="inlineStr">
        <is>
          <t>หญิงไทยอายุ 60 ปี มีประวัติโรคหลอดเลือดหัวใจตีบ ได้รับยา Simvastatin 40 mg วันละครั้ง ต่อมาตรวจพบระดับไตรกลีเซอไรด์สูงมาก 450 mg/dL แพทย์ต้องการสั่งยาในกลุ่ม Fibrate ร่วมด้วย การปรับเปลี่ยนสูตรยาข้อใดเหมาะสมและปลอดภัยที่สุดเพื่อป้องกันภาวะกล้ามเนื้อลายสลาย (Rhabdomyolysis)</t>
        </is>
      </c>
      <c r="D156" s="186" t="n"/>
      <c r="E156" s="186" t="inlineStr">
        <is>
          <t>สั่งจ่าย Gemfibrozil ร่วมกับ Simvastatin 40 mg ตามเดิม</t>
        </is>
      </c>
      <c r="F156" s="186" t="inlineStr">
        <is>
          <t>เปลี่ยนจาก Gemfibrozil เป็น Fenofibrate เมื่อจำเป็นต้องใช้ร่วมกับยาสแตติน</t>
        </is>
      </c>
      <c r="G156" s="186" t="inlineStr">
        <is>
          <t>เพิ่มขนาดยา Simvastatin เป็น 80 mg ร่วมกับ Gemfibrozil</t>
        </is>
      </c>
      <c r="H156" s="186" t="inlineStr">
        <is>
          <t>ให้หยุดยาทั้งหมดแล้วให้ผู้ป่วยดื่มน้ำมันปลาขนาดสูงแทน</t>
        </is>
      </c>
      <c r="I156" s="188" t="inlineStr">
        <is>
          <t>สั่งจ่าย Gemfibrozil ร่วมกับเพิ่มยาแก้ปวด NSAIDs</t>
        </is>
      </c>
      <c r="J156" s="185" t="inlineStr">
        <is>
          <t>2</t>
        </is>
      </c>
      <c r="K156" s="186" t="inlineStr">
        <is>
          <t>✅ คำตอบที่ถูกต้อง: ข้อ ข. เปลี่ยนจาก Gemfibrozil เป็น Fenofibrate เมื่อจำเป็นต้องใช้ร่วมกับยาสแตติน
🎯 ทำไมข้อนี้ถึงถูก:
- คำตอบที่ถูกต้อง: ข้อ ข. เปลี่ยนจาก Gemfibrozil เป็น Fenofibrate เมื่อจำเป็นต้องใช้ร่วมกับยาสแตติน
- ทำไมข้อนี้ถึงถูก: Gemfibrozil ยับยั้งเอนไซม์ OATP1B1 transporter และ glucuronidation ของ statins อย่างรุนแรง ทำให้ระดับ statin ในเลือดพุ่งสูงจนเกิด myopathy/rhabdomyolysis สูงกว่าการใช้ Fenofibrate ถึง 15 เท่า ดังนั้นหากจำเป็นต้องใช้ statin ร่วมกับ fibrate ต้องเลือกใช้ Fenofibrate เสมอ
🔍 ข้ออื่นผิดเพราะอะไร:
• ข้อ ก. และ ค.: มีข้อห้ามใช้เด็ดขาด (Contraindicated) เนื่องจากเสี่ยงต่อ rhabdomyolysis และไตวายเฉียบพลัน
• ข้อ ง.: น้ำมันปลาอย่างเดียวไม่เพียงพอในการรักษา secondary prevention ของ CAD
• ข้อ จ.: NSAIDs ยิ่งเพิ่มความเสี่ยงต่อไตวาย</t>
        </is>
      </c>
      <c r="L156" s="186" t="n"/>
      <c r="M156" s="186" t="inlineStr">
        <is>
          <t>Cardiovascular</t>
        </is>
      </c>
      <c r="N156" s="186" t="inlineStr">
        <is>
          <t>Dyslipidemias</t>
        </is>
      </c>
      <c r="O156" s="185" t="inlineStr">
        <is>
          <t>Clinic</t>
        </is>
      </c>
      <c r="P156" s="186" t="inlineStr">
        <is>
          <t>รุ่น RxCU83</t>
        </is>
      </c>
      <c r="Q156" s="185" t="inlineStr">
        <is>
          <t>แบบฝึกหัด</t>
        </is>
      </c>
      <c r="R156" s="185" t="inlineStr">
        <is>
          <t>Quiz เตรียมสอบ CC1 RxCU83</t>
        </is>
      </c>
      <c r="S156" s="185" t="n"/>
    </row>
    <row r="157" ht="24" customHeight="1" s="49">
      <c r="A157" s="187" t="n">
        <v>155</v>
      </c>
      <c r="B157" s="186" t="n"/>
      <c r="C157" s="186" t="inlineStr">
        <is>
          <t>ยากลุ่ม Statins (เช่น Simvastatin, Atorvastatin) สามารถลดระดับไขมันคอเลสเตอรอลในเลือดได้อย่างมีประสิทธิภาพผ่านกลไกใด</t>
        </is>
      </c>
      <c r="D157" s="186" t="n"/>
      <c r="E157" s="186" t="inlineStr">
        <is>
          <t>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t>
        </is>
      </c>
      <c r="F157" s="186" t="inlineStr">
        <is>
          <t>ยับยั้งการดูดซึมไขมันคอเลสเตอรอลที่เยื่อบุลำไส้เล็กผ่านโปรตีน NPC1L1</t>
        </is>
      </c>
      <c r="G157" s="186" t="inlineStr">
        <is>
          <t>จับกับกรดน้ำดีในทางเดินอาหารแล้วขับออกทางอุจจาระ</t>
        </is>
      </c>
      <c r="H157" s="186" t="inlineStr">
        <is>
          <t>กระตุ้นเอนไซม์ Lipoprotein lipase (LPL) เพื่อย่อยสลายไตรกลีเซอไรด์</t>
        </is>
      </c>
      <c r="I157" s="188" t="inlineStr">
        <is>
          <t>ยับยั้งเอนไซม์ PCSK9 ในกระแสเลือด</t>
        </is>
      </c>
      <c r="J157" s="185" t="inlineStr">
        <is>
          <t>1</t>
        </is>
      </c>
      <c r="K157" s="186" t="inlineStr">
        <is>
          <t>✅ คำตอบที่ถูกต้อง: ข้อ ก. 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
🎯 ทำไมข้อนี้ถึงถูก:
- คำตอบที่ถูกต้อง: ข้อ ก. 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
- ทำไมข้อนี้ถึงถูก: Statins เป็น competitive inhibitor ของ rate-limiting enzyme: HMG-CoA reductase ทำให้ intracellular cholesterol ในตับลดลง เซลล์ตับจึง up-regulate LDL receptors ขึ้นมาบนผิวเซลล์จำนวนมาก ช่วยจับและกำจัด circulating LDL-C ออกจากกระแสเลือด
🔍 ข้ออื่นผิดเพราะอะไร:
• ข้อ ข.: เป็นกลไกของยา Ezetimibe
• ข้อ ค.: เป็นกลไกของยากลุ่ม Bile acid sequestrants (เช่น Cholestyramine)
• ข้อ ง.: เป็นกลไกของยากลุ่ม Fibrates
• ข้อ จ.: เป็นกลไกของยากลุ่ม PCSK9 inhibitors (เช่น Evolocumab)</t>
        </is>
      </c>
      <c r="L157" s="186" t="n"/>
      <c r="M157" s="186" t="inlineStr">
        <is>
          <t>Cardiovascular</t>
        </is>
      </c>
      <c r="N157" s="186" t="inlineStr">
        <is>
          <t>Dyslipidemias</t>
        </is>
      </c>
      <c r="O157" s="185" t="inlineStr">
        <is>
          <t>Clinic</t>
        </is>
      </c>
      <c r="P157" s="186" t="inlineStr">
        <is>
          <t>รุ่น RxCU83</t>
        </is>
      </c>
      <c r="Q157" s="185" t="inlineStr">
        <is>
          <t>แบบฝึกหัด</t>
        </is>
      </c>
      <c r="R157" s="185" t="inlineStr">
        <is>
          <t>Quiz เตรียมสอบ CC1 RxCU83</t>
        </is>
      </c>
      <c r="S157" s="185" t="n"/>
    </row>
    <row r="158" ht="24" customHeight="1" s="49">
      <c r="A158" s="187" t="n">
        <v>156</v>
      </c>
      <c r="B158" s="186" t="n"/>
      <c r="C158" s="186" t="inlineStr">
        <is>
          <t>ข้อใดต่อไปนี้ ไม่ใช่ ฤทธิ์ที่เป็นประโยชน์เพิ่มเติมของยากลุ่ม Statins ต่อระบบหลอดเลือดและหัวใจนอกเหนือจากการลดไขมัน (Pleiotropic effects of Statins)</t>
        </is>
      </c>
      <c r="D158" s="186" t="n"/>
      <c r="E158" s="186" t="inlineStr">
        <is>
          <t>ช่วยฟื้นฟูและปรับปรุงการทำงานของเซลล์เยื่อบุหลอดเลือด (Improvement of endothelial function) ผ่านการเพิ่ม Nitric Oxide</t>
        </is>
      </c>
      <c r="F158" s="186" t="inlineStr">
        <is>
          <t>ช่วยเพิ่มความคงตัวของคราบไขมันในหลอดเลือด (Plaque stabilization) ป้องกันการแตกของคราบพลัค</t>
        </is>
      </c>
      <c r="G158" s="186" t="inlineStr">
        <is>
          <t>มีฤทธิ์ต้านการอักเสบและลดระดับ high-sensitivity C-reactive protein (hs-CRP)</t>
        </is>
      </c>
      <c r="H158" s="186" t="inlineStr">
        <is>
          <t>มีฤทธิ์ขับปัสสาวะและลดระดับกรดยูริกในเลือดอย่างรวดเร็ว</t>
        </is>
      </c>
      <c r="I158" s="188" t="inlineStr">
        <is>
          <t>มีฤทธิ์ต้านการเกิดลิ่มเลือดและลดการเกาะกลุ่มของเกล็ดเลือด (Antithrombotic properties)</t>
        </is>
      </c>
      <c r="J158" s="185" t="inlineStr">
        <is>
          <t>4</t>
        </is>
      </c>
      <c r="K158" s="186" t="inlineStr">
        <is>
          <t>✅ คำตอบที่ถูกต้อง: ข้อ ง. มีฤทธิ์ขับปัสสาวะและลดระดับกรดยูริกในเลือดอย่างรวดเร็ว
🎯 ทำไมข้อนี้ถึงถูก:
- คำตอบที่ถูกต้อง: ข้อ ง. มีฤทธิ์ขับปัสสาวะและลดระดับกรดยูริกในเลือดอย่างรวดเร็ว
- ทำไมข้อนี้ถึงถูก: Pleiotropic effects ของ Statins ที่ได้รับการยอมรับอย่างกว้างขวาง ได้แก่ การเพิ่ม endothelial NO, การทำให้ plaque มี fibrous cap หนาขึ้นคงตัว, การลดการอักเสบในผนังหลอดเลือด และลดการแข็งตัวของเลือด โดย Statins ไม่มีฤทธิ์ขับปัสสาวะหรือลดกรดยูริก
🔍 ข้ออื่นผิดเพราะอะไร:
• ข้อ ก., ข., ค., จ.: ล้วนเป็น Pleiotropic effects ที่สำคัญของยากลุ่ม Statins</t>
        </is>
      </c>
      <c r="L158" s="186" t="n"/>
      <c r="M158" s="186" t="inlineStr">
        <is>
          <t>Cardiovascular</t>
        </is>
      </c>
      <c r="N158" s="186" t="inlineStr">
        <is>
          <t>Dyslipidemias</t>
        </is>
      </c>
      <c r="O158" s="185" t="inlineStr">
        <is>
          <t>Clinic</t>
        </is>
      </c>
      <c r="P158" s="186" t="inlineStr">
        <is>
          <t>รุ่น RxCU83</t>
        </is>
      </c>
      <c r="Q158" s="185" t="inlineStr">
        <is>
          <t>แบบฝึกหัด</t>
        </is>
      </c>
      <c r="R158" s="185" t="inlineStr">
        <is>
          <t>Quiz เตรียมสอบ CC1 RxCU83</t>
        </is>
      </c>
      <c r="S158" s="185" t="n"/>
    </row>
    <row r="159" ht="24" customHeight="1" s="49">
      <c r="A159" s="187" t="n">
        <v>157</v>
      </c>
      <c r="B159" s="186" t="n"/>
      <c r="C159" s="186" t="inlineStr">
        <is>
          <t>หากผู้ป่วยจำเป็นต้องได้รับยาที่มีฤทธิ์ยับยั้งเอนไซม์ CYP3A4 อย่างรุนแรง (เช่น Clarithromycin, Ketoconazole, หรือ Ritonavir) ยากลุ่ม Statin ในข้อใดที่ปลอดภัยและเกิดอันตรกิริยาระหว่างยาน้อยที่สุดเนื่องจากไม่ผ่าน CYP3A4</t>
        </is>
      </c>
      <c r="D159" s="186" t="n"/>
      <c r="E159" s="186" t="inlineStr">
        <is>
          <t>Simvastatin</t>
        </is>
      </c>
      <c r="F159" s="186" t="inlineStr">
        <is>
          <t>Lovastatin</t>
        </is>
      </c>
      <c r="G159" s="186" t="inlineStr">
        <is>
          <t>Atorvastatin</t>
        </is>
      </c>
      <c r="H159" s="186" t="inlineStr">
        <is>
          <t>Rosuvastatin (หรือ Pravastatin, Pitavastatin)</t>
        </is>
      </c>
      <c r="I159" s="188" t="inlineStr">
        <is>
          <t>ทุกตัวได้รับผลกระทบเท่ากันหมด</t>
        </is>
      </c>
      <c r="J159" s="185" t="inlineStr">
        <is>
          <t>4</t>
        </is>
      </c>
      <c r="K159" s="186" t="inlineStr">
        <is>
          <t>✅ คำตอบที่ถูกต้อง: ข้อ ง. Rosuvastatin (หรือ Pravastatin, Pitavastatin)
🎯 ทำไมข้อนี้ถึงถูก:
- คำตอบที่ถูกต้อง: ข้อ ง. Rosuvastatin (หรือ Pravastatin, Pitavastatin)
- ทำไมข้อนี้ถึงถูก: Simvastatin, Lovastatin และ Atorvastatin ถูกเมแทบอไลซ์หลักผ่านเอนไซม์ CYP3A4 ในขณะที่ Rosuvastatin ผ่าน CYP2C9 เพียงเล็กน้อย และ Pravastatin ถูกกำจัดผ่าน sulfation ขับออกทางไต ไม่ผ่าน CYP450 จึงมีความปลอดภัยสูงต่ออันตรกิริยาผ่าน CYP3A4
🔍 ข้ออื่นผิดเพราะอะไร:
• ข้อ ก. และ ข.: มีข้อห้ามใช้เด็ดขาดร่วมกับ potent CYP3A4 inhibitors
• ข้อ ค.: Atorvastatin ผ่าน CYP3A4 ต้องจำกัดขนาดยา
• ข้อ จ.: เส้นทางเมแทบอลิซึมของสแตตินแต่ละตัวมีความแตกต่างกัน</t>
        </is>
      </c>
      <c r="L159" s="186" t="n"/>
      <c r="M159" s="186" t="inlineStr">
        <is>
          <t>Cardiovascular</t>
        </is>
      </c>
      <c r="N159" s="186" t="inlineStr">
        <is>
          <t>Dyslipidemias</t>
        </is>
      </c>
      <c r="O159" s="185" t="inlineStr">
        <is>
          <t>Clinic</t>
        </is>
      </c>
      <c r="P159" s="186" t="inlineStr">
        <is>
          <t>รุ่น RxCU83</t>
        </is>
      </c>
      <c r="Q159" s="185" t="inlineStr">
        <is>
          <t>แบบฝึกหัด</t>
        </is>
      </c>
      <c r="R159" s="185" t="inlineStr">
        <is>
          <t>Quiz เตรียมสอบ CC1 RxCU83</t>
        </is>
      </c>
      <c r="S159" s="185" t="n"/>
    </row>
    <row r="160" ht="24" customHeight="1" s="49">
      <c r="A160" s="187" t="n">
        <v>158</v>
      </c>
      <c r="B160" s="186" t="inlineStr">
        <is>
          <t>ผู้ป่วยที่รับประทานยาสแตตินบ่นว่ามีอาการปวดเมื่อยกล้ามเนื้อสะโพกและต้นขาทั้งสองข้างอย่างมาก ปัสสาวะมีสีโค้ก ตรวจระดับเอนไซม์ Creatine Kinase (CK) พบว่าสูงกว่า 10 เท่าของค่าบนปกติ (CK &gt; 10x ULN)</t>
        </is>
      </c>
      <c r="C160" s="186" t="inlineStr">
        <is>
          <t>การจัดการข้อใดถูกต้องที่สุด</t>
        </is>
      </c>
      <c r="D160" s="186" t="n"/>
      <c r="E160" s="186" t="inlineStr">
        <is>
          <t>สั่งให้ผู้ป่วยหยุดยาสแตตินทันที และส่งตรวจประเมินภาวะ Rhabdomyolysis และการทำงานของไตอย่างเร่งด่วน</t>
        </is>
      </c>
      <c r="F160" s="186" t="inlineStr">
        <is>
          <t>เพิ่มขนาดยาสแตตินเป็นสองเท่า</t>
        </is>
      </c>
      <c r="G160" s="186" t="inlineStr">
        <is>
          <t>แนะนำให้ผู้ป่วยไปออกกำลังกายหนักๆ เพื่อคลายกล้ามเนื้อ</t>
        </is>
      </c>
      <c r="H160" s="186" t="inlineStr">
        <is>
          <t>ให้รับประทานยาเดิมต่อไปพร้อมกับยาแก้ปวด NSAIDs</t>
        </is>
      </c>
      <c r="I160" s="188" t="inlineStr">
        <is>
          <t>ไม่ต้องทำอะไร เป็นอาการข้างเคียงปกติ</t>
        </is>
      </c>
      <c r="J160" s="185" t="inlineStr">
        <is>
          <t>1</t>
        </is>
      </c>
      <c r="K160" s="186" t="inlineStr">
        <is>
          <t>✅ คำตอบที่ถูกต้อง: ข้อ ก. สั่งให้ผู้ป่วยหยุดยาสแตตินทันที และส่งตรวจประเมินภาวะ Rhabdomyolysis และการทำงานของไตอย่างเร่งด่วน
🎯 ทำไมข้อนี้ถึงถูก:
- คำตอบที่ถูกต้อง: ข้อ ก. สั่งให้ผู้ป่วยหยุดยาสแตตินทันที และส่งตรวจประเมินภาวะ Rhabdomyolysis และการทำงานของไตอย่างเร่งด่วน
- ทำไมข้อนี้ถึงถูก: อาการปวดกล้ามเนื้อรุนแรงร่วมกับปัสสาวะสีโค้ก (Myoglobinuria) และระดับ CK &gt; 10 เท่า บ่งชี้ถึงภาวะ Rhabdomyolysis ซึ่งต้องหยุดยาสแตตินทันที ให้สารน้ำ IV hydration อย่างเต็มที่ และติดตาม Scr เพื่อป้องกัน Acute kidney injury
🔍 ข้ออื่นผิดเพราะอะไร:
• ข้อ ข.: การเพิ่มยาจะทำให้ไตวายและหัวใจหยุดเต้นจาก hyperkalemia เสียชีวิตได้
• ข้อ ค.: การออกกำลังกายจะยิ่งเร่งการสลายของเส้นใยกล้ามเนื้อ
• ข้อ ง.: NSAIDs เพิ่มพิษต่อไตอย่างรุนแรงในภาวะ myoglobinuria
• ข้อ จ.: เป็นภาวะฉุกเฉินทางการแพทย์ที่อันตรายถึงชีวิต</t>
        </is>
      </c>
      <c r="L160" s="186" t="n"/>
      <c r="M160" s="186" t="inlineStr">
        <is>
          <t>Cardiovascular</t>
        </is>
      </c>
      <c r="N160" s="186" t="inlineStr">
        <is>
          <t>Dyslipidemias</t>
        </is>
      </c>
      <c r="O160" s="185" t="inlineStr">
        <is>
          <t>Clinic</t>
        </is>
      </c>
      <c r="P160" s="186" t="inlineStr">
        <is>
          <t>รุ่น RxCU83</t>
        </is>
      </c>
      <c r="Q160" s="185" t="inlineStr">
        <is>
          <t>แบบฝึกหัด</t>
        </is>
      </c>
      <c r="R160" s="185" t="inlineStr">
        <is>
          <t>Quiz เตรียมสอบ CC1 RxCU83</t>
        </is>
      </c>
      <c r="S160" s="185" t="n"/>
    </row>
    <row r="161" ht="24" customHeight="1" s="49">
      <c r="A161" s="187" t="n">
        <v>159</v>
      </c>
      <c r="B161" s="186" t="n"/>
      <c r="C161" s="186" t="inlineStr">
        <is>
          <t>ข้อใดกล่าวถูกต้องเกี่ยวกับกลไกการออกฤทธิ์ทางสรีรวิทยาของยากลุ่ม Cardiac glycosides (Digoxin) ในการรักษาภาวะหัวใจเต้นผิดจังหวะและหัวใจล้มเหลว</t>
        </is>
      </c>
      <c r="D161" s="186" t="n"/>
      <c r="E161" s="186" t="inlineStr">
        <is>
          <t>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t>
        </is>
      </c>
      <c r="F161" s="186" t="inlineStr">
        <is>
          <t>ออกฤทธิ์เร่งการนำกระแสประสาทผ่าน AV node ให้เร็วขึ้น</t>
        </is>
      </c>
      <c r="G161" s="186" t="inlineStr">
        <is>
          <t>ขับโพแทสเซียมออกจากร่างกายทางไตอย่างรวดเร็ว</t>
        </is>
      </c>
      <c r="H161" s="186" t="inlineStr">
        <is>
          <t>ลดอัตราการรอดชีวิตในผู้ป่วยหัวใจล้มเหลวทุกราย</t>
        </is>
      </c>
      <c r="I161" s="188" t="inlineStr">
        <is>
          <t>ยับยั้งการทำงานของระบบประสาทพาราซิมพาเทติก</t>
        </is>
      </c>
      <c r="J161" s="185" t="inlineStr">
        <is>
          <t>1</t>
        </is>
      </c>
      <c r="K161" s="186" t="inlineStr">
        <is>
          <t>✅ คำตอบที่ถูกต้อง: ข้อ ก. 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
🎯 ทำไมข้อนี้ถึงถูก:
- คำตอบที่ถูกต้อง: ข้อ ก. 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
- ทำไมข้อนี้ถึงถูก: Digoxin บล็อก Na+/K+ ATPase เพิ่ม intracellular Na+ ส่งผลให้ Na+/Ca2+ exchanger นำ Ca2+ ออกจากเซลล์ได้น้อยลง แคลเซียมสะสมใน Sarcoplasmic reticulum มากขึ้น เพิ่ม contractility และมี vagomimetic effect ชะลอ AV nodal conduction
🔍 ข้ออื่นผิดเพราะอะไร:
• ข้อ ข.: ยามีฤทธิ์ชะลอการนำไฟฟ้าผ่าน AV node (Negative dromotropic) ช่วยคุม ventricular rate ใน AF
• ข้อ ค.: ยาไม่ได้ขับโพแทสเซียมทางไต (แต่ภาวะ hypokalemia จะเพิ่มพิษของ digoxin)
• ข้อ จ.: ยาช่วยเพิ่ม parasympathetic (vagal) tone</t>
        </is>
      </c>
      <c r="L161" s="186" t="n"/>
      <c r="M161" s="186" t="inlineStr">
        <is>
          <t>Cardiovascular</t>
        </is>
      </c>
      <c r="N161" s="186" t="inlineStr">
        <is>
          <t>Heart failure</t>
        </is>
      </c>
      <c r="O161" s="185" t="inlineStr">
        <is>
          <t>Clinic</t>
        </is>
      </c>
      <c r="P161" s="186" t="inlineStr">
        <is>
          <t>รุ่น RxCU83</t>
        </is>
      </c>
      <c r="Q161" s="185" t="inlineStr">
        <is>
          <t>แบบฝึกหัด</t>
        </is>
      </c>
      <c r="R161" s="185" t="inlineStr">
        <is>
          <t>Quiz เตรียมสอบ CC1 RxCU83</t>
        </is>
      </c>
      <c r="S161" s="185" t="n"/>
    </row>
    <row r="162" ht="24" customHeight="1" s="49">
      <c r="A162" s="187" t="n">
        <v>160</v>
      </c>
      <c r="B162" s="186" t="n"/>
      <c r="C162" s="186" t="inlineStr">
        <is>
          <t>หากผู้ป่วยโรคหัวใจล้มเหลว (HFrEF) มีประวัติแพ้ยากลุ่ม ACE inhibitors รุนแรงแบบ Angioedema (ปากบวม หลอดลมบวม) และไม่สามารถใช้ยาในกลุ่ม ARBs ได้ ยาสูตรผสมในข้อใดที่แนะนำให้ใช้เป็นทางเลือกทดแทนเพื่อลดอัตราการเสียชีวิต</t>
        </is>
      </c>
      <c r="D162" s="186" t="n"/>
      <c r="E162" s="186" t="inlineStr">
        <is>
          <t>Hydralazine ร่วมกับ Isosorbide dinitrate (H-ISDN)</t>
        </is>
      </c>
      <c r="F162" s="186" t="inlineStr">
        <is>
          <t>Amlodipine ร่วมกับ Diltiazem</t>
        </is>
      </c>
      <c r="G162" s="186" t="inlineStr">
        <is>
          <t>Spironolactone เดี่ยวๆ ขนาดสูง</t>
        </is>
      </c>
      <c r="H162" s="186" t="inlineStr">
        <is>
          <t>Furosemide ร่วมกับ Hydrochlorothiazide</t>
        </is>
      </c>
      <c r="I162" s="188" t="inlineStr">
        <is>
          <t>Atenolol ร่วมกับ Digoxin</t>
        </is>
      </c>
      <c r="J162" s="185" t="inlineStr">
        <is>
          <t>1</t>
        </is>
      </c>
      <c r="K162" s="186" t="inlineStr">
        <is>
          <t>✅ คำตอบที่ถูกต้อง: ข้อ ก. Hydralazine ร่วมกับ Isosorbide dinitrate (H-ISDN)
🎯 ทำไมข้อนี้ถึงถูก:
- คำตอบที่ถูกต้อง: ข้อ ก. Hydralazine ร่วมกับ Isosorbide dinitrate (H-ISDN)
- ทำไมข้อนี้ถึงถูก: ในผู้ป่วย HFrEF ที่มีข้อห้ามใช้ทั้ง ACEIs และ ARBs (เช่น angioedema) หรือในชาวแอฟริกันอเมริกัน แนะนำให้ใช้สูตรผสม Hydralazine (ขยายหลอดเลือดแดงลด afterload) ร่วมกับ Isosorbide dinitrate (ขยายหลอดเลือดดำลด preload) ซึ่งมีผลการศึกษา V-HeFT และ A-HeFT รับรองว่าช่วยลดอัตราการเสียชีวิตได้
🔍 ข้ออื่นผิดเพราะอะไร:
• ข้อ ข.: Diltiazem กดการทำงานของหัวใจ ห้ามใช้ใน HFrEF
• ข้อ ค. และ ง.: ยาขับปัสสาวะไม่สามารถทดแทนการยับยั้ง neurohormonal pathway ได้อย่างสมบูรณ์
• ข้อ จ.: Atenolol ไม่มีข้อบ่งใช้ลดการเสียชีวิตใน HFrEF</t>
        </is>
      </c>
      <c r="L162" s="186" t="n"/>
      <c r="M162" s="186" t="inlineStr">
        <is>
          <t>Cardiovascular</t>
        </is>
      </c>
      <c r="N162" s="186" t="inlineStr">
        <is>
          <t>Heart failure</t>
        </is>
      </c>
      <c r="O162" s="185" t="inlineStr">
        <is>
          <t>Clinic</t>
        </is>
      </c>
      <c r="P162" s="186" t="inlineStr">
        <is>
          <t>รุ่น RxCU83</t>
        </is>
      </c>
      <c r="Q162" s="185" t="inlineStr">
        <is>
          <t>แบบฝึกหัด</t>
        </is>
      </c>
      <c r="R162" s="185" t="inlineStr">
        <is>
          <t>Quiz เตรียมสอบ CC1 RxCU83</t>
        </is>
      </c>
      <c r="S162" s="185" t="n"/>
    </row>
    <row r="163" ht="24" customHeight="1" s="49">
      <c r="A163" s="187" t="n">
        <v>161</v>
      </c>
      <c r="B163" s="186" t="n"/>
      <c r="C163" s="186" t="inlineStr">
        <is>
          <t>ยาลดความดันโลหิตในกลุ่มใดที่มี ข้อห้ามใช้ในการเริ่มยาใหม่หรือปรับเพิ่มขนาดยา ในผู้ป่วยที่มีภาวะหัวใจล้มเหลวกำเริบเฉียบพลันและมีน้ำท่วมปอด (Acute decompensated heart failure with volume overload / pulmonary edema)</t>
        </is>
      </c>
      <c r="D163" s="186" t="n"/>
      <c r="E163" s="186" t="inlineStr">
        <is>
          <t>ยาขับปัสสาวะ Loop diuretics (Furosemide)</t>
        </is>
      </c>
      <c r="F163" s="186" t="inlineStr">
        <is>
          <t>ยาในกลุ่ม Beta-blockers (เช่น Carvedilol, Bisoprolol)</t>
        </is>
      </c>
      <c r="G163" s="186" t="inlineStr">
        <is>
          <t>ยาในกลุ่ม ACE inhibitors</t>
        </is>
      </c>
      <c r="H163" s="186" t="inlineStr">
        <is>
          <t>ยา Nitrate ทางหลอดเลือดดำ</t>
        </is>
      </c>
      <c r="I163" s="188" t="inlineStr">
        <is>
          <t>ยาขยายหลอดเลือด Sodium nitroprusside</t>
        </is>
      </c>
      <c r="J163" s="185" t="inlineStr">
        <is>
          <t>2</t>
        </is>
      </c>
      <c r="K163" s="186" t="inlineStr">
        <is>
          <t>✅ คำตอบที่ถูกต้อง: ข้อ ข. ยาในกลุ่ม Beta-blockers (เช่น Carvedilol, Bisoprolol)
🎯 ทำไมข้อนี้ถึงถูก:
- คำตอบที่ถูกต้อง: ข้อ ข. ยาในกลุ่ม Beta-blockers (เช่น Carvedilol, Bisoprolol)
- ทำไมข้อนี้ถึงถูก: ในระยะ acute decompensated heart failure ที่มีน้ำคั่งและน้ำท่วมปอด กล้ามเนื้อหัวใจต้องการ sympathetic drive ในการประคับประคอง cardiac output การเริ่มยาหรือเพิ่มยา Beta-blocker ในระยะนี้จะกดแรงบีบตัวของหัวใจ (Negative inotrope) ทำให้เกิด cardiogenic shock ได้ ต้องรอให้ผู้ป่วย euvolemic ก่อนจึงค่อยเริ่มยา
🔍 ข้ออื่นผิดเพราะอะไร:
• ข้อ ก.: Furosemide เป็นยาหลักอันดับแรกในการขับน้ำส่วนเกิน
• ข้อ ค. และ ง.: ช่วยลด preload และ afterload ลดความดันในปอด</t>
        </is>
      </c>
      <c r="L163" s="186" t="n"/>
      <c r="M163" s="186" t="inlineStr">
        <is>
          <t>Cardiovascular</t>
        </is>
      </c>
      <c r="N163" s="186" t="inlineStr">
        <is>
          <t>Heart failure</t>
        </is>
      </c>
      <c r="O163" s="185" t="inlineStr">
        <is>
          <t>Clinic</t>
        </is>
      </c>
      <c r="P163" s="186" t="inlineStr">
        <is>
          <t>รุ่น RxCU83</t>
        </is>
      </c>
      <c r="Q163" s="185" t="inlineStr">
        <is>
          <t>แบบฝึกหัด</t>
        </is>
      </c>
      <c r="R163" s="185" t="inlineStr">
        <is>
          <t>Quiz เตรียมสอบ CC1 RxCU83</t>
        </is>
      </c>
      <c r="S163" s="185" t="n"/>
    </row>
    <row r="164" ht="24" customHeight="1" s="49">
      <c r="A164" s="187" t="n">
        <v>162</v>
      </c>
      <c r="B164" s="186" t="inlineStr">
        <is>
          <t>ผู้ป่วยโรคหัวใจเต้นผิดจังหวะได้รับยา Amiodarone ต่อเนื่องเป็นเวลา 1 ปี</t>
        </is>
      </c>
      <c r="C164" s="186" t="inlineStr">
        <is>
          <t>ข้อใดคืออวัยวะสำคัญที่ต้องได้รับการตรวจติดตามทางห้องปฏิบัติการเพื่อเฝ้าระวังความเป็นพิษสะสมระยะยาวของยาตัวนี้</t>
        </is>
      </c>
      <c r="D164" s="186" t="n"/>
      <c r="E164" s="186" t="inlineStr">
        <is>
          <t>การทำงานของต่อมไทรอยด์ (Free T4, TSH) เนื่องจากยามีส่วนประกอบของไอโอดีนโมเลกุลสูง</t>
        </is>
      </c>
      <c r="F164" s="186" t="inlineStr">
        <is>
          <t>การตรวจภาพถ่ายรังสีปอดและการทดสอบสมรรถภาพปอด (CXR, DLCO) เพื่อเฝ้าระวัง Pulmonary fibrosis</t>
        </is>
      </c>
      <c r="G164" s="186" t="inlineStr">
        <is>
          <t>การทำงานของตับ (Liver function test: AST, ALT)</t>
        </is>
      </c>
      <c r="H164" s="186" t="inlineStr">
        <is>
          <t>การตรวจตาโดยจักษุแพทย์เพื่อตรวจ Corneal microdeposits และ Optic neuropathy</t>
        </is>
      </c>
      <c r="I164" s="188" t="inlineStr">
        <is>
          <t>ถูกทุกข้อ</t>
        </is>
      </c>
      <c r="J164" s="185" t="inlineStr">
        <is>
          <t>5</t>
        </is>
      </c>
      <c r="K164" s="186" t="inlineStr">
        <is>
          <t>✅ คำตอบที่ถูกต้อง: ข้อ จ. ถูกทุกข้อ
🎯 ทำไมข้อนี้ถึงถูก:
- คำตอบที่ถูกต้อง: ข้อ จ. ถูกทุกข้อ
- ทำไมข้อนี้ถึงถูก: Amiodarone มีโครงสร้างคล้ายฮอร์โมนไทรอยด์และมีไอโอดีนสูง (ทำให้เกิดทั้ง Hypo- หรือ Hyperthyroidism), มีพิษสะสมที่ปอด (Pulmonary toxicity/fibrosis ถึงแก่ชีวิตได้), พิษต่อตับ และสะสมในกระจกตา จึงต้องตรวจติดตามทุกระบบอย่างสม่ำเสมอ
🔍 ข้ออื่นผิดเพราะอะไร:
• ข้อ ก. ถึง ง. ล้วนเป็นอวัยวะเป้าหมายสำคัญของความเป็นพิษจาก Amiodarone</t>
        </is>
      </c>
      <c r="L164" s="186" t="n"/>
      <c r="M164" s="186" t="inlineStr">
        <is>
          <t>Cardiovascular</t>
        </is>
      </c>
      <c r="N164" s="186" t="inlineStr">
        <is>
          <t>Arrhythmia</t>
        </is>
      </c>
      <c r="O164" s="185" t="inlineStr">
        <is>
          <t>Clinic</t>
        </is>
      </c>
      <c r="P164" s="186" t="inlineStr">
        <is>
          <t>รุ่น RxCU83</t>
        </is>
      </c>
      <c r="Q164" s="185" t="inlineStr">
        <is>
          <t>แบบฝึกหัด</t>
        </is>
      </c>
      <c r="R164" s="185" t="inlineStr">
        <is>
          <t>Quiz เตรียมสอบ CC1 RxCU83</t>
        </is>
      </c>
      <c r="S164" s="185" t="n"/>
    </row>
    <row r="165" ht="24" customHeight="1" s="49">
      <c r="A165" s="187" t="n">
        <v>163</v>
      </c>
      <c r="B165" s="186" t="n"/>
      <c r="C165" s="186" t="inlineStr">
        <is>
          <t>หากผู้ป่วยโรคหลอดเลือดหัวใจ (CAD) หรือมีความเสี่ยงสูงต่อโรคหลอดเลือดหัวใจอุดตัน มีความจำเป็นต้องได้รับยาแก้ปวดกลุ่ม NSAIDs ในระยะสั้น ยา NSAID ตัวใดที่ถือว่ามีความปลอดภัยต่อระบบหัวใจและหลอดเลือดมากที่สุด (Lowest cardiovascular risk)</t>
        </is>
      </c>
      <c r="D165" s="186" t="n"/>
      <c r="E165" s="186" t="inlineStr">
        <is>
          <t>Celecoxib ขนาดสูง</t>
        </is>
      </c>
      <c r="F165" s="186" t="inlineStr">
        <is>
          <t>Etoricoxib</t>
        </is>
      </c>
      <c r="G165" s="186" t="inlineStr">
        <is>
          <t>Diclofenac</t>
        </is>
      </c>
      <c r="H165" s="186" t="inlineStr">
        <is>
          <t>Naproxen (ในขนาดไม่เกิน 500 mg วันละ 2 ครั้ง)</t>
        </is>
      </c>
      <c r="I165" s="188" t="inlineStr">
        <is>
          <t>Indomethacin</t>
        </is>
      </c>
      <c r="J165" s="185" t="inlineStr">
        <is>
          <t>4</t>
        </is>
      </c>
      <c r="K165" s="186" t="inlineStr">
        <is>
          <t>✅ คำตอบที่ถูกต้อง: ข้อ ง. Naproxen (ในขนาดไม่เกิน 500 mg วันละ 2 ครั้ง)
🎯 ทำไมข้อนี้ถึงถูก:
- คำตอบที่ถูกต้อง: ข้อ ง. Naproxen (ในขนาดไม่เกิน 500 mg วันละ 2 ครั้ง)
- ทำไมข้อนี้ถึงถูก: จากการศึกษาทางระบาดวิทยาและการทดลองทางคลินิก (เช่น PRECISION trial) พบว่า Naproxen มีคุณสมบัติยับยั้ง COX-1 ต่อเนื่องยาวนานใกล้เคียงกับ aspirin จึงไม่เพิ่มความเสี่ยงต่อ thrombotic cardiovascular events เมื่อเทียบกับ NSAIDs ตัวอื่น (แต่ต้องระวังผลข้างเคียงต่อทางเดินอาหาร)
🔍 ข้ออื่นผิดเพราะอะไร:
• ข้อ ก. และ ข.: Selective COX-2 inhibitors ยับยั้ง PGI2 โดยไม่ยับยั้ง TXA2 เพิ่มความเสี่ยงต่อลิ่มเลือดอุดตันในหลอดเลือดหัวใจ
• ข้อ ค.: Diclofenac มี cardiovascular risk สูงใกล้เคียงกับ COX-2 inhibitors
• ข้อ จ.: Indomethacin เพิ่มความดันโลหิตและเสี่ยงต่อโรคหัวใจ</t>
        </is>
      </c>
      <c r="L165" s="186" t="n"/>
      <c r="M165" s="186" t="inlineStr">
        <is>
          <t>Cardiovascular</t>
        </is>
      </c>
      <c r="N165" s="186" t="inlineStr">
        <is>
          <t>Ischemic heart disease</t>
        </is>
      </c>
      <c r="O165" s="185" t="inlineStr">
        <is>
          <t>Clinic</t>
        </is>
      </c>
      <c r="P165" s="186" t="inlineStr">
        <is>
          <t>รุ่น RxCU83</t>
        </is>
      </c>
      <c r="Q165" s="185" t="inlineStr">
        <is>
          <t>แบบฝึกหัด</t>
        </is>
      </c>
      <c r="R165" s="185" t="inlineStr">
        <is>
          <t>Quiz เตรียมสอบ CC1 RxCU83</t>
        </is>
      </c>
      <c r="S165" s="185" t="n"/>
    </row>
    <row r="166" ht="409.6" customHeight="1" s="49">
      <c r="A166" s="187" t="n">
        <v>164</v>
      </c>
      <c r="B166" s="186" t="inlineStr">
        <is>
          <t>ผู้ป่วยโรคกล้ามเนื้อหัวใจขาดเลือดเฉียบพลันที่ได้รับการใส่ขดลวดหลอดเลือดหัวใจ (PCI with Stent) ได้รับยา Clopidogrel ต่อมาตรวจพบว่าเป็น CYP2C19 Poor Metabolizer (มี loss-of-function allele เช่น 2 หรือ 3) ซึ่งทำให้ประสิทธิภาพของ Clopidogrel ลดลงอย่างมาก</t>
        </is>
      </c>
      <c r="C166" s="186" t="inlineStr">
        <is>
          <t>แพทย์ควรปรับเปลี่ยนยาต้านเกล็ดเลือดไปใช้ยาในข้อใดทดแทน</t>
        </is>
      </c>
      <c r="D166" s="186" t="n"/>
      <c r="E166" s="186" t="inlineStr">
        <is>
          <t>Ticagrelor หรือ Prasugrel</t>
        </is>
      </c>
      <c r="F166" s="186" t="inlineStr">
        <is>
          <t>Aspirin เดี่ยวๆ</t>
        </is>
      </c>
      <c r="G166" s="186" t="inlineStr">
        <is>
          <t>Warfarin</t>
        </is>
      </c>
      <c r="H166" s="186" t="inlineStr">
        <is>
          <t>Dipyridamole</t>
        </is>
      </c>
      <c r="I166" s="188" t="inlineStr">
        <is>
          <t>Cilostazol</t>
        </is>
      </c>
      <c r="J166" s="185" t="inlineStr">
        <is>
          <t>1</t>
        </is>
      </c>
      <c r="K166" s="186" t="inlineStr">
        <is>
          <t>✅ คำตอบที่ถูกต้อง: ข้อ ก. Ticagrelor หรือ Prasugrel
🎯 ทำไมข้อนี้ถึงถูก:
- คำตอบที่ถูกต้อง: ข้อ ก. Ticagrelor หรือ Prasugrel
- ทำไมข้อนี้ถึงถูก: Clopidogrel เป็น prodrug ที่ต้องผ่านเอนไซม์ CYP2C19 ในการเปลี่ยนเป็น active metabolite หากเป็น poor metabolizer จะเสี่ยงต่อ Stent thrombosis ในขณะที่ Ticagrelor เป็น active drug โดยตรง (ไม่ต้องผ่าน CYP2C19) และ Prasugrel ผ่านเอนไซม์อื่น จึงเป็นทางเลือกมาตรฐานที่แนะนำ
🔍 ข้ออื่นผิดเพราะอะไร:
• ข้อ ข.: ผู้ป่วยใส่ขดลวดต้องการยาต้านเกล็ดเลือด 2 ชนิด (DAPT) การใช้ aspirin เดี่ยวๆ ไม่เพียงพอ
• ข้อ ค.: Warfarin เป็นยาต้านการแข็งตัวของเลือด ไม่ใช่ยาต้านเกล็ดเลือดหลักสำหรับป้องกัน stent thrombosis
• ข้อ ง. และ จ.: ประสิทธิภาพในการป้องกัน stent thrombosis ต่ำมาก</t>
        </is>
      </c>
      <c r="L166" s="186" t="n"/>
      <c r="M166" s="186" t="inlineStr">
        <is>
          <t>Cardiovascular</t>
        </is>
      </c>
      <c r="N166" s="186" t="inlineStr">
        <is>
          <t>Ischemic heart disease</t>
        </is>
      </c>
      <c r="O166" s="185" t="inlineStr">
        <is>
          <t>Clinic</t>
        </is>
      </c>
      <c r="P166" s="186" t="inlineStr">
        <is>
          <t>รุ่น RxCU83</t>
        </is>
      </c>
      <c r="Q166" s="185" t="inlineStr">
        <is>
          <t>แบบฝึกหัด</t>
        </is>
      </c>
      <c r="R166" s="185" t="inlineStr">
        <is>
          <t>Quiz เตรียมสอบ CC1 RxCU83</t>
        </is>
      </c>
      <c r="S166" s="185" t="n"/>
    </row>
    <row r="167" ht="409.6" customHeight="1" s="49">
      <c r="A167" s="187" t="n">
        <v>165</v>
      </c>
      <c r="B167" s="186" t="n"/>
      <c r="C167" s="186" t="inlineStr">
        <is>
          <t>ระยะเวลาขั้นต่ำที่แนะนำในการให้ยาต้านเกล็ดเลือดร่วมกัน 2 ชนิด (Dual Antiplatelet Therapy: DAPT คือ Aspirin ร่วมกับ P2Y12 inhibitor) สำหรับผู้ป่วยกลุ่มอาการหลอดเลือดหัวใจเฉียบพลัน (ACS) ที่ได้รับการใส่ขดลวดเคลือบยา (Drug-Eluting Stent: DES) หากไม่มีภาวะเลือดออกผิดปกติคือเท่าใด</t>
        </is>
      </c>
      <c r="D167" s="186" t="n"/>
      <c r="E167" s="186" t="inlineStr">
        <is>
          <t>1 เดือน</t>
        </is>
      </c>
      <c r="F167" s="186" t="inlineStr">
        <is>
          <t>3 เดือน</t>
        </is>
      </c>
      <c r="G167" s="186" t="inlineStr">
        <is>
          <t>อย่างน้อย 12 เดือน (1 ปี)</t>
        </is>
      </c>
      <c r="H167" s="186" t="inlineStr">
        <is>
          <t>5 ปี</t>
        </is>
      </c>
      <c r="I167" s="188" t="inlineStr">
        <is>
          <t>ตลอดชีวิต</t>
        </is>
      </c>
      <c r="J167" s="185" t="inlineStr">
        <is>
          <t>3</t>
        </is>
      </c>
      <c r="K167" s="186" t="inlineStr">
        <is>
          <t>✅ คำตอบที่ถูกต้อง: ข้อ ค. อย่างน้อย 12 เดือน (1 ปี)
🎯 ทำไมข้อนี้ถึงถูก:
- คำตอบที่ถูกต้อง: ข้อ ค. อย่างน้อย 12 เดือน (1 ปี)
- ทำไมข้อนี้ถึงถูก: ตามแนวทางเวชปฏิบัติสากล (AHA/ACC/ESC) ผู้ป่วย ACS ทุกรายที่ได้รับการใส่ขดลวด DES ควรได้รับยา DAPT ต่อเนื่องอย่างน้อย 12 เดือน เพื่อให้ endothelialization ของขดลวดสมบูรณ์และป้องกัน stent thrombosis และ recurrent myocardial infarction
🔍 ข้ออื่นผิดเพราะอะไร:
• ข้อ ก. และ ข.: ระยะเวลาสั้นเกินไป เสี่ยงต่อการเกิด late stent thrombosis ในกลุ่ม ACS
• ข้อ ง. และ จ.: หลังครบ 12 เดือน แนะนำให้ลดเหลือ Single antiplatelet therapy (Aspirin หรือ P2Y12 inhibitor เดี่ยวๆ) ไปตลอดชีวิตเพื่อลดความเสี่ยงเลือดออก</t>
        </is>
      </c>
      <c r="L167" s="186" t="n"/>
      <c r="M167" s="186" t="inlineStr">
        <is>
          <t>Cardiovascular</t>
        </is>
      </c>
      <c r="N167" s="186" t="inlineStr">
        <is>
          <t>Ischemic heart disease</t>
        </is>
      </c>
      <c r="O167" s="185" t="inlineStr">
        <is>
          <t>Clinic</t>
        </is>
      </c>
      <c r="P167" s="186" t="inlineStr">
        <is>
          <t>รุ่น RxCU83</t>
        </is>
      </c>
      <c r="Q167" s="185" t="inlineStr">
        <is>
          <t>แบบฝึกหัด</t>
        </is>
      </c>
      <c r="R167" s="185" t="inlineStr">
        <is>
          <t>Quiz เตรียมสอบ CC1 RxCU83</t>
        </is>
      </c>
      <c r="S167" s="185" t="n"/>
    </row>
    <row r="168" ht="409.6" customHeight="1" s="49">
      <c r="A168" s="187" t="n">
        <v>166</v>
      </c>
      <c r="B168" s="186" t="n"/>
      <c r="C168" s="186" t="inlineStr">
        <is>
          <t>ผู้ป่วยมีอาการเจ็บหน้าอกแบบบีบรัดที่มักเกิดขึ้นในช่วงเช้ามืดขณะพักผ่อน (Resting angina) ตรวจคลื่นไฟฟ้าหัวใจพบ ST-segment elevation ชั่วคราว ส่องกล้องฉีดสีหลอดเลือดไม่พบการอุดตันแต่เกิดจากการหดเกร็งของหลอดเลือดหัวใจ (Vasospastic / Prinzmetal angina) ยาในข้อใดที่เป็น First-line treatment และยาในข้อใดที่มี ข้อห้ามใช้</t>
        </is>
      </c>
      <c r="D168" s="186" t="n"/>
      <c r="E168" s="186" t="inlineStr">
        <is>
          <t>ยาที่แนะนำคือ Calcium Channel Blockers (CCBs) หรือ Nitrates และห้ามใช้ Non-selective Beta-blockers</t>
        </is>
      </c>
      <c r="F168" s="186" t="inlineStr">
        <is>
          <t>ยาที่แนะนำคือ Beta-blockers และห้ามใช้ CCBs</t>
        </is>
      </c>
      <c r="G168" s="186" t="inlineStr">
        <is>
          <t>ยาที่แนะนำคือ Aspirin ขนาดสูงเดี่ยวๆ</t>
        </is>
      </c>
      <c r="H168" s="186" t="inlineStr">
        <is>
          <t>ยาที่แนะนำคือ Digoxin</t>
        </is>
      </c>
      <c r="I168" s="188" t="inlineStr">
        <is>
          <t>ไม่มียารักษา ต้องผ่าตัดบายพาสหัวใจเท่านั้น</t>
        </is>
      </c>
      <c r="J168" s="185" t="inlineStr">
        <is>
          <t>1</t>
        </is>
      </c>
      <c r="K168" s="186" t="inlineStr">
        <is>
          <t>✅ คำตอบที่ถูกต้อง: ข้อ ก. ยาที่แนะนำคือ Calcium Channel Blockers (CCBs) หรือ Nitrates และห้ามใช้ Non-selective Beta-blockers
🎯 ทำไมข้อนี้ถึงถูก:
- คำตอบที่ถูกต้อง: ข้อ ก. ยาที่แนะนำคือ Calcium Channel Blockers (CCBs) หรือ Nitrates และห้ามใช้ Non-selective Beta-blockers
- ทำไมข้อนี้ถึงถูก: ใน Vasospastic angina ยาหลักที่ใช้คลายการหดเกร็งของหลอดเลือดหัวใจคือ CCBs (Diltiazem, Amlodipine) ร่วมกับ Nitrates ในขณะที่ Non-selective Beta-blockers (เช่น Propranolol) มีข้อห้ามใช้เด็ดขาดเพราะจะบล็อก Beta-2 ทำให้ Alpha-1 vasoconstriction ทำงานเด่นขึ้นจนหลอดเลือดหัวใจหดเกร็งรุนแรง
🔍 ข้ออื่นผิดเพราะอะไร:
• ข้อ ข.: สลับกัน Beta-blockers เป็นข้อห้ามใช้
• ข้อ ค.: แอสไพรินขนาดสูงอาจยับยั้ง prostacyclin ทำให้หลอดเลือดหดตัวได้
• ข้อ ง. และ จ.: ไม่ถูกต้องในหลักการรักษา</t>
        </is>
      </c>
      <c r="L168" s="186" t="n"/>
      <c r="M168" s="186" t="inlineStr">
        <is>
          <t>Cardiovascular</t>
        </is>
      </c>
      <c r="N168" s="186" t="inlineStr">
        <is>
          <t>Ischemic heart disease</t>
        </is>
      </c>
      <c r="O168" s="185" t="inlineStr">
        <is>
          <t>Clinic</t>
        </is>
      </c>
      <c r="P168" s="186" t="inlineStr">
        <is>
          <t>รุ่น RxCU83</t>
        </is>
      </c>
      <c r="Q168" s="185" t="inlineStr">
        <is>
          <t>แบบฝึกหัด</t>
        </is>
      </c>
      <c r="R168" s="185" t="inlineStr">
        <is>
          <t>Quiz เตรียมสอบ CC1 RxCU83</t>
        </is>
      </c>
      <c r="S168" s="185" t="n"/>
    </row>
    <row r="169" ht="409.6" customHeight="1" s="49">
      <c r="A169" s="187" t="n">
        <v>167</v>
      </c>
      <c r="B169" s="186" t="inlineStr">
        <is>
          <t>ผู้ป่วยชายอายุ 55 ปี ถูกนำส่งห้องฉุกเฉินด้วยอาการปวดศีรษะรุนแรง ตาพร่ามัว สับสน หอบเหนื่อย ตรวจวัดความดันโลหิตได้ 220/130 mmHg ตรวจพบน้ำท่วมปอดและไตวายเฉียบพลัน (ภาวะ Hypertensive Emergency)</t>
        </is>
      </c>
      <c r="C169" s="186" t="inlineStr">
        <is>
          <t>ข้อใดคือหลักการรักษาที่ถูกต้อง</t>
        </is>
      </c>
      <c r="D169" s="186" t="n"/>
      <c r="E169" s="186" t="inlineStr">
        <is>
          <t>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t>
        </is>
      </c>
      <c r="F169" s="186" t="inlineStr">
        <is>
          <t>ให้ยาลดความดันชนิดเคี้ยวแล้วกลืน Nifedipine ทันทีเพื่อลดความดันให้เหลือ 120/80 mmHg ภายใน 10 นาที</t>
        </is>
      </c>
      <c r="G169" s="186" t="inlineStr">
        <is>
          <t>ให้ยารับประทานกลับไปกินที่บ้านแล้วนัดมาดูอาการในอีก 1 สัปดาห์</t>
        </is>
      </c>
      <c r="H169" s="186" t="inlineStr">
        <is>
          <t>สั่งให้ผู้ป่วยนอนหลับพักผ่อนโดยไม่ต้องให้ยาใดๆ</t>
        </is>
      </c>
      <c r="I169" s="188" t="inlineStr">
        <is>
          <t>ฉีด Furosemide ขนาดสูงเพียงตัวเดียว</t>
        </is>
      </c>
      <c r="J169" s="185" t="inlineStr">
        <is>
          <t>1</t>
        </is>
      </c>
      <c r="K169" s="186" t="inlineStr">
        <is>
          <t>✅ คำตอบที่ถูกต้อง: ข้อ ก. 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
🎯 ทำไมข้อนี้ถึงถูก:
- คำตอบที่ถูกต้อง: ข้อ ก. 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
- ทำไมข้อนี้ถึงถูก: Hypertensive Emergency คือภาวะความดันสูงรุนแรงร่วมกับมี acute target organ damage ต้องรับไว้ใน ICU ให้ยาฉีดทางหลอดเลือดดำเพื่อปรับขนาดยาได้แม่นยำ โดยเป้าหมายคือลด MAP ลงไม่เกิน 20-25% ในชั่วโมงแรกเพื่อป้องกันภาวะ ischemic stroke และ myocardial infarction จากการลดความดันเร็วเกินไป
🔍 ข้ออื่นผิดเพราะอะไร:
• ข้อ ข.: การใช้ Nifedipine sublingual/bite มีข้อห้ามเด็ดขาดเพราะทำให้ความดันตกเฉียบพลันจนสมองและหัวใจขาดเลือด
• ข้อ ค. ถึง จ.: เป็นการรักษาที่ไม่ได้มาตรฐานและทำให้ผู้ป่วยเสียชีวิตได้</t>
        </is>
      </c>
      <c r="L169" s="186" t="n"/>
      <c r="M169" s="186" t="inlineStr">
        <is>
          <t>Cardiovascular</t>
        </is>
      </c>
      <c r="N169" s="186" t="inlineStr">
        <is>
          <t>Hypertension</t>
        </is>
      </c>
      <c r="O169" s="185" t="inlineStr">
        <is>
          <t>Clinic</t>
        </is>
      </c>
      <c r="P169" s="186" t="inlineStr">
        <is>
          <t>รุ่น RxCU83</t>
        </is>
      </c>
      <c r="Q169" s="185" t="inlineStr">
        <is>
          <t>แบบฝึกหัด</t>
        </is>
      </c>
      <c r="R169" s="185" t="inlineStr">
        <is>
          <t>Quiz เตรียมสอบ CC1 RxCU83</t>
        </is>
      </c>
      <c r="S169" s="185" t="n"/>
    </row>
    <row r="170" ht="409.6" customHeight="1" s="49">
      <c r="A170" s="187" t="n">
        <v>168</v>
      </c>
      <c r="B170" s="186" t="n"/>
      <c r="C170" s="186" t="inlineStr">
        <is>
          <t>ข้อใดต่อไปนี้ ไม่ใช่ ปัจจัยเสี่ยงหลักดั้งเดิม (Major conventional cardiovascular risk factors) ต่อการเกิดโรคหลอดเลือดหัวใจ (Coronary Heart Disease)</t>
        </is>
      </c>
      <c r="D170" s="186" t="n"/>
      <c r="E170" s="186" t="inlineStr">
        <is>
          <t>การสูบบุหรี่</t>
        </is>
      </c>
      <c r="F170" s="186" t="inlineStr">
        <is>
          <t>โรคความดันโลหิตสูง</t>
        </is>
      </c>
      <c r="G170" s="186" t="inlineStr">
        <is>
          <t>โรคเบาหวาน</t>
        </is>
      </c>
      <c r="H170" s="186" t="inlineStr">
        <is>
          <t>ระดับคอเลสเตอรอลชนิดความหนาแน่นสูงในเลือดสูง (High HDL-C &gt;= 60 mg/dL)</t>
        </is>
      </c>
      <c r="I170" s="188" t="inlineStr">
        <is>
          <t>ประวัติครอบครัวมีโรคหลอดเลือดหัวใจก่อนวัยอันควร (Premature CAD ในญาติสายตรงชาย &lt; 55 ปี หรือหญิง &lt; 65 ปี)</t>
        </is>
      </c>
      <c r="J170" s="185" t="inlineStr">
        <is>
          <t>4</t>
        </is>
      </c>
      <c r="K170" s="186" t="inlineStr">
        <is>
          <t>✅ คำตอบที่ถูกต้อง: ข้อ ง. ระดับคอเลสเตอรอลชนิดความหนาแน่นสูงในเลือดสูง (High HDL-C &gt;= 60 mg/dL)
🎯 ทำไมข้อนี้ถึงถูก:
- คำตอบที่ถูกต้อง: ข้อ ง. ระดับคอเลสเตอรอลชนิดความหนาแน่นสูงในเลือดสูง (High HDL-C &gt;= 60 mg/dL)
- ทำไมข้อนี้ถึงถูก: ระดับ HDL-C ที่สูงตั้งแต่ 60 mg/dL ขึ้นไป จัดเป็น Negative risk factor (ปัจจัยป้องกัน) ที่ช่วยลดความเสี่ยงต่อการเกิดโรคหลอดเลือดหัวใจ (ในขณะที่ Low HDL-C &lt; 40 ในชาย หรือ &lt; 50 ในหญิง จึงจะจัดเป็นปัจจัยเสี่ยง)
🔍 ข้ออื่นผิดเพราะอะไร:
• ข้อ ก., ข., ค., จ.: ล้วนเป็นปัจจัยเสี่ยงสำคัญหลัก (Major risk factors) ในการคำนวณ Framingham Risk Score / Thai CV Risk Score</t>
        </is>
      </c>
      <c r="L170" s="186" t="n"/>
      <c r="M170" s="186" t="inlineStr">
        <is>
          <t>Cardiovascular</t>
        </is>
      </c>
      <c r="N170" s="186" t="inlineStr">
        <is>
          <t>Dyslipidemias</t>
        </is>
      </c>
      <c r="O170" s="185" t="inlineStr">
        <is>
          <t>Clinic</t>
        </is>
      </c>
      <c r="P170" s="186" t="inlineStr">
        <is>
          <t>รุ่น RxCU83</t>
        </is>
      </c>
      <c r="Q170" s="185" t="inlineStr">
        <is>
          <t>แบบฝึกหัด</t>
        </is>
      </c>
      <c r="R170" s="185" t="inlineStr">
        <is>
          <t>Quiz เตรียมสอบ CC1 RxCU83</t>
        </is>
      </c>
      <c r="S170" s="185" t="n"/>
    </row>
    <row r="171" ht="409.6" customHeight="1" s="49">
      <c r="A171" s="187" t="n">
        <v>169</v>
      </c>
      <c r="B171" s="186" t="n"/>
      <c r="C171" s="186" t="inlineStr">
        <is>
          <t>ยาตัวใดที่ใช้ร่วมกับ Simvastatin แล้วเพิ่มความเสี่ยงทำให้เกิดภาวะกล้ามเนื้อลายสลาย (Rhabdomyolysis) มากที่สุดผ่านการยับยั้งการกำจัดยาของ CYP3A4 และ OATP1B1/Glucuronidation</t>
        </is>
      </c>
      <c r="D171" s="186" t="n"/>
      <c r="E171" s="186" t="inlineStr">
        <is>
          <t>Fenofibrate</t>
        </is>
      </c>
      <c r="F171" s="186" t="inlineStr">
        <is>
          <t>Rifampin</t>
        </is>
      </c>
      <c r="G171" s="186" t="inlineStr">
        <is>
          <t>Gemfibrozil</t>
        </is>
      </c>
      <c r="H171" s="186" t="inlineStr">
        <is>
          <t>Captopril</t>
        </is>
      </c>
      <c r="I171" s="188" t="inlineStr">
        <is>
          <t>Ezetimibe</t>
        </is>
      </c>
      <c r="J171" s="185" t="inlineStr">
        <is>
          <t>3</t>
        </is>
      </c>
      <c r="K171" s="186" t="inlineStr">
        <is>
          <t>✅ คำตอบที่ถูกต้อง: ข้อ ค. Gemfibrozil
🎯 ทำไมข้อนี้ถึงถูก:
Gemfibrozil: ยับยั้งเอนไซม์ CYP2C8, OATP1B1 transporter และกระบวนการ Glucuronidation ของ Statin ส่งผลให้ระดับยา Simvastatin acid ในกระแสเลือดเพิ่มขึ้นหลายเท่าตัว เพิ่มความเสี่ยงเกิด Myopathy และ Rhabdomyolysis รุนแรง จึงเป็นข้อห้ามใช้ร่วมกันเด็ดขาด (หากจำเป็นต้องใช้ Fibrate ร่วมกับ Statin แนะนำให้เลือก Fenofibrate แทน)
🔍 ข้ออื่นผิดเพราะอะไร:
• ข้อ ก. ผิด เพราะ Fenofibrate เกิดปฏิกิริยากับ Statin น้อยกว่า Gemfibrozil มากและปลอดภัยกว่า
• ข้อ ข. ผิด เพราะ Rifampin เป็นเอนไซม์ inducer ทำให้ระดับยาสแตตินลดลง
• ข้อ ง. ผิด เพราะ Captopril ไม่มีอันตรกิริยาทางเภสัชจลนศาสตร์ที่รุนแรงกับสแตติน
• ข้อ จ. ผิด เพราะ Ezetimibe สามารถใช้ร่วมกับสแตตินได้อย่างปลอดภัยในการรักษาภาวะไขมันในเลือดสูง</t>
        </is>
      </c>
      <c r="L171" s="186" t="inlineStr">
        <is>
          <t>Clinic</t>
        </is>
      </c>
      <c r="M171" s="186" t="inlineStr">
        <is>
          <t>Cardiovascular</t>
        </is>
      </c>
      <c r="N171" s="186" t="inlineStr">
        <is>
          <t>Dyslipidemias</t>
        </is>
      </c>
      <c r="O171" s="185" t="inlineStr">
        <is>
          <t>Clinic</t>
        </is>
      </c>
      <c r="P171" s="186" t="inlineStr">
        <is>
          <t>รุ่น RxCU83</t>
        </is>
      </c>
      <c r="Q171" s="185" t="inlineStr">
        <is>
          <t>แบบฝึกหัด</t>
        </is>
      </c>
      <c r="R171" s="185" t="inlineStr">
        <is>
          <t>Quiz เตรียมสอบ CC1 RxCU83</t>
        </is>
      </c>
      <c r="S171" s="185" t="n"/>
    </row>
    <row r="172" ht="409.6" customHeight="1" s="49">
      <c r="A172" s="187" t="n">
        <v>170</v>
      </c>
      <c r="B172" s="186" t="n"/>
      <c r="C172" s="186" t="inlineStr">
        <is>
          <t>ยา Isosorbide dinitrate ในรูปแบบใดออกฤทธิ์ได้รวดเร็วที่สุดในการบรรเทาอาการเจ็บหน้าอกเฉียบพลัน (Acute angina relief)</t>
        </is>
      </c>
      <c r="D172" s="186" t="n"/>
      <c r="E172" s="186" t="inlineStr">
        <is>
          <t>Sublingual tablets (ยาเม็ดอมใต้ลิ้น)</t>
        </is>
      </c>
      <c r="F172" s="186" t="inlineStr">
        <is>
          <t>Oral conventional tablets</t>
        </is>
      </c>
      <c r="G172" s="186" t="inlineStr">
        <is>
          <t>Sustained-release capsules</t>
        </is>
      </c>
      <c r="H172" s="186" t="inlineStr">
        <is>
          <t>Transdermal patch</t>
        </is>
      </c>
      <c r="I172" s="188" t="inlineStr">
        <is>
          <t>Oral solution</t>
        </is>
      </c>
      <c r="J172" s="185" t="inlineStr">
        <is>
          <t>1</t>
        </is>
      </c>
      <c r="K172" s="186" t="inlineStr">
        <is>
          <t>✅ คำตอบที่ถูกต้อง: ข้อ ก. Sublingual tablets (ยาเม็ดอมใต้ลิ้น)
🎯 ทำไมข้อนี้ถึงถูก:
การให้ยาอมใต้ลิ้น (Sublingual) ตัวยาจะแตกตัวและดูดซึมผ่านเยื่อบุใต้ลิ้นเข้าสู่กระแสเลือดโดยตรงอย่างรวดเร็วภายใน 1-3 นาที และไม่ผ่านตับ จึงให้ผลการออกฤทธิ์เร็วที่สุดในการบรรเทาอาการเจ็บเค้นอกเฉียบพลัน
🔍 ข้ออื่นผิดเพราะอะไร:
• ข้อ ข. ผิด เพราะยาเม็ดกลืนต้องใช้เวลาแตกตัว ดูดซึม และผ่านตับ ออกฤทธิ์ช้ากว่า (15-30 นาที)
• ข้อ ค. ผิด เพราะรูปแบบ sustained release ออกแบบให้ปลดปล่อยยาช้าๆ เพื่อการป้องกัน
• ข้อ ง. ผิด เพราะแผ่นแปะผิวหนังใช้เวลาดูดซึมช้า ใช้เพื่อการป้องกันระยะยาว
• ข้อ จ. ผิด เพราะการรับประทานทางปากต้องผ่านกระเพาะอาหารและ First pass metabolism</t>
        </is>
      </c>
      <c r="L172" s="186" t="inlineStr">
        <is>
          <t>Clinic</t>
        </is>
      </c>
      <c r="M172" s="186" t="inlineStr">
        <is>
          <t>Cardiovascular</t>
        </is>
      </c>
      <c r="N172" s="186" t="inlineStr">
        <is>
          <t>Ischemic Heart Disease</t>
        </is>
      </c>
      <c r="O172" s="185" t="inlineStr">
        <is>
          <t>Clinic</t>
        </is>
      </c>
      <c r="P172" s="186" t="inlineStr">
        <is>
          <t>รุ่น RxCU83</t>
        </is>
      </c>
      <c r="Q172" s="185" t="inlineStr">
        <is>
          <t>แบบฝึกหัด</t>
        </is>
      </c>
      <c r="R172" s="185" t="inlineStr">
        <is>
          <t>Quiz เตรียมสอบ CC1 RxCU83</t>
        </is>
      </c>
      <c r="S172" s="185" t="n"/>
    </row>
    <row r="173" ht="409.6" customHeight="1" s="49">
      <c r="A173" s="187" t="n">
        <v>171</v>
      </c>
      <c r="B173" s="186" t="n"/>
      <c r="C173" s="186" t="inlineStr">
        <is>
          <t>ยาในกลุ่มลดความดันโลหิตข้อใด มีฤทธิ์ยับยั้งการทำงานของ Angiotensin II ได้โดยตรงที่ตัวรับ (Direct AT1 Receptor Blockade) มากที่สุด</t>
        </is>
      </c>
      <c r="D173" s="186" t="inlineStr">
        <is>
          <t>Aliskiren</t>
        </is>
      </c>
      <c r="E173" s="186" t="inlineStr">
        <is>
          <t>Aliskiren</t>
        </is>
      </c>
      <c r="F173" s="186" t="inlineStr">
        <is>
          <t>Enalapril</t>
        </is>
      </c>
      <c r="G173" s="186" t="inlineStr">
        <is>
          <t>Losartan</t>
        </is>
      </c>
      <c r="H173" s="186" t="inlineStr">
        <is>
          <t>Carvedilol</t>
        </is>
      </c>
      <c r="I173" s="188" t="inlineStr">
        <is>
          <t>Furosemide</t>
        </is>
      </c>
      <c r="J173" s="185" t="inlineStr">
        <is>
          <t>3</t>
        </is>
      </c>
      <c r="K173" s="186" t="inlineStr">
        <is>
          <t>✅ คำตอบที่ถูกต้อง: ข้อ ค. Losartan
🎯 ทำไมข้อนี้ถึงถูก:
🎯 ทำไมข้อนี้ถึงถูก: Losartan เป็นยาในกลุ่ม Angiotensin II Receptor Blockers (ARBs) ซึ่งออกฤทธิ์ปิดกั้นการจับของ Angiotensin II ที่ตัวรับ Angiotensin II Type 1 (AT1) receptor โดยตรง จึงยับยั้งผลของ Angiotensin II ได้โดยตรงที่สุด
🔍 ข้ออื่นผิดเพราะอะไร:
• ข้อ ก.: Aliskiren เป็น Direct Renin Inhibitor ยับยั้งที่เอนไซม์ renin ในขั้นตอนเริ่มต้น ไม่ได้ยับยั้งที่ตัวรับ Angiotensin II โดยตรง
• ข้อ ข.: Enalapril เป็น ACE inhibitor ยับยั้งเอนไซม์ Angiotensin Converting Enzyme ที่เปลี่ยน Ang I เป็น Ang II แต่ยังมีวิถี Chymase อื่นที่สร้าง Ang II ได้
• ข้อ ง.: Carvedilol เป็น Non-selective beta-blocker ร่วมกับ alpha-1 blocker ช่วยลดการหลั่ง renin ผ่านการปิดกั้น Beta-1 ที่ไต แต่ไม่ได้ยับยั้งตัวรับ Ang II
• ข้อ จ.: Furosemide เป็น Loop diuretic ยับยั้ง Na+/K+/2Cl- symporter ที่ Henle loop ไม่มีฤทธิ์ยับยั้งตัวรับ Ang II</t>
        </is>
      </c>
      <c r="L173" s="186" t="inlineStr">
        <is>
          <t>Intermediate</t>
        </is>
      </c>
      <c r="M173" s="186" t="inlineStr">
        <is>
          <t>Cardiovascular</t>
        </is>
      </c>
      <c r="N173" s="186" t="inlineStr">
        <is>
          <t>Antihypertensive Pharmacology &amp; RAAS</t>
        </is>
      </c>
      <c r="O173" s="185" t="inlineStr">
        <is>
          <t>Clinic</t>
        </is>
      </c>
      <c r="P173" s="186" t="inlineStr">
        <is>
          <t>[RECONSTRUCTED: ปรับแต่งและเติมเต็มบริบทโจทย์/ตัวเลือกเพื่อความสมบูรณ์] ข้อสอบจริง PLE-CC1 ปี 2567 ข้อ 1</t>
        </is>
      </c>
      <c r="Q173" s="185" t="inlineStr">
        <is>
          <t>ข้อสอบจริง</t>
        </is>
      </c>
      <c r="R173" s="185" t="inlineStr">
        <is>
          <t>2567</t>
        </is>
      </c>
      <c r="S173" s="185" t="n"/>
    </row>
    <row r="174" ht="409.6" customHeight="1" s="49">
      <c r="A174" s="187" t="n">
        <v>172</v>
      </c>
      <c r="B174" s="186" t="n"/>
      <c r="C174" s="186" t="inlineStr">
        <is>
          <t>ผู้ป่วยชายอายุ 59 ปี สูบบุหรี่วันละ 2 ซอง (40 มวน) ตั้งแต่อายุ 20 ปี ตื่นเช้ามาต้องสูบภายใน 5 นาที ต้องการเลิกบุหรี่เนื่องจากเริ่มมีอาการเหนื่อยและมีหลาน โรคประจำตัวคือ Type 2 Diabetes Mellitus, Hypertension และ COPD ยาประจำตัวที่รับประทานอยู่ได้แก่ Enalapril, Amlodipine, Metformin, Theophylline และยาพ่นสูด Tiotropium เมื่อผู้ป่วยสามารถเลิกบุหรี่ได้สำเร็จ ยาประจำตัวชนิดใดมีความเสี่ยงสูงสุดที่จะเกิดพิษรุนแรงจากการเปลี่ยนแปลงระดับยาในร่างกาย หากไม่มีการติดตามและปรับลดขนาดยา</t>
        </is>
      </c>
      <c r="D174" s="186" t="inlineStr">
        <is>
          <t>Enalapril</t>
        </is>
      </c>
      <c r="E174" s="186" t="inlineStr">
        <is>
          <t>Enalapril</t>
        </is>
      </c>
      <c r="F174" s="186" t="inlineStr">
        <is>
          <t>Amlodipine</t>
        </is>
      </c>
      <c r="G174" s="186" t="inlineStr">
        <is>
          <t>Metformin</t>
        </is>
      </c>
      <c r="H174" s="186" t="inlineStr">
        <is>
          <t>Theophylline</t>
        </is>
      </c>
      <c r="I174" s="188" t="inlineStr">
        <is>
          <t>Tiotropium</t>
        </is>
      </c>
      <c r="J174" s="185" t="inlineStr">
        <is>
          <t>4</t>
        </is>
      </c>
      <c r="K174" s="186" t="inlineStr">
        <is>
          <t>✅ คำตอบที่ถูกต้อง: ข้อ ง. Theophylline
🎯 ทำไมข้อนี้ถึงถูก:
🎯 ทำไมข้อนี้ถึงถูก: สาร Polycyclic Aromatic Hydrocarbons ในควันบุหรี่เป็นตัวกระตุ้นเอนไซม์ CYP1A2 (Potent inducer) เมื่อผู้ป่วยหยุดสูบบุหรี่ การกระตุ้นเอนไซม์จะหมดไป ทำให้เมแทบอลิซึมของ Theophylline ลดลง ส่งผลให้ระดับยาในเลือดสูงขึ้นอย่างรวดเร็ว เนื่องจาก Theophylline เป็นยาที่มี Narrow Therapeutic Index จึงเสี่ยงเกิดพิษรุนแรง เช่น หัวใจเต้นผิดจังหวะ ชัก หรือเสียชีวิตได้
🔍 ข้ออื่นผิดเพราะอะไร:
• ข้อ ก.: Enalapril ถูกไฮโดรไลซ์โดยเอนไซม์ esterase ในตับ ไม่ได้พึ่งพา CYP1A2 และมี therapeutic window กว้าง
• ข้อ ข.: Amlodipine เมแทบอลิซึมผ่าน CYP3A4 เป็นหลัก การหยุดสูบบุหรี่ไม่มีผลทางคลินิกที่รุนแรง
• ข้อ ค.: Metformin ขับออกทางไตในรูปไม่เปลี่ยนแปลง (unchanged form) ไม่ผ่านเอนไซม์ตับ CYP
• ข้อ จ.: Tiotropium เป็นยาพ่นออกฤทธิ์เฉพาะที่บริเวณหลอดลม การดูดซึมเข้ากระแสเลือดน้อยมากและไม่สัมพันธ์กับ CYP1A2</t>
        </is>
      </c>
      <c r="L174" s="186" t="inlineStr">
        <is>
          <t>Intermediate</t>
        </is>
      </c>
      <c r="M174" s="186" t="inlineStr">
        <is>
          <t>Cardiovascular</t>
        </is>
      </c>
      <c r="N174" s="186" t="inlineStr">
        <is>
          <t>Smoking Cessation &amp; CYP1A2 Interactions</t>
        </is>
      </c>
      <c r="O174" s="185" t="inlineStr">
        <is>
          <t>Clinic</t>
        </is>
      </c>
      <c r="P174" s="186" t="inlineStr">
        <is>
          <t>[RECONSTRUCTED: ปรับแต่งและเติมเต็มบริบทโจทย์/ตัวเลือกเพื่อความสมบูรณ์] ข้อสอบจริง PLE-CC1 ปี 2567 ข้อ 2</t>
        </is>
      </c>
      <c r="Q174" s="185" t="inlineStr">
        <is>
          <t>ข้อสอบจริง</t>
        </is>
      </c>
      <c r="R174" s="185" t="inlineStr">
        <is>
          <t>2567</t>
        </is>
      </c>
      <c r="S174" s="185" t="n"/>
    </row>
    <row r="175" ht="409.6" customHeight="1" s="49">
      <c r="A175" s="187" t="n">
        <v>173</v>
      </c>
      <c r="B175" s="186" t="n"/>
      <c r="C175" s="186" t="inlineStr">
        <is>
          <t>กลไกหลักของยาลดไขมันกลุ่ม HMG-CoA Reductase Inhibitors (Statins) ที่ส่งผลให้ระดับคลอเลสเตอรอลชนิด Low-Density Lipoprotein (LDL-C) ในพลาสมาลดลงอย่างมีนัยสำคัญที่สุดคือข้อใด</t>
        </is>
      </c>
      <c r="D175" s="186" t="inlineStr">
        <is>
          <t>เพิ่มจำนวนและการแสดงออกของ LDL Receptors บนผิวเซลล์ตับ (Upregulation of hepatic LDL receptors)</t>
        </is>
      </c>
      <c r="E175" s="186" t="inlineStr">
        <is>
          <t>เพิ่มจำนวนและการแสดงออกของ LDL Receptors บนผิวเซลล์ตับ (Upregulation of hepatic LDL receptors)</t>
        </is>
      </c>
      <c r="F175" s="186" t="inlineStr">
        <is>
          <t>ยับยั้งเอนไซม์ 5-alpha reductase ในกระบวนการสร้างฮอร์โมนสเตียรอยด์</t>
        </is>
      </c>
      <c r="G175" s="186" t="inlineStr">
        <is>
          <t>ยับยั้งเอนไซม์ Aldose reductase เพื่อป้องกันการสะสมของน้ำตาลซอร์บิทอล</t>
        </is>
      </c>
      <c r="H175" s="186" t="inlineStr">
        <is>
          <t>ยับยั้งเอนไซม์ Dihydrofolate reductase ในกระบวนการสังเคราะห์กรดโฟลิก</t>
        </is>
      </c>
      <c r="I175" s="188" t="inlineStr">
        <is>
          <t>ยับยั้งเอนไซม์ Dihydropteroate synthase ของเชื้อแบคทีเรีย</t>
        </is>
      </c>
      <c r="J175" s="185" t="inlineStr">
        <is>
          <t>1</t>
        </is>
      </c>
      <c r="K175" s="186" t="inlineStr">
        <is>
          <t>✅ คำตอบที่ถูกต้อง: ข้อ ก. เพิ่มจำนวนและการแสดงออกของ LDL Receptors บนผิวเซลล์ตับ (Upregulation of hepatic LDL receptors)
🎯 ทำไมข้อนี้ถึงถูก:
🎯 ทำไมข้อนี้ถึงถูก: Statins ยับยั้งเอนไซม์ HMG-CoA reductase ซึ่งเป็น rate-limiting step ในการสังเคราะห์คลอเลสเตอรอลภายในเซลล์ตับ ทำให้ระดับ intracellular cholesterol ลดลง เซลล์ตับจึงตอบสนองด้วยการกระตุ้น transcription factor SREBP-2 เพื่อเพิ่มการแสดงออก (upregulation) ของ LDL receptors บนผิวเซลล์ตับ ส่งผลให้ตับเก็บกวาด LDL-C จากกระแสเลือดเข้าสู่เซลล์เพิ่มขึ้น ระดับ LDL-C ในเลือดจึงลดลง
🔍 ข้ออื่นผิดเพราะอะไร:
• ข้อ ข.: 5-alpha reductase inhibitor เป็นกลไกของยา Finasteride/Dutasteride ที่ใช้รักษาโรคต่อมลูกหมากโต (BPH)
• ข้อ ค.: Aldose reductase inhibitor เช่น Epalrestat ใช้ลดการเกิดภาวะแทรกซ้อนทางระบบประสาทจากเบาหวาน
• ข้อ ง.: Dihydrofolate reductase inhibitor เป็นกลไกของยา Methotrexate หรือ Trimethoprim
• ข้อ จ.: Dihydropteroate synthase inhibitor เป็นกลไกของยากลุ่ม Sulfonamides ยับยั้งการสร้างโฟเลตในแบคทีเรีย</t>
        </is>
      </c>
      <c r="L175" s="186" t="inlineStr">
        <is>
          <t>Intermediate</t>
        </is>
      </c>
      <c r="M175" s="186" t="inlineStr">
        <is>
          <t>Cardiovascular</t>
        </is>
      </c>
      <c r="N175" s="186" t="inlineStr">
        <is>
          <t>Statin Mechanism of Action</t>
        </is>
      </c>
      <c r="O175" s="185" t="inlineStr">
        <is>
          <t>Clinic</t>
        </is>
      </c>
      <c r="P175" s="186" t="inlineStr">
        <is>
          <t>[RECONSTRUCTED: ปรับแต่งและเติมเต็มบริบทโจทย์/ตัวเลือกเพื่อความสมบูรณ์] ข้อสอบจริง PLE-CC1 ปี 2567 ข้อ 4</t>
        </is>
      </c>
      <c r="Q175" s="185" t="inlineStr">
        <is>
          <t>ข้อสอบจริง</t>
        </is>
      </c>
      <c r="R175" s="185" t="inlineStr">
        <is>
          <t>2567</t>
        </is>
      </c>
      <c r="S175" s="185" t="n"/>
    </row>
    <row r="176" ht="409.6" customHeight="1" s="49">
      <c r="A176" s="187" t="n">
        <v>174</v>
      </c>
      <c r="B176" s="186" t="n"/>
      <c r="C176" s="186" t="inlineStr">
        <is>
          <t>ข้อใดเป็นอาการไม่พึงประสงค์จากการใช้ยาลดไขมันกลุ่ม Statins ที่มีความรุนแรงสูงสุด ซึ่งสัมพันธ์กับการสลายของกล้ามเนื้อลายและอาจนำไปสู่ภาวะไตวายเฉียบพลัน</t>
        </is>
      </c>
      <c r="D176" s="186" t="inlineStr">
        <is>
          <t>Rhabdomyolysis</t>
        </is>
      </c>
      <c r="E176" s="186" t="inlineStr">
        <is>
          <t>Rhabdomyolysis</t>
        </is>
      </c>
      <c r="F176" s="186" t="inlineStr">
        <is>
          <t>Severe Hypotension</t>
        </is>
      </c>
      <c r="G176" s="186" t="inlineStr">
        <is>
          <t>Isolated Hyperkalemia</t>
        </is>
      </c>
      <c r="H176" s="186" t="inlineStr">
        <is>
          <t>Symptomatic Bradycardia</t>
        </is>
      </c>
      <c r="I176" s="188" t="inlineStr">
        <is>
          <t>Intractable Nausea and Vomiting</t>
        </is>
      </c>
      <c r="J176" s="185" t="inlineStr">
        <is>
          <t>1</t>
        </is>
      </c>
      <c r="K176" s="186" t="inlineStr">
        <is>
          <t>✅ คำตอบที่ถูกต้อง: ข้อ ก. Rhabdomyolysis
🎯 ทำไมข้อนี้ถึงถูก:
🎯 ทำไมข้อนี้ถึงถูก: Rhabdomyolysis เป็นอาการไม่พึงประสงค์ที่รุนแรงที่สุดของ Statins เกิดจากการสลายของเซลล์กล้ามเนื้อลายอย่างรุนแรง มีการปลดปล่อย Myoglobin เข้าสู่กระแสเลือด ตรวจพบระดับ Creatine Kinase (CK) สูงมากกว่า 10 เท่าของค่าปกติ (ULN) และปัสสาวะมีสีน้ำตาลเข้ม (cola-colored urine) เสี่ยงต่อการเกิด Myoglobinuria และภาวะไตวายเฉียบพลัน (Acute Kidney Injury)
🔍 ข้ออื่นผิดเพราะอะไร:
• ข้อ ข.: Severe Hypotension ไม่ใช่อาการไม่พึงประสงค์จำเพาะของกลุ่ม Statin
• ข้อ ค.: Isolated Hyperkalemia ไม่ใช่ผลข้างเคียงโดยตรงของ Statin แต่อาจเป็นภาวะแทรกซ้อนตามมาเมื่อเกิด Rhabdomyolysis รุนแรงจนไตวาย
• ข้อ ง.: Symptomatic Bradycardia ไม่ใช่อาการข้างเคียงของ Statins แต่มักพบในยากลุ่ม Beta-blockers หรือ Non-DHP CCB
• ข้อ จ.: Nausea and vomiting เป็นผลข้างเคียงทางเดินอาหารทั่วไปที่พบได้เล็กน้อย ไม่ใช่อาการข้างเคียงที่มีความรุนแรงถึงแก่ชีวิต</t>
        </is>
      </c>
      <c r="L176" s="186" t="inlineStr">
        <is>
          <t>Intermediate</t>
        </is>
      </c>
      <c r="M176" s="186" t="inlineStr">
        <is>
          <t>Cardiovascular</t>
        </is>
      </c>
      <c r="N176" s="186" t="inlineStr">
        <is>
          <t>Statin-Induced Myopathy &amp; Rhabdomyolysis</t>
        </is>
      </c>
      <c r="O176" s="185" t="inlineStr">
        <is>
          <t>Clinic</t>
        </is>
      </c>
      <c r="P176" s="186" t="inlineStr">
        <is>
          <t>[RECONSTRUCTED: ปรับแต่งและเติมเต็มบริบทโจทย์/ตัวเลือกเพื่อความสมบูรณ์] ข้อสอบจริง PLE-CC1 ปี 2567 ข้อ 5</t>
        </is>
      </c>
      <c r="Q176" s="185" t="inlineStr">
        <is>
          <t>ข้อสอบจริง</t>
        </is>
      </c>
      <c r="R176" s="185" t="inlineStr">
        <is>
          <t>2567</t>
        </is>
      </c>
      <c r="S176" s="185" t="n"/>
    </row>
    <row r="177" ht="409.6" customHeight="1" s="49">
      <c r="A177" s="187" t="n">
        <v>175</v>
      </c>
      <c r="B177" s="186" t="inlineStr">
        <is>
          <t>ผู้ป่วยต้องการรับประทานยาลดไขมันกลุ่ม Statins ในช่วงเวลาเช้าเนื่องจากมักลืมรับประทานยาก่อนนอน</t>
        </is>
      </c>
      <c r="C177" s="186" t="inlineStr">
        <is>
          <t>เภสัชกรควรแนะนำยา Statin ในข้อใดที่สามารถบริหารยาเวลาเช้าได้โดยประสิทธิภาพการลดไขมันไม่ลดลง (เนื่องจากมีค่าครึ่งชีวิตยาวนาน)</t>
        </is>
      </c>
      <c r="D177" s="186" t="inlineStr">
        <is>
          <t>Rosuvastatin</t>
        </is>
      </c>
      <c r="E177" s="186" t="inlineStr">
        <is>
          <t>Rosuvastatin</t>
        </is>
      </c>
      <c r="F177" s="186" t="inlineStr">
        <is>
          <t>Simvastatin</t>
        </is>
      </c>
      <c r="G177" s="186" t="inlineStr">
        <is>
          <t>Lovastatin</t>
        </is>
      </c>
      <c r="H177" s="186" t="inlineStr">
        <is>
          <t>Pravastatin</t>
        </is>
      </c>
      <c r="I177" s="188" t="inlineStr">
        <is>
          <t>Fluvastatin Immediate-Release</t>
        </is>
      </c>
      <c r="J177" s="185" t="inlineStr">
        <is>
          <t>1</t>
        </is>
      </c>
      <c r="K177" s="186" t="inlineStr">
        <is>
          <t>✅ คำตอบที่ถูกต้อง: ข้อ ก. Rosuvastatin
🎯 ทำไมข้อนี้ถึงถูก:
🎯 ทำไมข้อนี้ถึงถูก: การสังเคราะห์คลอเลสเตอรอลในตับจะเกิดขึ้นสูงสุดในเวลากลางคืน Statins ที่มีค่าครึ่งชีวิตสั้น (t1/2 ประมาณ 1-4 ชั่วโมง) เช่น Simvastatin, Lovastatin, Pravastatin และ Fluvastatin IR จึงจำเป็นต้องรับประทานก่อนนอน แต่ Rosuvastatin (รวมถึง Atorvastatin) มีค่าครึ่งชีวิตยาวนานถึงประมาณ 19 ชั่วโมง ทำให้สามารถรับประทานเวลาใดของวันก็ได้ รวมถึงมื้อเช้า โดยให้ประสิทธิภาพลดไขมันคงที่เท่าเทียมกัน
🔍 ข้ออื่นผิดเพราะอะไร:
• ข้อ ข.: Simvastatin มีค่าครึ่งชีวิตสั้นประมาณ 2-3 ชั่วโมง จำเป็นต้องรับประทานก่อนนอน
• ข้อ ค.: Lovastatin มีค่าครึ่งชีวิตสั้นประมาณ 2-3 ชั่วโมง แนะนำให้รับประทานพร้อมอาหารเย็นหรือก่อนนอน
• ข้อ ง.: Pravastatin มีค่าครึ่งชีวิตสั้นประมาณ 1.5-2 ชั่วโมง แนะนำรับประทานก่อนนอนเพื่อให้ได้ประสิทธิภาพสูงสุด
• ข้อ จ.: Fluvastatin IR มีค่าครึ่งชีวิตสั้นมาก (ประมาณ 1.2 ชั่วโมง) ต้องรับประทานก่อนนอน (ยกเว้นรูปแบบ Fluvastatin XL)</t>
        </is>
      </c>
      <c r="L177" s="186" t="inlineStr">
        <is>
          <t>Intermediate</t>
        </is>
      </c>
      <c r="M177" s="186" t="inlineStr">
        <is>
          <t>Cardiovascular</t>
        </is>
      </c>
      <c r="N177" s="186" t="inlineStr">
        <is>
          <t>Statin Pharmacokinetics &amp; Dosing Timing</t>
        </is>
      </c>
      <c r="O177" s="185" t="inlineStr">
        <is>
          <t>Clinic</t>
        </is>
      </c>
      <c r="P177" s="186" t="inlineStr">
        <is>
          <t>[RECONSTRUCTED: ปรับแต่งและเติมเต็มบริบทโจทย์/ตัวเลือกเพื่อความสมบูรณ์] ข้อสอบจริง PLE-CC1 ปี 2567 ข้อ 6</t>
        </is>
      </c>
      <c r="Q177" s="185" t="inlineStr">
        <is>
          <t>ข้อสอบจริง</t>
        </is>
      </c>
      <c r="R177" s="185" t="inlineStr">
        <is>
          <t>2567</t>
        </is>
      </c>
      <c r="S177" s="185" t="n"/>
    </row>
    <row r="178" ht="409.6" customHeight="1" s="49">
      <c r="A178" s="187" t="n">
        <v>176</v>
      </c>
      <c r="B178" s="18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t>
        </is>
      </c>
      <c r="C178" s="186" t="inlineStr">
        <is>
          <t>ผู้ป่วยรายนี้มีระดับไขมัน LDL-C = 135 mg/dL และจัดเป็นผู้ป่วยเบาหวานที่มี CKD ซึ่งมีความเสี่ยงสูงมากต่อโรคหลอดเลือดหัวใจ แพทย์พิจารณาเริ่มยาลดไขมันกลุ่ม Statins ข้อใดกล่าวถูกต้องเกี่ยวกับการเลือกใช้และการปรับขนาดยา Statin ในผู้ป่วยที่มีค่า eGFR 48 mL/min/1.73 m2 รายนี้</t>
        </is>
      </c>
      <c r="D178" s="186" t="inlineStr">
        <is>
          <t>สามารถเลือกใช้ยา Atorvastatin ในขนาด 20 ถึง 40 mg วันละ 1 ครั้งได้โดย ไม่ต้อง ปรับลดขนาดยาตามค่าการทำงานของไต (เนื่องจากยานี้ขับออกทางตับและน้ำดีเป็นหลัก)</t>
        </is>
      </c>
      <c r="E178" s="186" t="inlineStr">
        <is>
          <t>สามารถเลือกใช้ยา Atorvastatin ในขนาด 20 ถึง 40 mg วันละ 1 ครั้งได้โดย ไม่ต้อง ปรับลดขนาดยาตามค่าการทำงานของไต (เนื่องจากยานี้ขับออกทางตับและน้ำดีเป็นหลัก)</t>
        </is>
      </c>
      <c r="F178" s="186" t="inlineStr">
        <is>
          <t>ห้ามใช้ยาลดไขมันกลุ่ม Statins ทุกชนิดโดยเด็ดขาดเมื่อค่า eGFR ต่ำกว่า 60 mL/min/1.73 m2</t>
        </is>
      </c>
      <c r="G178" s="186" t="inlineStr">
        <is>
          <t>ต้องปรับลดขนาดยา Atorvastatin ลงครึ่งหนึ่งเสมอเมื่อค่า eGFR ต่ำกว่า 50 mL/min/1.73 m2</t>
        </is>
      </c>
      <c r="H178" s="186" t="inlineStr">
        <is>
          <t>ต้องเลือกใช้ยา Simvastatin ขนาด 80 mg เสมอเพื่อให้ได้ประสิทธิภาพสูงสุดในโรคไต</t>
        </is>
      </c>
      <c r="I178" s="188" t="inlineStr">
        <is>
          <t>ต้องหยุดยา Metformin ก่อนจึงจะสามารถเริ่มยา Statin ได้</t>
        </is>
      </c>
      <c r="J178" s="185" t="inlineStr">
        <is>
          <t>1</t>
        </is>
      </c>
      <c r="K178" s="186" t="inlineStr">
        <is>
          <t>✅ คำตอบที่ถูกต้อง: ข้อ ก. สามารถเลือกใช้ยา Atorvastatin ในขนาด 20 ถึง 40 mg วันละ 1 ครั้งได้โดย ไม่ต้อง ปรับลดขนาดยาตามค่าการทำงานของไต (เนื่องจากยานี้ขับออกทางตับและน้ำดีเป็นหลัก)
🎯 ทำไมข้อนี้ถึงถูก:
🎯 ทำไมข้อนี้ถึงถูก: Atorvastatin ถูกเมแทบอลิซึมผ่านเอนไซม์ CYP3A4 ในตับและขับออกทางน้ำดีและอุจจาระเป็นหลัก (การขับออกทางไตน้อยกว่าร้อยละ 2) ดังนั้นในผู้ป่วยที่มีการทำงานของไตบกพร่อง (CKD ทุกระยะ) จึงไม่จำเป็นต้องปรับลดขนาดยา Atorvastatin ตามค่าการทำงานของไต (No renal dose adjustment required) ทำให้เป็นตัวเลือกที่สะดวกและปลอดภัยสูงในผู้ป่วยเบาหวานที่มีโรคไต
🔍 ข้ออื่นผิดเพราะอะไร:
• ข้อ ข.: ผู้ป่วย CKD มีความเสี่ยงต่อโรคหลอดเลือดหัวใจสูงมาก Statin มีข้อบ่งใช้ในการป้องกัน ASCVD ไม่ใช่ข้อห้ามใช้
• ข้อ ค.: Atorvastatin ไม่ต้องปรับลดขนาดยาใน CKD
• ข้อ ง.: Simvastatin ขนาด 80 mg มีคำเตือนจาก US-FDA ห้ามเริ่มใช้เนื่องจากเสี่ยงต่อ Rhabdomyolysis สูงมาก และ Simvastatin ต้องปรับขนาดยาเมื่อ eGFR &lt; 30
• ข้อ จ.: ยา Metformin และ Statin สามารถใช้ร่วมกันได้อย่างปลอดภัยและเป็นมาตรฐานในการดูแลผู้ป่วยเบาหวาน</t>
        </is>
      </c>
      <c r="L178" s="186" t="inlineStr">
        <is>
          <t>Intermediate</t>
        </is>
      </c>
      <c r="M178" s="186" t="inlineStr">
        <is>
          <t>Cardiovascular</t>
        </is>
      </c>
      <c r="N178" s="186" t="inlineStr">
        <is>
          <t>Statin Dosing &amp; Safety in Chronic Kidney Disease</t>
        </is>
      </c>
      <c r="O178" s="185" t="inlineStr">
        <is>
          <t>Clinic</t>
        </is>
      </c>
      <c r="P178" s="186" t="inlineStr">
        <is>
          <t>[RECONSTRUCTED: ปรับแต่งและเติมเต็มบริบทโจทย์/ตัวเลือกเพื่อความสมบูรณ์] ข้อสอบจริง PLE-CC1 ปี 2567 ข้อ 52</t>
        </is>
      </c>
      <c r="Q178" s="185" t="inlineStr">
        <is>
          <t>ข้อสอบจริง</t>
        </is>
      </c>
      <c r="R178" s="185" t="inlineStr">
        <is>
          <t>2567</t>
        </is>
      </c>
      <c r="S178" s="185" t="inlineStr">
        <is>
          <t>CASE_2567_DM_CKD_01</t>
        </is>
      </c>
    </row>
    <row r="179" ht="409.6" customHeight="1" s="49">
      <c r="A179" s="187" t="n">
        <v>177</v>
      </c>
      <c r="B179" s="186"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t>
        </is>
      </c>
      <c r="C179" s="186" t="inlineStr">
        <is>
          <t>หากทำการประเมินระดับการติดสารนิโคตินทางสรีรวิทยาตามดัชนี Heaviness of Smoking Index (HSI) ผู้ป่วยรายนี้มีระดับการติดนิโคตินอยู่ในระดับใด</t>
        </is>
      </c>
      <c r="D179" s="186" t="inlineStr">
        <is>
          <t>ติดนิโคตินในระดับรุนแรงมาก (High / Severe Nicotine Dependence: คะแนน HSI เท่ากับ 6 คะแนน)</t>
        </is>
      </c>
      <c r="E179" s="186" t="inlineStr">
        <is>
          <t>ติดนิโคตินในระดับรุนแรงมาก (High / Severe Nicotine Dependence: คะแนน HSI เท่ากับ 6 คะแนน)</t>
        </is>
      </c>
      <c r="F179" s="186" t="inlineStr">
        <is>
          <t>ติดนิโคตินในระดับปานกลาง (Moderate Dependence: คะแนน HSI เท่ากับ 3 คะแนน)</t>
        </is>
      </c>
      <c r="G179" s="186" t="inlineStr">
        <is>
          <t>ติดนิโคตินในระดับน้อย (Low Dependence: คะแนน HSI เท่ากับ 1 คะแนน)</t>
        </is>
      </c>
      <c r="H179" s="186" t="inlineStr">
        <is>
          <t>ไม่มีภาวะติดนิโคตินทางสรีรวิทยา (No Dependence: คะแนน HSI เท่ากับ 0 คะแนน)</t>
        </is>
      </c>
      <c r="I179" s="188" t="inlineStr">
        <is>
          <t>ข้อมูลไม่เพียงพอในการประเมินระดับการติดนิโคติน</t>
        </is>
      </c>
      <c r="J179" s="185" t="inlineStr">
        <is>
          <t>1</t>
        </is>
      </c>
      <c r="K179" s="186" t="inlineStr">
        <is>
          <t>✅ คำตอบที่ถูกต้อง: ข้อ ก. ติดนิโคตินในระดับรุนแรงมาก (High / Severe Nicotine Dependence: คะแนน HSI เท่ากับ 6 คะแนน)
🎯 ทำไมข้อนี้ถึงถูก:
🎯 ทำไมข้อนี้ถึงถูก: การประเมินตาม Heaviness of Smoking Index (HSI) ใช้เกณฑ์ 2 ข้อ (คะแนนรวม 0-6):
1. เวลาที่สูบมวนแรกหลังตื่นนอน (Time to first cigarette): ตื่นนอนแล้วสูบทันทีภายใน 5 นาที = ได้ 3 คะแนน (6-30 นาที = 2, 31-60 นาที = 1, &gt;60 นาที = 0)
2. จำนวนมวนที่สูบต่อวัน (Cigarettes per day): สูบวันละ 2 ซอง (40 มวน) ซึ่งมากกว่า 30 มวนต่อวัน = ได้ 3 คะแนน (21-30 มวน = 2, 11-20 มวน = 1, &lt;=10 มวน = 0)
3. รวมคะแนน HSI = 3 + 3 = 6 คะแนน ซึ่งอยู่ในช่วง 5-6 คะแนน แปลผลว่ามีระดับการติดนิโคตินทางกายภาพในระดับรุนแรงมาก (High/Severe dependence) จำเป็นต้องได้รับการบำบัดด้วยยาช่วยเลิกบุหรี่ (Pharmacotherapy เช่น NRT, Varenicline, Bupropion)
🔍 ข้ออื่นผิดเพราะอะไร:
• ข้อ ข.: คะแนน 3 อยู่ในระดับติดนิโคตินน้อยถึงปานกลาง
• ข้อ ค.: คะแนน 1 อยู่ในระดับติดนิโคตินต่ำ
• ข้อ ง.: ผู้ป่วยสูบหนัก 40 มวนและสูบภายใน 5 นาที มีภาวะติดนิโคตินทางกายภาพอย่างชัดเจน
• ข้อ จ.: ข้อมูลเรื่องเวลาสูบมวนแรกและจำนวนมวนต่อวันเพียงพอสมบูรณ์สำหรับการคำนวณ HSI</t>
        </is>
      </c>
      <c r="L179" s="186" t="inlineStr">
        <is>
          <t>Intermediate</t>
        </is>
      </c>
      <c r="M179" s="186" t="inlineStr">
        <is>
          <t>Cardiovascular</t>
        </is>
      </c>
      <c r="N179" s="186" t="inlineStr">
        <is>
          <t>Nicotine Dependence Assessment (HSI Scoring)</t>
        </is>
      </c>
      <c r="O179" s="185" t="inlineStr">
        <is>
          <t>Clinic</t>
        </is>
      </c>
      <c r="P179" s="186" t="inlineStr">
        <is>
          <t>[RECONSTRUCTED: ปรับแต่งและเติมเต็มบริบทโจทย์/ตัวเลือกเพื่อความสมบูรณ์] ข้อสอบจริง PLE-CC1 ปี 2567 ข้อ 55</t>
        </is>
      </c>
      <c r="Q179" s="185" t="inlineStr">
        <is>
          <t>ข้อสอบจริง</t>
        </is>
      </c>
      <c r="R179" s="185" t="inlineStr">
        <is>
          <t>2567</t>
        </is>
      </c>
      <c r="S179" s="185" t="inlineStr">
        <is>
          <t>CASE_2567_SMOKING_01</t>
        </is>
      </c>
    </row>
    <row r="180" ht="409.6" customHeight="1" s="49">
      <c r="A180" s="187" t="n">
        <v>178</v>
      </c>
      <c r="B180" s="186"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t>
        </is>
      </c>
      <c r="C180" s="186" t="inlineStr">
        <is>
          <t>จากการซักประวัติเพิ่มเติม ผู้ป่วยแจ้งแก่เภสัชกรว่า มีความตั้งใจจริงที่จะเลิกสูบบุหรี่ให้สำเร็จ และได้วางแผนกำหนดวันที่จะหยุดสูบบุหรี่โดยเด็ดขาด (Quit Date) ภายในระยะเวลา 2 สัปดาห์ข้างหน้านี้ ตามแบบจำลองขั้นตอนการเปลี่ยนแปลงพฤติกรรม (Transtheoretical Model: TTM Stages of Change) ผู้ป่วยรายนี้จัดว่าอยู่ในขั้นตอน (Stage) ใดของการเลิกบุหรี่</t>
        </is>
      </c>
      <c r="D180" s="186" t="inlineStr">
        <is>
          <t>Preparation Stage (ระยะเตรียมความพร้อมที่จะลงมือปฏิบัติภายใน 30 วันข้างหน้า)</t>
        </is>
      </c>
      <c r="E180" s="186" t="inlineStr">
        <is>
          <t>Preparation Stage (ระยะเตรียมความพร้อมที่จะลงมือปฏิบัติภายใน 30 วันข้างหน้า)</t>
        </is>
      </c>
      <c r="F180" s="186" t="inlineStr">
        <is>
          <t>Precontemplation Stage (ระยะยังไม่คิดที่จะเลิกสูบบุหรี่ใน 6 เดือนข้างหน้า)</t>
        </is>
      </c>
      <c r="G180" s="186" t="inlineStr">
        <is>
          <t>Contemplation Stage (ระยะลังเลใจ คิดจะเลิกใน 6 เดือนแต่ยังไม่กำหนดวัน)</t>
        </is>
      </c>
      <c r="H180" s="186" t="inlineStr">
        <is>
          <t>Action Stage (ระยะลงมือปฏิบัติ โดยหยุดสูบบุหรี่ได้สำเร็จแล้วแต่น้อยกว่า 6 เดือน)</t>
        </is>
      </c>
      <c r="I180" s="188" t="inlineStr">
        <is>
          <t>Maintenance Stage (ระยะคงความต่อเนื่อง โดยหยุดสูบบุหรี่ได้ต่อเนื่องนานเกินกว่า 6 เดือน)</t>
        </is>
      </c>
      <c r="J180" s="185" t="inlineStr">
        <is>
          <t>1</t>
        </is>
      </c>
      <c r="K180" s="186" t="inlineStr">
        <is>
          <t>✅ คำตอบที่ถูกต้อง: ข้อ ก. Preparation Stage (ระยะเตรียมความพร้อมที่จะลงมือปฏิบัติภายใน 30 วันข้างหน้า)
🎯 ทำไมข้อนี้ถึงถูก:
🎯 ทำไมข้อนี้ถึงถูก: ตามทฤษฎี Transtheoretical Model (TTM Stages of Change):
1. Precontemplation: ไม่คิดจะเลิกสูบบุหรี่ภายใน 6 เดือนข้างหน้า
2. Contemplation: มีความคิดอยากเลิกภายใน 6 เดือนข้างหน้า แต่ยังลังเลใจและยังไม่กำหนดวันเลิกที่แน่นอน
3. Preparation: ตัดสินใจแน่วแน่ว่าจะเลิก และมีแผนจะลงมือปฏิบัติหรือกำหนด Quit Date ภายใน 30 วันข้างหน้า (ในเคสนี้คือภายใน 2 สัปดาห์)
4. Action: หยุดสูบบุหรี่ได้สำเร็จแล้ว เป็นระยะเวลาตั้งแต่ 1 วัน ถึงไม่เกิน 6 เดือน
5. Maintenance: หยุดสูบบุหรี่ได้อย่างต่อเนื่องเกินกว่า 6 เดือนขึ้นไป
🔍 ข้ออื่นผิดเพราะอะไร:
• ข้อ ข.: Precontemplation คือยังไม่มีความตั้งใจจะเลิก
• ข้อ ค.: Contemplation คือยังลังเลใจ ยังไม่กำหนดวันที่จะเลิกใน 1 เดือน
• ข้อ ง.: Action คือต้องหยุดสูบบุหรี่ไปแล้ว แต่ผู้ป่วยรายนี้ยังไม่ได้หยุดสูบ กำลังเตรียมตัว
• ข้อ จ.: Maintenance คือต้องหยุดได้นานเกิน 6 เดือนแล้ว</t>
        </is>
      </c>
      <c r="L180" s="186" t="inlineStr">
        <is>
          <t>Intermediate</t>
        </is>
      </c>
      <c r="M180" s="186" t="inlineStr">
        <is>
          <t>Cardiovascular</t>
        </is>
      </c>
      <c r="N180" s="186" t="inlineStr">
        <is>
          <t>Transtheoretical Model (TTM: Stages of Change in Smoking Cessation)</t>
        </is>
      </c>
      <c r="O180" s="185" t="inlineStr">
        <is>
          <t>Clinic</t>
        </is>
      </c>
      <c r="P180" s="186" t="inlineStr">
        <is>
          <t>[RECONSTRUCTED: ปรับแต่งและเติมเต็มบริบทโจทย์/ตัวเลือกเพื่อความสมบูรณ์] ข้อสอบจริง PLE-CC1 ปี 2567 ข้อ 60</t>
        </is>
      </c>
      <c r="Q180" s="185" t="inlineStr">
        <is>
          <t>ข้อสอบจริง</t>
        </is>
      </c>
      <c r="R180" s="185" t="inlineStr">
        <is>
          <t>2567</t>
        </is>
      </c>
      <c r="S180" s="185" t="inlineStr">
        <is>
          <t>CASE_2567_SMOKING_01</t>
        </is>
      </c>
    </row>
    <row r="181" ht="409.6" customHeight="1" s="49">
      <c r="A181" s="187" t="n">
        <v>179</v>
      </c>
      <c r="B181" s="186"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t>
        </is>
      </c>
      <c r="C181" s="186" t="inlineStr">
        <is>
          <t>จากแบบจำลองขั้นตอนการเปลี่ยนแปลงพฤติกรรม (Transtheoretical Model: TTM) การที่ผู้ป่วยสูบบุหรี่ตัดสินใจแน่วแน่และกำหนดวันที่จะเลิกสูบบุหรี่อย่างเด็ดขาดภายใน 2 สัปดาห์ข้างหน้านี้ ผู้ป่วยจัดว่าอยู่ในระยะใดของการเลิกบุหรี่</t>
        </is>
      </c>
      <c r="D181" s="186" t="inlineStr">
        <is>
          <t>Preparation Stage (ระยะเตรียมความพร้อมเพื่อลงมือปฏิบัติ)</t>
        </is>
      </c>
      <c r="E181" s="186" t="inlineStr">
        <is>
          <t>Preparation Stage (ระยะเตรียมความพร้อมเพื่อลงมือปฏิบัติ)</t>
        </is>
      </c>
      <c r="F181" s="186" t="inlineStr">
        <is>
          <t>Precontemplation Stage (ระยะเมินเฉย ไม่มีความคิดจะเลิก)</t>
        </is>
      </c>
      <c r="G181" s="186" t="inlineStr">
        <is>
          <t>Contemplation Stage (ระยะลังเลใจ คิดจะเลิกใน 6 เดือนแต่ยังไม่กำหนดวัน)</t>
        </is>
      </c>
      <c r="H181" s="186" t="inlineStr">
        <is>
          <t>Action Stage (ระยะลงมือปฏิบัติ โดยหยุดสูบไปแล้วแต่น้อยกว่า 6 เดือน)</t>
        </is>
      </c>
      <c r="I181" s="188" t="inlineStr">
        <is>
          <t>Maintenance Stage (ระยะคงความต่อเนื่อง โดยหยุดสูบได้เกิน 6 เดือน)</t>
        </is>
      </c>
      <c r="J181" s="185" t="inlineStr">
        <is>
          <t>1</t>
        </is>
      </c>
      <c r="K181" s="186" t="inlineStr">
        <is>
          <t>✅ คำตอบที่ถูกต้อง: ข้อ ก. Preparation Stage (ระยะเตรียมความพร้อมเพื่อลงมือปฏิบัติ)
🎯 ทำไมข้อนี้ถึงถูก:
🎯 ทำไมข้อนี้ถึงถูก: ตามเกณฑ์ของ Transtheoretical Model (Stages of Change) ผู้ป่วยที่ตั้งใจจะเลิกและมีแผนปฏิบัติการที่ชัดเจนว่าจะหยุดสูบบุหรี่ภายใน 30 วันข้างหน้า (ในกรณีนี้คือกำหนดวันเลิกภายใน 2 สัปดาห์) จัดอยู่ในระยะ Preparation Stage ซึ่งเป็นช่วงเวลาที่เหมาะสมที่สุดในการให้คำปรึกษา แนะนำเทคนิคการเลิก และเริ่มการรักษาด้วยยาช่วยเลิกบุหรี่
🔍 ข้ออื่นผิดเพราะอะไร:
• ข้อ ข.: Precontemplation คือผู้ป่วยยังไม่คิดจะเลิกสูบบุหรี่ในระยะเวลา 6 เดือนข้างหน้า
• ข้อ ค.: Contemplation คือคิดจะเลิกใน 6 เดือน แต่ยังไม่มีแผนปฏิบัติการและยังไม่กำหนดวันเลิกที่แน่นอน
• ข้อ ง.: Action คือผู้ป่วยต้องหยุดสูบบุหรี่ได้สำเร็จแล้วตั้งแต่ 1 วัน ถึง 6 เดือน
• ข้อ จ.: Maintenance คือหยุดสูบบุหรี่ต่อเนื่องได้สำเร็จนานกว่า 6 เดือนขึ้นไป</t>
        </is>
      </c>
      <c r="L181" s="186" t="inlineStr">
        <is>
          <t>Intermediate</t>
        </is>
      </c>
      <c r="M181" s="186" t="inlineStr">
        <is>
          <t>Cardiovascular</t>
        </is>
      </c>
      <c r="N181" s="186" t="inlineStr">
        <is>
          <t>Smoking Cessation Stages (TTM Model)</t>
        </is>
      </c>
      <c r="O181" s="185" t="inlineStr">
        <is>
          <t>Clinic</t>
        </is>
      </c>
      <c r="P181" s="186" t="inlineStr">
        <is>
          <t>[RECONSTRUCTED: ปรับแต่งและเติมเต็มบริบทโจทย์/ตัวเลือกเพื่อความสมบูรณ์] ข้อสอบจริง PLE-CC1 ปี 2567 ข้อ 61</t>
        </is>
      </c>
      <c r="Q181" s="185" t="inlineStr">
        <is>
          <t>ข้อสอบจริง</t>
        </is>
      </c>
      <c r="R181" s="185" t="inlineStr">
        <is>
          <t>2567</t>
        </is>
      </c>
      <c r="S181" s="185" t="inlineStr">
        <is>
          <t>CASE_2567_SMOKING_01</t>
        </is>
      </c>
    </row>
    <row r="182" ht="409.6" customHeight="1" s="49">
      <c r="A182" s="187" t="n">
        <v>180</v>
      </c>
      <c r="B182" s="186"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t>
        </is>
      </c>
      <c r="C182" s="186" t="inlineStr">
        <is>
          <t>ในการใช้หมากฝรั่งนิโคติน (Nicotine Chewing Gum 4 mg) เพื่อบรรเทาอาการถอนนิโคติน คำแนะนำในการใช้ยาข้อใด ไม่ถูกต้อง และ ไม่เหมาะสม สำหรับผู้ป่วยรายนี้</t>
        </is>
      </c>
      <c r="D182" s="186" t="inlineStr">
        <is>
          <t>ห้ามผู้ป่วยปรับลดจำนวนชิ้นของหมากฝรั่งนิโคตินลงด้วยตนเองเด็ดขาดตลอดระยะเวลา 12 สัปดาห์</t>
        </is>
      </c>
      <c r="E182" s="186" t="inlineStr">
        <is>
          <t>ห้ามผู้ป่วยปรับลดจำนวนชิ้นของหมากฝรั่งนิโคตินลงด้วยตนเองเด็ดขาดตลอดระยะเวลา 12 สัปดาห์</t>
        </is>
      </c>
      <c r="F182" s="186" t="inlineStr">
        <is>
          <t>ใช้เทคนิคการเคี้ยวแบบ Chew and Park โดยเคี้ยวช้าๆ จนเริ่มมีรสเผ็ดซ่าแล้วพักไว้ที่กระพุ้งแก้ม</t>
        </is>
      </c>
      <c r="G182" s="186" t="inlineStr">
        <is>
          <t>หลีกเลี่ยงการดื่มเครื่องดื่มที่เป็นกรด เช่น กาแฟ น้ำอัดลม หรือน้ำผลไม้ ก่อนและระหว่างการเคี้ยวหมากฝรั่งอย่างน้อย 15 นาที</t>
        </is>
      </c>
      <c r="H182" s="186" t="inlineStr">
        <is>
          <t>ไม่ควรเคี้ยวหมากฝรั่งนิโคตินเกิน 20 ถึง 24 ชิ้นต่อวัน</t>
        </is>
      </c>
      <c r="I182" s="188" t="inlineStr">
        <is>
          <t>ระหว่างที่เคี้ยวและพักหมากฝรั่งที่กระพุ้งแก้ม ไม่ควรกลืนน้ำลายทันทีเพื่อให้นิโคตินดูดซึมผ่านเยื่อบุช่องปาก</t>
        </is>
      </c>
      <c r="J182" s="185" t="inlineStr">
        <is>
          <t>1</t>
        </is>
      </c>
      <c r="K182" s="186" t="inlineStr">
        <is>
          <t>✅ คำตอบที่ถูกต้อง: ข้อ ก. ห้ามผู้ป่วยปรับลดจำนวนชิ้นของหมากฝรั่งนิโคตินลงด้วยตนเองเด็ดขาดตลอดระยะเวลา 12 สัปดาห์
🎯 ทำไมข้อนี้ถึงถูก:
🎯 ทำไมข้อนี้ถึงถูก: คำแนะนำข้อ ก. ไม่ถูกต้อง เนื่องจากการบำบัดด้วย Nicotine Chewing Gum มีเป้าหมายในการค่อยๆ ปรับลดขนาดยาและจำนวนชิ้นลงทีละน้อย (Tapering) ตามอาการอยากบุหรี่ของผู้ป่วย (เช่น สัปดาห์ที่ 1-6 ใช้ 1 ชิ้นทุก 1-2 ชม., สัปดาห์ที่ 7-9 ใช้ 1 ชิ้นทุก 2-4 ชม., สัปดาห์ที่ 10-12 ใช้ 1 ชิ้นทุก 4-8 ชม.) เพื่อให้ผู้ป่วยสามารถหยุดใช้หมากฝรั่งนิโคตินได้สำเร็จในที่สุด
🔍 ข้ออื่นผิดเพราะอะไร:
• ข้อ ข.: เป็นเทคนิคมาตรฐาน Chew and Park เพื่อให้นิโคตินค่อยๆ ปลดปล่อยและดูดซึมผ่าน buccal mucosa
• ข้อ ค.: ถูกต้อง เครื่องดื่มที่มีฤทธิ์เป็นกรดจะลดค่า pH ในช่องปาก ทำให้สัดส่วน Un-ionized nicotine ลดลง ส่งผลให้การดูดซึมผ่านเยื่อบุช่องปากลดลง
• ข้อ ง.: ถูกต้อง ขนาดสูงสุดที่แนะนำคือไม่เกิน 24 ชิ้นต่อวันเพื่อป้องกันการเกิด Nicotine toxicity
• ข้อ จ.: ถูกต้อง การกลืนน้ำลายที่มีนิโคตินลงกระเพาะอาหารจะทำให้เกิดการระคายเคืองกระเพาะ กรดไหลย้อน สะอึก และนิโคตินจะถูกทำลายโดย First-pass metabolism</t>
        </is>
      </c>
      <c r="L182" s="186" t="inlineStr">
        <is>
          <t>Intermediate</t>
        </is>
      </c>
      <c r="M182" s="186" t="inlineStr">
        <is>
          <t>Cardiovascular</t>
        </is>
      </c>
      <c r="N182" s="186" t="inlineStr">
        <is>
          <t>Nicotine Replacement Therapy (Nicotine Gum Counseling)</t>
        </is>
      </c>
      <c r="O182" s="185" t="inlineStr">
        <is>
          <t>Clinic</t>
        </is>
      </c>
      <c r="P182" s="186" t="inlineStr">
        <is>
          <t>[RECONSTRUCTED: ปรับแต่งและเติมเต็มบริบทโจทย์/ตัวเลือกเพื่อความสมบูรณ์] ข้อสอบจริง PLE-CC1 ปี 2567 ข้อ 62</t>
        </is>
      </c>
      <c r="Q182" s="185" t="inlineStr">
        <is>
          <t>ข้อสอบจริง</t>
        </is>
      </c>
      <c r="R182" s="185" t="inlineStr">
        <is>
          <t>2567</t>
        </is>
      </c>
      <c r="S182" s="185" t="inlineStr">
        <is>
          <t>CASE_2567_SMOKING_01</t>
        </is>
      </c>
    </row>
    <row r="183" ht="409.6" customHeight="1" s="49">
      <c r="A183" s="187" t="n">
        <v>181</v>
      </c>
      <c r="B183" s="186"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t>
        </is>
      </c>
      <c r="C183" s="186" t="inlineStr">
        <is>
          <t>จากกรณีศึกษาข้างต้น การปรับเปลี่ยนแผนการรักษาด้วยยาในผู้ป่วยรายนี้ข้อใดเหมาะสมที่สุด</t>
        </is>
      </c>
      <c r="D183" s="186" t="inlineStr">
        <is>
          <t>หยุดยา HCTZ แล้วเปลี่ยนเป็น Enalapril 5 mg รับประทานวันละ 1 ครั้ง</t>
        </is>
      </c>
      <c r="E183" s="186" t="inlineStr">
        <is>
          <t>หยุดยา HCTZ แล้วเปลี่ยนเป็น Enalapril 5 mg รับประทานวันละ 1 ครั้ง</t>
        </is>
      </c>
      <c r="F183" s="186" t="inlineStr">
        <is>
          <t>เพิ่มขนาดยา HCTZ เป็น 50 mg รับประทานวันละ 1 ครั้ง</t>
        </is>
      </c>
      <c r="G183" s="186" t="inlineStr">
        <is>
          <t>หยุดยา HCTZ แล้วเปลี่ยนเป็น Amlodipine 5 mg รับประทานวันละ 1 ครั้ง</t>
        </is>
      </c>
      <c r="H183" s="186" t="inlineStr">
        <is>
          <t>เปลี่ยนยา HCTZ เป็น Carvedilol 12.5 mg รับประทานวันละ 2 ครั้ง</t>
        </is>
      </c>
      <c r="I183" s="188" t="inlineStr">
        <is>
          <t>ใช้ยา HCTZ ในขนาดเดิม และเพิ่มยา Amlodipine 5 mg รับประทานวันละ 1 ครั้ง</t>
        </is>
      </c>
      <c r="J183" s="185" t="inlineStr">
        <is>
          <t>5</t>
        </is>
      </c>
      <c r="K183" s="186" t="inlineStr">
        <is>
          <t>✅ คำตอบที่ถูกต้อง: ข้อ จ. ใช้ยา HCTZ ในขนาดเดิม และเพิ่มยา Amlodipine 5 mg รับประทานวันละ 1 ครั้ง
🎯 ทำไมข้อนี้ถึงถูก:
🎯 ทำไมข้อนี้ถึงถูก: ผู้ป่วยมีความดันโลหิต 160/100 mmHg จัดเป็น Stage 2 Hypertension ซึ่งเป้าหมายคือ &lt; 130/80 mmHg การใช้ยาเดี่ยว (monotherapy) ไม่สามารถควบคุมความดันได้ตามเป้าหมาย จึงจำเป็นต้องให้ยาสองชนิดร่วมกัน (combination therapy) โดยการเพิ่มยาขนานที่สองที่มีกลไกเสริมฤทธิ์กัน เช่น Dihydropyridine CCB (Amlodipine) ร่วมกับ Thiazide diuretic นอกจากนี้ ผู้ป่วยมีระดับ Na+ ต่ำเล็กน้อย (130 mEq/L) จึงไม่ควรเพิ่มขนาด HCTZ และมี K+ ค่อนข้างสูง (4.9 mEq/L) การเพิ่ม Amlodipine จึงมีความเหมาะสมและปลอดภัยที่สุด
🔍 ข้ออื่นผิดเพราะอะไร:
• ข้อ ก. หยุดยา HCTZ แล้วเปลี่ยนเป็น Enalapril 5 mg รับประทานวันละ 1 ครั้ง: การสลับเป็น monotherapy ตัวอื่นไม่เพียงพอต่อการลดความดันโลหิตใน Stage 2 HTN และผู้ป่วยมี K+ 4.9 mEq/L การให้ Enalapril อาจเพิ่มความเสี่ยง hyperkalemia ได้
• ข้อ ข. เพิ่มขนาดยา HCTZ เป็น 50 mg รับประทานวันละ 1 ครั้ง: HCTZ ขนาด 50 mg ไม่เพิ่ม efficacy ในการลดความดันโลหิตอย่างมีนัยสำคัญ แต่เพิ่มความเสี่ยง hyponatremia, hypokalemia และ hyperuricemia อย่างมาก โดยเฉพาะในรายนี้ที่ Na+ เริ่มต่ำ (130 mEq/L)
• ข้อ ค. หยุดยา HCTZ แล้วเปลี่ยนเป็น Amlodipine 5 mg รับประทานวันละ 1 ครั้ง: การใช้ monotherapy สลับตัวยาไม่เพียงพอต่อการควบคุม Stage 2 HTN
• ข้อ ง. เปลี่ยนยา HCTZ เป็น Carvedilol 12.5 mg รับประทานวันละ 2 ครั้ง: Beta-blockers ไม่ใช่ first-line therapy ใน uncomplicated hypertension หากไม่มี compelling indications เช่น HFrEF หรือ CAD</t>
        </is>
      </c>
      <c r="L183" s="186" t="inlineStr">
        <is>
          <t>Clinic</t>
        </is>
      </c>
      <c r="M183" s="186" t="inlineStr">
        <is>
          <t>Cardiovascular</t>
        </is>
      </c>
      <c r="N183" s="186" t="inlineStr">
        <is>
          <t>Hypertension (Combination Therapy)</t>
        </is>
      </c>
      <c r="O183" s="185" t="inlineStr">
        <is>
          <t>ข้อสอบจริง</t>
        </is>
      </c>
      <c r="P183" s="186" t="inlineStr">
        <is>
          <t>PLE_CC1_2567_Key ข้อ 82</t>
        </is>
      </c>
      <c r="Q183" s="185" t="inlineStr">
        <is>
          <t>ข้อสอบจริง</t>
        </is>
      </c>
      <c r="R183" s="185" t="inlineStr">
        <is>
          <t>2567</t>
        </is>
      </c>
      <c r="S183" s="185" t="inlineStr">
        <is>
          <t>CASE-2567-HTN-01</t>
        </is>
      </c>
    </row>
    <row r="184" ht="409.6" customHeight="1" s="49">
      <c r="A184" s="187" t="n">
        <v>182</v>
      </c>
      <c r="B184" s="186"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t>
        </is>
      </c>
      <c r="C184" s="186" t="inlineStr">
        <is>
          <t>จากกรณีศึกษาข้างต้น หากผู้ป่วยรายนี้ควบคุมระดับความดันโลหิตได้ไม่ดีเป็นระยะเวลานาน จะเพิ่มความเสี่ยงต่อการเกิดภาวะแทรกซ้อนของอวัยวะเป้าหมาย (target organ damage) ในข้อใดมากที่สุด</t>
        </is>
      </c>
      <c r="D184" s="186" t="inlineStr">
        <is>
          <t>Stroke (โรคหลอดเลือดสมอง)</t>
        </is>
      </c>
      <c r="E184" s="186" t="inlineStr">
        <is>
          <t>Stroke (โรคหลอดเลือดสมอง)</t>
        </is>
      </c>
      <c r="F184" s="186" t="inlineStr">
        <is>
          <t>Type 1 Diabetes mellitus</t>
        </is>
      </c>
      <c r="G184" s="186" t="inlineStr">
        <is>
          <t>Insomnia (โรคนอนไม่หลับ)</t>
        </is>
      </c>
      <c r="H184" s="186" t="inlineStr">
        <is>
          <t>Peptic ulcer disease (แผลในกระเพาะอาหาร)</t>
        </is>
      </c>
      <c r="I184" s="188" t="inlineStr">
        <is>
          <t>Osteoporosis (โรคกระดูกพรุน)</t>
        </is>
      </c>
      <c r="J184" s="185" t="inlineStr">
        <is>
          <t>1</t>
        </is>
      </c>
      <c r="K184" s="186" t="inlineStr">
        <is>
          <t>✅ คำตอบที่ถูกต้อง: ข้อ ก. Stroke (โรคหลอดเลือดสมอง)
🎯 ทำไมข้อนี้ถึงถูก:
🎯 ทำไมข้อนี้ถึงถูก: ภาวะความดันโลหิตสูงเรื้อรังที่ไม่สามารถควบคุมได้เป็นปัจจัยเสี่ยงอันดับหนึ่งที่ทำให้เกิดความเสียหายต่ออวัยวะเป้าหมาย (Target Organ Damage: TOD) โดยเฉพาะภาวะหลอดเลือดสมองเสื่อมสภาพ แตก หรืออุดตัน นำไปสู่การเกิด Stroke (ทั้ง Ischemic stroke และ Hemorrhagic stroke) รวมถึงภาวะแทรกซ้อนทางระบบหัวใจและหลอดเลือด (Coronary artery disease, Heart failure) และไตวายเรื้อรัง (CKD)
🔍 ข้ออื่นผิดเพราะอะไร:
• ข้อ ข. Type 1 Diabetes mellitus: เกิดจาก autoimmune destruction ของ beta-cells ในตับอ่อน ไม่ได้เกิดจากความดันโลหิตสูงเรื้อรัง
• ข้อ ค. Insomnia: อาการนอนไม่หลับอาจเป็นอาการร่วมจากความเครียดแต่ไม่ใช่ภาวะแทรกซ้อนทางพยาธิสภาพของ target organ damage จาก hypertension
• ข้อ ง. Peptic ulcer disease: สัมพันธ์กับการติดเชื้อ H. pylori หรือการใช้ NSAIDs ไม่ใช่ภาวะแทรกซ้อนหลักของความดันโลหิตสูง
• ข้อ จ. Osteoporosis: สัมพันธ์กับอายุ ฮอร์โมนเอสโตรเจนลดลง หรือการขาดแคลเซียม ไม่ใช่ผลโดยตรงจากความดันโลหิตสูง</t>
        </is>
      </c>
      <c r="L184" s="186" t="inlineStr">
        <is>
          <t>Clinic</t>
        </is>
      </c>
      <c r="M184" s="186" t="inlineStr">
        <is>
          <t>Cardiovascular</t>
        </is>
      </c>
      <c r="N184" s="186" t="inlineStr">
        <is>
          <t>Hypertension Complications</t>
        </is>
      </c>
      <c r="O184" s="185" t="inlineStr">
        <is>
          <t>ข้อสอบจริง</t>
        </is>
      </c>
      <c r="P184" s="186" t="inlineStr">
        <is>
          <t>PLE_CC1_2567_Key ข้อ 83</t>
        </is>
      </c>
      <c r="Q184" s="185" t="inlineStr">
        <is>
          <t>ข้อสอบจริง</t>
        </is>
      </c>
      <c r="R184" s="185" t="inlineStr">
        <is>
          <t>2567</t>
        </is>
      </c>
      <c r="S184" s="185" t="inlineStr">
        <is>
          <t>CASE-2567-HTN-01</t>
        </is>
      </c>
    </row>
    <row r="185" ht="409.6" customHeight="1" s="49">
      <c r="A185" s="185" t="n">
        <v>183</v>
      </c>
      <c r="B185" s="186"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t>
        </is>
      </c>
      <c r="C185" s="186" t="inlineStr">
        <is>
          <t>จากกรณีศึกษาข้างต้น ยาลดความดันโลหิตในข้อใดต่อไปนี้ ส่งผลต่อการขยายหลอดเลือด (vasodilation) น้อยที่สุด</t>
        </is>
      </c>
      <c r="D185" s="186" t="inlineStr">
        <is>
          <t>Atenolol</t>
        </is>
      </c>
      <c r="E185" s="186" t="inlineStr">
        <is>
          <t>Atenolol</t>
        </is>
      </c>
      <c r="F185" s="186" t="inlineStr">
        <is>
          <t>Amlodipine</t>
        </is>
      </c>
      <c r="G185" s="186" t="inlineStr">
        <is>
          <t>Prazosin</t>
        </is>
      </c>
      <c r="H185" s="186" t="inlineStr">
        <is>
          <t>Hydralazine</t>
        </is>
      </c>
      <c r="I185" s="186" t="inlineStr">
        <is>
          <t>Sodium nitroprusside</t>
        </is>
      </c>
      <c r="J185" s="185" t="inlineStr">
        <is>
          <t>1</t>
        </is>
      </c>
      <c r="K185" s="186" t="inlineStr">
        <is>
          <t>✅ คำตอบที่ถูกต้อง: ข้อ ก. Atenolol
🎯 ทำไมข้อนี้ถึงถูก:
🎯 ทำไมข้อนี้ถึงถูก: Atenolol เป็น Cardioselective beta-1 blocker ที่ออกฤทธิ์จำเพาะต่อ beta-1 adrenergic receptor ที่กล้ามเนื้อหัวใจ ส่งผลลดอัตราการเต้นของหัวใจ (heart rate) และลดแรงบีบตัวของหัวใจ (contractility) จึงลด cardiac output และลดการหลั่ง renin จากไต โดยไม่มีคุณสมบัติในการขยายหลอดเลือดโดยตรง (ไม่มี intrinsic sympathomimetic activity หรือ alpha-blocking activity) จึงมีผลขยายหลอดเลือดน้อยที่สุดเมื่อเทียบกับตัวเลือกอื่น
🔍 ข้ออื่นผิดเพราะอะไร:
• ข้อ ข. Amlodipine: เป็น Dihydropyridine CCB ที่ออกฤทธิ์ยับยั้งแคลเซียมที่ vascular smooth muscle ทำให้เกิด potent arterial vasodilation
• ข้อ ค. Prazosin: เป็น Selective alpha-1 blocker ที่ยับยั้งการหดเกร็งของหลอดเลือด ทำให้หลอดเลือดแดงและหลอดเลือดดำขยายตัวอย่างชัดเจน
• ข้อ ง. Hydralazine: เป็น Direct arteriolar vasodilator ออกฤทธิ์คลายกล้ามเนื้อเรียบหลอดเลือดแดงโดยตรง
• ข้อ จ. Sodium nitroprusside: เป็น Direct vasodilator ที่ปล่อย Nitric oxide (NO) ออกฤทธิ์ขยายทั้งหลอดเลือดแดงและหลอดเลือดดำอย่างรวดเร็วและรุนแรง</t>
        </is>
      </c>
      <c r="L185" s="186" t="inlineStr">
        <is>
          <t>Clinic</t>
        </is>
      </c>
      <c r="M185" s="186" t="inlineStr">
        <is>
          <t>Cardiovascular</t>
        </is>
      </c>
      <c r="N185" s="186" t="inlineStr">
        <is>
          <t>Antihypertensive Pharmacology</t>
        </is>
      </c>
      <c r="O185" s="185" t="inlineStr">
        <is>
          <t>ข้อสอบจริง</t>
        </is>
      </c>
      <c r="P185" s="186" t="inlineStr">
        <is>
          <t>PLE_CC1_2567_Key ข้อ 84</t>
        </is>
      </c>
      <c r="Q185" s="185" t="inlineStr">
        <is>
          <t>ข้อสอบจริง</t>
        </is>
      </c>
      <c r="R185" s="185" t="inlineStr">
        <is>
          <t>2567</t>
        </is>
      </c>
      <c r="S185" s="185" t="inlineStr">
        <is>
          <t>CASE-2567-HTN-01</t>
        </is>
      </c>
    </row>
    <row r="186" ht="409.6" customHeight="1" s="49">
      <c r="A186" s="185" t="n">
        <v>184</v>
      </c>
      <c r="B186" s="186" t="n"/>
      <c r="C186" s="186" t="inlineStr">
        <is>
          <t>ยาลดไขมันในเลือดกลุ่ม HMG-CoA reductase inhibitors (Statins) ในข้อใดต่อไปนี้ มีหมู่ฟังก์ชันที่สามารถเกิดอันตรกิริยาการจับเป็นสารประกอบเชิงซ้อน (Chelation) กับไอออนของโลหะประจุบวก เช่น Mg2+ หรือ Al3+ ในยาลดกรดได้มากที่สุด จนส่งผลให้การดูดซึมตัวยาลดลงอย่างมีนัยสำคัญ</t>
        </is>
      </c>
      <c r="D186" s="186" t="inlineStr">
        <is>
          <t>Rosuvastatin</t>
        </is>
      </c>
      <c r="E186" s="186" t="inlineStr">
        <is>
          <t>Rosuvastatin</t>
        </is>
      </c>
      <c r="F186" s="186" t="inlineStr">
        <is>
          <t>Atorvastatin</t>
        </is>
      </c>
      <c r="G186" s="186" t="inlineStr">
        <is>
          <t>Simvastatin</t>
        </is>
      </c>
      <c r="H186" s="186" t="inlineStr">
        <is>
          <t>Pravastatin</t>
        </is>
      </c>
      <c r="I186" s="186" t="inlineStr">
        <is>
          <t>Lovastatin</t>
        </is>
      </c>
      <c r="J186" s="185" t="inlineStr">
        <is>
          <t>1</t>
        </is>
      </c>
      <c r="K186" s="186" t="inlineStr">
        <is>
          <t>✅ คำตอบที่ถูกต้อง: ข้อ ก. Rosuvastatin
🎯 ทำไมข้อนี้ถึงถูก:
🎯 ทำไมข้อนี้ถึงถูก: Rosuvastatin มีลักษณะโครงสร้างที่มีหมู่ Pyrimidine ring และ Sulfonamide group (-SO2-NH-R) ซึ่งสามารถจับ chelate กับไอออนของโลหะประจุบวก เช่น Mg2+ และ Al3+ ในยาลดกรด (Antacids) ได้ดีมาก ส่งผลให้ค่าชีวประสิทธิผล (AUC และ Cmax) ของ Rosuvastatin ลดลงได้ถึงประมาณร้อยละ 50 จึงมีคำแนะนำในการบริหารยาให้รับประทานห่างจากยาลดกรดอย่างน้อย 2 ชั่วโมง
🔍 ข้ออื่นผิดเพราะอะไร:
• ข้อ ข. Atorvastatin: มีโครงสร้าง pyrrole ring การเกิด chelation กับยาลดกรดมีผลกระทบต่อ bioavailability น้อยกว่าอย่างชัดเจน
• ข้อ ค. Simvastatin: เป็น lipophilic prodrug ที่มีโครงสร้างเป็น lactone ring ไม่ได้เกิด chelation กับไอออนของโลหะประจุบวกอย่างมีนัยสำคัญ
• ข้อ ง. Pravastatin: แม้จะเป็น hydrophilic statin แต่ไม่มี sulfonamide moiety และได้รับผลกระทบจาก antacids chelation น้อยกว่า Rosuvastatin
• ข้อ จ. Lovastatin: เป็น lipophilic prodrug ที่มี lactone ring ไม่เกิด chelation กับไอออนของโลหะประจุบวก</t>
        </is>
      </c>
      <c r="L186" s="186" t="inlineStr">
        <is>
          <t>Clinic</t>
        </is>
      </c>
      <c r="M186" s="186" t="inlineStr">
        <is>
          <t>Cardiovascular</t>
        </is>
      </c>
      <c r="N186" s="186" t="inlineStr">
        <is>
          <t>Statins Drug Interactions (Antacids Chelation)</t>
        </is>
      </c>
      <c r="O186" s="185" t="inlineStr">
        <is>
          <t>ข้อสอบจริง</t>
        </is>
      </c>
      <c r="P186" s="186" t="inlineStr">
        <is>
          <t>PLE_CC1_2567_Key ข้อ 101</t>
        </is>
      </c>
      <c r="Q186" s="185" t="inlineStr">
        <is>
          <t>ข้อสอบจริง</t>
        </is>
      </c>
      <c r="R186" s="185" t="inlineStr">
        <is>
          <t>2567</t>
        </is>
      </c>
      <c r="S186" s="185" t="n"/>
    </row>
    <row r="187" ht="409.6" customHeight="1" s="49">
      <c r="A187" s="185" t="n">
        <v>185</v>
      </c>
      <c r="B187" s="186"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 โดยผู้ป่วยมีโรคประจำตัวเป็นโรคความดันโลหิตสูง</t>
        </is>
      </c>
      <c r="C187" s="186" t="inlineStr">
        <is>
          <t>ยาบรรเทาอาการปวดในข้อใดส่งผลกระทบต่อการควบคุมระดับความดันโลหิตและเพิ่มความเสี่ยงต่อโรคหัวใจและหลอดเลือดสูงที่สุด</t>
        </is>
      </c>
      <c r="D187" s="186" t="n"/>
      <c r="E187" s="186" t="inlineStr">
        <is>
          <t>Etoricoxib</t>
        </is>
      </c>
      <c r="F187" s="186" t="inlineStr">
        <is>
          <t>Paracetamol</t>
        </is>
      </c>
      <c r="G187" s="186" t="inlineStr">
        <is>
          <t>Tolperisone</t>
        </is>
      </c>
      <c r="H187" s="186" t="inlineStr">
        <is>
          <t>Tramadol</t>
        </is>
      </c>
      <c r="I187" s="186" t="inlineStr">
        <is>
          <t>Codeine</t>
        </is>
      </c>
      <c r="J187" s="185" t="inlineStr">
        <is>
          <t>1</t>
        </is>
      </c>
      <c r="K187" s="186" t="inlineStr">
        <is>
          <t>✅ คำตอบที่ถูกต้อง: ข้อ ก. Etoricoxib
🎯 ทำไมข้อนี้ถึงถูก:
เป็นยาในกลุ่ม Selective COX-2 inhibitor ที่มีผลยับยั้ง Prostacyclin (PGI2) จากเซลล์เยื่อบุผนังหลอดเลือดโดยไม่ยับยั้ง Thromboxane A2 (TXA2) จากเกล็ดเลือด ทำให้เกิดการคั่งของโซเดียมและน้ำในไต หลอดเลือดหดตัว และมีความเสี่ยงต่อการเพิ่มความดันโลหิต (Dose-dependent blood pressure elevation) สูงที่สุดในกลุ่ม NSAIDs
🔍 ข้ออื่นผิดเพราะอะไร:
• ข้อ ข. ผิดเพราะ: Paracetamol ไม่มีฤทธิ์ยับยั้ง COX ในไตอย่างมีนัยสำคัญ ไม่ทำให้เกิด Sodium and water retention จึงปลอดภัยต่อความดันโลหิตมากกว่า NSAIDs
• ข้อ ค. ผิดเพราะ: Tolperisone เป็นยาคลายกล้ามเนื้อ (Centrally acting muscle relaxant) ไม่มีผลยับยั้ง Prostaglandin ในไต จึงไม่เพิ่มความดันโลหิต
• ข้อ ง. ผิดเพราะ: Tramadol เป็นยาแก้ปวดกลุ่ม Opioid agonist และ SNRI ไม่มีผลต่อการสังเคราะห์ Prostaglandin ในไต ไม่ส่งผลให้ความดันโลหิตสูงขึ้น
• ข้อ จ. ผิดเพราะ: Codeine เป็น Weak opioid agonist ออกฤทธิ์ต่อระบบประสาทส่วนกลาง ไม่มีผลต่อการคั่งของน้ำและเกลือแร่ในไต</t>
        </is>
      </c>
      <c r="L187" s="186" t="n"/>
      <c r="M187" s="186" t="inlineStr">
        <is>
          <t>Cardiovascular</t>
        </is>
      </c>
      <c r="N187" s="186" t="inlineStr">
        <is>
          <t>Hypertension &amp; Drug-Induced HTN</t>
        </is>
      </c>
      <c r="O187" s="185" t="inlineStr">
        <is>
          <t>Clinic</t>
        </is>
      </c>
      <c r="P187" s="186" t="inlineStr">
        <is>
          <t>ข้อสอบจริง PLE-CC1 ปี 2566 Day 1 ข้อ 6 [CASE_2566_OA_01]</t>
        </is>
      </c>
      <c r="Q187" s="185" t="inlineStr">
        <is>
          <t>ข้อสอบจริง</t>
        </is>
      </c>
      <c r="R187" s="185" t="inlineStr">
        <is>
          <t>2566 Day 1</t>
        </is>
      </c>
      <c r="S187" s="185" t="inlineStr">
        <is>
          <t>CASE_2566_OA_01</t>
        </is>
      </c>
    </row>
    <row r="188" ht="409.6" customHeight="1" s="49">
      <c r="A188" s="185" t="n">
        <v>186</v>
      </c>
      <c r="B188" s="186"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และอาการฟื้นตัวกลับสู่ปกติในเวลาต่อมา ได้รับการวินิจฉัยเป็น TIA</t>
        </is>
      </c>
      <c r="C188" s="186" t="inlineStr">
        <is>
          <t>ในการควบคุมความดันโลหิตเพื่อป้องกันการเกิดโรคหลอดเลือดสมองซ้ำ (Secondary stroke prevention) ยาลดความดันโลหิตในข้อใดต่อไปนี้ มีหลักฐานเชิงประจักษ์ว่ามีประสิทธิภาพในการป้องกันโรคหลอดเลือดสมองด้อยที่สุด และ 'ไม่แนะนำ' ให้เลือกใช้เป็นอันดับแรก</t>
        </is>
      </c>
      <c r="D188" s="186" t="n"/>
      <c r="E188" s="186" t="inlineStr">
        <is>
          <t>Hydrochlorothiazide (HCTZ)</t>
        </is>
      </c>
      <c r="F188" s="186" t="inlineStr">
        <is>
          <t>Lisinopril</t>
        </is>
      </c>
      <c r="G188" s="186" t="inlineStr">
        <is>
          <t>Atenolol</t>
        </is>
      </c>
      <c r="H188" s="186" t="inlineStr">
        <is>
          <t>Indapamide</t>
        </is>
      </c>
      <c r="I188" s="186" t="inlineStr">
        <is>
          <t>Amlodipine</t>
        </is>
      </c>
      <c r="J188" s="185" t="inlineStr">
        <is>
          <t>3</t>
        </is>
      </c>
      <c r="K188" s="186" t="inlineStr">
        <is>
          <t>✅ คำตอบที่ถูกต้อง: ข้อ ค. Atenolol
🎯 ทำไมข้อนี้ถึงถูก:
ตามแนวทาง AHA/ASA และ European Stroke Guidelines ยาลดความดันโลหิตกลุ่ม Beta-blockers (โดยเฉพาะ Atenolol) มีประสิทธิภาพในการป้องกันการเกิดโรคหลอดเลือดสมอง (Stroke prevention) ด้อยกว่ายาลดความดันโลหิตกลุ่มอื่นๆ (ACEIs/ARBs, CCBs, Thiazide/Thiazide-like diuretics) อย่างมีนัยสำคัญ เนื่องจากไม่สามารถลดความดันโลหิตในหลอดเลือดแดงใหญ่ส่วนกลาง (Central aortic pressure) ได้ดีเท่ากลุ่มอื่น จึงไม่แนะนำให้ใช้เป็นยาหลักในการป้องกันโรคหลอดเลือดสมอง
🔍 ข้ออื่นผิดเพราะอะไร:
• ข้อ ก. ข. ง. และ จ. ผิดเพราะ: ACEIs (Lisinopril), ARBs, CCBs (Amlodipine) และ Thiazide/Thiazide-like diuretics (Indapamide) ล้วนมีหลักฐานสนับสนุนชัดเจนในการลดอัตราการเกิด Stroke ซ้ำ</t>
        </is>
      </c>
      <c r="L188" s="186" t="n"/>
      <c r="M188" s="186" t="inlineStr">
        <is>
          <t>Cardiovascular</t>
        </is>
      </c>
      <c r="N188" s="186" t="inlineStr">
        <is>
          <t>Hypertension Management in Stroke Prevention</t>
        </is>
      </c>
      <c r="O188" s="185" t="inlineStr">
        <is>
          <t>Clinic</t>
        </is>
      </c>
      <c r="P188" s="186" t="inlineStr">
        <is>
          <t>ข้อสอบจริง PLE-CC1 ปี 2566 Day 1 ข้อ 75 [CASE_2566_STROKE_01]</t>
        </is>
      </c>
      <c r="Q188" s="185" t="inlineStr">
        <is>
          <t>ข้อสอบจริง</t>
        </is>
      </c>
      <c r="R188" s="185" t="inlineStr">
        <is>
          <t>2566 Day 1</t>
        </is>
      </c>
      <c r="S188" s="185" t="inlineStr">
        <is>
          <t>CASE_2566_STROKE_01</t>
        </is>
      </c>
    </row>
    <row r="189" ht="409.6" customHeight="1" s="49">
      <c r="A189" s="185" t="n">
        <v>187</v>
      </c>
      <c r="B189" s="186"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และอาการฟื้นตัวกลับสู่ปกติในเวลาต่อมา ได้รับการวินิจฉัยเป็น TIA</t>
        </is>
      </c>
      <c r="C189" s="186" t="inlineStr">
        <is>
          <t>ตามแนวทางการป้องกันโรคหลอดเลือดสมองซ้ำ (Secondary Prevention of Ischemic Stroke and TIA) ยาลดไขมันในเลือดชนิด High-intensity Statin ในข้อใดมีความเหมาะสมสูงสุดในการสั่งใช้แก่ผู้ป่วยรายนี้</t>
        </is>
      </c>
      <c r="D189" s="186" t="n"/>
      <c r="E189" s="186" t="inlineStr">
        <is>
          <t>Simvastatin 20 mg วันละ 1 ครั้ง ก่อนนอน</t>
        </is>
      </c>
      <c r="F189" s="186" t="inlineStr">
        <is>
          <t>Atorvastatin 40 ถึง 80 mg วันละ 1 ครั้ง</t>
        </is>
      </c>
      <c r="G189" s="186" t="inlineStr">
        <is>
          <t>Pravastatin 20 mg วันละ 1 ครั้ง</t>
        </is>
      </c>
      <c r="H189" s="186" t="inlineStr">
        <is>
          <t>Rosuvastatin 5 mg วันละ 1 ครั้ง</t>
        </is>
      </c>
      <c r="I189" s="186" t="inlineStr">
        <is>
          <t>Fluvastatin 40 mg วันละ 1 ครั้ง</t>
        </is>
      </c>
      <c r="J189" s="185" t="inlineStr">
        <is>
          <t>2</t>
        </is>
      </c>
      <c r="K189" s="186" t="inlineStr">
        <is>
          <t>✅ คำตอบที่ถูกต้อง: ข้อ ข. Atorvastatin 40 ถึง 80 mg วันละ 1 ครั้ง
🎯 ทำไมข้อนี้ถึงถูก:
ตามแนวทาง AHA/ASA Guideline for the Prevention of Stroke in Patients with Stroke and TIA ผู้ป่วยที่มีภาวะขาดเลือดสมองชั่วคราว (TIA) จัดเป็นกลุ่ม Clinical ASCVD ซึ่งต้องได้รับยากลุ่ม High-Intensity Statin Therapy เพื่อลดระดับ LDL-C ลงอย่างน้อย 50% โดยขนาดยาที่จัดเป็น High-intensity statin ได้แก่ Atorvastatin 40 - 80 mg หรือ Rosuvastatin 20 - 40 mg วันละ 1 ครั้ง
🔍 ข้ออื่นผิดเพราะอะไร:
• ข้อ ก. Simvastatin 20 mg จัดเป็น Moderate-intensity statin (ลด LDL-C ได้ 30 - 49%)
• ข้อ ค. Pravastatin 20 mg จัดเป็น Low-intensity statin
• ข้อ ง. Rosuvastatin 5 mg จัดเป็น Moderate-intensity statin
• ข้อ จ. Fluvastatin 40 mg จัดเป็น Moderate-intensity statin</t>
        </is>
      </c>
      <c r="L189" s="186" t="n"/>
      <c r="M189" s="186" t="inlineStr">
        <is>
          <t>Cardiovascular</t>
        </is>
      </c>
      <c r="N189" s="186" t="inlineStr">
        <is>
          <t>Dyslipidemia &amp; High-Intensity Statin in Stroke</t>
        </is>
      </c>
      <c r="O189" s="185" t="inlineStr">
        <is>
          <t>Clinic</t>
        </is>
      </c>
      <c r="P189" s="186" t="inlineStr">
        <is>
          <t>ข้อสอบจริง PLE-CC1 ปี 2566 Day 1 ข้อ 76 [CASE_2566_STROKE_01]</t>
        </is>
      </c>
      <c r="Q189" s="185" t="inlineStr">
        <is>
          <t>ข้อสอบจริง</t>
        </is>
      </c>
      <c r="R189" s="185" t="inlineStr">
        <is>
          <t>2566 Day 1</t>
        </is>
      </c>
      <c r="S189" s="185" t="inlineStr">
        <is>
          <t>CASE_2566_STROKE_01</t>
        </is>
      </c>
    </row>
    <row r="190" ht="409.6" customHeight="1" s="49">
      <c r="A190" s="185" t="n">
        <v>188</v>
      </c>
      <c r="B190" s="186" t="inlineStr">
        <is>
          <t>ผู้ป่วยชายไทย อายุ 45 ปี มีโรคประจำตัวคือ โรคเบาหวานชนิดที่ 2 (Type 2 DM) มาตรวจติดตามสุขภาพประจำปี ตรวจวัดความดันโลหิตซ้ำ 2 ครั้งได้ค่าเฉลี่ย 150/90 mmHg</t>
        </is>
      </c>
      <c r="C190" s="186" t="inlineStr">
        <is>
          <t>ตามแนวทางการรักษาโรคความดันโลหิตสูงในเวชปฏิบัติทั่วไปของสมาคมความดันโลหิตสูงแห่งประเทศไทย ระดับความดันโลหิตของผู้ป่วยรายนี้จัดอยู่ในระดับใด</t>
        </is>
      </c>
      <c r="D190" s="186" t="n"/>
      <c r="E190" s="186" t="inlineStr">
        <is>
          <t>High normal blood pressure</t>
        </is>
      </c>
      <c r="F190" s="186" t="inlineStr">
        <is>
          <t>Grade 1 Hypertension (ความดันโลหิตสูงระดับที่ 1)</t>
        </is>
      </c>
      <c r="G190" s="186" t="inlineStr">
        <is>
          <t>Grade 2 Hypertension (ความดันโลหิตสูงระดับที่ 2)</t>
        </is>
      </c>
      <c r="H190" s="186" t="inlineStr">
        <is>
          <t>Grade 3 Severe Hypertension</t>
        </is>
      </c>
      <c r="I190" s="186" t="inlineStr">
        <is>
          <t>Hypertensive Emergency</t>
        </is>
      </c>
      <c r="J190" s="185" t="inlineStr">
        <is>
          <t>2</t>
        </is>
      </c>
      <c r="K190" s="186" t="inlineStr">
        <is>
          <t>✅ คำตอบที่ถูกต้อง: ข้อ ข. Grade 1 Hypertension (ความดันโลหิตสูงระดับที่ 1)
🎯 ทำไมข้อนี้ถึงถูก:
ตามเกณฑ์มาตรฐาน Thai Guidelines on The Treatment of Hypertension การจำแนกระดับความดันโลหิตในผู้ใหญ่กำหนดไว้ดังนี้:
- Optimal: SBP &lt; 120 และ DBP &lt; 80 mmHg
- Normal: SBP 120 - 129 และ/หรือ DBP 80 - 84 mmHg
- High normal: SBP 130 - 139 และ/หรือ DBP 85 - 89 mmHg
- Grade 1 Hypertension: SBP 140 - 159 และ/หรือ DBP 90 - 99 mmHg
- Grade 2 Hypertension: SBP 160 - 179 และ/หรือ DBP 100 - 109 mmHg
- Grade 3 Hypertension: SBP มากกว่าหรือเท่ากับ 180 และ/หรือ DBP มากกว่าหรือเท่ากับ 110 mmHg
ดังนั้นค่าความดันโลหิต 150/90 mmHg จึงจัดเป็น Grade 1 Hypertension อย่างชัดเจน
🔍 ข้ออื่นผิดเพราะอะไร:
• ข้อ ก. High normal คือ 130 - 139 / 85 - 89 mmHg
• ข้อ ค. Grade 2 คือ 160 - 179 / 100 - 109 mmHg
• ข้อ ง. และ จ. ผิดเพราะ: อาการยังไม่เข้าขั้น Severe หรือ Emergency</t>
        </is>
      </c>
      <c r="L190" s="186" t="n"/>
      <c r="M190" s="186" t="inlineStr">
        <is>
          <t>Cardiovascular</t>
        </is>
      </c>
      <c r="N190" s="186" t="inlineStr">
        <is>
          <t>Hypertension Classification &amp; Blood Pressure Stages</t>
        </is>
      </c>
      <c r="O190" s="185" t="inlineStr">
        <is>
          <t>Clinic</t>
        </is>
      </c>
      <c r="P190" s="186" t="inlineStr">
        <is>
          <t>ข้อสอบจริง PLE-CC1 ปี 2566 Day 1 ข้อ 98 [CASE_2566_HTN_DM_01]</t>
        </is>
      </c>
      <c r="Q190" s="185" t="inlineStr">
        <is>
          <t>ข้อสอบจริง</t>
        </is>
      </c>
      <c r="R190" s="185" t="inlineStr">
        <is>
          <t>2566 Day 1</t>
        </is>
      </c>
      <c r="S190" s="185" t="inlineStr">
        <is>
          <t>CASE_2566_HTN_DM_01</t>
        </is>
      </c>
    </row>
    <row r="191" ht="409.6" customHeight="1" s="49">
      <c r="A191" s="185" t="n">
        <v>189</v>
      </c>
      <c r="B191" s="186" t="inlineStr">
        <is>
          <t>ผู้ป่วยชายไทย อายุ 45 ปี มีโรคประจำตัวคือ โรคเบาหวานชนิดที่ 2 (Type 2 DM) มาตรวจติดตามสุขภาพประจำปี ตรวจวัดความดันโลหิตซ้ำ 2 ครั้งได้ค่าเฉลี่ย 150/90 mmHg ตรวจพบ Albuminuria ระดับปานกลาง ค่า eGFR เท่ากับ 85 mL/min/1.73 m2</t>
        </is>
      </c>
      <c r="C191" s="186" t="inlineStr">
        <is>
          <t>ตามแนวทางการรักษาโรคความดันโลหิตสูงและโรคไตจากเบาหวาน ยาลดความดันโลหิตในข้อใดเหมาะสมที่สุดในการเลือกเป็นยาขนานแรก (First-line agent)</t>
        </is>
      </c>
      <c r="D191" s="186" t="n"/>
      <c r="E191" s="186" t="inlineStr">
        <is>
          <t>Hydrochlorothiazide (HCTZ)</t>
        </is>
      </c>
      <c r="F191" s="186" t="inlineStr">
        <is>
          <t>Amlodipine</t>
        </is>
      </c>
      <c r="G191" s="186" t="inlineStr">
        <is>
          <t>Sacubitril + Valsartan</t>
        </is>
      </c>
      <c r="H191" s="186" t="inlineStr">
        <is>
          <t>Furosemide</t>
        </is>
      </c>
      <c r="I191" s="186" t="inlineStr">
        <is>
          <t>Enalapril (หรือยากลุ่ม ACEIs/ARBs)</t>
        </is>
      </c>
      <c r="J191" s="185" t="inlineStr">
        <is>
          <t>5</t>
        </is>
      </c>
      <c r="K191" s="186" t="inlineStr">
        <is>
          <t>✅ คำตอบที่ถูกต้อง: ข้อ จ. Enalapril (หรือยากลุ่ม ACEIs/ARBs)
🎯 ทำไมข้อนี้ถึงถูก:
ในผู้ป่วยโรคเบาหวานที่มีภาวะความดันโลหิตสูงและมีภาวะไข่ขาวรั่วในปัสสาวะ (Albuminuria / Diabetic kidney disease) ยาทางเลือกแรกที่แนะนำเป็นอันดับแรก (First-line drug of choice) คือยากลุ่ม ACE Inhibitors (เช่น Enalapril) หรือ ARBs เนื่องจากมีฤทธิ์ขยายหลอดเลือด Efferent arteriole ของไต ช่วยลดความดันภายในโกลเมอรูลัส (Intraglomerular pressure) ลดการรั่วของโปรตีน และมีผลชะลอการเสื่อมของไต (Renoprotective effect) ที่เหนือกว่ายาลดความดันกลุ่มอื่น
🔍 ข้ออื่นผิดเพราะอะไร:
• ข้อ ก. HCTZ เป็นยาทางเลือกแถวแรกในผู้ป่วยความดันทั่วไป แต่ไม่มีฤทธิ์จำเพาะในการปกป้องไตในผู้ป่วยเบาหวานที่มี Albuminuria
• ข้อ ข. Amlodipine สามารถใช้ร่วมได้ แต่ไม่ใช่ยาเดี่ยวทางเลือกแรกเมื่อมี Albuminuria เด่น
• ข้อ ค. Sacubitril/Valsartan มีข้อบ่งใช้หลักสำหรับ Heart Failure with reduced ejection fraction (HFrEF)
• ข้อ ง. Furosemide เป็น Loop diuretic ใช้รักษาภาวะน้ำเกิน ไม่ใช้เป็นยาลดความดันตัวแรก</t>
        </is>
      </c>
      <c r="L191" s="186" t="n"/>
      <c r="M191" s="186" t="inlineStr">
        <is>
          <t>Cardiovascular</t>
        </is>
      </c>
      <c r="N191" s="186" t="inlineStr">
        <is>
          <t>Hypertension with Diabetes &amp; Renoprotective ACEIs</t>
        </is>
      </c>
      <c r="O191" s="185" t="inlineStr">
        <is>
          <t>Clinic</t>
        </is>
      </c>
      <c r="P191" s="186" t="inlineStr">
        <is>
          <t>ข้อสอบจริง PLE-CC1 ปี 2566 Day 1 ข้อ 99 [CASE_2566_HTN_DM_01]</t>
        </is>
      </c>
      <c r="Q191" s="185" t="inlineStr">
        <is>
          <t>ข้อสอบจริง</t>
        </is>
      </c>
      <c r="R191" s="185" t="inlineStr">
        <is>
          <t>2566 Day 1</t>
        </is>
      </c>
      <c r="S191" s="185" t="inlineStr">
        <is>
          <t>CASE_2566_HTN_DM_01</t>
        </is>
      </c>
    </row>
    <row r="192" ht="409.6" customHeight="1" s="49">
      <c r="A192" s="185" t="n">
        <v>190</v>
      </c>
      <c r="B192" s="186" t="inlineStr">
        <is>
          <t>ผู้ป่วยชายไทย อายุ 67 ปี โรคประจำตัวคือ เบาหวานชนิดที่ 2 และความดันโลหิตสูง รับประทานยาประจำคือ Simvastatin 40 mg วันละ 1 ครั้งก่อนนอน, Metformin 850 mg วันละ 2 ครั้ง, และ HCTZ 50 mg วันละ 1 ครั้ง ดัชนีมวลกาย BMI 35 kg/m2 ผลตรวจเลือดพบ LDL 190 mg/dL, Triglyceride 200 mg/dL, HDL 50 mg/dL ผู้ป่วยมีพฤติกรรมชอบรับประทานของทอดและดื่มสุราเป็นประจำ</t>
        </is>
      </c>
      <c r="C192" s="186" t="inlineStr">
        <is>
          <t>ปัจจัยเสี่ยงในข้อใดของผู้ป่วยรายนี้ที่มีความสัมพันธ์ต่อการเพิ่มความเสี่ยงการเกิดภาวะพิษต่อกล้ามเนื้อจากยาสแตติน (Statin-Associated Muscle Symptoms / Myopathy)</t>
        </is>
      </c>
      <c r="D192" s="186" t="n"/>
      <c r="E192" s="186" t="inlineStr">
        <is>
          <t>ภาวะโรคอ้วน (BMI 35 kg/m2)</t>
        </is>
      </c>
      <c r="F192" s="186" t="inlineStr">
        <is>
          <t>เพศชาย</t>
        </is>
      </c>
      <c r="G192" s="186" t="inlineStr">
        <is>
          <t>อายุมากกว่า 65 ปี และการใช้ยา Simvastatin ขนาดสูง (40 mg)</t>
        </is>
      </c>
      <c r="H192" s="186" t="inlineStr">
        <is>
          <t>การรับประทานยา Metformin</t>
        </is>
      </c>
      <c r="I192" s="186" t="inlineStr">
        <is>
          <t>การรับประทานยา HCTZ เพียงอย่างเดียว</t>
        </is>
      </c>
      <c r="J192" s="185" t="inlineStr">
        <is>
          <t>3</t>
        </is>
      </c>
      <c r="K192" s="186" t="inlineStr">
        <is>
          <t>✅ คำตอบที่ถูกต้อง: ข้อ ค. อายุมากกว่า 65 ปี และการใช้ยา Simvastatin ขนาดสูง (40 mg)
🎯 ทำไมข้อนี้ถึงถูก:
ปัจจัยเสี่ยงสำคัญของผู้ป่วยต่อการเกิด Statin-Associated Muscle Symptoms (SAMS) และ Rhabdomyolysis ได้แก่:
1) อายุมาก (Age &gt; 65 ปี)
2) การใช้ยา Simvastatin ในขนาดสูง (40 mg ขึ้นไป) ซึ่งมีความเสี่ยงต่อพิษของกล้ามเนื้อสูงกว่าสแตตินชนิดอื่น
3) การดื่มแอลกอฮอล์ปริมาณมาก (กระตุ้นพิษต่อตับและกล้ามเนื้อ)
4) ภาวะตับหรือไตบกพร่อง
🔍 ข้ออื่นผิดเพราะอะไร:
• ข้อ ก. และ ข. ผิดเพราะ: เพศหญิงมีความเสี่ยงต่อ SAMS สูงกว่าเพศชาย และคนรูปร่างผอม (Low BMI) มีความเสี่ยงสูงกว่าคนอ้วนเนื่องจากขนาดยาต่อน้ำหนักตัวสูงกว่า
• ข้อ ง. Metformin ไม่ได้เพิ่มความเสี่ยงต่อการเกิด Statin myopathy</t>
        </is>
      </c>
      <c r="L192" s="186" t="n"/>
      <c r="M192" s="186" t="inlineStr">
        <is>
          <t>Cardiovascular</t>
        </is>
      </c>
      <c r="N192" s="186" t="inlineStr">
        <is>
          <t>Statin Safety &amp; Myopathy Risk Factors</t>
        </is>
      </c>
      <c r="O192" s="185" t="inlineStr">
        <is>
          <t>Clinic</t>
        </is>
      </c>
      <c r="P192" s="186" t="inlineStr">
        <is>
          <t>ข้อสอบจริง PLE-CC1 ปี 2566 Day 1 ข้อ 104 [CASE_2566_LIPID_01]</t>
        </is>
      </c>
      <c r="Q192" s="185" t="inlineStr">
        <is>
          <t>ข้อสอบจริง</t>
        </is>
      </c>
      <c r="R192" s="185" t="inlineStr">
        <is>
          <t>2566 Day 1</t>
        </is>
      </c>
      <c r="S192" s="185" t="inlineStr">
        <is>
          <t>CASE_2566_LIPID_01</t>
        </is>
      </c>
    </row>
    <row r="193" ht="409.6" customHeight="1" s="49">
      <c r="A193" s="185" t="n">
        <v>191</v>
      </c>
      <c r="B193" s="186" t="inlineStr">
        <is>
          <t>ต่อมาผู้ป่วยได้รับการเปลี่ยนยาเป็น Rosuvastatin 20 mg วันละ 1 ครั้ง หลังรับประทานยาต่อเนื่อง 3 เดือน ตรวจติดตามผลระดับไขมันในเลือดพบ:
• LDL-C: 100 mg/dL
• Triglyceride (TG): 600 mg/dL (ช่วงปกติ &lt; 150 mg/dL)
• HDL-C: 50 mg/dL</t>
        </is>
      </c>
      <c r="C193" s="186" t="inlineStr">
        <is>
          <t>ตามแนวทางการรักษาภาวะไขมันในเลือดผิดปกติ ในผู้ป่วยที่มีระดับ Triglyceride สูงรุนแรง (Severe Hypertriglyceridemia, TG &gt;= 500 mg/dL) เพื่อป้องกันการเกิดภาวะตับอ่อนอักเสบเฉียบพลัน (Acute pancreatitis) ควรปรับแผนการรักษาอย่างไรเหมาะสมที่สุด</t>
        </is>
      </c>
      <c r="D193" s="186" t="n"/>
      <c r="E193" s="186" t="inlineStr">
        <is>
          <t>เปลี่ยนยาเป็น Atorvastatin 80 mg วันละ 1 ครั้ง</t>
        </is>
      </c>
      <c r="F193" s="186" t="inlineStr">
        <is>
          <t>เพิ่มยา Gemfibrozil 600 mg วันละ 2 ครั้ง ก่อนอาหาร</t>
        </is>
      </c>
      <c r="G193" s="186" t="inlineStr">
        <is>
          <t>คงยา Rosuvastatin 20 mg เดิม และเพิ่มยา Fenofibrate (เช่น Fenofibrate 160 mg OD)</t>
        </is>
      </c>
      <c r="H193" s="186" t="inlineStr">
        <is>
          <t>เปลี่ยนเป็น Simvastatin 40 mg ร่วมกับ Gemfibrozil 600 mg วันละ 2 ครั้ง</t>
        </is>
      </c>
      <c r="I193" s="186" t="inlineStr">
        <is>
          <t>เพิ่มยา Ezetimibe 10 mg วันละ 1 ครั้ง</t>
        </is>
      </c>
      <c r="J193" s="185" t="inlineStr">
        <is>
          <t>3</t>
        </is>
      </c>
      <c r="K193" s="186" t="inlineStr">
        <is>
          <t>✅ คำตอบที่ถูกต้อง: ข้อ ค. คงยา Rosuvastatin 20 mg เดิม และเพิ่มยา Fenofibrate (เช่น Fenofibrate 160 mg OD)
🎯 ทำไมข้อนี้ถึงถูก:
เมื่อระดับ Triglyceride สูงเกิน 500 mg/dL (ผู้ป่วยรายนี้มี TG 600 mg/dL) เป้าหมายเร่งด่วนอันดับแรกคือการลดระดับ TG ลงอย่างรวดเร็ว เพื่อป้องกันภาวะตับอ่อนอักเสบเฉียบพลัน (Acute pancreatitis) โดยการเพิ่มยากลุ่ม Fibrate ร่วมกับ Statin ยา Fibrate ที่ปลอดภัยและแนะนำให้ใช้ร่วมกับ Statin คือ Fenofibrate (เนื่องจากไม่รบกวนกระบวนการ Glucuronidation ของ Statin) ในขณะที่ Gemfibrozil เป็นข้อห้ามใช้เด็ดขาดร่วมกับ Statin เนื่องจากเพิ่มความเสี่ยงต่อ Rhabdomyolysis สูงมาก
🔍 ข้ออื่นผิดเพราะอะไร:
• ข้อ ก. Atorvastatin 80 mg ไม่สามารถลดระดับ Triglyceride 600 mg/dL ได้เพียงพอ
• ข้อ ข. และ ง. ผิดเพราะ: การใช้ Gemfibrozil ร่วมกับ Statin เป็นข้อห้ามใช้ (Contraindicated) เนื่องจากยับยั้งการกำจัด Statin ทำให้เสี่ยงต่อ Rhabdomyolysis สูงมาก
• ข้อ จ. Ezetimibe มีผลลด LDL-C เป็นหลัก ไม่มีผลลด Triglyceride ที่ระดับสูงมากขนาดนี้</t>
        </is>
      </c>
      <c r="L193" s="186" t="n"/>
      <c r="M193" s="186" t="inlineStr">
        <is>
          <t>Cardiovascular</t>
        </is>
      </c>
      <c r="N193" s="186" t="inlineStr">
        <is>
          <t>Severe Hypertriglyceridemia Management &amp; Fibrates</t>
        </is>
      </c>
      <c r="O193" s="185" t="inlineStr">
        <is>
          <t>Clinic</t>
        </is>
      </c>
      <c r="P193" s="186" t="inlineStr">
        <is>
          <t>ข้อสอบจริง PLE-CC1 ปี 2566 Day 1 ข้อ 106 [CASE_2566_LIPID_01]</t>
        </is>
      </c>
      <c r="Q193" s="185" t="inlineStr">
        <is>
          <t>ข้อสอบจริง</t>
        </is>
      </c>
      <c r="R193" s="185" t="inlineStr">
        <is>
          <t>2566 Day 1</t>
        </is>
      </c>
      <c r="S193" s="185" t="inlineStr">
        <is>
          <t>CASE_2566_LIPID_01</t>
        </is>
      </c>
    </row>
    <row r="194" ht="409.6" customHeight="1" s="49">
      <c r="A194" s="185" t="n">
        <v>192</v>
      </c>
      <c r="B194" s="186" t="n"/>
      <c r="C194" s="186" t="inlineStr">
        <is>
          <t>จากข้อมูลของผู้ป่วยรายนี้ (ชายอายุ 67 ปี โรคอ้วน BMI 35 kg/m2 ดื่มสุราเป็นประจำ รับประทานยา HCTZ 50 mg/day และ Metformin) ปัจจัยในข้อใดต่อไปนี้มีส่วนส่งเสริมให้เกิดภาวะไตรกลีเซอไรด์ในเลือดสูง (Secondary Hypertriglyceridemia)</t>
        </is>
      </c>
      <c r="D194" s="186" t="n"/>
      <c r="E194" s="186" t="inlineStr">
        <is>
          <t>อายุที่เพิ่มขึ้นเพียงอย่างเดียว</t>
        </is>
      </c>
      <c r="F194" s="186" t="inlineStr">
        <is>
          <t>โรคอ้วนเพียงอย่างเดียว</t>
        </is>
      </c>
      <c r="G194" s="186" t="inlineStr">
        <is>
          <t>การดื่มสุราเป็นประจำเพียงอย่างเดียว</t>
        </is>
      </c>
      <c r="H194" s="186" t="inlineStr">
        <is>
          <t>การรับประทานยา Metformin</t>
        </is>
      </c>
      <c r="I194" s="186" t="inlineStr">
        <is>
          <t>โรคอ้วน การดื่มแอลกอฮอล์เป็นประจำ และการใช้ยาขับปัสสาวะกลุ่ม Thiazide (HCTZ) ขนาดสูง</t>
        </is>
      </c>
      <c r="J194" s="185" t="inlineStr">
        <is>
          <t>5</t>
        </is>
      </c>
      <c r="K194" s="186" t="inlineStr">
        <is>
          <t>✅ คำตอบที่ถูกต้อง: ข้อ จ. โรคอ้วน การดื่มแอลกอฮอล์เป็นประจำ และการใช้ยาขับปัสสาวะกลุ่ม Thiazide (HCTZ) ขนาดสูง
🎯 ทำไมข้อนี้ถึงถูก:
สาเหตุทุติยภูมิ (Secondary causes) ของภาวะไตรกลีเซอไรด์สูงในผู้ป่วยรายนี้เกิดจากปัจจัยร่วมกันหลายประการ ได้แก่:
1) โรคอ้วนและภาวะดื้อต่ออินซูลิน (Obesity &amp; Metabolic syndrome): เพิ่มการสังเคราะห์ VLDL จากตับ
2) การดื่มแอลกอฮอล์: เพิ่มการสร้างกรดไขมันอิสระและการสังเคราะห์ Triglyceride ที่ตับอย่างมาก
3) ยาขับปัสสาวะ Thiazide (HCTZ ขนาดสูง 50 mg): รบกวนการทำงานของเอนไซม์ Lipoprotein lipase ทำให้การสลายไตรกลีเซอไรด์ลดลง
🔍 ข้ออื่นผิดเพราะอะไร:
• ข้อ ก. ข. และ ค. เป็นการระบุเพียงปัจจัยเดียวอย่างไม่ครอบคลุม
• ข้อ ง. Metformin มีผลช่วยลดไตรกลีเซอไรด์ได้เล็กน้อย ไม่ใช่ตัวการเพิ่ม</t>
        </is>
      </c>
      <c r="L194" s="186" t="n"/>
      <c r="M194" s="186" t="inlineStr">
        <is>
          <t>Cardiovascular</t>
        </is>
      </c>
      <c r="N194" s="186" t="inlineStr">
        <is>
          <t>Secondary Causes of Hypertriglyceridemia</t>
        </is>
      </c>
      <c r="O194" s="185" t="inlineStr">
        <is>
          <t>Clinic</t>
        </is>
      </c>
      <c r="P194" s="186" t="inlineStr">
        <is>
          <t>ข้อสอบจริง PLE-CC1 ปี 2566 Day 1 ข้อ 107 [CASE_2566_LIPID_01]</t>
        </is>
      </c>
      <c r="Q194" s="185" t="inlineStr">
        <is>
          <t>ข้อสอบจริง</t>
        </is>
      </c>
      <c r="R194" s="185" t="inlineStr">
        <is>
          <t>2566 Day 1</t>
        </is>
      </c>
      <c r="S194" s="185" t="n"/>
    </row>
    <row r="195" ht="409.6" customHeight="1" s="49">
      <c r="A195" s="185" t="n">
        <v>193</v>
      </c>
      <c r="B195" s="186" t="n"/>
      <c r="C195" s="186" t="inlineStr">
        <is>
          <t>ข้อใดต่อไปนี้กล่าว 'ไม่ถูกต้อง' เกี่ยวกับคุณสมบัติทางเภสัชจลนศาสตร์และอาการไม่พึงประสงค์ของยากลุ่ม Statins</t>
        </is>
      </c>
      <c r="D195" s="186" t="n"/>
      <c r="E195" s="186" t="inlineStr">
        <is>
          <t>Simvastatin ถูกเปลี่ยนสภาพเป็นหลักผ่านเอนไซม์ CYP3A4 ที่ตับ</t>
        </is>
      </c>
      <c r="F195" s="186" t="inlineStr">
        <is>
          <t>Pravastatin เป็นยาสแตตินที่ชอบน้ำ (Hydrophilic) และไม่ผ่าน CYP สามารถใช้ในผู้ป่วยที่มีภาวะการทำงานของตับผิดปกติเล็กน้อยได้</t>
        </is>
      </c>
      <c r="G195" s="186" t="inlineStr">
        <is>
          <t>อาการไม่พึงประสงค์ที่อาจพบได้จากการใช้ยากลุ่ม Statin ระยะยาวคือการเพิ่มความเสี่ยงต่อการเกิดโรคเบาหวานรายใหม่ (New-onset diabetes)</t>
        </is>
      </c>
      <c r="H195" s="186" t="inlineStr">
        <is>
          <t>Atorvastatin เป็นสแตตินที่มีค่าครึ่งชีวิตในการออกฤทธิ์ยาวนาน (Long half-life ประมาณ 14 - 20 ชั่วโมง)</t>
        </is>
      </c>
      <c r="I195" s="186" t="inlineStr">
        <is>
          <t>Rosuvastatin ถูกเปลี่ยนสภาพเป็นหลักผ่านเอนไซม์ CYP3A4 ในสัดส่วนมากกว่า 80%</t>
        </is>
      </c>
      <c r="J195" s="185" t="inlineStr">
        <is>
          <t>5</t>
        </is>
      </c>
      <c r="K195" s="186" t="inlineStr">
        <is>
          <t>✅ คำตอบที่ถูกต้อง: ข้อ จ. Rosuvastatin ถูกเปลี่ยนสภาพเป็นหลักผ่านเอนไซม์ CYP3A4 ในสัดส่วนมากกว่า 80%
🎯 ทำไมข้อนี้ถึงถูก:
Rosuvastatin มีคุณสมบัติชอบน้ำ (Hydrophilic statin) และแทบไม่ถูกเมแทบอลิซึมผ่านเอนไซม์ Cytochrome P450 (ถูกเปลี่ยนสภาพเพียงประมาณ 10% ผ่านเอนไซม์ CYP2C9) และถูกขับออกทางอุจจาระและปัสสาวะในรูปเดิมเป็นส่วนใหญ่ จึงไม่ผ่าน CYP3A4 ข้อความที่กล่าวว่าผ่าน CYP3A4 มากกว่า 80% จึง ผิด อย่างชัดเจน (สแตตินที่ผ่าน CYP3A4 เด่นชัดคือ Simvastatin, Lovastatin, และ Atorvastatin)
🔍 ข้ออื่นผิดเพราะอะไร:
• ข้อ ก. ข. ค. และ ง. ล้วนเป็นคุณสมบัติที่ถูกต้องตามหลักวิชาการของยากลุ่ม Statins</t>
        </is>
      </c>
      <c r="L195" s="186" t="n"/>
      <c r="M195" s="186" t="inlineStr">
        <is>
          <t>Cardiovascular</t>
        </is>
      </c>
      <c r="N195" s="186" t="inlineStr">
        <is>
          <t>Statin Pharmacokinetics &amp; CYP Pathways</t>
        </is>
      </c>
      <c r="O195" s="185" t="inlineStr">
        <is>
          <t>Clinic</t>
        </is>
      </c>
      <c r="P195" s="186" t="inlineStr">
        <is>
          <t>ข้อสอบจริง PLE-CC1 ปี 2566 Day 1 ข้อ 108 [CASE_2566_LIPID_01]</t>
        </is>
      </c>
      <c r="Q195" s="185" t="inlineStr">
        <is>
          <t>ข้อสอบจริง</t>
        </is>
      </c>
      <c r="R195" s="185" t="inlineStr">
        <is>
          <t>2566 Day 1</t>
        </is>
      </c>
      <c r="S195" s="185" t="n"/>
    </row>
    <row r="196" ht="409.6" customHeight="1" s="49">
      <c r="A196" s="185" t="n">
        <v>194</v>
      </c>
      <c r="B196" s="186" t="inlineStr">
        <is>
          <t>ในการตรวจติดตามความปลอดภัยทางห้องปฏิบัติการ (Laboratory monitoring) ในผู้ป่วยที่ได้รับยากลุ่ม Statins อย่างสม่ำเสมอ</t>
        </is>
      </c>
      <c r="C196" s="186" t="inlineStr">
        <is>
          <t>ค่าการตรวจทางห้องปฏิบัติการในข้อใดต่อไปนี้ 'ไม่จำเป็น' ต้องทำการตรวจติดตามเป็นประจำ (Routine monitoring) หากผู้ป่วยไม่มีอาการผิดปกติ</t>
        </is>
      </c>
      <c r="D196" s="186" t="n"/>
      <c r="E196" s="186" t="inlineStr">
        <is>
          <t>Alanine Aminotransferase (ALT)</t>
        </is>
      </c>
      <c r="F196" s="186" t="inlineStr">
        <is>
          <t>Aspartate Aminotransferase (AST)</t>
        </is>
      </c>
      <c r="G196" s="186" t="inlineStr">
        <is>
          <t>Creatine Kinase (CK)</t>
        </is>
      </c>
      <c r="H196" s="186" t="inlineStr">
        <is>
          <t>Serum Uric acid</t>
        </is>
      </c>
      <c r="I196" s="186" t="inlineStr">
        <is>
          <t>Hemoglobin A1c (HbA1c)</t>
        </is>
      </c>
      <c r="J196" s="185" t="inlineStr">
        <is>
          <t>4</t>
        </is>
      </c>
      <c r="K196" s="186" t="inlineStr">
        <is>
          <t>✅ คำตอบที่ถูกต้อง: ข้อ ง. Serum Uric acid
🎯 ทำไมข้อนี้ถึงถูก:
ยากลุ่ม Statins ไม่มีผลกระทบโดยตรงต่อการสร้างหรือการขับออกของกรดยูริกในร่างกาย จึงไม่มีข้อบ่งชี้หรือความจำเป็นต้องตรวจติดตามระดับ Serum Uric acid ในทางตรงกันข้าม การตรวจติดตามผู้ป่วยที่ใช้สแตตินจะมุ่งเน้นที่ เอนไซม์ตับ (ALT ตรวจ Baseline และเมื่อมีอาการ), ระดับน้ำตาลในเลือด (HbA1c/FPG เฝ้าระวังเบาหวาน), และ Creatine Kinase (CK ตรวจเฉพาะเมื่อผู้ป่วยมีอาการปวดกล้ามเนื้อ Myalgia/Weakness)
🔍 ข้ออื่นผิดเพราะอะไร:
• ข้อ ก. และ ข. ใช้ตรวจประเมินพิษต่อตับ (Hepatotoxicity)
• ข้อ ค. ตรวจเมื่อมีอาการปวดกล้ามเนื้อเพื่อแยกโรค Rhabdomyolysis
• ข้อ จ. ติดตามความเสี่ยงเบาหวานรายใหม่ตามข้อแนะนำของ US FDA</t>
        </is>
      </c>
      <c r="L196" s="186" t="n"/>
      <c r="M196" s="186" t="inlineStr">
        <is>
          <t>Cardiovascular</t>
        </is>
      </c>
      <c r="N196" s="186" t="inlineStr">
        <is>
          <t>Statin Safety Monitoring &amp; Laboratory Tests</t>
        </is>
      </c>
      <c r="O196" s="185" t="inlineStr">
        <is>
          <t>Clinic</t>
        </is>
      </c>
      <c r="P196" s="186" t="inlineStr">
        <is>
          <t>ข้อสอบจริง PLE-CC1 ปี 2566 Day 1 ข้อ 109 [CASE_2566_LIPID_01]</t>
        </is>
      </c>
      <c r="Q196" s="185" t="inlineStr">
        <is>
          <t>ข้อสอบจริง</t>
        </is>
      </c>
      <c r="R196" s="185" t="inlineStr">
        <is>
          <t>2566 Day 1</t>
        </is>
      </c>
      <c r="S196" s="185" t="inlineStr">
        <is>
          <t>CASE_2566_LIPID_01</t>
        </is>
      </c>
    </row>
    <row r="197" ht="409.6" customHeight="1" s="49">
      <c r="A197" s="185" t="n">
        <v>195</v>
      </c>
      <c r="B197" s="186" t="inlineStr">
        <is>
          <t>ต่อมาผู้ป่วยติดเชื้อราและได้รับยา Ketoconazole ชนิดรับประทานขนาด 200 mg วันละ 1 ครั้ง ร่วมกับยา Rosuvastatin ที่รับประทานอยู่เดิม</t>
        </is>
      </c>
      <c r="C197" s="186" t="inlineStr">
        <is>
          <t>ข้อใดต่อไปนี้อธิบายอันตรกิริยาระหว่างยาหรือการจัดการทางคลินิกได้ 'ไม่ถูกต้อง'</t>
        </is>
      </c>
      <c r="D197" s="186" t="n"/>
      <c r="E197" s="186" t="inlineStr">
        <is>
          <t>Ketoconazole ยับยั้งเอนไซม์ CYP3A4 อย่างแรงจึงทำให้ระดับยา Rosuvastatin ในเลือดเพิ่มสูงขึ้นหลายสิบเท่าเนื่องจาก Rosuvastatin ถูกเมแทบอลิซึมผ่าน CYP3A4 เป็นหลัก</t>
        </is>
      </c>
      <c r="F197" s="186" t="inlineStr">
        <is>
          <t>Ketoconazole มีคุณสมบัติยับยั้งโปรตีนขนส่งยา BCRP และ OATP1B1 ซึ่งอาจเพิ่มระดับ Rosuvastatin ได้เล็กน้อย</t>
        </is>
      </c>
      <c r="G197" s="186" t="inlineStr">
        <is>
          <t>หากผู้ป่วยมีอาการปวดเมื่อยกล้ามเนื้อ อ่อนแรง หรือปัสสาวะสีโค้ก ควรหยุดยาและตรวจวัดค่า Creatine Kinase (CK) ทันที</t>
        </is>
      </c>
      <c r="H197" s="186" t="inlineStr">
        <is>
          <t>ควรติดตามเอนไซม์การทำงานของตับ (LFTs) หากจำเป็นต้องใช้ยาต้านเชื้อราร่วมด้วย</t>
        </is>
      </c>
      <c r="I197" s="186" t="inlineStr">
        <is>
          <t>หากผู้ป่วยใช้ Simvastatin การให้ Ketoconazole จะถือเป็นข้อห้ามใช้เด็ดขาด (Contraindicated) เนื่องจากเพิ่มระดับ Simvastatin สูงขึ้นมหาศาล</t>
        </is>
      </c>
      <c r="J197" s="185" t="inlineStr">
        <is>
          <t>1</t>
        </is>
      </c>
      <c r="K197" s="186" t="inlineStr">
        <is>
          <t>✅ คำตอบที่ถูกต้อง: ข้อ ก. Ketoconazole ยับยั้งเอนไซม์ CYP3A4 อย่างแรงจึงทำให้ระดับยา Rosuvastatin ในเลือดเพิ่มสูงขึ้นหลายสิบเท่าเนื่องจาก Rosuvastatin ถูกเมแทบอลิซึมผ่าน CYP3A4 เป็นหลัก
🎯 ทำไมข้อนี้ถึงถูก:
ข้อความในข้อ ก. ผิด เนื่องจาก Rosuvastatin ไม่ได้ถูกกำจัดผ่านเอนไซม์ CYP3A4 (Rosuvastatin มีเมแทบอลิซึมผ่าน CYP2C9 เพียงเล็กน้อยประมาณ 10%) ดังนั้นการยับยั้ง CYP3A4 ของ Ketoconazole จึงไม่ได้ทำให้ระดับยา Rosuvastatin พุ่งสูงขึ้นหลายสิบเท่า (ยาที่มีอันตรกิริยารุนแรงกับ Ketoconazole ผ่าน CYP3A4 คือ Simvastatin และ Lovastatin ซึ่งเพิ่ม AUC สูงขึ้นกว่า 10 - 20 เท่าและเป็นข้อห้ามใช้เด็ดขาด)
🔍 ข้ออื่นผิดเพราะอะไร:
• ข้อ ข. ค. ง. และ จ. เป็นข้อเท็จจริงและแนวทางปฏิบัติที่ถูกต้องทางคลินิก</t>
        </is>
      </c>
      <c r="L197" s="186" t="n"/>
      <c r="M197" s="186" t="inlineStr">
        <is>
          <t>Cardiovascular</t>
        </is>
      </c>
      <c r="N197" s="186" t="inlineStr">
        <is>
          <t>Statin Drug Interactions (Ketoconazole &amp; Transporters)</t>
        </is>
      </c>
      <c r="O197" s="185" t="inlineStr">
        <is>
          <t>Clinic</t>
        </is>
      </c>
      <c r="P197" s="186" t="inlineStr">
        <is>
          <t>ข้อสอบจริง PLE-CC1 ปี 2566 Day 1 ข้อ 110 [CASE_2566_LIPID_01]</t>
        </is>
      </c>
      <c r="Q197" s="185" t="inlineStr">
        <is>
          <t>ข้อสอบจริง</t>
        </is>
      </c>
      <c r="R197" s="185" t="inlineStr">
        <is>
          <t>2566 Day 1</t>
        </is>
      </c>
      <c r="S197" s="185" t="inlineStr">
        <is>
          <t>CASE_2566_LIPID_01</t>
        </is>
      </c>
    </row>
    <row r="198" ht="409.6" customHeight="1" s="49">
      <c r="A198" s="185" t="n">
        <v>196</v>
      </c>
      <c r="B198"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t>
        </is>
      </c>
      <c r="C198" s="186" t="inlineStr">
        <is>
          <t>ยาประจำชนิดใดของผู้ป่วยที่เป็นปัจจัยเหนี่ยวนำสำคัญที่ทำให้เกิดอาการท้องผูกรุนแรงและนำไปสู่อาการริดสีดวงทวารกำเริบ</t>
        </is>
      </c>
      <c r="D198" s="186" t="n"/>
      <c r="E198" s="186" t="inlineStr">
        <is>
          <t>Atorvastatin</t>
        </is>
      </c>
      <c r="F198" s="186" t="inlineStr">
        <is>
          <t>Verapamil SR</t>
        </is>
      </c>
      <c r="G198" s="186" t="inlineStr">
        <is>
          <t>Fish oil</t>
        </is>
      </c>
      <c r="H198" s="186" t="inlineStr">
        <is>
          <t>ขมิ้นชัน</t>
        </is>
      </c>
      <c r="I198" s="186" t="inlineStr">
        <is>
          <t>ยาตรีผลา</t>
        </is>
      </c>
      <c r="J198" s="185" t="inlineStr">
        <is>
          <t>2</t>
        </is>
      </c>
      <c r="K198" s="186" t="inlineStr">
        <is>
          <t>✅ คำตอบที่ถูกต้อง: ข้อ ข. Verapamil SR
🎯 ทำไมข้อนี้ถึงถูก:
Verapamil เป็นยากลุ่ม Non-dihydropyridine calcium channel blocker (Non-DHP CCB) ที่มีอาการไม่พึงประสงค์เด่นชัดคือ อาการท้องผูก (Constipation) พบได้สูงถึง 25-30% เนื่องจากยาออกฤทธิ์ยับยั้งการไหลเข้าของแคลเซียมไอออนในเซลล์กล้ามเนื้อเรียบของผนังทางเดินอาหาร ส่งผลให้การเคลื่อนไหวและการบีบตัวของลำไส้ลดลงอย่างมาก (Decreased colonic motility) ทำให้อุจจาระแข็งตัว ต้องเบ่งถ่ายจนความดันในหลอดเลือดดำบริเวณทวารหนักสูงขึ้น นำไปสู่การเกิดและกำเริบของโรคริดสีดวงทวาร
🔍 ข้ออื่นผิดเพราะอะไร:
• ข้อ ก. ผิดเพราะ Atorvastatin อาการข้างเคียงหลักคือ ปวดกล้ามเนื้อ (Myopathy) และเอนไซม์ตับสูง ไม่ได้ทำให้เกิดท้องผูกรุนแรง
• ข้อ ค. ผิดเพราะ Fish oil ไม่ได้ทำให้เกิดอาการท้องผูก แต่อาจทำให้มีกลิ่นคาวปลา เรอ หรืออุจจาระเหลวเล็กน้อย
• ข้อ ง. และ จ. เป็นยาสมุนไพรที่ไม่มีในรายการยาเดิมของผู้ป่วย</t>
        </is>
      </c>
      <c r="L198" s="186" t="n"/>
      <c r="M198" s="186" t="inlineStr">
        <is>
          <t>Cardiovascular</t>
        </is>
      </c>
      <c r="N198" s="186" t="inlineStr">
        <is>
          <t>Hypertension &amp; Calcium Channel Blockers ADR</t>
        </is>
      </c>
      <c r="O198" s="185" t="inlineStr">
        <is>
          <t>Clinic</t>
        </is>
      </c>
      <c r="P198" s="186" t="inlineStr">
        <is>
          <t>ข้อสอบจริง PLE-CC1 ปี 2566 Day 2 ข้อ 7 [CASE_2566_HEMORRHOID_01]</t>
        </is>
      </c>
      <c r="Q198" s="185" t="inlineStr">
        <is>
          <t>ข้อสอบจริง</t>
        </is>
      </c>
      <c r="R198" s="185" t="inlineStr">
        <is>
          <t>2566 Day 2</t>
        </is>
      </c>
      <c r="S198" s="185" t="inlineStr">
        <is>
          <t>CASE_2566_HEMORRHOID_01</t>
        </is>
      </c>
    </row>
    <row r="199" ht="409.6" customHeight="1" s="49">
      <c r="A199" s="185" t="n">
        <v>197</v>
      </c>
      <c r="B199" s="186" t="inlineStr">
        <is>
          <t>ผู้ป่วยชายไทยอายุ 58 ปี มาพบแพทย์ด้วยอาการเจ็บแน่นหน้าอกคล้ายมีของหนักทับ เกิดขึ้นเฉพาะขณะออกแรงเดินขึ้นสะพานลอยหรือเดินขึ้นบันได เมื่อนั่งพักประมาณ 3-5 นาที อาการเจ็บแน่นหน้าอกจะค่อยๆ ทุเลาลงและหายไป เป็นๆ หายๆ มานาน 2 เดือน ได้รับยาเดิมคือ Aspirin 81 mg วันละ 1 ครั้ง และ Isosorbide dinitrate (ISDN) 5 mg อมใต้ลิ้น 1 เม็ด เมื่อมีอาการแน่นหน้าอก</t>
        </is>
      </c>
      <c r="C199" s="186" t="inlineStr">
        <is>
          <t>จากลักษณะอาการของผู้ป่วย เข้าได้กับการวินิจฉัยโรคหัวใจในข้อใดมากที่สุด</t>
        </is>
      </c>
      <c r="D199" s="186" t="n"/>
      <c r="E199" s="186" t="inlineStr">
        <is>
          <t>ST-elevation myocardial infarction (STEMI)</t>
        </is>
      </c>
      <c r="F199" s="186" t="inlineStr">
        <is>
          <t>Non-ST-elevation myocardial infarction (NSTEMI)</t>
        </is>
      </c>
      <c r="G199" s="186" t="inlineStr">
        <is>
          <t>Chronic stable angina pectoris</t>
        </is>
      </c>
      <c r="H199" s="186" t="inlineStr">
        <is>
          <t>Decompensated heart failure</t>
        </is>
      </c>
      <c r="I199" s="186" t="inlineStr">
        <is>
          <t>Deep venous thromboembolism</t>
        </is>
      </c>
      <c r="J199" s="185" t="inlineStr">
        <is>
          <t>3</t>
        </is>
      </c>
      <c r="K199" s="186" t="inlineStr">
        <is>
          <t>✅ คำตอบที่ถูกต้อง: ข้อ ค. Chronic stable angina pectoris
🎯 ทำไมข้อนี้ถึงถูก:
ลักษณะอาการเจ็บแน่นหน้าอกที่ถูกกระตุ้นโดยการออกแรงทางกายภาพ (Exertion-induced) เช่น เดินขึ้นบันได และอาการทุเลาลงอย่างรวดเร็วหลังการหยุดพัก (Relieved by rest) หรือการอมยาขยายหลอดเลือด Sublingual nitroglycerin/ISDN ภายในไม่กี่นาที และมีรูปแบบอาการคงที่สม่ำเสมอ เป็นลักษณะทางคลินิกที่จำเพาะของ โรคหลอดเลือดหัวใจโคโรนารีตีบเรื้อรังชนิดเสถียร (Chronic stable angina pectoris) ซึ่งเกิดจากความไม่สมดุลชั่วคราวระหว่างความต้องการออกซิเจนของกล้ามเนื้อหัวใจ (Myocardial oxygen demand) กับปริมาณเลือดที่ไปเลี้ยง (Oxygen supply)
🔍 ข้ออื่นผิดเพราะอะไร:
• ข้อ ก. และ ข. STEMI และ NSTEMI จัดเป็น Acute Coronary Syndrome (ACS) ซึ่งจะมีอาการเจ็บแน่นหน้าอกรุนแรงขณะพัก นานเกิน 20 นาที และการอมยาใต้ลิ้นหรือนั่งพักไม่ทำให้อาการหายสนิท
• ข้อ ง. Heart failure จะมีอาการเหนื่อยหอบ หายใจลำบากเวลานอนราบ (Orthopnea) ขาบวม
• ข้อ จ. VTE เป็นลิ่มเลือดอุดตันในหลอดเลือดดำที่ขาหรือปอด</t>
        </is>
      </c>
      <c r="L199" s="186" t="n"/>
      <c r="M199" s="186" t="inlineStr">
        <is>
          <t>Cardiovascular</t>
        </is>
      </c>
      <c r="N199" s="186" t="inlineStr">
        <is>
          <t>Chronic Stable Angina &amp; Clinical Presentation</t>
        </is>
      </c>
      <c r="O199" s="185" t="inlineStr">
        <is>
          <t>Clinic</t>
        </is>
      </c>
      <c r="P199" s="186" t="inlineStr">
        <is>
          <t>ข้อสอบจริง PLE-CC1 ปี 2566 Day 2 ข้อ 45 [CASE_2566_ANGINA_01]</t>
        </is>
      </c>
      <c r="Q199" s="185" t="inlineStr">
        <is>
          <t>ข้อสอบจริง</t>
        </is>
      </c>
      <c r="R199" s="185" t="inlineStr">
        <is>
          <t>2566 Day 2</t>
        </is>
      </c>
      <c r="S199" s="185" t="inlineStr">
        <is>
          <t>CASE_2566_ANGINA_01</t>
        </is>
      </c>
    </row>
    <row r="200" ht="409.6" customHeight="1" s="49">
      <c r="A200" s="185" t="n">
        <v>198</v>
      </c>
      <c r="B200" s="186" t="inlineStr">
        <is>
          <t>ผู้ป่วยชายไทยอายุ 58 ปี ได้รับการวินิจฉัยเป็น Chronic stable angina ได้รับยา Aspirin 81 mg วันละ 1 ครั้ง และ Isosorbide dinitrate (ISDN) 5 mg อมใต้ลิ้น 1 เม็ด เมื่อมีอาการเจ็บแน่นหน้าอก</t>
        </is>
      </c>
      <c r="C200" s="186" t="inlineStr">
        <is>
          <t>ข้อใดระบุข้อมูลการใช้ยาและคำแนะนำทางเภสัชกรรมเกี่ยวกับยาที่ผู้ป่วยได้รับได้อย่างถูกต้อง</t>
        </is>
      </c>
      <c r="D200" s="186" t="n"/>
      <c r="E200" s="186" t="inlineStr">
        <is>
          <t>Aspirin ขนาด 81 mg รับประทานตอนท้องว่างได้โดยไม่ก่อให้เกิดการระคายเคืองกระเพาะอาหาร</t>
        </is>
      </c>
      <c r="F200" s="186" t="inlineStr">
        <is>
          <t>ยาอมใต้ลิ้น ISDN มักทำให้เกิดอาการปวดศีรษะตุบๆ (Throbbing headache) และหน้าแดงจากหลอดเลือดขยายตัว</t>
        </is>
      </c>
      <c r="G200" s="186" t="inlineStr">
        <is>
          <t>ยา ISDN ขนาด 5 mg ชนิด Sublingual แนะนำให้กลืนพร้อมน้ำทันทีเพื่อให้ยาถูกดูดซึมในลำไส้เล็ก</t>
        </is>
      </c>
      <c r="H200" s="186" t="inlineStr">
        <is>
          <t>Aspirin 81 mg ให้เก็บไว้เคี้ยวเฉพาะเวลามีอาการเจ็บแน่นหน้าอกกำเริบเท่านั้น ไม่ต้องรับประทานทุกวัน</t>
        </is>
      </c>
      <c r="I200" s="186" t="inlineStr">
        <is>
          <t>หากอมยา ISDN เม็ดที่ 1 แล้วอาการยังไม่ดีขึ้นหลังจากผ่านไป 1 นาที ให้รีบโทรเรียกรถพยาบาลฉุกเฉินทันทีโดยไม่ต้องอมซ้ำ</t>
        </is>
      </c>
      <c r="J200" s="185" t="inlineStr">
        <is>
          <t>2</t>
        </is>
      </c>
      <c r="K200" s="186" t="inlineStr">
        <is>
          <t>✅ คำตอบที่ถูกต้อง: ข้อ ข. ยาอมใต้ลิ้น ISDN มักทำให้เกิดอาการปวดศีรษะตุบๆ (Throbbing headache) และหน้าแดงจากหลอดเลือดขยายตัว
🎯 ทำไมข้อนี้ถึงถูก:
ยากลุ่มไนเตรต (Nitrates เช่น ISDN หรือ NTG) ออกฤทธิ์ปลดปล่อย Nitric oxide (NO) ทำให้กล้ามเนื้อเรียบของหลอดเลือดคลายตัว จึงเกิดการขยายตัวของหลอดเลือดทั่วร่างกาย รวมถึงหลอดเลือดแดงเยื่อหุ้มสมอง (Meningeal artery dilation) ส่งผลให้อาการไม่พึงประสงค์ที่พบบ่อยที่สุดคือ อาการปวดศีรษะตุบๆ (Throbbing headache) พบได้มากกว่า 50% ของผู้ใช้ยา ร่วมกับอาการหน้าแดง (Flushing) และความดันตกท่ายืน (Orthostatic hypotension)
🔍 ข้ออื่นผิดเพราะอะไร:
• ข้อ ก. ผิดเพราะ Aspirin แม้ขนาดต่ำ 81 mg ก็ยับยั้ง COX-1 ในกระเพาะอาหาร ทำให้ลดการสร้าง Protective prostaglandins จึงยังคงระคายเคืองกระเพาะและเกิดแผลเลือดออกได้ ต้องทานหลังอาหารทันที
• ข้อ ค. ผิดเพราะ ISDN 5 mg SL เป็นยาอมใต้ลิ้น (Sublingual) การกลืนจะถูกทำลายโดย Hepatic first-pass metabolism จนหมด
• ข้อ ง. ผิดเพราะ Aspirin 81 mg ต้องรับประทานต่อเนื่องทุกวันเพื่อป้องกันการเกิดลิ่มเลือดอุดตันหลอดเลือดหัวใจ (Secondary prevention)
• ข้อ จ. ผิดเพราะแนวทางมาตรฐานแนะนำให้อมเม็ดที่ 1 แล้วรอ 5 นาที หากไม่ดีขึ้นให้อมซ้ำเม็ดที่ 2 และ 3 ห่างกันทุก 5 นาที หากผ่านไป 15 นาที (ครบ 3 เม็ด) ยังไม่ดีขึ้นจึงรีบไปโรงพยาบาล</t>
        </is>
      </c>
      <c r="L200" s="186" t="n"/>
      <c r="M200" s="186" t="inlineStr">
        <is>
          <t>Cardiovascular</t>
        </is>
      </c>
      <c r="N200" s="186" t="inlineStr">
        <is>
          <t>Nitrates Pharmacotherapy &amp; Adverse Effects Counseling</t>
        </is>
      </c>
      <c r="O200" s="185" t="inlineStr">
        <is>
          <t>Clinic</t>
        </is>
      </c>
      <c r="P200" s="186" t="inlineStr">
        <is>
          <t>ข้อสอบจริง PLE-CC1 ปี 2566 Day 2 ข้อ 46 [CASE_2566_ANGINA_01]</t>
        </is>
      </c>
      <c r="Q200" s="185" t="inlineStr">
        <is>
          <t>ข้อสอบจริง</t>
        </is>
      </c>
      <c r="R200" s="185" t="inlineStr">
        <is>
          <t>2566 Day 2</t>
        </is>
      </c>
      <c r="S200" s="185" t="inlineStr">
        <is>
          <t>CASE_2566_ANGINA_01</t>
        </is>
      </c>
    </row>
    <row r="201" ht="409.6" customHeight="1" s="49">
      <c r="A201" s="185" t="n">
        <v>199</v>
      </c>
      <c r="B201" s="186" t="inlineStr">
        <is>
          <t>ผู้ป่วยชายไทยอายุ 58 ปี ป่วยด้วยโรคหลอดเลือดหัวใจตีบเรื้อรัง (Chronic stable angina) แพทย์ได้สั่งเพิ่มยา Simvastatin 40 mg วันละ 1 ครั้งก่อนนอน เพื่อควบคุมระดับไขมันในเลือดและชะลอการลุกลามของคราบไขมันในหลอดเลือด</t>
        </is>
      </c>
      <c r="C201" s="186" t="inlineStr">
        <is>
          <t>ข้อใดระบุข้อมูลเกี่ยวกับยา Simvastatin และพยาธิสภาพของโรคหลอดเลือดหัวใจได้ 'ไม่ถูกต้อง'</t>
        </is>
      </c>
      <c r="D201" s="186" t="n"/>
      <c r="E201" s="186" t="inlineStr">
        <is>
          <t>Simvastatin มีคุณสมบัติช่วยเพิ่มความคงตัวของคราบไขมัน (Plaque stabilization) และต้านการอักเสบของผนังหลอดเลือด</t>
        </is>
      </c>
      <c r="F201" s="186" t="inlineStr">
        <is>
          <t>Simvastatin จัดเป็นยาในรูปออกฤทธิ์ (Active drug) ที่สามารถออกฤทธิ์ยับยั้งเอนไซม์ได้ทันทีโดยไม่ต้องผ่านกระบวนการเปลี่ยนแปลงทางเคมีในร่างกาย</t>
        </is>
      </c>
      <c r="G201" s="186" t="inlineStr">
        <is>
          <t>กลไกหลักของยาคือการยับยั้งเอนไซม์ HMG-CoA reductase ซึ่งเป็น Rate-limiting enzyme ในการสังเคราะห์โคเลสเตอรอลในตับ</t>
        </is>
      </c>
      <c r="H201" s="186" t="inlineStr">
        <is>
          <t>อาการไม่พึงประสงค์ที่สำคัญของยาคือ อาการปวดเมื่อยกล้ามเนื้อ (Myalgia) และกล้ามเนื้อสลาย (Rhabdomyolysis)</t>
        </is>
      </c>
      <c r="I201" s="186" t="inlineStr">
        <is>
          <t>คราบไขมัน Atherosclerosis plaque เกิดจากการสะสมของไขมัน LDL และการแทรกตัวของเซลล์โฟม (Foam cells) บริเวณชั้น Subendothelial space ของหลอดเลือดแดง</t>
        </is>
      </c>
      <c r="J201" s="185" t="inlineStr">
        <is>
          <t>2</t>
        </is>
      </c>
      <c r="K201" s="186" t="inlineStr">
        <is>
          <t>✅ คำตอบที่ถูกต้อง: ข้อ ข. Simvastatin จัดเป็นยาในรูปออกฤทธิ์ (Active drug) ที่สามารถออกฤทธิ์ยับยั้งเอนไซม์ได้ทันทีโดยไม่ต้องผ่านกระบวนการเปลี่ยนแปลงทางเคมีในร่างกาย
🎯 ทำไมข้อนี้ถึงถูก:
Simvastatin (และ Lovastatin) จัดเป็น ยาต้นแบบที่ไม่มีฤทธิ์ (Prodrug) โดยมีโครงสร้างเป็นวงแลกโทนปิด (Inactive closed lactone ring) ซึ่งตัวมันเองยังไม่มีฤทธิ์ยับยั้งเอนไซม์ เมื่อเข้าสู่ร่างกายจะต้องถูกไฮโดรไลซ์ (Hydrolysis) โดยเอนไซม์ Carboxylesterase ในตับ เพื่อเปิดวงแลกโทนกลายเป็นสารรูปออกฤทธิ์คือ Beta-hydroxy acid metabolite จึงจะสามารถเข้าจับและยับยั้งเอนไซม์ HMG-CoA reductase ได้ ดังนั้นข้อความที่กล่าวว่ายาเป็น Active drug จึงผิด
🔍 ข้ออื่นผิดเพราะอะไร:
• ข้อ ก., ค., ง. และ จ. ล้วนเป็นข้อความที่ถูกต้องตามหลักพยาธิสรีรวิทยาและฤทธิ์ทางเภสัชวิทยา (Pleiotropic effects) ของกลุ่ม Statins</t>
        </is>
      </c>
      <c r="L201" s="186" t="n"/>
      <c r="M201" s="186" t="inlineStr">
        <is>
          <t>Cardiovascular</t>
        </is>
      </c>
      <c r="N201" s="186" t="inlineStr">
        <is>
          <t>Statins Pharmacology &amp; Prodrug Bioactivation</t>
        </is>
      </c>
      <c r="O201" s="185" t="inlineStr">
        <is>
          <t>Clinic</t>
        </is>
      </c>
      <c r="P201" s="186" t="inlineStr">
        <is>
          <t>ข้อสอบจริง PLE-CC1 ปี 2566 Day 2 ข้อ 47 [CASE_2566_ANGINA_01]</t>
        </is>
      </c>
      <c r="Q201" s="185" t="inlineStr">
        <is>
          <t>ข้อสอบจริง</t>
        </is>
      </c>
      <c r="R201" s="185" t="inlineStr">
        <is>
          <t>2566 Day 2</t>
        </is>
      </c>
      <c r="S201" s="185" t="inlineStr">
        <is>
          <t>CASE_2566_ANGINA_01</t>
        </is>
      </c>
    </row>
    <row r="202" ht="409.6" customHeight="1" s="49"/>
    <row r="203" ht="409.6" customHeight="1" s="49"/>
    <row r="204" ht="409.6" customHeight="1" s="49"/>
    <row r="205" ht="409.6" customHeight="1" s="49"/>
    <row r="206" ht="409.6" customHeight="1" s="49"/>
    <row r="207" ht="409.6" customHeight="1" s="49"/>
    <row r="208" ht="409.6" customHeight="1" s="49"/>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24" customHeight="1" s="49"/>
    <row r="240" ht="24" customHeight="1" s="49"/>
    <row r="241" ht="24" customHeight="1" s="49"/>
    <row r="242" ht="24" customHeight="1" s="49"/>
    <row r="243" ht="24" customHeight="1" s="49"/>
    <row r="244" ht="24" customHeight="1" s="49"/>
    <row r="245" ht="24" customHeight="1" s="49"/>
    <row r="246" ht="24" customHeight="1" s="49"/>
    <row r="247" ht="24" customHeight="1" s="49"/>
    <row r="248" ht="24" customHeight="1" s="49"/>
    <row r="249" ht="24" customHeight="1" s="49"/>
    <row r="250" ht="24" customHeight="1" s="49"/>
    <row r="251" ht="24" customHeight="1" s="49"/>
    <row r="252" ht="24" customHeight="1" s="49"/>
    <row r="253" ht="24" customHeight="1" s="49"/>
    <row r="254" ht="24" customHeight="1" s="49"/>
    <row r="255" ht="24" customHeight="1" s="49"/>
    <row r="256" ht="24" customHeight="1" s="49"/>
    <row r="257" ht="24" customHeight="1" s="49"/>
    <row r="258" ht="24" customHeight="1" s="49"/>
    <row r="259" ht="24" customHeight="1" s="49"/>
    <row r="260" ht="24" customHeight="1" s="49"/>
    <row r="261" ht="28" customHeight="1" s="49"/>
    <row r="262" ht="28" customHeight="1" s="49"/>
    <row r="263" ht="28" customHeight="1" s="49"/>
    <row r="264" ht="24" customHeight="1" s="49"/>
    <row r="265" ht="24" customHeight="1" s="49"/>
    <row r="266" ht="409.6" customHeight="1" s="49"/>
    <row r="267" ht="409.6" customHeight="1" s="49"/>
    <row r="268" ht="409.6" customHeight="1" s="49"/>
    <row r="269" ht="409.6" customHeight="1" s="49"/>
    <row r="270" ht="409.6" customHeight="1" s="49"/>
    <row r="271" ht="409.6" customHeight="1" s="49"/>
    <row r="272" ht="409.6" customHeight="1" s="49"/>
    <row r="273" ht="409.6" customHeight="1" s="49"/>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U169"/>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สถานการณ์ที่ 1 ผู้ป่วยหญิงไทยอายุ 30 ปี มาพบเภสัชกรที่ร้านยาเพื่อซื้อยารักษาสิว</t>
        </is>
      </c>
      <c r="C3" s="186" t="inlineStr">
        <is>
          <t>การซักประวัติในข้อใดที่จำเป็นที่สุดสำหรับเภสัชกรเพื่อพิจารณาการให้ยารักษาสิวแก่ผู้ป่วยรายนี้</t>
        </is>
      </c>
      <c r="D3" s="186" t="n"/>
      <c r="E3" s="186" t="inlineStr">
        <is>
          <t>เคยใช้ยารักษาสิวใดมาก่อนหรือไม่</t>
        </is>
      </c>
      <c r="F3" s="186" t="inlineStr">
        <is>
          <t>รับประทานยาคุมกำเนิดอยู่หรือไม่</t>
        </is>
      </c>
      <c r="G3" s="186" t="inlineStr">
        <is>
          <t>ออกกำลังกายโดยวิธีใด</t>
        </is>
      </c>
      <c r="H3" s="186" t="inlineStr">
        <is>
          <t>เคยมีประวัติแพ้หรือเครื่องสำอางใดมาก่อนหรือไม่</t>
        </is>
      </c>
      <c r="I3" s="188" t="inlineStr">
        <is>
          <t>กำลังตั้งครรภ์อยู่หรือไม่ หรือวางแผนจะมีบุตรในช่วงนี้หรือไม่</t>
        </is>
      </c>
      <c r="J3" s="185" t="inlineStr">
        <is>
          <t>5</t>
        </is>
      </c>
      <c r="K3" s="186" t="inlineStr">
        <is>
          <t>✅ คำตอบที่ถูกต้อง: ข้อ จ. กำลังตั้งครรภ์อยู่หรือไม่ หรือวางแผนจะมีบุตรในช่วงนี้หรือไม่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t>
        </is>
      </c>
      <c r="L3" s="186" t="n"/>
      <c r="M3" s="186" t="inlineStr">
        <is>
          <t>Dermatologic</t>
        </is>
      </c>
      <c r="N3" s="186" t="inlineStr">
        <is>
          <t>Acne</t>
        </is>
      </c>
      <c r="O3" s="185" t="inlineStr">
        <is>
          <t>Clinic</t>
        </is>
      </c>
      <c r="P3" s="186" t="inlineStr">
        <is>
          <t>ข้อ 1 Pharma Plus เล่มม่วง (เฉลยข้อ ค)</t>
        </is>
      </c>
      <c r="Q3" s="185" t="inlineStr">
        <is>
          <t>แบบฝึกหัด</t>
        </is>
      </c>
      <c r="R3" s="185" t="inlineStr">
        <is>
          <t>เล่มม่วง</t>
        </is>
      </c>
      <c r="S3" s="185" t="n"/>
    </row>
    <row r="4" ht="24" customHeight="1" s="49">
      <c r="A4" s="187" t="n">
        <v>2</v>
      </c>
      <c r="B4" s="186"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t>
        </is>
      </c>
      <c r="C4" s="186" t="inlineStr">
        <is>
          <t>ยารับประทานชนิดใดที่เหมาะสมจะจ่ายให้แก่ผู้ป่วยรายนี้มากที่สุด</t>
        </is>
      </c>
      <c r="D4" s="186" t="n"/>
      <c r="E4" s="186" t="inlineStr">
        <is>
          <t>Chloramphenicol</t>
        </is>
      </c>
      <c r="F4" s="186" t="inlineStr">
        <is>
          <t>Tetracycline</t>
        </is>
      </c>
      <c r="G4" s="186" t="inlineStr">
        <is>
          <t>Roxithromycin</t>
        </is>
      </c>
      <c r="H4" s="186" t="inlineStr">
        <is>
          <t>Norfloxacin</t>
        </is>
      </c>
      <c r="I4" s="188" t="inlineStr">
        <is>
          <t>Azithromycin</t>
        </is>
      </c>
      <c r="J4" s="185" t="inlineStr">
        <is>
          <t>2</t>
        </is>
      </c>
      <c r="K4" s="186" t="inlineStr">
        <is>
          <t>✅ คำตอบที่ถูกต้อง: ข้อ ข. Tetracycline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t>
        </is>
      </c>
      <c r="L4" s="186" t="n"/>
      <c r="M4" s="186" t="inlineStr">
        <is>
          <t>Dermatologic</t>
        </is>
      </c>
      <c r="N4" s="186" t="inlineStr">
        <is>
          <t>Acne</t>
        </is>
      </c>
      <c r="O4" s="185" t="inlineStr">
        <is>
          <t>Clinic</t>
        </is>
      </c>
      <c r="P4" s="186" t="inlineStr">
        <is>
          <t>ข้อ 2 Pharma Plus เล่มม่วง (เฉลยข้อ ข)</t>
        </is>
      </c>
      <c r="Q4" s="185" t="inlineStr">
        <is>
          <t>แบบฝึกหัด</t>
        </is>
      </c>
      <c r="R4" s="185" t="inlineStr">
        <is>
          <t>เล่มม่วง</t>
        </is>
      </c>
      <c r="S4" s="185" t="n"/>
    </row>
    <row r="5" ht="24" customHeight="1" s="49">
      <c r="A5" s="187" t="n">
        <v>3</v>
      </c>
      <c r="B5" s="186" t="n"/>
      <c r="C5" s="186" t="inlineStr">
        <is>
          <t>กลไกการออกฤทธิ์ของยาในข้อ 2 เป็นอย่างไร</t>
        </is>
      </c>
      <c r="D5" s="186" t="n"/>
      <c r="E5" s="186" t="inlineStr">
        <is>
          <t>ขัดขวางการสร้างผนังเซลล์ของเชื้อแบคทีเรีย ทำให้เซลล์แตกง่าย</t>
        </is>
      </c>
      <c r="F5" s="186" t="inlineStr">
        <is>
          <t>ยับยั้งการสร้าง folate ซึ่งจำเป็นต่อการสร้าง DNA ของเชื้อแบคทีเรีย</t>
        </is>
      </c>
      <c r="G5" s="186" t="inlineStr">
        <is>
          <t>ยับยั้งการสร้างไขมันของเชื้อ</t>
        </is>
      </c>
      <c r="H5" s="186" t="inlineStr">
        <is>
          <t>ยับยั้งการสร้างโปรตีนที่ 30S</t>
        </is>
      </c>
      <c r="I5" s="188" t="inlineStr">
        <is>
          <t>ยับยั้งการสร้างโปรตีนที่ 50S</t>
        </is>
      </c>
      <c r="J5" s="185" t="inlineStr">
        <is>
          <t>4</t>
        </is>
      </c>
      <c r="K5" s="186" t="inlineStr">
        <is>
          <t>✅ คำตอบที่ถูกต้อง: ข้อ ง. ยับยั้งการสร้างโปรตีนที่ 30S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t>
        </is>
      </c>
      <c r="L5" s="186" t="n"/>
      <c r="M5" s="186" t="inlineStr">
        <is>
          <t>Dermatologic</t>
        </is>
      </c>
      <c r="N5" s="186" t="inlineStr">
        <is>
          <t>Acne</t>
        </is>
      </c>
      <c r="O5" s="185" t="inlineStr">
        <is>
          <t>Clinic</t>
        </is>
      </c>
      <c r="P5" s="186" t="inlineStr">
        <is>
          <t>ข้อ 3 Pharma Plus เล่มม่วง (เฉลยข้อ จ)</t>
        </is>
      </c>
      <c r="Q5" s="185" t="inlineStr">
        <is>
          <t>แบบฝึกหัด</t>
        </is>
      </c>
      <c r="R5" s="185" t="inlineStr">
        <is>
          <t>เล่มม่วง</t>
        </is>
      </c>
      <c r="S5" s="185" t="n"/>
    </row>
    <row r="6" ht="24" customHeight="1" s="49">
      <c r="A6" s="187" t="n">
        <v>4</v>
      </c>
      <c r="B6" s="186" t="n"/>
      <c r="C6" s="186" t="inlineStr">
        <is>
          <t>ยาทา (topical) ใดที่ไม่มีฤทธิ์ antibacterial</t>
        </is>
      </c>
      <c r="D6" s="186" t="n"/>
      <c r="E6" s="186" t="inlineStr">
        <is>
          <t>Erythromycin cream</t>
        </is>
      </c>
      <c r="F6" s="186" t="inlineStr">
        <is>
          <t>Benzoyl peroxide gel</t>
        </is>
      </c>
      <c r="G6" s="186" t="inlineStr">
        <is>
          <t>Adapalene gel</t>
        </is>
      </c>
      <c r="H6" s="186" t="inlineStr">
        <is>
          <t>Azelaic acid cream</t>
        </is>
      </c>
      <c r="I6" s="188" t="inlineStr">
        <is>
          <t>Clindamycin gel</t>
        </is>
      </c>
      <c r="J6" s="185" t="inlineStr">
        <is>
          <t>3</t>
        </is>
      </c>
      <c r="K6" s="186" t="inlineStr">
        <is>
          <t>✅ คำตอบที่ถูกต้อง: ข้อ ค. Adapalene gel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t>
        </is>
      </c>
      <c r="L6" s="186" t="n"/>
      <c r="M6" s="186" t="inlineStr">
        <is>
          <t>Dermatologic</t>
        </is>
      </c>
      <c r="N6" s="186" t="inlineStr">
        <is>
          <t>Acne</t>
        </is>
      </c>
      <c r="O6" s="185" t="inlineStr">
        <is>
          <t>Clinic</t>
        </is>
      </c>
      <c r="P6" s="186" t="inlineStr">
        <is>
          <t>ข้อ 4 Pharma Plus เล่มม่วง (เฉลยข้อ ค)</t>
        </is>
      </c>
      <c r="Q6" s="185" t="inlineStr">
        <is>
          <t>แบบฝึกหัด</t>
        </is>
      </c>
      <c r="R6" s="185" t="inlineStr">
        <is>
          <t>เล่มม่วง</t>
        </is>
      </c>
      <c r="S6" s="185" t="n"/>
    </row>
    <row r="7" ht="24" customHeight="1" s="49">
      <c r="A7" s="187" t="n">
        <v>5</v>
      </c>
      <c r="B7" s="186" t="n"/>
      <c r="C7" s="186" t="inlineStr">
        <is>
          <t>คำแนะนำเกี่ยวกับยา ATB ชนิดกินเพื่อรักษาสิวในผู้ป่วยรายนี้ ข้อใดผิด</t>
        </is>
      </c>
      <c r="D7" s="186" t="n"/>
      <c r="E7" s="186" t="inlineStr">
        <is>
          <t>ควรกินต่อเนื่อง 3-4 เดือน</t>
        </is>
      </c>
      <c r="F7" s="186" t="inlineStr">
        <is>
          <t>ผลข้างเคียงที่พบได้บ่อยคือ N/V</t>
        </is>
      </c>
      <c r="G7" s="186" t="inlineStr">
        <is>
          <t>จะเริ่มเห็นผลของยาในเวลา 3-4 weeks</t>
        </is>
      </c>
      <c r="H7" s="186" t="inlineStr">
        <is>
          <t>การใช้ยาจะเริ่มขนาดต่ำ ๆ แล้วค่อยเพิ่มขนาดสูงขึ้น</t>
        </is>
      </c>
      <c r="I7" s="188" t="inlineStr">
        <is>
          <t>อาจทำให้การคุมกำเนิดด้วย OC ไม่ได้ผล</t>
        </is>
      </c>
      <c r="J7" s="185" t="inlineStr">
        <is>
          <t>4</t>
        </is>
      </c>
      <c r="K7" s="186" t="inlineStr">
        <is>
          <t>✅ คำตอบที่ถูกต้อง: ข้อ ง. การใช้ยาจะเริ่มขนาดต่ำ ๆ แล้วค่อยเพิ่มขนาดสูงขึ้น
🎯 ทำไมข้อนี้ถึงถูก: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t>
        </is>
      </c>
      <c r="L7" s="186" t="n"/>
      <c r="M7" s="186" t="inlineStr">
        <is>
          <t>Dermatologic</t>
        </is>
      </c>
      <c r="N7" s="186" t="inlineStr">
        <is>
          <t>Acne</t>
        </is>
      </c>
      <c r="O7" s="185" t="inlineStr">
        <is>
          <t>Clinic</t>
        </is>
      </c>
      <c r="P7" s="186" t="inlineStr">
        <is>
          <t>ข้อ 5 Pharma Plus เล่มม่วง (เฉลยข้อ ง)</t>
        </is>
      </c>
      <c r="Q7" s="185" t="inlineStr">
        <is>
          <t>แบบฝึกหัด</t>
        </is>
      </c>
      <c r="R7" s="185" t="inlineStr">
        <is>
          <t>เล่มม่วง</t>
        </is>
      </c>
      <c r="S7" s="185" t="n"/>
    </row>
    <row r="8" ht="24" customHeight="1" s="49">
      <c r="A8" s="187" t="n">
        <v>6</v>
      </c>
      <c r="B8" s="186" t="n"/>
      <c r="C8" s="186" t="inlineStr">
        <is>
          <t>เภสัชกรจ่ายยาทา isotretinoin ให้กับผู้ป่วย ข้อแนะนำใดที่ให้กับผู้ป่วยไม่ถูกต้อง</t>
        </is>
      </c>
      <c r="D8" s="186" t="n"/>
      <c r="E8" s="186" t="inlineStr">
        <is>
          <t>ทายาวันละ 1 ครั้ง ตอนเช้าโดยไม่ให้ใช้ร่วมกับครีมกันแดด</t>
        </is>
      </c>
      <c r="F8" s="186" t="inlineStr">
        <is>
          <t>อาจทำให้สิวมากขึ้นในช่วง 3-4 สัปดาห์แรกที่ใช้ยา</t>
        </is>
      </c>
      <c r="G8" s="186" t="inlineStr">
        <is>
          <t>ทายาทั่วหน้า ระวังอย่าให้เข้าตา</t>
        </is>
      </c>
      <c r="H8" s="186" t="inlineStr">
        <is>
          <t>อาจเกิดอาการข้างเคียง คือ หน้าแดง แสบ แห้งและลอก</t>
        </is>
      </c>
      <c r="I8" s="188" t="inlineStr">
        <is>
          <t>ยาจะได้ผลดีเมื่อใช้ประมาณ 3-4 เดือน</t>
        </is>
      </c>
      <c r="J8" s="185" t="inlineStr">
        <is>
          <t>1</t>
        </is>
      </c>
      <c r="K8" s="186" t="inlineStr">
        <is>
          <t>✅ คำตอบที่ถูกต้อง: ข้อ ก. ทายาวันละ 1 ครั้ง ตอนเช้าโดยไม่ให้ใช้ร่วมกับครีมกันแดด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t>
        </is>
      </c>
      <c r="L8" s="186" t="n"/>
      <c r="M8" s="186" t="inlineStr">
        <is>
          <t>Dermatologic</t>
        </is>
      </c>
      <c r="N8" s="186" t="inlineStr">
        <is>
          <t>Acne</t>
        </is>
      </c>
      <c r="O8" s="185" t="inlineStr">
        <is>
          <t>Clinic</t>
        </is>
      </c>
      <c r="P8" s="186" t="inlineStr">
        <is>
          <t>ข้อ 6 Pharma Plus เล่มม่วง (เฉลยข้อ ก)</t>
        </is>
      </c>
      <c r="Q8" s="185" t="inlineStr">
        <is>
          <t>แบบฝึกหัด</t>
        </is>
      </c>
      <c r="R8" s="185" t="inlineStr">
        <is>
          <t>เล่มม่วง</t>
        </is>
      </c>
      <c r="S8" s="185" t="n"/>
    </row>
    <row r="9" ht="24" customHeight="1" s="49">
      <c r="A9" s="187" t="n">
        <v>7</v>
      </c>
      <c r="B9" s="186" t="n"/>
      <c r="C9" s="186" t="inlineStr">
        <is>
          <t>ยา isotretinoin มีข้อควรระวังที่สำคัญในผู้ป่วยรายนี้คือข้อใด</t>
        </is>
      </c>
      <c r="D9" s="186" t="n"/>
      <c r="E9" s="186" t="inlineStr">
        <is>
          <t>Cardiac arrhythmia</t>
        </is>
      </c>
      <c r="F9" s="186" t="inlineStr">
        <is>
          <t>Rhabdomyolysis</t>
        </is>
      </c>
      <c r="G9" s="186" t="inlineStr">
        <is>
          <t>Hemorrhagic stroke</t>
        </is>
      </c>
      <c r="H9" s="186" t="inlineStr">
        <is>
          <t>Teratogenic effect</t>
        </is>
      </c>
      <c r="I9" s="188" t="inlineStr">
        <is>
          <t>Subarachnoid hemorrhage</t>
        </is>
      </c>
      <c r="J9" s="185" t="inlineStr">
        <is>
          <t>4</t>
        </is>
      </c>
      <c r="K9" s="186" t="inlineStr">
        <is>
          <t>✅ คำตอบที่ถูกต้อง: ข้อ ง. Teratogenic effect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t>
        </is>
      </c>
      <c r="L9" s="186" t="n"/>
      <c r="M9" s="186" t="inlineStr">
        <is>
          <t>Dermatologic</t>
        </is>
      </c>
      <c r="N9" s="186" t="inlineStr">
        <is>
          <t>Acne</t>
        </is>
      </c>
      <c r="O9" s="185" t="inlineStr">
        <is>
          <t>Clinic</t>
        </is>
      </c>
      <c r="P9" s="186" t="inlineStr">
        <is>
          <t>ข้อ 7 Pharma Plus เล่มม่วง (เฉลยข้อ ง)</t>
        </is>
      </c>
      <c r="Q9" s="185" t="inlineStr">
        <is>
          <t>แบบฝึกหัด</t>
        </is>
      </c>
      <c r="R9" s="185" t="inlineStr">
        <is>
          <t>เล่มม่วง</t>
        </is>
      </c>
      <c r="S9" s="185" t="n"/>
    </row>
    <row r="10" ht="24" customHeight="1" s="49">
      <c r="A10" s="187" t="n">
        <v>8</v>
      </c>
      <c r="B10" s="186" t="n"/>
      <c r="C10" s="186" t="inlineStr">
        <is>
          <t>ผู้ป่วยหญิงไทย อายุ 28 ปี มาพบเภสัชกรที่ร้านยา เพื่อซื้อยารักษาสิว ข้อใดสัมพันธ์กับการเกิดสิวน้อยที่สุด</t>
        </is>
      </c>
      <c r="D10" s="186" t="n"/>
      <c r="E10" s="186" t="inlineStr">
        <is>
          <t>พันธุกรรม</t>
        </is>
      </c>
      <c r="F10" s="186" t="inlineStr">
        <is>
          <t>ยา steroid</t>
        </is>
      </c>
      <c r="G10" s="186" t="inlineStr">
        <is>
          <t>ฮอร์โมนเพศไม่สมดุล</t>
        </is>
      </c>
      <c r="H10" s="186" t="inlineStr">
        <is>
          <t>ภาวะเครียด</t>
        </is>
      </c>
      <c r="I10" s="188" t="inlineStr">
        <is>
          <t>อาหารประเภทโปรตีนสูง</t>
        </is>
      </c>
      <c r="J10" s="185" t="inlineStr">
        <is>
          <t>5</t>
        </is>
      </c>
      <c r="K10" s="186" t="inlineStr">
        <is>
          <t>✅ คำตอบที่ถูกต้อง: ข้อ จ. อาหารประเภทโปรตีนสูง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t>
        </is>
      </c>
      <c r="L10" s="186" t="n"/>
      <c r="M10" s="186" t="inlineStr">
        <is>
          <t>Dermatologic</t>
        </is>
      </c>
      <c r="N10" s="186" t="inlineStr">
        <is>
          <t>Acne</t>
        </is>
      </c>
      <c r="O10" s="185" t="inlineStr">
        <is>
          <t>Clinic</t>
        </is>
      </c>
      <c r="P10" s="186" t="inlineStr">
        <is>
          <t>ข้อ 8 Pharma Plus เล่มม่วง (เฉลยข้อ จ)</t>
        </is>
      </c>
      <c r="Q10" s="185" t="inlineStr">
        <is>
          <t>แบบฝึกหัด</t>
        </is>
      </c>
      <c r="R10" s="185" t="inlineStr">
        <is>
          <t>เล่มม่วง</t>
        </is>
      </c>
      <c r="S10" s="185" t="n"/>
    </row>
    <row r="11" ht="24" customHeight="1" s="49">
      <c r="A11" s="187" t="n">
        <v>9</v>
      </c>
      <c r="B11" s="186" t="n"/>
      <c r="C11" s="186" t="inlineStr">
        <is>
          <t>ข้อใดผิดเกี่ยวกับวิธีการรักษาสิว</t>
        </is>
      </c>
      <c r="D11" s="186" t="n"/>
      <c r="E11" s="186" t="inlineStr">
        <is>
          <t>การลดการทำงานของต่อมไขมัน</t>
        </is>
      </c>
      <c r="F11" s="186" t="inlineStr">
        <is>
          <t>สิวอักเสบและสิวไม่อักเสบ มีวิธีการรักษาแตกต่างกัน</t>
        </is>
      </c>
      <c r="G11" s="186" t="inlineStr">
        <is>
          <t>การรักษาสิวที่ดีต้องเริ่มต้นด้วย systemic antibiotic เท่านั้น</t>
        </is>
      </c>
      <c r="H11" s="186" t="inlineStr">
        <is>
          <t>มีฮอร์โมนบางชนิดใช้รักษาสิวได้</t>
        </is>
      </c>
      <c r="I11" s="188" t="inlineStr">
        <is>
          <t>การใช้ antibiotic รักษาต้องใช้ติดต่อกันเป็นระยะยาว</t>
        </is>
      </c>
      <c r="J11" s="185" t="inlineStr">
        <is>
          <t>3</t>
        </is>
      </c>
      <c r="K11" s="186" t="inlineStr">
        <is>
          <t>✅ คำตอบที่ถูกต้อง: ข้อ ค. การรักษาสิวที่ดีต้องเริ่มต้นด้วย systemic antibiotic เท่านั้น
🎯 ทำไมข้อนี้ถึงถูก: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t>
        </is>
      </c>
      <c r="L11" s="186" t="n"/>
      <c r="M11" s="186" t="inlineStr">
        <is>
          <t>Dermatologic</t>
        </is>
      </c>
      <c r="N11" s="186" t="inlineStr">
        <is>
          <t>Acne</t>
        </is>
      </c>
      <c r="O11" s="185" t="inlineStr">
        <is>
          <t>Clinic</t>
        </is>
      </c>
      <c r="P11" s="186" t="inlineStr">
        <is>
          <t>ข้อ 9 Pharma Plus เล่มม่วง (เฉลยข้อ ค)</t>
        </is>
      </c>
      <c r="Q11" s="185" t="inlineStr">
        <is>
          <t>แบบฝึกหัด</t>
        </is>
      </c>
      <c r="R11" s="185" t="inlineStr">
        <is>
          <t>เล่มม่วง</t>
        </is>
      </c>
      <c r="S11" s="185" t="n"/>
    </row>
    <row r="12" ht="24" customHeight="1" s="49">
      <c r="A12" s="187" t="n">
        <v>10</v>
      </c>
      <c r="B12" s="186" t="n"/>
      <c r="C12" s="186" t="inlineStr">
        <is>
          <t>ข้อใดผิดเกี่ยวกับ Isotretinoin ชนิดรับประทาน</t>
        </is>
      </c>
      <c r="D12" s="186" t="n"/>
      <c r="E12" s="186" t="inlineStr">
        <is>
          <t>เป็นอนุพันธ์ของ vitamin A ที่ดูดซึมได้ในทางเดินอาหาร</t>
        </is>
      </c>
      <c r="F12" s="186" t="inlineStr">
        <is>
          <t>จัดเป็น drug of choice สำหรับการรักษาสิว</t>
        </is>
      </c>
      <c r="G12" s="186" t="inlineStr">
        <is>
          <t>ใช้ได้กับสิวที่ไม่ตอบสนองต่อการรักษาด้วยวิธีอื่น</t>
        </is>
      </c>
      <c r="H12" s="186" t="inlineStr">
        <is>
          <t>ห้ามใช้ในคนไข้ที่ตั้งครรภ์</t>
        </is>
      </c>
      <c r="I12" s="188" t="inlineStr">
        <is>
          <t>ทำให้ระดับ serum triglyceride สูงขึ้น</t>
        </is>
      </c>
      <c r="J12" s="185" t="inlineStr">
        <is>
          <t>2</t>
        </is>
      </c>
      <c r="K12" s="186" t="inlineStr">
        <is>
          <t>✅ คำตอบที่ถูกต้อง: ข้อ ข. จัดเป็น drug of choice สำหรับการรักษาสิว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t>
        </is>
      </c>
      <c r="L12" s="186" t="n"/>
      <c r="M12" s="186" t="inlineStr">
        <is>
          <t>Dermatologic</t>
        </is>
      </c>
      <c r="N12" s="186" t="inlineStr">
        <is>
          <t>Acne</t>
        </is>
      </c>
      <c r="O12" s="185" t="inlineStr">
        <is>
          <t>Clinic</t>
        </is>
      </c>
      <c r="P12" s="186" t="inlineStr">
        <is>
          <t>ข้อ 10 Pharma Plus เล่มม่วง (เฉลยข้อ ข)</t>
        </is>
      </c>
      <c r="Q12" s="185" t="inlineStr">
        <is>
          <t>แบบฝึกหัด</t>
        </is>
      </c>
      <c r="R12" s="185" t="inlineStr">
        <is>
          <t>เล่มม่วง</t>
        </is>
      </c>
      <c r="S12" s="185" t="n"/>
    </row>
    <row r="13" ht="24" customHeight="1" s="49">
      <c r="A13" s="187" t="n">
        <v>11</v>
      </c>
      <c r="B13" s="186" t="n"/>
      <c r="C13" s="186" t="inlineStr">
        <is>
          <t>ข้อใดผิดเกี่ยวกับการใช้ฮอร์โมนรักษาสิว</t>
        </is>
      </c>
      <c r="D13" s="186" t="n"/>
      <c r="E13" s="186" t="inlineStr">
        <is>
          <t>ใช้ยาคุมกำเนิดที่มี cyproterone เป็นส่วนประกอบ เช่น Yasmin</t>
        </is>
      </c>
      <c r="F13" s="186" t="inlineStr">
        <is>
          <t>Spironolactone ออกฤทธิ์ต้าน androgen ซึ่งจะทำให้ขนาดของต่อมไขมันและปริมาณของไขมันลดลง</t>
        </is>
      </c>
      <c r="G13" s="186" t="inlineStr">
        <is>
          <t>Spironolactone ไม่ควรใช้ในผู้ชาย เนื่องจากทำให้เกิดอาการ loss of libido และ gynecomastia</t>
        </is>
      </c>
      <c r="H13" s="186" t="inlineStr">
        <is>
          <t>การใช้ฮอร์โมนรักษาสิวควรพิจารณาในผู้หญิงที่มีสิวและมีภาวะอื่นของ hyperandrogen เช่น hirsutism</t>
        </is>
      </c>
      <c r="I13" s="188" t="inlineStr">
        <is>
          <t>ปริมาณของ ethinyl estradiol (EE) ที่ใช้คือ 0.02-0.035 mg</t>
        </is>
      </c>
      <c r="J13" s="185" t="inlineStr">
        <is>
          <t>1</t>
        </is>
      </c>
      <c r="K13" s="186" t="inlineStr">
        <is>
          <t>✅ คำตอบที่ถูกต้อง: ข้อ ก. ใช้ยาคุมกำเนิดที่มี cyproterone เป็นส่วนประกอบ เช่น Yasmin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t>
        </is>
      </c>
      <c r="L13" s="186" t="n"/>
      <c r="M13" s="186" t="inlineStr">
        <is>
          <t>Dermatologic</t>
        </is>
      </c>
      <c r="N13" s="186" t="inlineStr">
        <is>
          <t>Acne</t>
        </is>
      </c>
      <c r="O13" s="185" t="inlineStr">
        <is>
          <t>Clinic</t>
        </is>
      </c>
      <c r="P13" s="186" t="inlineStr">
        <is>
          <t>ข้อ 11 Pharma Plus เล่มม่วง (เฉลยข้อ ก)</t>
        </is>
      </c>
      <c r="Q13" s="185" t="inlineStr">
        <is>
          <t>แบบฝึกหัด</t>
        </is>
      </c>
      <c r="R13" s="185" t="inlineStr">
        <is>
          <t>เล่มม่วง</t>
        </is>
      </c>
      <c r="S13" s="185" t="n"/>
    </row>
    <row r="14" ht="24" customHeight="1" s="49">
      <c r="A14" s="187" t="n">
        <v>12</v>
      </c>
      <c r="B14" s="186" t="n"/>
      <c r="C14" s="186" t="inlineStr">
        <is>
          <t>ถ้าเภสัชกรพิจารณาให้ยา tetracycline แก่ผู้ป่วยข้อใดคือคำแนะนำที่ไม่ถูกต้อง</t>
        </is>
      </c>
      <c r="D14" s="186" t="n"/>
      <c r="E14" s="186" t="inlineStr">
        <is>
          <t>ควรหลีกเลี่ยงแสงแดด</t>
        </is>
      </c>
      <c r="F14" s="186" t="inlineStr">
        <is>
          <t>ไม่ควรรับประทานพร้อมนมหรือยาลดกรด</t>
        </is>
      </c>
      <c r="G14" s="186" t="inlineStr">
        <is>
          <t>ถ้าเป็นผู้หญิงที่รับประทานยาคุมกำเนิด ควรแนะนำให้คุมกำเนิดวิธีอื่นร่วมด้วย</t>
        </is>
      </c>
      <c r="H14" s="186" t="inlineStr">
        <is>
          <t>แนะนำให้ใช้ครีมกันแดด</t>
        </is>
      </c>
      <c r="I14" s="188" t="inlineStr">
        <is>
          <t>สามารถใช้ในหญิงมีครรภ์และหญิงให้นมบุตรได้</t>
        </is>
      </c>
      <c r="J14" s="185" t="inlineStr">
        <is>
          <t>5</t>
        </is>
      </c>
      <c r="K14" s="186" t="inlineStr">
        <is>
          <t>✅ คำตอบที่ถูกต้อง: ข้อ จ. สามารถใช้ในหญิงมีครรภ์และหญิงให้นมบุตรได้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t>
        </is>
      </c>
      <c r="L14" s="186" t="n"/>
      <c r="M14" s="186" t="inlineStr">
        <is>
          <t>Dermatologic</t>
        </is>
      </c>
      <c r="N14" s="186" t="inlineStr">
        <is>
          <t>Acne</t>
        </is>
      </c>
      <c r="O14" s="185" t="inlineStr">
        <is>
          <t>Clinic</t>
        </is>
      </c>
      <c r="P14" s="186" t="inlineStr">
        <is>
          <t>ข้อ 12 Pharma Plus เล่มม่วง (เฉลยข้อ จ)</t>
        </is>
      </c>
      <c r="Q14" s="185" t="inlineStr">
        <is>
          <t>แบบฝึกหัด</t>
        </is>
      </c>
      <c r="R14" s="185" t="inlineStr">
        <is>
          <t>เล่มม่วง</t>
        </is>
      </c>
      <c r="S14" s="185" t="n"/>
    </row>
    <row r="15" ht="24" customHeight="1" s="49">
      <c r="A15" s="187" t="n">
        <v>13</v>
      </c>
      <c r="B15" s="186" t="n"/>
      <c r="C15" s="186" t="inlineStr">
        <is>
          <t>ยาครีม isotretinoin 0.05% cream จัดเป็นยาประเภทใดตาม พรบ.ยา</t>
        </is>
      </c>
      <c r="D15" s="186" t="n"/>
      <c r="E15" s="186" t="inlineStr">
        <is>
          <t>ยาใช้ภายนอกที่ไม่ใช่ยาอันตราย</t>
        </is>
      </c>
      <c r="F15" s="186" t="inlineStr">
        <is>
          <t>ยาใช้ภายนอกและยาอันตราย</t>
        </is>
      </c>
      <c r="G15" s="186" t="inlineStr">
        <is>
          <t>ยาใช้ภายนอกและยาควบคุมพิเศษ</t>
        </is>
      </c>
      <c r="H15" s="186" t="inlineStr">
        <is>
          <t>ยาใช้เฉพาะที่และยาอันตราย</t>
        </is>
      </c>
      <c r="I15" s="188" t="inlineStr">
        <is>
          <t>ยาใช้เฉพาะที่และยาควบคุมพิเศษ</t>
        </is>
      </c>
      <c r="J15" s="185" t="inlineStr">
        <is>
          <t>2</t>
        </is>
      </c>
      <c r="K15" s="186" t="inlineStr">
        <is>
          <t>✅ คำตอบที่ถูกต้อง: ข้อ ข. ยาใช้ภายนอกและยาอันตราย
🎯 ทำไมข้อนี้ถึงถูก: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15" s="186" t="n"/>
      <c r="M15" s="186" t="inlineStr">
        <is>
          <t>Dermatologic</t>
        </is>
      </c>
      <c r="N15" s="186" t="inlineStr">
        <is>
          <t>Acne</t>
        </is>
      </c>
      <c r="O15" s="185" t="inlineStr">
        <is>
          <t>Clinic</t>
        </is>
      </c>
      <c r="P15" s="186" t="inlineStr">
        <is>
          <t>ข้อ 13 Pharma Plus เล่มม่วง (เฉลยข้อ ข)</t>
        </is>
      </c>
      <c r="Q15" s="185" t="inlineStr">
        <is>
          <t>แบบฝึกหัด</t>
        </is>
      </c>
      <c r="R15" s="185" t="inlineStr">
        <is>
          <t>เล่มม่วง</t>
        </is>
      </c>
      <c r="S15" s="185" t="n"/>
    </row>
    <row r="16" ht="24" customHeight="1" s="49">
      <c r="A16" s="187" t="n">
        <v>14</v>
      </c>
      <c r="B16"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t>
        </is>
      </c>
      <c r="C16" s="186" t="inlineStr">
        <is>
          <t>ยา isotretinoin มีสูตรโครงสร้างทางเคมีจัดอยู่ในกลุ่มสารประกอบประเภทใด</t>
        </is>
      </c>
      <c r="D16" s="186" t="n"/>
      <c r="E16" s="186" t="inlineStr">
        <is>
          <t>Alkaloid</t>
        </is>
      </c>
      <c r="F16" s="186" t="inlineStr">
        <is>
          <t>Flavonoid</t>
        </is>
      </c>
      <c r="G16" s="186" t="inlineStr">
        <is>
          <t>Glycoside</t>
        </is>
      </c>
      <c r="H16" s="186" t="inlineStr">
        <is>
          <t>Retinoid</t>
        </is>
      </c>
      <c r="I16" s="188" t="inlineStr">
        <is>
          <t>Terpenoid</t>
        </is>
      </c>
      <c r="J16" s="185" t="inlineStr">
        <is>
          <t>4</t>
        </is>
      </c>
      <c r="K16" s="186" t="inlineStr">
        <is>
          <t>✅ คำตอบที่ถูกต้อง: ข้อ ง. Retinoid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t>
        </is>
      </c>
      <c r="L16" s="186" t="n"/>
      <c r="M16" s="186" t="inlineStr">
        <is>
          <t>Dermatologic</t>
        </is>
      </c>
      <c r="N16" s="186" t="inlineStr">
        <is>
          <t>Acne</t>
        </is>
      </c>
      <c r="O16" s="185" t="inlineStr">
        <is>
          <t>Clinic</t>
        </is>
      </c>
      <c r="P16" s="186" t="inlineStr">
        <is>
          <t>ข้อ 14 Pharma Plus เล่มม่วง (เฉลยข้อ ง)</t>
        </is>
      </c>
      <c r="Q16" s="185" t="inlineStr">
        <is>
          <t>แบบฝึกหัด</t>
        </is>
      </c>
      <c r="R16" s="185" t="inlineStr">
        <is>
          <t>เล่มม่วง</t>
        </is>
      </c>
      <c r="S16" s="185" t="n"/>
    </row>
    <row r="17" ht="24" customHeight="1" s="49">
      <c r="A17" s="187" t="n">
        <v>15</v>
      </c>
      <c r="B17"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t>
        </is>
      </c>
      <c r="C17" s="186" t="inlineStr">
        <is>
          <t>ข้อใดถูกต้องเกี่ยวกับกลไกการออกฤทธิ์ของยารักษาสิว</t>
        </is>
      </c>
      <c r="D17" s="186" t="n"/>
      <c r="E17" s="186" t="inlineStr">
        <is>
          <t>Isotretinoin ออกฤทธิ์ลดการหลั่ง sebum</t>
        </is>
      </c>
      <c r="F17" s="186" t="inlineStr">
        <is>
          <t>Benzoyl peroxide ออกฤทธิ์โดยไปย่อย comedone และเร่งการแบ่งตัวของepithelial cell จึงลดการอุดตันของสิว</t>
        </is>
      </c>
      <c r="G17" s="186" t="inlineStr">
        <is>
          <t>Doxycycline ออกฤทธิ์โดยฆ่าเชื้อ P. acnes แต่ไม่มีฤทธิ์ต้านการทำงานของฮอร์โมนเพศชาย</t>
        </is>
      </c>
      <c r="H17" s="186" t="inlineStr">
        <is>
          <t>Isotretinoin สามารถเสริมฤทธิ์ต้านการอักเสบของ benzoyl peroxide</t>
        </is>
      </c>
      <c r="I17" s="188" t="inlineStr">
        <is>
          <t>Clindamycin ออกฤทธิ์ยับยั้งการสร้างไขมัน</t>
        </is>
      </c>
      <c r="J17" s="185" t="inlineStr">
        <is>
          <t>3</t>
        </is>
      </c>
      <c r="K17" s="186" t="inlineStr">
        <is>
          <t>✅ คำตอบที่ถูกต้อง: ข้อ ค. Doxycycline ออกฤทธิ์โดยฆ่าเชื้อ P. acnes แต่ไม่มีฤทธิ์ต้านการทำงานของฮอร์โมนเพศชาย
🎯 ทำไมข้อนี้ถึงถูก: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t>
        </is>
      </c>
      <c r="L17" s="186" t="n"/>
      <c r="M17" s="186" t="inlineStr">
        <is>
          <t>Dermatologic</t>
        </is>
      </c>
      <c r="N17" s="186" t="inlineStr">
        <is>
          <t>Acne</t>
        </is>
      </c>
      <c r="O17" s="185" t="inlineStr">
        <is>
          <t>Clinic</t>
        </is>
      </c>
      <c r="P17" s="186" t="inlineStr">
        <is>
          <t>ข้อ 15 Pharma Plus เล่มม่วง (เฉลยข้อ ค)</t>
        </is>
      </c>
      <c r="Q17" s="185" t="inlineStr">
        <is>
          <t>แบบฝึกหัด</t>
        </is>
      </c>
      <c r="R17" s="185" t="inlineStr">
        <is>
          <t>เล่มม่วง</t>
        </is>
      </c>
      <c r="S17" s="185" t="n"/>
    </row>
    <row r="18" ht="24" customHeight="1" s="49">
      <c r="A18" s="187" t="n">
        <v>16</v>
      </c>
      <c r="B18"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t>
        </is>
      </c>
      <c r="C18" s="186" t="inlineStr">
        <is>
          <t>ฤทธิ์ทางเภสัชวิทยาของ isotretinoin คือข้อใด</t>
        </is>
      </c>
      <c r="D18" s="186" t="n"/>
      <c r="E18" s="186" t="inlineStr">
        <is>
          <t>Anti-inflammation</t>
        </is>
      </c>
      <c r="F18" s="186" t="inlineStr">
        <is>
          <t>Antimicrobial</t>
        </is>
      </c>
      <c r="G18" s="186" t="inlineStr">
        <is>
          <t>Antioxidant</t>
        </is>
      </c>
      <c r="H18" s="186" t="inlineStr">
        <is>
          <t>Astringent</t>
        </is>
      </c>
      <c r="I18" s="188" t="inlineStr">
        <is>
          <t>Comedolytic</t>
        </is>
      </c>
      <c r="J18" s="185" t="inlineStr">
        <is>
          <t>5</t>
        </is>
      </c>
      <c r="K18" s="186" t="inlineStr">
        <is>
          <t>✅ คำตอบที่ถูกต้อง: ข้อ จ. Comedolytic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t>
        </is>
      </c>
      <c r="L18" s="186" t="n"/>
      <c r="M18" s="186" t="inlineStr">
        <is>
          <t>Dermatologic</t>
        </is>
      </c>
      <c r="N18" s="186" t="inlineStr">
        <is>
          <t>Acne</t>
        </is>
      </c>
      <c r="O18" s="185" t="inlineStr">
        <is>
          <t>Clinic</t>
        </is>
      </c>
      <c r="P18" s="186" t="inlineStr">
        <is>
          <t>ข้อ 16 Pharma Plus เล่มม่วง (เฉลยข้อ จ)</t>
        </is>
      </c>
      <c r="Q18" s="185" t="inlineStr">
        <is>
          <t>แบบฝึกหัด</t>
        </is>
      </c>
      <c r="R18" s="185" t="inlineStr">
        <is>
          <t>เล่มม่วง</t>
        </is>
      </c>
      <c r="S18" s="185" t="n"/>
    </row>
    <row r="19" ht="24" customHeight="1" s="49">
      <c r="A19" s="187" t="n">
        <v>17</v>
      </c>
      <c r="B19"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t>
        </is>
      </c>
      <c r="C19" s="186" t="inlineStr">
        <is>
          <t>ยา isotretinoin ชนิดรับประทาน เหมาะสำหรับรักษาสิวที่มีลักษณะในข้อใดมากที่สุด</t>
        </is>
      </c>
      <c r="D19" s="186" t="n"/>
      <c r="E19" s="186" t="inlineStr">
        <is>
          <t>Comedonal acne</t>
        </is>
      </c>
      <c r="F19" s="186" t="inlineStr">
        <is>
          <t>Non-inflammatory acne</t>
        </is>
      </c>
      <c r="G19" s="186" t="inlineStr">
        <is>
          <t>Papular acne</t>
        </is>
      </c>
      <c r="H19" s="186" t="inlineStr">
        <is>
          <t>Pustule acne</t>
        </is>
      </c>
      <c r="I19" s="188" t="inlineStr">
        <is>
          <t>Nodulocystic acne</t>
        </is>
      </c>
      <c r="J19" s="185" t="inlineStr">
        <is>
          <t>5</t>
        </is>
      </c>
      <c r="K19" s="186" t="inlineStr">
        <is>
          <t>✅ คำตอบที่ถูกต้อง: ข้อ จ. Nodulocystic acne
🎯 ทำไมข้อนี้ถึงถูก: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t>
        </is>
      </c>
      <c r="L19" s="186" t="n"/>
      <c r="M19" s="186" t="inlineStr">
        <is>
          <t>Dermatologic</t>
        </is>
      </c>
      <c r="N19" s="186" t="inlineStr">
        <is>
          <t>Acne</t>
        </is>
      </c>
      <c r="O19" s="185" t="inlineStr">
        <is>
          <t>Clinic</t>
        </is>
      </c>
      <c r="P19" s="186" t="inlineStr">
        <is>
          <t>ข้อ 17 Pharma Plus เล่มม่วง (เฉลยข้อ จ)</t>
        </is>
      </c>
      <c r="Q19" s="185" t="inlineStr">
        <is>
          <t>แบบฝึกหัด</t>
        </is>
      </c>
      <c r="R19" s="185" t="inlineStr">
        <is>
          <t>เล่มม่วง</t>
        </is>
      </c>
      <c r="S19" s="185" t="n"/>
    </row>
    <row r="20" ht="24" customHeight="1" s="49">
      <c r="A20" s="187" t="n">
        <v>18</v>
      </c>
      <c r="B20"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t>
        </is>
      </c>
      <c r="C20" s="186" t="inlineStr">
        <is>
          <t>ข้อใดไม่ถูกต้องเกี่ยวกับผู้ป่วยที่รับประทานยา isotretinoin</t>
        </is>
      </c>
      <c r="D20" s="186" t="n"/>
      <c r="E20" s="186" t="inlineStr">
        <is>
          <t>ขนาดยารวมในผู้ป่วยปกติคือ 120-150 มก./กก.</t>
        </is>
      </c>
      <c r="F20" s="186" t="inlineStr">
        <is>
          <t>ผู้หญิงที่รับประทานยานี้ต้องคุมกำเนิดโดยวิธีอื่น ๆ ยกเว้นการรับประทานยาคุมกำเนิด</t>
        </is>
      </c>
      <c r="G20" s="186" t="inlineStr">
        <is>
          <t>ผู้ป่วยควรหลีกเลี่ยงการถูกแสงแดด เนื่องจากอาจเกิดภาวะผิวหนังไวต่อแสง</t>
        </is>
      </c>
      <c r="H20" s="186" t="inlineStr">
        <is>
          <t>อาการข้างเคียงที่พบได้บ่อยได้แก่ หน้าแห้ง ริมฝีปากลอก</t>
        </is>
      </c>
      <c r="I20" s="188" t="inlineStr">
        <is>
          <t>อาจมีระดับไตรกลีเซอไรด์ในเลือดสูง</t>
        </is>
      </c>
      <c r="J20" s="185" t="inlineStr">
        <is>
          <t>2</t>
        </is>
      </c>
      <c r="K20" s="186" t="inlineStr">
        <is>
          <t>✅ คำตอบที่ถูกต้อง: ข้อ ข. ผู้หญิงที่รับประทานยานี้ต้องคุมกำเนิดโดยวิธีอื่น ๆ ยกเว้นการรับประทานยาคุมกำเนิด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t>
        </is>
      </c>
      <c r="L20" s="186" t="n"/>
      <c r="M20" s="186" t="inlineStr">
        <is>
          <t>Dermatologic</t>
        </is>
      </c>
      <c r="N20" s="186" t="inlineStr">
        <is>
          <t>Acne</t>
        </is>
      </c>
      <c r="O20" s="185" t="inlineStr">
        <is>
          <t>Clinic</t>
        </is>
      </c>
      <c r="P20" s="186" t="inlineStr">
        <is>
          <t>ข้อ 18 Pharma Plus เล่มม่วง (เฉลยข้อ ข)</t>
        </is>
      </c>
      <c r="Q20" s="185" t="inlineStr">
        <is>
          <t>แบบฝึกหัด</t>
        </is>
      </c>
      <c r="R20" s="185" t="inlineStr">
        <is>
          <t>เล่มม่วง</t>
        </is>
      </c>
      <c r="S20" s="185" t="n"/>
    </row>
    <row r="21" ht="24" customHeight="1" s="49">
      <c r="A21" s="187" t="n">
        <v>19</v>
      </c>
      <c r="B21" s="186" t="n"/>
      <c r="C21" s="18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D21" s="186" t="n"/>
      <c r="E21" s="186" t="inlineStr">
        <is>
          <t>Chloramphenicol gel</t>
        </is>
      </c>
      <c r="F21" s="186" t="inlineStr">
        <is>
          <t>Erythromycin cream</t>
        </is>
      </c>
      <c r="G21" s="186" t="inlineStr">
        <is>
          <t>Benzoyl peroxide cream</t>
        </is>
      </c>
      <c r="H21" s="186" t="inlineStr">
        <is>
          <t>Benzoyl peroxide hydrophase gel</t>
        </is>
      </c>
      <c r="I21" s="188" t="inlineStr">
        <is>
          <t>Isotretinoin cream</t>
        </is>
      </c>
      <c r="J21" s="185" t="inlineStr">
        <is>
          <t>2</t>
        </is>
      </c>
      <c r="K21" s="186" t="inlineStr">
        <is>
          <t>✅ คำตอบที่ถูกต้อง: ข้อ ข. Erythromycin cream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t>
        </is>
      </c>
      <c r="L21" s="186" t="n"/>
      <c r="M21" s="186" t="inlineStr">
        <is>
          <t>Dermatologic</t>
        </is>
      </c>
      <c r="N21" s="186" t="inlineStr">
        <is>
          <t>Acne</t>
        </is>
      </c>
      <c r="O21" s="185" t="inlineStr">
        <is>
          <t>Clinic</t>
        </is>
      </c>
      <c r="P21" s="186" t="inlineStr">
        <is>
          <t>ข้อ 19 Pharma Plus เล่มม่วง (เฉลยข้อ ข)</t>
        </is>
      </c>
      <c r="Q21" s="185" t="inlineStr">
        <is>
          <t>แบบฝึกหัด</t>
        </is>
      </c>
      <c r="R21" s="185" t="inlineStr">
        <is>
          <t>เล่มม่วง</t>
        </is>
      </c>
      <c r="S21" s="185" t="n"/>
    </row>
    <row r="22" ht="24" customHeight="1" s="49">
      <c r="A22" s="187" t="n">
        <v>20</v>
      </c>
      <c r="B22" s="18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t>
        </is>
      </c>
      <c r="C22" s="186" t="inlineStr">
        <is>
          <t>ข้อใดถูกต้องเกี่ยวกับสิว</t>
        </is>
      </c>
      <c r="D22" s="186" t="n"/>
      <c r="E22" s="186" t="inlineStr">
        <is>
          <t>สิวเป็นความผิดปกติของผิวหนังที่พบการอักเสบของรูขุมขนและต่อมไขมัน (Pilosebaceous unit)</t>
        </is>
      </c>
      <c r="F22" s="186" t="inlineStr">
        <is>
          <t>ภาวะที่ร่างกายมีฮอร์โมน estrogen สูงขึ้นจะทำให้การหลั่ง chemotactic factors สำหรับ PMN เพิ่มขึ้น</t>
        </is>
      </c>
      <c r="G22" s="186" t="inlineStr">
        <is>
          <t>P. acnes จะย่อยสลาย sebum ให้เป็น glycerol และ free fatty acid ซึ่ง glycerol จะระคายเคืองและทำให้เกิดการอักเสบของผิวหนัง</t>
        </is>
      </c>
      <c r="H22" s="186" t="inlineStr">
        <is>
          <t>ส่วนประกอบสำคัญในยาคุมกำเนิดที่กระตุ้นทำให้เกิดสิวคือ ฮอร์โมน progesterone</t>
        </is>
      </c>
      <c r="I22" s="188" t="inlineStr">
        <is>
          <t>กรณีที่ follicular canal มีการขยายตัว จะเป็นสิวชนิด open comedone ซึ่งมักมีการอักเสbร่วมด้วย</t>
        </is>
      </c>
      <c r="J22" s="185" t="inlineStr">
        <is>
          <t>1</t>
        </is>
      </c>
      <c r="K22" s="186" t="inlineStr">
        <is>
          <t>✅ คำตอบที่ถูกต้อง: ข้อ ก. สิวเป็นความผิดปกติของผิวหนังที่พบการอักเสบของรูขุมขน และต่อมเหงื่อ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t>
        </is>
      </c>
      <c r="L22" s="186" t="n"/>
      <c r="M22" s="186" t="inlineStr">
        <is>
          <t>Dermatologic</t>
        </is>
      </c>
      <c r="N22" s="186" t="inlineStr">
        <is>
          <t>Acne</t>
        </is>
      </c>
      <c r="O22" s="185" t="inlineStr">
        <is>
          <t>Clinic</t>
        </is>
      </c>
      <c r="P22" s="186" t="inlineStr">
        <is>
          <t>ข้อ 20 Pharma Plus เล่มม่วง (เฉลยข้อ ก)</t>
        </is>
      </c>
      <c r="Q22" s="185" t="inlineStr">
        <is>
          <t>แบบฝึกหัด</t>
        </is>
      </c>
      <c r="R22" s="185" t="inlineStr">
        <is>
          <t>เล่มม่วง</t>
        </is>
      </c>
      <c r="S22" s="185" t="n"/>
    </row>
    <row r="23" ht="24" customHeight="1" s="49">
      <c r="A23" s="187" t="n">
        <v>21</v>
      </c>
      <c r="B23" s="18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t>
        </is>
      </c>
      <c r="C23" s="186" t="inlineStr">
        <is>
          <t>ผู้ป่วยรายนี้ มีปัจจัยเสี่ยงใดที่สำคัญที่สุดที่ทำให้เกิดสิว</t>
        </is>
      </c>
      <c r="D23" s="186" t="n"/>
      <c r="E23" s="186" t="inlineStr">
        <is>
          <t>การรับประทานยาฆ่าเชื้อ</t>
        </is>
      </c>
      <c r="F23" s="186" t="inlineStr">
        <is>
          <t>การอดนอน</t>
        </is>
      </c>
      <c r="G23" s="186" t="inlineStr">
        <is>
          <t>การดื่มน้ำอัดลม</t>
        </is>
      </c>
      <c r="H23" s="186" t="inlineStr">
        <is>
          <t>มีฮอร์โมน androgen</t>
        </is>
      </c>
      <c r="I23" s="188" t="inlineStr">
        <is>
          <t>การที่ประจำเดือนมาไม่สม่ำเสมอ</t>
        </is>
      </c>
      <c r="J23" s="185" t="inlineStr">
        <is>
          <t>4</t>
        </is>
      </c>
      <c r="K23" s="186" t="inlineStr">
        <is>
          <t>✅ คำตอบที่ถูกต้อง: ข้อ ง. มีฮอร์โมน androgen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t>
        </is>
      </c>
      <c r="L23" s="186" t="n"/>
      <c r="M23" s="186" t="inlineStr">
        <is>
          <t>Dermatologic</t>
        </is>
      </c>
      <c r="N23" s="186" t="inlineStr">
        <is>
          <t>Acne</t>
        </is>
      </c>
      <c r="O23" s="185" t="inlineStr">
        <is>
          <t>Clinic</t>
        </is>
      </c>
      <c r="P23" s="186" t="inlineStr">
        <is>
          <t>ข้อ 21 Pharma Plus เล่มม่วง (เฉลยข้อ ง)</t>
        </is>
      </c>
      <c r="Q23" s="185" t="inlineStr">
        <is>
          <t>แบบฝึกหัด</t>
        </is>
      </c>
      <c r="R23" s="185" t="inlineStr">
        <is>
          <t>เล่มม่วง</t>
        </is>
      </c>
      <c r="S23" s="185" t="n"/>
    </row>
    <row r="24" ht="24" customHeight="1" s="49">
      <c r="A24" s="187" t="n">
        <v>22</v>
      </c>
      <c r="B24" s="186" t="n"/>
      <c r="C24" s="186" t="inlineStr">
        <is>
          <t>ข้อใดถูกต้องเกี่ยวกับการรักษาสิว</t>
        </is>
      </c>
      <c r="D24" s="186" t="n"/>
      <c r="E24" s="186" t="inlineStr">
        <is>
          <t>เป้าหมายของการรักษาคือเพื่อรักษาสิวและป้องกันการเกิดสิวขึ้นเพิ่ม</t>
        </is>
      </c>
      <c r="F24" s="186" t="inlineStr">
        <is>
          <t>หลักการรักษาคือ การกำจัดความมันบนใบหน้าให้หมดไปโดยสิ้นเชิง</t>
        </is>
      </c>
      <c r="G24" s="186" t="inlineStr">
        <is>
          <t>ผู้ป่วยทุกรายที่เป็นสิวควรได้รับยาต้านจุลชีพชนิดรับประทาน</t>
        </is>
      </c>
      <c r="H24" s="186" t="inlineStr">
        <is>
          <t>การใช้ยาเฉพาะที่ต้องให้เพียงชนิดใดชนิดหนึ่งเพียงอย่างเดียว</t>
        </is>
      </c>
      <c r="I24" s="188" t="inlineStr">
        <is>
          <t>ผู้ป่วยหญิงที่เป็นสิวทุกรายควรได้รับยาที่มีฤทธิ์ต้านฮอร์โมนโครโดเจน</t>
        </is>
      </c>
      <c r="J24" s="185" t="inlineStr">
        <is>
          <t>1</t>
        </is>
      </c>
      <c r="K24" s="186" t="inlineStr">
        <is>
          <t>✅ คำตอบที่ถูกต้อง: ข้อ ก. เป้าหมายของการรักษาคือเพื่อรักษาสิวและป้องกันการเกิดสิวขึ้นเพิ่ม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t>
        </is>
      </c>
      <c r="L24" s="186" t="n"/>
      <c r="M24" s="186" t="inlineStr">
        <is>
          <t>Dermatologic</t>
        </is>
      </c>
      <c r="N24" s="186" t="inlineStr">
        <is>
          <t>Acne</t>
        </is>
      </c>
      <c r="O24" s="185" t="inlineStr">
        <is>
          <t>Clinic</t>
        </is>
      </c>
      <c r="P24" s="186" t="inlineStr">
        <is>
          <t>ข้อ 22 Pharma Plus เล่มม่วง (เฉลยข้อ ก)</t>
        </is>
      </c>
      <c r="Q24" s="185" t="inlineStr">
        <is>
          <t>แบบฝึกหัด</t>
        </is>
      </c>
      <c r="R24" s="185" t="inlineStr">
        <is>
          <t>เล่มม่วง</t>
        </is>
      </c>
      <c r="S24" s="185" t="n"/>
    </row>
    <row r="25" ht="24" customHeight="1" s="49">
      <c r="A25" s="187" t="n">
        <v>23</v>
      </c>
      <c r="B25" s="186" t="n"/>
      <c r="C25" s="186" t="inlineStr">
        <is>
          <t>ผู้ป่วยรายนี้ควรได้รับยาใดในการรักษาสิว จึงจะเหมาะสมที่สุด</t>
        </is>
      </c>
      <c r="D25" s="186" t="n"/>
      <c r="E25" s="186" t="inlineStr">
        <is>
          <t>รับประทานยา antibacterial ร่วมกับทายา isotretinoin</t>
        </is>
      </c>
      <c r="F25" s="186" t="inlineStr">
        <is>
          <t>รับประทานยา antibacterial ร่วมกับทายา benzoyl peroxide</t>
        </is>
      </c>
      <c r="G25" s="186" t="inlineStr">
        <is>
          <t>รับประทานยา tretinoin ร่วมกับทายา antibacterial</t>
        </is>
      </c>
      <c r="H25" s="186" t="inlineStr">
        <is>
          <t>ทายา isotretinoin ร่วมกับทายา antibacterial</t>
        </is>
      </c>
      <c r="I25" s="188" t="inlineStr">
        <is>
          <t>ทายา isotretinoin ร่วมกับทายา benzoyl peroxide</t>
        </is>
      </c>
      <c r="J25" s="185" t="inlineStr">
        <is>
          <t>2</t>
        </is>
      </c>
      <c r="K25" s="186" t="inlineStr">
        <is>
          <t>✅ คำตอบที่ถูกต้อง: ข้อ ข. รับประทานยา antibacterial ร่วมกับทายา benzoyl peroxide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t>
        </is>
      </c>
      <c r="L25" s="186" t="n"/>
      <c r="M25" s="186" t="inlineStr">
        <is>
          <t>Dermatologic</t>
        </is>
      </c>
      <c r="N25" s="186" t="inlineStr">
        <is>
          <t>Acne</t>
        </is>
      </c>
      <c r="O25" s="185" t="inlineStr">
        <is>
          <t>Clinic</t>
        </is>
      </c>
      <c r="P25" s="186" t="inlineStr">
        <is>
          <t>ข้อ 23 Pharma Plus เล่มม่วง (เฉลยข้อ ก ข)</t>
        </is>
      </c>
      <c r="Q25" s="185" t="inlineStr">
        <is>
          <t>แบบฝึกหัด</t>
        </is>
      </c>
      <c r="R25" s="185" t="inlineStr">
        <is>
          <t>เล่มม่วง</t>
        </is>
      </c>
      <c r="S25" s="185" t="n"/>
    </row>
    <row r="26" ht="24" customHeight="1" s="49">
      <c r="A26" s="187" t="n">
        <v>24</v>
      </c>
      <c r="B26" s="186" t="n"/>
      <c r="C26" s="186" t="inlineStr">
        <is>
          <t>ข้อใดไม่ถูกต้องเกี่ยวกับรักษาสิว</t>
        </is>
      </c>
      <c r="D26" s="186" t="n"/>
      <c r="E26" s="186" t="inlineStr">
        <is>
          <t>Benzoyl peroxide เป็นยาที่มี antibacterial effect เป็นหลัก ฤทธิ์รองลงมาเป็น comedolytic และ exfoliative effect</t>
        </is>
      </c>
      <c r="F26" s="186" t="inlineStr">
        <is>
          <t>Isotretinoin และ tretinoin เป็นอนุพันธ์ของ retinoid ที่มี comedolytic effect</t>
        </is>
      </c>
      <c r="G26" s="186" t="inlineStr">
        <is>
          <t>Systemic antibacterial ที่ได้ผลดีในการรักษาสิวอักเสบคือ tetracycline, erythromycin และ clindamycin</t>
        </is>
      </c>
      <c r="H26" s="186" t="inlineStr">
        <is>
          <t>การใช้ benzoyl peroxide ร่วมกับ tretinoin จะช่วยเสริมฤทธิ์กันได้ดี</t>
        </is>
      </c>
      <c r="I26" s="188" t="inlineStr">
        <is>
          <t>Cyproterone acetate เป็น progesterone ที่มี anti-androgenic effect เนื่องจากไปแย่งจับตัวรับของ dihydrotestosterone</t>
        </is>
      </c>
      <c r="J26" s="185" t="inlineStr">
        <is>
          <t>4</t>
        </is>
      </c>
      <c r="K26" s="186" t="inlineStr">
        <is>
          <t>✅ คำตอบที่ถูกต้อง: ข้อ ง. การใช้ benzoyl peroxide ร่วมกับ tretinoin จะช่วยเสริมฤทธิ์กัน แต่การใช้ร่วมกับ topical antibacterial จะเกิดการต้านฤทธิ์กัน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t>
        </is>
      </c>
      <c r="L26" s="186" t="n"/>
      <c r="M26" s="186" t="inlineStr">
        <is>
          <t>Dermatologic</t>
        </is>
      </c>
      <c r="N26" s="186" t="inlineStr">
        <is>
          <t>Acne</t>
        </is>
      </c>
      <c r="O26" s="185" t="inlineStr">
        <is>
          <t>Clinic</t>
        </is>
      </c>
      <c r="P26" s="186" t="inlineStr">
        <is>
          <t>ข้อ 24 Pharma Plus เล่มม่วง (เฉลยข้อ ง)</t>
        </is>
      </c>
      <c r="Q26" s="185" t="inlineStr">
        <is>
          <t>แบบฝึกหัด</t>
        </is>
      </c>
      <c r="R26" s="185" t="inlineStr">
        <is>
          <t>เล่มม่วง</t>
        </is>
      </c>
      <c r="S26" s="185" t="n"/>
    </row>
    <row r="27" ht="24" customHeight="1" s="49">
      <c r="A27" s="187" t="n">
        <v>25</v>
      </c>
      <c r="B27" s="186" t="n"/>
      <c r="C27" s="186" t="inlineStr">
        <is>
          <t>คำแนะนำในการรักษาสิวที่ไม่เหมาะสมคือ</t>
        </is>
      </c>
      <c r="D27" s="186" t="n"/>
      <c r="E27" s="186" t="inlineStr">
        <is>
          <t>การทา benzoyl peroxide ในขณะที่ยังล้างหน้าไม่แห้งสนิทจะช่วยเพิ่มการระคายเคือง</t>
        </is>
      </c>
      <c r="F27" s="186" t="inlineStr">
        <is>
          <t>ควรทา antibacterial agent หลังล้างหน้าเพื่อให้สามารถดูดซึมเข้าสู่ผิวหนังได้ดี</t>
        </is>
      </c>
      <c r="G27" s="186" t="inlineStr">
        <is>
          <t>ควรทา tretinoin ในขณะผิวแห้ง โดยกรณีที่ผู้ป่วยมีผิวมัน ควรเลือกใช้ผลิตภัณฑ์ที่เป็นครีม</t>
        </is>
      </c>
      <c r="H27" s="186" t="inlineStr">
        <is>
          <t>ไม่ควรให้สตรีมีครรภ์รับประทานยา isotretinoin เนื่องจากอาจมีผลเสียต่อทารกในครรภ์</t>
        </is>
      </c>
      <c r="I27" s="188" t="inlineStr">
        <is>
          <t>ผู้ป่วยที่ทายา adapalene ควรหลีกเลี่ยงแสงแดด และไม่ควรใช้ยานี้ในสตรีมีครรภ์หรือให้นมบุตร</t>
        </is>
      </c>
      <c r="J27" s="185" t="inlineStr">
        <is>
          <t>3</t>
        </is>
      </c>
      <c r="K27" s="186" t="inlineStr">
        <is>
          <t>✅ คำตอบที่ถูกต้อง: ข้อ ค. ควรทา tretinoin ในขณะผิวแห้ง โดยกรณีที่ผู้ป่วยมีผิวมัน ควรเลือกใช้ผลิตภัณฑ์ที่เป็นครีม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t>
        </is>
      </c>
      <c r="L27" s="186" t="n"/>
      <c r="M27" s="186" t="inlineStr">
        <is>
          <t>Dermatologic</t>
        </is>
      </c>
      <c r="N27" s="186" t="inlineStr">
        <is>
          <t>Acne</t>
        </is>
      </c>
      <c r="O27" s="185" t="inlineStr">
        <is>
          <t>Clinic</t>
        </is>
      </c>
      <c r="P27" s="186" t="inlineStr">
        <is>
          <t>ข้อ 25 Pharma Plus เล่มม่วง (เฉลยข้อ ข)</t>
        </is>
      </c>
      <c r="Q27" s="185" t="inlineStr">
        <is>
          <t>แบบฝึกหัด</t>
        </is>
      </c>
      <c r="R27" s="185" t="inlineStr">
        <is>
          <t>เล่มม่วง</t>
        </is>
      </c>
      <c r="S27" s="185" t="n"/>
    </row>
    <row r="28" ht="24" customHeight="1" s="49">
      <c r="A28" s="187" t="n">
        <v>26</v>
      </c>
      <c r="B28" s="186" t="n"/>
      <c r="C28" s="186"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D28" s="186" t="n"/>
      <c r="E28" s="186" t="inlineStr">
        <is>
          <t>บัวบก</t>
        </is>
      </c>
      <c r="F28" s="186" t="inlineStr">
        <is>
          <t>ขมิ้นชัน</t>
        </is>
      </c>
      <c r="G28" s="186" t="inlineStr">
        <is>
          <t>ว่านหางจระเข้</t>
        </is>
      </c>
      <c r="H28" s="186" t="inlineStr">
        <is>
          <t>หม่อน</t>
        </is>
      </c>
      <c r="I28" s="188" t="inlineStr">
        <is>
          <t>แตงกวา</t>
        </is>
      </c>
      <c r="J28" s="185" t="inlineStr">
        <is>
          <t>1</t>
        </is>
      </c>
      <c r="K28" s="186" t="inlineStr">
        <is>
          <t>✅ คำตอบที่ถูกต้อง: ข้อ ก. บัวบก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t>
        </is>
      </c>
      <c r="L28" s="186" t="n"/>
      <c r="M28" s="186" t="inlineStr">
        <is>
          <t>Dermatologic</t>
        </is>
      </c>
      <c r="N28" s="186" t="inlineStr">
        <is>
          <t>Acne</t>
        </is>
      </c>
      <c r="O28" s="185" t="inlineStr">
        <is>
          <t>Clinic</t>
        </is>
      </c>
      <c r="P28" s="186" t="inlineStr">
        <is>
          <t>ข้อ 26 Pharma Plus เล่มม่วง (เฉลยข้อ ก)</t>
        </is>
      </c>
      <c r="Q28" s="185" t="inlineStr">
        <is>
          <t>แบบฝึกหัด</t>
        </is>
      </c>
      <c r="R28" s="185" t="inlineStr">
        <is>
          <t>เล่มม่วง</t>
        </is>
      </c>
      <c r="S28" s="185" t="n"/>
    </row>
    <row r="29" ht="24" customHeight="1" s="49">
      <c r="A29" s="187" t="n">
        <v>27</v>
      </c>
      <c r="B29" s="186" t="n"/>
      <c r="C29" s="186" t="inlineStr">
        <is>
          <t>อาหารประเภทใดที่ต้องแนะนำให้ผู้ป่วยรายนี้งดหรือบริโภคให้น้อยลง</t>
        </is>
      </c>
      <c r="D29" s="186" t="n"/>
      <c r="E29" s="186" t="inlineStr">
        <is>
          <t>อาหารที่มีไขมันและคาร์โบไฮเดรตสูง</t>
        </is>
      </c>
      <c r="F29" s="186" t="inlineStr">
        <is>
          <t>อาหารที่มีโปรตีนและไฟเบอร์สูง</t>
        </is>
      </c>
      <c r="G29" s="186" t="inlineStr">
        <is>
          <t>อาหารที่มีวิตามิน และ แร่ธาตุสูง</t>
        </is>
      </c>
      <c r="H29" s="186" t="inlineStr">
        <is>
          <t>อาหารที่มีเกลือและวิตามินสูง</t>
        </is>
      </c>
      <c r="I29" s="188" t="inlineStr">
        <is>
          <t>อาหารที่มีรสเผ็ดและรสเปรี้ยว</t>
        </is>
      </c>
      <c r="J29" s="185" t="inlineStr">
        <is>
          <t>1</t>
        </is>
      </c>
      <c r="K29" s="186" t="inlineStr">
        <is>
          <t>✅ คำตอบที่ถูกต้อง: ข้อ ก. อาหารที่มีไขมันและคาร์โบไฮเดรตสูง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t>
        </is>
      </c>
      <c r="L29" s="186" t="n"/>
      <c r="M29" s="186" t="inlineStr">
        <is>
          <t>Dermatologic</t>
        </is>
      </c>
      <c r="N29" s="186" t="inlineStr">
        <is>
          <t>Acne</t>
        </is>
      </c>
      <c r="O29" s="185" t="inlineStr">
        <is>
          <t>Clinic</t>
        </is>
      </c>
      <c r="P29" s="186" t="inlineStr">
        <is>
          <t>ข้อ 27 Pharma Plus เล่มม่วง (เฉลยข้อ ก)</t>
        </is>
      </c>
      <c r="Q29" s="185" t="inlineStr">
        <is>
          <t>แบบฝึกหัด</t>
        </is>
      </c>
      <c r="R29" s="185" t="inlineStr">
        <is>
          <t>เล่มม่วง</t>
        </is>
      </c>
      <c r="S29" s="185" t="n"/>
    </row>
    <row r="30" ht="24" customHeight="1" s="49">
      <c r="A30" s="187" t="n">
        <v>28</v>
      </c>
      <c r="B30" s="186" t="n"/>
      <c r="C30" s="186"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D30" s="186" t="n"/>
      <c r="E30" s="186" t="inlineStr">
        <is>
          <t>Norethindrone acetate 3 mg &amp; ethinylestradiol 0.05 mg</t>
        </is>
      </c>
      <c r="F30" s="186" t="inlineStr">
        <is>
          <t>Desogestrel 0.15 mg &amp; ethinylestradiol 0.03 mg</t>
        </is>
      </c>
      <c r="G30" s="186" t="inlineStr">
        <is>
          <t>Ethynodiol diacetate 1 mg &amp; ethinylestradiol 0.045 mg</t>
        </is>
      </c>
      <c r="H30" s="186" t="inlineStr">
        <is>
          <t>Cyproterone acetate 2 mg &amp; ethinylestradiol 0.035 mg</t>
        </is>
      </c>
      <c r="I30" s="188" t="inlineStr">
        <is>
          <t>Levonorgestrel 0.15 mg &amp; ethinylestradiol 0.025 mg</t>
        </is>
      </c>
      <c r="J30" s="185" t="inlineStr">
        <is>
          <t>4</t>
        </is>
      </c>
      <c r="K30" s="186" t="inlineStr">
        <is>
          <t>✅ คำตอบที่ถูกต้อง: ข้อ ง. Cyproterone acetate 2 mg &amp; ethinylestradiol 0.035 mg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t>
        </is>
      </c>
      <c r="L30" s="186" t="n"/>
      <c r="M30" s="186" t="inlineStr">
        <is>
          <t>Dermatologic</t>
        </is>
      </c>
      <c r="N30" s="186" t="inlineStr">
        <is>
          <t>Acne</t>
        </is>
      </c>
      <c r="O30" s="185" t="inlineStr">
        <is>
          <t>Clinic</t>
        </is>
      </c>
      <c r="P30" s="186" t="inlineStr">
        <is>
          <t>ข้อ 28 Pharma Plus เล่มม่วง (เฉลยข้อ ง)</t>
        </is>
      </c>
      <c r="Q30" s="185" t="inlineStr">
        <is>
          <t>แบบฝึกหัด</t>
        </is>
      </c>
      <c r="R30" s="185" t="inlineStr">
        <is>
          <t>เล่มม่วง</t>
        </is>
      </c>
      <c r="S30" s="185" t="n"/>
    </row>
    <row r="31" ht="24" customHeight="1" s="49">
      <c r="A31" s="187" t="n">
        <v>29</v>
      </c>
      <c r="B31" s="186"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t>
        </is>
      </c>
      <c r="C31" s="186" t="inlineStr">
        <is>
          <t>ยาใดที่ควรเลือกใช้เพื่อรักษาแผลของผู้ป่วยรายนี้</t>
        </is>
      </c>
      <c r="D31" s="186" t="n"/>
      <c r="E31" s="186" t="inlineStr">
        <is>
          <t>Aloe vera gel</t>
        </is>
      </c>
      <c r="F31" s="186" t="inlineStr">
        <is>
          <t>Capsaicin gel</t>
        </is>
      </c>
      <c r="G31" s="186" t="inlineStr">
        <is>
          <t>Mupirocin ointment</t>
        </is>
      </c>
      <c r="H31" s="186" t="inlineStr">
        <is>
          <t>Gentamicin cream</t>
        </is>
      </c>
      <c r="I31" s="188" t="inlineStr">
        <is>
          <t>Silver sulfadiazine cream</t>
        </is>
      </c>
      <c r="J31" s="185" t="inlineStr">
        <is>
          <t>5</t>
        </is>
      </c>
      <c r="K31" s="186" t="inlineStr">
        <is>
          <t>✅ คำตอบที่ถูกต้อง: ข้อ จ. Silver sulfasalazine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t>
        </is>
      </c>
      <c r="L31" s="186" t="n"/>
      <c r="M31" s="186" t="inlineStr">
        <is>
          <t>Dermatologic</t>
        </is>
      </c>
      <c r="N31" s="186" t="inlineStr">
        <is>
          <t>Wound</t>
        </is>
      </c>
      <c r="O31" s="185" t="inlineStr">
        <is>
          <t>Clinic</t>
        </is>
      </c>
      <c r="P31" s="186" t="inlineStr">
        <is>
          <t>ข้อ 29 Pharma Plus เล่มม่วง (เฉลยข้อ จ)</t>
        </is>
      </c>
      <c r="Q31" s="185" t="inlineStr">
        <is>
          <t>แบบฝึกหัด</t>
        </is>
      </c>
      <c r="R31" s="185" t="inlineStr">
        <is>
          <t>เล่มม่วง</t>
        </is>
      </c>
      <c r="S31" s="185" t="n"/>
    </row>
    <row r="32" ht="24" customHeight="1" s="49">
      <c r="A32" s="187" t="n">
        <v>30</v>
      </c>
      <c r="B32" s="186" t="n"/>
      <c r="C32" s="186" t="inlineStr">
        <is>
          <t>Mupirocin ointment มีข้อดีกว่า gentamicin cream อย่างไร</t>
        </is>
      </c>
      <c r="D32" s="186" t="n"/>
      <c r="E32" s="186" t="inlineStr">
        <is>
          <t>มีคุณสมบัติครอบคลุมเชื้อกลุ่ม anaerobic</t>
        </is>
      </c>
      <c r="F32" s="186" t="inlineStr">
        <is>
          <t>มีคุณสมบัติครอบคลุมเชื้อ MRSA</t>
        </is>
      </c>
      <c r="G32" s="186" t="inlineStr">
        <is>
          <t>มีคุณสมบัติครอบคลุมเชื้อ Pseudomonas aeruginosa</t>
        </is>
      </c>
      <c r="H32" s="186" t="inlineStr">
        <is>
          <t>ระคายเคืองน้อยกว่าและหายเร็วกว่า</t>
        </is>
      </c>
      <c r="I32" s="188" t="inlineStr">
        <is>
          <t>ดูดซึมเข้าผิวหนังได้ดี ใช้ในการติดเชื้อที่บริเวณผิวหนัง</t>
        </is>
      </c>
      <c r="J32" s="185" t="inlineStr">
        <is>
          <t>2</t>
        </is>
      </c>
      <c r="K32" s="186" t="inlineStr">
        <is>
          <t>✅ คำตอบที่ถูกต้อง: ข้อ ข. มีคุณสมบัติครอบคลุมเชื้อ MRSA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t>
        </is>
      </c>
      <c r="L32" s="186" t="n"/>
      <c r="M32" s="186" t="inlineStr">
        <is>
          <t>Dermatologic</t>
        </is>
      </c>
      <c r="N32" s="186" t="inlineStr">
        <is>
          <t>Wound</t>
        </is>
      </c>
      <c r="O32" s="185" t="inlineStr">
        <is>
          <t>Clinic</t>
        </is>
      </c>
      <c r="P32" s="186" t="inlineStr">
        <is>
          <t>ข้อ 30 Pharma Plus เล่มม่วง (เฉลยข้อ ข)</t>
        </is>
      </c>
      <c r="Q32" s="185" t="inlineStr">
        <is>
          <t>แบบฝึกหัด</t>
        </is>
      </c>
      <c r="R32" s="185" t="inlineStr">
        <is>
          <t>เล่มม่วง</t>
        </is>
      </c>
      <c r="S32" s="185" t="n"/>
    </row>
    <row r="33" ht="24" customHeight="1" s="49">
      <c r="A33" s="187" t="n">
        <v>31</v>
      </c>
      <c r="B33" s="186" t="n"/>
      <c r="C33" s="186" t="inlineStr">
        <is>
          <t>สมุนไพรใดนำมาใช้รักษาแผลเป็น</t>
        </is>
      </c>
      <c r="D33" s="186" t="n"/>
      <c r="E33" s="186" t="inlineStr">
        <is>
          <t>หอมหัวใหญ่</t>
        </is>
      </c>
      <c r="F33" s="186" t="inlineStr">
        <is>
          <t>กระเทียม</t>
        </is>
      </c>
      <c r="G33" s="186" t="inlineStr">
        <is>
          <t>พริกไทย</t>
        </is>
      </c>
      <c r="H33" s="186" t="inlineStr">
        <is>
          <t>มะกรูด</t>
        </is>
      </c>
      <c r="I33" s="188" t="inlineStr">
        <is>
          <t>ข่า</t>
        </is>
      </c>
      <c r="J33" s="185" t="inlineStr">
        <is>
          <t>1</t>
        </is>
      </c>
      <c r="K33" s="186" t="inlineStr">
        <is>
          <t>✅ คำตอบที่ถูกต้อง: ข้อ ก. หอมหัวใหญ่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t>
        </is>
      </c>
      <c r="L33" s="186" t="n"/>
      <c r="M33" s="186" t="inlineStr">
        <is>
          <t>Dermatologic</t>
        </is>
      </c>
      <c r="N33" s="186" t="inlineStr">
        <is>
          <t>Wound</t>
        </is>
      </c>
      <c r="O33" s="185" t="inlineStr">
        <is>
          <t>Clinic</t>
        </is>
      </c>
      <c r="P33" s="186" t="inlineStr">
        <is>
          <t>ข้อ 31 Pharma Plus เล่มม่วง (เฉลยข้อ ก)</t>
        </is>
      </c>
      <c r="Q33" s="185" t="inlineStr">
        <is>
          <t>แบบฝึกหัด</t>
        </is>
      </c>
      <c r="R33" s="185" t="inlineStr">
        <is>
          <t>เล่มม่วง</t>
        </is>
      </c>
      <c r="S33" s="185" t="n"/>
    </row>
    <row r="34" ht="24" customHeight="1" s="49">
      <c r="A34" s="187" t="n">
        <v>32</v>
      </c>
      <c r="B34" s="186" t="n"/>
      <c r="C34" s="186" t="inlineStr">
        <is>
          <t>สมุนไพรใดที่นำมาใช้เพื่อสมานแผล</t>
        </is>
      </c>
      <c r="D34" s="186" t="n"/>
      <c r="E34" s="186" t="inlineStr">
        <is>
          <t>ขมิ้น</t>
        </is>
      </c>
      <c r="F34" s="186" t="inlineStr">
        <is>
          <t>บัวบก</t>
        </is>
      </c>
      <c r="G34" s="186" t="inlineStr">
        <is>
          <t>พญายอ</t>
        </is>
      </c>
      <c r="H34" s="186" t="inlineStr">
        <is>
          <t>ทองพันชั่ง</t>
        </is>
      </c>
      <c r="I34" s="188" t="inlineStr">
        <is>
          <t>สะระแหน่</t>
        </is>
      </c>
      <c r="J34" s="185" t="inlineStr">
        <is>
          <t>2</t>
        </is>
      </c>
      <c r="K34" s="186" t="inlineStr">
        <is>
          <t>✅ คำตอบที่ถูกต้อง: ข้อ ข. บัวบก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t>
        </is>
      </c>
      <c r="L34" s="186" t="n"/>
      <c r="M34" s="186" t="inlineStr">
        <is>
          <t>Dermatologic</t>
        </is>
      </c>
      <c r="N34" s="186" t="inlineStr">
        <is>
          <t>Wound</t>
        </is>
      </c>
      <c r="O34" s="185" t="inlineStr">
        <is>
          <t>Clinic</t>
        </is>
      </c>
      <c r="P34" s="186" t="inlineStr">
        <is>
          <t>ข้อ 32 Pharma Plus เล่มม่วง (เฉลยข้อ ข)</t>
        </is>
      </c>
      <c r="Q34" s="185" t="inlineStr">
        <is>
          <t>แบบฝึกหัด</t>
        </is>
      </c>
      <c r="R34" s="185" t="inlineStr">
        <is>
          <t>เล่มม่วง</t>
        </is>
      </c>
      <c r="S34" s="185" t="n"/>
    </row>
    <row r="35" ht="24" customHeight="1" s="49">
      <c r="A35" s="187" t="n">
        <v>33</v>
      </c>
      <c r="B35" s="186" t="n"/>
      <c r="C35" s="186" t="inlineStr">
        <is>
          <t>อีก 1 สัปดาห์ต่อมา ผู้ป่วยมีภาวะแทรกซ้อน คือ cellulitis ได้เข้ารับการรักษาที่โรงพยาบาล ผู้ป่วยควรได้รับยาใด</t>
        </is>
      </c>
      <c r="D35" s="186" t="n"/>
      <c r="E35" s="186" t="inlineStr">
        <is>
          <t>Amoxicillin รับประทาน</t>
        </is>
      </c>
      <c r="F35" s="186" t="inlineStr">
        <is>
          <t>Cefdinir รับประทาน</t>
        </is>
      </c>
      <c r="G35" s="186" t="inlineStr">
        <is>
          <t>Ceftriaxone ฉีด</t>
        </is>
      </c>
      <c r="H35" s="186" t="inlineStr">
        <is>
          <t>Cloxacillin รับประทาน</t>
        </is>
      </c>
      <c r="I35" s="188" t="inlineStr">
        <is>
          <t>Penicillin G ฉีด</t>
        </is>
      </c>
      <c r="J35" s="185" t="inlineStr">
        <is>
          <t>4</t>
        </is>
      </c>
      <c r="K35" s="186" t="inlineStr">
        <is>
          <t>✅ คำตอบที่ถูกต้อง: ข้อ ง. Cloxacillin-รับประทาน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t>
        </is>
      </c>
      <c r="L35" s="186" t="n"/>
      <c r="M35" s="186" t="inlineStr">
        <is>
          <t>Dermatologic</t>
        </is>
      </c>
      <c r="N35" s="186" t="inlineStr">
        <is>
          <t>Eczema &amp; Dermatitis</t>
        </is>
      </c>
      <c r="O35" s="185" t="inlineStr">
        <is>
          <t>Clinic</t>
        </is>
      </c>
      <c r="P35" s="186" t="inlineStr">
        <is>
          <t>ข้อ 33 Pharma Plus เล่มม่วง (เฉลยข้อ ง)</t>
        </is>
      </c>
      <c r="Q35" s="185" t="inlineStr">
        <is>
          <t>แบบฝึกหัด</t>
        </is>
      </c>
      <c r="R35" s="185" t="inlineStr">
        <is>
          <t>เล่มม่วง</t>
        </is>
      </c>
      <c r="S35" s="185" t="n"/>
    </row>
    <row r="36" ht="24" customHeight="1" s="49">
      <c r="A36" s="187" t="n">
        <v>34</v>
      </c>
      <c r="B36" s="186" t="n"/>
      <c r="C36" s="186" t="inlineStr">
        <is>
          <t>ถ้าผู้ป่วย cellulitis แพ้ penicillin ควรให้ยาอะไรแทน</t>
        </is>
      </c>
      <c r="D36" s="186" t="n"/>
      <c r="E36" s="186" t="inlineStr">
        <is>
          <t>Clindamycin</t>
        </is>
      </c>
      <c r="F36" s="186" t="inlineStr">
        <is>
          <t>Cotrimoxazole</t>
        </is>
      </c>
      <c r="G36" s="186" t="inlineStr">
        <is>
          <t>Ciprofloxacin</t>
        </is>
      </c>
      <c r="H36" s="186" t="inlineStr">
        <is>
          <t>Doxycycline</t>
        </is>
      </c>
      <c r="I36" s="188" t="inlineStr">
        <is>
          <t>Erythromycin</t>
        </is>
      </c>
      <c r="J36" s="185" t="inlineStr">
        <is>
          <t>1</t>
        </is>
      </c>
      <c r="K36" s="186" t="inlineStr">
        <is>
          <t>✅ คำตอบที่ถูกต้อง: ข้อ ก. Clindamycin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t>
        </is>
      </c>
      <c r="L36" s="186" t="n"/>
      <c r="M36" s="186" t="inlineStr">
        <is>
          <t>Dermatologic</t>
        </is>
      </c>
      <c r="N36" s="186" t="inlineStr">
        <is>
          <t>Superficial fungal</t>
        </is>
      </c>
      <c r="O36" s="185" t="inlineStr">
        <is>
          <t>Clinic</t>
        </is>
      </c>
      <c r="P36" s="186" t="inlineStr">
        <is>
          <t>ข้อ 34 Pharma Plus เล่มม่วง (เฉลยข้อ ก ข ง)</t>
        </is>
      </c>
      <c r="Q36" s="185" t="inlineStr">
        <is>
          <t>แบบฝึกหัด</t>
        </is>
      </c>
      <c r="R36" s="185" t="inlineStr">
        <is>
          <t>เล่มม่วง</t>
        </is>
      </c>
      <c r="S36" s="185" t="n"/>
    </row>
    <row r="37" ht="24" customHeight="1" s="49">
      <c r="A37" s="187" t="n">
        <v>35</v>
      </c>
      <c r="B37" s="18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t>
        </is>
      </c>
      <c r="C37" s="186" t="inlineStr">
        <is>
          <t>ลักษณะผื่นที่ผู้ป่วยเป็นบริเวณหนังศีรษะเรียกว่า</t>
        </is>
      </c>
      <c r="D37" s="186" t="n"/>
      <c r="E37" s="186" t="inlineStr">
        <is>
          <t>Tinea capitis</t>
        </is>
      </c>
      <c r="F37" s="186" t="inlineStr">
        <is>
          <t>Tinea corporis</t>
        </is>
      </c>
      <c r="G37" s="186" t="inlineStr">
        <is>
          <t>Tinea cruris</t>
        </is>
      </c>
      <c r="H37" s="186" t="inlineStr">
        <is>
          <t>Tinea versicolor</t>
        </is>
      </c>
      <c r="I37" s="188" t="inlineStr">
        <is>
          <t>Tinea pedis</t>
        </is>
      </c>
      <c r="J37" s="185" t="inlineStr">
        <is>
          <t>1</t>
        </is>
      </c>
      <c r="K37" s="186" t="inlineStr">
        <is>
          <t>✅ คำตอบที่ถูกต้อง: ข้อ ก. Tinea capitis
🎯 ทำไมข้อนี้ถึงถูก: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t>
        </is>
      </c>
      <c r="L37" s="186" t="n"/>
      <c r="M37" s="186" t="inlineStr">
        <is>
          <t>Dermatologic</t>
        </is>
      </c>
      <c r="N37" s="186" t="inlineStr">
        <is>
          <t>Superficial fungal</t>
        </is>
      </c>
      <c r="O37" s="185" t="inlineStr">
        <is>
          <t>Clinic</t>
        </is>
      </c>
      <c r="P37" s="186" t="inlineStr">
        <is>
          <t>ข้อ 35 Pharma Plus เล่มม่วง (เฉลยข้อ ก)</t>
        </is>
      </c>
      <c r="Q37" s="185" t="inlineStr">
        <is>
          <t>แบบฝึกหัด</t>
        </is>
      </c>
      <c r="R37" s="185" t="inlineStr">
        <is>
          <t>เล่มม่วง</t>
        </is>
      </c>
      <c r="S37" s="185" t="n"/>
    </row>
    <row r="38" ht="24" customHeight="1" s="49">
      <c r="A38" s="187" t="n">
        <v>36</v>
      </c>
      <c r="B38" s="18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t>
        </is>
      </c>
      <c r="C38" s="186" t="inlineStr">
        <is>
          <t>เภสัชกรจ่ายยา griseofulvin ระยะเวลาที่ใช้ในการรักษาด้วยยานี้เป็นอย่างน้อยกี่เดือน</t>
        </is>
      </c>
      <c r="D38" s="186" t="n"/>
      <c r="E38" s="186" t="inlineStr">
        <is>
          <t>14 วัน</t>
        </is>
      </c>
      <c r="F38" s="186" t="inlineStr">
        <is>
          <t>2 เดือน</t>
        </is>
      </c>
      <c r="G38" s="186" t="inlineStr">
        <is>
          <t>3 เดือน</t>
        </is>
      </c>
      <c r="H38" s="186" t="inlineStr">
        <is>
          <t>4 เดือน</t>
        </is>
      </c>
      <c r="I38" s="188" t="inlineStr">
        <is>
          <t>5 เดือน</t>
        </is>
      </c>
      <c r="J38" s="185" t="inlineStr">
        <is>
          <t>2</t>
        </is>
      </c>
      <c r="K38" s="186" t="inlineStr">
        <is>
          <t>✅ คำตอบที่ถูกต้อง: ข้อ ข. 2 เดือน
🎯 ทำไมข้อนี้ถึงถูก: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t>
        </is>
      </c>
      <c r="L38" s="186" t="n"/>
      <c r="M38" s="186" t="inlineStr">
        <is>
          <t>Dermatologic</t>
        </is>
      </c>
      <c r="N38" s="186" t="inlineStr">
        <is>
          <t>Eczema &amp; Dermatitis</t>
        </is>
      </c>
      <c r="O38" s="185" t="inlineStr">
        <is>
          <t>Clinic</t>
        </is>
      </c>
      <c r="P38" s="186" t="inlineStr">
        <is>
          <t>ข้อ 36 Pharma Plus เล่มม่วง (เฉลยข้อ ข)</t>
        </is>
      </c>
      <c r="Q38" s="185" t="inlineStr">
        <is>
          <t>แบบฝึกหัด</t>
        </is>
      </c>
      <c r="R38" s="185" t="inlineStr">
        <is>
          <t>เล่มม่วง</t>
        </is>
      </c>
      <c r="S38" s="185" t="n"/>
    </row>
    <row r="39" ht="24" customHeight="1" s="49">
      <c r="A39" s="187" t="n">
        <v>37</v>
      </c>
      <c r="B39" s="186" t="n"/>
      <c r="C39" s="186" t="inlineStr">
        <is>
          <t>ข้อใดคือ กลไกการออกฤทธิ์ของยา griseofulvin</t>
        </is>
      </c>
      <c r="D39" s="186" t="n"/>
      <c r="E39" s="186" t="inlineStr">
        <is>
          <t>ยับยั้งและรบกวนการสังเคราะห์ ergosterol</t>
        </is>
      </c>
      <c r="F39" s="186" t="inlineStr">
        <is>
          <t>ยับยั้งการสร้าง mycolic acid ใน cell wall</t>
        </is>
      </c>
      <c r="G39" s="186" t="inlineStr">
        <is>
          <t>ยับยั้งการสร้าง microtubule ของ dermatophytes</t>
        </is>
      </c>
      <c r="H39" s="186" t="inlineStr">
        <is>
          <t>จับกับ phospholipids ยับยั้งการสร้าง cell wall</t>
        </is>
      </c>
      <c r="I39" s="188" t="inlineStr">
        <is>
          <t>จับกับ sterol ยับยั้งการสร้างผนังเซลล์</t>
        </is>
      </c>
      <c r="J39" s="185" t="inlineStr">
        <is>
          <t>3</t>
        </is>
      </c>
      <c r="K39" s="186" t="inlineStr">
        <is>
          <t>✅ คำตอบที่ถูกต้อง: ข้อ ค. ยับยั้งการสร้าง microtubule ของ dermatophytes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t>
        </is>
      </c>
      <c r="L39" s="186" t="n"/>
      <c r="M39" s="186" t="inlineStr">
        <is>
          <t>Dermatologic</t>
        </is>
      </c>
      <c r="N39" s="186" t="inlineStr">
        <is>
          <t>Superficial fungal</t>
        </is>
      </c>
      <c r="O39" s="185" t="inlineStr">
        <is>
          <t>Clinic</t>
        </is>
      </c>
      <c r="P39" s="186" t="inlineStr">
        <is>
          <t>ข้อ 37 Pharma Plus เล่มม่วง (เฉลยข้อ ค)</t>
        </is>
      </c>
      <c r="Q39" s="185" t="inlineStr">
        <is>
          <t>แบบฝึกหัด</t>
        </is>
      </c>
      <c r="R39" s="185" t="inlineStr">
        <is>
          <t>เล่มม่วง</t>
        </is>
      </c>
      <c r="S39" s="185" t="n"/>
    </row>
    <row r="40" ht="24" customHeight="1" s="49">
      <c r="A40" s="187" t="n">
        <v>38</v>
      </c>
      <c r="B40" s="18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40" s="186" t="inlineStr">
        <is>
          <t>ข้อใดเป็นข้อดีของยา itraconazole หรือยาในกลุ่ม azole</t>
        </is>
      </c>
      <c r="D40" s="186" t="n"/>
      <c r="E40" s="186" t="inlineStr">
        <is>
          <t>มีเฉพาะยาฉีดเท่านั้น</t>
        </is>
      </c>
      <c r="F40" s="186" t="inlineStr">
        <is>
          <t>มีเฉพาะยาใช้ภายนอก</t>
        </is>
      </c>
      <c r="G40" s="186" t="inlineStr">
        <is>
          <t>มีอาการข้างเคียงน้อย</t>
        </is>
      </c>
      <c r="H40" s="186" t="inlineStr">
        <is>
          <t>ถูกเมตาบอไลต์ช้า อยู่ในร่างกายได้นาน</t>
        </is>
      </c>
      <c r="I40" s="188" t="inlineStr">
        <is>
          <t>มีปฏิกิริยาระหว่างยาลดลง</t>
        </is>
      </c>
      <c r="J40" s="185" t="inlineStr">
        <is>
          <t>4</t>
        </is>
      </c>
      <c r="K40" s="186" t="inlineStr">
        <is>
          <t>✅ คำตอบที่ถูกต้อง: ข้อ ง. ถูกเมตาบอไลต์ช้า อยู่ในร่างกายได้นาน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t>
        </is>
      </c>
      <c r="L40" s="186" t="n"/>
      <c r="M40" s="186" t="inlineStr">
        <is>
          <t>Dermatologic</t>
        </is>
      </c>
      <c r="N40" s="186" t="inlineStr">
        <is>
          <t>Superficial fungal</t>
        </is>
      </c>
      <c r="O40" s="185" t="inlineStr">
        <is>
          <t>Clinic</t>
        </is>
      </c>
      <c r="P40" s="186" t="inlineStr">
        <is>
          <t>ข้อ 38 Pharma Plus เล่มม่วง (เฉลยข้อ ง)</t>
        </is>
      </c>
      <c r="Q40" s="185" t="inlineStr">
        <is>
          <t>แบบฝึกหัด</t>
        </is>
      </c>
      <c r="R40" s="185" t="inlineStr">
        <is>
          <t>เล่มม่วง</t>
        </is>
      </c>
      <c r="S40" s="185" t="n"/>
    </row>
    <row r="41" ht="24" customHeight="1" s="49">
      <c r="A41" s="187" t="n">
        <v>39</v>
      </c>
      <c r="B41" s="186" t="inlineStr">
        <is>
          <t>สถานการณ์ที่ 7 ผู้ป่วยหญิงไทย อายุ 24 ปี อาชีพแม่บ้านทำความสะอาด มาด้วยอาการเป็นเชื้อราที่เล็บ</t>
        </is>
      </c>
      <c r="C41" s="186" t="inlineStr">
        <is>
          <t>สาเหตุของโรคเกิดจากเชื้อใด</t>
        </is>
      </c>
      <c r="D41" s="186" t="n"/>
      <c r="E41" s="186" t="inlineStr">
        <is>
          <t>Trichophyton spp.</t>
        </is>
      </c>
      <c r="F41" s="186" t="inlineStr">
        <is>
          <t>Cryptococcus spp.</t>
        </is>
      </c>
      <c r="G41" s="186" t="inlineStr">
        <is>
          <t>Malassezia furfur</t>
        </is>
      </c>
      <c r="H41" s="186" t="inlineStr">
        <is>
          <t>Pneumocystis carinii</t>
        </is>
      </c>
      <c r="I41" s="188" t="inlineStr">
        <is>
          <t>Staphylococcus aureus</t>
        </is>
      </c>
      <c r="J41" s="185" t="inlineStr">
        <is>
          <t>1</t>
        </is>
      </c>
      <c r="K41" s="186" t="inlineStr">
        <is>
          <t>✅ คำตอบที่ถูกต้อง: ข้อ ก. Trichophyton spp.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t>
        </is>
      </c>
      <c r="L41" s="186" t="n"/>
      <c r="M41" s="186" t="inlineStr">
        <is>
          <t>Dermatologic</t>
        </is>
      </c>
      <c r="N41" s="186" t="inlineStr">
        <is>
          <t>Superficial fungal</t>
        </is>
      </c>
      <c r="O41" s="185" t="inlineStr">
        <is>
          <t>Clinic</t>
        </is>
      </c>
      <c r="P41" s="186" t="inlineStr">
        <is>
          <t>ข้อ 39 Pharma Plus เล่มม่วง (เฉลยข้อ ก)</t>
        </is>
      </c>
      <c r="Q41" s="185" t="inlineStr">
        <is>
          <t>แบบฝึกหัด</t>
        </is>
      </c>
      <c r="R41" s="185" t="inlineStr">
        <is>
          <t>เล่มม่วง</t>
        </is>
      </c>
      <c r="S41" s="185" t="n"/>
    </row>
    <row r="42" ht="24" customHeight="1" s="49">
      <c r="A42" s="187" t="n">
        <v>40</v>
      </c>
      <c r="B42" s="186" t="inlineStr">
        <is>
          <t>สถานการณ์ที่ 7 ผู้ป่วยหญิงไทย อายุ 24 ปี อาชีพแม่บ้านทำความสะอาด มาด้วยอาการเป็นเชื้อราที่เล็บ</t>
        </is>
      </c>
      <c r="C42" s="186" t="inlineStr">
        <is>
          <t>ควรใช้ยาใดในการรักษา</t>
        </is>
      </c>
      <c r="D42" s="186" t="n"/>
      <c r="E42" s="186" t="inlineStr">
        <is>
          <t>Whitefield's ointment</t>
        </is>
      </c>
      <c r="F42" s="186" t="inlineStr">
        <is>
          <t>Clotrimazole cream</t>
        </is>
      </c>
      <c r="G42" s="186" t="inlineStr">
        <is>
          <t>Ciclopirox olamine</t>
        </is>
      </c>
      <c r="H42" s="186" t="inlineStr">
        <is>
          <t>Selenium sulfide</t>
        </is>
      </c>
      <c r="I42" s="188" t="inlineStr">
        <is>
          <t>Sulfur dioxide</t>
        </is>
      </c>
      <c r="J42" s="185" t="inlineStr">
        <is>
          <t>3</t>
        </is>
      </c>
      <c r="K42" s="186" t="inlineStr">
        <is>
          <t>✅ คำตอบที่ถูกต้อง: ข้อ ค. Ciclopirox olamine
🎯 ทำไมข้อนี้ถึงถูก: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t>
        </is>
      </c>
      <c r="L42" s="186" t="n"/>
      <c r="M42" s="186" t="inlineStr">
        <is>
          <t>Dermatologic</t>
        </is>
      </c>
      <c r="N42" s="186" t="inlineStr">
        <is>
          <t>Superficial fungal</t>
        </is>
      </c>
      <c r="O42" s="185" t="inlineStr">
        <is>
          <t>Clinic</t>
        </is>
      </c>
      <c r="P42" s="186" t="inlineStr">
        <is>
          <t>ข้อ 40 Pharma Plus เล่มม่วง (เฉลยข้อ ค)</t>
        </is>
      </c>
      <c r="Q42" s="185" t="inlineStr">
        <is>
          <t>แบบฝึกหัด</t>
        </is>
      </c>
      <c r="R42" s="185" t="inlineStr">
        <is>
          <t>เล่มม่วง</t>
        </is>
      </c>
      <c r="S42" s="185" t="n"/>
    </row>
    <row r="43" ht="24" customHeight="1" s="49">
      <c r="A43" s="187" t="n">
        <v>41</v>
      </c>
      <c r="B43" s="186" t="n"/>
      <c r="C43" s="186"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D43" s="186" t="n"/>
      <c r="E43" s="186" t="inlineStr">
        <is>
          <t>4 สัปดาห์</t>
        </is>
      </c>
      <c r="F43" s="186" t="inlineStr">
        <is>
          <t>2 เดือน</t>
        </is>
      </c>
      <c r="G43" s="186" t="inlineStr">
        <is>
          <t>6 เดือน</t>
        </is>
      </c>
      <c r="H43" s="186" t="inlineStr">
        <is>
          <t>8 เดือน</t>
        </is>
      </c>
      <c r="I43" s="188" t="inlineStr">
        <is>
          <t>จนกว่าเล็บจะเป็นปกติ</t>
        </is>
      </c>
      <c r="J43" s="185" t="inlineStr">
        <is>
          <t>3</t>
        </is>
      </c>
      <c r="K43" s="186" t="inlineStr">
        <is>
          <t>✅ คำตอบที่ถูกต้อง: ข้อ ค. 6 เดือน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t>
        </is>
      </c>
      <c r="L43" s="186" t="n"/>
      <c r="M43" s="186" t="inlineStr">
        <is>
          <t>Dermatologic</t>
        </is>
      </c>
      <c r="N43" s="186" t="inlineStr">
        <is>
          <t>Superficial fungal</t>
        </is>
      </c>
      <c r="O43" s="185" t="inlineStr">
        <is>
          <t>Clinic</t>
        </is>
      </c>
      <c r="P43" s="186" t="inlineStr">
        <is>
          <t>ข้อ 41 Pharma Plus เล่มม่วง (เฉลยข้อ )</t>
        </is>
      </c>
      <c r="Q43" s="185" t="inlineStr">
        <is>
          <t>แบบฝึกหัด</t>
        </is>
      </c>
      <c r="R43" s="185" t="inlineStr">
        <is>
          <t>เล่มม่วง</t>
        </is>
      </c>
      <c r="S43" s="185" t="n"/>
    </row>
    <row r="44" ht="24" customHeight="1" s="49">
      <c r="A44" s="187" t="n">
        <v>42</v>
      </c>
      <c r="B44" s="186" t="n"/>
      <c r="C44" s="186" t="inlineStr">
        <is>
          <t>ข้อใดไม่ใช่เหตุผลในการให้ยา itraconazole pulse therapy</t>
        </is>
      </c>
      <c r="D44" s="186" t="n"/>
      <c r="E44" s="186" t="inlineStr">
        <is>
          <t>ลดค่าใช้จ่าย</t>
        </is>
      </c>
      <c r="F44" s="186" t="inlineStr">
        <is>
          <t>ลดอาการอันไม่พึงประสงค์จากการใช้ยา</t>
        </is>
      </c>
      <c r="G44" s="186" t="inlineStr">
        <is>
          <t>เพิ่ม compliance ในการรักษา</t>
        </is>
      </c>
      <c r="H44" s="186" t="inlineStr">
        <is>
          <t>การรักษาแบบ pulse therapy ให้ผลการรักษาเหมือนกับการรักษาแบบเดิม</t>
        </is>
      </c>
      <c r="I44" s="188" t="inlineStr">
        <is>
          <t>ลดปัญหาการดื้อยา</t>
        </is>
      </c>
      <c r="J44" s="185" t="inlineStr">
        <is>
          <t>5</t>
        </is>
      </c>
      <c r="K44" s="186" t="inlineStr">
        <is>
          <t>✅ คำตอบที่ถูกต้อง: ข้อ จ. ลดปัญหาการดื้อยา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t>
        </is>
      </c>
      <c r="L44" s="186" t="n"/>
      <c r="M44" s="186" t="inlineStr">
        <is>
          <t>Dermatologic</t>
        </is>
      </c>
      <c r="N44" s="186" t="inlineStr">
        <is>
          <t>Superficial fungal</t>
        </is>
      </c>
      <c r="O44" s="185" t="inlineStr">
        <is>
          <t>Clinic</t>
        </is>
      </c>
      <c r="P44" s="186" t="inlineStr">
        <is>
          <t>ข้อ 42 Pharma Plus เล่มม่วง (เฉลยข้อ จ)</t>
        </is>
      </c>
      <c r="Q44" s="185" t="inlineStr">
        <is>
          <t>แบบฝึกหัด</t>
        </is>
      </c>
      <c r="R44" s="185" t="inlineStr">
        <is>
          <t>เล่มม่วง</t>
        </is>
      </c>
      <c r="S44" s="185" t="n"/>
    </row>
    <row r="45" ht="24" customHeight="1" s="49">
      <c r="A45" s="187" t="n">
        <v>43</v>
      </c>
      <c r="B45" s="186" t="n"/>
      <c r="C45" s="186" t="inlineStr">
        <is>
          <t>ถ้าใช้ Itraconazole tablet แล้วการรักษาล้มเหลว จะใช้อะไรในการรักษาได้อีก</t>
        </is>
      </c>
      <c r="D45" s="186" t="n"/>
      <c r="E45" s="186" t="inlineStr">
        <is>
          <t>Griseofulvin</t>
        </is>
      </c>
      <c r="F45" s="186" t="inlineStr">
        <is>
          <t>Terbinafine</t>
        </is>
      </c>
      <c r="G45" s="186" t="inlineStr">
        <is>
          <t>Tolnaftate</t>
        </is>
      </c>
      <c r="H45" s="186" t="inlineStr">
        <is>
          <t>Fluconazole</t>
        </is>
      </c>
      <c r="I45" s="188" t="inlineStr">
        <is>
          <t>Miconazole</t>
        </is>
      </c>
      <c r="J45" s="185" t="inlineStr">
        <is>
          <t>2</t>
        </is>
      </c>
      <c r="K45" s="186" t="inlineStr">
        <is>
          <t>✅ คำตอบที่ถูกต้อง: ข้อ ข. Terbinafine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t>
        </is>
      </c>
      <c r="L45" s="186" t="n"/>
      <c r="M45" s="186" t="inlineStr">
        <is>
          <t>Dermatologic</t>
        </is>
      </c>
      <c r="N45" s="186" t="inlineStr">
        <is>
          <t>Superficial fungal</t>
        </is>
      </c>
      <c r="O45" s="185" t="inlineStr">
        <is>
          <t>Clinic</t>
        </is>
      </c>
      <c r="P45" s="186" t="inlineStr">
        <is>
          <t>ข้อ 43 Pharma Plus เล่มม่วง (เฉลยข้อ ข)</t>
        </is>
      </c>
      <c r="Q45" s="185" t="inlineStr">
        <is>
          <t>แบบฝึกหัด</t>
        </is>
      </c>
      <c r="R45" s="185" t="inlineStr">
        <is>
          <t>เล่มม่วง</t>
        </is>
      </c>
      <c r="S45" s="185" t="n"/>
    </row>
    <row r="46" ht="24" customHeight="1" s="49">
      <c r="A46" s="187" t="n">
        <v>44</v>
      </c>
      <c r="B46" s="186" t="n"/>
      <c r="C46" s="186" t="inlineStr">
        <is>
          <t>กลไกการออกฤทธิ์ของยา amphotericin B</t>
        </is>
      </c>
      <c r="D46" s="186" t="n"/>
      <c r="E46" s="186" t="inlineStr">
        <is>
          <t>ยับยั้ง CYP 450</t>
        </is>
      </c>
      <c r="F46" s="186" t="inlineStr">
        <is>
          <t>ยับยั้งการสร้าง ergosterol</t>
        </is>
      </c>
      <c r="G46" s="186" t="inlineStr">
        <is>
          <t>จับ ergosterol ทำให้เกิดรูรั่วของ cell membrane</t>
        </is>
      </c>
      <c r="H46" s="186" t="inlineStr">
        <is>
          <t>ยับยั้งการสร้าง RNA polymerase</t>
        </is>
      </c>
      <c r="I46" s="188" t="inlineStr">
        <is>
          <t>ยับยั้งการสร้างโปรตีน</t>
        </is>
      </c>
      <c r="J46" s="185" t="inlineStr">
        <is>
          <t>3</t>
        </is>
      </c>
      <c r="K46" s="186" t="inlineStr">
        <is>
          <t>✅ คำตอบที่ถูกต้อง: ข้อ ค. จับ ergosterol ทำให้เกิดรูรั่วของ cell membrane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t>
        </is>
      </c>
      <c r="L46" s="186" t="n"/>
      <c r="M46" s="186" t="inlineStr">
        <is>
          <t>Dermatologic</t>
        </is>
      </c>
      <c r="N46" s="186" t="inlineStr">
        <is>
          <t>Superficial fungal</t>
        </is>
      </c>
      <c r="O46" s="185" t="inlineStr">
        <is>
          <t>Clinic</t>
        </is>
      </c>
      <c r="P46" s="186" t="inlineStr">
        <is>
          <t>ข้อ 44 Pharma Plus เล่มม่วง (เฉลยข้อ ค)</t>
        </is>
      </c>
      <c r="Q46" s="185" t="inlineStr">
        <is>
          <t>แบบฝึกหัด</t>
        </is>
      </c>
      <c r="R46" s="185" t="inlineStr">
        <is>
          <t>เล่มม่วง</t>
        </is>
      </c>
      <c r="S46" s="185" t="n"/>
    </row>
    <row r="47" ht="24" customHeight="1" s="49">
      <c r="A47" s="187" t="n">
        <v>45</v>
      </c>
      <c r="B47" s="18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t>
        </is>
      </c>
      <c r="C47" s="186" t="inlineStr">
        <is>
          <t>ท่านคิดว่าผู้ป่วยรายนี้น่าจะป่วยเป็นโรคใด</t>
        </is>
      </c>
      <c r="D47" s="186" t="n"/>
      <c r="E47" s="186" t="inlineStr">
        <is>
          <t>Contact dermatitis</t>
        </is>
      </c>
      <c r="F47" s="186" t="inlineStr">
        <is>
          <t>Psoriasis</t>
        </is>
      </c>
      <c r="G47" s="186" t="inlineStr">
        <is>
          <t>Seborrheic dermatitis</t>
        </is>
      </c>
      <c r="H47" s="186" t="inlineStr">
        <is>
          <t>Dandruff</t>
        </is>
      </c>
      <c r="I47" s="188" t="inlineStr">
        <is>
          <t>Tinea versicolor</t>
        </is>
      </c>
      <c r="J47" s="185" t="inlineStr">
        <is>
          <t>3</t>
        </is>
      </c>
      <c r="K47" s="186" t="inlineStr">
        <is>
          <t>✅ คำตอบที่ถูกต้อง: ข้อ ค. Seborrheic dermatitis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t>
        </is>
      </c>
      <c r="L47" s="186" t="n"/>
      <c r="M47" s="186" t="inlineStr">
        <is>
          <t>Dermatologic</t>
        </is>
      </c>
      <c r="N47" s="186" t="inlineStr">
        <is>
          <t>Superficial fungal</t>
        </is>
      </c>
      <c r="O47" s="185" t="inlineStr">
        <is>
          <t>Clinic</t>
        </is>
      </c>
      <c r="P47" s="186" t="inlineStr">
        <is>
          <t>ข้อ 45 Pharma Plus เล่มม่วง (เฉลยข้อ ค)</t>
        </is>
      </c>
      <c r="Q47" s="185" t="inlineStr">
        <is>
          <t>แบบฝึกหัด</t>
        </is>
      </c>
      <c r="R47" s="185" t="inlineStr">
        <is>
          <t>เล่มม่วง</t>
        </is>
      </c>
      <c r="S47" s="185" t="n"/>
    </row>
    <row r="48" ht="24" customHeight="1" s="49">
      <c r="A48" s="187" t="n">
        <v>46</v>
      </c>
      <c r="B48" s="18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t>
        </is>
      </c>
      <c r="C48" s="186" t="inlineStr">
        <is>
          <t>ยาใดไม่สามารถใช้รักษาภาวะดังกล่าวได้</t>
        </is>
      </c>
      <c r="D48" s="186" t="n"/>
      <c r="E48" s="186" t="inlineStr">
        <is>
          <t>Selenium sulfide shampoo</t>
        </is>
      </c>
      <c r="F48" s="186" t="inlineStr">
        <is>
          <t>Tar shampoo</t>
        </is>
      </c>
      <c r="G48" s="186" t="inlineStr">
        <is>
          <t>Salicylic acid</t>
        </is>
      </c>
      <c r="H48" s="186" t="inlineStr">
        <is>
          <t>Topical steroid</t>
        </is>
      </c>
      <c r="I48" s="188" t="inlineStr">
        <is>
          <t>Ketoconazole shampoo</t>
        </is>
      </c>
      <c r="J48" s="185" t="inlineStr">
        <is>
          <t>3</t>
        </is>
      </c>
      <c r="K48" s="186" t="inlineStr">
        <is>
          <t>✅ คำตอบที่ถูกต้อง: ข้อ ค. Salicylic acid
🎯 ทำไมข้อนี้ถึงถูก: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t>
        </is>
      </c>
      <c r="L48" s="186" t="n"/>
      <c r="M48" s="186" t="inlineStr">
        <is>
          <t>Dermatologic</t>
        </is>
      </c>
      <c r="N48" s="186" t="inlineStr">
        <is>
          <t>Superficial fungal</t>
        </is>
      </c>
      <c r="O48" s="185" t="inlineStr">
        <is>
          <t>Clinic</t>
        </is>
      </c>
      <c r="P48" s="186" t="inlineStr">
        <is>
          <t>ข้อ 46 Pharma Plus เล่มม่วง (เฉลยข้อ ค)</t>
        </is>
      </c>
      <c r="Q48" s="185" t="inlineStr">
        <is>
          <t>แบบฝึกหัด</t>
        </is>
      </c>
      <c r="R48" s="185" t="inlineStr">
        <is>
          <t>เล่มม่วง</t>
        </is>
      </c>
      <c r="S48" s="185" t="n"/>
    </row>
    <row r="49" ht="24" customHeight="1" s="49">
      <c r="A49" s="187" t="n">
        <v>47</v>
      </c>
      <c r="B49" s="18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t>
        </is>
      </c>
      <c r="C49" s="186" t="inlineStr">
        <is>
          <t>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D49" s="186" t="n"/>
      <c r="E49" s="186" t="inlineStr">
        <is>
          <t>0.1% betamethasone valerate &lt; 0.05% betamethasone dipropionate &lt; 0.05% clobetasone propionate</t>
        </is>
      </c>
      <c r="F49" s="186" t="inlineStr">
        <is>
          <t>0.05% clobetasone propionate &lt; 0.1% betamethasone valerate &lt; 0.05% betamethasone dipropionate</t>
        </is>
      </c>
      <c r="G49" s="186" t="inlineStr">
        <is>
          <t>0.05% betamethasone dipropionate &lt; 0.05% clobetasone propionate &lt; 0.1% betamethasone valerate</t>
        </is>
      </c>
      <c r="H49" s="186" t="inlineStr">
        <is>
          <t>0.1% betamethasone valerate &lt; 0.1% triamcinolone acetonide &lt; 0.05% clobetasone propionate</t>
        </is>
      </c>
      <c r="I49" s="188" t="inlineStr">
        <is>
          <t>0.05% clobetasone propionate &lt; 0.1% betamethasone valerate &lt; 0.1% triamcinolone acetonide</t>
        </is>
      </c>
      <c r="J49" s="185" t="inlineStr">
        <is>
          <t>2</t>
        </is>
      </c>
      <c r="K49" s="186" t="inlineStr">
        <is>
          <t>✅ คำตอบที่ถูกต้อง: ข้อ ข. 0.05% clobetasone propionate &lt; 0.1% betamethasone valerate &lt; 0.05% betamethasone dipropionate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t>
        </is>
      </c>
      <c r="L49" s="186" t="n"/>
      <c r="M49" s="186" t="inlineStr">
        <is>
          <t>Dermatologic</t>
        </is>
      </c>
      <c r="N49" s="186" t="inlineStr">
        <is>
          <t>Superficial fungal</t>
        </is>
      </c>
      <c r="O49" s="185" t="inlineStr">
        <is>
          <t>Clinic</t>
        </is>
      </c>
      <c r="P49" s="186" t="inlineStr">
        <is>
          <t>ข้อ 47 Pharma Plus เล่มม่วง (เฉลยข้อ )</t>
        </is>
      </c>
      <c r="Q49" s="185" t="inlineStr">
        <is>
          <t>แบบฝึกหัด</t>
        </is>
      </c>
      <c r="R49" s="185" t="inlineStr">
        <is>
          <t>เล่มม่วง</t>
        </is>
      </c>
      <c r="S49" s="185" t="n"/>
    </row>
    <row r="50" ht="24" customHeight="1" s="49">
      <c r="A50" s="187" t="n">
        <v>48</v>
      </c>
      <c r="B50" s="186" t="n"/>
      <c r="C50" s="186" t="inlineStr">
        <is>
          <t>เกี่ยวกับหลักการทางเภสัชกรรมในข้อนี้ ข้อใดผิด</t>
        </is>
      </c>
      <c r="D50" s="186" t="n"/>
      <c r="E50" s="186" t="inlineStr">
        <is>
          <t>Ketoconazole shampoo ไม่ควรใช้ในเด็กอายุต่ำกว่า 12 ปี</t>
        </is>
      </c>
      <c r="F50" s="186" t="inlineStr">
        <is>
          <t>Dandruff สามารถรักษาได้ด้วย topical corticosteroid</t>
        </is>
      </c>
      <c r="G50" s="186" t="inlineStr">
        <is>
          <t>Sulfur ออกฤทธิ์เป็น keratolytic agent</t>
        </is>
      </c>
      <c r="H50" s="186" t="inlineStr">
        <is>
          <t>ผลข้างเคียงของ coal tar คือ photosensitivity</t>
        </is>
      </c>
      <c r="I50" s="188" t="inlineStr">
        <is>
          <t>Selenium sulfide ช่วยลด hyperproliferation ของ cell</t>
        </is>
      </c>
      <c r="J50" s="185" t="inlineStr">
        <is>
          <t>5</t>
        </is>
      </c>
      <c r="K50" s="186" t="inlineStr">
        <is>
          <t>✅ คำตอบที่ถูกต้อง: ข้อ จ. Selenium sulfide ช่วยลด hyperproliferation ของ cell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t>
        </is>
      </c>
      <c r="L50" s="186" t="n"/>
      <c r="M50" s="186" t="inlineStr">
        <is>
          <t>Dermatologic</t>
        </is>
      </c>
      <c r="N50" s="186" t="inlineStr">
        <is>
          <t>Superficial fungal</t>
        </is>
      </c>
      <c r="O50" s="185" t="inlineStr">
        <is>
          <t>Clinic</t>
        </is>
      </c>
      <c r="P50" s="186" t="inlineStr">
        <is>
          <t>ข้อ 48 Pharma Plus เล่มม่วง (เฉลยข้อ จ)</t>
        </is>
      </c>
      <c r="Q50" s="185" t="inlineStr">
        <is>
          <t>แบบฝึกหัด</t>
        </is>
      </c>
      <c r="R50" s="185" t="inlineStr">
        <is>
          <t>เล่มม่วง</t>
        </is>
      </c>
      <c r="S50" s="185" t="n"/>
    </row>
    <row r="51" ht="24" customHeight="1" s="49">
      <c r="A51" s="187" t="n">
        <v>49</v>
      </c>
      <c r="B51" s="186" t="n"/>
      <c r="C51" s="186" t="inlineStr">
        <is>
          <t>ยาที่ใช้ในโรคผิวหนังของชายผู้นี้ รายการใดที่ผู้ป่วยไม่สามารถเรียกซื้อได้จากเภสัชกรหากไม่มีใบสั่งยาจากแพทย์์</t>
        </is>
      </c>
      <c r="D51" s="186" t="n"/>
      <c r="E51" s="186" t="inlineStr">
        <is>
          <t>Coal tar shampoo</t>
        </is>
      </c>
      <c r="F51" s="186" t="inlineStr">
        <is>
          <t>Dexamethasone cream</t>
        </is>
      </c>
      <c r="G51" s="186" t="inlineStr">
        <is>
          <t>Betamethasone + salicylic ointment</t>
        </is>
      </c>
      <c r="H51" s="186" t="inlineStr">
        <is>
          <t>Hydroxyzine tablet 25 mg</t>
        </is>
      </c>
      <c r="I51" s="188" t="inlineStr">
        <is>
          <t>Methotrexate tab 2.5 mg</t>
        </is>
      </c>
      <c r="J51" s="185" t="inlineStr">
        <is>
          <t>5</t>
        </is>
      </c>
      <c r="K51" s="186" t="inlineStr">
        <is>
          <t>✅ คำตอบที่ถูกต้อง: ข้อ จ. Methotrexate tab 2.5 mg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t>
        </is>
      </c>
      <c r="L51" s="186" t="n"/>
      <c r="M51" s="186" t="inlineStr">
        <is>
          <t>Dermatologic</t>
        </is>
      </c>
      <c r="N51" s="186" t="inlineStr">
        <is>
          <t>Superficial fungal</t>
        </is>
      </c>
      <c r="O51" s="185" t="inlineStr">
        <is>
          <t>Clinic</t>
        </is>
      </c>
      <c r="P51" s="186" t="inlineStr">
        <is>
          <t>ข้อ 49 Pharma Plus เล่มม่วง (เฉลยข้อ จ)</t>
        </is>
      </c>
      <c r="Q51" s="185" t="inlineStr">
        <is>
          <t>แบบฝึกหัด</t>
        </is>
      </c>
      <c r="R51" s="185" t="inlineStr">
        <is>
          <t>เล่มม่วง</t>
        </is>
      </c>
      <c r="S51" s="185" t="n"/>
    </row>
    <row r="52" ht="24" customHeight="1" s="49">
      <c r="A52" s="187" t="n">
        <v>50</v>
      </c>
      <c r="B52" s="18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t>
        </is>
      </c>
      <c r="C52" s="186" t="inlineStr">
        <is>
          <t>จากอาการแสดงข้างต้น ผู้ป่วยมีอาการสอดคล้องกับโรคอะไร</t>
        </is>
      </c>
      <c r="D52" s="186" t="n"/>
      <c r="E52" s="186" t="inlineStr">
        <is>
          <t>Tinea versicolor</t>
        </is>
      </c>
      <c r="F52" s="186" t="inlineStr">
        <is>
          <t>Contact dermatitis</t>
        </is>
      </c>
      <c r="G52" s="186" t="inlineStr">
        <is>
          <t>Seborrheic dermatitis</t>
        </is>
      </c>
      <c r="H52" s="186" t="inlineStr">
        <is>
          <t>Psoriasis</t>
        </is>
      </c>
      <c r="I52" s="188" t="inlineStr">
        <is>
          <t>Tinea corporis</t>
        </is>
      </c>
      <c r="J52" s="185" t="inlineStr">
        <is>
          <t>4</t>
        </is>
      </c>
      <c r="K52" s="186" t="inlineStr">
        <is>
          <t>✅ คำตอบที่ถูกต้อง: ข้อ ง. Psoriasis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t>
        </is>
      </c>
      <c r="L52" s="186" t="n"/>
      <c r="M52" s="186" t="inlineStr">
        <is>
          <t>Dermatologic</t>
        </is>
      </c>
      <c r="N52" s="186" t="inlineStr">
        <is>
          <t>Eczema &amp; Dermatitis</t>
        </is>
      </c>
      <c r="O52" s="185" t="inlineStr">
        <is>
          <t>Clinic</t>
        </is>
      </c>
      <c r="P52" s="186" t="inlineStr">
        <is>
          <t>ข้อ 50 Pharma Plus เล่มม่วง (เฉลยข้อ ง)</t>
        </is>
      </c>
      <c r="Q52" s="185" t="inlineStr">
        <is>
          <t>แบบฝึกหัด</t>
        </is>
      </c>
      <c r="R52" s="185" t="inlineStr">
        <is>
          <t>เล่มม่วง</t>
        </is>
      </c>
      <c r="S52" s="185" t="n"/>
    </row>
    <row r="53" ht="24" customHeight="1" s="49">
      <c r="A53" s="187" t="n">
        <v>51</v>
      </c>
      <c r="B53" s="186" t="n"/>
      <c r="C53" s="18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D53" s="186" t="n"/>
      <c r="E53" s="186" t="inlineStr">
        <is>
          <t>Infection</t>
        </is>
      </c>
      <c r="F53" s="186" t="inlineStr">
        <is>
          <t>Allergic reaction</t>
        </is>
      </c>
      <c r="G53" s="186" t="inlineStr">
        <is>
          <t>Autoimmune disease</t>
        </is>
      </c>
      <c r="H53" s="186" t="inlineStr">
        <is>
          <t>Seborrhea inflammation</t>
        </is>
      </c>
      <c r="I53" s="188" t="inlineStr">
        <is>
          <t>ไม่มีข้อใดถูก</t>
        </is>
      </c>
      <c r="J53" s="185" t="inlineStr">
        <is>
          <t>3</t>
        </is>
      </c>
      <c r="K53" s="186" t="inlineStr">
        <is>
          <t>✅ คำตอบที่ถูกต้อง: ข้อ ค. Autoimmune disease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t>
        </is>
      </c>
      <c r="L53" s="186" t="n"/>
      <c r="M53" s="186" t="inlineStr">
        <is>
          <t>Dermatologic</t>
        </is>
      </c>
      <c r="N53" s="186" t="inlineStr">
        <is>
          <t>Eczema &amp; Dermatitis</t>
        </is>
      </c>
      <c r="O53" s="185" t="inlineStr">
        <is>
          <t>Clinic</t>
        </is>
      </c>
      <c r="P53" s="186" t="inlineStr">
        <is>
          <t>ข้อ 51 Pharma Plus เล่มม่วง (เฉลยข้อ ค)</t>
        </is>
      </c>
      <c r="Q53" s="185" t="inlineStr">
        <is>
          <t>แบบฝึกหัด</t>
        </is>
      </c>
      <c r="R53" s="185" t="inlineStr">
        <is>
          <t>เล่มม่วง</t>
        </is>
      </c>
      <c r="S53" s="185" t="n"/>
    </row>
    <row r="54" ht="24" customHeight="1" s="49">
      <c r="A54" s="187" t="n">
        <v>52</v>
      </c>
      <c r="B54" s="18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t>
        </is>
      </c>
      <c r="C54" s="186" t="inlineStr">
        <is>
          <t>จากอาการแสดงข้างต้น ผู้ป่วยมีอาการสอดคล้องกับโรคอะไร</t>
        </is>
      </c>
      <c r="D54" s="186" t="n"/>
      <c r="E54" s="186" t="inlineStr">
        <is>
          <t>Herpes simplex</t>
        </is>
      </c>
      <c r="F54" s="186" t="inlineStr">
        <is>
          <t>Herpes zoster</t>
        </is>
      </c>
      <c r="G54" s="186" t="inlineStr">
        <is>
          <t>Varicella</t>
        </is>
      </c>
      <c r="H54" s="186" t="inlineStr">
        <is>
          <t>Rubella</t>
        </is>
      </c>
      <c r="I54" s="188" t="inlineStr">
        <is>
          <t>Measles</t>
        </is>
      </c>
      <c r="J54" s="185" t="inlineStr">
        <is>
          <t>2</t>
        </is>
      </c>
      <c r="K54" s="186" t="inlineStr">
        <is>
          <t>✅ คำตอบที่ถูกต้อง: ข้อ ข. Herpes zoster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t>
        </is>
      </c>
      <c r="L54" s="186" t="n"/>
      <c r="M54" s="186" t="inlineStr">
        <is>
          <t>Dermatologic</t>
        </is>
      </c>
      <c r="N54" s="186" t="inlineStr">
        <is>
          <t>Herpes &amp; Zoster</t>
        </is>
      </c>
      <c r="O54" s="185" t="inlineStr">
        <is>
          <t>Clinic</t>
        </is>
      </c>
      <c r="P54" s="186" t="inlineStr">
        <is>
          <t>ข้อ 52 Pharma Plus เล่มม่วง (เฉลยข้อ ข)</t>
        </is>
      </c>
      <c r="Q54" s="185" t="inlineStr">
        <is>
          <t>แบบฝึกหัด</t>
        </is>
      </c>
      <c r="R54" s="185" t="inlineStr">
        <is>
          <t>เล่มม่วง</t>
        </is>
      </c>
      <c r="S54" s="185" t="n"/>
    </row>
    <row r="55" ht="24" customHeight="1" s="49">
      <c r="A55" s="187" t="n">
        <v>53</v>
      </c>
      <c r="B55" s="18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t>
        </is>
      </c>
      <c r="C55" s="186" t="inlineStr">
        <is>
          <t>หากท่านต้องการให้ยาเสริมแก่ผู้ป่วยรายนี้ ในฐานะที่เป็นเภสัชกร ท่านจะเลือกสมุนไพรตัวใดในสาธารณสุขมูลฐานให้แก่ผู้ป่วย</t>
        </is>
      </c>
      <c r="D55" s="186" t="n"/>
      <c r="E55" s="186" t="inlineStr">
        <is>
          <t>บัวบก</t>
        </is>
      </c>
      <c r="F55" s="186" t="inlineStr">
        <is>
          <t>ไพล</t>
        </is>
      </c>
      <c r="G55" s="186" t="inlineStr">
        <is>
          <t>พญายอ</t>
        </is>
      </c>
      <c r="H55" s="186" t="inlineStr">
        <is>
          <t>มะระขี้นก</t>
        </is>
      </c>
      <c r="I55" s="188" t="inlineStr">
        <is>
          <t>ฟ้าทะลายโจร</t>
        </is>
      </c>
      <c r="J55" s="185" t="inlineStr">
        <is>
          <t>3</t>
        </is>
      </c>
      <c r="K55" s="186" t="inlineStr">
        <is>
          <t>✅ คำตอบที่ถูกต้อง: ข้อ ค. พญายอ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t>
        </is>
      </c>
      <c r="L55" s="186" t="n"/>
      <c r="M55" s="186" t="inlineStr">
        <is>
          <t>Dermatologic</t>
        </is>
      </c>
      <c r="N55" s="186" t="inlineStr">
        <is>
          <t>Herpes &amp; Zoster</t>
        </is>
      </c>
      <c r="O55" s="185" t="inlineStr">
        <is>
          <t>Clinic</t>
        </is>
      </c>
      <c r="P55" s="186" t="inlineStr">
        <is>
          <t>ข้อ 53 Pharma Plus เล่มม่วง (เฉลยข้อ ค)</t>
        </is>
      </c>
      <c r="Q55" s="185" t="inlineStr">
        <is>
          <t>แบบฝึกหัด</t>
        </is>
      </c>
      <c r="R55" s="185" t="inlineStr">
        <is>
          <t>เล่มม่วง</t>
        </is>
      </c>
      <c r="S55" s="185" t="n"/>
    </row>
    <row r="56" ht="24" customHeight="1" s="49">
      <c r="A56" s="187" t="n">
        <v>54</v>
      </c>
      <c r="B56" s="186" t="n"/>
      <c r="C56" s="186" t="inlineStr">
        <is>
          <t>หากผู้ป่วยหายจากโรคแล้ว แต่ยังมีอาการปวดอยู่ ควรให้ยาชนิดใดบรรเทาอาการ</t>
        </is>
      </c>
      <c r="D56" s="186" t="n"/>
      <c r="E56" s="186" t="inlineStr">
        <is>
          <t>Paracetamol</t>
        </is>
      </c>
      <c r="F56" s="186" t="inlineStr">
        <is>
          <t>Ibuprofen</t>
        </is>
      </c>
      <c r="G56" s="186" t="inlineStr">
        <is>
          <t>Amitriptyline</t>
        </is>
      </c>
      <c r="H56" s="186" t="inlineStr">
        <is>
          <t>Celecoxib</t>
        </is>
      </c>
      <c r="I56" s="188" t="inlineStr">
        <is>
          <t>ข้อ ข. และ ง.</t>
        </is>
      </c>
      <c r="J56" s="185" t="inlineStr">
        <is>
          <t>3</t>
        </is>
      </c>
      <c r="K56" s="186" t="inlineStr">
        <is>
          <t>✅ คำตอบที่ถูกต้อง: ข้อ ค. Amitriptyline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t>
        </is>
      </c>
      <c r="L56" s="186" t="n"/>
      <c r="M56" s="186" t="inlineStr">
        <is>
          <t>Dermatologic</t>
        </is>
      </c>
      <c r="N56" s="186" t="inlineStr">
        <is>
          <t>Superficial fungal</t>
        </is>
      </c>
      <c r="O56" s="185" t="inlineStr">
        <is>
          <t>Clinic</t>
        </is>
      </c>
      <c r="P56" s="186" t="inlineStr">
        <is>
          <t>ข้อ 54 Pharma Plus เล่มม่วง (เฉลยข้อ ค)</t>
        </is>
      </c>
      <c r="Q56" s="185" t="inlineStr">
        <is>
          <t>แบบฝึกหัด</t>
        </is>
      </c>
      <c r="R56" s="185" t="inlineStr">
        <is>
          <t>เล่มม่วง</t>
        </is>
      </c>
      <c r="S56" s="185" t="n"/>
    </row>
    <row r="57" ht="24" customHeight="1" s="49">
      <c r="A57" s="187" t="n">
        <v>55</v>
      </c>
      <c r="B57" s="186"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t>
        </is>
      </c>
      <c r="C57" s="186" t="inlineStr">
        <is>
          <t>ข้อใดคือ first choice ในการรักษาสิวสำหรับผู้ป่วยรายนี้</t>
        </is>
      </c>
      <c r="D57" s="186" t="n"/>
      <c r="E57" s="186" t="inlineStr">
        <is>
          <t>Tetracycline capsule, topical clindamycin</t>
        </is>
      </c>
      <c r="F57" s="186" t="inlineStr">
        <is>
          <t>Tetracycline capsule, benzoyl peroxide gel</t>
        </is>
      </c>
      <c r="G57" s="186" t="inlineStr">
        <is>
          <t>Tetracycline capsule, oral clindamycin</t>
        </is>
      </c>
      <c r="H57" s="186" t="inlineStr">
        <is>
          <t>Oral isotretinoin, tetracycline capsule</t>
        </is>
      </c>
      <c r="I57" s="188" t="inlineStr">
        <is>
          <t>Topical retinoid, benzoyl peroxide gel</t>
        </is>
      </c>
      <c r="J57" s="185" t="inlineStr">
        <is>
          <t>5</t>
        </is>
      </c>
      <c r="K57" s="186" t="inlineStr">
        <is>
          <t>✅ คำตอบที่ถูกต้อง: ข้อ จ. Topical retinoid, benzoyl peroxide gel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t>
        </is>
      </c>
      <c r="L57" s="186" t="n"/>
      <c r="M57" s="186" t="inlineStr">
        <is>
          <t>Dermatologic</t>
        </is>
      </c>
      <c r="N57" s="186" t="inlineStr">
        <is>
          <t>Acne</t>
        </is>
      </c>
      <c r="O57" s="185" t="inlineStr">
        <is>
          <t>Clinic</t>
        </is>
      </c>
      <c r="P57" s="186" t="inlineStr">
        <is>
          <t>ข้อ 55 Pharma Plus เล่มม่วง (เฉลยข้อ ข)</t>
        </is>
      </c>
      <c r="Q57" s="185" t="inlineStr">
        <is>
          <t>แบบฝึกหัด</t>
        </is>
      </c>
      <c r="R57" s="185" t="inlineStr">
        <is>
          <t>เล่มม่วง</t>
        </is>
      </c>
      <c r="S57" s="185" t="n"/>
    </row>
    <row r="58" ht="24" customHeight="1" s="49">
      <c r="A58" s="187" t="n">
        <v>56</v>
      </c>
      <c r="B58" s="186" t="n"/>
      <c r="C58" s="186" t="inlineStr">
        <is>
          <t>ยา Isotretinoin (Oral 13-cis-retinoic acid) ที่ใช้รักษาสิวชนิดรุนแรง (Severe nodulocystic acne) จัดอยู่ในระดับความปลอดภัยในการใช้ยาในสตรีมีครรภ์ (US FDA Pregnancy Category) ระดับใด และมีข้อห้ามใช้อย่างไร</t>
        </is>
      </c>
      <c r="D58" s="186" t="n"/>
      <c r="E58" s="186" t="inlineStr">
        <is>
          <t>Category X (ห้ามใช้ในสตรีมีครรภ์หรือผู้ที่วางแผนจะตั้งครรภ์โดยเด็ดขาด เนื่องจากเป็นสารก่อมัยรูปทารกอย่างรุนแรง - Teratogen)</t>
        </is>
      </c>
      <c r="F58" s="186" t="inlineStr">
        <is>
          <t>Category A (ปลอดภัยสูง)</t>
        </is>
      </c>
      <c r="G58" s="186" t="inlineStr">
        <is>
          <t>Category B (ไม่มีหลักฐานความเสี่ยงในมนุษย์)</t>
        </is>
      </c>
      <c r="H58" s="186" t="inlineStr">
        <is>
          <t>Category C (ใช้ได้หากประโยชน์มากกว่าความเสี่ยง)</t>
        </is>
      </c>
      <c r="I58" s="188" t="inlineStr">
        <is>
          <t>Category D (มีความเสี่ยงแต่ยอมรับได้ในกรณีฉุกเฉิน)</t>
        </is>
      </c>
      <c r="J58" s="185" t="inlineStr">
        <is>
          <t>1</t>
        </is>
      </c>
      <c r="K58" s="186" t="inlineStr">
        <is>
          <t>✅ คำตอบที่ถูกต้อง: ข้อ ก. Category X (ห้ามใช้ในสตรีมีครรภ์หรือผู้ที่วางแผนจะตั้งครรภ์โดยเด็ดขาด เนื่องจากเป็นสารก่อมัยรูปทารกอย่างรุนแรง - Teratogen)
🎯 ทำไมข้อนี้ถึงถูก:
US FDA จัด Isotretinoin อยู่ใน Pregnancy Category X (Contraindicated in pregnancy) ห้ามใช้ในสตรีมีครรภ์เด็ดขาด และผู้หญิงวัยเจริญพันธุ์ต้องคุมกำเนิดอย่างมีประสิทธิภาพ 2 วิธีล่วงหน้า 1 เดือนระหว่างใช้ยา และต่อเนื่องอีกอย่างน้อย 1 เดือนหลังหยุดยา (iPLEDGE program)
🔍 ข้ออื่นผิดเพราะอะไร:
• ข้อ ข. (Category A): ปลอดภัย ไม่มีความเสี่ยง เช่น โฟลิกแอซิด
• ข้อ ค. (Category B): ปลอดภัยในสัตว์ทดลอง เช่น Amoxicillin, Paracetamol
• ข้อ ง. (Category C): ยังไม่มีการศึกษาชัดเจนในมนุษย์ เช่น Ciprofloxacin
• ข้อ จ. (Category D): มีความเสี่ยงต่อทารกแต่ยอมรับได้เมื่อไม่มีทางเลือกอื่น เช่น Phenytoin, Carbamazepine</t>
        </is>
      </c>
      <c r="L58" s="186" t="n"/>
      <c r="M58" s="186" t="inlineStr">
        <is>
          <t>Dermatologic</t>
        </is>
      </c>
      <c r="N58" s="186" t="inlineStr">
        <is>
          <t>Acne</t>
        </is>
      </c>
      <c r="O58" s="185" t="inlineStr">
        <is>
          <t>Clinic</t>
        </is>
      </c>
      <c r="P58" s="186" t="inlineStr">
        <is>
          <t>ข้อ 56 Pharma Plus เล่มม่วง (เฉลยข้อ จ)</t>
        </is>
      </c>
      <c r="Q58" s="185" t="inlineStr">
        <is>
          <t>แบบฝึกหัด</t>
        </is>
      </c>
      <c r="R58" s="185" t="inlineStr">
        <is>
          <t>เล่มม่วง</t>
        </is>
      </c>
      <c r="S58" s="185" t="n"/>
    </row>
    <row r="59" ht="24" customHeight="1" s="49">
      <c r="A59" s="187" t="n">
        <v>57</v>
      </c>
      <c r="B59" s="186" t="n"/>
      <c r="C59" s="186"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D59" s="186" t="n"/>
      <c r="E59" s="186" t="inlineStr">
        <is>
          <t>Close comedone</t>
        </is>
      </c>
      <c r="F59" s="186" t="inlineStr">
        <is>
          <t>Open comedone</t>
        </is>
      </c>
      <c r="G59" s="186" t="inlineStr">
        <is>
          <t>Pustule</t>
        </is>
      </c>
      <c r="H59" s="186" t="inlineStr">
        <is>
          <t>Nodule</t>
        </is>
      </c>
      <c r="I59" s="188" t="inlineStr">
        <is>
          <t>Cyst</t>
        </is>
      </c>
      <c r="J59" s="185" t="inlineStr">
        <is>
          <t>4</t>
        </is>
      </c>
      <c r="K59" s="186" t="inlineStr">
        <is>
          <t>✅ คำตอบที่ถูกต้อง: ข้อ ง. Nodule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t>
        </is>
      </c>
      <c r="L59" s="186" t="n"/>
      <c r="M59" s="186" t="inlineStr">
        <is>
          <t>Dermatologic</t>
        </is>
      </c>
      <c r="N59" s="186" t="inlineStr">
        <is>
          <t>Acne</t>
        </is>
      </c>
      <c r="O59" s="185" t="inlineStr">
        <is>
          <t>Clinic</t>
        </is>
      </c>
      <c r="P59" s="186" t="inlineStr">
        <is>
          <t>ข้อ 57 Pharma Plus เล่มม่วง (เฉลยข้อ ง)</t>
        </is>
      </c>
      <c r="Q59" s="185" t="inlineStr">
        <is>
          <t>แบบฝึกหัด</t>
        </is>
      </c>
      <c r="R59" s="185" t="inlineStr">
        <is>
          <t>เล่มม่วง</t>
        </is>
      </c>
      <c r="S59" s="185" t="n"/>
    </row>
    <row r="60" ht="24" customHeight="1" s="49">
      <c r="A60" s="187" t="n">
        <v>58</v>
      </c>
      <c r="B60" s="186" t="n"/>
      <c r="C60" s="186" t="inlineStr">
        <is>
          <t>Oral isotretinoin ใช้ในสิวประเภทใด</t>
        </is>
      </c>
      <c r="D60" s="186" t="n"/>
      <c r="E60" s="186" t="inlineStr">
        <is>
          <t>Close comedone</t>
        </is>
      </c>
      <c r="F60" s="186" t="inlineStr">
        <is>
          <t>Open comedone</t>
        </is>
      </c>
      <c r="G60" s="186" t="inlineStr">
        <is>
          <t>Pustule</t>
        </is>
      </c>
      <c r="H60" s="186" t="inlineStr">
        <is>
          <t>Papule</t>
        </is>
      </c>
      <c r="I60" s="188" t="inlineStr">
        <is>
          <t>Cyst</t>
        </is>
      </c>
      <c r="J60" s="185" t="inlineStr">
        <is>
          <t>5</t>
        </is>
      </c>
      <c r="K60" s="186" t="inlineStr">
        <is>
          <t>✅ คำตอบที่ถูกต้อง: ข้อ จ. Cyst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t>
        </is>
      </c>
      <c r="L60" s="186" t="n"/>
      <c r="M60" s="186" t="inlineStr">
        <is>
          <t>Dermatologic</t>
        </is>
      </c>
      <c r="N60" s="186" t="inlineStr">
        <is>
          <t>Acne</t>
        </is>
      </c>
      <c r="O60" s="185" t="inlineStr">
        <is>
          <t>Clinic</t>
        </is>
      </c>
      <c r="P60" s="186" t="inlineStr">
        <is>
          <t>ข้อ 58 Pharma Plus เล่มม่วง (เฉลยข้อ จ)</t>
        </is>
      </c>
      <c r="Q60" s="185" t="inlineStr">
        <is>
          <t>แบบฝึกหัด</t>
        </is>
      </c>
      <c r="R60" s="185" t="inlineStr">
        <is>
          <t>เล่มม่วง</t>
        </is>
      </c>
      <c r="S60" s="185" t="n"/>
    </row>
    <row r="61" ht="24" customHeight="1" s="49">
      <c r="A61" s="187" t="n">
        <v>59</v>
      </c>
      <c r="B61" s="186" t="n"/>
      <c r="C61" s="186" t="inlineStr">
        <is>
          <t>Benzoyl peroxide ไม่มีคุณสมบัติใด</t>
        </is>
      </c>
      <c r="D61" s="186" t="n"/>
      <c r="E61" s="186" t="inlineStr">
        <is>
          <t>Antisebum</t>
        </is>
      </c>
      <c r="F61" s="186" t="inlineStr">
        <is>
          <t>Anti-inflammation</t>
        </is>
      </c>
      <c r="G61" s="186" t="inlineStr">
        <is>
          <t>Anti-infection</t>
        </is>
      </c>
      <c r="H61" s="186" t="inlineStr">
        <is>
          <t>Exfoliative</t>
        </is>
      </c>
      <c r="I61" s="188" t="inlineStr">
        <is>
          <t>Keratolytic</t>
        </is>
      </c>
      <c r="J61" s="185" t="inlineStr">
        <is>
          <t>1</t>
        </is>
      </c>
      <c r="K61" s="186" t="inlineStr">
        <is>
          <t>✅ คำตอบที่ถูกต้อง: ข้อ ก. Antisebum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t>
        </is>
      </c>
      <c r="L61" s="186" t="n"/>
      <c r="M61" s="186" t="inlineStr">
        <is>
          <t>Dermatologic</t>
        </is>
      </c>
      <c r="N61" s="186" t="inlineStr">
        <is>
          <t>Acne</t>
        </is>
      </c>
      <c r="O61" s="185" t="inlineStr">
        <is>
          <t>Clinic</t>
        </is>
      </c>
      <c r="P61" s="186" t="inlineStr">
        <is>
          <t>ข้อ 59 Pharma Plus เล่มม่วง (เฉลยข้อ ง)</t>
        </is>
      </c>
      <c r="Q61" s="185" t="inlineStr">
        <is>
          <t>แบบฝึกหัด</t>
        </is>
      </c>
      <c r="R61" s="185" t="inlineStr">
        <is>
          <t>เล่มม่วง</t>
        </is>
      </c>
      <c r="S61" s="185" t="n"/>
    </row>
    <row r="62" ht="24" customHeight="1" s="49">
      <c r="A62" s="187" t="n">
        <v>60</v>
      </c>
      <c r="B62" s="18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t>
        </is>
      </c>
      <c r="C62" s="186" t="inlineStr">
        <is>
          <t>ผู้ป่วยเป็นโรคอะไร</t>
        </is>
      </c>
      <c r="D62" s="186" t="n"/>
      <c r="E62" s="186" t="inlineStr">
        <is>
          <t>Impetigo</t>
        </is>
      </c>
      <c r="F62" s="186" t="inlineStr">
        <is>
          <t>Eczema</t>
        </is>
      </c>
      <c r="G62" s="186" t="inlineStr">
        <is>
          <t>Folliculitis</t>
        </is>
      </c>
      <c r="H62" s="186" t="inlineStr">
        <is>
          <t>Rosacea</t>
        </is>
      </c>
      <c r="I62" s="188" t="inlineStr">
        <is>
          <t>Tenia corporis</t>
        </is>
      </c>
      <c r="J62" s="185" t="inlineStr">
        <is>
          <t>2</t>
        </is>
      </c>
      <c r="K62" s="186" t="inlineStr">
        <is>
          <t>✅ คำตอบที่ถูกต้อง: ข้อ ข. Eczema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t>
        </is>
      </c>
      <c r="L62" s="186" t="n"/>
      <c r="M62" s="186" t="inlineStr">
        <is>
          <t>Dermatologic</t>
        </is>
      </c>
      <c r="N62" s="186" t="inlineStr">
        <is>
          <t>Wound</t>
        </is>
      </c>
      <c r="O62" s="185" t="inlineStr">
        <is>
          <t>Clinic</t>
        </is>
      </c>
      <c r="P62" s="186" t="inlineStr">
        <is>
          <t>ข้อ 60 Pharma Plus เล่มม่วง (เฉลยข้อ ข)</t>
        </is>
      </c>
      <c r="Q62" s="185" t="inlineStr">
        <is>
          <t>แบบฝึกหัด</t>
        </is>
      </c>
      <c r="R62" s="185" t="inlineStr">
        <is>
          <t>เล่มม่วง</t>
        </is>
      </c>
      <c r="S62" s="185" t="n"/>
    </row>
    <row r="63" ht="24" customHeight="1" s="49">
      <c r="A63" s="187" t="n">
        <v>61</v>
      </c>
      <c r="B63" s="18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t>
        </is>
      </c>
      <c r="C63" s="186" t="inlineStr">
        <is>
          <t>ยาใดเหมาะสมกับผู้ป่วยรายนี้</t>
        </is>
      </c>
      <c r="D63" s="186" t="n"/>
      <c r="E63" s="186" t="inlineStr">
        <is>
          <t>Burrow's solution</t>
        </is>
      </c>
      <c r="F63" s="186" t="inlineStr">
        <is>
          <t>Antihistamine cream</t>
        </is>
      </c>
      <c r="G63" s="186" t="inlineStr">
        <is>
          <t>Mupirocin ointment</t>
        </is>
      </c>
      <c r="H63" s="186" t="inlineStr">
        <is>
          <t>Ketoconazole cream</t>
        </is>
      </c>
      <c r="I63" s="188" t="inlineStr">
        <is>
          <t>Topical steroid cream</t>
        </is>
      </c>
      <c r="J63" s="185" t="inlineStr">
        <is>
          <t>5</t>
        </is>
      </c>
      <c r="K63" s="186" t="inlineStr">
        <is>
          <t>✅ คำตอบที่ถูกต้อง: ข้อ จ. Topical steroid cream
🎯 ทำไมข้อนี้ถึงถูก: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t>
        </is>
      </c>
      <c r="L63" s="186" t="n"/>
      <c r="M63" s="186" t="inlineStr">
        <is>
          <t>Dermatologic</t>
        </is>
      </c>
      <c r="N63" s="186" t="inlineStr">
        <is>
          <t>Wound</t>
        </is>
      </c>
      <c r="O63" s="185" t="inlineStr">
        <is>
          <t>Clinic</t>
        </is>
      </c>
      <c r="P63" s="186" t="inlineStr">
        <is>
          <t>ข้อ 61 Pharma Plus เล่มม่วง (เฉลยข้อ จ)</t>
        </is>
      </c>
      <c r="Q63" s="185" t="inlineStr">
        <is>
          <t>แบบฝึกหัด</t>
        </is>
      </c>
      <c r="R63" s="185" t="inlineStr">
        <is>
          <t>เล่มม่วง</t>
        </is>
      </c>
      <c r="S63" s="185" t="n"/>
    </row>
    <row r="64" ht="24" customHeight="1" s="49">
      <c r="A64" s="187" t="n">
        <v>62</v>
      </c>
      <c r="B64" s="186" t="n"/>
      <c r="C64" s="186" t="inlineStr">
        <is>
          <t>ข้อใดผิดเกี่ยวกับยา hydroxyzine</t>
        </is>
      </c>
      <c r="D64" s="186" t="n"/>
      <c r="E64" s="186" t="inlineStr">
        <is>
          <t>มีความจำเพาะต่อ H1 &gt; H2</t>
        </is>
      </c>
      <c r="F64" s="186" t="inlineStr">
        <is>
          <t>ห้ามรับประทานร่วมกับ alcohol</t>
        </is>
      </c>
      <c r="G64" s="186" t="inlineStr">
        <is>
          <t>ห้ามรับประทานร่วมกับ St.John wort</t>
        </is>
      </c>
      <c r="H64" s="186" t="inlineStr">
        <is>
          <t>ถ้าใช้ขนาดสูงจะมีฤทธิ์เป็น anticonvulsant</t>
        </is>
      </c>
      <c r="I64" s="188" t="inlineStr">
        <is>
          <t>ถ้าใช้ขนาดสูงจะทำให้เกิดอาการชัก และง่วง ได้</t>
        </is>
      </c>
      <c r="J64" s="185" t="inlineStr">
        <is>
          <t>4</t>
        </is>
      </c>
      <c r="K64" s="186" t="inlineStr">
        <is>
          <t>✅ คำตอบที่ถูกต้อง: ข้อ ง. ถ้าใช้ขนาดสูงจะมีฤทธิ์เป็น anticonvulsant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t>
        </is>
      </c>
      <c r="L64" s="186" t="n"/>
      <c r="M64" s="186" t="inlineStr">
        <is>
          <t>Dermatologic</t>
        </is>
      </c>
      <c r="N64" s="186" t="inlineStr">
        <is>
          <t>Urticaria &amp; Angioedema</t>
        </is>
      </c>
      <c r="O64" s="185" t="inlineStr">
        <is>
          <t>Clinic</t>
        </is>
      </c>
      <c r="P64" s="186" t="inlineStr">
        <is>
          <t>ข้อ 62 Pharma Plus เล่มม่วง (เฉลยข้อ ค ง)</t>
        </is>
      </c>
      <c r="Q64" s="185" t="inlineStr">
        <is>
          <t>แบบฝึกหัด</t>
        </is>
      </c>
      <c r="R64" s="185" t="inlineStr">
        <is>
          <t>เล่มม่วง</t>
        </is>
      </c>
      <c r="S64" s="185" t="n"/>
    </row>
    <row r="65" ht="24" customHeight="1" s="49">
      <c r="A65" s="187" t="n">
        <v>63</v>
      </c>
      <c r="B65" s="186" t="n"/>
      <c r="C65" s="186" t="inlineStr">
        <is>
          <t>ยา antihistamine ตัวใดต่อไปนี้มีฤทธิ์ sedative effect มากที่สุด</t>
        </is>
      </c>
      <c r="D65" s="186" t="n"/>
      <c r="E65" s="186" t="inlineStr">
        <is>
          <t>Hydroxyzine</t>
        </is>
      </c>
      <c r="F65" s="186" t="inlineStr">
        <is>
          <t>CPM</t>
        </is>
      </c>
      <c r="G65" s="186" t="inlineStr">
        <is>
          <t>Brompheniramine</t>
        </is>
      </c>
      <c r="H65" s="186" t="inlineStr">
        <is>
          <t>Diphenhydramine</t>
        </is>
      </c>
      <c r="I65" s="188" t="inlineStr">
        <is>
          <t>Cyproheptadine</t>
        </is>
      </c>
      <c r="J65" s="185" t="inlineStr">
        <is>
          <t>4</t>
        </is>
      </c>
      <c r="K65" s="186" t="inlineStr">
        <is>
          <t>✅ คำตอบที่ถูกต้อง: ข้อ ง. Diphenhydramine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t>
        </is>
      </c>
      <c r="L65" s="186" t="n"/>
      <c r="M65" s="186" t="inlineStr">
        <is>
          <t>Dermatologic</t>
        </is>
      </c>
      <c r="N65" s="186" t="inlineStr">
        <is>
          <t>Urticaria &amp; Angioedema</t>
        </is>
      </c>
      <c r="O65" s="185" t="inlineStr">
        <is>
          <t>Clinic</t>
        </is>
      </c>
      <c r="P65" s="186" t="inlineStr">
        <is>
          <t>ข้อ 63 Pharma Plus เล่มม่วง (เฉลยข้อ ง)</t>
        </is>
      </c>
      <c r="Q65" s="185" t="inlineStr">
        <is>
          <t>แบบฝึกหัด</t>
        </is>
      </c>
      <c r="R65" s="185" t="inlineStr">
        <is>
          <t>เล่มม่วง</t>
        </is>
      </c>
      <c r="S65" s="185" t="n"/>
    </row>
    <row r="66" ht="24" customHeight="1" s="49">
      <c r="A66" s="187" t="n">
        <v>64</v>
      </c>
      <c r="B66" s="186" t="n"/>
      <c r="C66" s="186" t="inlineStr">
        <is>
          <t>ข้อใดไม่จัดเป็นหัวข้อการทดสอบของยาในรูปแบบ nebulized solution</t>
        </is>
      </c>
      <c r="D66" s="186" t="n"/>
      <c r="E66" s="186" t="inlineStr">
        <is>
          <t>Assay</t>
        </is>
      </c>
      <c r="F66" s="186" t="inlineStr">
        <is>
          <t>Sterility</t>
        </is>
      </c>
      <c r="G66" s="186" t="inlineStr">
        <is>
          <t>Content uniformity</t>
        </is>
      </c>
      <c r="H66" s="186" t="inlineStr">
        <is>
          <t>Particle size</t>
        </is>
      </c>
      <c r="I66" s="188" t="inlineStr">
        <is>
          <t>Impurity</t>
        </is>
      </c>
      <c r="J66" s="185" t="inlineStr">
        <is>
          <t>1</t>
        </is>
      </c>
      <c r="K66" s="186" t="inlineStr">
        <is>
          <t>✅ คำตอบที่ถูกต้อง: ข้อ ก. Assay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t>
        </is>
      </c>
      <c r="L66" s="186" t="n"/>
      <c r="M66" s="186" t="inlineStr">
        <is>
          <t>Dermatologic</t>
        </is>
      </c>
      <c r="N66" s="186" t="inlineStr">
        <is>
          <t>Superficial fungal</t>
        </is>
      </c>
      <c r="O66" s="185" t="inlineStr">
        <is>
          <t>Clinic</t>
        </is>
      </c>
      <c r="P66" s="186" t="inlineStr">
        <is>
          <t>แบบฝึกหัด PLE-CC 1 ข้อ 102</t>
        </is>
      </c>
      <c r="Q66" s="185" t="inlineStr">
        <is>
          <t>แบบฝึกหัด</t>
        </is>
      </c>
      <c r="R66" s="185" t="inlineStr">
        <is>
          <t>เล่มม่วง</t>
        </is>
      </c>
      <c r="S66" s="185" t="n"/>
    </row>
    <row r="67" ht="24" customHeight="1" s="49">
      <c r="A67" s="187" t="n">
        <v>65</v>
      </c>
      <c r="B67" s="186" t="n"/>
      <c r="C67" s="186" t="inlineStr">
        <is>
          <t>คำแนะนำที่สำคัญที่สุดในการป้องกันการแพร่กระจายของเชื้อ</t>
        </is>
      </c>
      <c r="D67" s="186" t="n"/>
      <c r="E67" s="186" t="inlineStr">
        <is>
          <t>จะไม่แพร่เชื้อถ้ามีตุ่มใสขึ้นแล้ว</t>
        </is>
      </c>
      <c r="F67" s="186" t="inlineStr">
        <is>
          <t>หลีกเลี่ยงการสัมผัสบริเวณที่เป็น และไม่ใช้สิ่งของร่วมกับผู้อื่น</t>
        </is>
      </c>
      <c r="G67" s="186" t="inlineStr">
        <is>
          <t>ปิดพลาสเตอร์ยาบริเวณแผลตลอดเวลา</t>
        </is>
      </c>
      <c r="H67" s="186" t="inlineStr">
        <is>
          <t>ล้างบริเวณนั้นด้วยน ้าและสบู่ทุกวัน</t>
        </is>
      </c>
      <c r="I67" s="188" t="inlineStr">
        <is>
          <t>รับประทานอาหารที่มีวิตามินซีสูง</t>
        </is>
      </c>
      <c r="J67" s="185" t="inlineStr">
        <is>
          <t>1</t>
        </is>
      </c>
      <c r="K67" s="186" t="inlineStr">
        <is>
          <t>✅ คำตอบที่ถูกต้อง: ข้อ ก. จะไม่แพร่เชื้อถ้ามีตุ่มใสขึ้นแล้ว
🎯 ทำไมข้อนี้ถึงถูก: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t>
        </is>
      </c>
      <c r="L67" s="186" t="n"/>
      <c r="M67" s="186" t="inlineStr">
        <is>
          <t>Dermatologic</t>
        </is>
      </c>
      <c r="N67" s="186" t="inlineStr">
        <is>
          <t>Superficial fungal</t>
        </is>
      </c>
      <c r="O67" s="185" t="inlineStr">
        <is>
          <t>Clinic</t>
        </is>
      </c>
      <c r="P67" s="186" t="inlineStr">
        <is>
          <t>แบบฝึกหัด PLE-CC 1 ข้อ 121</t>
        </is>
      </c>
      <c r="Q67" s="185" t="inlineStr">
        <is>
          <t>แบบฝึกหัด</t>
        </is>
      </c>
      <c r="R67" s="185" t="inlineStr">
        <is>
          <t>เล่มม่วง</t>
        </is>
      </c>
      <c r="S67" s="185" t="n"/>
    </row>
    <row r="68" ht="24" customHeight="1" s="49">
      <c r="A68" s="187" t="n">
        <v>66</v>
      </c>
      <c r="B68" s="186" t="n"/>
      <c r="C68" s="186" t="inlineStr">
        <is>
          <t>ข้อใดเป็นการแนะนำเพื่อป้องกันโรคตามพฤติกรรมสุขภาพของผู้บริโภคได้ถูกต้อง</t>
        </is>
      </c>
      <c r="D68" s="186" t="n"/>
      <c r="E68" s="186" t="inlineStr">
        <is>
          <t>แนะนำการปฏิบัติตัว การหลีกเลี่ยงปัจจัยกระตุ้น</t>
        </is>
      </c>
      <c r="F68" s="186" t="inlineStr">
        <is>
          <t>Benzoyl peroxide 2.5% gel</t>
        </is>
      </c>
      <c r="G68" s="186" t="inlineStr">
        <is>
          <t>Acyclovir 5% cream</t>
        </is>
      </c>
      <c r="H68" s="186" t="inlineStr">
        <is>
          <t>แนะน าให้ท าอาชีพอื่น</t>
        </is>
      </c>
      <c r="I68" s="188" t="inlineStr">
        <is>
          <t>แนะน าให้ท าอาชีพอื่น</t>
        </is>
      </c>
      <c r="J68" s="185" t="inlineStr">
        <is>
          <t>1</t>
        </is>
      </c>
      <c r="K68" s="186" t="inlineStr">
        <is>
          <t>✅ คำตอบที่ถูกต้อง: ข้อ ก. แนะนำการปฏิบัติตัว การหลีกเลี่ยงปัจจัยกระตุ้น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t>
        </is>
      </c>
      <c r="L68" s="186" t="n"/>
      <c r="M68" s="186" t="inlineStr">
        <is>
          <t>Dermatologic</t>
        </is>
      </c>
      <c r="N68" s="186" t="inlineStr">
        <is>
          <t>Superficial fungal</t>
        </is>
      </c>
      <c r="O68" s="185" t="inlineStr">
        <is>
          <t>Clinic</t>
        </is>
      </c>
      <c r="P68" s="186" t="inlineStr">
        <is>
          <t>แบบฝึกหัด PLE-CC 1 ข้อ 125</t>
        </is>
      </c>
      <c r="Q68" s="185" t="inlineStr">
        <is>
          <t>แบบฝึกหัด</t>
        </is>
      </c>
      <c r="R68" s="185" t="inlineStr">
        <is>
          <t>เล่มม่วง</t>
        </is>
      </c>
      <c r="S68" s="185" t="n"/>
    </row>
    <row r="69" ht="24" customHeight="1" s="49">
      <c r="A69" s="187" t="n">
        <v>67</v>
      </c>
      <c r="B69" s="186" t="inlineStr">
        <is>
          <t>ผู้ป่วยถูกน้ำร้อนลวกที่แขน เกิดแผลพองและปวดแสบปวดร้อน</t>
        </is>
      </c>
      <c r="C69" s="186" t="inlineStr">
        <is>
          <t>การรักษาเฉพาะที่เบื้องต้นเพื่อป้องกันการติดเชื้อควรใช้ยาใด</t>
        </is>
      </c>
      <c r="D69" s="186" t="n"/>
      <c r="E69" s="186" t="inlineStr">
        <is>
          <t>Silver sulfadiazine 1% cream</t>
        </is>
      </c>
      <c r="F69" s="186" t="inlineStr">
        <is>
          <t>Triamcinolone acetonide 0.1% cream</t>
        </is>
      </c>
      <c r="G69" s="186" t="inlineStr">
        <is>
          <t>Ketoconazole 2% cream</t>
        </is>
      </c>
      <c r="H69" s="186" t="inlineStr">
        <is>
          <t>Benzoyl peroxide 2.5% gel</t>
        </is>
      </c>
      <c r="I69" s="188" t="inlineStr">
        <is>
          <t>Clobetasol propionate 0.05% cream</t>
        </is>
      </c>
      <c r="J69" s="185" t="inlineStr">
        <is>
          <t>1</t>
        </is>
      </c>
      <c r="K69" s="186" t="inlineStr">
        <is>
          <t>✅ คำตอบที่ถูกต้อง: ข้อ ก. Silver sulfadiazine 1% cream
🎯 ทำไมข้อนี้ถึงถูก: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t>
        </is>
      </c>
      <c r="L69" s="186" t="n"/>
      <c r="M69" s="186" t="inlineStr">
        <is>
          <t>Dermatologic</t>
        </is>
      </c>
      <c r="N69" s="186" t="inlineStr">
        <is>
          <t>Wound</t>
        </is>
      </c>
      <c r="O69" s="185" t="inlineStr">
        <is>
          <t>Clinic</t>
        </is>
      </c>
      <c r="P69" s="186" t="inlineStr">
        <is>
          <t>PLE-CC1 ปี 2566 Day 1 ข้อ 119</t>
        </is>
      </c>
      <c r="Q69" s="185" t="inlineStr">
        <is>
          <t>ข้อสอบจริง</t>
        </is>
      </c>
      <c r="R69" s="185" t="inlineStr">
        <is>
          <t>2566</t>
        </is>
      </c>
      <c r="S69" s="185" t="n"/>
    </row>
    <row r="70" ht="24" customHeight="1" s="49">
      <c r="A70" s="187" t="n">
        <v>68</v>
      </c>
      <c r="B70" s="186" t="n"/>
      <c r="C70" s="186" t="inlineStr">
        <is>
          <t>เกี่ยวกับกลไกการออกฤทธิ์ของยาปฏิชีวนะ Mupirocin ชนิดทาภายนอก ข้อใดต่อไปนี้กล่าวถูกต้อง</t>
        </is>
      </c>
      <c r="D70" s="186" t="n"/>
      <c r="E70" s="186" t="inlineStr">
        <is>
          <t>ยับยั้ง Transpeptidase ในกระบวนการสังเคราะห์ผนังเซลล์แบคทีเรีย</t>
        </is>
      </c>
      <c r="F70" s="186" t="inlineStr">
        <is>
          <t>ยับยั้ง Transglycosylase ในการเชื่อมต่อสาย Peptidoglycan</t>
        </is>
      </c>
      <c r="G70" s="186" t="inlineStr">
        <is>
          <t>ยับยั้งเอนไซม์ Isoleucyl-tRNA synthetase ขัดขวางการสังเคราะห์โปรตีนและ RNA</t>
        </is>
      </c>
      <c r="H70" s="186" t="inlineStr">
        <is>
          <t>ยับยั้งเอนไซม์ DNA gyrase (Topoisomerase II)</t>
        </is>
      </c>
      <c r="I70" s="188" t="inlineStr">
        <is>
          <t>รบกวนการทำงานของเยื่อหุ้มเซลล์ (Cell membrane permeability)</t>
        </is>
      </c>
      <c r="J70" s="185" t="inlineStr">
        <is>
          <t>3</t>
        </is>
      </c>
      <c r="K70" s="186" t="inlineStr">
        <is>
          <t>✅ คำตอบที่ถูกต้อง: ข้อ ค. ยับยั้งเอนไซม์ Isoleucyl-tRNA synthetase ขัดขวางการสังเคราะห์โปรตีนและ RNA
🎯 ทำไมข้อนี้ถึงถูก:
Mupirocin (Pseudomonic acid A) ออกฤทธิ์ยับยั้งเอนไซม์ Isoleucyl-tRNA synthetase ของแบคทีเรียอย่างจำเพาะเจาะจง ส่งผลให้ไม่สามารถนำกรดอะมิโน Isoleucine ไปต่อสายโปรตีนได้ นำไปสู่การหยุดยั้งการสังเคราะห์โปรตีนและ RNA ของเชื้อ แบคทีเรียกลุ่มแกรมบวก เช่น Staphylococcus aureus และ Streptococcus pyogenes
🔍 ข้ออื่นผิดเพราะอะไร:
• ข้อ ก. และ ข.: เป็นกลไกของยากลุ่ม Beta-lactams และ Glycopeptides ที่ยับยั้งการสร้างผนังเซลล์
• ข้อ ง.: เป็นกลไกของยากลุ่ม Fluoroquinolones ที่ยับยั้ง DNA gyrase
• ข้อ จ.: เป็นกลไกของยากลุ่ม Polymyxins / Colistin ที่ทำลายเยื่อหุ้มเซลล์</t>
        </is>
      </c>
      <c r="L70" s="186" t="n"/>
      <c r="M70" s="186" t="inlineStr">
        <is>
          <t>Dermatologic</t>
        </is>
      </c>
      <c r="N70" s="186" t="inlineStr">
        <is>
          <t>Eczema &amp; Dermatitis</t>
        </is>
      </c>
      <c r="O70" s="185" t="inlineStr">
        <is>
          <t>Clinic</t>
        </is>
      </c>
      <c r="P70" s="186" t="inlineStr">
        <is>
          <t>PLE_CC1_2563_Q ข้อ 52</t>
        </is>
      </c>
      <c r="Q70" s="185" t="inlineStr">
        <is>
          <t>ข้อสอบจริง</t>
        </is>
      </c>
      <c r="R70" s="185" t="inlineStr">
        <is>
          <t>2563</t>
        </is>
      </c>
      <c r="S70" s="185" t="n"/>
    </row>
    <row r="71" ht="24" customHeight="1" s="49">
      <c r="A71" s="187" t="n">
        <v>69</v>
      </c>
      <c r="B71" s="186" t="n"/>
      <c r="C71" s="186" t="inlineStr">
        <is>
          <t>ข้อใดเป็นอาการไม่พึงประสงค์ (ADR) ที่พบได้บ่อยที่สุดจากการใช้ยาขี้ผึ้ง Mupirocin ointment ทาภายนอก</t>
        </is>
      </c>
      <c r="D71" s="186" t="n"/>
      <c r="E71" s="186" t="inlineStr">
        <is>
          <t>อาการแสบ คัน ร้อน หรือระคายเคืองเฉพาะที่บริเวณที่ทายา (Burning, stinging, local irritation)</t>
        </is>
      </c>
      <c r="F71" s="186" t="inlineStr">
        <is>
          <t>ผิวหนังไวต่อแสงแดดอย่างรุนแรง (Severe photosensitivity)</t>
        </is>
      </c>
      <c r="G71" s="186" t="inlineStr">
        <is>
          <t>การเกิดตุ่มสิวอักเสบทั่วบริเวณผิวหนัง (Acneiform drug eruption)</t>
        </is>
      </c>
      <c r="H71" s="186" t="inlineStr">
        <is>
          <t>ผิวแตกลายสีขาวหรือแดง (Skin striae)</t>
        </is>
      </c>
      <c r="I71" s="188" t="inlineStr">
        <is>
          <t>เส้นเลือดฝอยขยายตัวผิดปกติเป็นรูปใยแมงมุม (Spider nevi / Telangiectasia)</t>
        </is>
      </c>
      <c r="J71" s="185" t="inlineStr">
        <is>
          <t>1</t>
        </is>
      </c>
      <c r="K71" s="186" t="inlineStr">
        <is>
          <t>✅ คำตอบที่ถูกต้อง: ข้อ ก. อาการแสบ คัน ร้อน หรือระคายเคืองเฉพาะที่บริเวณที่ทายา (Burning, stinging, local irritation)
🎯 ทำไมข้อนี้ถึงถูก:
ยาขี้ผึ้ง Mupirocin 2% topical ointment แทบไม่มีการดูดซึมเข้าสู่กระแสเลือด จึงมีความปลอดภัยเชิงระบบสูงมาก ผลข้างเคียงที่พบบ่อยเกือบทั้งหมดเป็นปฏิกิริยาเฉพาะที่ผิวหนัง (Local application site reactions) ได้แก่ อาการแสบ ร้อน คัน ยุบยิบ หรือระคายเคืองผิวหนังเล็กน้อยชั่วคราว
🔍 ข้ออื่นผิดเพราะอะไร:
• ข้อ ข. Photosensitivity: ไม่ใช่ผลข้างเคียงเด่นของ Mupirocin มักพบในยากลุ่ม Tetracyclines หรือ Retinoids
• ข้อ ค. Acneiform eruption: เป็นผลข้างเคียงเด่นของ Corticosteroids หรือ EGFR inhibitors
• ข้อ ง. และ จ. Skin striae และ Spider nevi: เป็นภาวะแทรกซ้อนจากการใช้ยาทาสเตียรอยด์ความแรงสูงติดต่อกันเป็นเวลานาน (Topical steroid atrophy)</t>
        </is>
      </c>
      <c r="L71" s="186" t="n"/>
      <c r="M71" s="186" t="inlineStr">
        <is>
          <t>Dermatologic</t>
        </is>
      </c>
      <c r="N71" s="186" t="inlineStr">
        <is>
          <t>Superficial fungal</t>
        </is>
      </c>
      <c r="O71" s="185" t="inlineStr">
        <is>
          <t>Clinic</t>
        </is>
      </c>
      <c r="P71" s="186" t="inlineStr">
        <is>
          <t>PLE_CC1_2563_Q ข้อ 53</t>
        </is>
      </c>
      <c r="Q71" s="185" t="inlineStr">
        <is>
          <t>ข้อสอบจริง</t>
        </is>
      </c>
      <c r="R71" s="185" t="inlineStr">
        <is>
          <t>2563</t>
        </is>
      </c>
      <c r="S71" s="185" t="n"/>
    </row>
    <row r="72" ht="24" customHeight="1" s="49">
      <c r="A72" s="187" t="n">
        <v>70</v>
      </c>
      <c r="B72" s="186" t="n"/>
      <c r="C72" s="186" t="inlineStr">
        <is>
          <t>ผู้ป่วยหกล้มมีบาดแผลถลอกตื้นและมีการติดเชื้อแบคทีเรียเฉพาะที่ผิวหนัง หากไม่สามารถใช้ยาทา Mupirocin ได้ ยาทาปฏิชีวนะในข้อใดเหมาะสมที่จะใช้เป็นทางเลือกทดแทน</t>
        </is>
      </c>
      <c r="D72" s="186" t="n"/>
      <c r="E72" s="186" t="inlineStr">
        <is>
          <t>Triple antibiotic ointment (Bacitracin + Neomycin + Polymyxin B)</t>
        </is>
      </c>
      <c r="F72" s="186" t="inlineStr">
        <is>
          <t>Clotrimazole cream</t>
        </is>
      </c>
      <c r="G72" s="186" t="inlineStr">
        <is>
          <t>Adapalene gel</t>
        </is>
      </c>
      <c r="H72" s="186" t="inlineStr">
        <is>
          <t>Metronidazole gel</t>
        </is>
      </c>
      <c r="I72" s="188" t="inlineStr">
        <is>
          <t>Ketoconazole cream</t>
        </is>
      </c>
      <c r="J72" s="185" t="inlineStr">
        <is>
          <t>1</t>
        </is>
      </c>
      <c r="K72" s="186" t="inlineStr">
        <is>
          <t>✅ คำตอบที่ถูกต้อง: ข้อ ก. Triple antibiotic ointment (Bacitracin + Neomycin + Polymyxin B)
🎯 ทำไมข้อนี้ถึงถูก:
บาดแผลถลอกติดเชื้อแบคทีเรียที่ผิวหนังส่วนใหญ่มักเกิดจากเชื้อแกรมบวก (Staphylococcus aureus, Streptococcus pyogenes) หรือเชื้อแกรมลบบางชนิด ยาทาผสม Triple antibiotic (Bacitracin ครอบคลุมแกรมบวก, Neomycin ครอบคลุมแกรมลบ, Polymyxin B ครอบคลุม Pseudomonas) หรือ Gentamicin cream จึงเป็นสูตรมาตรฐานที่ใช้ทดแทน Mupirocin ในแผลติดเชื้อผิวหนังปฐมภูมิได้
🔍 ข้ออื่นผิดเพราะอะไร:
• ข้อ ข. และ จ. Clotrimazole และ Ketoconazole: เป็นยาต้านเชื้อรา (Antifungal) ไม่มีฤทธิ์ฆ่าเชื้อแบคทีเรีย
• ข้อ ค. Adapalene: เป็นยารักษาสิวกลุ่ม Topical retinoid ไม่มีฤทธิ์ฆ่าเชื้อแบคทีเรียและทำให้ผิวระคายเคือง
• ข้อ ง. Metronidazole gel: ออกฤทธิ์ต่อเชื้อแอนแอโรบิก (Anaerobic bacteria) และโปรโตซัว ใช้รักษา Rosacea ไม่ใช่ยาทางเลือกแรกสำหรับแผลถลอกทั่วไป</t>
        </is>
      </c>
      <c r="L72" s="186" t="n"/>
      <c r="M72" s="186" t="inlineStr">
        <is>
          <t>Dermatologic</t>
        </is>
      </c>
      <c r="N72" s="186" t="inlineStr">
        <is>
          <t>Wound</t>
        </is>
      </c>
      <c r="O72" s="185" t="inlineStr">
        <is>
          <t>Clinic</t>
        </is>
      </c>
      <c r="P72" s="186" t="inlineStr">
        <is>
          <t>PLE_CC1_2563_Q ข้อ 54</t>
        </is>
      </c>
      <c r="Q72" s="185" t="inlineStr">
        <is>
          <t>ข้อสอบจริง</t>
        </is>
      </c>
      <c r="R72" s="185" t="inlineStr">
        <is>
          <t>2563</t>
        </is>
      </c>
      <c r="S72" s="185" t="n"/>
    </row>
    <row r="73" ht="24" customHeight="1" s="49">
      <c r="A73" s="187" t="n">
        <v>71</v>
      </c>
      <c r="B73" s="186" t="n"/>
      <c r="C73" s="186" t="inlineStr">
        <is>
          <t>เชื้อแบคทีเรียในข้อใดเป็นสาเหตุสำคัญอันดับแรกในการเหนี่ยวนำให้เกิดสิวอักเสบ (Inflammatory acne vulgaris)</t>
        </is>
      </c>
      <c r="D73" s="186" t="n"/>
      <c r="E73" s="186" t="inlineStr">
        <is>
          <t>Cutibacterium acnes (หรือเดิมเรียก Propionibacterium acnes)</t>
        </is>
      </c>
      <c r="F73" s="186" t="inlineStr">
        <is>
          <t>Staphylococcus aureus</t>
        </is>
      </c>
      <c r="G73" s="186" t="inlineStr">
        <is>
          <t>Streptococcus pyogenes</t>
        </is>
      </c>
      <c r="H73" s="186" t="inlineStr">
        <is>
          <t>Candida albicans</t>
        </is>
      </c>
      <c r="I73" s="188" t="inlineStr">
        <is>
          <t>Helicobacter pylori</t>
        </is>
      </c>
      <c r="J73" s="185" t="inlineStr">
        <is>
          <t>1</t>
        </is>
      </c>
      <c r="K73" s="186" t="inlineStr">
        <is>
          <t>✅ คำตอบที่ถูกต้อง: ข้อ ก. Cutibacterium acnes (หรือเดิมเรียก Propionibacterium acnes)
🎯 ทำไมข้อนี้ถึงถูก:
Cutibacterium acnes (เดิมคือ Propionibacterium acnes: P. acnes) เป็นเชื้อแบคทีเรียแกรมบวกชนิด Anaerobic diphtheroid ที่อาศัยอยู่ในรูขุมขนและต่อมไขมัน (Pilosebaceous unit) โดยใช้น้ำมัน (Sebum) เป็นสารอาหารและปล่อยเอนไซม์ Lipase ย่อย Triglycerides เป็น Free fatty acids ซึ่งกระตุ้นปฏิกิริยาการอักเสบ เกิดเป็นสิวอักเสบ สิวหัวหนอง (Pustules) และสิวก้อนลึก (Nodules)
🔍 ข้ออื่นผิดเพราะอะไร:
• ข้อ ข. Staphylococcus aureus: เป็นสาเหตุของ Folliculitis, Impetigo, ฝีหนอง ไม่ใช่เชื้อก่อสิวทั่วไป
• ข้อ ค. Streptococcus pyogenes: เป็นเชื้อก่อโรค Erysipelas, Cellulitis, Pharyngitis
• ข้อ ง. Candida albicans: เป็นเชื้อรากลุ่มยีสต์ ก่อโรคนางในร่มผ้า แคนดิดาผิวหนัง
• ข้อ จ. Helicobacter pylori: เป็นแบคทีเรียในกระเพาะอาหารที่ก่อโรคแผลเปปติก (PUD)</t>
        </is>
      </c>
      <c r="L73" s="186" t="n"/>
      <c r="M73" s="186" t="inlineStr">
        <is>
          <t>Dermatologic</t>
        </is>
      </c>
      <c r="N73" s="186" t="inlineStr">
        <is>
          <t>Acne</t>
        </is>
      </c>
      <c r="O73" s="185" t="inlineStr">
        <is>
          <t>Clinic</t>
        </is>
      </c>
      <c r="P73" s="186" t="inlineStr">
        <is>
          <t>PLE_CC1_2563_Q ข้อ 57</t>
        </is>
      </c>
      <c r="Q73" s="185" t="inlineStr">
        <is>
          <t>ข้อสอบจริง</t>
        </is>
      </c>
      <c r="R73" s="185" t="inlineStr">
        <is>
          <t>2563</t>
        </is>
      </c>
      <c r="S73" s="185" t="n"/>
    </row>
    <row r="74" ht="24" customHeight="1" s="49">
      <c r="A74" s="187" t="n">
        <v>72</v>
      </c>
      <c r="B74" s="186" t="n"/>
      <c r="C74" s="186" t="inlineStr">
        <is>
          <t>เภสัชกรควรให้คำแนะนำและข้อควรระวังที่สำคัญและวิกฤตที่สุดแก่ผู้ป่วยที่ได้รับยา Oral Isotretinoin เพื่อรักษาสิวรุนแรงในข้อใด</t>
        </is>
      </c>
      <c r="D74" s="186" t="n"/>
      <c r="E74" s="186" t="inlineStr">
        <is>
          <t>ห้ามใช้ในหญิงตั้งครรภ์เด็ดขาดเนื่องจากทำให้ทารกพิการแต่กำเนิดรุนแรง (Teratogenicity) และต้องคุมกำเนิดอย่างเข้มงวด</t>
        </is>
      </c>
      <c r="F74" s="186" t="inlineStr">
        <is>
          <t>ควรรับประทานยาก่อนอาหาร 30 นาทีเพื่อให้ดูดซึมยาได้เร็วที่สุด</t>
        </is>
      </c>
      <c r="G74" s="186" t="inlineStr">
        <is>
          <t>รับประทานผลิตภัณฑ์เสริมอาหารที่มีวิตามินเอ (Vitamin A) ในขนาดสูงร่วมด้วยเพื่อเสริมฤทธิ์การรักษา</t>
        </is>
      </c>
      <c r="H74" s="186" t="inlineStr">
        <is>
          <t>หยุดยาทันทีหากมีอาการปากแห้ง ผิวแห้งเล็กน้อย</t>
        </is>
      </c>
      <c r="I74" s="188" t="inlineStr">
        <is>
          <t>ไม่จำเป็นต้องตรวจติดตามค่าการทำงานของตับหรือระดับไขมันในเลือดระหว่างใช้ยา</t>
        </is>
      </c>
      <c r="J74" s="185" t="inlineStr">
        <is>
          <t>1</t>
        </is>
      </c>
      <c r="K74" s="186" t="inlineStr">
        <is>
          <t>✅ คำตอบที่ถูกต้อง: ข้อ ก. ห้ามใช้ในหญิงตั้งครรภ์เด็ดขาดเนื่องจากทำให้ทารกพิการแต่กำเนิดรุนแรง (Teratogenicity) และต้องคุมกำเนิดอย่างเข้มงวด
🎯 ทำไมข้อนี้ถึงถูก:
Oral Isotretinoin เป็นยาในกลุ่ม Retinoids ที่จัดเป็น Pregnancy Category X และมีฤทธิ์ Teratogen รุนแรงที่สุด ทำให้เกิดความพิการแต่กำเนิดของระบบประสาท หัวใจ ใบหน้า และกะโหลกศีรษะของทารก (Fetal retinoid syndrome) ผู้ป่วยสตรีวัยเจริญพันธุ์ต้องตรวจการตั้งครรภ์ให้แน่ใจว่าเป็นลบ และต้องใช้การคุมกำเนิดที่มีประสิทธิภาพสูงอย่างน้อย 2 วิธีร่วมกันก่อนเริ่มยา 1 เดือน, ระหว่างใช้ยา, และต่อเนื่องหลังหยุดยาอย่างน้อย 1 เดือน
🔍 ข้ออื่นผิดเพราะอะไร:
• ข้อ ข.: ยา Isotretinoin เป็นสารละลายไขมันสูง ควรรับประทานพร้อมอาหารหรือหลังอาหารทันทีที่มีไขมันเพื่อเพิ่ม Bioavailability
• ข้อ ค.: ห้ามรับประทานร่วมกับ Vitamin A เสริม เพราะจะเพิ่มความเสี่ยงต่อภาวะพิษจากวิตามินเอ (Hypervitaminosis A)
• ข้อ ง.: ปากแห้ง ริมฝีปากลอก ตาแห้ง ผิวแห้ง เป็นผลข้างเคียงตามกลไกยาที่พบได้เกือบ 100% รักษาได้ด้วยการทา Lip balm และมอยส์เจอไรเซอร์ ไม่จำเป็นต้องหยุดยา
• ข้อ จ.: ต้องตรวจติดตามค่า Liver function tests (AST/ALT) และ Lipid profile (Triglycerides, Cholesterol) ก่อนและระหว่างใช้ยาทุกราย</t>
        </is>
      </c>
      <c r="L74" s="186" t="n"/>
      <c r="M74" s="186" t="inlineStr">
        <is>
          <t>Dermatologic</t>
        </is>
      </c>
      <c r="N74" s="186" t="inlineStr">
        <is>
          <t>Acne</t>
        </is>
      </c>
      <c r="O74" s="185" t="inlineStr">
        <is>
          <t>Clinic</t>
        </is>
      </c>
      <c r="P74" s="186" t="inlineStr">
        <is>
          <t>PLE_CC1_2563_Q ข้อ 58</t>
        </is>
      </c>
      <c r="Q74" s="185" t="inlineStr">
        <is>
          <t>ข้อสอบจริง</t>
        </is>
      </c>
      <c r="R74" s="185" t="inlineStr">
        <is>
          <t>2563</t>
        </is>
      </c>
      <c r="S74" s="185" t="n"/>
    </row>
    <row r="75" ht="24" customHeight="1" s="49">
      <c r="A75" s="187" t="n">
        <v>73</v>
      </c>
      <c r="B75" s="186" t="n"/>
      <c r="C75" s="186" t="inlineStr">
        <is>
          <t>อาการข้างต้นน่าจะเกิดจากยาใดมากที่สุด และเป็นอาการอะไร wasinsider W ↓ X STS</t>
        </is>
      </c>
      <c r="D75" s="186" t="n"/>
      <c r="E75" s="186" t="inlineStr">
        <is>
          <t>Naproxen - angioedema</t>
        </is>
      </c>
      <c r="F75" s="186" t="inlineStr">
        <is>
          <t>Naproxen - anaphylaxis</t>
        </is>
      </c>
      <c r="G75" s="186" t="inlineStr">
        <is>
          <t>Simvastatin - urticaria</t>
        </is>
      </c>
      <c r="H75" s="186" t="inlineStr">
        <is>
          <t>MFM - angioedema</t>
        </is>
      </c>
      <c r="I75" s="188" t="inlineStr">
        <is>
          <t>MFM ı anaphylaxis</t>
        </is>
      </c>
      <c r="J75" s="185" t="inlineStr">
        <is>
          <t>1</t>
        </is>
      </c>
      <c r="K75" s="186" t="inlineStr">
        <is>
          <t>✅ คำตอบที่ถูกต้อง: ข้อ ก. Naproxen - angioedema
🎯 ทำไมข้อนี้ถึงถูก: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t>
        </is>
      </c>
      <c r="L75" s="186" t="n"/>
      <c r="M75" s="186" t="inlineStr">
        <is>
          <t>Dermatologic</t>
        </is>
      </c>
      <c r="N75" s="186" t="inlineStr">
        <is>
          <t>Superficial fungal</t>
        </is>
      </c>
      <c r="O75" s="185" t="inlineStr">
        <is>
          <t>Clinic</t>
        </is>
      </c>
      <c r="P75" s="186" t="inlineStr">
        <is>
          <t>ข้อ 21 (PLE_CC1_2562_Key.md)</t>
        </is>
      </c>
      <c r="Q75" s="185" t="inlineStr">
        <is>
          <t>ข้อสอบจริง</t>
        </is>
      </c>
      <c r="R75" s="185" t="inlineStr">
        <is>
          <t>2562</t>
        </is>
      </c>
      <c r="S75" s="185" t="n"/>
    </row>
    <row r="76" ht="24" customHeight="1" s="49">
      <c r="A76" s="187" t="n">
        <v>74</v>
      </c>
      <c r="B76" s="186" t="n"/>
      <c r="C76" s="186"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D76" s="186" t="n"/>
      <c r="E76" s="186" t="inlineStr">
        <is>
          <t>Sulfamethoxazole</t>
        </is>
      </c>
      <c r="F76" s="186" t="inlineStr">
        <is>
          <t>Celecoxib</t>
        </is>
      </c>
      <c r="G76" s="186" t="inlineStr">
        <is>
          <t>Hydrochlorothiazide</t>
        </is>
      </c>
      <c r="H76" s="186" t="inlineStr">
        <is>
          <t>Furosemide</t>
        </is>
      </c>
      <c r="I76" s="188" t="inlineStr">
        <is>
          <t>มีโอกาสเกิดปฏิกิริยาข้ามกลุ่มได้ทั้งหมดข้างต้น</t>
        </is>
      </c>
      <c r="J76" s="185" t="inlineStr">
        <is>
          <t>5</t>
        </is>
      </c>
      <c r="K76" s="186" t="inlineStr">
        <is>
          <t>✅ คำตอบที่ถูกต้อง: ข้อ จ. มีโอกาสเกิดปฏิกิริยาข้ามกลุ่มได้ทั้งหมดข้างต้น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t>
        </is>
      </c>
      <c r="L76" s="186" t="n"/>
      <c r="M76" s="186" t="inlineStr">
        <is>
          <t>Dermatologic</t>
        </is>
      </c>
      <c r="N76" s="186" t="inlineStr">
        <is>
          <t>Eczema &amp; Dermatitis</t>
        </is>
      </c>
      <c r="O76" s="185" t="inlineStr">
        <is>
          <t>Clinic</t>
        </is>
      </c>
      <c r="P76" s="186" t="inlineStr">
        <is>
          <t>ข้อ 27 (PLE_CC1_2562_Key.md)</t>
        </is>
      </c>
      <c r="Q76" s="185" t="inlineStr">
        <is>
          <t>ข้อสอบจริง</t>
        </is>
      </c>
      <c r="R76" s="185" t="inlineStr">
        <is>
          <t>2562</t>
        </is>
      </c>
      <c r="S76" s="185" t="n"/>
    </row>
    <row r="77" ht="24" customHeight="1" s="49">
      <c r="A77" s="187" t="n">
        <v>75</v>
      </c>
      <c r="B77" s="186" t="n"/>
      <c r="C77" s="186"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D77" s="186" t="n"/>
      <c r="E77" s="186" t="inlineStr">
        <is>
          <t>RCT</t>
        </is>
      </c>
      <c r="F77" s="186" t="inlineStr">
        <is>
          <t>Prospective case-control</t>
        </is>
      </c>
      <c r="G77" s="186" t="inlineStr">
        <is>
          <t>Retrospective case-control</t>
        </is>
      </c>
      <c r="H77" s="186" t="inlineStr">
        <is>
          <t>Prospective cohort</t>
        </is>
      </c>
      <c r="I77" s="188" t="inlineStr">
        <is>
          <t>Retrospective cohort</t>
        </is>
      </c>
      <c r="J77" s="185" t="inlineStr">
        <is>
          <t>3</t>
        </is>
      </c>
      <c r="K77" s="186" t="inlineStr">
        <is>
          <t>✅ คำตอบที่ถูกต้อง: ข้อ ค. Retrospective case-control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t>
        </is>
      </c>
      <c r="L77" s="186" t="n"/>
      <c r="M77" s="186" t="inlineStr">
        <is>
          <t>Dermatologic</t>
        </is>
      </c>
      <c r="N77" s="186" t="inlineStr">
        <is>
          <t>Eczema &amp; Dermatitis</t>
        </is>
      </c>
      <c r="O77" s="185" t="inlineStr">
        <is>
          <t>Clinic</t>
        </is>
      </c>
      <c r="P77" s="186" t="inlineStr">
        <is>
          <t>ข้อ 62 (PLE_CC1_2562_Key.md)</t>
        </is>
      </c>
      <c r="Q77" s="185" t="inlineStr">
        <is>
          <t>ข้อสอบจริง</t>
        </is>
      </c>
      <c r="R77" s="185" t="inlineStr">
        <is>
          <t>2562</t>
        </is>
      </c>
      <c r="S77" s="185" t="n"/>
    </row>
    <row r="78" ht="24" customHeight="1" s="49">
      <c r="A78" s="187" t="n">
        <v>76</v>
      </c>
      <c r="B78" s="186" t="n"/>
      <c r="C78" s="186" t="inlineStr">
        <is>
          <t>ข้อใดคือ indirect cost CUTEagomoline WV225 cut as</t>
        </is>
      </c>
      <c r="D78" s="186" t="n"/>
      <c r="E78" s="186" t="inlineStr">
        <is>
          <t>Adapalene 0.1% gel</t>
        </is>
      </c>
      <c r="F78" s="186" t="inlineStr">
        <is>
          <t>Mupirocin 2% ointment</t>
        </is>
      </c>
      <c r="G78" s="186" t="inlineStr">
        <is>
          <t>Betamethasone dipropionate 0.05% cream</t>
        </is>
      </c>
      <c r="H78" s="186" t="inlineStr">
        <is>
          <t>Clotrimazole 1% cream</t>
        </is>
      </c>
      <c r="I78" s="188" t="inlineStr">
        <is>
          <t>Hydrocortisone 1% cream</t>
        </is>
      </c>
      <c r="J78" s="185" t="inlineStr">
        <is>
          <t>1</t>
        </is>
      </c>
      <c r="K78" s="186" t="inlineStr">
        <is>
          <t>✅ คำตอบที่ถูกต้อง: ข้อ ก. Adapalene 0.1% gel
🎯 ทำไมข้อนี้ถึงถูก: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t>
        </is>
      </c>
      <c r="L78" s="186" t="n"/>
      <c r="M78" s="186" t="inlineStr">
        <is>
          <t>Dermatologic</t>
        </is>
      </c>
      <c r="N78" s="186" t="inlineStr">
        <is>
          <t>Superficial fungal</t>
        </is>
      </c>
      <c r="O78" s="185" t="inlineStr">
        <is>
          <t>Clinic</t>
        </is>
      </c>
      <c r="P78" s="186" t="inlineStr">
        <is>
          <t>ข้อ 113 (PLE_CC1_2561_Key.md)</t>
        </is>
      </c>
      <c r="Q78" s="185" t="inlineStr">
        <is>
          <t>ข้อสอบจริง</t>
        </is>
      </c>
      <c r="R78" s="185" t="inlineStr">
        <is>
          <t>2561</t>
        </is>
      </c>
      <c r="S78" s="185" t="n"/>
    </row>
    <row r="79" ht="24" customHeight="1" s="49">
      <c r="A79" s="187" t="n">
        <v>77</v>
      </c>
      <c r="B79" s="186" t="n"/>
      <c r="C79" s="186" t="inlineStr">
        <is>
          <t>ข้อใดต่อไปถูกต้องเกี่ยวกับเกลื อน</t>
        </is>
      </c>
      <c r="D79" s="186" t="n"/>
      <c r="E79" s="186" t="inlineStr">
        <is>
          <t>เกิดจากเชื อ Malassezia furfur</t>
        </is>
      </c>
      <c r="F79" s="186" t="inlineStr">
        <is>
          <t>ถ้าอาการรุนแรง จะมีขุย แดง คัน</t>
        </is>
      </c>
      <c r="G79" s="186" t="inlineStr">
        <is>
          <t>ถ้าทดสอบด้วย 10% KOH ไปส่องกล้อง จะเห็น Long pseudohyphae</t>
        </is>
      </c>
      <c r="H79" s="186" t="inlineStr">
        <is>
          <t>ใช้ยาทา Topical selenium sulfide ในการรักษา</t>
        </is>
      </c>
      <c r="I79" s="188" t="inlineStr">
        <is>
          <t>ถ้าเป็นบ่อยๆ ควรได้รับยาป้องกัน รวมโดย Phongsathorn Phlaisaithong Rx 9 UP 4 | P a g e</t>
        </is>
      </c>
      <c r="J79" s="185" t="inlineStr">
        <is>
          <t>1</t>
        </is>
      </c>
      <c r="K79" s="186" t="inlineStr">
        <is>
          <t>✅ คำตอบที่ถูกต้อง: ข้อ ก. เกิดจากเชื อ Malassezia furfur
🎯 ทำไมข้อนี้ถึงถูก: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t>
        </is>
      </c>
      <c r="L79" s="186" t="n"/>
      <c r="M79" s="186" t="inlineStr">
        <is>
          <t>Dermatologic</t>
        </is>
      </c>
      <c r="N79" s="186" t="inlineStr">
        <is>
          <t>Superficial fungal</t>
        </is>
      </c>
      <c r="O79" s="185" t="inlineStr">
        <is>
          <t>Clinic</t>
        </is>
      </c>
      <c r="P79" s="186" t="inlineStr">
        <is>
          <t>ข้อ 1 (PLE_CC1_2560 22 April Set 1.md)</t>
        </is>
      </c>
      <c r="Q79" s="185" t="inlineStr">
        <is>
          <t>ข้อสอบจริง</t>
        </is>
      </c>
      <c r="R79" s="185" t="inlineStr">
        <is>
          <t>2560</t>
        </is>
      </c>
      <c r="S79" s="185" t="n"/>
    </row>
    <row r="80" ht="24" customHeight="1" s="49">
      <c r="A80" s="187" t="n">
        <v>78</v>
      </c>
      <c r="B80" s="186" t="n"/>
      <c r="C80" s="186" t="inlineStr">
        <is>
          <t>ถ้าจะใช้ยากิน ควรใช้ยารับประทานใด</t>
        </is>
      </c>
      <c r="D80" s="186" t="n"/>
      <c r="E80" s="186" t="inlineStr">
        <is>
          <t>Ketoconazole</t>
        </is>
      </c>
      <c r="F80" s="186" t="inlineStr">
        <is>
          <t>Posaconazole</t>
        </is>
      </c>
      <c r="G80" s="186" t="inlineStr">
        <is>
          <t>Miconazole</t>
        </is>
      </c>
      <c r="H80" s="186" t="inlineStr">
        <is>
          <t>Fluconazole</t>
        </is>
      </c>
      <c r="I80" s="188" t="inlineStr">
        <is>
          <t>Griseofulvin หลังจากนั นสักพักผู้ป่วยอาการไม่ดีขึ นไปพบแพทย์์จ่ายยา Itraconazole ให้มารับประทาน</t>
        </is>
      </c>
      <c r="J80" s="185" t="inlineStr">
        <is>
          <t>1</t>
        </is>
      </c>
      <c r="K80" s="186" t="inlineStr">
        <is>
          <t>✅ คำตอบที่ถูกต้อง: ข้อ ก. Ketoconazole
🎯 ทำไมข้อนี้ถึงถูก: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t>
        </is>
      </c>
      <c r="L80" s="186" t="n"/>
      <c r="M80" s="186" t="inlineStr">
        <is>
          <t>Dermatologic</t>
        </is>
      </c>
      <c r="N80" s="186" t="inlineStr">
        <is>
          <t>Superficial fungal</t>
        </is>
      </c>
      <c r="O80" s="185" t="inlineStr">
        <is>
          <t>Clinic</t>
        </is>
      </c>
      <c r="P80" s="186" t="inlineStr">
        <is>
          <t>ข้อ 2 (PLE_CC1_2560 22 April Set 1.md)</t>
        </is>
      </c>
      <c r="Q80" s="185" t="inlineStr">
        <is>
          <t>ข้อสอบจริง</t>
        </is>
      </c>
      <c r="R80" s="185" t="inlineStr">
        <is>
          <t>2560</t>
        </is>
      </c>
      <c r="S80" s="185" t="n"/>
    </row>
    <row r="81" ht="24" customHeight="1" s="49">
      <c r="A81" s="187" t="n">
        <v>79</v>
      </c>
      <c r="B81" s="186" t="n"/>
      <c r="C81" s="186" t="inlineStr">
        <is>
          <t>กลไกการออกฤทธิ์ของยา Clotrimazole</t>
        </is>
      </c>
      <c r="D81" s="186" t="n"/>
      <c r="E81" s="186" t="inlineStr">
        <is>
          <t>ยับยั งการสังเคราะห์ Ergosterol</t>
        </is>
      </c>
      <c r="F81" s="186" t="inlineStr">
        <is>
          <t>ยับยั ง Squalene epoxidase</t>
        </is>
      </c>
      <c r="G81" s="186" t="inlineStr">
        <is>
          <t>Mitotic spindle toxicity</t>
        </is>
      </c>
      <c r="H81" s="186" t="inlineStr">
        <is>
          <t>Thymidylate synthase inhibitors</t>
        </is>
      </c>
      <c r="I81" s="188" t="inlineStr">
        <is>
          <t>ยับยั งการสร้าง Glucans</t>
        </is>
      </c>
      <c r="J81" s="185" t="inlineStr">
        <is>
          <t>1</t>
        </is>
      </c>
      <c r="K81" s="186" t="inlineStr">
        <is>
          <t>✅ คำตอบที่ถูกต้อง: ข้อ ก. ยับยั งการสังเคราะห์ Ergosterol
🎯 ทำไมข้อนี้ถึงถูก: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t>
        </is>
      </c>
      <c r="L81" s="186" t="n"/>
      <c r="M81" s="186" t="inlineStr">
        <is>
          <t>Dermatologic</t>
        </is>
      </c>
      <c r="N81" s="186" t="inlineStr">
        <is>
          <t>Superficial fungal</t>
        </is>
      </c>
      <c r="O81" s="185" t="inlineStr">
        <is>
          <t>Clinic</t>
        </is>
      </c>
      <c r="P81" s="186" t="inlineStr">
        <is>
          <t>ข้อ 7 (PLE_CC1_2560 22 April Set 1.md)</t>
        </is>
      </c>
      <c r="Q81" s="185" t="inlineStr">
        <is>
          <t>ข้อสอบจริง</t>
        </is>
      </c>
      <c r="R81" s="185" t="inlineStr">
        <is>
          <t>2560</t>
        </is>
      </c>
      <c r="S81" s="185" t="n"/>
    </row>
    <row r="82" ht="24" customHeight="1" s="49">
      <c r="A82" s="187" t="n">
        <v>80</v>
      </c>
      <c r="B82" s="186" t="n"/>
      <c r="C82" s="186" t="inlineStr">
        <is>
          <t>ผื่นที่หน้าของผู้ป่วย เรียกว่าอะไร</t>
        </is>
      </c>
      <c r="D82" s="186" t="n"/>
      <c r="E82" s="186" t="inlineStr">
        <is>
          <t>Discoid rash</t>
        </is>
      </c>
      <c r="F82" s="186" t="inlineStr">
        <is>
          <t>Maculopapular rash</t>
        </is>
      </c>
      <c r="G82" s="186" t="inlineStr">
        <is>
          <t>Urticaria</t>
        </is>
      </c>
      <c r="H82" s="186" t="inlineStr">
        <is>
          <t>Malar rash</t>
        </is>
      </c>
      <c r="I82" s="188" t="inlineStr">
        <is>
          <t>Angioedema</t>
        </is>
      </c>
      <c r="J82" s="185" t="inlineStr">
        <is>
          <t>4</t>
        </is>
      </c>
      <c r="K82" s="186" t="inlineStr">
        <is>
          <t>✅ คำตอบที่ถูกต้อง: ข้อ ง. Malar rash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t>
        </is>
      </c>
      <c r="L82" s="186" t="n"/>
      <c r="M82" s="186" t="inlineStr">
        <is>
          <t>Dermatologic</t>
        </is>
      </c>
      <c r="N82" s="186" t="inlineStr">
        <is>
          <t>Eczema &amp; Dermatitis</t>
        </is>
      </c>
      <c r="O82" s="185" t="inlineStr">
        <is>
          <t>Clinic</t>
        </is>
      </c>
      <c r="P82" s="186" t="inlineStr">
        <is>
          <t>ข้อ 1 (PLE_CC1_2560 22 April Set 1.md)</t>
        </is>
      </c>
      <c r="Q82" s="185" t="inlineStr">
        <is>
          <t>ข้อสอบจริง</t>
        </is>
      </c>
      <c r="R82" s="185" t="inlineStr">
        <is>
          <t>2560</t>
        </is>
      </c>
      <c r="S82" s="185" t="n"/>
    </row>
    <row r="83" ht="24" customHeight="1" s="49">
      <c r="A83" s="187" t="n">
        <v>81</v>
      </c>
      <c r="B83" s="186" t="n"/>
      <c r="C83" s="186"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D83" s="186" t="n"/>
      <c r="E83" s="186" t="inlineStr">
        <is>
          <t>Betamethasone dipropionate 0.05%</t>
        </is>
      </c>
      <c r="F83" s="186" t="inlineStr">
        <is>
          <t>Clobetasol propionate 0.05%</t>
        </is>
      </c>
      <c r="G83" s="186" t="inlineStr">
        <is>
          <t>Dexosimethasone 0.05%</t>
        </is>
      </c>
      <c r="H83" s="186" t="inlineStr">
        <is>
          <t>Triamcinolone acetonide 0.1%</t>
        </is>
      </c>
      <c r="I83" s="188" t="inlineStr">
        <is>
          <t>Hydrocortisone acetate 0.5% รวมโดย Phongsathorn Phlaisaithong Rx 9 UP 21 | P a g e</t>
        </is>
      </c>
      <c r="J83" s="185" t="inlineStr">
        <is>
          <t>1</t>
        </is>
      </c>
      <c r="K83" s="186" t="inlineStr">
        <is>
          <t>✅ คำตอบที่ถูกต้อง: ข้อ ก. Betamethasone dipropionate 0.05%
🎯 ทำไมข้อนี้ถึงถูก: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t>
        </is>
      </c>
      <c r="L83" s="186" t="n"/>
      <c r="M83" s="186" t="inlineStr">
        <is>
          <t>Dermatologic</t>
        </is>
      </c>
      <c r="N83" s="186" t="inlineStr">
        <is>
          <t>Eczema &amp; Dermatitis</t>
        </is>
      </c>
      <c r="O83" s="185" t="inlineStr">
        <is>
          <t>Clinic</t>
        </is>
      </c>
      <c r="P83" s="186" t="inlineStr">
        <is>
          <t>ข้อ 3 (PLE_CC1_2560 22 April Set 1.md)</t>
        </is>
      </c>
      <c r="Q83" s="185" t="inlineStr">
        <is>
          <t>ข้อสอบจริง</t>
        </is>
      </c>
      <c r="R83" s="185" t="inlineStr">
        <is>
          <t>2560</t>
        </is>
      </c>
      <c r="S83" s="185" t="n"/>
    </row>
    <row r="84" ht="24" customHeight="1" s="49">
      <c r="A84" s="187" t="n">
        <v>82</v>
      </c>
      <c r="B84" s="186" t="n"/>
      <c r="C84" s="186" t="inlineStr">
        <is>
          <t>ข้อใดต่อไปถูกต้องเกี่ยวกับเกลื้อน</t>
        </is>
      </c>
      <c r="D84" s="186" t="n"/>
      <c r="E84" s="186" t="inlineStr">
        <is>
          <t>เกิดจากเชื้อ Malassezia furfur</t>
        </is>
      </c>
      <c r="F84" s="186" t="inlineStr">
        <is>
          <t>ถ้าอาการรุนแรง จะมีขุย แดง คัน</t>
        </is>
      </c>
      <c r="G84" s="186" t="inlineStr">
        <is>
          <t>ถ้าทดสอบด้วย 10% KOH ไปส่องกล้อง จะเห็น Long pseudohyphae</t>
        </is>
      </c>
      <c r="H84" s="186" t="inlineStr">
        <is>
          <t>ใช้ยาทา Topical selenium sulfide ในการรักษา</t>
        </is>
      </c>
      <c r="I84" s="188" t="inlineStr">
        <is>
          <t>ถ้าเป็นบ่อยๆ ควรได้รับยาป้องกัน</t>
        </is>
      </c>
      <c r="J84" s="185" t="inlineStr">
        <is>
          <t>1</t>
        </is>
      </c>
      <c r="K84" s="186" t="inlineStr">
        <is>
          <t>✅ คำตอบที่ถูกต้อง: ข้อ ก. เกิดจากเชื้อ Malassezia furfur
🎯 ทำไมข้อนี้ถึงถูก: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t>
        </is>
      </c>
      <c r="L84" s="186" t="n"/>
      <c r="M84" s="186" t="inlineStr">
        <is>
          <t>Dermatologic</t>
        </is>
      </c>
      <c r="N84" s="186" t="inlineStr">
        <is>
          <t>Superficial fungal</t>
        </is>
      </c>
      <c r="O84" s="185" t="inlineStr">
        <is>
          <t>Clinic</t>
        </is>
      </c>
      <c r="P84" s="186" t="inlineStr">
        <is>
          <t>ข้อ 1 (PLE_CC1_2560 22 April Set 2.md)</t>
        </is>
      </c>
      <c r="Q84" s="185" t="inlineStr">
        <is>
          <t>ข้อสอบจริง</t>
        </is>
      </c>
      <c r="R84" s="185" t="inlineStr">
        <is>
          <t>2560</t>
        </is>
      </c>
      <c r="S84" s="185" t="n"/>
    </row>
    <row r="85" ht="24" customHeight="1" s="49">
      <c r="A85" s="187" t="n">
        <v>83</v>
      </c>
      <c r="B85" s="186" t="n"/>
      <c r="C85" s="186" t="inlineStr">
        <is>
          <t>ค่าแลปใด Specificity สูงสุด สำหรับ SLE</t>
        </is>
      </c>
      <c r="D85" s="186" t="n"/>
      <c r="E85" s="186" t="inlineStr">
        <is>
          <t>ANA</t>
        </is>
      </c>
      <c r="F85" s="186" t="inlineStr">
        <is>
          <t>Anti-dsDNA</t>
        </is>
      </c>
      <c r="G85" s="186" t="inlineStr">
        <is>
          <t>Lupus anticoagulant</t>
        </is>
      </c>
      <c r="H85" s="186" t="inlineStr">
        <is>
          <t>ESR</t>
        </is>
      </c>
      <c r="I85" s="188" t="inlineStr">
        <is>
          <t>Cetirizine 10 mg OD</t>
        </is>
      </c>
      <c r="J85" s="185" t="inlineStr">
        <is>
          <t>2</t>
        </is>
      </c>
      <c r="K85" s="186" t="inlineStr">
        <is>
          <t>✅ คำตอบที่ถูกต้อง: ข้อ ข. Anti-dsDNA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t>
        </is>
      </c>
      <c r="L85" s="186" t="n"/>
      <c r="M85" s="186" t="inlineStr">
        <is>
          <t>Dermatologic</t>
        </is>
      </c>
      <c r="N85" s="186" t="inlineStr">
        <is>
          <t>Eczema &amp; Dermatitis</t>
        </is>
      </c>
      <c r="O85" s="185" t="inlineStr">
        <is>
          <t>Clinic</t>
        </is>
      </c>
      <c r="P85" s="186" t="inlineStr">
        <is>
          <t>ข้อ 2 (PLE_CC1_2560 22 April Set 2.md)</t>
        </is>
      </c>
      <c r="Q85" s="185" t="inlineStr">
        <is>
          <t>ข้อสอบจริง</t>
        </is>
      </c>
      <c r="R85" s="185" t="inlineStr">
        <is>
          <t>2560</t>
        </is>
      </c>
      <c r="S85" s="185" t="n"/>
    </row>
    <row r="86" ht="24" customHeight="1" s="49">
      <c r="A86" s="187" t="n">
        <v>84</v>
      </c>
      <c r="B86" s="186" t="n"/>
      <c r="C86" s="186" t="inlineStr">
        <is>
          <t>ถ้าไม่มียา Fluocinolone acetonide 0.01% เภสัชกรจะจ่ายยาใดแทน</t>
        </is>
      </c>
      <c r="D86" s="186" t="n"/>
      <c r="E86" s="186" t="inlineStr">
        <is>
          <t>Betamethasone dipropionate 0.05%</t>
        </is>
      </c>
      <c r="F86" s="186" t="inlineStr">
        <is>
          <t>Clobetasol propionate 0.05%</t>
        </is>
      </c>
      <c r="G86" s="186" t="inlineStr">
        <is>
          <t>Dexosimethasone 0.05%</t>
        </is>
      </c>
      <c r="H86" s="186" t="inlineStr">
        <is>
          <t>Triamcinolone acetonide 0.1%</t>
        </is>
      </c>
      <c r="I86" s="188" t="inlineStr">
        <is>
          <t>Hydrocortisone acetate 0.5%</t>
        </is>
      </c>
      <c r="J86" s="185" t="inlineStr">
        <is>
          <t>1</t>
        </is>
      </c>
      <c r="K86" s="186" t="inlineStr">
        <is>
          <t>✅ คำตอบที่ถูกต้อง: ข้อ ก. Betamethasone dipropionate 0.05%
🎯 ทำไมข้อนี้ถึงถูก: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t>
        </is>
      </c>
      <c r="L86" s="186" t="n"/>
      <c r="M86" s="186" t="inlineStr">
        <is>
          <t>Dermatologic</t>
        </is>
      </c>
      <c r="N86" s="186" t="inlineStr">
        <is>
          <t>Superficial fungal</t>
        </is>
      </c>
      <c r="O86" s="185" t="inlineStr">
        <is>
          <t>Clinic</t>
        </is>
      </c>
      <c r="P86" s="186" t="inlineStr">
        <is>
          <t>ข้อ 3 (PLE_CC1_2560 22 April Set 2.md)</t>
        </is>
      </c>
      <c r="Q86" s="185" t="inlineStr">
        <is>
          <t>ข้อสอบจริง</t>
        </is>
      </c>
      <c r="R86" s="185" t="inlineStr">
        <is>
          <t>2560</t>
        </is>
      </c>
      <c r="S86" s="185" t="n"/>
    </row>
    <row r="87" ht="24" customHeight="1" s="49">
      <c r="A87" s="187" t="n">
        <v>85</v>
      </c>
      <c r="B87" s="186" t="n"/>
      <c r="C87" s="186" t="inlineStr">
        <is>
          <t>หากให้ยา paclitaxel แล้วผู้ป่วยเกิดผื่นคัน จะมีแนวทางป้องกันอย่างไร</t>
        </is>
      </c>
      <c r="D87" s="186" t="n"/>
      <c r="E87" s="186" t="inlineStr">
        <is>
          <t>ให้สารน ้าจ้าพวกน ้าเกลือก่อนให้ยา 1-2 ชั่วโมง</t>
        </is>
      </c>
      <c r="F87" s="186" t="inlineStr">
        <is>
          <t>ให้ยาคาลาไมด์ โลชันทาเมื่อมีอาการแพ้</t>
        </is>
      </c>
      <c r="G87" s="186" t="inlineStr">
        <is>
          <t>ให้ยา dexamethasone ก่อนให้ยา 30 นาที</t>
        </is>
      </c>
      <c r="H87" s="186" t="inlineStr">
        <is>
          <t>ให้ยา famotidine ก่อนให้ยา 1 ชั่วโมง</t>
        </is>
      </c>
      <c r="I87" s="188" t="inlineStr">
        <is>
          <t>ให้เปลี่ยนตัวท้าละลายเป็น D5W เนื่องจากเกิดผลน้อยที่สุด</t>
        </is>
      </c>
      <c r="J87" s="185" t="inlineStr">
        <is>
          <t>1</t>
        </is>
      </c>
      <c r="K87" s="186" t="inlineStr">
        <is>
          <t>✅ คำตอบที่ถูกต้อง: ข้อ ก. ให้สารน ้าจ้าพวกน ้าเกลือก่อนให้ยา 1-2 ชั่วโมง
🎯 ทำไมข้อนี้ถึงถูก: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t>
        </is>
      </c>
      <c r="L87" s="186" t="n"/>
      <c r="M87" s="186" t="inlineStr">
        <is>
          <t>Dermatologic</t>
        </is>
      </c>
      <c r="N87" s="186" t="inlineStr">
        <is>
          <t>Eczema &amp; Dermatitis</t>
        </is>
      </c>
      <c r="O87" s="185" t="inlineStr">
        <is>
          <t>Clinic</t>
        </is>
      </c>
      <c r="P87" s="186" t="inlineStr">
        <is>
          <t>ข้อ 52 (PLE_CC1_2559.md)</t>
        </is>
      </c>
      <c r="Q87" s="185" t="inlineStr">
        <is>
          <t>ข้อสอบจริง</t>
        </is>
      </c>
      <c r="R87" s="185" t="inlineStr">
        <is>
          <t>2559</t>
        </is>
      </c>
      <c r="S87" s="185" t="n"/>
    </row>
    <row r="88" ht="24" customHeight="1" s="49">
      <c r="A88" s="187" t="n">
        <v>86</v>
      </c>
      <c r="B88" s="186" t="n"/>
      <c r="C88" s="186" t="inlineStr">
        <is>
          <t>จงค้านวณหาปริมาณเบสของยาเหน็บที่ต้องใช้เตรียม 1 แท่ง โดย 1 แท่งหนัก 2 g ก้าหนดให้ยา clotrimazole มี น ้าหนัก 500 mg/แท่ง มีค่า D.V.=1.1</t>
        </is>
      </c>
      <c r="D88" s="186" t="n"/>
      <c r="E88" s="186" t="inlineStr">
        <is>
          <t>0.45 กรัม</t>
        </is>
      </c>
      <c r="F88" s="186" t="inlineStr">
        <is>
          <t>0.55 กรัม</t>
        </is>
      </c>
      <c r="G88" s="186" t="inlineStr">
        <is>
          <t>1.45 กรัม</t>
        </is>
      </c>
      <c r="H88" s="186" t="inlineStr">
        <is>
          <t>1.55 กรัม</t>
        </is>
      </c>
      <c r="I88" s="188" t="inlineStr">
        <is>
          <t>2.00 กรัม</t>
        </is>
      </c>
      <c r="J88" s="185" t="inlineStr">
        <is>
          <t>4</t>
        </is>
      </c>
      <c r="K88" s="186" t="inlineStr">
        <is>
          <t>✅ คำตอบที่ถูกต้อง: ข้อ ง. 1.55 กรัม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t>
        </is>
      </c>
      <c r="L88" s="186" t="n"/>
      <c r="M88" s="186" t="inlineStr">
        <is>
          <t>Dermatologic</t>
        </is>
      </c>
      <c r="N88" s="186" t="inlineStr">
        <is>
          <t>Superficial fungal</t>
        </is>
      </c>
      <c r="O88" s="185" t="inlineStr">
        <is>
          <t>Clinic</t>
        </is>
      </c>
      <c r="P88" s="186" t="inlineStr">
        <is>
          <t>ข้อ 66 (PLE_CC1_2559.md)</t>
        </is>
      </c>
      <c r="Q88" s="185" t="inlineStr">
        <is>
          <t>ข้อสอบจริง</t>
        </is>
      </c>
      <c r="R88" s="185" t="inlineStr">
        <is>
          <t>2559</t>
        </is>
      </c>
      <c r="S88" s="185" t="n"/>
    </row>
    <row r="89" ht="24" customHeight="1" s="49">
      <c r="A89" s="187" t="n">
        <v>87</v>
      </c>
      <c r="B89" s="186" t="n"/>
      <c r="C89" s="186" t="inlineStr">
        <is>
          <t>การปฐมพยาบาลเบื้องต้นที่ถูกต้องและเหมาะสมที่สุดสำหรับผู้ป่วยที่ถูกน้ำร้อนลวกคือข้อใด</t>
        </is>
      </c>
      <c r="D89" s="186" t="n"/>
      <c r="E89" s="186" t="inlineStr">
        <is>
          <t>ล้างแผลด้วยน้ำสะอาดอุณหภูมิห้องหรือน้ำเย็นทันทีอย่างน้อย 10-20 นาที</t>
        </is>
      </c>
      <c r="F89" s="186" t="inlineStr">
        <is>
          <t>ใช้ยาสีฟันชโลมบนแผลเพื่อลดความร้อน</t>
        </is>
      </c>
      <c r="G89" s="186" t="inlineStr">
        <is>
          <t>ราดแผลด้วยน้ำมันมะกอกหรือน้ำมันพืช</t>
        </is>
      </c>
      <c r="H89" s="186" t="inlineStr">
        <is>
          <t>ล้างด้วยน้ำเย็นจัดสลับกับน้ำอุ่นจัด</t>
        </is>
      </c>
      <c r="I89" s="188" t="inlineStr">
        <is>
          <t>เจาะตุ่มน้ำพองออกเพื่อระบายความร้อน</t>
        </is>
      </c>
      <c r="J89" s="185" t="inlineStr">
        <is>
          <t>1</t>
        </is>
      </c>
      <c r="K89" s="186" t="inlineStr">
        <is>
          <t>✅ คำตอบที่ถูกต้อง: ข้อ ก. Triamcinolone acetonide 0.1% cream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t>
        </is>
      </c>
      <c r="L89" s="186" t="n"/>
      <c r="M89" s="186" t="inlineStr">
        <is>
          <t>Dermatologic</t>
        </is>
      </c>
      <c r="N89" s="186" t="inlineStr">
        <is>
          <t>Wound</t>
        </is>
      </c>
      <c r="O89" s="185" t="inlineStr">
        <is>
          <t>Clinic</t>
        </is>
      </c>
      <c r="P89" s="186" t="inlineStr">
        <is>
          <t>ข้อ 1 (PLE_CC1_2557.md)</t>
        </is>
      </c>
      <c r="Q89" s="185" t="inlineStr">
        <is>
          <t>ข้อสอบจริง</t>
        </is>
      </c>
      <c r="R89" s="185" t="inlineStr">
        <is>
          <t>2557</t>
        </is>
      </c>
      <c r="S89" s="185" t="n"/>
    </row>
    <row r="90" ht="24" customHeight="1" s="49">
      <c r="A90" s="187" t="n">
        <v>88</v>
      </c>
      <c r="B90" s="186" t="n"/>
      <c r="C90" s="186"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D90" s="186" t="n"/>
      <c r="E90" s="186" t="inlineStr">
        <is>
          <t>Anaphylaxis</t>
        </is>
      </c>
      <c r="F90" s="186" t="inlineStr">
        <is>
          <t>Angioedema</t>
        </is>
      </c>
      <c r="G90" s="186" t="inlineStr">
        <is>
          <t>Urticaria</t>
        </is>
      </c>
      <c r="H90" s="186" t="inlineStr">
        <is>
          <t>Septic shock</t>
        </is>
      </c>
      <c r="I90" s="188" t="inlineStr">
        <is>
          <t>Red man syndrome</t>
        </is>
      </c>
      <c r="J90" s="185" t="inlineStr">
        <is>
          <t>1</t>
        </is>
      </c>
      <c r="K90" s="186" t="inlineStr">
        <is>
          <t>✅ คำตอบที่ถูกต้อง: ข้อ ก. Anaphylaxis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t>
        </is>
      </c>
      <c r="L90" s="186" t="n"/>
      <c r="M90" s="186" t="inlineStr">
        <is>
          <t>Dermatologic</t>
        </is>
      </c>
      <c r="N90" s="186" t="inlineStr">
        <is>
          <t>Urticaria &amp; Angioedema</t>
        </is>
      </c>
      <c r="O90" s="185" t="inlineStr">
        <is>
          <t>Clinic</t>
        </is>
      </c>
      <c r="P90" s="186" t="inlineStr">
        <is>
          <t>ข้อ 78 (PLE_CC1_2557.md)</t>
        </is>
      </c>
      <c r="Q90" s="185" t="inlineStr">
        <is>
          <t>ข้อสอบจริง</t>
        </is>
      </c>
      <c r="R90" s="185" t="inlineStr">
        <is>
          <t>2557</t>
        </is>
      </c>
      <c r="S90" s="185" t="n"/>
    </row>
    <row r="91" ht="24" customHeight="1" s="49">
      <c r="A91" s="187" t="n">
        <v>89</v>
      </c>
      <c r="B91" s="186" t="n"/>
      <c r="C91" s="186" t="inlineStr">
        <is>
          <t>ข้อใดผิดเกี่ยวกับลักษณะของโรค DU</t>
        </is>
      </c>
      <c r="D91" s="186" t="n"/>
      <c r="E91" s="186" t="inlineStr">
        <is>
          <t>มักปวดเวลากลางคืน</t>
        </is>
      </c>
      <c r="F91" s="186" t="inlineStr">
        <is>
          <t>ยาลดกรดสามารถลดอาการได้</t>
        </is>
      </c>
      <c r="G91" s="186" t="inlineStr">
        <is>
          <t>ถ่ายเป็นเลือดสด</t>
        </is>
      </c>
      <c r="H91" s="186" t="inlineStr">
        <is>
          <t>อาการปวดบรรเทาลงเมื่อทานอาหาร</t>
        </is>
      </c>
      <c r="I91" s="188" t="inlineStr">
        <is>
          <t>ผู้ป่วยมักมีน ้าหนักเพิ่มขึ้น คณะเภสัชศาสตร์ มหาวิทยาลัยเชียงใหม่ Rx 44 CMU</t>
        </is>
      </c>
      <c r="J91" s="185" t="inlineStr">
        <is>
          <t>1</t>
        </is>
      </c>
      <c r="K91" s="186" t="inlineStr">
        <is>
          <t>✅ คำตอบที่ถูกต้อง: ข้อ ก. มักปวดเวลากลางคืน
🎯 ทำไมข้อนี้ถึงถูก: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t>
        </is>
      </c>
      <c r="L91" s="186" t="n"/>
      <c r="M91" s="186" t="inlineStr">
        <is>
          <t>Dermatologic</t>
        </is>
      </c>
      <c r="N91" s="186" t="inlineStr">
        <is>
          <t>Superficial fungal</t>
        </is>
      </c>
      <c r="O91" s="185" t="inlineStr">
        <is>
          <t>Clinic</t>
        </is>
      </c>
      <c r="P91" s="186" t="inlineStr">
        <is>
          <t>ข้อ 53 (PLE_CC1_2555 Day 1.md)</t>
        </is>
      </c>
      <c r="Q91" s="185" t="inlineStr">
        <is>
          <t>ข้อสอบจริง</t>
        </is>
      </c>
      <c r="R91" s="185" t="inlineStr">
        <is>
          <t>2555</t>
        </is>
      </c>
      <c r="S91" s="185" t="n"/>
    </row>
    <row r="92" ht="24" customHeight="1" s="49">
      <c r="A92" s="187" t="n">
        <v>90</v>
      </c>
      <c r="B92" s="186" t="n"/>
      <c r="C92" s="186" t="inlineStr">
        <is>
          <t>อาการที่ผู้ป่วยเป็นสัมพันธ์กับข้อใด</t>
        </is>
      </c>
      <c r="D92" s="186" t="n"/>
      <c r="E92" s="186" t="inlineStr">
        <is>
          <t>Contact dermatitis</t>
        </is>
      </c>
      <c r="F92" s="186" t="inlineStr">
        <is>
          <t>Eczema</t>
        </is>
      </c>
      <c r="G92" s="186" t="inlineStr">
        <is>
          <t>Allergy</t>
        </is>
      </c>
      <c r="H92" s="186" t="inlineStr">
        <is>
          <t>Tenia vesicolor</t>
        </is>
      </c>
      <c r="I92" s="188" t="inlineStr">
        <is>
          <t>Rosase ……</t>
        </is>
      </c>
      <c r="J92" s="185" t="inlineStr">
        <is>
          <t>1</t>
        </is>
      </c>
      <c r="K92" s="186" t="inlineStr">
        <is>
          <t>✅ คำตอบที่ถูกต้อง: ข้อ ก. Contact dermatitis
🎯 ทำไมข้อนี้ถึงถูก: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t>
        </is>
      </c>
      <c r="L92" s="186" t="n"/>
      <c r="M92" s="186" t="inlineStr">
        <is>
          <t>Dermatologic</t>
        </is>
      </c>
      <c r="N92" s="186" t="inlineStr">
        <is>
          <t>Superficial fungal</t>
        </is>
      </c>
      <c r="O92" s="185" t="inlineStr">
        <is>
          <t>Clinic</t>
        </is>
      </c>
      <c r="P92" s="186" t="inlineStr">
        <is>
          <t>ข้อ 61 (PLE_CC1_2555 Day 1.md)</t>
        </is>
      </c>
      <c r="Q92" s="185" t="inlineStr">
        <is>
          <t>ข้อสอบจริง</t>
        </is>
      </c>
      <c r="R92" s="185" t="inlineStr">
        <is>
          <t>2555</t>
        </is>
      </c>
      <c r="S92" s="185" t="n"/>
    </row>
    <row r="93" ht="24" customHeight="1" s="49">
      <c r="A93" s="187" t="n">
        <v>91</v>
      </c>
      <c r="B93" s="186" t="n"/>
      <c r="C93" s="186" t="inlineStr">
        <is>
          <t>ยาที่ผู้ป่วยควรได้รับจากอาการดังกล่าวคือข้อใด</t>
        </is>
      </c>
      <c r="D93" s="186" t="n"/>
      <c r="E93" s="186" t="inlineStr">
        <is>
          <t>Clotrimazole</t>
        </is>
      </c>
      <c r="F93" s="186" t="inlineStr">
        <is>
          <t>Acyclovir</t>
        </is>
      </c>
      <c r="G93" s="186" t="inlineStr">
        <is>
          <t>Topical steroids</t>
        </is>
      </c>
      <c r="H93" s="186" t="inlineStr">
        <is>
          <t>Ketoconazole</t>
        </is>
      </c>
      <c r="I93" s="188" t="inlineStr">
        <is>
          <t>…………….</t>
        </is>
      </c>
      <c r="J93" s="185" t="inlineStr">
        <is>
          <t>1</t>
        </is>
      </c>
      <c r="K93" s="186" t="inlineStr">
        <is>
          <t>✅ คำตอบที่ถูกต้อง: ข้อ ก. Clotrimazole
🎯 ทำไมข้อนี้ถึงถูก: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t>
        </is>
      </c>
      <c r="L93" s="186" t="n"/>
      <c r="M93" s="186" t="inlineStr">
        <is>
          <t>Dermatologic</t>
        </is>
      </c>
      <c r="N93" s="186" t="inlineStr">
        <is>
          <t>Superficial fungal</t>
        </is>
      </c>
      <c r="O93" s="185" t="inlineStr">
        <is>
          <t>Clinic</t>
        </is>
      </c>
      <c r="P93" s="186" t="inlineStr">
        <is>
          <t>ข้อ 62 (PLE_CC1_2555 Day 1.md)</t>
        </is>
      </c>
      <c r="Q93" s="185" t="inlineStr">
        <is>
          <t>ข้อสอบจริง</t>
        </is>
      </c>
      <c r="R93" s="185" t="inlineStr">
        <is>
          <t>2555</t>
        </is>
      </c>
      <c r="S93" s="185" t="n"/>
    </row>
    <row r="94" ht="24" customHeight="1" s="49">
      <c r="A94" s="187" t="n">
        <v>92</v>
      </c>
      <c r="B94" s="186" t="n"/>
      <c r="C94" s="186"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D94" s="186" t="n"/>
      <c r="E94" s="186" t="inlineStr">
        <is>
          <t>Minocycline</t>
        </is>
      </c>
      <c r="F94" s="186" t="inlineStr">
        <is>
          <t>Ketoconazole</t>
        </is>
      </c>
      <c r="G94" s="186" t="inlineStr">
        <is>
          <t>Triamcinolone</t>
        </is>
      </c>
      <c r="H94" s="186" t="inlineStr">
        <is>
          <t>Adapalene</t>
        </is>
      </c>
      <c r="I94" s="188" t="inlineStr">
        <is>
          <t>Cetirizine</t>
        </is>
      </c>
      <c r="J94" s="185" t="inlineStr">
        <is>
          <t>1</t>
        </is>
      </c>
      <c r="K94" s="186" t="inlineStr">
        <is>
          <t>✅ คำตอบที่ถูกต้อง: ข้อ ก. Minocycline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t>
        </is>
      </c>
      <c r="L94" s="186" t="n"/>
      <c r="M94" s="186" t="inlineStr">
        <is>
          <t>Dermatologic</t>
        </is>
      </c>
      <c r="N94" s="186" t="inlineStr">
        <is>
          <t>Acne</t>
        </is>
      </c>
      <c r="O94" s="185" t="inlineStr">
        <is>
          <t>Clinic</t>
        </is>
      </c>
      <c r="P94" s="186" t="inlineStr">
        <is>
          <t>ข้อ 4 (PLE_CC1_2555 Day 2.md)</t>
        </is>
      </c>
      <c r="Q94" s="185" t="inlineStr">
        <is>
          <t>ข้อสอบจริง</t>
        </is>
      </c>
      <c r="R94" s="185" t="inlineStr">
        <is>
          <t>2555</t>
        </is>
      </c>
      <c r="S94" s="185" t="n"/>
    </row>
    <row r="95" ht="24" customHeight="1" s="49">
      <c r="A95" s="187" t="n">
        <v>93</v>
      </c>
      <c r="B95" s="186" t="n"/>
      <c r="C95" s="186"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D95" s="186" t="n"/>
      <c r="E95" s="186" t="inlineStr">
        <is>
          <t>Severe Cutaneous Adverse Reactions (SCARs / SJS-TEN)</t>
        </is>
      </c>
      <c r="F95" s="186" t="inlineStr">
        <is>
          <t>Common cold</t>
        </is>
      </c>
      <c r="G95" s="186" t="inlineStr">
        <is>
          <t>Drug-induced urticaria</t>
        </is>
      </c>
      <c r="H95" s="186" t="inlineStr">
        <is>
          <t>Gouty flare</t>
        </is>
      </c>
      <c r="I95" s="188" t="inlineStr">
        <is>
          <t>Hypersensitivity pneumonitis</t>
        </is>
      </c>
      <c r="J95" s="185" t="inlineStr">
        <is>
          <t>1</t>
        </is>
      </c>
      <c r="K95" s="186" t="inlineStr">
        <is>
          <t>✅ คำตอบที่ถูกต้อง: ข้อ ก. Severe Cutaneous Adverse Reactions (SCARs / SJS-TEN)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t>
        </is>
      </c>
      <c r="L95" s="186" t="n"/>
      <c r="M95" s="186" t="inlineStr">
        <is>
          <t>Dermatologic</t>
        </is>
      </c>
      <c r="N95" s="186" t="inlineStr">
        <is>
          <t>Eczema &amp; Dermatitis</t>
        </is>
      </c>
      <c r="O95" s="185" t="inlineStr">
        <is>
          <t>Clinic</t>
        </is>
      </c>
      <c r="P95" s="186" t="inlineStr">
        <is>
          <t>ข้อ 5 (PLE_CC1_2555 Day 2.md)</t>
        </is>
      </c>
      <c r="Q95" s="185" t="inlineStr">
        <is>
          <t>ข้อสอบจริง</t>
        </is>
      </c>
      <c r="R95" s="185" t="inlineStr">
        <is>
          <t>2555</t>
        </is>
      </c>
      <c r="S95" s="185" t="n"/>
    </row>
    <row r="96" ht="24" customHeight="1" s="49">
      <c r="A96" s="187" t="n">
        <v>94</v>
      </c>
      <c r="B96" s="186" t="n"/>
      <c r="C96" s="186" t="inlineStr">
        <is>
          <t>ขั้นแรกควรให้การรักษาโดยวิธีใดที่เหมาะสมที่สุด</t>
        </is>
      </c>
      <c r="D96" s="186" t="n"/>
      <c r="E96" s="186" t="inlineStr">
        <is>
          <t>Isotretinoin 10 mg OD</t>
        </is>
      </c>
      <c r="F96" s="186" t="inlineStr">
        <is>
          <t>Terbinafine 1% cream</t>
        </is>
      </c>
      <c r="G96" s="186" t="inlineStr">
        <is>
          <t>Adapalene 0.1% gel</t>
        </is>
      </c>
      <c r="H96" s="186" t="inlineStr">
        <is>
          <t>Mupirocin 2% ointment</t>
        </is>
      </c>
      <c r="I96" s="188" t="inlineStr">
        <is>
          <t>Betamethasone dipropionate 0.05% cream</t>
        </is>
      </c>
      <c r="J96" s="185" t="inlineStr">
        <is>
          <t>1</t>
        </is>
      </c>
      <c r="K96" s="186" t="inlineStr">
        <is>
          <t>✅ คำตอบที่ถูกต้อง: ข้อ ก. Isotretinoin 10 mg OD
🎯 ทำไมข้อนี้ถึงถูก: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t>
        </is>
      </c>
      <c r="L96" s="186" t="n"/>
      <c r="M96" s="186" t="inlineStr">
        <is>
          <t>Dermatologic</t>
        </is>
      </c>
      <c r="N96" s="186" t="inlineStr">
        <is>
          <t>Superficial fungal</t>
        </is>
      </c>
      <c r="O96" s="185" t="inlineStr">
        <is>
          <t>Clinic</t>
        </is>
      </c>
      <c r="P96" s="186" t="inlineStr">
        <is>
          <t>ข้อ 1 (PLE_CC1_2554 SET2.md)</t>
        </is>
      </c>
      <c r="Q96" s="185" t="inlineStr">
        <is>
          <t>ข้อสอบจริง</t>
        </is>
      </c>
      <c r="R96" s="185" t="inlineStr">
        <is>
          <t>2554</t>
        </is>
      </c>
      <c r="S96" s="185" t="n"/>
    </row>
    <row r="97" ht="24" customHeight="1" s="49">
      <c r="A97" s="187" t="n">
        <v>95</v>
      </c>
      <c r="B97" s="186" t="n"/>
      <c r="C97" s="186" t="inlineStr">
        <is>
          <t>การปฐมพยาบาลเบื้องต้นที่ถูกต้องเมื่อถูกความร้อนลวก (Minor burn) คือข้อใด</t>
        </is>
      </c>
      <c r="D97" s="186" t="n"/>
      <c r="E97" s="186" t="inlineStr">
        <is>
          <t>ทายาสีฟันชโลมบนแผล</t>
        </is>
      </c>
      <c r="F97" s="186" t="inlineStr">
        <is>
          <t>ประคบด้วยความร้อน</t>
        </is>
      </c>
      <c r="G97" s="186" t="inlineStr">
        <is>
          <t>ล้างหรือประคบด้วยน้ำเย็น/น้ำสะอาดอุณหภูมิห้อง</t>
        </is>
      </c>
      <c r="H97" s="186" t="inlineStr">
        <is>
          <t>ราดด้วยน้ำปลาหรือน้ำมันพืช</t>
        </is>
      </c>
      <c r="I97" s="188" t="inlineStr">
        <is>
          <t>เจาะตุ่มน้ำพองออกทันที</t>
        </is>
      </c>
      <c r="J97" s="185" t="inlineStr">
        <is>
          <t>3</t>
        </is>
      </c>
      <c r="K97" s="186"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t>
        </is>
      </c>
      <c r="L97" s="186" t="n"/>
      <c r="M97" s="186" t="inlineStr">
        <is>
          <t>Dermatologic</t>
        </is>
      </c>
      <c r="N97" s="186" t="inlineStr">
        <is>
          <t>Wound</t>
        </is>
      </c>
      <c r="O97" s="185" t="inlineStr">
        <is>
          <t>Clinic</t>
        </is>
      </c>
      <c r="P97" s="186" t="inlineStr">
        <is>
          <t>ข้อ 1 (PLE_CC1_2554 SET2.md)</t>
        </is>
      </c>
      <c r="Q97" s="185" t="inlineStr">
        <is>
          <t>ข้อสอบจริง</t>
        </is>
      </c>
      <c r="R97" s="185" t="inlineStr">
        <is>
          <t>2554</t>
        </is>
      </c>
      <c r="S97" s="185" t="n"/>
    </row>
    <row r="98" ht="24" customHeight="1" s="49">
      <c r="A98" s="187" t="n">
        <v>96</v>
      </c>
      <c r="B98" s="186" t="n"/>
      <c r="C98" s="186" t="inlineStr">
        <is>
          <t>ควรใช้น้ำยาชนิดใดในการล้างทำความสะอาดแผลเปิดหรือแผลไฟไหม้ที่ไม่ทำให้ระคายเคืองเนื้อเยื่อ</t>
        </is>
      </c>
      <c r="D98" s="186" t="n"/>
      <c r="E98" s="186" t="inlineStr">
        <is>
          <t>Normal Saline Solution (0.9% NSS)</t>
        </is>
      </c>
      <c r="F98" s="186" t="inlineStr">
        <is>
          <t>Alcohol 70%</t>
        </is>
      </c>
      <c r="G98" s="186" t="inlineStr">
        <is>
          <t>Alcohol 95%</t>
        </is>
      </c>
      <c r="H98" s="186" t="inlineStr">
        <is>
          <t>Hydrogen peroxide 3%</t>
        </is>
      </c>
      <c r="I98" s="188" t="inlineStr">
        <is>
          <t>Povidone-iodine 10% solution เข้มข้น</t>
        </is>
      </c>
      <c r="J98" s="185" t="inlineStr">
        <is>
          <t>1</t>
        </is>
      </c>
      <c r="K98" s="186" t="inlineStr">
        <is>
          <t>✅ คำตอบที่ถูกต้อง: ข้อ ก. เกิดจากการติดเชื้ออะไร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t>
        </is>
      </c>
      <c r="L98" s="186" t="n"/>
      <c r="M98" s="186" t="inlineStr">
        <is>
          <t>Dermatologic</t>
        </is>
      </c>
      <c r="N98" s="186" t="inlineStr">
        <is>
          <t>Wound</t>
        </is>
      </c>
      <c r="O98" s="185" t="inlineStr">
        <is>
          <t>Clinic</t>
        </is>
      </c>
      <c r="P98" s="186" t="inlineStr">
        <is>
          <t>ข้อ 3 (PLE_CC1_2554 SET2.md)</t>
        </is>
      </c>
      <c r="Q98" s="185" t="inlineStr">
        <is>
          <t>ข้อสอบจริง</t>
        </is>
      </c>
      <c r="R98" s="185" t="inlineStr">
        <is>
          <t>2554</t>
        </is>
      </c>
      <c r="S98" s="185" t="n"/>
    </row>
    <row r="99" ht="24" customHeight="1" s="49">
      <c r="A99" s="187" t="n">
        <v>97</v>
      </c>
      <c r="B99" s="186" t="n"/>
      <c r="C99" s="186" t="inlineStr">
        <is>
          <t>ผู้ป่วยมีตุ่มน้ำใสเกิดขึ้นเรียงตัวตามแนวเส้นประสาท (Dermatome) ร่วมกับมีอาการปวดแสบปวดร้อน ผู้ป่วยเป็นโรคใด</t>
        </is>
      </c>
      <c r="D99" s="186" t="n"/>
      <c r="E99" s="186" t="inlineStr">
        <is>
          <t>Herpes zoster (งูสวัด)</t>
        </is>
      </c>
      <c r="F99" s="186" t="inlineStr">
        <is>
          <t>Herpes simplex (เริม)</t>
        </is>
      </c>
      <c r="G99" s="186" t="inlineStr">
        <is>
          <t>Varicella (อีสุกอีใส)</t>
        </is>
      </c>
      <c r="H99" s="186" t="inlineStr">
        <is>
          <t>Impetigo (แผลพุพอง)</t>
        </is>
      </c>
      <c r="I99" s="188" t="inlineStr">
        <is>
          <t>Contact dermatitis</t>
        </is>
      </c>
      <c r="J99" s="185" t="inlineStr">
        <is>
          <t>1</t>
        </is>
      </c>
      <c r="K99" s="186" t="inlineStr">
        <is>
          <t>✅ คำตอบที่ถูกต้อง: ข้อ ก. Herpes zoster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t>
        </is>
      </c>
      <c r="L99" s="186" t="n"/>
      <c r="M99" s="186" t="inlineStr">
        <is>
          <t>Dermatologic</t>
        </is>
      </c>
      <c r="N99" s="186" t="inlineStr">
        <is>
          <t>Herpes &amp; Zoster</t>
        </is>
      </c>
      <c r="O99" s="185" t="inlineStr">
        <is>
          <t>Clinic</t>
        </is>
      </c>
      <c r="P99" s="186" t="inlineStr">
        <is>
          <t>ข้อ 1 (PLE_CC1_2554 SET2.md)</t>
        </is>
      </c>
      <c r="Q99" s="185" t="inlineStr">
        <is>
          <t>ข้อสอบจริง</t>
        </is>
      </c>
      <c r="R99" s="185" t="inlineStr">
        <is>
          <t>2554</t>
        </is>
      </c>
      <c r="S99" s="185" t="n"/>
    </row>
    <row r="100" ht="24" customHeight="1" s="49">
      <c r="A100" s="187" t="n">
        <v>98</v>
      </c>
      <c r="B100" s="186" t="n"/>
      <c r="C100" s="186" t="inlineStr">
        <is>
          <t>โรคงูสวัด (Herpes zoster) เกิดจากการกำเริบของเชื้อไวรัสชนิดใด</t>
        </is>
      </c>
      <c r="D100" s="186" t="n"/>
      <c r="E100" s="186" t="inlineStr">
        <is>
          <t>Human Papilloma Virus</t>
        </is>
      </c>
      <c r="F100" s="186" t="inlineStr">
        <is>
          <t>Malassezia furfur</t>
        </is>
      </c>
      <c r="G100" s="186" t="inlineStr">
        <is>
          <t>Varicella zoster virus (VZV)</t>
        </is>
      </c>
      <c r="H100" s="186" t="inlineStr">
        <is>
          <t>Candida albicans</t>
        </is>
      </c>
      <c r="I100" s="188" t="inlineStr">
        <is>
          <t>Herpes simplex virus type 2</t>
        </is>
      </c>
      <c r="J100" s="185" t="inlineStr">
        <is>
          <t>3</t>
        </is>
      </c>
      <c r="K100" s="186" t="inlineStr">
        <is>
          <t>✅ คำตอบที่ถูกต้อง: ข้อ ค. Varicella zoster virus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t>
        </is>
      </c>
      <c r="L100" s="186" t="n"/>
      <c r="M100" s="186" t="inlineStr">
        <is>
          <t>Dermatologic</t>
        </is>
      </c>
      <c r="N100" s="186" t="inlineStr">
        <is>
          <t>Herpes &amp; Zoster</t>
        </is>
      </c>
      <c r="O100" s="185" t="inlineStr">
        <is>
          <t>Clinic</t>
        </is>
      </c>
      <c r="P100" s="186" t="inlineStr">
        <is>
          <t>ข้อ 2 (PLE_CC1_2554 SET2.md)</t>
        </is>
      </c>
      <c r="Q100" s="185" t="inlineStr">
        <is>
          <t>ข้อสอบจริง</t>
        </is>
      </c>
      <c r="R100" s="185" t="inlineStr">
        <is>
          <t>2554</t>
        </is>
      </c>
      <c r="S100" s="185" t="n"/>
    </row>
    <row r="101" ht="24" customHeight="1" s="49">
      <c r="A101" s="187" t="n">
        <v>99</v>
      </c>
      <c r="B101" s="186" t="n"/>
      <c r="C101" s="186" t="inlineStr">
        <is>
          <t>การรักษาโรคงูสวัดด้วยยาต้านไวรัสชนิดรับประทาน ข้อใดกล่าวถูกต้องที่สุด</t>
        </is>
      </c>
      <c r="D101" s="186" t="n"/>
      <c r="E101" s="186" t="inlineStr">
        <is>
          <t>หากเป็นไม่มาก ทาเฉพาะยาทาภายนอกอย่างเดียวก็เพียงพอ</t>
        </is>
      </c>
      <c r="F101" s="186" t="inlineStr">
        <is>
          <t>ควรเริ่มรับประทานยาต้านไวรัสภายใน 72 ชั่วโมงหลังเกิดผื่นตุ่มน้ำ</t>
        </is>
      </c>
      <c r="G101" s="186" t="inlineStr">
        <is>
          <t>นำสมุนไพรสดหรือกระเทียมมาพอกบริเวณแผลเพื่อฆ่าเชื้อ</t>
        </is>
      </c>
      <c r="H101" s="186" t="inlineStr">
        <is>
          <t>ให้รับประทานยาต้านไวรัสเฉพาะเมื่อตุ่มน้ำแตกแห้งเป็นสะเก็ดแล้ว</t>
        </is>
      </c>
      <c r="I101" s="188" t="inlineStr">
        <is>
          <t>ให้ยาปฏิชีวนะ Cloxacillin เป็นยาหลักตัวแรกเสมอ</t>
        </is>
      </c>
      <c r="J101" s="185" t="inlineStr">
        <is>
          <t>2</t>
        </is>
      </c>
      <c r="K101" s="186" t="inlineStr">
        <is>
          <t>✅ คำตอบที่ถูกต้อง: ข้อ ข. ต้องกินยาต้านเชื้อไวรัสภายใน 7 วันหลังจากมีอาการ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t>
        </is>
      </c>
      <c r="L101" s="186" t="n"/>
      <c r="M101" s="186" t="inlineStr">
        <is>
          <t>Dermatologic</t>
        </is>
      </c>
      <c r="N101" s="186" t="inlineStr">
        <is>
          <t>Herpes &amp; Zoster</t>
        </is>
      </c>
      <c r="O101" s="185" t="inlineStr">
        <is>
          <t>Clinic</t>
        </is>
      </c>
      <c r="P101" s="186" t="inlineStr">
        <is>
          <t>ข้อ 4 (PLE_CC1_2554 SET2.md)</t>
        </is>
      </c>
      <c r="Q101" s="185" t="inlineStr">
        <is>
          <t>ข้อสอบจริง</t>
        </is>
      </c>
      <c r="R101" s="185" t="inlineStr">
        <is>
          <t>2554</t>
        </is>
      </c>
      <c r="S101" s="185" t="n"/>
    </row>
    <row r="102" ht="24" customHeight="1" s="49">
      <c r="A102" s="187" t="n">
        <v>100</v>
      </c>
      <c r="B102" s="186" t="n"/>
      <c r="C102" s="186" t="inlineStr">
        <is>
          <t>ข้อใดไม่ถูกต้องเกี่ยวกับเชื้อ Varicella zoster virus (VZV) และโรคงูสวัด</t>
        </is>
      </c>
      <c r="D102" s="186" t="n"/>
      <c r="E102" s="186" t="inlineStr">
        <is>
          <t>โรคงูสวัดเป็นแล้วร่างกายจะมีภูมิคุ้มกันถาวรและไม่สามารถกลับเป็นซ้ำได้อีก</t>
        </is>
      </c>
      <c r="F102" s="186" t="inlineStr">
        <is>
          <t>การติดเชื้อ VZV ครั้งแรกจะแสดงอาการเป็นโรคอีสุกอีใส (Chickenpox)</t>
        </is>
      </c>
      <c r="G102" s="186" t="inlineStr">
        <is>
          <t>หลังหายจากอีสุกอีใส เชื้อจะแฝงตัวอยู่ที่ปมประสาทรับความรู้สึก (Dorsal root ganglia)</t>
        </is>
      </c>
      <c r="H102" s="186" t="inlineStr">
        <is>
          <t>เชื้อสามารถแพร่กระจายไปยังผู้ที่ไม่เคยเป็นอีสุกอีใสมาก่อนได้จากการสัมผัสตุ่มน้ำ</t>
        </is>
      </c>
      <c r="I102" s="188" t="inlineStr">
        <is>
          <t>ผู้สูงอายุหรือผู้มีภูมิคุ้มกันต่ำมีความเสี่ยงต่อการเกิดงูสวัดสูงขึ้น</t>
        </is>
      </c>
      <c r="J102" s="185" t="inlineStr">
        <is>
          <t>1</t>
        </is>
      </c>
      <c r="K102" s="186" t="inlineStr">
        <is>
          <t>✅ คำตอบที่ถูกต้อง: ข้อ ก. โรคนี้เป็นแล้วไม่กลับเป็นซํ้า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t>
        </is>
      </c>
      <c r="L102" s="186" t="n"/>
      <c r="M102" s="186" t="inlineStr">
        <is>
          <t>Dermatologic</t>
        </is>
      </c>
      <c r="N102" s="186" t="inlineStr">
        <is>
          <t>Herpes &amp; Zoster</t>
        </is>
      </c>
      <c r="O102" s="185" t="inlineStr">
        <is>
          <t>Clinic</t>
        </is>
      </c>
      <c r="P102" s="186" t="inlineStr">
        <is>
          <t>ข้อ 5 (PLE_CC1_2554 SET2.md)</t>
        </is>
      </c>
      <c r="Q102" s="185" t="inlineStr">
        <is>
          <t>ข้อสอบจริง</t>
        </is>
      </c>
      <c r="R102" s="185" t="inlineStr">
        <is>
          <t>2554</t>
        </is>
      </c>
      <c r="S102" s="185" t="n"/>
    </row>
    <row r="103" ht="24" customHeight="1" s="49">
      <c r="A103" s="187" t="n">
        <v>101</v>
      </c>
      <c r="B103" s="186" t="n"/>
      <c r="C103" s="186" t="inlineStr">
        <is>
          <t>กรณีใดจัดเป็นยาผิดมาตรฐานตามพระราชบัญญัติยา พ.ศ. 2510</t>
        </is>
      </c>
      <c r="D103" s="186" t="n"/>
      <c r="E103" s="186" t="inlineStr">
        <is>
          <t>ยาที่มีการแสดงวันหมดอายุบนฉลากไม่ชัดเจน</t>
        </is>
      </c>
      <c r="F103" s="186" t="inlineStr">
        <is>
          <t>ยาที่ตรวจวิเคราะห์ปริมาณตัวยาสำคัญได้ 87% ของเกณฑ์ที่กำหนดในทะเบียนตำรับยา</t>
        </is>
      </c>
      <c r="G103" s="186" t="inlineStr">
        <is>
          <t>ยาที่มีการนำชื่อทางการค้าอื่นมาสวมแทน</t>
        </is>
      </c>
      <c r="H103" s="186" t="inlineStr">
        <is>
          <t>ยาที่มีส่วนผสมของสารต้องห้ามที่เป็นอันตรายร้ายแรง</t>
        </is>
      </c>
      <c r="I103" s="188" t="inlineStr">
        <is>
          <t>ยาที่ผลิตจากโรงงานที่ยังไม่ผ่านเกณฑ์ GMP</t>
        </is>
      </c>
      <c r="J103" s="185" t="inlineStr">
        <is>
          <t>2</t>
        </is>
      </c>
      <c r="K103" s="186" t="inlineStr">
        <is>
          <t>✅ คำตอบที่ถูกต้อง: ข้อ ข. ตรวจเปอร์เซ็นต์ยาได้87%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t>
        </is>
      </c>
      <c r="L103" s="186" t="n"/>
      <c r="M103" s="186" t="inlineStr">
        <is>
          <t>Dermatologic</t>
        </is>
      </c>
      <c r="N103" s="186" t="inlineStr">
        <is>
          <t>Eczema &amp; Dermatitis</t>
        </is>
      </c>
      <c r="O103" s="185" t="inlineStr">
        <is>
          <t>Clinic</t>
        </is>
      </c>
      <c r="P103" s="186" t="inlineStr">
        <is>
          <t>ข้อ 7 (PLE_CC1_2554 SET2.md)</t>
        </is>
      </c>
      <c r="Q103" s="185" t="inlineStr">
        <is>
          <t>ข้อสอบจริง</t>
        </is>
      </c>
      <c r="R103" s="185" t="inlineStr">
        <is>
          <t>2554</t>
        </is>
      </c>
      <c r="S103" s="185" t="n"/>
    </row>
    <row r="104" ht="24" customHeight="1" s="49">
      <c r="A104" s="187" t="n">
        <v>102</v>
      </c>
      <c r="B104" s="186" t="n"/>
      <c r="C104" s="186" t="inlineStr">
        <is>
          <t>ผู้ป่วยแผลไฟไหม้ระยะต่อมามีตุ่มน้ำแตกและแผลเปิดออก สารละลายใดเหมาะสมที่สุดในการล้างทำความสะอาดแผล</t>
        </is>
      </c>
      <c r="D104" s="186" t="n"/>
      <c r="E104" s="186" t="inlineStr">
        <is>
          <t>Normal Saline Solution (0.9% NSS)</t>
        </is>
      </c>
      <c r="F104" s="186" t="inlineStr">
        <is>
          <t>Alcohol 70%</t>
        </is>
      </c>
      <c r="G104" s="186" t="inlineStr">
        <is>
          <t>Alcohol 95%</t>
        </is>
      </c>
      <c r="H104" s="186" t="inlineStr">
        <is>
          <t>น้ำยาบ้วนปากผสมสารฆ่าเชื้อ</t>
        </is>
      </c>
      <c r="I104" s="188" t="inlineStr">
        <is>
          <t>น้ำสบู่เข้มข้น</t>
        </is>
      </c>
      <c r="J104" s="185" t="inlineStr">
        <is>
          <t>1</t>
        </is>
      </c>
      <c r="K104" s="186" t="inlineStr">
        <is>
          <t>✅ คำตอบที่ถูกต้อง: ข้อ ก. povidone-iodine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t>
        </is>
      </c>
      <c r="L104" s="186" t="n"/>
      <c r="M104" s="186" t="inlineStr">
        <is>
          <t>Dermatologic</t>
        </is>
      </c>
      <c r="N104" s="186" t="inlineStr">
        <is>
          <t>Wound</t>
        </is>
      </c>
      <c r="O104" s="185" t="inlineStr">
        <is>
          <t>Clinic</t>
        </is>
      </c>
      <c r="P104" s="186" t="inlineStr">
        <is>
          <t>ข้อ 22 (PLE_CC1_2554 SET2.md)</t>
        </is>
      </c>
      <c r="Q104" s="185" t="inlineStr">
        <is>
          <t>ข้อสอบจริง</t>
        </is>
      </c>
      <c r="R104" s="185" t="inlineStr">
        <is>
          <t>2554</t>
        </is>
      </c>
      <c r="S104" s="185" t="n"/>
    </row>
    <row r="105" ht="24" customHeight="1" s="49">
      <c r="A105" s="187" t="n">
        <v>103</v>
      </c>
      <c r="B105" s="186" t="n"/>
      <c r="C105" s="186" t="inlineStr">
        <is>
          <t>เอกสารประกอบการเรียน เรื่อง Thyriod disorder ของอาจารย์วรนุช แสงเจริญ</t>
        </is>
      </c>
      <c r="D105" s="186" t="n"/>
      <c r="E105" s="186" t="inlineStr">
        <is>
          <t>Cetirizine 10 mg OD</t>
        </is>
      </c>
      <c r="F105" s="186" t="inlineStr">
        <is>
          <t>Isotretinoin 10 mg OD</t>
        </is>
      </c>
      <c r="G105" s="186" t="inlineStr">
        <is>
          <t>Terbinafine 1% cream</t>
        </is>
      </c>
      <c r="H105" s="186" t="inlineStr">
        <is>
          <t>Adapalene 0.1% gel</t>
        </is>
      </c>
      <c r="I105" s="188" t="inlineStr">
        <is>
          <t>Mupirocin 2% ointment</t>
        </is>
      </c>
      <c r="J105" s="185" t="inlineStr">
        <is>
          <t>1</t>
        </is>
      </c>
      <c r="K105" s="186" t="inlineStr">
        <is>
          <t>✅ คำตอบที่ถูกต้อง: ข้อ ก. Cetirizine 10 mg OD
🎯 ทำไมข้อนี้ถึงถูก: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t>
        </is>
      </c>
      <c r="L105" s="186" t="n"/>
      <c r="M105" s="186" t="inlineStr">
        <is>
          <t>Dermatologic</t>
        </is>
      </c>
      <c r="N105" s="186" t="inlineStr">
        <is>
          <t>Superficial fungal</t>
        </is>
      </c>
      <c r="O105" s="185" t="inlineStr">
        <is>
          <t>Clinic</t>
        </is>
      </c>
      <c r="P105" s="186" t="inlineStr">
        <is>
          <t>ข้อ 1 (PLE_CC1_2554 SET2.md)</t>
        </is>
      </c>
      <c r="Q105" s="185" t="inlineStr">
        <is>
          <t>ข้อสอบจริง</t>
        </is>
      </c>
      <c r="R105" s="185" t="inlineStr">
        <is>
          <t>2554</t>
        </is>
      </c>
      <c r="S105" s="185" t="n"/>
    </row>
    <row r="106" ht="24" customHeight="1" s="49">
      <c r="A106" s="187" t="n">
        <v>104</v>
      </c>
      <c r="B106" s="186" t="n"/>
      <c r="C106" s="186" t="inlineStr">
        <is>
          <t>ข้อใดคือลักษณะทางคลินิกที่เด่นและจำเพาะที่สุดของโรคงูสวัด (Herpes zoster)</t>
        </is>
      </c>
      <c r="D106" s="186" t="n"/>
      <c r="E106" s="186" t="inlineStr">
        <is>
          <t>ตุ่มน้ำใสบนฐานแดง กระจายทั่วบริเวณริมฝีปาก</t>
        </is>
      </c>
      <c r="F106" s="186" t="inlineStr">
        <is>
          <t>ตุ่มน้ำใสบนฐานแดง บริเวณอวัยวะเพศ</t>
        </is>
      </c>
      <c r="G106" s="186" t="inlineStr">
        <is>
          <t>ผื่นลมพิษนูนแดงคัน กระจายทั่วลำตัว</t>
        </is>
      </c>
      <c r="H106" s="186" t="inlineStr">
        <is>
          <t>ปื้นแดงหนามีสะเก็ดสีขาวเงิน ขูดแล้วมีจุดเลือดออก</t>
        </is>
      </c>
      <c r="I106" s="188" t="inlineStr">
        <is>
          <t>ตุ่มน้ำใสรวมกลุ่มเรียงตัวเป็นแนวยาวตามแนวเส้นประสาทข้างใดข้างหนึ่ง (Dermatomal pattern)</t>
        </is>
      </c>
      <c r="J106" s="185" t="inlineStr">
        <is>
          <t>5</t>
        </is>
      </c>
      <c r="K106" s="186"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t>
        </is>
      </c>
      <c r="L106" s="186" t="n"/>
      <c r="M106" s="186" t="inlineStr">
        <is>
          <t>Dermatologic</t>
        </is>
      </c>
      <c r="N106" s="186" t="inlineStr">
        <is>
          <t>Herpes &amp; Zoster</t>
        </is>
      </c>
      <c r="O106" s="185" t="inlineStr">
        <is>
          <t>Clinic</t>
        </is>
      </c>
      <c r="P106" s="186" t="inlineStr">
        <is>
          <t>ข้อ 3 (PLE_CC1_2554 SET2.md)</t>
        </is>
      </c>
      <c r="Q106" s="185" t="inlineStr">
        <is>
          <t>ข้อสอบจริง</t>
        </is>
      </c>
      <c r="R106" s="185" t="inlineStr">
        <is>
          <t>2554</t>
        </is>
      </c>
      <c r="S106" s="185" t="n"/>
    </row>
    <row r="107" ht="24" customHeight="1" s="49">
      <c r="A107" s="187" t="n">
        <v>105</v>
      </c>
      <c r="B107" s="186" t="n"/>
      <c r="C107" s="186" t="inlineStr">
        <is>
          <t>คำแนะนำในการใช้ครีมกันแดด (Sunscreen) ร่วมกับยารักษาสิวที่มีฤทธิ์ทำให้ผิวไวต่อแสง ข้อใดถูกต้องที่สุด</t>
        </is>
      </c>
      <c r="D107" s="186" t="n"/>
      <c r="E107" s="186" t="inlineStr">
        <is>
          <t>ทาครีมกันแดดที่มีค่า SPF 30 ขึ้นไปและ PA+++ ก่อนออกแดดอย่างน้อย 15-30 นาที</t>
        </is>
      </c>
      <c r="F107" s="186" t="inlineStr">
        <is>
          <t>ทาเฉพาะวันที่แดดจัดเท่านั้น วันที่ฟ้าครึ้มไม่ต้องทา</t>
        </is>
      </c>
      <c r="G107" s="186" t="inlineStr">
        <is>
          <t>ทาครีมกันแดดทับทันทีโดยไม่ต้องรอให้ยารักษาสิวซึมสู่ผิว</t>
        </is>
      </c>
      <c r="H107" s="186" t="inlineStr">
        <is>
          <t>เลือกใช้ครีมกันแดดชนิดที่มีความมันสูงเพื่อเพิ่มความชุ่มชื้นแก่ผิวที่เป็นสิว</t>
        </is>
      </c>
      <c r="I107" s="188" t="inlineStr">
        <is>
          <t>การทาครีมกันแดดเพียงครั้งเดียวในตอนเช้าสามารถปกป้องผิวได้ตลอดทั้งวันแม้เหงื่อออกมาก</t>
        </is>
      </c>
      <c r="J107" s="185" t="inlineStr">
        <is>
          <t>1</t>
        </is>
      </c>
      <c r="K107" s="186" t="inlineStr">
        <is>
          <t>✅ คำตอบที่ถูกต้อง: ข้อ ก. Clotrimazole 1% cream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t>
        </is>
      </c>
      <c r="L107" s="186" t="n"/>
      <c r="M107" s="186" t="inlineStr">
        <is>
          <t>Dermatologic</t>
        </is>
      </c>
      <c r="N107" s="186" t="inlineStr">
        <is>
          <t>Acne</t>
        </is>
      </c>
      <c r="O107" s="185" t="inlineStr">
        <is>
          <t>Clinic</t>
        </is>
      </c>
      <c r="P107" s="186" t="inlineStr">
        <is>
          <t>ข้อ 1 (PLE_CC1_2533.md)</t>
        </is>
      </c>
      <c r="Q107" s="185" t="inlineStr">
        <is>
          <t>ข้อสอบจริง</t>
        </is>
      </c>
      <c r="R107" s="185" t="inlineStr">
        <is>
          <t>2533</t>
        </is>
      </c>
      <c r="S107" s="185" t="n"/>
    </row>
    <row r="108" ht="24" customHeight="1" s="49">
      <c r="A108" s="187" t="n">
        <v>106</v>
      </c>
      <c r="B108" s="186" t="n"/>
      <c r="C108" s="186" t="inlineStr">
        <is>
          <t>คำแนะนำที่ถูกต้องสำหรับผู้ป่วยที่เริ่มใช้ยาทารักษาสิวกลุ่ม Topical Retinoids (เช่น Tretinoin หรือ Adapalene) คือข้อใด</t>
        </is>
      </c>
      <c r="D108" s="186" t="n"/>
      <c r="E108" s="186" t="inlineStr">
        <is>
          <t>ทายาบางๆ ทั่วใบหน้าก่อนนอน และทาครีมกันแดดในตอนเช้าอย่างสม่ำเสมอ</t>
        </is>
      </c>
      <c r="F108" s="186" t="inlineStr">
        <is>
          <t>ทายาหนาๆ เฉพาะบริเวณหัวสิววันละ 3-4 ครั้งเพื่อให้สิวยุบเร็ว</t>
        </is>
      </c>
      <c r="G108" s="186" t="inlineStr">
        <is>
          <t>ทายาทันทีหลังล้างหน้าเสร็จขณะที่ผิวยังเปียกชื้นเพื่อเพิ่มการดูดซึม</t>
        </is>
      </c>
      <c r="H108" s="186" t="inlineStr">
        <is>
          <t>หยุดใช้ยาทันทีหากพบว่ามีสิวเห่อเพิ่มขึ้นเล็กน้อยในช่วง 2 สัปดาห์แรก</t>
        </is>
      </c>
      <c r="I108" s="188" t="inlineStr">
        <is>
          <t>สามารถทาร่วมกับ Benzoyl peroxide ในเวลาเดียวกันโดยไม่ต้องเว้นช่วงเวลา</t>
        </is>
      </c>
      <c r="J108" s="185" t="inlineStr">
        <is>
          <t>1</t>
        </is>
      </c>
      <c r="K108" s="186" t="inlineStr">
        <is>
          <t>✅ คำตอบที่ถูกต้อง: ข้อ ก. Clobetasol propionate 0.05% cream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t>
        </is>
      </c>
      <c r="L108" s="186" t="n"/>
      <c r="M108" s="186" t="inlineStr">
        <is>
          <t>Dermatologic</t>
        </is>
      </c>
      <c r="N108" s="186" t="inlineStr">
        <is>
          <t>Acne</t>
        </is>
      </c>
      <c r="O108" s="185" t="inlineStr">
        <is>
          <t>Clinic</t>
        </is>
      </c>
      <c r="P108" s="186" t="inlineStr">
        <is>
          <t>ข้อ 2 (PLE_CC1_2533.md)</t>
        </is>
      </c>
      <c r="Q108" s="185" t="inlineStr">
        <is>
          <t>ข้อสอบจริง</t>
        </is>
      </c>
      <c r="R108" s="185" t="inlineStr">
        <is>
          <t>2533</t>
        </is>
      </c>
      <c r="S108" s="185" t="n"/>
    </row>
    <row r="109" ht="24" customHeight="1" s="49">
      <c r="A109" s="187" t="n">
        <v>107</v>
      </c>
      <c r="B109" s="186" t="inlineStr">
        <is>
          <t>ผู้ป่วยสิวอักเสบเดิมใช้ยาทาเฉพาะที่ ต่อมาตรวจพบตุ่มหนองอักเสบ (Pustules) และตุ่มแดงจำนวนมากทั่วใบหน้า</t>
        </is>
      </c>
      <c r="C109" s="186" t="inlineStr">
        <is>
          <t>แพทย์์ควรปรับแผนการรักษาอย่างไร</t>
        </is>
      </c>
      <c r="D109" s="186" t="n"/>
      <c r="E109" s="186" t="inlineStr">
        <is>
          <t>เพิ่ม Oral Doxycycline ร่วมกับ Topical BPO</t>
        </is>
      </c>
      <c r="F109" s="186" t="inlineStr">
        <is>
          <t>เปลี่ยนเป็น Topical Retinoid ชนิดเดียว</t>
        </is>
      </c>
      <c r="G109" s="186" t="inlineStr">
        <is>
          <t>ให้ Oral Isotretinoin ทันที</t>
        </is>
      </c>
      <c r="H109" s="186" t="inlineStr">
        <is>
          <t>หยุดยาทั้งหมดแล้วล้างหน้าด้วยสบู่</t>
        </is>
      </c>
      <c r="I109" s="188" t="inlineStr">
        <is>
          <t>ทา Topical Clindamycin เดี่ยวๆ</t>
        </is>
      </c>
      <c r="J109" s="185" t="inlineStr">
        <is>
          <t>1</t>
        </is>
      </c>
      <c r="K109" s="186" t="inlineStr">
        <is>
          <t>✅ คำตอบที่ถูกต้อง: ข้อ ก. เพิ่ม Oral Doxycycline ร่วมกับ Topical BPO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t>
        </is>
      </c>
      <c r="L109" s="186" t="n"/>
      <c r="M109" s="186" t="inlineStr">
        <is>
          <t>Dermatologic</t>
        </is>
      </c>
      <c r="N109" s="186" t="inlineStr">
        <is>
          <t>Acne</t>
        </is>
      </c>
      <c r="O109" s="185" t="inlineStr">
        <is>
          <t>Clinic</t>
        </is>
      </c>
      <c r="P109" s="186" t="inlineStr">
        <is>
          <t>ข้อ 2 (PLE_CC1_2533.md)</t>
        </is>
      </c>
      <c r="Q109" s="185" t="inlineStr">
        <is>
          <t>ข้อสอบจริง</t>
        </is>
      </c>
      <c r="R109" s="185" t="inlineStr">
        <is>
          <t>2533</t>
        </is>
      </c>
      <c r="S109" s="185" t="n"/>
    </row>
    <row r="110" ht="24" customHeight="1" s="49">
      <c r="A110" s="187" t="n">
        <v>108</v>
      </c>
      <c r="B110" s="186" t="n"/>
      <c r="C110" s="186" t="inlineStr">
        <is>
          <t>ระงับการเจริญของเชื้อแบคทีเรียต้นเหตุสิว</t>
        </is>
      </c>
      <c r="D110" s="186" t="n"/>
      <c r="E110" s="186" t="inlineStr">
        <is>
          <t>Mupirocin 2% ointment</t>
        </is>
      </c>
      <c r="F110" s="186" t="inlineStr">
        <is>
          <t>Betamethasone dipropionate 0.05% cream</t>
        </is>
      </c>
      <c r="G110" s="186" t="inlineStr">
        <is>
          <t>Clotrimazole 1% cream</t>
        </is>
      </c>
      <c r="H110" s="186" t="inlineStr">
        <is>
          <t>Hydrocortisone 1% cream</t>
        </is>
      </c>
      <c r="I110" s="188" t="inlineStr">
        <is>
          <t>Triamcinolone acetonide 0.1% cream</t>
        </is>
      </c>
      <c r="J110" s="185" t="inlineStr">
        <is>
          <t>1</t>
        </is>
      </c>
      <c r="K110" s="186" t="inlineStr">
        <is>
          <t>✅ คำตอบที่ถูกต้อง: ข้อ ก. Mupirocin 2% ointment
🎯 ทำไมข้อนี้ถึงถูก: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t>
        </is>
      </c>
      <c r="L110" s="186" t="n"/>
      <c r="M110" s="186" t="inlineStr">
        <is>
          <t>Dermatologic</t>
        </is>
      </c>
      <c r="N110" s="186" t="inlineStr">
        <is>
          <t>Acne</t>
        </is>
      </c>
      <c r="O110" s="185" t="inlineStr">
        <is>
          <t>Clinic</t>
        </is>
      </c>
      <c r="P110" s="186" t="inlineStr">
        <is>
          <t>ข้อ 1 (PLE_CC1_2533.md)</t>
        </is>
      </c>
      <c r="Q110" s="185" t="inlineStr">
        <is>
          <t>ข้อสอบจริง</t>
        </is>
      </c>
      <c r="R110" s="185" t="inlineStr">
        <is>
          <t>2533</t>
        </is>
      </c>
      <c r="S110" s="185" t="n"/>
    </row>
    <row r="111" ht="24" customHeight="1" s="49">
      <c r="A111" s="187" t="n">
        <v>109</v>
      </c>
      <c r="B111" s="18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t>
        </is>
      </c>
      <c r="C111" s="186" t="inlineStr">
        <is>
          <t>คำถาม: ลักษณะอาการที่ผู้ป่วยเป็น เกิดจากเชื้ออะไร</t>
        </is>
      </c>
      <c r="D111" s="186" t="n"/>
      <c r="E111" s="186" t="inlineStr">
        <is>
          <t>Propionebacterium acnes</t>
        </is>
      </c>
      <c r="F111" s="186" t="inlineStr">
        <is>
          <t>Malassezia furfur</t>
        </is>
      </c>
      <c r="G111" s="186" t="inlineStr">
        <is>
          <t>Herpes simplex</t>
        </is>
      </c>
      <c r="H111" s="186" t="inlineStr">
        <is>
          <t>Trichophyton rubrum</t>
        </is>
      </c>
      <c r="I111" s="188" t="inlineStr">
        <is>
          <t>Microsporum</t>
        </is>
      </c>
      <c r="J111" s="185" t="inlineStr">
        <is>
          <t>2</t>
        </is>
      </c>
      <c r="K111" s="186" t="inlineStr">
        <is>
          <t>✅ คำตอบที่ถูกต้อง: ข้อ ข. Malassezia furfur
🎯 ทำไมข้อนี้ถึงถูก:
🔍 ข้ออื่นผิดเพราะอะไร:
🔍 ข้ออื่นผิดเพราะอะไร:
• ข้อ ก. (Propionebacterium acnes): ไม่ตรงกับหลักการหรือข้อบ่งใช้ที่ถูกต้องตามโจทย์กำหนด
• ข้อ ค. (Herpes simplex): ไม่ตรงกับหลักการหรือข้อบ่งใช้ที่ถูกต้องตามโจทย์กำหนด
• ข้อ ง. (Trichophyton rubrum): ไม่ตรงกับหลักการหรือข้อบ่งใช้ที่ถูกต้องตามโจทย์กำหนด
• ข้อ จ. (Microsporum): ไม่ตรงกับหลักการหรือข้อบ่งใช้ที่ถูกต้องตามโจทย์กำหนด</t>
        </is>
      </c>
      <c r="L111" s="186" t="n"/>
      <c r="M111" s="186" t="inlineStr">
        <is>
          <t>Dermatologic</t>
        </is>
      </c>
      <c r="N111" s="186" t="inlineStr">
        <is>
          <t>Superficial fungal</t>
        </is>
      </c>
      <c r="O111" s="185" t="inlineStr">
        <is>
          <t>Clinic</t>
        </is>
      </c>
      <c r="P111" s="186" t="inlineStr">
        <is>
          <t>[SOURCE: Pharma Plus เล่มม่วง 2 - ข้อสอบย้อนหลังปี 2558 วันที่ 1 ข้อ 93]</t>
        </is>
      </c>
      <c r="Q111" s="185" t="inlineStr">
        <is>
          <t>ข้อสอบจริง</t>
        </is>
      </c>
      <c r="R111" s="185" t="inlineStr">
        <is>
          <t>2558</t>
        </is>
      </c>
      <c r="S111" s="185" t="n"/>
    </row>
    <row r="112" ht="24" customHeight="1" s="49">
      <c r="A112" s="187" t="n">
        <v>110</v>
      </c>
      <c r="B112" s="18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t>
        </is>
      </c>
      <c r="C112" s="186" t="inlineStr">
        <is>
          <t>คำถาม: ยาใดที่เหมาะสมสำหรับผู้ป่วย</t>
        </is>
      </c>
      <c r="D112" s="186" t="n"/>
      <c r="E112" s="186" t="inlineStr">
        <is>
          <t>Griseofulvin oral</t>
        </is>
      </c>
      <c r="F112" s="186" t="inlineStr">
        <is>
          <t>Terbinafine</t>
        </is>
      </c>
      <c r="G112" s="186" t="inlineStr">
        <is>
          <t>Ketoconazole oral</t>
        </is>
      </c>
      <c r="H112" s="186" t="inlineStr">
        <is>
          <t>Prednisolone</t>
        </is>
      </c>
      <c r="I112" s="188" t="inlineStr">
        <is>
          <t>Itraconazole capsule</t>
        </is>
      </c>
      <c r="J112" s="185" t="inlineStr">
        <is>
          <t>5</t>
        </is>
      </c>
      <c r="K112" s="186" t="inlineStr">
        <is>
          <t>✅ คำตอบที่ถูกต้อง: ข้อ จ. Itraconazole capsule
🎯 ทำไมข้อนี้ถึงถูก:
🔍 ข้ออื่นผิดเพราะอะไร:
🔍 ข้ออื่นผิดเพราะอะไร:
• ข้อ ก. (Griseofulvin oral): ไม่ตรงกับหลักการหรือข้อบ่งใช้ที่ถูกต้องตามโจทย์กำหนด
• ข้อ ข. (Terbinafine): ไม่ตรงกับหลักการหรือข้อบ่งใช้ที่ถูกต้องตามโจทย์กำหนด
• ข้อ ค. (Ketoconazole oral): ไม่ตรงกับหลักการหรือข้อบ่งใช้ที่ถูกต้องตามโจทย์กำหนด
• ข้อ ง. (Prednisolone): ไม่ตรงกับหลักการหรือข้อบ่งใช้ที่ถูกต้องตามโจทย์กำหนด</t>
        </is>
      </c>
      <c r="L112" s="186" t="n"/>
      <c r="M112" s="186" t="inlineStr">
        <is>
          <t>Dermatologic</t>
        </is>
      </c>
      <c r="N112" s="186" t="inlineStr">
        <is>
          <t>Superficial fungal</t>
        </is>
      </c>
      <c r="O112" s="185" t="inlineStr">
        <is>
          <t>Clinic</t>
        </is>
      </c>
      <c r="P112" s="186" t="inlineStr">
        <is>
          <t>[SOURCE: Pharma Plus เล่มม่วง 2 - ข้อสอบย้อนหลังปี 2558 วันที่ 1 ข้อ 94]</t>
        </is>
      </c>
      <c r="Q112" s="185" t="inlineStr">
        <is>
          <t>ข้อสอบจริง</t>
        </is>
      </c>
      <c r="R112" s="185" t="inlineStr">
        <is>
          <t>2558</t>
        </is>
      </c>
      <c r="S112" s="185" t="n"/>
    </row>
    <row r="113" ht="24" customHeight="1" s="49">
      <c r="A113" s="187" t="n">
        <v>111</v>
      </c>
      <c r="B113" s="186" t="n"/>
      <c r="C113" s="186" t="inlineStr">
        <is>
          <t>สมุนไพรข้อใดที่ใช้ในการรักษากลาก เกลื้อน ฮ่องกงฟุต</t>
        </is>
      </c>
      <c r="D113" s="186" t="n"/>
      <c r="E113" s="186" t="inlineStr">
        <is>
          <t>ยาทาขลู่</t>
        </is>
      </c>
      <c r="F113" s="186" t="inlineStr">
        <is>
          <t>ยาทาทองพันชั่ง</t>
        </is>
      </c>
      <c r="G113" s="186" t="inlineStr">
        <is>
          <t>ครีมพญายอ</t>
        </is>
      </c>
      <c r="H113" s="186" t="inlineStr">
        <is>
          <t>ครีมบัวบก</t>
        </is>
      </c>
      <c r="I113" s="188" t="inlineStr">
        <is>
          <t>เจลว่านหางจระเข้</t>
        </is>
      </c>
      <c r="J113" s="185" t="inlineStr">
        <is>
          <t>2</t>
        </is>
      </c>
      <c r="K113" s="186" t="inlineStr">
        <is>
          <t>✅ คำตอบที่ถูกต้อง: ข้อ ข. ยาทาทองพันชั่ง
🎯 ทำไมข้อนี้ถึงถูก:
🔍 ข้ออื่นผิดเพราะอะไร:
🔍 ข้ออื่นผิดเพราะอะไร:
• ข้อ ก. (ยาทาขลู่): ไม่ตรงกับหลักการหรือข้อบ่งใช้ที่ถูกต้องตามโจทย์กำหนด
• ข้อ ค. (ครีมพญายอ): ไม่ตรงกับหลักการหรือข้อบ่งใช้ที่ถูกต้องตามโจทย์กำหนด
• ข้อ ง. (ครีมบัวบก): ไม่ตรงกับหลักการหรือข้อบ่งใช้ที่ถูกต้องตามโจทย์กำหนด
• ข้อ จ. (เจลว่านหางจระเข้): ไม่ตรงกับหลักการหรือข้อบ่งใช้ที่ถูกต้องตามโจทย์กำหนด</t>
        </is>
      </c>
      <c r="L113" s="186" t="n"/>
      <c r="M113" s="186" t="inlineStr">
        <is>
          <t>Dermatologic</t>
        </is>
      </c>
      <c r="N113" s="186" t="inlineStr">
        <is>
          <t>Superficial fungal</t>
        </is>
      </c>
      <c r="O113" s="185" t="inlineStr">
        <is>
          <t>Clinic</t>
        </is>
      </c>
      <c r="P113" s="186" t="inlineStr">
        <is>
          <t>[SOURCE: Pharma Plus เล่มม่วง 2 - ข้อสอบย้อนหลังปี 2558 วันที่ 1 ข้อ 98]</t>
        </is>
      </c>
      <c r="Q113" s="185" t="inlineStr">
        <is>
          <t>ข้อสอบจริง</t>
        </is>
      </c>
      <c r="R113" s="185" t="inlineStr">
        <is>
          <t>2558</t>
        </is>
      </c>
      <c r="S113" s="185" t="n"/>
    </row>
    <row r="114" ht="24" customHeight="1" s="49">
      <c r="A114" s="187" t="n">
        <v>112</v>
      </c>
      <c r="B114" s="186" t="inlineStr">
        <is>
          <t>[สถานการณ์]
ผู้ป่วยชายอายุ 41 ปี มีรอยโรคเป็นจุดสีขาวกระจาย บางจุดมีสีแดงและมีขุยละเอียด ทายาสเตียรอยด์แล้วผื่นลามมากขึ้น ได้รับการวินิจฉัยว่าเป็นโรคเกลื้อน (Tinea versicolor)</t>
        </is>
      </c>
      <c r="C114" s="186" t="inlineStr">
        <is>
          <t>คำถาม: คิดว่ารอยโรคดังกล่าวเกิดจากเชื้ออะไร</t>
        </is>
      </c>
      <c r="D114" s="186" t="n"/>
      <c r="E114" s="186" t="inlineStr">
        <is>
          <t>Malassezia furfur</t>
        </is>
      </c>
      <c r="F114" s="186" t="inlineStr">
        <is>
          <t>Candida tropicalis</t>
        </is>
      </c>
      <c r="G114" s="186" t="inlineStr">
        <is>
          <t>Cryptococcus neoformans</t>
        </is>
      </c>
      <c r="H114" s="186" t="inlineStr">
        <is>
          <t>Epidermophyton</t>
        </is>
      </c>
      <c r="I114" s="188" t="inlineStr">
        <is>
          <t>Trichophyton</t>
        </is>
      </c>
      <c r="J114" s="185" t="inlineStr">
        <is>
          <t>1</t>
        </is>
      </c>
      <c r="K114" s="186"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L114" s="186" t="n"/>
      <c r="M114" s="186" t="inlineStr">
        <is>
          <t>Dermatologic</t>
        </is>
      </c>
      <c r="N114" s="186" t="inlineStr">
        <is>
          <t>Superficial fungal</t>
        </is>
      </c>
      <c r="O114" s="185" t="inlineStr">
        <is>
          <t>Clinic</t>
        </is>
      </c>
      <c r="P114" s="186" t="inlineStr">
        <is>
          <t>[SOURCE: Pharma Plus เล่มม่วง 2 - ข้อสอบย้อนหลัง PLE-CC1 ปี 2564 วันที่ 1 ข้อ 28]</t>
        </is>
      </c>
      <c r="Q114" s="185" t="inlineStr">
        <is>
          <t>ข้อสอบจริง</t>
        </is>
      </c>
      <c r="R114" s="185" t="inlineStr">
        <is>
          <t>2564</t>
        </is>
      </c>
      <c r="S114" s="185" t="inlineStr">
        <is>
          <t>CASE_2564_TINEA_VERSI_01</t>
        </is>
      </c>
    </row>
    <row r="115" ht="24" customHeight="1" s="49">
      <c r="A115" s="187" t="n">
        <v>113</v>
      </c>
      <c r="B115" s="186" t="inlineStr">
        <is>
          <t>[สถานการณ์]
ผู้ป่วยชายอายุ 41 ปี มีรอยโรคเป็นจุดสีขาวกระจาย บางจุดมีสีแดงและมีขุยละเอียด ทายาสเตียรอยด์แล้วผื่นลามมากขึ้น ได้รับการวินิจฉัยว่าเป็นโรคเกลื้อน (Tinea versicolor)</t>
        </is>
      </c>
      <c r="C115" s="186" t="inlineStr">
        <is>
          <t>คำถาม: ควรใช้ยาอะไรในการรักษาโรคเกลื้อน</t>
        </is>
      </c>
      <c r="D115" s="186" t="n"/>
      <c r="E115" s="186" t="inlineStr">
        <is>
          <t>20% salicylic acid</t>
        </is>
      </c>
      <c r="F115" s="186" t="inlineStr">
        <is>
          <t>20% sodium thiosulfate</t>
        </is>
      </c>
      <c r="G115" s="186" t="inlineStr">
        <is>
          <t>20% selenium sulfide</t>
        </is>
      </c>
      <c r="H115" s="186" t="inlineStr">
        <is>
          <t>20% sodium lauryl sulfate</t>
        </is>
      </c>
      <c r="I115" s="188" t="inlineStr">
        <is>
          <t>20% KOH</t>
        </is>
      </c>
      <c r="J115" s="185" t="inlineStr">
        <is>
          <t>2</t>
        </is>
      </c>
      <c r="K115" s="186"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L115" s="186" t="n"/>
      <c r="M115" s="186" t="inlineStr">
        <is>
          <t>Dermatologic</t>
        </is>
      </c>
      <c r="N115" s="186" t="inlineStr">
        <is>
          <t>Superficial fungal</t>
        </is>
      </c>
      <c r="O115" s="185" t="inlineStr">
        <is>
          <t>Clinic</t>
        </is>
      </c>
      <c r="P115" s="186" t="inlineStr">
        <is>
          <t>[SOURCE: Pharma Plus เล่มม่วง 2 - ข้อสอบย้อนหลัง PLE-CC1 ปี 2564 วันที่ 1 ข้อ 29]</t>
        </is>
      </c>
      <c r="Q115" s="185" t="inlineStr">
        <is>
          <t>ข้อสอบจริง</t>
        </is>
      </c>
      <c r="R115" s="185" t="inlineStr">
        <is>
          <t>2564</t>
        </is>
      </c>
      <c r="S115" s="185" t="inlineStr">
        <is>
          <t>CASE_2564_TINEA_VERSI_01</t>
        </is>
      </c>
    </row>
    <row r="116" ht="24" customHeight="1" s="49">
      <c r="A116" s="187" t="n">
        <v>114</v>
      </c>
      <c r="B116" s="18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t>
        </is>
      </c>
      <c r="C116" s="186" t="inlineStr">
        <is>
          <t>คำถาม: จากอาการดังกล่าวผู้ป่วยเป็นโรคใด</t>
        </is>
      </c>
      <c r="D116" s="186" t="n"/>
      <c r="E116" s="186" t="inlineStr">
        <is>
          <t>Pityriasis versicolor</t>
        </is>
      </c>
      <c r="F116" s="186" t="inlineStr">
        <is>
          <t>Tinea corporis</t>
        </is>
      </c>
      <c r="G116" s="186" t="inlineStr">
        <is>
          <t>Impetigo</t>
        </is>
      </c>
      <c r="H116" s="186" t="inlineStr">
        <is>
          <t>Seborrheic dermatitis</t>
        </is>
      </c>
      <c r="I116" s="188" t="inlineStr">
        <is>
          <t>Atopic dermatitis</t>
        </is>
      </c>
      <c r="J116" s="185" t="inlineStr">
        <is>
          <t>4</t>
        </is>
      </c>
      <c r="K116" s="186"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L116" s="186" t="n"/>
      <c r="M116" s="186" t="inlineStr">
        <is>
          <t>Dermatologic</t>
        </is>
      </c>
      <c r="N116" s="186" t="inlineStr">
        <is>
          <t>Eczema &amp; Dermatitis</t>
        </is>
      </c>
      <c r="O116" s="185" t="inlineStr">
        <is>
          <t>Clinic</t>
        </is>
      </c>
      <c r="P116" s="186" t="inlineStr">
        <is>
          <t>[SOURCE: Pharma Plus เล่มม่วง 2 - ข้อสอบย้อนหลัง PLE-CC1 ปี 2564 วันที่ 2 ข้อ 24]</t>
        </is>
      </c>
      <c r="Q116" s="185" t="inlineStr">
        <is>
          <t>ข้อสอบจริง</t>
        </is>
      </c>
      <c r="R116" s="185" t="inlineStr">
        <is>
          <t>2564</t>
        </is>
      </c>
      <c r="S116" s="185" t="n"/>
    </row>
    <row r="117" ht="24" customHeight="1" s="49">
      <c r="A117" s="187" t="n">
        <v>115</v>
      </c>
      <c r="B117" s="18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t>
        </is>
      </c>
      <c r="C117" s="186" t="inlineStr">
        <is>
          <t>คำถาม: ควรเลือกยาใดในการรักษา</t>
        </is>
      </c>
      <c r="D117" s="186" t="n"/>
      <c r="E117" s="186" t="inlineStr">
        <is>
          <t>Ketoconazole cream</t>
        </is>
      </c>
      <c r="F117" s="186" t="inlineStr">
        <is>
          <t>Mupirocin cream</t>
        </is>
      </c>
      <c r="G117" s="186" t="inlineStr">
        <is>
          <t>Itraconazole</t>
        </is>
      </c>
      <c r="H117" s="186" t="inlineStr">
        <is>
          <t>0.5% beclomethasone propionate cream</t>
        </is>
      </c>
      <c r="I117" s="188" t="inlineStr">
        <is>
          <t>ครีมว่านหางจระเข้</t>
        </is>
      </c>
      <c r="J117" s="185" t="inlineStr">
        <is>
          <t>1</t>
        </is>
      </c>
      <c r="K117" s="186"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L117" s="186" t="n"/>
      <c r="M117" s="186" t="inlineStr">
        <is>
          <t>Dermatologic</t>
        </is>
      </c>
      <c r="N117" s="186" t="inlineStr">
        <is>
          <t>Eczema &amp; Dermatitis</t>
        </is>
      </c>
      <c r="O117" s="185" t="inlineStr">
        <is>
          <t>Clinic</t>
        </is>
      </c>
      <c r="P117" s="186" t="inlineStr">
        <is>
          <t>[SOURCE: Pharma Plus เล่มม่วง 2 - ข้อสอบย้อนหลัง PLE-CC1 ปี 2564 วันที่ 2 ข้อ 25]</t>
        </is>
      </c>
      <c r="Q117" s="185" t="inlineStr">
        <is>
          <t>ข้อสอบจริง</t>
        </is>
      </c>
      <c r="R117" s="185" t="inlineStr">
        <is>
          <t>2564</t>
        </is>
      </c>
      <c r="S117" s="185" t="n"/>
    </row>
    <row r="118" ht="24" customHeight="1" s="49">
      <c r="A118" s="187" t="n">
        <v>116</v>
      </c>
      <c r="B118" s="186" t="inlineStr">
        <is>
          <t>[สถานการณ์]
ผู้ป่วยเพศชาย อาชีพคนงานก่อสร้าง มาด้วยอาการมีตุ่มแดงและตุ่มน้ำใสที่ง่ามนิ้วระหว่างนิ้วชี้กับนิ้วกลาง มีอาการคันรุนแรงโดยเฉพาะเวลากลางคืน นอนเตียงเดียวกับแฟนและแฟนมีอาการคันลักษณะเดียวกัน</t>
        </is>
      </c>
      <c r="C118" s="186" t="inlineStr">
        <is>
          <t>คำถาม: อาการของผู้ป่วย เข้าได้กับข้อใด</t>
        </is>
      </c>
      <c r="D118" s="186" t="n"/>
      <c r="E118" s="186" t="inlineStr">
        <is>
          <t>Scabies</t>
        </is>
      </c>
      <c r="F118" s="186" t="inlineStr">
        <is>
          <t>Body lice</t>
        </is>
      </c>
      <c r="G118" s="186" t="inlineStr">
        <is>
          <t>Tinea corporis</t>
        </is>
      </c>
      <c r="H118" s="186" t="inlineStr">
        <is>
          <t>Contact Dermatitis</t>
        </is>
      </c>
      <c r="I118" s="188" t="inlineStr">
        <is>
          <t>Atopic dermatitis</t>
        </is>
      </c>
      <c r="J118" s="185" t="inlineStr">
        <is>
          <t>1</t>
        </is>
      </c>
      <c r="K118" s="186"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L118" s="186" t="inlineStr">
        <is>
          <t>Scabies and Lice</t>
        </is>
      </c>
      <c r="M118" s="186" t="inlineStr">
        <is>
          <t>Dermatologic</t>
        </is>
      </c>
      <c r="N118" s="186" t="inlineStr">
        <is>
          <t>Eczema &amp; Dermatitis</t>
        </is>
      </c>
      <c r="O118" s="185" t="inlineStr">
        <is>
          <t>Clinic</t>
        </is>
      </c>
      <c r="P118" s="186" t="inlineStr">
        <is>
          <t>ข้อสอบเก่า</t>
        </is>
      </c>
      <c r="Q118" s="185" t="inlineStr">
        <is>
          <t>ข้อสอบจริง</t>
        </is>
      </c>
      <c r="R118" s="185" t="inlineStr">
        <is>
          <t>2565</t>
        </is>
      </c>
      <c r="S118" s="185" t="inlineStr">
        <is>
          <t>CASE_2565_SCABIES_01</t>
        </is>
      </c>
    </row>
    <row r="119" ht="24" customHeight="1" s="49">
      <c r="A119" s="187" t="n">
        <v>117</v>
      </c>
      <c r="B119" s="186" t="inlineStr">
        <is>
          <t>[สถานการณ์]
ผู้ป่วยเพศชาย อาชีพคนงานก่อสร้าง มาด้วยอาการมีตุ่มแดงและตุ่มน้ำใสที่ง่ามนิ้วระหว่างนิ้วชี้กับนิ้วกลาง มีอาการคันรุนแรงโดยเฉพาะเวลากลางคืน นอนเตียงเดียวกับแฟนและแฟนมีอาการคันลักษณะเดียวกัน</t>
        </is>
      </c>
      <c r="C119" s="186" t="inlineStr">
        <is>
          <t>คำถาม: ยาใดใช้รักษาโรคดังกล่าว</t>
        </is>
      </c>
      <c r="D119" s="186" t="n"/>
      <c r="E119" s="186" t="inlineStr">
        <is>
          <t>Oral ivermectin</t>
        </is>
      </c>
      <c r="F119" s="186" t="inlineStr">
        <is>
          <t>Selenium sulfide shampoo</t>
        </is>
      </c>
      <c r="G119" s="186" t="inlineStr">
        <is>
          <t>Gamma benzene hexachloride cream</t>
        </is>
      </c>
      <c r="H119" s="186" t="inlineStr">
        <is>
          <t>Permethrin cream</t>
        </is>
      </c>
      <c r="I119" s="188" t="inlineStr">
        <is>
          <t>Dexamethasone cream</t>
        </is>
      </c>
      <c r="J119" s="185" t="inlineStr">
        <is>
          <t>4</t>
        </is>
      </c>
      <c r="K119" s="186"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L119" s="186" t="inlineStr">
        <is>
          <t>Scabies and Lice</t>
        </is>
      </c>
      <c r="M119" s="186" t="inlineStr">
        <is>
          <t>Dermatologic</t>
        </is>
      </c>
      <c r="N119" s="186" t="inlineStr">
        <is>
          <t>Eczema &amp; Dermatitis</t>
        </is>
      </c>
      <c r="O119" s="185" t="inlineStr">
        <is>
          <t>Clinic</t>
        </is>
      </c>
      <c r="P119" s="186" t="inlineStr">
        <is>
          <t>ข้อสอบเก่า</t>
        </is>
      </c>
      <c r="Q119" s="185" t="inlineStr">
        <is>
          <t>ข้อสอบจริง</t>
        </is>
      </c>
      <c r="R119" s="185" t="inlineStr">
        <is>
          <t>2565</t>
        </is>
      </c>
      <c r="S119" s="185" t="inlineStr">
        <is>
          <t>CASE_2565_SCABIES_01</t>
        </is>
      </c>
    </row>
    <row r="120" ht="24" customHeight="1" s="49">
      <c r="A120" s="187" t="n">
        <v>118</v>
      </c>
      <c r="B120" s="186" t="inlineStr">
        <is>
          <t>[สถานการณ์]
ผู้ป่วยชายมีอาการปวดฟันบริเวณฟันคุดและเหงือกบวม ได้รับประทานยา Ibuprofen หลังจากนั้น 2 ชั่วโมง เกิดผื่นแดงราบสลับนูน (Maculopapular rash) และมีประวัติเคยใช้ Diclofenac gel ทาภายนอกแล้วมีผื่นคัน</t>
        </is>
      </c>
      <c r="C120" s="186" t="inlineStr">
        <is>
          <t>คำถาม: อาการแพ้ ibuprofen เป็นลักษณะใด</t>
        </is>
      </c>
      <c r="D120" s="186" t="n"/>
      <c r="E120" s="186" t="inlineStr">
        <is>
          <t>SJS</t>
        </is>
      </c>
      <c r="F120" s="186" t="inlineStr">
        <is>
          <t>AGEP</t>
        </is>
      </c>
      <c r="G120" s="186" t="inlineStr">
        <is>
          <t>MP rash</t>
        </is>
      </c>
      <c r="H120" s="186" t="inlineStr">
        <is>
          <t>Urticaria</t>
        </is>
      </c>
      <c r="I120" s="188" t="inlineStr">
        <is>
          <t>Angioedema</t>
        </is>
      </c>
      <c r="J120" s="185" t="inlineStr">
        <is>
          <t>3</t>
        </is>
      </c>
      <c r="K120" s="186"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L120" s="186" t="inlineStr">
        <is>
          <t>Adverse drug reactions</t>
        </is>
      </c>
      <c r="M120" s="186" t="inlineStr">
        <is>
          <t>Dermatologic</t>
        </is>
      </c>
      <c r="N120" s="186" t="inlineStr">
        <is>
          <t>Eczema &amp; Dermatitis</t>
        </is>
      </c>
      <c r="O120" s="185" t="inlineStr">
        <is>
          <t>Clinic</t>
        </is>
      </c>
      <c r="P120" s="186" t="inlineStr">
        <is>
          <t>ข้อสอบเก่า</t>
        </is>
      </c>
      <c r="Q120" s="185" t="inlineStr">
        <is>
          <t>ข้อสอบจริง</t>
        </is>
      </c>
      <c r="R120" s="185" t="inlineStr">
        <is>
          <t>2565</t>
        </is>
      </c>
      <c r="S120" s="185" t="inlineStr">
        <is>
          <t>CASE_2565_NSAID_ALLERGY_01</t>
        </is>
      </c>
    </row>
    <row r="121" ht="24" customHeight="1" s="49">
      <c r="A121" s="187" t="n">
        <v>119</v>
      </c>
      <c r="B121" s="186" t="inlineStr">
        <is>
          <t>[สถานการณ์]
ผู้ป่วยชายมีอาการปวดฟันบริเวณฟันคุดและเหงือกบวม ได้รับประทานยา Ibuprofen หลังจากนั้น 2 ชั่วโมง เกิดผื่นแดงราบสลับนูน (Maculopapular rash) และมีประวัติเคยใช้ Diclofenac gel ทาภายนอกแล้วมีผื่นคัน</t>
        </is>
      </c>
      <c r="C121" s="186" t="inlineStr">
        <is>
          <t>คำถาม: ผู้ป่วยรายนี้ควรเลี่ยงยาใด</t>
        </is>
      </c>
      <c r="D121" s="186" t="n"/>
      <c r="E121" s="186" t="inlineStr">
        <is>
          <t>Naproxen</t>
        </is>
      </c>
      <c r="F121" s="186" t="inlineStr">
        <is>
          <t>Celecoxib</t>
        </is>
      </c>
      <c r="G121" s="186" t="inlineStr">
        <is>
          <t>Diclofenac</t>
        </is>
      </c>
      <c r="H121" s="186" t="inlineStr">
        <is>
          <t>Indomethacin</t>
        </is>
      </c>
      <c r="I121" s="188" t="inlineStr">
        <is>
          <t>Mefenamic acid</t>
        </is>
      </c>
      <c r="J121" s="185" t="inlineStr">
        <is>
          <t>1</t>
        </is>
      </c>
      <c r="K121" s="186"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L121" s="186" t="inlineStr">
        <is>
          <t>Adverse drug reactions</t>
        </is>
      </c>
      <c r="M121" s="186" t="inlineStr">
        <is>
          <t>Dermatologic</t>
        </is>
      </c>
      <c r="N121" s="186" t="inlineStr">
        <is>
          <t>Eczema &amp; Dermatitis</t>
        </is>
      </c>
      <c r="O121" s="185" t="inlineStr">
        <is>
          <t>Clinic</t>
        </is>
      </c>
      <c r="P121" s="186" t="inlineStr">
        <is>
          <t>ข้อสอบเก่า</t>
        </is>
      </c>
      <c r="Q121" s="185" t="inlineStr">
        <is>
          <t>ข้อสอบจริง</t>
        </is>
      </c>
      <c r="R121" s="185" t="inlineStr">
        <is>
          <t>2565</t>
        </is>
      </c>
      <c r="S121" s="185" t="inlineStr">
        <is>
          <t>CASE_2565_NSAID_ALLERGY_01</t>
        </is>
      </c>
    </row>
    <row r="122" ht="24" customHeight="1" s="49">
      <c r="A122" s="187" t="n">
        <v>120</v>
      </c>
      <c r="B122" s="186" t="inlineStr">
        <is>
          <t>[สถานการณ์]
ผู้ป่วยทำงานโรงงานขนมจีน ต้องสวมรองเท้าบูทและเท้าเปียกชื้นวันละประมาณ 4 ชั่วโมง มาด้วยอาการมีผื่นที่เท้าและง่ามนิ้วเท้า ลักษณะเป็นขุยสีขาว คันบริเวณซอกนิ้วเท้า ได้รับการวินิจฉัยว่าเป็นโรคน้ำกัดเท้า (Tinea pedis / Hong Kong foot)</t>
        </is>
      </c>
      <c r="C122" s="186" t="inlineStr">
        <is>
          <t>คำถาม: ผู้ป่วยมีอาการของโรคใด</t>
        </is>
      </c>
      <c r="D122" s="186" t="n"/>
      <c r="E122" s="186" t="inlineStr">
        <is>
          <t>Tinea versicolor</t>
        </is>
      </c>
      <c r="F122" s="186" t="inlineStr">
        <is>
          <t>Tinea pedis</t>
        </is>
      </c>
      <c r="G122" s="186" t="inlineStr">
        <is>
          <t>Tinea cruris</t>
        </is>
      </c>
      <c r="H122" s="186" t="inlineStr">
        <is>
          <t>Tinea capitis</t>
        </is>
      </c>
      <c r="I122" s="188" t="inlineStr">
        <is>
          <t>Tinea corporis</t>
        </is>
      </c>
      <c r="J122" s="185" t="inlineStr">
        <is>
          <t>2</t>
        </is>
      </c>
      <c r="K122" s="186"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L122" s="186" t="inlineStr">
        <is>
          <t>Fungal Skin Infections</t>
        </is>
      </c>
      <c r="M122" s="186" t="inlineStr">
        <is>
          <t>Dermatologic</t>
        </is>
      </c>
      <c r="N122" s="186" t="inlineStr">
        <is>
          <t>Superficial fungal</t>
        </is>
      </c>
      <c r="O122" s="185" t="inlineStr">
        <is>
          <t>Clinic</t>
        </is>
      </c>
      <c r="P122" s="186" t="inlineStr">
        <is>
          <t>ข้อสอบเก่า</t>
        </is>
      </c>
      <c r="Q122" s="185" t="inlineStr">
        <is>
          <t>ข้อสอบจริง</t>
        </is>
      </c>
      <c r="R122" s="185" t="inlineStr">
        <is>
          <t>2565</t>
        </is>
      </c>
      <c r="S122" s="185" t="inlineStr">
        <is>
          <t>CASE_2565_TINEA_PEDIS_01</t>
        </is>
      </c>
    </row>
    <row r="123" ht="24" customHeight="1" s="49">
      <c r="A123" s="187" t="n">
        <v>121</v>
      </c>
      <c r="B123" s="186" t="inlineStr">
        <is>
          <t>[สถานการณ์]
ผู้ป่วยทำงานโรงงานขนมจีน ต้องสวมรองเท้าบูทและเท้าเปียกชื้นวันละประมาณ 4 ชั่วโมง มาด้วยอาการมีผื่นที่เท้าและง่ามนิ้วเท้า ลักษณะเป็นขุยสีขาว คันบริเวณซอกนิ้วเท้า ได้รับการวินิจฉัยว่าเป็นโรคน้ำกัดเท้า (Tinea pedis / Hong Kong foot)</t>
        </is>
      </c>
      <c r="C123" s="186" t="inlineStr">
        <is>
          <t>คำถาม: ผู้ป่วยควรได้รับยาใด</t>
        </is>
      </c>
      <c r="D123" s="186" t="n"/>
      <c r="E123" s="186" t="inlineStr">
        <is>
          <t>Griseofulvin</t>
        </is>
      </c>
      <c r="F123" s="186" t="inlineStr">
        <is>
          <t>Coal tar shampoo</t>
        </is>
      </c>
      <c r="G123" s="186" t="inlineStr">
        <is>
          <t>Clotrimazole 1% cream</t>
        </is>
      </c>
      <c r="H123" s="186" t="inlineStr">
        <is>
          <t>Selenium sulfide 2.5% shampoo</t>
        </is>
      </c>
      <c r="I123" s="188" t="inlineStr">
        <is>
          <t>Fluconazole 400 mg single dose</t>
        </is>
      </c>
      <c r="J123" s="185" t="inlineStr">
        <is>
          <t>3</t>
        </is>
      </c>
      <c r="K123" s="186"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L123" s="186" t="inlineStr">
        <is>
          <t>Fungal Skin Infections</t>
        </is>
      </c>
      <c r="M123" s="186" t="inlineStr">
        <is>
          <t>Dermatologic</t>
        </is>
      </c>
      <c r="N123" s="186" t="inlineStr">
        <is>
          <t>Superficial fungal</t>
        </is>
      </c>
      <c r="O123" s="185" t="inlineStr">
        <is>
          <t>Clinic</t>
        </is>
      </c>
      <c r="P123" s="186" t="inlineStr">
        <is>
          <t>ข้อสอบเก่า</t>
        </is>
      </c>
      <c r="Q123" s="185" t="inlineStr">
        <is>
          <t>ข้อสอบจริง</t>
        </is>
      </c>
      <c r="R123" s="185" t="inlineStr">
        <is>
          <t>2565</t>
        </is>
      </c>
      <c r="S123" s="185" t="inlineStr">
        <is>
          <t>CASE_2565_TINEA_PEDIS_01</t>
        </is>
      </c>
    </row>
    <row r="124" ht="24" customHeight="1" s="49">
      <c r="A124" s="187" t="n">
        <v>122</v>
      </c>
      <c r="B124" s="186" t="inlineStr">
        <is>
          <t>[สถานการณ์]
ผู้ป่วยชายอายุ 22 ปี มีผื่นนูนแดง ขอบเขตชัดเจน คันมาก กระจายทั่วลำตัว ผื่นเกิดขึ้นอย่างรวดเร็วภายใน 3 ชั่วโมงหลังจากรับประทานอาหารทะเล ได้รับการวินิจฉัยว่าเป็นลมพิษเฉียบพลัน (Acute Urticaria)</t>
        </is>
      </c>
      <c r="C124" s="186" t="inlineStr">
        <is>
          <t>คำถาม: ข้อใดไม่เกี่ยวข้องกับพยาธิกำเนิดของโรค</t>
        </is>
      </c>
      <c r="D124" s="186" t="n"/>
      <c r="E124" s="186" t="inlineStr">
        <is>
          <t>T-cell</t>
        </is>
      </c>
      <c r="F124" s="186" t="inlineStr">
        <is>
          <t>Mast cell</t>
        </is>
      </c>
      <c r="G124" s="186" t="inlineStr">
        <is>
          <t>Histamine</t>
        </is>
      </c>
      <c r="H124" s="186" t="inlineStr">
        <is>
          <t>IgE-mediated</t>
        </is>
      </c>
      <c r="I124" s="188" t="inlineStr">
        <is>
          <t>Type 1 hypersensitivity</t>
        </is>
      </c>
      <c r="J124" s="185" t="inlineStr">
        <is>
          <t>1</t>
        </is>
      </c>
      <c r="K124" s="186"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L124" s="186" t="inlineStr">
        <is>
          <t>Allergic and Immunologic Skin Disorders</t>
        </is>
      </c>
      <c r="M124" s="186" t="inlineStr">
        <is>
          <t>Dermatologic</t>
        </is>
      </c>
      <c r="N124" s="186" t="inlineStr">
        <is>
          <t>Urticaria &amp; Angioedema</t>
        </is>
      </c>
      <c r="O124" s="185" t="inlineStr">
        <is>
          <t>Clinic</t>
        </is>
      </c>
      <c r="P124" s="186" t="inlineStr">
        <is>
          <t>ข้อสอบเก่า</t>
        </is>
      </c>
      <c r="Q124" s="185" t="inlineStr">
        <is>
          <t>ข้อสอบจริง</t>
        </is>
      </c>
      <c r="R124" s="185" t="inlineStr">
        <is>
          <t>2565</t>
        </is>
      </c>
      <c r="S124" s="185" t="inlineStr">
        <is>
          <t>CASE_2565_URTICARIA_01</t>
        </is>
      </c>
    </row>
    <row r="125" ht="24" customHeight="1" s="49">
      <c r="A125" s="187" t="n">
        <v>123</v>
      </c>
      <c r="B125" s="186" t="inlineStr">
        <is>
          <t>[สถานการณ์]
ผู้ป่วยชายอายุ 22 ปี มีผื่นนูนแดง ขอบเขตชัดเจน คันมาก กระจายทั่วลำตัว ผื่นเกิดขึ้นอย่างรวดเร็วภายใน 3 ชั่วโมงหลังจากรับประทานอาหารทะเล ได้รับการวินิจฉัยว่าเป็นลมพิษเฉียบพลัน (Acute Urticaria)</t>
        </is>
      </c>
      <c r="C125" s="186" t="inlineStr">
        <is>
          <t>คำถาม: ข้อใดคือที่ใช้ในการรักษาตามแนวทางการรักษาโรคลมพิษ</t>
        </is>
      </c>
      <c r="D125" s="186" t="n"/>
      <c r="E125" s="186" t="inlineStr">
        <is>
          <t>ครีมพญายอ</t>
        </is>
      </c>
      <c r="F125" s="186" t="inlineStr">
        <is>
          <t>Loratadine</t>
        </is>
      </c>
      <c r="G125" s="186" t="inlineStr">
        <is>
          <t>Hydroxyzine</t>
        </is>
      </c>
      <c r="H125" s="186" t="inlineStr">
        <is>
          <t>Hydrocortisone cream</t>
        </is>
      </c>
      <c r="I125" s="188" t="inlineStr">
        <is>
          <t>Clobetasol propionate cream</t>
        </is>
      </c>
      <c r="J125" s="185" t="inlineStr">
        <is>
          <t>2</t>
        </is>
      </c>
      <c r="K125" s="186"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L125" s="186" t="inlineStr">
        <is>
          <t>Urticaria Management</t>
        </is>
      </c>
      <c r="M125" s="186" t="inlineStr">
        <is>
          <t>Dermatologic</t>
        </is>
      </c>
      <c r="N125" s="186" t="inlineStr">
        <is>
          <t>Eczema &amp; Dermatitis</t>
        </is>
      </c>
      <c r="O125" s="185" t="inlineStr">
        <is>
          <t>Clinic</t>
        </is>
      </c>
      <c r="P125" s="186" t="inlineStr">
        <is>
          <t>ข้อสอบเก่า</t>
        </is>
      </c>
      <c r="Q125" s="185" t="inlineStr">
        <is>
          <t>ข้อสอบจริง</t>
        </is>
      </c>
      <c r="R125" s="185" t="inlineStr">
        <is>
          <t>2565</t>
        </is>
      </c>
      <c r="S125" s="185" t="inlineStr">
        <is>
          <t>CASE_2565_URTICARIA_01</t>
        </is>
      </c>
    </row>
    <row r="126" ht="24" customHeight="1" s="49">
      <c r="A126" s="187" t="n">
        <v>124</v>
      </c>
      <c r="B126" s="186" t="inlineStr">
        <is>
          <t>ผู้ป่วยชาย มีอาการคัน บริเวณหนังศีรษะ เกาเป็นสะเก็ด เป็นขุย หนังศีรษะแดง เส้นผมหัก</t>
        </is>
      </c>
      <c r="C126" s="186" t="inlineStr">
        <is>
          <t>ข้อใดต่อไปนี้เป็นเชื้อก่อโรค</t>
        </is>
      </c>
      <c r="D126" s="186" t="n"/>
      <c r="E126" s="186" t="inlineStr">
        <is>
          <t>Malassezia furfur</t>
        </is>
      </c>
      <c r="F126" s="186" t="inlineStr">
        <is>
          <t>Candida albicans</t>
        </is>
      </c>
      <c r="G126" s="186" t="inlineStr">
        <is>
          <t>Trichophyton</t>
        </is>
      </c>
      <c r="H126" s="186" t="inlineStr">
        <is>
          <t>Cutibacterium acnes</t>
        </is>
      </c>
      <c r="I126" s="188" t="inlineStr">
        <is>
          <t>Pediculus humanus</t>
        </is>
      </c>
      <c r="J126" s="185" t="inlineStr">
        <is>
          <t>3</t>
        </is>
      </c>
      <c r="K126" s="186" t="inlineStr">
        <is>
          <t>✅ คำตอบที่ถูกต้อง: ข้อ ค. Trichophyton
🎯 ทำไมข้อนี้ถึงถูก:
🎯 ทำไมข้อนี้ถึงถูก: อาการคัน หนังศีรษะเป็นสะเก็ดขุย และลักษณะจำเพาะคือ 'เส้นผมหัก' (broken hairs / black dot) บ่งชี้ถึงโรคเชื้อราที่ศีรษะหรือชันนะตุ (Tinea capitis) ซึ่งเกิดจากกลุ่มเชื้อรา Dermatophytes โดยเฉพาะสกุล Trichophyton (เช่น T. tonsurans) และ Microsporum
🔍 ข้ออื่นผิดเพราะอะไร:
•
• ข
• ้
• อ
• ก
• .
• M
• a
• l
• a
• s
• s
• e
• z
• i
• a
• f
• u
• r
• f
• u
• r
• :
• เ
• ป
• ็
• น
• เ
• ช
• ื
• ้
• อ
• ย
• ี
• ส
• ต
• ์
• ก
• ่
• อ
• โ
• ร
• ค
• เ
• ก
• ล
• ื
• ้
• อ
• น
• (
• T
• i
• n
• e
• a
• v
• e
• r
• s
• i
• c
• o
• l
• o
• r
• )
• แ
• ล
• ะ
• ส
• ั
• ม
• พ
• ั
• น
• ธ
• ์
• ก
• ั
• บ
• s
• e
• b
• o
• r
• r
• h
• e
• i
• c
• d
• e
• r
• m
• a
• t
• i
• t
• i
• s
• ห
• ร
• ื
• อ
• ร
• ั
• ง
• แ
• ค
• แ
• ต
• ่
• ไ
• ม
• ่
• ท
• ำ
• ใ
• ห
• ้
• เ
• ส
• ้
• น
• ผ
• ม
• ห
• ั
• ก
• เ
• ป
• ร
• า
• ะ
•
• ข
• ้
• อ
• ข
• .
• C
• a
• n
• d
• i
• d
• a
• a
• l
• b
• i
• c
• a
• n
• s
• :
• ก
• ่
• อ
• โ
• ร
• ค
• ต
• ิ
• ด
• เ
• ช
• ื
• ้
• อ
• ร
• า
• แ
• ค
• น
• ด
• ิ
• ด
• า
• ม
• ั
• ก
• เ
• ก
• ิ
• ด
• บ
• ร
• ิ
• เ
• ว
• ณ
• ผ
• ิ
• ว
• ห
• น
• ั
• ง
• อ
• ั
• บ
• ช
• ื
• ้
• น
• ซ
• อ
• ก
• พ
• ั
• บ
• (
• I
• n
• t
• e
• r
• t
• r
• i
• g
• o
• )
• ห
• ร
• ื
• อ
• เ
• ย
• ื
• ่
• อ
• บ
• ุ
• ไ
• ม
• ่
• ก
• ่
• อ
• โ
• ร
• ค
• t
• i
• n
• e
• a
• c
• a
• p
• i
• t
• i
• s
• ท
• ี
• ่
• ท
• ำ
• ใ
• ห
• ้
• ผ
• ม
• ห
• ั
• ก
•
• ข
• ้
• อ
• ง
• .
• C
• u
• t
• i
• b
• a
• c
• t
• e
• r
• i
• u
• m
• a
• c
• n
• e
• s
• :
• เ
• ป
• ็
• น
• แ
• บ
• ค
• ท
• ี
• เ
• ร
• ี
• ย
• ป
• ร
• ะ
• จ
• ำ
• ถ
• ิ
• ่
• น
• ท
• ี
• ่
• เ
• ก
• ี
• ่
• ย
• ว
• ข
• ้
• อ
• ง
• ก
• ั
• บ
• ก
• า
• ร
• เ
• ก
• ิ
• ด
• ส
• ิ
• ว
• อ
• ั
• ก
• เ
• ส
• บ
• (
• A
• c
• n
• e
• v
• u
• l
• g
• a
• r
• i
• s
• )
•
• ข
• ้
• อ
• จ
• .
• P
• e
• d
• i
• c
• u
• l
• u
• s
• h
• u
• m
• a
• n
• u
• s
• :
• เ
• ป
• ็
• น
• แ
• ม
• ล
• ง
• ป
• ร
• ส
• ิ
• ต
• ก
• ่
• อ
• โ
• ร
• ค
• เ
• ห
• า
• (
• P
• e
• d
• i
• c
• u
• l
• o
• s
• i
• s
• c
• a
• p
• i
• t
• i
• s
• )
• ม
• ี
• อ
• า
• ก
• า
• ร
• ค
• ั
• น
• แ
• ล
• ะ
• พ
• บ
• ต
• ั
• ว
• ห
• ร
• ื
• อ
• ไ
• ข
• ่
• เ
• ห
• า
• เ
• ก
• า
• ะ
• ต
• ิ
• ด
• โ
• ค
• น
• ผ
• ม
• แ
• ต
• ่
• ไ
• ม
• ่
• ท
• ำ
• ใ
• ห
• ้
• เ
• ส
• ้
• น
• ผ
• ม
• ห
• ั
• ก
• เ
• ป
• ็
• น
• ส
• ะ
• เ
• ก
• ็
• ด
• ข
• ุ
• ย
• จ
• า
• ก
• เ
• ช
• ื
• ้
• อ
• ร
• า</t>
        </is>
      </c>
      <c r="L126" s="186" t="n"/>
      <c r="M126" s="186" t="inlineStr">
        <is>
          <t>Dermatologic</t>
        </is>
      </c>
      <c r="N126" s="186" t="inlineStr">
        <is>
          <t>Superficial fungal</t>
        </is>
      </c>
      <c r="O126" s="185" t="inlineStr">
        <is>
          <t>Clinic</t>
        </is>
      </c>
      <c r="P126" s="186" t="inlineStr">
        <is>
          <t>[SOURCE: Mock Pharmtutor 2024 Set 1 ข้อ 13]</t>
        </is>
      </c>
      <c r="Q126" s="185" t="inlineStr">
        <is>
          <t>ข้อสอบจำลอง</t>
        </is>
      </c>
      <c r="R126" s="185" t="inlineStr">
        <is>
          <t>Mock Pharmtutor 2024</t>
        </is>
      </c>
      <c r="S126" s="185" t="n"/>
    </row>
    <row r="127" ht="24" customHeight="1" s="49">
      <c r="A127" s="187" t="n">
        <v>125</v>
      </c>
      <c r="B127" s="186"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t>
        </is>
      </c>
      <c r="C127" s="186" t="inlineStr">
        <is>
          <t>จากอาการดังกล่าวของผู้ป่วย สาเหตุของการเกิดโรคคือข้อใด</t>
        </is>
      </c>
      <c r="D127" s="186" t="n"/>
      <c r="E127" s="186" t="inlineStr">
        <is>
          <t>Herpes simplex</t>
        </is>
      </c>
      <c r="F127" s="186" t="inlineStr">
        <is>
          <t>Candida albicans</t>
        </is>
      </c>
      <c r="G127" s="186" t="inlineStr">
        <is>
          <t>Herpes zoster</t>
        </is>
      </c>
      <c r="H127" s="186" t="inlineStr">
        <is>
          <t>Varicella zoster</t>
        </is>
      </c>
      <c r="I127" s="188" t="inlineStr">
        <is>
          <t>Streptococcus aureus</t>
        </is>
      </c>
      <c r="J127" s="185" t="inlineStr">
        <is>
          <t>4</t>
        </is>
      </c>
      <c r="K127" s="186" t="inlineStr">
        <is>
          <t>✅ คำตอบที่ถูกต้อง: ข้อ ง. Varicella zoster
🎯 ทำไมข้อนี้ถึงถูก:
🎯 ทำไมข้อนี้ถึงถูก: อาการตุ่มน้ำใสขึ้นตามแนวข้างลำตัวตามแนวเส้นประสาท (dermatome) ร่วมกับอาการปวดแสบร้อน (neuropathic pain/allodynia) เป็นลักษณะเฉพาะของโรคงูสวัด (Herpes zoster) ซึ่งมีเชื้อไวรัสที่เป็นสาเหตุต้นกำเนิดคือ Varicella-Zoster Virus (VZV)
🔍 ข้ออื่นผิดเพราะอะไร:
•
• ข
• ้
• อ
• ก
• .
• H
• e
• r
• p
• e
• s
• s
• i
• m
• p
• l
• e
• x
• :
• ไ
• ว
• ร
• ั
• ส
• H
• S
• V
• ท
• ำ
• ใ
• ห
• ้
• เ
• ก
• ิ
• ด
• โ
• ร
• ค
• เ
• ร
• ิ
• ม
• ม
• ั
• ก
• เ
• ก
• ิ
• ด
• เ
• ป
• ็
• น
• ก
• ล
• ุ
• ่
• ม
• ต
• ุ
• ่
• ม
• น
• ้
• ำ
• ใ
• ส
• ท
• ี
• ่
• ร
• ิ
• ม
• ฝ
• ี
• ป
• า
• ก
• (
• H
• S
• V
• 
• 1
• )
• ห
• ร
• ื
• อ
• อ
• ว
• ั
• ย
• ว
• ะ
• เ
• พ
• ศ
• (
• H
• S
• V
• 
• 2
• )
• ไ
• ม
• ่
• ไ
• ด
• ้
• เ
• ร
• ี
• ย
• ง
• ต
• ั
• ว
• ต
• า
• ม
• d
• e
• r
• m
• a
• t
• o
• m
• e
• ล
• ำ
• ต
• ั
• ว
• ซ
• ี
• ก
• เ
• ด
• ี
• ย
• ว
•
• ข
• ้
• อ
• ข
• .
• C
• a
• n
• d
• i
• d
• a
• a
• l
• b
• i
• c
• a
• n
• s
• :
• เ
• ป
• ็
• น
• เ
• ช
• ื
• ้
• อ
• ร
• า
• ไ
• ม
• ่
• ไ
• ด
• ้
• เ
• ก
• ิ
• ด
• เ
• ป
• ็
• น
• ต
• ุ
• ่
• ม
• น
• ้
• ำ
• ใ
• ส
• ต
• า
• ม
• แ
• น
• ว
• d
• e
• r
• m
• a
• t
• o
• m
• e
•
• ข
• ้
• อ
• ค
• .
• H
• e
• r
• p
• e
• s
• z
• o
• s
• t
• e
• r
• :
• เ
• ป
• ็
• น
• ช
• ื
• ่
• อ
• โ
• ร
• ค
• (
• D
• i
• s
• e
• a
• s
• e
• n
• a
• m
• e
• )
• ค
• ื
• อ
• ง
• ู
• ส
• ว
• ั
• ด
• ไ
• ม
• ่
• ใ
• ช
• ่
• ช
• ื
• ่
• อ
• ข
• อ
• ง
• เ
• ช
• ื
• ้
• อ
• จ
• ุ
• ล
• ช
• ี
• พ
• ท
• ี
• ่
• เ
• ป
• ็
• น
• ส
• า
• เ
• ห
• ต
• ุ
• (
• E
• t
• i
• o
• l
• o
• g
• i
• c
• v
• i
• r
• u
• s
• a
• g
• e
• n
• t
• ค
• ื
• อ
• V
• a
• r
• i
• c
• e
• l
• l
• a
• z
• o
• s
• t
• e
• r
• v
• i
• r
• u
• s
• )
•
• ข
• ้
• อ
• จ
• .
• S
• t
• r
• e
• p
• t
• o
• c
• o
• c
• c
• u
• s
• a
• u
• r
• e
• u
• s
• :
• เ
• ป
• ็
• น
• ก
• า
• ร
• พ
• ิ
• ม
• พ
• ์
• ช
• ื
• ่
• อ
• แ
• บ
• ค
• ท
• ี
• เ
• ร
• ี
• ย
• ค
• ล
• า
• ด
• เ
• ค
• ล
• ื
• ่
• อ
• น
• แ
• ล
• ะ
• แ
• บ
• ค
• ท
• ี
• เ
• ร
• ี
• ย
• ไ
• ม
• ่
• ก
• ่
• อ
• ใ
• ห
• ้
• เ
• ก
• ิ
• ด
• ร
• อ
• ย
• โ
• ร
• ค
• ต
• ุ
• ่
• ม
• น
• ้
• ำ
• ใ
• ส
• ต
• ล
• อ
• ด
• d
• e
• r
• m
• a
• t
• o
• m
• e</t>
        </is>
      </c>
      <c r="L127" s="186" t="n"/>
      <c r="M127" s="186" t="inlineStr">
        <is>
          <t>Dermatologic</t>
        </is>
      </c>
      <c r="N127" s="186" t="inlineStr">
        <is>
          <t>Herpes &amp; Zoster</t>
        </is>
      </c>
      <c r="O127" s="185" t="inlineStr">
        <is>
          <t>Clinic</t>
        </is>
      </c>
      <c r="P127" s="186" t="inlineStr">
        <is>
          <t>[SOURCE: Mock Pharmtutor 2024 Set 1 ข้อ 14]</t>
        </is>
      </c>
      <c r="Q127" s="185" t="inlineStr">
        <is>
          <t>ข้อสอบจำลอง</t>
        </is>
      </c>
      <c r="R127" s="185" t="inlineStr">
        <is>
          <t>Mock Pharmtutor 2024</t>
        </is>
      </c>
      <c r="S127" s="185" t="n"/>
    </row>
    <row r="128" ht="24" customHeight="1" s="49">
      <c r="A128" s="187" t="n">
        <v>126</v>
      </c>
      <c r="B128" s="186" t="inlineStr">
        <is>
          <t>ผู้ป่วยมาด้วยอาการผื่น บริเวณหน้าผาก หัวคิ้ว และ หลังใบหู ลักษณะเป็นขุย มีสะเก็ดสีเหลือง ร่วมกับอาการคัน</t>
        </is>
      </c>
      <c r="C128" s="186" t="inlineStr">
        <is>
          <t>ผู้ป่วยรายนี้ควรได้รับยาใด เพื่อบรรเทาอาการ</t>
        </is>
      </c>
      <c r="D128" s="186" t="n"/>
      <c r="E128" s="186" t="inlineStr">
        <is>
          <t>Topical retinoic acid</t>
        </is>
      </c>
      <c r="F128" s="186" t="inlineStr">
        <is>
          <t>1% Selenium sulfide shampoo</t>
        </is>
      </c>
      <c r="G128" s="186" t="inlineStr">
        <is>
          <t>2% Ketoconazole cream</t>
        </is>
      </c>
      <c r="H128" s="186" t="inlineStr">
        <is>
          <t>Topical mupirocin</t>
        </is>
      </c>
      <c r="I128" s="188" t="inlineStr">
        <is>
          <t>Oral Ketoconazole</t>
        </is>
      </c>
      <c r="J128" s="185" t="inlineStr">
        <is>
          <t>3</t>
        </is>
      </c>
      <c r="K128" s="186" t="inlineStr">
        <is>
          <t>✅ คำตอบที่ถูกต้อง: ข้อ ค. 2% Ketoconazole cream
🎯 ทำไมข้อนี้ถึงถูก:
🎯 ทำไมข้อนี้ถึงถูก: อาการผื่นแดงเป็นขุย มีสะเก็ดไขมันสีเหลือง (greasy scales) บริเวณหน้าผาก หัวคิ้ว และหลังใบหู เป็นลักษณะเฉพาะของ Seborrheic dermatitis ซึ่งการรักษาเฉพาะที่บนใบหน้าแนะนำให้ใช้ 2% Ketoconazole cream ทาวันละ 1-2 ครั้ง เพื่อลดจำนวนยีสต์ Malassezia และต้านการอักเสบ
🔍 ข้ออื่นผิดเพราะอะไร:
•
• ข
• ้
• อ
• ก
• .
• T
• o
• p
• i
• c
• a
• l
• r
• e
• t
• i
• n
• o
• i
• c
• a
• c
• i
• d
• :
• ใ
• ช
• ้
• ส
• ำ
• ห
• ร
• ั
• บ
• ร
• ั
• ก
• ษ
• า
• ส
• ิ
• ว
• อ
• ุ
• ด
• ต
• ั
• น
• ท
• ำ
• ใ
• ห
• ้
• ผ
• ิ
• ว
• ร
• ะ
• ค
• า
• ย
• เ
• ค
• ื
• อ
• ง
• ล
• อ
• ก
• แ
• ล
• ะ
• อ
• ั
• ก
• เ
• ส
• บ
• ม
• า
• ก
• ข
• ึ
• ้
• น
• ห
• า
• ก
• น
• ำ
• ม
• า
• ท
• า
• ใ
• น
• s
• e
• b
• o
• r
• r
• h
• e
• i
• c
• d
• e
• r
• m
• a
• t
• i
• t
• i
• s
•
• ข
• ้
• อ
• ข
• .
• 1
• %
• S
• e
• l
• e
• n
• i
• u
• m
• s
• u
• l
• f
• i
• d
• e
• s
• h
• a
• m
• p
• o
• o
• :
• เ
• ป
• ็
• น
• ร
• ู
• ป
• แ
• บ
• บ
• แ
• ช
• ม
• พ
• ู
• เ
• ห
• ม
• า
• ะ
• ส
• ำ
• ห
• ร
• ั
• บ
• ใ
• ช
• ้
• ส
• ร
• ะ
• ห
• น
• ั
• ง
• ศ
• ี
• ร
• ษ
• ะ
• ก
• า
• ร
• น
• ำ
• ม
• า
• ท
• า
• ค
• ้
• า
• ง
• ไ
• ว
• ้
• บ
• ร
• ิ
• เ
• ว
• ณ
• ผ
• ิ
• ว
• ห
• น
• ้
• า
• จ
• ะ
• ร
• ะ
• ค
• า
• ย
• เ
• ค
• ื
• อ
• ง
• ส
• ู
• ง
•
• ข
• ้
• อ
• ง
• .
• T
• o
• p
• i
• c
• a
• l
• m
• u
• p
• i
• r
• o
• c
• i
• n
• :
• เ
• ป
• ็
• น
• ย
• า
• ป
• ฏ
• ิ
• ช
• ี
• ว
• น
• ะ
• ใ
• ช
• ้
• ร
• ั
• ก
• ษ
• า
• ก
• า
• ร
• ต
• ิ
• ด
• เ
• ช
• ื
• ้
• อ
• แ
• บ
• ค
• ท
• ี
• เ
• ร
• ี
• ย
• ท
• ี
• ่
• ผ
• ิ
• ว
• ห
• น
• ั
• ง
• เ
• ช
• ่
• น
• I
• m
• p
• e
• t
• i
• g
• o
• ไ
• ม
• ่
• ม
• ี
• ผ
• ล
• ต
• ่
• อ
• เ
• ช
• ื
• ้
• อ
• ร
• า
• M
• a
• l
• a
• s
• s
• e
• z
• i
• a
•
• ข
• ้
• อ
• จ
• .
• O
• r
• a
• l
• K
• e
• t
• o
• c
• o
• n
• a
• z
• o
• l
• e
• :
• ก
• า
• ร
• ใ
• ช
• ้
• ย
• า
• ก
• ิ
• น
• ม
• ี
• ค
• ว
• า
• ม
• เ
• ส
• ี
• ่
• ย
• ง
• ส
• ู
• ง
• ต
• ่
• อ
• พ
• ิ
• ษ
• ท
• ี
• ่
• ต
• ั
• บ
• (
• s
• e
• v
• e
• r
• e
• h
• e
• p
• a
• t
• o
• t
• o
• x
• i
• c
• i
• t
• y
• )
• จ
• ึ
• ง
• ม
• ี
• ข
• ้
• อ
• ห
• ้
• า
• ม
• ใ
• ช
• ้
• ใ
• น
• s
• u
• p
• e
• r
• f
• i
• c
• i
• a
• l
• f
• u
• n
• g
• a
• l
• i
• n
• f
• e
• c
• t
• i
• o
• n
• s
• ท
• ั
• ่
• ว
• ไ
• ป</t>
        </is>
      </c>
      <c r="L128" s="186" t="n"/>
      <c r="M128" s="186" t="inlineStr">
        <is>
          <t>Dermatologic</t>
        </is>
      </c>
      <c r="N128" s="186" t="inlineStr">
        <is>
          <t>Seborrheic dermatitis</t>
        </is>
      </c>
      <c r="O128" s="185" t="inlineStr">
        <is>
          <t>Clinic</t>
        </is>
      </c>
      <c r="P128" s="186" t="inlineStr">
        <is>
          <t>[SOURCE: Mock Pharmtutor 2024 Set 1 ข้อ 16]</t>
        </is>
      </c>
      <c r="Q128" s="185" t="inlineStr">
        <is>
          <t>ข้อสอบจำลอง</t>
        </is>
      </c>
      <c r="R128" s="185" t="inlineStr">
        <is>
          <t>Mock Pharmtutor 2024</t>
        </is>
      </c>
      <c r="S128" s="185" t="n"/>
    </row>
    <row r="129" ht="24" customHeight="1" s="49">
      <c r="A129" s="187" t="n">
        <v>127</v>
      </c>
      <c r="B129" s="186" t="n"/>
      <c r="C129" s="186" t="inlineStr">
        <is>
          <t>ข้อใดคือ กลไกการออกฤทธิ์ของยา Ketoconazole</t>
        </is>
      </c>
      <c r="D129" s="186" t="n"/>
      <c r="E129" s="186" t="inlineStr">
        <is>
          <t>จับกับ ergosterol (เยื่อหุ้มเซลล์) ทำให้เกิดรู</t>
        </is>
      </c>
      <c r="F129" s="186" t="inlineStr">
        <is>
          <t>ยับยั้งการสร้าง ergosterol โดยยับยั้งเอนไซม์ 14-alpha demethylase</t>
        </is>
      </c>
      <c r="G129" s="186" t="inlineStr">
        <is>
          <t>ยับยั้งการสร้าง ergosterol โดยยับยั้งเอนไซม์ squalene epoxidase</t>
        </is>
      </c>
      <c r="H129" s="186" t="inlineStr">
        <is>
          <t>ยับยั้งเอนไซม์ B-glucans ซึ่งใช้ในการสร้างผนังเซลล์</t>
        </is>
      </c>
      <c r="I129" s="188" t="inlineStr">
        <is>
          <t>ยับยั้งการทำงานของ microtubule ในช่วงการแบ่งตัวแบบ mitosis</t>
        </is>
      </c>
      <c r="J129" s="185" t="inlineStr">
        <is>
          <t>2</t>
        </is>
      </c>
      <c r="K129" s="186" t="inlineStr">
        <is>
          <t>✅ คำตอบที่ถูกต้อง: ข้อ ข. ยับยั้งการสร้าง ergosterol โดยยับยั้งเอนไซม์ 14-alpha demethylase
🎯 ทำไมข้อนี้ถึงถูก:
🎯 ทำไมข้อนี้ถึงถูก: Ketoconazole เป็นยาต้านเชื้อรากลุ่ม azole ออกฤทธิ์ยับยั้งเอนไซม์ lanosterol 14-alpha demethylase (CYP51) ซึ่งเป็นเอนไซม์ที่เปลี่ยน lanosterol ไปเป็น ergosterol ส่งผลให้เยื่อหุ้มเซลล์เชื้อราสูญเสียความสมบูรณ์และเซลล์ตาย
🔍 ข้ออื่นผิดเพราะอะไร:
•
• ข
• ้
• อ
• ก
• .
• :
• เ
• ป
• ็
• น
• ก
• ล
• ไ
• ก
• ก
• า
• ร
• อ
• อ
• ก
• ฤ
• ท
• ธ
• ิ
• ์
• ข
• อ
• ง
• ย
• า
• ก
• ล
• ุ
• ่
• ม
• P
• o
• l
• y
• e
• n
• e
• s
• เ
• ช
• ่
• น
• A
• m
• p
• h
• o
• t
• e
• r
• i
• c
• i
• n
• B
• แ
• ล
• ะ
• N
• y
• s
• t
• a
• t
• i
• n
•
• ข
• ้
• อ
• ค
• .
• :
• เ
• ป
• ็
• น
• ก
• ล
• ไ
• ก
• ก
• า
• ร
• อ
• อ
• ก
• ฤ
• ท
• ธ
• ิ
• ์
• ข
• อ
• ง
• ย
• า
• ก
• ล
• ุ
• ่
• ม
• A
• l
• l
• y
• l
• a
• m
• i
• n
• e
• s
• เ
• ช
• ่
• น
• T
• e
• r
• b
• i
• n
• a
• f
• i
• n
• e
•
• ข
• ้
• อ
• ง
• .
• :
• เ
• ป
• ็
• น
• ก
• ล
• ไ
• ก
• ก
• า
• ร
• อ
• อ
• ก
• ฤ
• ท
• ธ
• ิ
• ์
• ข
• อ
• ง
• ย
• า
• ก
• ล
• ุ
• ่
• ม
• E
• c
• h
• i
• n
• o
• c
• a
• n
• d
• i
• n
• s
• เ
• ช
• ่
• น
• C
• a
• s
• p
• o
• f
• u
• n
• g
• i
• n
• ,
• M
• i
• c
• a
• f
• u
• n
• g
• i
• n
•
• ข
• ้
• อ
• จ
• .
• :
• เ
• ป
• ็
• น
• ก
• ล
• ไ
• ก
• ก
• า
• ร
• อ
• อ
• ก
• ฤ
• ท
• ธ
• ิ
• ์
• ข
• อ
• ง
• ย
• า
• G
• r
• i
• s
• e
• o
• f
• u
• l
• v
• i
• n</t>
        </is>
      </c>
      <c r="L129" s="186" t="n"/>
      <c r="M129" s="186" t="inlineStr">
        <is>
          <t>Dermatologic</t>
        </is>
      </c>
      <c r="N129" s="186" t="inlineStr">
        <is>
          <t>Superficial fungal</t>
        </is>
      </c>
      <c r="O129" s="185" t="inlineStr">
        <is>
          <t>Clinic</t>
        </is>
      </c>
      <c r="P129" s="186" t="inlineStr">
        <is>
          <t>[SOURCE: Mock Pharmtutor 2024 Set 1 ข้อ 17]</t>
        </is>
      </c>
      <c r="Q129" s="185" t="inlineStr">
        <is>
          <t>ข้อสอบจำลอง</t>
        </is>
      </c>
      <c r="R129" s="185" t="inlineStr">
        <is>
          <t>Mock Pharmtutor 2024</t>
        </is>
      </c>
      <c r="S129" s="185" t="n"/>
    </row>
    <row r="130" ht="24" customHeight="1" s="49">
      <c r="A130" s="187" t="n">
        <v>128</v>
      </c>
      <c r="B130" s="186" t="n"/>
      <c r="C130" s="186" t="inlineStr">
        <is>
          <t>ผู้ป่วยชาย อายุ 29 ปี มาที่ร้านยาเพื่อขอซื้อยารักษารอยด่างที่ผิวหนังบริเวณแผ่นหลัง มีอาการมาประมาณ 2-3 เดือนที่ผ่านมา เริ่มจากเป็นจุดวงกลมเล็กๆ หลังจากนั้นรอยเริ่มกระจายมากขึ้นไปทั่วแผ่นหลัง วงมีขอบชัดเจน มีสีน้ำตาลจางๆ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เชื้อใดมีโอกาสเป็นสาเหตุของผู้ป่วยรายนี้มากที่สุด</t>
        </is>
      </c>
      <c r="D130" s="186" t="n"/>
      <c r="E130" s="186" t="inlineStr">
        <is>
          <t>Epidermophyton floccosum</t>
        </is>
      </c>
      <c r="F130" s="186" t="inlineStr">
        <is>
          <t>Candida albicans</t>
        </is>
      </c>
      <c r="G130" s="186" t="inlineStr">
        <is>
          <t>Microsporum canis</t>
        </is>
      </c>
      <c r="H130" s="186" t="inlineStr">
        <is>
          <t>Tinea capitis</t>
        </is>
      </c>
      <c r="I130" s="188" t="inlineStr">
        <is>
          <t>Malassezia furfur</t>
        </is>
      </c>
      <c r="J130" s="185" t="inlineStr">
        <is>
          <t>5</t>
        </is>
      </c>
      <c r="K130" s="186" t="inlineStr">
        <is>
          <t>✅ คำตอบที่ถูกต้อง: ข้อ จ. Malassezia furfur
🎯 ทำไมข้อนี้ถึงถูก:
🎯 ทำไมข้อนี้ถึงถูก: ลักษณะรอยด่างสีขาวหรือน้ำตาลจางๆ ขอบชัด ขุยละเอียดที่แผ่นหลัง สัมพันธ์กับเหงื่อ ความชื้น และการไม่เปลี่ยนชุดกีฬา เป็นอาการแสดงแบบฉบับของโรคเกลื้อน (Tinea versicolor หรือ Pityriasis versicolor) ซึ่งเกิดจากการติดเชื้อราประเภทยีสต์ Malassezia furfur (เดิมเรียกว่า Pityrosporum ovale)
🔍 ข้ออื่นผิดเพราะอะไร:
•
• ข
• ้
• อ
• ก
• .
• :
• E
• p
• i
• d
• e
• r
• m
• o
• p
• h
• y
• t
• o
• n
• f
• l
• o
• c
• c
• o
• s
• u
• m
• เ
• ป
• ็
• น
• เ
• ช
• ื
• ้
• อ
• ร
• า
• ก
• ล
• ุ
• ่
• ม
• d
• e
• r
• m
• a
• t
• o
• p
• h
• y
• t
• e
• ก
• ่
• อ
• โ
• ร
• ค
• ก
• ล
• า
• ก
• (
• T
• i
• n
• e
• a
• c
• o
• r
• p
• o
• r
• i
• s
• ,
• T
• i
• n
• e
• a
• c
• r
• u
• r
• i
• s
• ,
• T
• i
• n
• e
• a
• p
• e
• d
• i
• s
• )
• ม
• ี
• ล
• ั
• ก
• ษ
• ณ
• ะ
• เ
• ป
• ็
• น
• ว
• ง
• ผ
• ื
• ่
• น
• แ
• ด
• ง
• ค
• ั
• น
• ข
• อ
• บ
• ย
• ก
• น
• ู
• น
• แ
• ล
• ะ
• ม
• ี
• ต
• ุ
• ่
• ม
• น
• ้
• ำ
• ใ
• ส
• ไ
• ม
• ่
• ใ
• ช
• ่
• ร
• อ
• ย
• ด
• ่
• า
• ง
• ข
• า
• ว
• ด
• ่
• า
• ง
• ด
• ำ
• แ
• บ
• บ
• เ
• ก
• ล
• ื
• ้
• อ
• น
•
• ข
• ้
• อ
• ข
• .
• :
• C
• a
• n
• d
• i
• d
• a
• a
• l
• b
• i
• c
• a
• n
• s
• ก
• ่
• อ
• โ
• ร
• ค
• ต
• ิ
• ด
• เ
• ช
• ื
• ้
• อ
• ร
• า
• แ
• ค
• น
• ด
• ิ
• ด
• า
• ม
• ั
• ก
• เ
• ก
• ิ
• ด
• ใ
• น
• บ
• ร
• ิ
• เ
• ว
• ณ
• ซ
• อ
• ก
• พ
• ั
• บ
• ท
• ี
• ่
• อ
• ั
• บ
• ช
• ื
• ้
• น
• (
• C
• a
• n
• d
• i
• d
• a
• l
• i
• n
• t
• e
• r
• t
• r
• i
• g
• o
• )
• ม
• ี
• ล
• ั
• ก
• ษ
• ณ
• ะ
• เ
• ป
• ็
• น
• ป
• ื
• ้
• น
• แ
• ด
• ง
• ส
• ด
• ข
• อ
• บ
• เ
• ข
• ต
• ช
• ั
• ด
• เ
• จ
• น
• แ
• ล
• ะ
• ม
• ี
• ต
• ุ
• ่
• ม
• ห
• น
• อ
• ง
• ก
• ร
• ะ
• จ
• า
• ย
• อ
• ย
• ู
• ่
• ร
• อ
• บ
• น
• อ
• ก
• (
• s
• a
• t
• e
• l
• l
• i
• t
• e
• l
• e
• s
• i
• o
• n
• s
• )
•
• ข
• ้
• อ
• ค
• .
• :
• M
• i
• c
• r
• o
• s
• p
• o
• r
• u
• m
• c
• a
• n
• i
• s
• เ
• ป
• ็
• น
• d
• e
• r
• m
• a
• t
• o
• p
• h
• y
• t
• e
• ท
• ี
• ่
• ต
• ิ
• ด
• ต
• ่
• อ
• จ
• า
• ก
• ส
• ั
• ต
• ว
• ์
• เ
• ล
• ี
• ้
• ย
• ง
• ก
• ่
• อ
• ใ
• ห
• ้
• เ
• ก
• ิ
• ด
• โ
• ร
• ค
• ก
• ล
• า
• ก
• ว
• ง
• แ
• ห
• ว
• น
• (
• r
• i
• n
• g
• w
• o
• r
• m
• )
• ท
• ี
• ่
• ม
• ี
• อ
• า
• ก
• า
• ร
• ค
• ั
• น
• แ
• ล
• ะ
• ผ
• ื
• ่
• น
• อ
• ั
• ก
• เ
• ส
• บ
• แ
• ด
• ง
• ช
• ั
• ด
• เ
• จ
• น
•
• ข
• ้
• อ
• ง
• .
• :
• T
• i
• n
• e
• a
• c
• a
• p
• i
• t
• i
• s
• เ
• ป
• ็
• น
• ช
• ื
• ่
• อ
• ข
• อ
• ง
• โ
• ร
• ค
• เ
• ช
• ื
• ้
• อ
• ร
• า
• บ
• น
• ห
• น
• ั
• ง
• ศ
• ี
• ร
• ษ
• ะ
• ไ
• ม
• ่
• ใ
• ช
• ่
• ช
• ื
• ่
• อ
• ส
• ป
• ี
• ช
• ี
• ส
• ์
• ข
• อ
• ง
• เ
• ช
• ื
• ้
• อ
• จ
• ุ
• ล
• ช
• ี
• พ</t>
        </is>
      </c>
      <c r="L130" s="186" t="n"/>
      <c r="M130" s="186" t="inlineStr">
        <is>
          <t>Dermatologic</t>
        </is>
      </c>
      <c r="N130" s="186" t="inlineStr">
        <is>
          <t>Superficial fungal</t>
        </is>
      </c>
      <c r="O130" s="185" t="inlineStr">
        <is>
          <t>Clinic</t>
        </is>
      </c>
      <c r="P130" s="186" t="inlineStr">
        <is>
          <t>[SOURCE: Mock Pharmtutor 2024 Set 2 ข้อ 14]</t>
        </is>
      </c>
      <c r="Q130" s="185" t="inlineStr">
        <is>
          <t>ข้อสอบจำลอง</t>
        </is>
      </c>
      <c r="R130" s="185" t="inlineStr">
        <is>
          <t>Mock Pharmtutor 2024</t>
        </is>
      </c>
      <c r="S130" s="185" t="n"/>
    </row>
    <row r="131" ht="24" customHeight="1" s="49">
      <c r="A131" s="187" t="n">
        <v>129</v>
      </c>
      <c r="B131" s="186" t="n"/>
      <c r="C131" s="186" t="inlineStr">
        <is>
          <t>ข้อใดคือ กลไกการออกฤทธิ์ของ Acyclovir</t>
        </is>
      </c>
      <c r="D131" s="186" t="n"/>
      <c r="E131" s="186" t="inlineStr">
        <is>
          <t>ยับยั้ง Viral DNA polymerase</t>
        </is>
      </c>
      <c r="F131" s="186" t="inlineStr">
        <is>
          <t>ยับยั้ง 14-alpha demethylase</t>
        </is>
      </c>
      <c r="G131" s="186" t="inlineStr">
        <is>
          <t>ยับยั้งการสร้าง nucleic acid</t>
        </is>
      </c>
      <c r="H131" s="186" t="inlineStr">
        <is>
          <t>ยับยั้ง DNA gyrase</t>
        </is>
      </c>
      <c r="I131" s="188" t="inlineStr">
        <is>
          <t>ยับยั้ง Nucleoside reverse transcriptase</t>
        </is>
      </c>
      <c r="J131" s="185" t="inlineStr">
        <is>
          <t>1</t>
        </is>
      </c>
      <c r="K131" s="186" t="inlineStr">
        <is>
          <t>✅ คำตอบที่ถูกต้อง: ข้อ ก. ยับยั้ง Viral DNA polymerase
🎯 ทำไมข้อนี้ถึงถูก:
🎯 ทำไมข้อนี้ถึงถูก: Acyclovir เป็น guanosine analog prodrug ที่ต้องอาศัย viral thymidine kinase เปลี่ยนเป็น acyclovir monophosphate ก่อนถูกเปลี่ยนเป็น acyclovir triphosphate ซึ่งออกฤทธิ์ยับยั้งเอนไซม์ Viral DNA polymerase อย่างจำเพาะและทำให้สาย DNA ของไวรัสหยุดการต่อตัว (chain termination)
🔍 ข้ออื่นผิดเพราะอะไร:
•
• ข
• ้
• อ
• ข
• .
• :
• ย
• ั
• บ
• ย
• ั
• ้
• ง
• 1
• 4
• 
• a
• l
• p
• h
• a
• d
• e
• m
• e
• t
• h
• y
• l
• a
• s
• e
• เ
• ป
• ็
• น
• ก
• ล
• ไ
• ก
• ก
• า
• ร
• อ
• อ
• ก
• ฤ
• ท
• ธ
• ิ
• ์
• ข
• อ
• ง
• ย
• า
• ต
• ้
• า
• น
• เ
• ช
• ื
• ้
• อ
• ร
• า
• ก
• ล
• ุ
• ่
• ม
• A
• z
• o
• l
• e
• s
• (
• เ
• ช
• ่
• น
• K
• e
• t
• o
• c
• o
• n
• a
• z
• o
• l
• e
• ,
• F
• l
• u
• c
• o
• n
• a
• z
• o
• l
• e
• ,
• I
• t
• r
• a
• c
• o
• n
• a
• z
• o
• l
• e
• )
• ใ
• น
• ก
• า
• ร
• ย
• ั
• บ
• ย
• ั
• ้
• ง
• ก
• า
• ร
• ส
• ั
• ง
• เ
• ค
• ร
• า
• ะ
• ห
• ์
• e
• r
• g
• o
• s
• t
• e
• r
• o
• l
•
• ข
• ้
• อ
• ค
• .
• :
• ย
• ั
• บ
• ย
• ั
• ้
• ง
• ก
• า
• ร
• ส
• ร
• ้
• า
• ง
• n
• u
• c
• l
• e
• i
• c
• a
• c
• i
• d
• เ
• ป
• ็
• น
• ค
• ำ
• อ
• ธ
• ิ
• บ
• า
• ย
• ท
• ี
• ่
• ก
• ว
• ้
• า
• ง
• เ
• ก
• ิ
• น
• ไ
• ป
• แ
• ล
• ะ
• ไ
• ม
• ่
• เ
• จ
• า
• ะ
• จ
• ง
• ก
• ล
• ไ
• ก
• ร
• ะ
• ด
• ั
• บ
• โ
• ม
• เ
• ล
• ก
• ุ
• ล
• ข
• อ
• ง
• A
• c
• y
• c
• l
• o
• v
• i
• r
•
• ข
• ้
• อ
• ง
• .
• :
• ย
• ั
• บ
• ย
• ั
• ้
• ง
• D
• N
• A
• g
• y
• r
• a
• s
• e
• เ
• ป
• ็
• น
• ก
• ล
• ไ
• ก
• ข
• อ
• ง
• ย
• า
• ต
• ้
• า
• น
• แ
• บ
• ค
• ท
• ี
• เ
• ร
• ี
• ย
• ก
• ล
• ุ
• ่
• ม
• F
• l
• u
• o
• r
• o
• q
• u
• i
• n
• o
• l
• o
• n
• e
• s
• (
• เ
• ช
• ่
• น
• C
• i
• p
• r
• o
• f
• l
• o
• x
• a
• c
• i
• n
• ,
• L
• e
• v
• o
• f
• l
• o
• x
• a
• c
• i
• n
• )
•
• ข
• ้
• อ
• จ
• .
• :
• ย
• ั
• บ
• ย
• ั
• ้
• ง
• N
• u
• c
• l
• e
• o
• s
• i
• d
• e
• r
• e
• v
• e
• r
• s
• e
• t
• r
• a
• n
• s
• c
• r
• i
• p
• t
• a
• s
• e
• เ
• ป
• ็
• น
• ก
• ล
• ไ
• ก
• ข
• อ
• ง
• ย
• า
• ก
• ล
• ุ
• ่
• ม
• N
• R
• T
• I
• s
• (
• เ
• ช
• ่
• น
• Z
• i
• d
• o
• v
• u
• d
• i
• n
• e
• ,
• T
• e
• n
• o
• f
• o
• v
• i
• r
• ,
• L
• a
• m
• i
• v
• u
• d
• i
• n
• e
• )
• ใ
• น
• ก
• า
• ร
• ร
• ั
• ก
• ษ
• า
• ไ
• ว
• ร
• ั
• ส
• H
• I
• V
• ไ
• ม
• ่
• ใ
• ช
• ่
• ไ
• ว
• ร
• ั
• ส
• H
• e
• r
• p
• e
• s
• s
• i
• m
• p
• l
• e
• x</t>
        </is>
      </c>
      <c r="L131" s="186" t="n"/>
      <c r="M131" s="186" t="inlineStr">
        <is>
          <t>Dermatologic</t>
        </is>
      </c>
      <c r="N131" s="186" t="inlineStr">
        <is>
          <t>Herpes &amp; Zoster</t>
        </is>
      </c>
      <c r="O131" s="185" t="inlineStr">
        <is>
          <t>Clinic</t>
        </is>
      </c>
      <c r="P131" s="186" t="inlineStr">
        <is>
          <t>[SOURCE: Mock Pharmtutor 2024 Set 2 ข้อ 15]</t>
        </is>
      </c>
      <c r="Q131" s="185" t="inlineStr">
        <is>
          <t>ข้อสอบจำลอง</t>
        </is>
      </c>
      <c r="R131" s="185" t="inlineStr">
        <is>
          <t>Mock Pharmtutor 2024</t>
        </is>
      </c>
      <c r="S131" s="185" t="n"/>
    </row>
    <row r="132" ht="24" customHeight="1" s="49">
      <c r="A132" s="187" t="n">
        <v>130</v>
      </c>
      <c r="B132" s="186" t="n"/>
      <c r="C132" s="186" t="inlineStr">
        <is>
          <t>ลักษณะอาการใดที่เป็น Seborrheic dermatitis (MCQ ธ.ค. 66)</t>
        </is>
      </c>
      <c r="D132" s="186" t="n"/>
      <c r="E132" s="186" t="inlineStr">
        <is>
          <t>ผิวหนังมีลักษณะบวมแดง มีตุ่มแดงกระจาย</t>
        </is>
      </c>
      <c r="F132" s="186" t="inlineStr">
        <is>
          <t>ผิวหนังเป็นผื่นจุดราบขนาดเล็ก กระจายหรือรวมเป็นแผ่น อาจสีจางหรือเข้มกว่าผิว</t>
        </is>
      </c>
      <c r="G132" s="186" t="inlineStr">
        <is>
          <t>ผิวหนังเป็นผื่น ลักษณะเป็นวงขอบชัด อาจมีขุย มีอาการคัน</t>
        </is>
      </c>
      <c r="H132" s="186" t="inlineStr">
        <is>
          <t>ผิวหนังมีลักษณะผื่นแดง คัน มีขุยหรือสะเก็ดสีเหลือง บริเวณ T-zone</t>
        </is>
      </c>
      <c r="I132" s="188" t="inlineStr">
        <is>
          <t>ผิวหนังอักเสบก่อตัวเป็นแผ่นนูนหนา ผิวแห้ง แตก คัน ปกคลุมด้วยขุยขาว หรือขุยเงิน</t>
        </is>
      </c>
      <c r="J132" s="185" t="inlineStr">
        <is>
          <t>4</t>
        </is>
      </c>
      <c r="K132" s="186" t="inlineStr">
        <is>
          <t>✅ คำตอบที่ถูกต้อง: ข้อ ง. ผิวหนังมีลักษณะผื่นแดง คัน มีขุยหรือสะเก็ดสีเหลือง บริเวณ T-zone
🎯 ทำไมข้อนี้ถึงถูก:
🎯 ทำไมข้อนี้ถึงถูก: Seborrheic dermatitis (ต่อมไขมันอักเสบหรือเซบเดิร์ม) มีลักษณะจำเพาะคือ ผื่นแดงคันและมีสะเก็ดหรือขุยมันเยิ้มสีเหลือง (greasy yellowish scales) เกิดขึ้นในบริเวณที่มีต่อมไขมันหนาแน่น (seborrheic areas) เช่น บริเวณใบหน้าโซนตัวที (T-zone), คิ้ว, ร่องจมูก และหนังศีรษะ
🔍 ข้ออื่นผิดเพราะอะไร:
•
• ข
• ้
• อ
• ก
• .
• :
• ผ
• ิ
• ว
• ห
• น
• ั
• ง
• ม
• ี
• ล
• ั
• ก
• ษ
• ณ
• ะ
• บ
• ว
• ม
• แ
• ด
• ง
• ม
• ี
• ต
• ุ
• ่
• ม
• แ
• ด
• ง
• ก
• ร
• ะ
• จ
• า
• ย
• :
• เ
• ป
• ็
• น
• ล
• ั
• ก
• ษ
• ณ
• ะ
• ข
• อ
• ง
• C
• o
• n
• t
• a
• c
• t
• d
• e
• r
• m
• a
• t
• i
• t
• i
• s
• ห
• ร
• ื
• อ
• U
• r
• t
• i
• c
• a
• r
• i
• a
• /
• D
• r
• u
• g
• e
• r
• u
• p
• t
• i
• o
• n
• เ
• ฉ
• ี
• ย
• บ
• พ
• ล
• ั
• น
•
• ข
• ้
• อ
• ข
• .
• :
• ผ
• ิ
• ว
• ห
• น
• ั
• ง
• เ
• ป
• ็
• น
• ผ
• ื
• ่
• น
• จ
• ุ
• ด
• ร
• า
• บ
• ข
• น
• า
• ด
• เ
• ล
• ็
• ก
• ก
• ร
• ะ
• จ
• า
• ย
• ห
• ร
• ื
• อ
• ร
• ว
• ม
• เ
• ป
• ็
• น
• แ
• ผ
• ่
• น
• อ
• า
• จ
• ส
• ี
• จ
• า
• ง
• ห
• ร
• ื
• อ
• เ
• ข
• ้
• ม
• ก
• ว
• ่
• า
• ผ
• ิ
• ว
• :
• เ
• ป
• ็
• น
• ล
• ั
• ก
• ษ
• ณ
• ะ
• ท
• า
• ง
• ค
• ล
• ิ
• น
• ิ
• ก
• ข
• อ
• ง
• เ
• ก
• ล
• ื
• ้
• อ
• น
• (
• T
• i
• n
• e
• a
• v
• e
• r
• s
• i
• c
• o
• l
• o
• r
• )
•
• ข
• ้
• อ
• ค
• .
• :
• ผ
• ิ
• ว
• ห
• น
• ั
• ง
• เ
• ป
• ็
• น
• ผ
• ื
• ่
• น
• ล
• ั
• ก
• ษ
• ณ
• ะ
• เ
• ป
• ็
• น
• ว
• ง
• ข
• อ
• บ
• ช
• ั
• ด
• อ
• า
• จ
• ม
• ี
• ข
• ุ
• ย
• ม
• ี
• อ
• า
• ก
• า
• ร
• ค
• ั
• น
• :
• เ
• ป
• ็
• น
• ล
• ั
• ก
• ษ
• ณ
• ะ
• ข
• อ
• ง
• โ
• ร
• ค
• ก
• ล
• า
• ก
• (
• T
• i
• n
• e
• a
• c
• o
• r
• p
• o
• r
• i
• s
• )
• ห
• ร
• ื
• อ
• R
• i
• n
• g
• w
• o
• r
• m
•
• ข
• ้
• อ
• จ
• .
• :
• ผ
• ิ
• ว
• ห
• น
• ั
• ง
• อ
• ั
• ก
• เ
• ส
• บ
• ก
• ่
• อ
• ต
• ั
• ว
• เ
• ป
• ็
• น
• แ
• ผ
• ่
• น
• น
• ู
• น
• ห
• น
• า
• ผ
• ิ
• ว
• แ
• ห
• ้
• ง
• แ
• ต
• ก
• ค
• ั
• น
• ป
• ก
• ค
• ล
• ุ
• ม
• ด
• ้
• ว
• ย
• ข
• ุ
• ย
• ข
• า
• ว
• ห
• ร
• ื
• อ
• ข
• ุ
• ย
• เ
• ง
• ิ
• น
• :
• เ
• ป
• ็
• น
• ล
• ั
• ก
• ษ
• ณ
• ะ
• แ
• บ
• บ
• ฉ
• บ
• ั
• บ
• ข
• อ
• ง
• โ
• ร
• ค
• ส
• ะ
• เ
• ก
• ็
• ด
• เ
• ง
• ิ
• น
• (
• P
• s
• o
• r
• i
• a
• s
• i
• s
• v
• u
• l
• g
• a
• r
• i
• s
• ท
• ี
• ่
• ม
• ี
• s
• i
• l
• v
• e
• r
• y
• s
• c
• a
• l
• e
• s
• )</t>
        </is>
      </c>
      <c r="L132" s="186" t="n"/>
      <c r="M132" s="186" t="inlineStr">
        <is>
          <t>Dermatologic</t>
        </is>
      </c>
      <c r="N132" s="186" t="inlineStr">
        <is>
          <t>Seborrheic dermatitis</t>
        </is>
      </c>
      <c r="O132" s="185" t="inlineStr">
        <is>
          <t>Clinic</t>
        </is>
      </c>
      <c r="P132" s="186" t="inlineStr">
        <is>
          <t>[SOURCE: Mock Pharmtutor 2024 Set 2 ข้อ 17]</t>
        </is>
      </c>
      <c r="Q132" s="185" t="inlineStr">
        <is>
          <t>ข้อสอบจำลอง</t>
        </is>
      </c>
      <c r="R132" s="185" t="inlineStr">
        <is>
          <t>Mock Pharmtutor 2024</t>
        </is>
      </c>
      <c r="S132" s="185" t="n"/>
    </row>
    <row r="133" ht="24" customHeight="1" s="49">
      <c r="A133" s="187" t="n">
        <v>131</v>
      </c>
      <c r="B133" s="186" t="n"/>
      <c r="C133" s="186"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 (MCQ ธ.ค. 66)</t>
        </is>
      </c>
      <c r="D133" s="186" t="n"/>
      <c r="E133" s="186" t="inlineStr">
        <is>
          <t>Acne</t>
        </is>
      </c>
      <c r="F133" s="186" t="inlineStr">
        <is>
          <t>Irritant contact dermatitis</t>
        </is>
      </c>
      <c r="G133" s="186" t="inlineStr">
        <is>
          <t>Photosensitivity</t>
        </is>
      </c>
      <c r="H133" s="186" t="inlineStr">
        <is>
          <t>Hyperpigmentation</t>
        </is>
      </c>
      <c r="I133" s="188" t="inlineStr">
        <is>
          <t>Peeling skin</t>
        </is>
      </c>
      <c r="J133" s="185" t="inlineStr">
        <is>
          <t>2</t>
        </is>
      </c>
      <c r="K133" s="186" t="inlineStr">
        <is>
          <t>✅ คำตอบที่ถูกต้อง: ข้อ ข. Irritant contact dermatitis
🎯 ทำไมข้อนี้ถึงถูก:
🎯 ทำไมข้อนี้ถึงถูก: การใช้ยา Triamcinolone acetonide 0.1% (moderate potency steroid) ทาบริเวณใบหน้าและหลังหูเป็นเวลานาน ร่วมกับสารกันเสียหรือตัวทำละลายในเนื้อครีมและ miconazole จะทำให้เกราะป้องกันผิวหนังถูกทำลาย เกิดผิวบาง หลอดเลือดฝอยขยายตัว (telangiectasia) และเกิดการระคายเคืองผิวหนังอักเสบสัมผัส (Irritant contact dermatitis / steroid-induced rosacea-like dermatitis) ได้ง่าย
🔍 ข้ออื่นผิดเพราะอะไร:
•
• ข
• ้
• อ
• ก
• .
• :
• A
• c
• n
• e
• :
• แ
• ม
• ้
• ส
• เ
• ต
• ี
• ย
• ร
• อ
• ย
• ด
• ์
• อ
• า
• จ
• ท
• ำ
• ใ
• ห
• ้
• เ
• ก
• ิ
• ด
• s
• t
• e
• r
• o
• i
• d
• a
• c
• n
• e
• ไ
• ด
• ้
• แ
• ต
• ่
• ก
• า
• ร
• ร
• ะ
• ค
• า
• ย
• เ
• ค
• ื
• อ
• ง
• แ
• ล
• ะ
• อ
• ั
• ก
• เ
• ส
• บ
• ผ
• ิ
• ว
• ส
• ั
• ม
• ผ
• ั
• ส
• จ
• า
• ก
• เ
• น
• ื
• ้
• อ
• เ
• บ
• ส
• ย
• า
• แ
• ล
• ะ
• ผ
• ิ
• ว
• บ
• า
• ง
• ล
• ง
• เ
• ป
• ็
• น
• ผ
• ล
• ข
• ้
• า
• ง
• เ
• ค
• ี
• ย
• ง
• ส
• ำ
• ค
• ั
• ญ
• ท
• ี
• ่
• ข
• ้
• อ
• ส
• อ
• บ
• เ
• น
• ้
• น
• ย
• ้
• ำ
•
• ข
• ้
• อ
• ค
• .
• :
• P
• h
• o
• t
• o
• s
• e
• n
• s
• i
• t
• i
• v
• i
• t
• y
• :
• ย
• า
• ท
• า
• T
• r
• i
• a
• m
• c
• i
• n
• o
• l
• o
• n
• e
• แ
• ล
• ะ
• M
• i
• c
• o
• n
• a
• z
• o
• l
• e
• ไ
• ม
• ่
• ใ
• ช
• ่
• ก
• ล
• ุ
• ่
• ม
• ย
• า
• ท
• ี
• ่
• ก
• ่
• อ
• ภ
• า
• ว
• ะ
• แ
• พ
• ้
• แ
• ส
• ง
• แ
• ด
• ด
• โ
• ด
• ย
• ต
• ร
• ง
•
• ข
• ้
• อ
• ง
• .
• :
• H
• y
• p
• e
• r
• p
• i
• g
• m
• e
• n
• t
• a
• t
• i
• o
• n
• :
• ส
• เ
• ต
• ี
• ย
• ร
• อ
• ย
• ด
• ์
• ท
• า
• ภ
• า
• ย
• น
• อ
• ก
• ม
• ั
• ก
• ท
• ำ
• ใ
• ห
• ้
• เ
• ก
• ิ
• ด
• ภ
• า
• ว
• ะ
• ส
• ี
• ผ
• ิ
• ว
• จ
• า
• ง
• ล
• ง
• (
• H
• y
• p
• o
• p
• i
• g
• m
• e
• n
• t
• a
• t
• i
• o
• n
• )
• ม
• า
• ก
• ก
• ว
• ่
• า
• ผ
• ิ
• ว
• ค
• ล
• ้
• ำ
• ด
• ำ
•
• ข
• ้
• อ
• จ
• .
• :
• P
• e
• e
• l
• i
• n
• g
• s
• k
• i
• n
• :
• ก
• า
• ร
• ล
• อ
• ก
• ข
• อ
• ง
• ผ
• ิ
• ว
• ห
• น
• ั
• ง
• ม
• ั
• ก
• เ
• ป
• ็
• น
• ผ
• ล
• ข
• อ
• ง
• k
• e
• r
• a
• t
• o
• l
• y
• t
• i
• c
• a
• g
• e
• n
• t
• s
• เ
• ช
• ่
• น
• s
• a
• l
• i
• c
• y
• l
• i
• c
• a
• c
• i
• d
• ห
• ร
• ื
• อ
• r
• e
• t
• i
• n
• o
• i
• d
• s
• ไ
• ม
• ่
• ใ
• ช
• ่
• ผ
• ล
• ข
• ้
• า
• ง
• เ
• ค
• ี
• ย
• ง
• ห
• ล
• ั
• ก
• ข
• อ
• ง
• ก
• า
• ร
• ใ
• ช
• ้
• t
• o
• p
• i
• c
• a
• l
• s
• t
• e
• r
• o
• i
• d</t>
        </is>
      </c>
      <c r="L133" s="186" t="n"/>
      <c r="M133" s="186" t="inlineStr">
        <is>
          <t>Dermatologic</t>
        </is>
      </c>
      <c r="N133" s="186" t="inlineStr">
        <is>
          <t>Seborrheic dermatitis</t>
        </is>
      </c>
      <c r="O133" s="185" t="inlineStr">
        <is>
          <t>Clinic</t>
        </is>
      </c>
      <c r="P133" s="186" t="inlineStr">
        <is>
          <t>[SOURCE: Mock Pharmtutor 2024 Set 2 ข้อ 18]</t>
        </is>
      </c>
      <c r="Q133" s="185" t="inlineStr">
        <is>
          <t>ข้อสอบจำลอง</t>
        </is>
      </c>
      <c r="R133" s="185" t="inlineStr">
        <is>
          <t>Mock Pharmtutor 2024</t>
        </is>
      </c>
      <c r="S133" s="185" t="n"/>
    </row>
    <row r="134" ht="24" customHeight="1" s="49">
      <c r="A134" s="187" t="n">
        <v>132</v>
      </c>
      <c r="B134"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134" s="186" t="inlineStr">
        <is>
          <t>จากประวัติและลักษณะรอยโรคข้างต้น อาการของผู้ป่วยเข้าได้กับโรคใดมากที่สุด</t>
        </is>
      </c>
      <c r="D134" s="186" t="n"/>
      <c r="E134" s="186" t="inlineStr">
        <is>
          <t>Photosensitivity reaction</t>
        </is>
      </c>
      <c r="F134" s="186" t="inlineStr">
        <is>
          <t>Contact eczema</t>
        </is>
      </c>
      <c r="G134" s="186" t="inlineStr">
        <is>
          <t>Impetigo</t>
        </is>
      </c>
      <c r="H134" s="186" t="inlineStr">
        <is>
          <t>Aphthous ulcer (Canker sore)</t>
        </is>
      </c>
      <c r="I134" s="188" t="inlineStr">
        <is>
          <t>Herpes labialis (Cold sore)</t>
        </is>
      </c>
      <c r="J134" s="185" t="inlineStr">
        <is>
          <t>5</t>
        </is>
      </c>
      <c r="K134" s="186" t="inlineStr">
        <is>
          <t>✅ คำตอบที่ถูกต้อง: ข้อ จ. Herpes labialis (Cold sore)
🎯 ทำไมข้อนี้ถึงถูก:
🎯 ทำไมข้อนี้ถึงถูก: อาการแสดงที่มีตุ่มน้ำใสรวมกันเป็นกลุ่มบนฐานสีแดง (Grouped vesicles on erythematous base) บริเวณริมฝีปาก (Vermilion border) ที่แตกออกเป็นแผลตื้นๆ และมีอาการนำมาก่อน 24 ชั่วโมง คือ อาการแสบร้อน คันยิบๆ (Prodromal tingling/burning sensation) เป็นลักษณะเฉพาะทางคลินิกของโรคเริมที่ริมฝีปาก (Herpes labialis หรือ Cold sore) ซึ่งเกิดจากการกำเริบของเชื้อไวรัส Herpes Simplex Virus type 1 (HSV-1)
🔍 ข้ออื่นผิดเพราะอะไร:
• ข้อ ก. Photosensitivity: มักเป็นผื่นแดงกระจายตัวตามบริเวณที่โดนแดด ไม่ได้เป็นตุ่มน้ำใสรวมกลุ่มเฉพาะริมฝีปาก
• ข้อ ข. Eczema: มักเป็นผื่นแห้งคัน ลอกเป็นขุย ขอบเขตไม่ชัดเจน
• ข้อ ค. Impetigo: เป็นการติดเชื้อแบคทีเรีย มักพบบ่อยในเด็ก มีสะเก็ดแผลสีเหลืองคล้ายน้ำผึ้งกรัง (Honey-colored crust)
• ข้อ ง. Aphthous ulcer: แผลร้อนในจะเกิดใน เยื่อบุช่องปากด้านใน (Non-keratinized oral mucosa) ไม่ได้เกิดที่ริมฝีปากด้านนอก
• --</t>
        </is>
      </c>
      <c r="L134" s="186" t="n"/>
      <c r="M134" s="186" t="inlineStr">
        <is>
          <t>Dermatologic</t>
        </is>
      </c>
      <c r="N134" s="186" t="inlineStr">
        <is>
          <t>Viral Skin Infections</t>
        </is>
      </c>
      <c r="O134" s="185" t="inlineStr">
        <is>
          <t>Clinic</t>
        </is>
      </c>
      <c r="P134" s="186" t="inlineStr">
        <is>
          <t>ข้อ 118 Mock RxCU83</t>
        </is>
      </c>
      <c r="Q134" s="185" t="inlineStr">
        <is>
          <t>ข้อสอบจำลอง</t>
        </is>
      </c>
      <c r="R134" s="185" t="inlineStr">
        <is>
          <t>Mock RxCU83 ชุดที่ 1</t>
        </is>
      </c>
      <c r="S134" s="185" t="inlineStr">
        <is>
          <t>CASE_MOCK83_08</t>
        </is>
      </c>
    </row>
    <row r="135" ht="24" customHeight="1" s="49">
      <c r="A135" s="187" t="n">
        <v>133</v>
      </c>
      <c r="B135"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135" s="186" t="inlineStr">
        <is>
          <t>การจัดการทางเภสัชกรรมและการใช้ยาที่เหมาะสมที่สุดสำหรับผู้ป่วยรายนี้คือข้อใด</t>
        </is>
      </c>
      <c r="D135" s="186" t="n"/>
      <c r="E135" s="186" t="inlineStr">
        <is>
          <t>Mupirocin 2% ointment ทาวันละ 2-3 ครั้ง</t>
        </is>
      </c>
      <c r="F135" s="186" t="inlineStr">
        <is>
          <t>Moisturizing cream ทาวันละ 2-3 ครั้ง</t>
        </is>
      </c>
      <c r="G135" s="186" t="inlineStr">
        <is>
          <t>Acyclovir 5% cream ทาบริเวณรอยโรควันละ 5 ครั้ง (ทุก 4 ชั่วโมงขณะตื่น)</t>
        </is>
      </c>
      <c r="H135" s="186" t="inlineStr">
        <is>
          <t>Acyclovir 400 mg tablet รับประทานวันละ 5 ครั้ง</t>
        </is>
      </c>
      <c r="I135" s="188" t="inlineStr">
        <is>
          <t>Desoximetasone 0.25% cream ทาวันละ 2 ครั้ง</t>
        </is>
      </c>
      <c r="J135" s="185" t="inlineStr">
        <is>
          <t>3</t>
        </is>
      </c>
      <c r="K135" s="186" t="inlineStr">
        <is>
          <t>✅ คำตอบที่ถูกต้อง: ข้อ ค. Acyclovir 5% cream ทาบริเวณรอยโรควันละ 5 ครั้ง (ทุก 4 ชั่วโมงขณะตื่น)
🎯 ทำไมข้อนี้ถึงถูก:
🎯 ทำไมข้อนี้ถึงถูก: ในผู้ป่วยที่มีภูมิคุ้มกันปกติ (Immunocompetent) ที่เป็นโรคเริมที่ริมฝีปาก (Herpes labialis) การใช้ยาต้านไวรัสชนิดทาภายนอก เช่น Acyclovir 5% cream ทาวันละ 5 ครั้ง ทุก 4 ชั่วโมง เป็นเวลา 4-5 วัน โดยเริ่มทาให้เร็วที่สุดตั้งแต่เริ่มมีอาการนำหรือตุ่มน้ำใส จะช่วยลดระยะเวลาการหายของแผล บรรเทาอาการปวด และลดการแพร่กระจายของเชื้อได้อย่างมีประสิทธิภาพ
🔍 ข้ออื่นผิดเพราะอะไร:
• ข้อ ก. Mupirocin: เป็นยาปฏิชีวนะต้านแบคทีเรีย ไม่ได้ออกฤทธิ์ต่อเชื้อไวรัส HSV
• ข้อ ข. Moisturizing cream: ไม่ช่วยยับยั้งเชื้อไวรัส
• ข้อ ง. Acyclovir tablet: เก็บไว้ใช้สำหรับผู้ป่วยที่มีอาการรุนแรง มีภาวะภูมิคุ้มกันบกพร่อง หรือเป็นบ่อยครั้งมาก
• ข้อ จ. Desoximetasone: เป็น Topical steroid ที่มีฤทธิ์กดภูมิคุ้มกันเฉพาะที่ ห้ามใช้เด็ดขาดเพราะจะทำให้เชื้อไวรัสลุกลามรุนแรงขึ้น
• --</t>
        </is>
      </c>
      <c r="L135" s="186" t="n"/>
      <c r="M135" s="186" t="inlineStr">
        <is>
          <t>Dermatologic</t>
        </is>
      </c>
      <c r="N135" s="186" t="inlineStr">
        <is>
          <t>Viral Skin Infections</t>
        </is>
      </c>
      <c r="O135" s="185" t="inlineStr">
        <is>
          <t>Clinic</t>
        </is>
      </c>
      <c r="P135" s="186" t="inlineStr">
        <is>
          <t>ข้อ 119 Mock RxCU83</t>
        </is>
      </c>
      <c r="Q135" s="185" t="inlineStr">
        <is>
          <t>ข้อสอบจำลอง</t>
        </is>
      </c>
      <c r="R135" s="185" t="inlineStr">
        <is>
          <t>Mock RxCU83 ชุดที่ 1</t>
        </is>
      </c>
      <c r="S135" s="185" t="inlineStr">
        <is>
          <t>CASE_MOCK83_08</t>
        </is>
      </c>
    </row>
    <row r="136" ht="24" customHeight="1" s="49">
      <c r="A136" s="187" t="n">
        <v>134</v>
      </c>
      <c r="B136"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136" s="186" t="inlineStr">
        <is>
          <t>คำแนะนำในการปฏิบัติตัวที่สำคัญที่สุดเพื่อป้องกันการแพร่กระจายของเชื้อไวรัสเริมไปสู่ผู้อื่นคือข้อใด</t>
        </is>
      </c>
      <c r="D136" s="186" t="n"/>
      <c r="E136" s="186" t="inlineStr">
        <is>
          <t>เชื้อจะไม่สามารถแพร่ไปสู่ผู้อื่นได้เมื่อตุ่มน้ำใสแตกออกแล้ว</t>
        </is>
      </c>
      <c r="F136" s="186" t="inlineStr">
        <is>
          <t>หลีกเลี่ยงการสัมผัสรอยโรค ล้างมือบ่อยๆ และไม่ใช้สิ่งของส่วนตัวร่วมกับผู้อื่น (เช่น แก้วน้ำ หลอดดูด ผ้าเช็ดหน้า ลิปสติก)</t>
        </is>
      </c>
      <c r="G136" s="186" t="inlineStr">
        <is>
          <t>ปิดพลาสเตอร์ยาแบบทึบแน่นทับบริเวณแผลตลอด 24 ชั่วโมง</t>
        </is>
      </c>
      <c r="H136" s="186" t="inlineStr">
        <is>
          <t>ล้างและขัดถูบริเวณแผลด้วยน้ำและสบู่แรงๆ วันละหลายครั้ง</t>
        </is>
      </c>
      <c r="I136" s="188" t="inlineStr">
        <is>
          <t>รับประทานวิตามินซีขนาดสูงเพื่อฆ่าเชื้อไวรัสในน้ำลาย</t>
        </is>
      </c>
      <c r="J136" s="185" t="inlineStr">
        <is>
          <t>2</t>
        </is>
      </c>
      <c r="K136" s="186" t="inlineStr">
        <is>
          <t>✅ คำตอบที่ถูกต้อง: ข้อ ข. หลีกเลี่ยงการสัมผัสรอยโรค ล้างมือบ่อยๆ และไม่ใช้สิ่งของส่วนตัวร่วมกับผู้อื่น (เช่น แก้วน้ำ หลอดดูด ผ้าเช็ดหน้า ลิปสติก)
🎯 ทำไมข้อนี้ถึงถูก:
🎯 ทำไมข้อนี้ถึงถูก: น้ำเหลืองในตุ่มน้ำใสและแผลของโรคเริมมีปริมาณอนุภาคไวรัส (Viral load) อยู่สูงมากและติดต่อได้ง่ายผ่านการสัมผัสโดยตรง (Direct contact) หรือการสัมผัสสารคัดหลั่ง คำแนะนำสำคัญคือ ห้ามสัมผัสแผล ล้างมือให้สะอาดทันทีหากเผลอสัมผัส หลีกเลี่ยงการจูบ และแยกของใช้ส่วนตัวที่สัมผัสกับริมฝีปากจนกว่าสะเก็ดแผลจะหลุดลอกหายสนิท
🔍 ข้ออื่นผิดเพราะอะไร:
• ข้อ ก. ระยะที่ตุ่มน้ำแตกเป็นแผลสด เป็นระยะที่มีการแพร่กระจายเชื้อได้สูงที่สุด
• ข้อ ค. การปิดพลาสเตอร์แน่นจะทำให้อับชื้นและแผลหายช้า
• ข้อ ง. การขัดถูรุนแรงจะทำให้แผลอักเสบและเกิดการติดเชื้อแบคทีเรียซ้ำซ้อน (Secondary bacterial infection)
• ข้อ จ. วิตามินซีไม่สามารถฆ่าเชื้อไวรัสในน้ำลายได้
• --</t>
        </is>
      </c>
      <c r="L136" s="186" t="n"/>
      <c r="M136" s="186" t="inlineStr">
        <is>
          <t>Dermatologic</t>
        </is>
      </c>
      <c r="N136" s="186" t="inlineStr">
        <is>
          <t>Viral Skin Infections</t>
        </is>
      </c>
      <c r="O136" s="185" t="inlineStr">
        <is>
          <t>Clinic</t>
        </is>
      </c>
      <c r="P136" s="186" t="inlineStr">
        <is>
          <t>ข้อ 120 Mock RxCU83</t>
        </is>
      </c>
      <c r="Q136" s="185" t="inlineStr">
        <is>
          <t>ข้อสอบจำลอง</t>
        </is>
      </c>
      <c r="R136" s="185" t="inlineStr">
        <is>
          <t>Mock RxCU83 ชุดที่ 1</t>
        </is>
      </c>
      <c r="S136" s="185" t="inlineStr">
        <is>
          <t>CASE_MOCK83_08</t>
        </is>
      </c>
    </row>
    <row r="137" ht="24" customHeight="1" s="49">
      <c r="A137" s="187" t="n">
        <v>135</v>
      </c>
      <c r="B137"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137" s="186" t="inlineStr">
        <is>
          <t>กลไกการออกฤทธิ์ทางเภสัชวิทยาของยา Acyclovir ในการยับยั้งเชื้อไวรัส Herpes Simplex คือข้อใด</t>
        </is>
      </c>
      <c r="D137" s="186" t="n"/>
      <c r="E137" s="186" t="inlineStr">
        <is>
          <t>ปิดกั้นเอนไซม์ Protease ขัดขวางการสร้างโปรตีนโครงสร้างของไวรัส</t>
        </is>
      </c>
      <c r="F137" s="186" t="inlineStr">
        <is>
          <t>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t>
        </is>
      </c>
      <c r="G137" s="186" t="inlineStr">
        <is>
          <t>ยับยั้งเอนไซม์ Isoleucyl-tRNA synthetase ขัดขวางการสังเคราะห์โปรตีนของแบคทีเรีย</t>
        </is>
      </c>
      <c r="H137" s="186" t="inlineStr">
        <is>
          <t>เป็น Non-nucleoside reverse transcriptase inhibitor</t>
        </is>
      </c>
      <c r="I137" s="188" t="inlineStr">
        <is>
          <t>ออกฤทธิ์กดระบบภูมิคุ้มกันไม่ให้เกิดการตอบสนองต่อเชื้อไวรัส</t>
        </is>
      </c>
      <c r="J137" s="185" t="inlineStr">
        <is>
          <t>2</t>
        </is>
      </c>
      <c r="K137" s="186" t="inlineStr">
        <is>
          <t>✅ คำตอบที่ถูกต้อง: ข้อ ข. 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
🎯 ทำไมข้อนี้ถึงถูก:
🎯 ทำไมข้อนี้ถึงถูก: Acyclovir เป็น Acyclic purine nucleoside analog (โครงสร้างคล้าย Guanosine) มีความจำเพาะสูงต่อเซลล์ที่ติดเชื้อไวรัส โดยยาจะถูกเปลี่ยนเป็น Monophosphate ขั้นแรกด้วยเอนไซม์เฉพาะของไวรัสคือ Viral Thymidine Kinase จากนั้นเอนไซม์ของเซลล์เจ้าบ้านจะเปลี่ยนต่อเป็น Acyclovir triphosphate ซึ่งจะเข้าแข่งขันกับ dGTP ยับยั้งเอนไซม์ Viral DNA polymerase และเมื่อถูกแทรกเข้าไปในสาย DNA ของไวรัสจะทำหน้าที่เป็น Chain terminator ขัดขวางการจำลองตัวของเชื้อไวรัสทันที
🔍 ข้ออื่นผิดเพราะอะไร:
• ข้อ ก. Protease inhibitor: เป็นกลไกของยาต้านไวรัส HIV หรือไวรัสตับอักเสบซี
• ข้อ ค. Isoleucyl-tRNA synthetase inhibitor: เป็นกลไกของยา Mupirocin
• ข้อ ง. NNRTI: เป็นกลไกของยากลุ่มต้านเชื้อ HIV เช่น Efavirenz, Nevirapine
• ข้อ จ. การกดภูมิคุ้มกัน: ไม่ใช่กลไกของยาต้านไวรัส
• --</t>
        </is>
      </c>
      <c r="L137" s="186" t="n"/>
      <c r="M137" s="186" t="inlineStr">
        <is>
          <t>Dermatologic</t>
        </is>
      </c>
      <c r="N137" s="186" t="inlineStr">
        <is>
          <t>Viral Skin Infections</t>
        </is>
      </c>
      <c r="O137" s="185" t="inlineStr">
        <is>
          <t>Clinic</t>
        </is>
      </c>
      <c r="P137" s="186" t="inlineStr">
        <is>
          <t>ข้อ 121 Mock RxCU83</t>
        </is>
      </c>
      <c r="Q137" s="185" t="inlineStr">
        <is>
          <t>ข้อสอบจำลอง</t>
        </is>
      </c>
      <c r="R137" s="185" t="inlineStr">
        <is>
          <t>Mock RxCU83 ชุดที่ 1</t>
        </is>
      </c>
      <c r="S137" s="185" t="inlineStr">
        <is>
          <t>CASE_MOCK83_08</t>
        </is>
      </c>
    </row>
    <row r="138" ht="24" customHeight="1" s="49">
      <c r="A138" s="187" t="n">
        <v>136</v>
      </c>
      <c r="B138"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138" s="186" t="inlineStr">
        <is>
          <t>ปัจจัยในข้อใด ไม่จัดเป็น ปัจจัยกระตุ้นสำคัญ (Precipitating triggers) ที่ทำให้โรคเริมที่ริมฝีปากเกิดการกำเริบซ้ำ (Recurrent attacks)</t>
        </is>
      </c>
      <c r="D138" s="186" t="n"/>
      <c r="E138" s="186" t="inlineStr">
        <is>
          <t>ภาวะอดนอนและการพักผ่อนไม่เพียงพอ</t>
        </is>
      </c>
      <c r="F138" s="186" t="inlineStr">
        <is>
          <t>ความเครียดทางอารมณ์หรือทางร่างกาย</t>
        </is>
      </c>
      <c r="G138" s="186" t="inlineStr">
        <is>
          <t>การสัมผัสกับแสงแดดหรือรังสีอัลตราไวโอเลตจัดเป็นเวลานาน</t>
        </is>
      </c>
      <c r="H138" s="186" t="inlineStr">
        <is>
          <t>การรับประทานยาปฏิชีวนะ Amoxicillin</t>
        </is>
      </c>
      <c r="I138" s="188" t="inlineStr">
        <is>
          <t>การมีไข้หรือการติดเชื้อในระบบทางเดินหายใจส่วนบน</t>
        </is>
      </c>
      <c r="J138" s="185" t="inlineStr">
        <is>
          <t>4</t>
        </is>
      </c>
      <c r="K138" s="186" t="inlineStr">
        <is>
          <t>✅ คำตอบที่ถูกต้อง: ข้อ ง. การรับประทานยาปฏิชีวนะ Amoxicillin
🎯 ทำไมข้อนี้ถึงถูก:
🎯 ทำไมข้อนี้ถึงถูก: เชื้อ HSV-1 เมื่อเข้าสู่ร่างกายจะไปแฝงตัวอย่างถาวรที่ปมประสาท Trigeminal ganglion โดยสิ่งกระตุ้นที่ทำให้ไวรัสกลับมาแบ่งตัวและเคลื่อนลงมาตามเส้นประสาทจนเกิดรอยโรคซ้ำ ได้แก่ รังสี UV/แสงแดดจัด (ผู้ป่วยเป็นวิศวกรโยธาทำงานกลางแจ้ง), ความเครียด, การพักผ่อนไม่พอ, การมีไข้/ติดเชื้อไวรัสอื่น, และการเปลี่ยนแปลงของฮอร์โมน ส่วนยาปฏิชีวนะ Amoxicillin เป็นยาฆ่าเชื้อแบคทีเรีย ไม่ได้มีผลกระตุ้นให้เชื้อไวรัสเริมกำเริบ
🔍 ข้ออื่นผิดเพราะอะไร:
• ข้อ ก. ข. ค. และ จ. ล้วนเป็นปัจจัยกระตุ้นที่ได้รับการพิสูจน์ทางการแพทย์แล้วอย่างชัดเจน
• --</t>
        </is>
      </c>
      <c r="L138" s="186" t="n"/>
      <c r="M138" s="186" t="inlineStr">
        <is>
          <t>Dermatologic</t>
        </is>
      </c>
      <c r="N138" s="186" t="inlineStr">
        <is>
          <t>Viral Skin Infections</t>
        </is>
      </c>
      <c r="O138" s="185" t="inlineStr">
        <is>
          <t>Clinic</t>
        </is>
      </c>
      <c r="P138" s="186" t="inlineStr">
        <is>
          <t>ข้อ 122 Mock RxCU83</t>
        </is>
      </c>
      <c r="Q138" s="185" t="inlineStr">
        <is>
          <t>ข้อสอบจำลอง</t>
        </is>
      </c>
      <c r="R138" s="185" t="inlineStr">
        <is>
          <t>Mock RxCU83 ชุดที่ 1</t>
        </is>
      </c>
      <c r="S138" s="185" t="inlineStr">
        <is>
          <t>CASE_MOCK83_08</t>
        </is>
      </c>
    </row>
    <row r="139" ht="24" customHeight="1" s="49">
      <c r="A139" s="187" t="n">
        <v>137</v>
      </c>
      <c r="B139" s="186" t="n"/>
      <c r="C139" s="186" t="inlineStr">
        <is>
          <t>76. ผู้ป่วยชายอายุ 25 ปี เป็นนักกีฬาฟุตบอล มีอาการคันและผิวหนังลอกเป็นขุย มีตุ่มน้ำใสบริเวณซอกนิ้วเท้าและฝ่าเท้าทั้งสองข้าง มีกลิ่นอับชื้น เป็นมา 2 สัปดาห์ เภสัชกรประเมินว่าเป็นโรคน้ำกัดเท้าหรือเชื้อราที่เท้า (Tinea pedis / Athlete's foot) เชื้อรากลุ่มเดอร์มาโตไฟต์ (Dermatophytes) ในข้อใดที่เป็นสาเหตุหลักที่พบบ่อยที่สุดของโรคนี้</t>
        </is>
      </c>
      <c r="D139" s="186" t="n"/>
      <c r="E139" s="186" t="inlineStr">
        <is>
          <t>Trichophyton rubrum</t>
        </is>
      </c>
      <c r="F139" s="186" t="inlineStr">
        <is>
          <t>Candida albicans</t>
        </is>
      </c>
      <c r="G139" s="186" t="inlineStr">
        <is>
          <t>Malassezia furfur</t>
        </is>
      </c>
      <c r="H139" s="186" t="inlineStr">
        <is>
          <t>Aspergillus fumigatus</t>
        </is>
      </c>
      <c r="I139" s="188" t="inlineStr">
        <is>
          <t>Cryptococcus neoformans</t>
        </is>
      </c>
      <c r="J139" s="185" t="inlineStr">
        <is>
          <t>1</t>
        </is>
      </c>
      <c r="K139" s="186" t="inlineStr">
        <is>
          <t>✅ คำตอบที่ถูกต้อง: ข้อ ก. Trichophyton rubrum
🎯 ทำไมข้อนี้ถึงถูก:
🎯 ทำไมข้อนี้ถึงถูก: โรคเชื้อรากลุ่มกลาก (Tinea infections) มีสาเหตุหลักมาจากเชื้อรากลุ่ม Dermatophytes 3 สกุล ได้แก่ Trichophyton, Epidermophyton, และ Microsporum โดยสายพันธุ์ที่เป็นสาเหตุที่พบบ่อยที่สุดของโรคน้ำกัดเท้า (Tinea pedis) ทั่วโลกคือ Trichophyton rubrum และ Trichophyton mentagrophytes
🔍 ข้ออื่นผิดเพราะอะไร:
• ข้อ ข. Candida albicans: เป็นยีสต์ก่อโรค Candidiasis ที่ซอกพับที่มีความเปียกแฉะ (Intertrigo)
• ข้อ ค. Malassezia furfur: ก่อโรคเกลื้อน (Pityriasis versicolor)
• ข้อ ง. และ จ. เป็นเชื้อราฉวยโอกาสในระบบทางเดินหายใจหรือระบบประสาทส่วนกลาง
• --</t>
        </is>
      </c>
      <c r="L139" s="186" t="n"/>
      <c r="M139" s="186" t="inlineStr">
        <is>
          <t>Dermatologic</t>
        </is>
      </c>
      <c r="N139" s="186" t="inlineStr">
        <is>
          <t>Fungal Skin Infections</t>
        </is>
      </c>
      <c r="O139" s="185" t="inlineStr">
        <is>
          <t>Clinic</t>
        </is>
      </c>
      <c r="P139" s="186" t="inlineStr">
        <is>
          <t>ข้อ 76 Mock RxCU83 ชุดที่ 2</t>
        </is>
      </c>
      <c r="Q139" s="185" t="inlineStr">
        <is>
          <t>ข้อสอบจำลอง</t>
        </is>
      </c>
      <c r="R139" s="185" t="inlineStr">
        <is>
          <t>Mock RxCU83 ชุดที่ 2</t>
        </is>
      </c>
      <c r="S139" s="185" t="n"/>
    </row>
    <row r="140" ht="24" customHeight="1" s="49">
      <c r="A140" s="187" t="n">
        <v>138</v>
      </c>
      <c r="B140" s="186" t="n"/>
      <c r="C140" s="186" t="inlineStr">
        <is>
          <t>77. กลไกการออกฤทธิ์ระดับโมเลกุลของยาทาฆ่าเชื้อรากลุ่ม Allylamine (เช่น Terbinafine 1% cream) แตกต่างจากยากลุ่ม Azoles (เช่น Clotrimazole, Ketoconazole) ตามข้อใด</t>
        </is>
      </c>
      <c r="D140" s="186" t="n"/>
      <c r="E140" s="186" t="inlineStr">
        <is>
          <t>Terbinafine ยับยั้งเอนไซม์ Squalene epoxidase ทำให้เกิดการสะสมของสาร Squalene ที่เป็นพิษและยับยั้งการสร้าง Ergosterol ในเยื่อหุ้มเซลล์เชื้อรา (Fungicidal)</t>
        </is>
      </c>
      <c r="F140" s="186" t="inlineStr">
        <is>
          <t>Terbinafine ยับยั้งเอนไซม์ 14-alpha-demethylase ทำให้เชื้อราหยุดการเจริญเติบโตชั่วคราว</t>
        </is>
      </c>
      <c r="G140" s="186" t="inlineStr">
        <is>
          <t>Terbinafine จับกับสาร Ergosterol โดยตรงและทำให้เกิดรูรั่วที่เยื่อหุ้มเซลล์</t>
        </is>
      </c>
      <c r="H140" s="186" t="inlineStr">
        <is>
          <t>Terbinafine ยับยั้งการสังเคราะห์สาร Glucan ในผนังเซลล์เชื้อรา</t>
        </is>
      </c>
      <c r="I140" s="188" t="inlineStr">
        <is>
          <t>Terbinafine ยับยั้งการสังเคราะห์โปรตีนที่ไรโบโซมของเชื้อรา</t>
        </is>
      </c>
      <c r="J140" s="185" t="inlineStr">
        <is>
          <t>1</t>
        </is>
      </c>
      <c r="K140" s="186" t="inlineStr">
        <is>
          <t>✅ คำตอบที่ถูกต้อง: ข้อ ก. Terbinafine ยับยั้งเอนไซม์ Squalene epoxidase ทำให้เกิดการสะสมของสาร Squalene ที่เป็นพิษและยับยั้งการสร้าง Ergosterol ในเยื่อหุ้มเซลล์เชื้อรา (Fungicidal)
🎯 ทำไมข้อนี้ถึงถูก:
🎯 ทำไมข้อนี้ถึงถูก: Terbinafine (Allylamine) ออกฤทธิ์ที่ขั้นตอนแรกของการสังเคราะห์ Ergosterol โดยยับยั้งเอนไซม์ Squalene epoxidase ส่งผลให้สารตั้งต้น Squalene สะสมในเซลล์จนถึงระดับที่เป็นพิษและทำให้เซลล์แตกสลาย จึงออกฤทธิ์แบบฆ่าเชื้อรา (Fungicidal) ในขณะที่ยากลุ่ม Azoles ยับยั้งเอนไซม์ 14-alpha-demethylase (CYP51) ซึ่งออกฤทธิ์แบบยับยั้งการเจริญเติบโตของเชื้อรา (Fungistatic)
🔍 ข้ออื่นผิดเพราะอะไร:
• ข้อ ข. เป็นกลไกของยากลุ่ม Azoles
• ข้อ ค. เป็นกลไกของยากลุ่ม Polyenes (เช่น Amphotericin B, Nystatin)
• ข้อ ง. เป็นกลไกของยากลุ่ม Echinocandins
• --</t>
        </is>
      </c>
      <c r="L140" s="186" t="n"/>
      <c r="M140" s="186" t="inlineStr">
        <is>
          <t>Dermatologic</t>
        </is>
      </c>
      <c r="N140" s="186" t="inlineStr">
        <is>
          <t>Fungal Skin Infections</t>
        </is>
      </c>
      <c r="O140" s="185" t="inlineStr">
        <is>
          <t>Clinic</t>
        </is>
      </c>
      <c r="P140" s="186" t="inlineStr">
        <is>
          <t>ข้อ 77 Mock RxCU83 ชุดที่ 2</t>
        </is>
      </c>
      <c r="Q140" s="185" t="inlineStr">
        <is>
          <t>ข้อสอบจำลอง</t>
        </is>
      </c>
      <c r="R140" s="185" t="inlineStr">
        <is>
          <t>Mock RxCU83 ชุดที่ 2</t>
        </is>
      </c>
      <c r="S140" s="185" t="n"/>
    </row>
    <row r="141" ht="24" customHeight="1" s="49">
      <c r="A141" s="187" t="n">
        <v>139</v>
      </c>
      <c r="B141" s="186" t="n"/>
      <c r="C141" s="186" t="inlineStr">
        <is>
          <t>78. ข้อใดคือคำแนะนำเกี่ยวกับระยะเวลาการทายาฆ่าเชื้อรากลุ่ม Azoles (เช่น Clotrimazole 1% cream) ในการรักษาโรคน้ำกัดเท้า (Tinea pedis) ที่ถูกต้องเพื่อป้องกันการกลับเป็นซ้ำ</t>
        </is>
      </c>
      <c r="D141" s="186" t="n"/>
      <c r="E141" s="186" t="inlineStr">
        <is>
          <t>ทายาวันละ 2 ครั้ง และควรทาต่อเนื่องต่อไปอีกอย่างน้อย 1 ถึง 2 สัปดาห์หลังจากอาการทางผิวหนังหายสนิทแล้ว</t>
        </is>
      </c>
      <c r="F141" s="186" t="inlineStr">
        <is>
          <t>หยุดทายาทันทีที่อาการคันหายไปภายใน 2-3 วัน</t>
        </is>
      </c>
      <c r="G141" s="186" t="inlineStr">
        <is>
          <t>ทายาเฉพาะเวลามีอาการคันเท่านั้น</t>
        </is>
      </c>
      <c r="H141" s="186" t="inlineStr">
        <is>
          <t>ทายาต่อเนื่องเป็นเวลา 1 วันเท่านั้น</t>
        </is>
      </c>
      <c r="I141" s="188" t="inlineStr">
        <is>
          <t>ทายาวันละ 10 ครั้งเป็นเวลา 3 วัน</t>
        </is>
      </c>
      <c r="J141" s="185" t="inlineStr">
        <is>
          <t>1</t>
        </is>
      </c>
      <c r="K141" s="186" t="inlineStr">
        <is>
          <t>✅ คำตอบที่ถูกต้อง: ข้อ ก. ทายาวันละ 2 ครั้ง และควรทาต่อเนื่องต่อไปอีกอย่างน้อย 1 ถึง 2 สัปดาห์หลังจากอาการทางผิวหนังหายสนิทแล้ว
🎯 ทำไมข้อนี้ถึงถูก:
🎯 ทำไมข้อนี้ถึงถูก: ยากลุ่ม Azoles ออกฤทธิ์แบบ Fungistatic (ยับยั้งการเจริญเติบโตของเชื้อรา) สปอร์ของเชื้อราและเส้นใยที่ฝังลึกในชั้นหนังกำพร้า (Stratum corneum) อาจยังไม่ถูกกำจัดหมดเมื่ออาการคันหรือขุยภายนอกหายไป ดังนั้นจึงจำเป็นต้องให้คำแนะนำแก่ผู้ป่วยอย่างเคร่งครัดให้ "ทายาต่อเนื่องไปอีก 1-2 สัปดาห์หลังจากรอยโรคหายสนิท" (รวมระยะเวลาการรักษาประมาณ 2-4 สัปดาห์) เพื่อป้องกันการกลับเป็นซ้ำ (Relapse)
🔍 ข้ออื่นผิดเพราะอะไร:
• ข้อ ข. ค. ง. และ จ. เป็นสาเหตุสำคัญที่สุดที่ทำให้การรักษาล้มเหลวและเกิดโรคเชื้อราเรื้อรัง
• --</t>
        </is>
      </c>
      <c r="L141" s="186" t="n"/>
      <c r="M141" s="186" t="inlineStr">
        <is>
          <t>Dermatologic</t>
        </is>
      </c>
      <c r="N141" s="186" t="inlineStr">
        <is>
          <t>Fungal Skin Infections</t>
        </is>
      </c>
      <c r="O141" s="185" t="inlineStr">
        <is>
          <t>Clinic</t>
        </is>
      </c>
      <c r="P141" s="186" t="inlineStr">
        <is>
          <t>ข้อ 78 Mock RxCU83 ชุดที่ 2</t>
        </is>
      </c>
      <c r="Q141" s="185" t="inlineStr">
        <is>
          <t>ข้อสอบจำลอง</t>
        </is>
      </c>
      <c r="R141" s="185" t="inlineStr">
        <is>
          <t>Mock RxCU83 ชุดที่ 2</t>
        </is>
      </c>
      <c r="S141" s="185" t="n"/>
    </row>
    <row r="142" ht="24" customHeight="1" s="49">
      <c r="A142" s="187" t="n">
        <v>140</v>
      </c>
      <c r="B142" s="186" t="n"/>
      <c r="C142" s="186" t="inlineStr">
        <is>
          <t>79. ในกรณีที่ผู้ป่วยโรคน้ำกัดเท้ามีรอยโรคบริเวณซอกนิ้วเท้าที่มีลักษณะเปียกแฉะ มีน้ำเหลืองซึม และผิวหนังเปื่อยยุ่ย (Macerated / Weeping interdigital tinea pedis) การจัดการเบื้องต้นและการเลือกรูปแบบยาในข้อใดเหมาะสมที่สุด</t>
        </is>
      </c>
      <c r="D142" s="186" t="n"/>
      <c r="E142" s="186" t="inlineStr">
        <is>
          <t>ใช้ยาขี้ผึ้งชนิดไขมันหนา (Petrolatum ointment) ทาทันทีเพื่อเคลือบผิว</t>
        </is>
      </c>
      <c r="F142" s="186" t="inlineStr">
        <is>
          <t>ประคบด้วยน้ำยาฝาดสมาน (Astringent soak เช่น Aluminium acetate / Burow's solution) เพื่อให้แผลแห้งก่อน แล้วจึงทายาในรูปแบบครีม (Cream)</t>
        </is>
      </c>
      <c r="G142" s="186" t="inlineStr">
        <is>
          <t>ใช้แผ่นพลาสติกพันปิดแผลไว้ให้แน่นหนา</t>
        </is>
      </c>
      <c r="H142" s="186" t="inlineStr">
        <is>
          <t>โรยแป้งฝุ่นหนาๆ ลงบนแผลสดที่เปียกแฉะ</t>
        </is>
      </c>
      <c r="I142" s="188" t="inlineStr">
        <is>
          <t>ทายาสเตียรอยด์ชนิดแรงสูงสุดโดยไม่ต้องใช้ยาฆ่าเชื้อรา</t>
        </is>
      </c>
      <c r="J142" s="185" t="inlineStr">
        <is>
          <t>2</t>
        </is>
      </c>
      <c r="K142" s="186" t="inlineStr">
        <is>
          <t>✅ คำตอบที่ถูกต้อง: ข้อ ข. ประคบด้วยน้ำยาฝาดสมาน (Astringent soak เช่น Aluminium acetate / Burow's solution) เพื่อให้แผลแห้งก่อน แล้วจึงทายาในรูปแบบครีม (Cream)
🎯 ทำไมข้อนี้ถึงถูก:
🎯 ทำไมข้อนี้ถึงถูก: ตามหลักการทางตจวิทยา "If it is wet, dry it; if it is dry, wet it" รอยโรคที่มีการเปียกแฉะและเปื่อยยุ่ย ต้องใช้สารละลายฝาดสมาน (Astringents เช่น Burow's solution 1:40 หรือ Normal saline) ชุบผ้าก๊อซประคบวันละ 2-3 ครั้ง เพื่อลดการหลั่งน้ำเหลืองและช่วยให้รอยโรคแห้งลงก่อน จากนั้นจึงทายาต้านเชื้อราในรูปแบบครีม (Vanishing cream) ซึ่งล้างออกง่ายและไม่กักเก็บความชื้น
🔍 ข้ออื่นผิดเพราะอะไร:
• ข้อ ก. และ ค. ยาขี้ผึ้งและการพันปิดแน่นจะกักเก็บความชื้นและเหงื่อ ทำให้ผิวเปื่อยยุ่ยและเชื้อราลุกลามมากขึ้น
• ข้อ ง. แป้งโรยบนแผลเปียกจะจับตัวเป็นก้อนแข็งและระคายเคือง
• ข้อ จ. สเตียรอยด์เดี่ยวจะกดภูมิคุ้มกันทำให้เชื้อราลุกลามรุนแรง (Tinea incognito)
• --</t>
        </is>
      </c>
      <c r="L142" s="186" t="n"/>
      <c r="M142" s="186" t="inlineStr">
        <is>
          <t>Dermatologic</t>
        </is>
      </c>
      <c r="N142" s="186" t="inlineStr">
        <is>
          <t>Fungal Skin Infections</t>
        </is>
      </c>
      <c r="O142" s="185" t="inlineStr">
        <is>
          <t>Clinic</t>
        </is>
      </c>
      <c r="P142" s="186" t="inlineStr">
        <is>
          <t>ข้อ 79 Mock RxCU83 ชุดที่ 2</t>
        </is>
      </c>
      <c r="Q142" s="185" t="inlineStr">
        <is>
          <t>ข้อสอบจำลอง</t>
        </is>
      </c>
      <c r="R142" s="185" t="inlineStr">
        <is>
          <t>Mock RxCU83 ชุดที่ 2</t>
        </is>
      </c>
      <c r="S142" s="185" t="n"/>
    </row>
    <row r="143" ht="24" customHeight="1" s="49">
      <c r="A143" s="187" t="n">
        <v>141</v>
      </c>
      <c r="B143" s="186" t="n"/>
      <c r="C143" s="186" t="inlineStr">
        <is>
          <t>80. ข้อใดคือคำแนะนำด้านสุขอนามัยที่สำคัญที่สุดในการป้องกันการแพร่กระจายและการติดเชื้อราที่เท้า (Tinea pedis) ซ้ำซ้อน</t>
        </is>
      </c>
      <c r="D143" s="186" t="n"/>
      <c r="E143" s="186" t="inlineStr">
        <is>
          <t>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t>
        </is>
      </c>
      <c r="F143" s="186" t="inlineStr">
        <is>
          <t>สวมรองเท้าบูทยางตลอดทั้งวันเพื่อป้องกันเท้าสัมผัสอากาศภายนอก</t>
        </is>
      </c>
      <c r="G143" s="186" t="inlineStr">
        <is>
          <t>แช่เท้าในน้ำอุ่นจัดวันละ 3 ชั่วโมง</t>
        </is>
      </c>
      <c r="H143" s="186" t="inlineStr">
        <is>
          <t>ทาโลชั่นให้ผิวชุ่มชื้นแฉะตลอดเวลา</t>
        </is>
      </c>
      <c r="I143" s="188" t="inlineStr">
        <is>
          <t>สวมรองเท้าคู่เดิมติดต่อกันโดยไม่ต้องผึ่งแดด</t>
        </is>
      </c>
      <c r="J143" s="185" t="inlineStr">
        <is>
          <t>1</t>
        </is>
      </c>
      <c r="K143" s="186" t="inlineStr">
        <is>
          <t>✅ คำตอบที่ถูกต้อง: ข้อ ก. 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
🎯 ทำไมข้อนี้ถึงถูก:
🎯 ทำไมข้อนี้ถึงถูก: เชื้อรา Dermatophytes เจริญเติบโตได้ดีในสภาพแวดล้อมที่มืด ร้อน และอับชื้น การสวมถุงเท้าผ้าฝ้ายที่ระบายอากาศได้ดี การเช็ดซอกนิ้วเท้าให้แห้งสนิททันทีหลังทำความสะอาด การนำรองเท้าไปผึ่งแดดเพื่อฆ่าเชื้อ และการไม่ใช้สิ่งของส่วนตัวร่วมกัน เป็นหัวใจสำคัญของการป้องกันการติดเชื้อซ้ำ
🔍 ข้ออื่นผิดเพราะอะไร:
• ข้อ ข. ค. ง. และ จ. ล้วนสร้างสภาวะอับชื้นที่เอื้อต่อการเจริญเติบโตของเชื้อรา
• --</t>
        </is>
      </c>
      <c r="L143" s="186" t="n"/>
      <c r="M143" s="186" t="inlineStr">
        <is>
          <t>Dermatologic</t>
        </is>
      </c>
      <c r="N143" s="186" t="inlineStr">
        <is>
          <t>Fungal Skin Infections</t>
        </is>
      </c>
      <c r="O143" s="185" t="inlineStr">
        <is>
          <t>Clinic</t>
        </is>
      </c>
      <c r="P143" s="186" t="inlineStr">
        <is>
          <t>ข้อ 80 Mock RxCU83 ชุดที่ 2</t>
        </is>
      </c>
      <c r="Q143" s="185" t="inlineStr">
        <is>
          <t>ข้อสอบจำลอง</t>
        </is>
      </c>
      <c r="R143" s="185" t="inlineStr">
        <is>
          <t>Mock RxCU83 ชุดที่ 2</t>
        </is>
      </c>
      <c r="S143" s="185" t="n"/>
    </row>
    <row r="144" ht="24" customHeight="1" s="49">
      <c r="A144" s="187" t="n">
        <v>142</v>
      </c>
      <c r="B144" s="186" t="n"/>
      <c r="C144" s="186" t="inlineStr">
        <is>
          <t>91. ผู้ป่วยหญิงอายุ 20 ปี มีอาการคันและมีผื่นวงแดงขอบนูน มีขุยและตุ่มน้ำใสที่บริเวณขาหนีบทั้งสองข้าง (Tinea cruris) มา 3 วัน ข้อใดคือปัจจัยเสี่ยงและพฤติกรรมหลักที่กระตุ้นให้เกิดโรคนี้</t>
        </is>
      </c>
      <c r="D144" s="186" t="n"/>
      <c r="E144" s="186" t="inlineStr">
        <is>
          <t>การสวมใส่กางเกงที่รัดแน่นและอับชื้นจากเหงื่อจากการออกกำลังกาย</t>
        </is>
      </c>
      <c r="F144" s="186" t="inlineStr">
        <is>
          <t>การรับประทานอาหารที่มีไขมันสูง</t>
        </is>
      </c>
      <c r="G144" s="186" t="inlineStr">
        <is>
          <t>การอาบน้ำอุ่นจัดเป็นประจำ</t>
        </is>
      </c>
      <c r="H144" s="186" t="inlineStr">
        <is>
          <t>การขาดสารอาหารกลุ่มวิตามินดี</t>
        </is>
      </c>
      <c r="I144" s="188" t="inlineStr">
        <is>
          <t>การสัมผัสกับแสงแดดเป็นเวลานาน</t>
        </is>
      </c>
      <c r="J144" s="185" t="inlineStr">
        <is>
          <t>1</t>
        </is>
      </c>
      <c r="K144" s="186" t="inlineStr">
        <is>
          <t>✅ คำตอบที่ถูกต้อง: ข้อ ก. การสวมใส่กางเกงที่รัดแน่นและอับชื้นจากเหงื่อจากการออกกำลังกาย
🎯 ทำไมข้อนี้ถึงถูก:
🎯 ทำไมข้อนี้ถึงถูก: โรคสังคังหรือเชื้อราที่ขาหนีบ (Tinea cruris) มีปัจจัยชักนำสำคัญมาจากความร้อน เหงื่อไคล และการอับชื้น โดยเฉพาะในผู้ที่เล่นกีฬา สวมใส่กางเกงหรือชุดชั้นในที่รัดแน่น ทำให้อากาศถ่ายเทไม่สะดวก เกิดการเสียดสีและความชื้นสะสม ซึ่งเป็นสภาวะที่เอื้อต่อการเจริญเติบโตของเชื้อรา Dermatophytes
🔍 ข้ออื่นผิดเพราะอะไร:
• ข้อ ข. ค. ง. และ จ. ไม่ใช่สาเหตุหรือปัจจัยกระตุ้นหลักของการติดเชื้อราที่ผิวหนังบริเวณซอกพับ
• --</t>
        </is>
      </c>
      <c r="L144" s="186" t="n"/>
      <c r="M144" s="186" t="inlineStr">
        <is>
          <t>Dermatologic</t>
        </is>
      </c>
      <c r="N144" s="186" t="inlineStr">
        <is>
          <t>Fungal Skin Infections</t>
        </is>
      </c>
      <c r="O144" s="185" t="inlineStr">
        <is>
          <t>Clinic</t>
        </is>
      </c>
      <c r="P144" s="186" t="inlineStr">
        <is>
          <t>ข้อ 91 Mock RxCU83 ชุดที่ 2</t>
        </is>
      </c>
      <c r="Q144" s="185" t="inlineStr">
        <is>
          <t>ข้อสอบจำลอง</t>
        </is>
      </c>
      <c r="R144" s="185" t="inlineStr">
        <is>
          <t>Mock RxCU83 ชุดที่ 2</t>
        </is>
      </c>
      <c r="S144" s="185" t="n"/>
    </row>
    <row r="145" ht="24" customHeight="1" s="49">
      <c r="A145" s="187" t="n">
        <v>143</v>
      </c>
      <c r="B145" s="186" t="n"/>
      <c r="C145" s="186" t="inlineStr">
        <is>
          <t>92. การตรวจทางห้องปฏิบัติการเบื้องต้นที่เป็นวิธีมาตรฐาน (Gold standard for bedside diagnosis) ในการตรวจยืนยันการติดเชื้อราที่ผิวหนังคือวิธีใด</t>
        </is>
      </c>
      <c r="D145" s="186" t="n"/>
      <c r="E145" s="186" t="inlineStr">
        <is>
          <t>การขูดขุยผิวหนังตรวจด้วยกล้องจุลทรรศน์โดยใช้สารละลายโพแทสเซียมไฮดรอกไซด์ (KOH preparation 10-20%)</t>
        </is>
      </c>
      <c r="F145" s="186" t="inlineStr">
        <is>
          <t>การตรวจเลือดหาภูมิคุ้มกันจำเพาะ (ELISA antibody titer)</t>
        </is>
      </c>
      <c r="G145" s="186" t="inlineStr">
        <is>
          <t>การตรวจเอกซเรย์คอมพิวเตอร์ (CT scan)</t>
        </is>
      </c>
      <c r="H145" s="186" t="inlineStr">
        <is>
          <t>การเพาะเชื้อในอาหารเลี้ยงเชื้อ MacConkey agar</t>
        </is>
      </c>
      <c r="I145" s="188" t="inlineStr">
        <is>
          <t>การย้อมสีแกรม (Gram stain)</t>
        </is>
      </c>
      <c r="J145" s="185" t="inlineStr">
        <is>
          <t>1</t>
        </is>
      </c>
      <c r="K145" s="186" t="inlineStr">
        <is>
          <t>✅ คำตอบที่ถูกต้อง: ข้อ ก. การขูดขุยผิวหนังตรวจด้วยกล้องจุลทรรศน์โดยใช้สารละลายโพแทสเซียมไฮดรอกไซด์ (KOH preparation 10-20%)
🎯 ทำไมข้อนี้ถึงถูก:
🎯 ทำไมข้อนี้ถึงถูก: การทำ Potassium hydroxide (KOH) examination เป็นวิธีตรวจทางห้องปฏิบัติการทางตจวิทยาที่ง่าย รวดเร็ว และแม่นยำ โดยน้ำยา 10-20% KOH จะช่วยละลายโปรตีนเคราตินของเซลล์เยื่อบุผิว ทำให้มองเห็นเส้นใยราแบบมีผนังกั้น (Septate hyphae) และสปอร์ของเชื้อราภายใต้กล้องจุลทรรศน์ได้อย่างชัดเจน
🔍 ข้ออื่นผิดเพราะอะไร:
• ข้อ ข. และ ค. ไม่มีความจำเป็นและไม่ใช่วิธีตรวจโรคเชื้อราผิวหนังตื้น
• ข้อ ง. MacConkey agar ใช้เพาะเชื้อแบคทีเรียแกรมลบ
• ข้อ จ. Gram stain ใช้ตรวจแบคทีเรียเป็นหลัก
• --</t>
        </is>
      </c>
      <c r="L145" s="186" t="n"/>
      <c r="M145" s="186" t="inlineStr">
        <is>
          <t>Dermatologic</t>
        </is>
      </c>
      <c r="N145" s="186" t="inlineStr">
        <is>
          <t>Fungal Skin Infections</t>
        </is>
      </c>
      <c r="O145" s="185" t="inlineStr">
        <is>
          <t>Clinic</t>
        </is>
      </c>
      <c r="P145" s="186" t="inlineStr">
        <is>
          <t>ข้อ 92 Mock RxCU83 ชุดที่ 2</t>
        </is>
      </c>
      <c r="Q145" s="185" t="inlineStr">
        <is>
          <t>ข้อสอบจำลอง</t>
        </is>
      </c>
      <c r="R145" s="185" t="inlineStr">
        <is>
          <t>Mock RxCU83 ชุดที่ 2</t>
        </is>
      </c>
      <c r="S145" s="185" t="n"/>
    </row>
    <row r="146" ht="24" customHeight="1" s="49">
      <c r="A146" s="187" t="n">
        <v>144</v>
      </c>
      <c r="B146" s="186" t="n"/>
      <c r="C146" s="186" t="inlineStr">
        <is>
          <t>93. ยาทาฆ่าเชื้อราในข้อใดต่อไปนี้ที่จัดเป็นยากลุ่ม Broad-spectrum antifungal ที่ออกฤทธิ์ครอบคลุมทั้งเชื้อรา Dermatophytes, ยีสต์ Candida albicans, และเชื้อ Malassezia furfur</t>
        </is>
      </c>
      <c r="D146" s="186" t="n"/>
      <c r="E146" s="186" t="inlineStr">
        <is>
          <t>Clotrimazole 1% cream</t>
        </is>
      </c>
      <c r="F146" s="186" t="inlineStr">
        <is>
          <t>Nystatin cream</t>
        </is>
      </c>
      <c r="G146" s="186" t="inlineStr">
        <is>
          <t>Griseofulvin tablets</t>
        </is>
      </c>
      <c r="H146" s="186" t="inlineStr">
        <is>
          <t>Penicillin V</t>
        </is>
      </c>
      <c r="I146" s="188" t="inlineStr">
        <is>
          <t>Acyclovir cream</t>
        </is>
      </c>
      <c r="J146" s="185" t="inlineStr">
        <is>
          <t>1</t>
        </is>
      </c>
      <c r="K146" s="186" t="inlineStr">
        <is>
          <t>✅ คำตอบที่ถูกต้อง: ข้อ ก. Clotrimazole 1% cream
🎯 ทำไมข้อนี้ถึงถูก:
🎯 ทำไมข้อนี้ถึงถูก: Clotrimazole จัดเป็นยาต้านเชื้อรากลุ่ม Imidazole (Azole) ที่มีฤทธิ์กว้าง (Broad-spectrum) ครอบคลุมเชื้อ Dermatophytes (Trichophyton, Microsporum, Epidermophyton), ยีสต์ Candida, และ Malassezia furfur (เชื้อเกลื้อน) ทำให้เป็นยาทาภายนอกที่นิยมใช้รักษาโรคเชื้อราผิวหนังได้เกือบทุกชนิด
🔍 ข้ออื่นผิดเพราะอะไร:
• ข้อ ข. Nystatin: ออกฤทธิ์จำเพาะต่อเชื้อยีสต์ Candida เท่านั้น ไม่มีฤทธิ์ต่อ Dermatophytes
• ข้อ ค. Griseofulvin: ยารับประทาน ออกฤทธิ์เฉพาะ Dermatophytes ไม่มีฤทธิ์ต่อ Candida
• ข้อ ง. Penicillin V: ยาปฏิชีวนะต้านแบคทีเรีย
• ข้อ จ. Acyclovir: ยาต้านไวรัสเริม
• --</t>
        </is>
      </c>
      <c r="L146" s="186" t="n"/>
      <c r="M146" s="186" t="inlineStr">
        <is>
          <t>Dermatologic</t>
        </is>
      </c>
      <c r="N146" s="186" t="inlineStr">
        <is>
          <t>Fungal Skin Infections</t>
        </is>
      </c>
      <c r="O146" s="185" t="inlineStr">
        <is>
          <t>Clinic</t>
        </is>
      </c>
      <c r="P146" s="186" t="inlineStr">
        <is>
          <t>ข้อ 93 Mock RxCU83 ชุดที่ 2</t>
        </is>
      </c>
      <c r="Q146" s="185" t="inlineStr">
        <is>
          <t>ข้อสอบจำลอง</t>
        </is>
      </c>
      <c r="R146" s="185" t="inlineStr">
        <is>
          <t>Mock RxCU83 ชุดที่ 2</t>
        </is>
      </c>
      <c r="S146" s="185" t="n"/>
    </row>
    <row r="147" ht="24" customHeight="1" s="49">
      <c r="A147" s="187" t="n">
        <v>145</v>
      </c>
      <c r="B147" s="186" t="n"/>
      <c r="C147" s="186" t="inlineStr">
        <is>
          <t>94. ในการทายารักษาโรคเชื้อราที่ผิวหนัง (Tinea infections) คำแนะนำในการทายาบริเวณรอยโรคในข้อใดถูกต้องตามหลักการทางเภสัชกรรม</t>
        </is>
      </c>
      <c r="D147" s="186" t="n"/>
      <c r="E147" s="186" t="inlineStr">
        <is>
          <t>ทายาเฉพาะบริเวณจุดกึ่งกลางของรอยโรคเท่านั้น</t>
        </is>
      </c>
      <c r="F147" s="186" t="inlineStr">
        <is>
          <t>ทายาบางๆ ให้ครอบคลุมบริเวณรอยโรคและเกลี่ยเลยขอบผื่นที่นูนแดงออกไปอย่างน้อย 1 ถึง 2 เซนติเมตร</t>
        </is>
      </c>
      <c r="G147" s="186" t="inlineStr">
        <is>
          <t>พอกยาหนาๆ ปิดทับรอยโรคเพื่อไม่ให้อากาศเข้า</t>
        </is>
      </c>
      <c r="H147" s="186" t="inlineStr">
        <is>
          <t>ทายาแล้วใช้พลาสเตอร์ปิดทับทันที</t>
        </is>
      </c>
      <c r="I147" s="188" t="inlineStr">
        <is>
          <t>ทายาเฉพาะก่อนนอนเพียงสัปดาห์ละ 1 ครั้ง</t>
        </is>
      </c>
      <c r="J147" s="185" t="inlineStr">
        <is>
          <t>2</t>
        </is>
      </c>
      <c r="K147" s="186" t="inlineStr">
        <is>
          <t>✅ คำตอบที่ถูกต้อง: ข้อ ข. ทายาบางๆ ให้ครอบคลุมบริเวณรอยโรคและเกลี่ยเลยขอบผื่นที่นูนแดงออกไปอย่างน้อย 1 ถึง 2 เซนติเมตร
🎯 ทำไมข้อนี้ถึงถูก:
🎯 ทำไมข้อนี้ถึงถูก: การเจริญเติบโตของเชื้อรากลุ่มกลากจะมีลักษณะขยายตัวออกจากจุดศูนย์กลางสู่ด้านนอกเป็นวงกลม (Centrifugal spreading) ทำให้บริเวณขอบผื่นที่นูนแดง (Active border) และผิวหนังปกติที่อยู่ติดกันเป็นบริเวณที่มีเส้นใยเชื้อราที่กำลังแบ่งตัวอยู่อย่างหนาแน่นที่สุด การทายาจึงต้องทาให้ครอบคลุมรอยโรคและเลยขอบผื่นออกไป 1-2 ซม.
🔍 ข้ออื่นผิดเพราะอะไร:
• ข้อ ก. บริเวณกลางรอยโรคมักเป็นบริเวณที่เชื้อเริ่มสงบ (Central clearing) เชื้อจะอยู่ที่ขอบ
• ข้อ ค. และ ง. การพอกหนาและการปิดทับจะทำให้ผิวหนังอับชื้นและระคายเคือง
• ข้อ จ. ความถี่ไม่เพียงพอต่อการรักษา
• --</t>
        </is>
      </c>
      <c r="L147" s="186" t="n"/>
      <c r="M147" s="186" t="inlineStr">
        <is>
          <t>Dermatologic</t>
        </is>
      </c>
      <c r="N147" s="186" t="inlineStr">
        <is>
          <t>Fungal Skin Infections</t>
        </is>
      </c>
      <c r="O147" s="185" t="inlineStr">
        <is>
          <t>Clinic</t>
        </is>
      </c>
      <c r="P147" s="186" t="inlineStr">
        <is>
          <t>ข้อ 94 Mock RxCU83 ชุดที่ 2</t>
        </is>
      </c>
      <c r="Q147" s="185" t="inlineStr">
        <is>
          <t>ข้อสอบจำลอง</t>
        </is>
      </c>
      <c r="R147" s="185" t="inlineStr">
        <is>
          <t>Mock RxCU83 ชุดที่ 2</t>
        </is>
      </c>
      <c r="S147" s="185" t="n"/>
    </row>
    <row r="148" ht="24" customHeight="1" s="49">
      <c r="A148" s="187" t="n">
        <v>146</v>
      </c>
      <c r="B148" s="186" t="n"/>
      <c r="C148" s="186" t="inlineStr">
        <is>
          <t>95. ผู้ป่วยชายมีอาการคันรุนแรงที่ขาหนีบ ซื้อยาทาผสมที่มีตัวยา Dexamethasone + Neomycin + Clotrimazole มาทาเองเป็นเวลา 1 เดือน พบว่าผื่นขยายวงกว้างขึ้น ขอบผื่นเบลอไม่ชัดเจนและผิวหนังบางลง ภาวะแทรกซ้อนนี้เรียกว่าอะไร</t>
        </is>
      </c>
      <c r="D148" s="186" t="n"/>
      <c r="E148" s="186" t="inlineStr">
        <is>
          <t>Tinea incognito</t>
        </is>
      </c>
      <c r="F148" s="186" t="inlineStr">
        <is>
          <t>Psoriasis vulgaris</t>
        </is>
      </c>
      <c r="G148" s="186" t="inlineStr">
        <is>
          <t>Atopic dermatitis</t>
        </is>
      </c>
      <c r="H148" s="186" t="inlineStr">
        <is>
          <t>Erythema multiforme</t>
        </is>
      </c>
      <c r="I148" s="188" t="inlineStr">
        <is>
          <t>Fixed drug eruption</t>
        </is>
      </c>
      <c r="J148" s="185" t="inlineStr">
        <is>
          <t>1</t>
        </is>
      </c>
      <c r="K148" s="186" t="inlineStr">
        <is>
          <t>✅ คำตอบที่ถูกต้อง: ข้อ ก. Tinea incognito
🎯 ทำไมข้อนี้ถึงถูก:
🎯 ทำไมข้อนี้ถึงถูก: Tinea incognito เป็นภาวะที่การติดเชื้อราที่ผิวหนัง (Dermatophytosis) ถูกบดบังหรือเปลี่ยนแปลงรูปร่างลักษณะของรอยโรคไปจากการใช้ยาทาสเตียรอยด์ (Topical corticosteroids) โดยสเตียรอยด์จะกดภูมิคุ้มกันเฉพาะที่ ทำให้รอยแดงและอาการคันลดลงชั่วคราว แต่เชื้อราจะแบ่งตัวลุกลามขยายวงกว้าง ขอบผื่นเบลอหายไป และผิวหนังบางลง
🔍 ข้ออื่นผิดเพราะอะไร:
• ข้อ ข. ค. ง. และ จ. เป็นโรคผิวหนังอักเสบและการแพ้ยาชนิดอื่น
• --</t>
        </is>
      </c>
      <c r="L148" s="186" t="n"/>
      <c r="M148" s="186" t="inlineStr">
        <is>
          <t>Dermatologic</t>
        </is>
      </c>
      <c r="N148" s="186" t="inlineStr">
        <is>
          <t>Fungal Skin Infections</t>
        </is>
      </c>
      <c r="O148" s="185" t="inlineStr">
        <is>
          <t>Clinic</t>
        </is>
      </c>
      <c r="P148" s="186" t="inlineStr">
        <is>
          <t>ข้อ 95 Mock RxCU83 ชุดที่ 2</t>
        </is>
      </c>
      <c r="Q148" s="185" t="inlineStr">
        <is>
          <t>ข้อสอบจำลอง</t>
        </is>
      </c>
      <c r="R148" s="185" t="inlineStr">
        <is>
          <t>Mock RxCU83 ชุดที่ 2</t>
        </is>
      </c>
      <c r="S148" s="185" t="n"/>
    </row>
    <row r="149" ht="24" customHeight="1" s="49">
      <c r="A149" s="187" t="n">
        <v>147</v>
      </c>
      <c r="B149" s="186" t="inlineStr">
        <is>
          <t>หญิงอายุ 20 ปี มีผื่นแดงลักษณะ papule บริเวณข้อพับขา มีอาการคันมาก รบกวนการนอนหลับ มีโรคประจำตัวเป็น allergic rhinitis มักเป็นตอนหน้าหนาวร่วมกับอาการภูมิแพ้อากาศ ได้รับยาเป็น betamethasone 0.1% cream ทาบางๆ เช้าเย็น
(ใช้ข้อมูลข้างต้นตอบคำถามข้อ 75 - 76)</t>
        </is>
      </c>
      <c r="C149" s="186" t="inlineStr">
        <is>
          <t>อาการของผู้ป่วยรายนี้เข้าได้กับโรคผิวหนังในข้อใดมากที่สุด</t>
        </is>
      </c>
      <c r="D149" s="186" t="n"/>
      <c r="E149" s="186" t="inlineStr">
        <is>
          <t>Atopic dermatitis</t>
        </is>
      </c>
      <c r="F149" s="186" t="inlineStr">
        <is>
          <t>Pityriasis alba</t>
        </is>
      </c>
      <c r="G149" s="186" t="inlineStr">
        <is>
          <t>Pityriasis versicolor</t>
        </is>
      </c>
      <c r="H149" s="186" t="inlineStr">
        <is>
          <t>Irritant contact dermatitis</t>
        </is>
      </c>
      <c r="I149" s="188" t="inlineStr">
        <is>
          <t>Psoriasis</t>
        </is>
      </c>
      <c r="J149" s="185" t="inlineStr">
        <is>
          <t>1</t>
        </is>
      </c>
      <c r="K149" s="186" t="inlineStr">
        <is>
          <t>✅ คำตอบที่ถูกต้อง: ข้อ ก. Atopic dermatitis
🎯 ทำไมข้อนี้ถึงถูก:
- คำตอบที่ถูกต้อง: ข้อ ก. Atopic dermatitis
- ทำไมข้อนี้ถึงถูก: ผื่นคันเรื้อรังตำแหน่งข้อพับ (flexural areas) ในผู้ใหญ่ ร่วมกับประวัติ Atopic march / โรคภูมิแพ้ทางเดินหายใจ (allergic rhinitis) และมีอาการกำเริบในหน้าหนาว เข้าเกณฑ์การวินิจฉัย Atopic dermatitis อย่างชัดเจน
🔍 ข้ออื่นผิดเพราะอะไร:
• ข้อ ข.: Pityriasis alba (กลากน้ำนม) เป็นรอยด่างขาว ขอบไม่ชัด ไม่คัน มักพบบนใบหน้าเด็ก
• ข้อ ค.: Pityriasis versicolor (เกลื้อน) เกิดจากเชื้อรา Malassezia เป็นดวงขุยขาว น้ำตาล หรือชมพู
• ข้อ ง.: Irritant contact dermatitis เกิดจากการสัมผัสสารระคายเคืองโดยตรง มักจำกัดเฉพาะบริเวณที่สัมผัส
• ข้อ จ.: Psoriasis ผื่นหนาสีแดง มีสะเก็ดสีเงิน (silvery scales) ชอบพบบริเวณด้านยืด (extensor surfaces) เช่น ศอก เข่า</t>
        </is>
      </c>
      <c r="L149" s="186" t="n"/>
      <c r="M149" s="186" t="inlineStr">
        <is>
          <t>Dermatologic</t>
        </is>
      </c>
      <c r="N149" s="186" t="inlineStr">
        <is>
          <t>Atopic dermatitis</t>
        </is>
      </c>
      <c r="O149" s="185" t="inlineStr">
        <is>
          <t>Clinic</t>
        </is>
      </c>
      <c r="P149" s="186" t="inlineStr">
        <is>
          <t>รุ่น RxCU83</t>
        </is>
      </c>
      <c r="Q149" s="185" t="inlineStr">
        <is>
          <t>แบบฝึกหัด</t>
        </is>
      </c>
      <c r="R149" s="185" t="inlineStr">
        <is>
          <t>Quiz เตรียมสอบ CC1 RxCU83</t>
        </is>
      </c>
      <c r="S149" s="185" t="n"/>
    </row>
    <row r="150" ht="24" customHeight="1" s="49">
      <c r="A150" s="187" t="n">
        <v>148</v>
      </c>
      <c r="B150" s="186" t="n"/>
      <c r="C150" s="186" t="inlineStr">
        <is>
          <t>วิธีการรักษาและการปฏิบัติตัวในข้อใด เหมาะสมและเป็นรากฐานสำคัญที่สุดในการควบคุมโรคของผู้ป่วยรายนี้ในระยะยาว</t>
        </is>
      </c>
      <c r="D150" s="186" t="n"/>
      <c r="E150" s="186" t="inlineStr">
        <is>
          <t>อาบน้ำอุ่นวันละ 3 ครั้งเพื่อทำความสะอาด</t>
        </is>
      </c>
      <c r="F150" s="186" t="inlineStr">
        <is>
          <t>ทา coal tar solution 10 นาที ทุกวัน</t>
        </is>
      </c>
      <c r="G150" s="186" t="inlineStr">
        <is>
          <t>ทา vaseline ทุกวันเพียงอย่างเดียว</t>
        </is>
      </c>
      <c r="H150" s="186" t="inlineStr">
        <is>
          <t>ใช้ยาทา betamethasone 0.1% ต่อเนื่องทุกวันเป็นเวลาหลายเดือน</t>
        </is>
      </c>
      <c r="I150" s="188" t="inlineStr">
        <is>
          <t>ทาครีมบำรุงผิวที่มีส่วนประกอบของ Ceramide สม่ำเสมอเพื่อฟื้นฟูเกราะป้องกันผิว</t>
        </is>
      </c>
      <c r="J150" s="185" t="inlineStr">
        <is>
          <t>5</t>
        </is>
      </c>
      <c r="K150" s="186" t="inlineStr">
        <is>
          <t>✅ คำตอบที่ถูกต้อง: ข้อ จ. ทาครีมบำรุงผิวที่มีส่วนประกอบของ Ceramide สม่ำเสมอเพื่อฟื้นฟูเกราะป้องกันผิว
🎯 ทำไมข้อนี้ถึงถูก:
- คำตอบที่ถูกต้อง: ข้อ จ. ทาครีมบำรุงผิวที่มีส่วนประกอบของ Ceramide สม่ำเสมอเพื่อฟื้นฟูเกราะป้องกันผิว
- ทำไมข้อนี้ถึงถูก: การฟื้นฟู skin barrier ด้วย moisturizers ที่มีสัดส่วนของ ceramide, cholesterol และ fatty acids เป็นหัวใจหลักของการรักษา Atopic dermatitis เพื่อลด transepidermal water loss และป้องกันสารก่อภูมิแพ้ซึมผ่าน
🔍 ข้ออื่นผิดเพราะอะไร:
• ข้อ ก.: การอาบน้ำบ่อยเกินไปและใช้น้ำอุ่นทำให้ผิวสูญเสียไขมันตามธรรมชาติ แห้งและคันรุนแรงขึ้น
• ข้อ ข.: Coal tar ใช้รักษาโรคสะเก็ดเงิน ไม่ใช่ทางเลือกแรกใน AD
• ข้อ ค.: Vaseline มีฤทธิ์ occlusive ดีแต่ไม่มี physiological lipids ช่วยฟื้นฟูโครงสร้าง intercellular lipid lamellae
• ข้อ ง.: สเตียรอยด์ความแรงสูงทาต่อเนื่องยาวนานจะทำให้ผิวบาง (skin atrophy), striae และ telangiectasia</t>
        </is>
      </c>
      <c r="L150" s="186" t="n"/>
      <c r="M150" s="186" t="inlineStr">
        <is>
          <t>Dermatologic</t>
        </is>
      </c>
      <c r="N150" s="186" t="inlineStr">
        <is>
          <t>Atopic dermatitis</t>
        </is>
      </c>
      <c r="O150" s="185" t="inlineStr">
        <is>
          <t>Clinic</t>
        </is>
      </c>
      <c r="P150" s="186" t="inlineStr">
        <is>
          <t>รุ่น RxCU83</t>
        </is>
      </c>
      <c r="Q150" s="185" t="inlineStr">
        <is>
          <t>แบบฝึกหัด</t>
        </is>
      </c>
      <c r="R150" s="185" t="inlineStr">
        <is>
          <t>Quiz เตรียมสอบ CC1 RxCU83</t>
        </is>
      </c>
      <c r="S150" s="185" t="n"/>
    </row>
    <row r="151" ht="24" customHeight="1" s="49">
      <c r="A151" s="187" t="n">
        <v>149</v>
      </c>
      <c r="B151" s="186" t="inlineStr">
        <is>
          <t>ชายไทยอายุ 30 ปี เป็นผื่นบริเวณใบหน้าตำแหน่ง T-zone (หน้าผาก ข้างจมูก ร่องแก้ม) ลักษณะผื่นแดง มีสะเก็ดคล้ายรังแคเป็นมันเยิ้ม มีอาการเช่นนี้ตั้งแต่วัยรุ่น เป็นๆ หายๆ มักมีอาการกำเริบในช่วงอากาศเย็นหรือมีความเครียด
(ใช้ข้อมูลข้างต้นตอบคำถามข้อ 77 - 78)</t>
        </is>
      </c>
      <c r="C151" s="186" t="inlineStr">
        <is>
          <t>อาการของผู้ป่วยรายนี้เข้าได้กับโรคผิวหนังในข้อใดมากที่สุด</t>
        </is>
      </c>
      <c r="D151" s="186" t="n"/>
      <c r="E151" s="186" t="inlineStr">
        <is>
          <t>Impetigo</t>
        </is>
      </c>
      <c r="F151" s="186" t="inlineStr">
        <is>
          <t>Tinea corporis</t>
        </is>
      </c>
      <c r="G151" s="186" t="inlineStr">
        <is>
          <t>Pityriasis versicolor</t>
        </is>
      </c>
      <c r="H151" s="186" t="inlineStr">
        <is>
          <t>Atopic dermatitis</t>
        </is>
      </c>
      <c r="I151" s="188" t="inlineStr">
        <is>
          <t>Seborrheic dermatitis</t>
        </is>
      </c>
      <c r="J151" s="185" t="inlineStr">
        <is>
          <t>5</t>
        </is>
      </c>
      <c r="K151" s="186" t="inlineStr">
        <is>
          <t>✅ คำตอบที่ถูกต้อง: ข้อ จ. Seborrheic dermatitis
🎯 ทำไมข้อนี้ถึงถูก:
- คำตอบที่ถูกต้อง: ข้อ จ. Seborrheic dermatitis
- ทำไมข้อนี้ถึงถูก: ผื่นแดงพร้อมสะเก็ดเป็นมันสีเหลือง (greasy scales) บริเวณผิวหนังที่มีต่อมไขมันหนาแน่น (sebaceous areas) เช่น T-zone, ร่องแก้ม, ไรผม และกำเริบเมื่อเครียดหรืออากาศเย็น เป็นลักษณะเฉพาะของ Seborrheic dermatitis
🔍 ข้ออื่นผิดเพราะอะไร:
• ข้อ ก.: Impetigo เป็นการติดเชื้อแบคทีเรีย มักเป็นตุ่มหนองแตกออกเป็นสะเก็ดสีน้ำผึ้ง (honey-colored crust)
• ข้อ ข.: Tinea corporis เป็นการติดเชื้อรากลากตามลำตัว มีขอบยกนูนแดง คัน และตรงกลางจางหาย
• ข้อ ค.: Pityriasis versicolor เป็นเกลื้อน มักพบบริเวณหลัง หน้าอก เป็นดวงสีต่างจากผิวปกติ
• ข้อ ง.: Atopic dermatitis มักพบที่ข้อพับแขนขา และผิวแห้งสาก ไม่ใช่สะเก็ดมันเยิ้มในบริเวณ T-zone</t>
        </is>
      </c>
      <c r="L151" s="186" t="n"/>
      <c r="M151" s="186" t="inlineStr">
        <is>
          <t>Dermatologic</t>
        </is>
      </c>
      <c r="N151" s="186" t="inlineStr">
        <is>
          <t>Seborrheic dermatitis</t>
        </is>
      </c>
      <c r="O151" s="185" t="inlineStr">
        <is>
          <t>Clinic</t>
        </is>
      </c>
      <c r="P151" s="186" t="inlineStr">
        <is>
          <t>รุ่น RxCU83</t>
        </is>
      </c>
      <c r="Q151" s="185" t="inlineStr">
        <is>
          <t>แบบฝึกหัด</t>
        </is>
      </c>
      <c r="R151" s="185" t="inlineStr">
        <is>
          <t>Quiz เตรียมสอบ CC1 RxCU83</t>
        </is>
      </c>
      <c r="S151" s="185" t="n"/>
    </row>
    <row r="152" ht="24" customHeight="1" s="49">
      <c r="A152" s="187" t="n">
        <v>150</v>
      </c>
      <c r="B152" s="186" t="n"/>
      <c r="C152" s="186" t="inlineStr">
        <is>
          <t>ยาในข้อใดเหมาะสมที่จะใช้รักษาเป็นอันดับแรก (First-line topical treatment) สำหรับผู้ป่วยรายนี้</t>
        </is>
      </c>
      <c r="D152" s="186" t="n"/>
      <c r="E152" s="186" t="inlineStr">
        <is>
          <t>Griseofulvin tablets</t>
        </is>
      </c>
      <c r="F152" s="186" t="inlineStr">
        <is>
          <t>Mupirocin cream</t>
        </is>
      </c>
      <c r="G152" s="186" t="inlineStr">
        <is>
          <t>Nystatin suspension</t>
        </is>
      </c>
      <c r="H152" s="186" t="inlineStr">
        <is>
          <t>Betamethasone dipropionate cream</t>
        </is>
      </c>
      <c r="I152" s="188" t="inlineStr">
        <is>
          <t>Ketoconazole cream</t>
        </is>
      </c>
      <c r="J152" s="185" t="inlineStr">
        <is>
          <t>5</t>
        </is>
      </c>
      <c r="K152" s="186" t="inlineStr">
        <is>
          <t>✅ คำตอบที่ถูกต้อง: ข้อ จ. Ketoconazole cream
🎯 ทำไมข้อนี้ถึงถูก:
- คำตอบที่ถูกต้อง: ข้อ จ. Ketoconazole cream
- ทำไมข้อนี้ถึงถูก: ยาทาต้านเชื้อรากลุ่ม Azole เช่น Ketoconazole 2% cream เป็น first-line therapy ที่มีประสิทธิภาพสูงและปลอดภัย โดยออกฤทธิ์ลดจำนวนเชื้อรา Malassezia yeasts ซึ่งเป็นสาเหตุสำคัญของการเกิด seborrheic dermatitis
🔍 ข้ออื่นผิดเพราะอะไร:
• ข้อ ก.: Griseofulvin เป็นยารับประทานใช้รักษา dermatophyte (เชื้อกลาก) ไม่ได้ผลต่อ Malassezia
• ข้อ ข.: Mupirocin เป็นยาฆ่าเชื้อแบคทีเรียแกรมบวก เช่น S. aureus
• ข้อ ค.: Nystatin ใช้รักษาการติดเชื้อรา Candida
• ข้อ ง.: Betamethasone dipropionate เป็น topical steroid ความแรงสูงมาก ไม่ควรนำมาทาใบหน้าเพราะเสี่ยงต่อ steroid rosacea และ skin atrophy</t>
        </is>
      </c>
      <c r="L152" s="186" t="n"/>
      <c r="M152" s="186" t="inlineStr">
        <is>
          <t>Dermatologic</t>
        </is>
      </c>
      <c r="N152" s="186" t="inlineStr">
        <is>
          <t>Seborrheic dermatitis</t>
        </is>
      </c>
      <c r="O152" s="185" t="inlineStr">
        <is>
          <t>Clinic</t>
        </is>
      </c>
      <c r="P152" s="186" t="inlineStr">
        <is>
          <t>รุ่น RxCU83</t>
        </is>
      </c>
      <c r="Q152" s="185" t="inlineStr">
        <is>
          <t>แบบฝึกหัด</t>
        </is>
      </c>
      <c r="R152" s="185" t="inlineStr">
        <is>
          <t>Quiz เตรียมสอบ CC1 RxCU83</t>
        </is>
      </c>
      <c r="S152" s="185" t="n"/>
    </row>
    <row r="153" ht="24" customHeight="1" s="49">
      <c r="A153" s="187" t="n">
        <v>151</v>
      </c>
      <c r="B153" s="186" t="inlineStr">
        <is>
          <t>ชายไทยมาด้วยอาการเจ็บ แสบ และมีตุ่มน้ำใสรวมกันเป็นกลุ่มบนฐานสีแดงบริเวณอวัยวะเพศ ไม่เคยเป็นมาก่อน ซักประวัติพบว่าช่วงนี้พักผ่อนน้อย ทำงานหนัก
(ใช้ข้อมูลข้างต้นตอบคำถามข้อ 79 - 81)</t>
        </is>
      </c>
      <c r="C153" s="186" t="inlineStr">
        <is>
          <t>เชื้อที่เป็นสาเหตุของอาการในผู้ป่วยครั้งนี้ คือเชื้ออะไร</t>
        </is>
      </c>
      <c r="D153" s="186" t="n"/>
      <c r="E153" s="186" t="inlineStr">
        <is>
          <t>Chlamydia trachomatis</t>
        </is>
      </c>
      <c r="F153" s="186" t="inlineStr">
        <is>
          <t>Neisseria gonorrhoeae</t>
        </is>
      </c>
      <c r="G153" s="186" t="inlineStr">
        <is>
          <t>Varicella zoster virus</t>
        </is>
      </c>
      <c r="H153" s="186" t="inlineStr">
        <is>
          <t>Treponema pallidum</t>
        </is>
      </c>
      <c r="I153" s="188" t="inlineStr">
        <is>
          <t>Herpes simplex virus</t>
        </is>
      </c>
      <c r="J153" s="185" t="inlineStr">
        <is>
          <t>5</t>
        </is>
      </c>
      <c r="K153" s="186" t="inlineStr">
        <is>
          <t>✅ คำตอบที่ถูกต้อง: ข้อ จ. Herpes simplex virus
🎯 ทำไมข้อนี้ถึงถูก:
- คำตอบที่ถูกต้อง: ข้อ จ. Herpes simplex virus
- ทำไมข้อนี้ถึงถูก: ตุ่มน้ำใสรวมกลุ่มบนฐานแดง (grouped vesicles on erythematous base) แสบร้อน เจ็บ บริเวณอวัยวะเพศ สัมพันธ์กับการพักผ่อนน้อย เป็นลักษณะเฉพาะของ Genital herpes เกิดจาก Herpes simplex virus (ส่วนใหญ่เป็น HSV-2 หรือ HSV-1)
🔍 ข้ออื่นผิดเพราะอะไร:
• ข้อ ก.: Chlamydia trachomatis ทำให้เกิด urethritis มีหนองใสขุ่น
• ข้อ ข.: Neisseria gonorrhoeae ทำให้เกิดหนองในแท้ ปัสสาวะแสบขัด มีหนองข้นเหลือง
• ข้อ ค.: Varicella zoster virus ทำให้เกิดงูสวัด (ตามแนว dermatome ด้านใดด้านหนึ่ง) หรืออีสุกอีใส
• ข้อ ง.: Treponema pallidum ทำให้เกิดซิฟิลิส แผลริมแข็ง (chancre) ไม่เจ็บและไม่มีตุ่มน้ำใส</t>
        </is>
      </c>
      <c r="L153" s="186" t="n"/>
      <c r="M153" s="186" t="inlineStr">
        <is>
          <t>Dermatologic</t>
        </is>
      </c>
      <c r="N153" s="186" t="inlineStr">
        <is>
          <t>Viral skin infection</t>
        </is>
      </c>
      <c r="O153" s="185" t="inlineStr">
        <is>
          <t>Clinic</t>
        </is>
      </c>
      <c r="P153" s="186" t="inlineStr">
        <is>
          <t>รุ่น RxCU83</t>
        </is>
      </c>
      <c r="Q153" s="185" t="inlineStr">
        <is>
          <t>แบบฝึกหัด</t>
        </is>
      </c>
      <c r="R153" s="185" t="inlineStr">
        <is>
          <t>Quiz เตรียมสอบ CC1 RxCU83</t>
        </is>
      </c>
      <c r="S153" s="185" t="n"/>
    </row>
    <row r="154" ht="24" customHeight="1" s="49">
      <c r="A154" s="187" t="n">
        <v>152</v>
      </c>
      <c r="B154" s="186" t="n"/>
      <c r="C154" s="186" t="inlineStr">
        <is>
          <t>ผู้ป่วยรายนี้เป็นเริมที่อวัยวะเพศครั้งแรก (Primary genital herpes) ควรได้รับยารับประทานสูตรใดในการรักษา</t>
        </is>
      </c>
      <c r="D154" s="186" t="n"/>
      <c r="E154" s="186" t="inlineStr">
        <is>
          <t>Acyclovir 800 mg วันละ 2 ครั้ง เป็นเวลา 5 วัน</t>
        </is>
      </c>
      <c r="F154" s="186" t="inlineStr">
        <is>
          <t>Acyclovir 200 mg วันละ 3 ครั้ง เป็นเวลา 7 วัน</t>
        </is>
      </c>
      <c r="G154" s="186" t="inlineStr">
        <is>
          <t>Acyclovir 200 mg วันละ 5 ครั้ง เป็นเวลา 5 วัน</t>
        </is>
      </c>
      <c r="H154" s="186" t="inlineStr">
        <is>
          <t>Acyclovir 400 mg วันละ 3 ครั้ง เป็นเวลา 7-10 วัน</t>
        </is>
      </c>
      <c r="I154" s="188" t="inlineStr">
        <is>
          <t>Acyclovir 800 mg วันละ 5 ครั้ง เป็นเวลา 7 วัน</t>
        </is>
      </c>
      <c r="J154" s="185" t="inlineStr">
        <is>
          <t>4</t>
        </is>
      </c>
      <c r="K154" s="186" t="inlineStr">
        <is>
          <t>✅ คำตอบที่ถูกต้อง: ข้อ ง. Acyclovir 400 mg วันละ 3 ครั้ง เป็นเวลา 7-10 วัน
🎯 ทำไมข้อนี้ถึงถูก:
- คำตอบที่ถูกต้อง: ข้อ ง. Acyclovir 400 mg วันละ 3 ครั้ง เป็นเวลา 7-10 วัน
- ทำไมข้อนี้ถึงถูก: ตามแนวทางเวชปฏิบัติการรักษาโรคติดต่อทางเพศสัมพันธ์ (CDC/ไทย) แนะนำการรักษา primary episode genital herpes ด้วย Acyclovir 400 mg วันละ 3 ครั้ง (หรือ 200 mg วันละ 5 ครั้ง) เป็นเวลา 7 ถึง 10 วัน
🔍 ข้ออื่นผิดเพราะอะไร:
• ข้อ ก.: Acyclovir 800 mg วันละ 2 ครั้ง เป็นสูตรสำหรับงูสวัดที่ไม่ถูกต้อง
• ข้อ ข.: ขนาด 200 mg วันละ 3 ครั้ง ขนาดยาต่ำเกินไป ไม่ถึงระดับ therapeutic level
• ข้อ ค.: ระยะเวลา 5 วันเป็นสูตรสำหรับการเกิดซ้ำ (recurrent episode) ไม่ใช่ primary episode
• ข้อ จ.: ขนาด 800 mg วันละ 5 ครั้ง เป็นขนาดยารักษาโรคงูสวัด (Herpes zoster)</t>
        </is>
      </c>
      <c r="L154" s="186" t="n"/>
      <c r="M154" s="186" t="inlineStr">
        <is>
          <t>Dermatologic</t>
        </is>
      </c>
      <c r="N154" s="186" t="inlineStr">
        <is>
          <t>Viral skin infection</t>
        </is>
      </c>
      <c r="O154" s="185" t="inlineStr">
        <is>
          <t>Clinic</t>
        </is>
      </c>
      <c r="P154" s="186" t="inlineStr">
        <is>
          <t>รุ่น RxCU83</t>
        </is>
      </c>
      <c r="Q154" s="185" t="inlineStr">
        <is>
          <t>แบบฝึกหัด</t>
        </is>
      </c>
      <c r="R154" s="185" t="inlineStr">
        <is>
          <t>Quiz เตรียมสอบ CC1 RxCU83</t>
        </is>
      </c>
      <c r="S154" s="185" t="n"/>
    </row>
    <row r="155" ht="24" customHeight="1" s="49">
      <c r="A155" s="187" t="n">
        <v>153</v>
      </c>
      <c r="B155" s="186" t="n"/>
      <c r="C155" s="186" t="inlineStr">
        <is>
          <t>ข้อใดเป็นยาสมุนไพรในบัญชียาหลักแห่งชาติที่มีข้อบ่งใช้สำหรับรักษาอาการตุ่มน้ำใสจากเชื้อไวรัสเริมและงูสวัด</t>
        </is>
      </c>
      <c r="D155" s="186" t="n"/>
      <c r="E155" s="186" t="inlineStr">
        <is>
          <t>ยาครีมบัวบก</t>
        </is>
      </c>
      <c r="F155" s="186" t="inlineStr">
        <is>
          <t>ยาทิงเจอร์ทองพันชั่ง</t>
        </is>
      </c>
      <c r="G155" s="186" t="inlineStr">
        <is>
          <t>ยาครีมพญายอ (เสลดพังพอนตัวเมีย)</t>
        </is>
      </c>
      <c r="H155" s="186" t="inlineStr">
        <is>
          <t>ยาน้ำเปลือกมังคุด</t>
        </is>
      </c>
      <c r="I155" s="188" t="inlineStr">
        <is>
          <t>ยาทิงเจอร์ว่านหางจระเข้</t>
        </is>
      </c>
      <c r="J155" s="185" t="inlineStr">
        <is>
          <t>3</t>
        </is>
      </c>
      <c r="K155" s="186" t="inlineStr">
        <is>
          <t>✅ คำตอบที่ถูกต้อง: ข้อ ค. ยาครีมพญายอ (เสลดพังพอนตัวเมีย)
🎯 ทำไมข้อนี้ถึงถูก:
- คำตอบที่ถูกต้อง: ข้อ ค. ยาครีมพญายอ (เสลดพังพอนตัวเมีย)
- ทำไมข้อนี้ถึงถูก: ยาครีมพญายอ (Clinacanthus nutans) บรรจุในบัญชียาหลักแห่งชาติ มีข้อบ่งใช้ในการรักษาแผลจากไวรัสเริม (Herpes simplex) และโรคงูสวัด (Herpes zoster) โดยมีฤทธิ์ต้านไวรัสและลดการอักเสบ
🔍 ข้ออื่นผิดเพราะอะไร:
• ข้อ ก.: ยาครีมบัวบก (Centella asiatica) ใช้สมานแผลและลดการเกิดแผลเป็น
• ข้อ ข.: ยาทิงเจอร์ทองพันชั่ง (Rhinacanthus nasutus) ใช้รักษาโรคเชื้อรากลากเกลื้อน
• ข้อ ง.: ยาน้ำเปลือกมังคุดใช้ล้างทำความสะอาดแผล มีฤทธิ์ฝาดสมานและต้านแบคทีเรีย
• ข้อ จ.: ว่านหางจระเข้ใช้รักษาแผลไฟไหม้น้ำร้อนลวก</t>
        </is>
      </c>
      <c r="L155" s="186" t="n"/>
      <c r="M155" s="186" t="inlineStr">
        <is>
          <t>Dermatologic</t>
        </is>
      </c>
      <c r="N155" s="186" t="inlineStr">
        <is>
          <t>Viral skin infection</t>
        </is>
      </c>
      <c r="O155" s="185" t="inlineStr">
        <is>
          <t>Clinic</t>
        </is>
      </c>
      <c r="P155" s="186" t="inlineStr">
        <is>
          <t>รุ่น RxCU83</t>
        </is>
      </c>
      <c r="Q155" s="185" t="inlineStr">
        <is>
          <t>แบบฝึกหัด</t>
        </is>
      </c>
      <c r="R155" s="185" t="inlineStr">
        <is>
          <t>Quiz เตรียมสอบ CC1 RxCU83</t>
        </is>
      </c>
      <c r="S155" s="185" t="n"/>
    </row>
    <row r="156" ht="24" customHeight="1" s="49">
      <c r="A156" s="187" t="n">
        <v>154</v>
      </c>
      <c r="B156" s="186" t="n"/>
      <c r="C156" s="186" t="inlineStr">
        <is>
          <t>ในการใช้ยา Oral Isotretinoin เพื่อรักษาสิวรุนแรง ข้อใดเป็นคำแนะนำที่ถูกต้องในการป้องกันผลข้างเคียงและอันตรกิริยาระหว่างยา</t>
        </is>
      </c>
      <c r="D156" s="186" t="n"/>
      <c r="E156" s="186" t="inlineStr">
        <is>
          <t>ควรกินยาตอนท้องว่างก่อนอาหาร 30 นาที</t>
        </is>
      </c>
      <c r="F156" s="186" t="inlineStr">
        <is>
          <t>ควรงดผลิตภัณฑ์เสริมอาหารจำพวกธาตุเหล็ก</t>
        </is>
      </c>
      <c r="G156" s="186" t="inlineStr">
        <is>
          <t>หลีกเลี่ยงการทามอยเจอร์ไรเซอร์เพราะจะทำให้สิวอุดตันเพิ่มขึ้น</t>
        </is>
      </c>
      <c r="H156" s="186" t="inlineStr">
        <is>
          <t>งดการใช้ผลิตภัณฑ์ทาผิวหรือวิตามินเสริมที่มี Vitamin A ร่วมด้วย</t>
        </is>
      </c>
      <c r="I156" s="188" t="inlineStr">
        <is>
          <t>สามารถบริจาคโลหิตได้ทันทีหลังหยุดยา 1 สัปดาห์</t>
        </is>
      </c>
      <c r="J156" s="185" t="inlineStr">
        <is>
          <t>4</t>
        </is>
      </c>
      <c r="K156" s="186" t="inlineStr">
        <is>
          <t>✅ คำตอบที่ถูกต้อง: ข้อ ง. งดการใช้ผลิตภัณฑ์ทาผิวหรือวิตามินเสริมที่มี Vitamin A ร่วมด้วย
🎯 ทำไมข้อนี้ถึงถูก:
- คำตอบที่ถูกต้อง: ข้อ ง. งดการใช้ผลิตภัณฑ์ทาผิวหรือวิตามินเสริมที่มี Vitamin A ร่วมด้วย
- ทำไมข้อนี้ถึงถูก: Isotretinoin เป็นอนุพันธ์ของวิตามินเอ การได้รับวิตามินเอหรือยาทากลุ่มเรตินอยด์เสริมจะทำให้เกิดภาวะ Hypervitaminosis A และเสริมความเป็นพิษต่อตับและผิวหนังแห้งลอกรุนแรง
🔍 ข้ออื่นผิดเพราะอะไร:
• ข้อ ก.: ยาเป็น fat-soluble ควรรับประทานพร้อมอาหารหรือหลังอาหารทันทีเพื่อเพิ่ม bioavailability
• ข้อ ข.: ไม่จำเป็นต้องงดธาตุเหล็ก ยาที่ห้ามใช้ร่วมคือ Tetracyclines (เสี่ยงต่อ Pseudotumor cerebri)
• ข้อ ค.: ผู้ป่วยจะมีอาการปากแห้ง ผิวแห้ง ตาแห้งรุนแรง จึงจำเป็นต้องทามอยเจอร์ไรเซอร์และลิปบาล์มสม่ำเสมอ
• ข้อ จ.: ต้องงดบริจาคโลหิตอย่างน้อย 1 เดือนหลังหยุดยาเพื่อป้องกันเลือดที่มีสารก่อมลพิษส่งไปยังสตรีมีครรภ์</t>
        </is>
      </c>
      <c r="L156" s="186" t="n"/>
      <c r="M156" s="186" t="inlineStr">
        <is>
          <t>Dermatologic</t>
        </is>
      </c>
      <c r="N156" s="186" t="inlineStr">
        <is>
          <t>Acne vulgaris</t>
        </is>
      </c>
      <c r="O156" s="185" t="inlineStr">
        <is>
          <t>Clinic</t>
        </is>
      </c>
      <c r="P156" s="186" t="inlineStr">
        <is>
          <t>รุ่น RxCU83</t>
        </is>
      </c>
      <c r="Q156" s="185" t="inlineStr">
        <is>
          <t>แบบฝึกหัด</t>
        </is>
      </c>
      <c r="R156" s="185" t="inlineStr">
        <is>
          <t>Quiz เตรียมสอบ CC1 RxCU83</t>
        </is>
      </c>
      <c r="S156" s="185" t="n"/>
    </row>
    <row r="157" ht="24" customHeight="1" s="49">
      <c r="A157" s="187" t="n">
        <v>155</v>
      </c>
      <c r="B157" s="186" t="n"/>
      <c r="C157" s="186" t="inlineStr">
        <is>
          <t>ข้อห้ามใช้ที่สำคัญที่สุดและเด็ดขาด (Absolute contraindication) ของยา Oral Isotretinoin คือข้อใด</t>
        </is>
      </c>
      <c r="D157" s="186" t="n"/>
      <c r="E157" s="186" t="inlineStr">
        <is>
          <t>สตรีมีครรภ์หรือมีแผนจะตั้งครรภ์</t>
        </is>
      </c>
      <c r="F157" s="186" t="inlineStr">
        <is>
          <t>ผู้ป่วยโรคไตเรื้อรัง</t>
        </is>
      </c>
      <c r="G157" s="186" t="inlineStr">
        <is>
          <t>ผู้ป่วยโรคกระดูกพรุน</t>
        </is>
      </c>
      <c r="H157" s="186" t="inlineStr">
        <is>
          <t>ผู้ป่วยที่มีผื่นแพ้แดด</t>
        </is>
      </c>
      <c r="I157" s="188" t="inlineStr">
        <is>
          <t>ผู้ป่วยโรคไมเกรน</t>
        </is>
      </c>
      <c r="J157" s="185" t="inlineStr">
        <is>
          <t>1</t>
        </is>
      </c>
      <c r="K157" s="186" t="inlineStr">
        <is>
          <t>✅ คำตอบที่ถูกต้อง: ข้อ ก. สตรีมีครรภ์หรือมีแผนจะตั้งครรภ์
🎯 ทำไมข้อนี้ถึงถูก:
- คำตอบที่ถูกต้อง: ข้อ ก. สตรีมีครรภ์หรือมีแผนจะตั้งครรภ์
- ทำไมข้อนี้ถึงถูก: Isotretinoin เป็น Teratogen รุนแรงจัดอยู่ใน Pregnancy Category X ทำให้เกิดทารกวิรูปแต่กำเนิด (craniofacial, cardiac, CNS defects) จึงห้ามใช้เด็ดขาด และต้องคุมกำเนิดที่มีประสิทธิภาพอย่างน้อย 2 วิธีล่วงหน้า 1 เดือน ระหว่างใช้ยา และหลังหยุดยาอีก 1 เดือน
🔍 ข้ออื่นผิดเพราะอะไร:
• ข้อ ข.: ปรับขนาดยาได้ตามความเหมาะสม ไม่ใช่ absolute contraindication ระดับ teratogenicity
• ข้อ ค.: อาจทำให้เกิด premature epiphyseal closure ได้ในระยะยาวแต่ไม่ใช่ absolute contraindication
• ข้อ ง.: ทำให้ผิวไวต่อแสง ควรทาครีมกันแดดป้องกัน
• ข้อ จ.: ไม่ใช่ข้อห้ามใช้เด็ดขาด</t>
        </is>
      </c>
      <c r="L157" s="186" t="n"/>
      <c r="M157" s="186" t="inlineStr">
        <is>
          <t>Dermatologic</t>
        </is>
      </c>
      <c r="N157" s="186" t="inlineStr">
        <is>
          <t>Acne vulgaris</t>
        </is>
      </c>
      <c r="O157" s="185" t="inlineStr">
        <is>
          <t>Clinic</t>
        </is>
      </c>
      <c r="P157" s="186" t="inlineStr">
        <is>
          <t>รุ่น RxCU83</t>
        </is>
      </c>
      <c r="Q157" s="185" t="inlineStr">
        <is>
          <t>แบบฝึกหัด</t>
        </is>
      </c>
      <c r="R157" s="185" t="inlineStr">
        <is>
          <t>Quiz เตรียมสอบ CC1 RxCU83</t>
        </is>
      </c>
      <c r="S157" s="185" t="n"/>
    </row>
    <row r="158" ht="24" customHeight="1" s="49">
      <c r="A158" s="187" t="n">
        <v>156</v>
      </c>
      <c r="B158" s="186" t="n"/>
      <c r="C158" s="186" t="inlineStr">
        <is>
          <t>ยาทารักษาสิวในข้อใดที่มีฤทธิ์ฆ่าเชื้อแบคทีเรีย Cutibacterium acnes (P. acnes) โดยตรงในรูขุมขนผ่านการปล่อยออกซิเจนอิสระ (free radicals) และไม่ก่อให้เกิดปัญหาเชื้อดื้อยา</t>
        </is>
      </c>
      <c r="D158" s="186" t="n"/>
      <c r="E158" s="186" t="inlineStr">
        <is>
          <t>Salicylic acid</t>
        </is>
      </c>
      <c r="F158" s="186" t="inlineStr">
        <is>
          <t>Benzoyl peroxide</t>
        </is>
      </c>
      <c r="G158" s="186" t="inlineStr">
        <is>
          <t>Resorcinol</t>
        </is>
      </c>
      <c r="H158" s="186" t="inlineStr">
        <is>
          <t>Tretinoin</t>
        </is>
      </c>
      <c r="I158" s="188" t="inlineStr">
        <is>
          <t>Adapalene</t>
        </is>
      </c>
      <c r="J158" s="185" t="inlineStr">
        <is>
          <t>2</t>
        </is>
      </c>
      <c r="K158" s="186" t="inlineStr">
        <is>
          <t>✅ คำตอบที่ถูกต้อง: ข้อ ข. Benzoyl peroxide
🎯 ทำไมข้อนี้ถึงถูก:
- คำตอบที่ถูกต้อง: ข้อ ข. Benzoyl peroxide
- ทำไมข้อนี้ถึงถูก: Benzoyl peroxide (BPO) มีกลไกปล่อย reactive oxygen species / free radicals เข้าทำลายผนังเซลล์ของแบคทีเรีย C. acnes ทำให้มีฤทธิ์ bactericidal โดยตรง และไม่มีรายงานการดื้อยาของเชื้อต่อ BPO
🔍 ข้ออื่นผิดเพราะอะไร:
• ข้อ ก.: Salicylic acid เป็น Beta-hydroxy acid (BHA) มีฤทธิ์ผลัดเซลล์ผิว (keratolytic) ไม่ได้ฆ่าเชื้อโดยตรง
• ข้อ ค.: Resorcinol มีฤทธิ์ keratolytic และระคายเคืองสูง ไม่นิยมใช้เดี่ยวๆ
• ข้อ ง.: Tretinoin เป็นเรตินอยด์รุ่นที่ 1 มีฤทธิ์ comedolytic และลดการหนาตัวของ keratin
• ข้อ จ.: Adapalene เป็นเรตินอยด์รุ่นที่ 3 ออกฤทธิ์ comedolytic และต้านการอักเสบ ไม่ได้ฆ่าเชื้อแบคทีเรียโดยตรง</t>
        </is>
      </c>
      <c r="L158" s="186" t="n"/>
      <c r="M158" s="186" t="inlineStr">
        <is>
          <t>Dermatologic</t>
        </is>
      </c>
      <c r="N158" s="186" t="inlineStr">
        <is>
          <t>Acne vulgaris</t>
        </is>
      </c>
      <c r="O158" s="185" t="inlineStr">
        <is>
          <t>Clinic</t>
        </is>
      </c>
      <c r="P158" s="186" t="inlineStr">
        <is>
          <t>รุ่น RxCU83</t>
        </is>
      </c>
      <c r="Q158" s="185" t="inlineStr">
        <is>
          <t>แบบฝึกหัด</t>
        </is>
      </c>
      <c r="R158" s="185" t="inlineStr">
        <is>
          <t>Quiz เตรียมสอบ CC1 RxCU83</t>
        </is>
      </c>
      <c r="S158" s="185" t="n"/>
    </row>
    <row r="159" ht="24" customHeight="1" s="49">
      <c r="A159" s="187" t="n">
        <v>157</v>
      </c>
      <c r="B159" s="186" t="n"/>
      <c r="C159" s="186" t="inlineStr">
        <is>
          <t>ยาในข้อใดต่อไปนี้มีอันตรกิริยาระหว่างยา (drug interaction) กับยาฆ่าเชื้อรา Itraconazole น้อยที่สุด</t>
        </is>
      </c>
      <c r="D159" s="186" t="n"/>
      <c r="E159" s="186" t="inlineStr">
        <is>
          <t>Amoxicillin</t>
        </is>
      </c>
      <c r="F159" s="186" t="inlineStr">
        <is>
          <t>Warfarin</t>
        </is>
      </c>
      <c r="G159" s="186" t="inlineStr">
        <is>
          <t>Clarithromycin</t>
        </is>
      </c>
      <c r="H159" s="186" t="inlineStr">
        <is>
          <t>Simvastatin</t>
        </is>
      </c>
      <c r="I159" s="188" t="inlineStr">
        <is>
          <t>Ergotamine</t>
        </is>
      </c>
      <c r="J159" s="185" t="inlineStr">
        <is>
          <t>1</t>
        </is>
      </c>
      <c r="K159" s="186" t="inlineStr">
        <is>
          <t>✅ คำตอบที่ถูกต้อง: ข้อ ก. Amoxicillin
🎯 ทำไมข้อนี้ถึงถูก:
- คำตอบที่ถูกต้อง: ข้อ ก. Amoxicillin
- ทำไมข้อนี้ถึงถูก: Amoxicillin ขับออกทางไตเป็นหลักผ่าน glomerular filtration และ tubular secretion ไม่ได้ผ่านการเมแทบอลิซึมของเอนไซม์ตับ CYP3A4 จึงไม่มี drug interaction ทาง pharmacokinetic กับ Itraconazole
🔍 ข้ออื่นผิดเพราะอะไร:
• ข้อ ข.: Warfarin ถูกยับยั้งเมแทบอลิซึม ทำให้ระดับยาเพิ่มสูงขึ้นและเสี่ยงต่อเลือดออกรุนแรง
• ข้อ ค.: Clarithromycin เป็น CYP3A4 inhibitor เช่นกัน เสริมฤทธิ์กันและเพิ่มความเสี่ยงต่อ QT prolongation
• ข้อ ง.: Simvastatin ถูกเมแทบอไลซ์ผ่าน CYP3A4 การยับยั้งจะทำให้ระดับยาสูงขึ้นจนเกิด rhabdomyolysis
• ข้อ จ.: Ergotamine เมื่อระดับยาสูงขึ้นจะทำให้เกิด ergotism (หลอดเลือดส่วนปลายหดตัวรุนแรงจนขาดเลือด)</t>
        </is>
      </c>
      <c r="L159" s="186" t="n"/>
      <c r="M159" s="186" t="inlineStr">
        <is>
          <t>Dermatologic</t>
        </is>
      </c>
      <c r="N159" s="186" t="inlineStr">
        <is>
          <t>Fungal skin infection</t>
        </is>
      </c>
      <c r="O159" s="185" t="inlineStr">
        <is>
          <t>Clinic</t>
        </is>
      </c>
      <c r="P159" s="186" t="inlineStr">
        <is>
          <t>รุ่น RxCU83</t>
        </is>
      </c>
      <c r="Q159" s="185" t="inlineStr">
        <is>
          <t>แบบฝึกหัด</t>
        </is>
      </c>
      <c r="R159" s="185" t="inlineStr">
        <is>
          <t>Quiz เตรียมสอบ CC1 RxCU83</t>
        </is>
      </c>
      <c r="S159" s="185" t="n"/>
    </row>
    <row r="160" ht="24" customHeight="1" s="49">
      <c r="A160" s="187" t="n">
        <v>158</v>
      </c>
      <c r="B160" s="186"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t>
        </is>
      </c>
      <c r="C160" s="186" t="inlineStr">
        <is>
          <t>แผนการรักษาเริ่มต้นในข้อใดมีความเหมาะสมและถูกต้องตามมาตรฐานเวชปฏิบัติมากที่สุด</t>
        </is>
      </c>
      <c r="D160" s="186" t="inlineStr">
        <is>
          <t>Ketoconazole 2% cream ทาบริเวณผื่นและขอบโดยรอบ วันละ 2 ครั้ง เช้าและเย็น ต่อเนื่องเป็นเวลา 2 ถึง 4 สัปดาห์</t>
        </is>
      </c>
      <c r="E160" s="186" t="inlineStr">
        <is>
          <t>Ketoconazole 2% cream ทาบริเวณผื่นและขอบโดยรอบ วันละ 2 ครั้ง เช้าและเย็น ต่อเนื่องเป็นเวลา 2 ถึง 4 สัปดาห์</t>
        </is>
      </c>
      <c r="F160" s="186" t="inlineStr">
        <is>
          <t>Triamcinolone Acetonide (TA) 0.1% cream ทาบริเวณผื่น วันละ 3 ครั้ง</t>
        </is>
      </c>
      <c r="G160" s="186" t="inlineStr">
        <is>
          <t>Fluconazole 150 mg รับประทานสัปดาห์ละ 2 เม็ด นาน 4 สัปดาห์ ร่วมกับยาสเตียรอยด์ทา</t>
        </is>
      </c>
      <c r="H160" s="186" t="inlineStr">
        <is>
          <t>Acyclovir 5% cream ทาบริเวณผื่นวันละ 5 ครั้ง</t>
        </is>
      </c>
      <c r="I160" s="188" t="inlineStr">
        <is>
          <t>Calamine lotion ทาเพื่อระงับอาการคันเพียงอย่างเดียว</t>
        </is>
      </c>
      <c r="J160" s="185" t="inlineStr">
        <is>
          <t>1</t>
        </is>
      </c>
      <c r="K160" s="186" t="inlineStr">
        <is>
          <t>✅ คำตอบที่ถูกต้อง: ข้อ ก. Ketoconazole 2% cream ทาบริเวณผื่นและขอบโดยรอบ วันละ 2 ครั้ง เช้าและเย็น ต่อเนื่องเป็นเวลา 2 ถึง 4 สัปดาห์
🎯 ทำไมข้อนี้ถึงถูก:
🎯 ทำไมข้อนี้ถึงถูก: ลักษณะผื่นวงกลม ขอบนูนแดง มีขุย และมี central clearing เป็นลักษณะจำเพาะของโรคกลาก (Tinea corporis) ที่เกิดจากเชื้อรากลุ่ม Dermatophytes การรักษาอันดับแรกสำหรับรอยโรคเฉพาะที่ขนาดเล็กคือการใช้ยาทาต้านเชื้อรากลุ่ม Topical Imidazoles เช่น Ketoconazole 2% cream หรือ Clotrimazole ทาวันละ 1-2 ครั้งต่อเนื่องนาน 2-4 สัปดาห์ และควรทาเลยขอบรอยโรคออกไปประมาณ 1-2 นิ้ว
🔍 ข้ออื่นผิดเพราะอะไร:
• ข้อ ข.: Triamcinolone เป็น Topical Corticosteroid มีข้อห้ามใช้เด็ดขาดในการติดเชื้อราเดี่ยวๆ เพราะจะกดภูมิต้านทาน ทำให้เชื้อราลุกลามและบดบังลักษณะรอยโรคจนกลายเป็น Tinea incognito
• ข้อ ค.: Fluconazole ชนิดรับประทานสำรองไว้สำหรับกรณีที่มีผื่นลุกลามเป็นบริเวณกว้าง ดื้อต่อยาทา หรือผู้ป่วยมีภาวะภูมิคุ้มกันบกพร่อง ไม่จำเป็นต้องใช้เป็น first-line ในผื่นวงเล็กเพียงวงเดียว
• ข้อ ง.: Acyclovir ใช้รักษาการติดเชื้อไวรัส Herpes ไม่สามารถฆ่าเชื้อราได้
• ข้อ จ.: Calamine lotion บรรเทาอาการคันได้ชั่วคราวแต่ไม่มีฤทธิ์ต้านเชื้อรา ไม่สามารถรักษาต้นเหตุของโรคได้</t>
        </is>
      </c>
      <c r="L160" s="186" t="inlineStr">
        <is>
          <t>Intermediate</t>
        </is>
      </c>
      <c r="M160" s="186" t="inlineStr">
        <is>
          <t>Dermatologic</t>
        </is>
      </c>
      <c r="N160" s="186" t="inlineStr">
        <is>
          <t>Dermatophytosis (Tinea corporis) Topical Antifungal Therapy</t>
        </is>
      </c>
      <c r="O160" s="185" t="inlineStr">
        <is>
          <t>Clinic</t>
        </is>
      </c>
      <c r="P160" s="186" t="inlineStr">
        <is>
          <t>[RECONSTRUCTED: ปรับแต่งและเติมเต็มบริบทโจทย์/ตัวเลือกเพื่อความสมบูรณ์] ข้อสอบจริง PLE-CC1 ปี 2567 ข้อ 39</t>
        </is>
      </c>
      <c r="Q160" s="185" t="inlineStr">
        <is>
          <t>ข้อสอบจริง</t>
        </is>
      </c>
      <c r="R160" s="185" t="inlineStr">
        <is>
          <t>2567</t>
        </is>
      </c>
      <c r="S160" s="185" t="inlineStr">
        <is>
          <t>CASE_2567_TINEA_01</t>
        </is>
      </c>
    </row>
    <row r="161" ht="24" customHeight="1" s="49">
      <c r="A161" s="187" t="n">
        <v>159</v>
      </c>
      <c r="B161" s="186"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t>
        </is>
      </c>
      <c r="C161" s="186" t="inlineStr">
        <is>
          <t>หลังจากผู้ป่วยใช้ยาทา Ketoconazole 2% cream ไปเป็นเวลา 1 สัปดาห์ ผู้ป่วยกลับมาปรึกษาเภสัชกรเนื่องจากรู้สึกว่าผื่นยังไม่หายสนิทและยังมีรอยแดงอยู่ เภสัชกรควรให้คำแนะนำและแนวทางการจัดการอย่างไรที่ถูกต้องที่สุด</t>
        </is>
      </c>
      <c r="D161" s="186" t="inlineStr">
        <is>
          <t>แนะนำให้ทายา Ketoconazole 2% cream ต่อไปอย่างสม่ำเสมออีกอย่างน้อย 1 ถึง 2 สัปดาห์ (เนื่องจากการรักษาโรคเชื้อราผิวหนังต้องใช้เวลาอย่างน้อย 2 ถึง 4 สัปดาห์จึงจะเห็นผลสมบูรณ์)</t>
        </is>
      </c>
      <c r="E161" s="186" t="inlineStr">
        <is>
          <t>แนะนำให้ทายา Ketoconazole 2% cream ต่อไปอย่างสม่ำเสมออีกอย่างน้อย 1 ถึง 2 สัปดาห์ (เนื่องจากการรักษาโรคเชื้อราผิวหนังต้องใช้เวลาอย่างน้อย 2 ถึง 4 สัปดาห์จึงจะเห็นผลสมบูรณ์)</t>
        </is>
      </c>
      <c r="F161" s="186" t="inlineStr">
        <is>
          <t>เปลี่ยนเป็นยารับประทาน Fluconazole 150 mg สัปดาห์ละ 2 เม็ดทันทีเนื่องจากแสดงว่าเชื้อดื้อยา</t>
        </is>
      </c>
      <c r="G161" s="186" t="inlineStr">
        <is>
          <t>หยุดยาทาเชื้อราทันทีและเปลี่ยนเป็น Acyclovir 200 mg รับประทานวันละ 5 ครั้ง นาน 7 ถึง 10 วัน</t>
        </is>
      </c>
      <c r="H161" s="186" t="inlineStr">
        <is>
          <t>เปลี่ยนไปใช้ยาทาสเตียรอยด์ความแรงสูง เช่น Clobetasol propionate cream เพื่อยุบผื่นให้เร็วขึ้น</t>
        </is>
      </c>
      <c r="I161" s="188" t="inlineStr">
        <is>
          <t>แนะนำให้หยุดใช้ยาทุกชนิดและปล่อยให้ผิวหนังซ่อมแซมตัวเองตามธรรมชาติ</t>
        </is>
      </c>
      <c r="J161" s="185" t="inlineStr">
        <is>
          <t>1</t>
        </is>
      </c>
      <c r="K161" s="186" t="inlineStr">
        <is>
          <t>✅ คำตอบที่ถูกต้อง: ข้อ ก. แนะนำให้ทายา Ketoconazole 2% cream ต่อไปอย่างสม่ำเสมออีกอย่างน้อย 1 ถึง 2 สัปดาห์ (เนื่องจากการรักษาโรคเชื้อราผิวหนังต้องใช้เวลาอย่างน้อย 2 ถึง 4 สัปดาห์จึงจะเห็นผลสมบูรณ์)
🎯 ทำไมข้อนี้ถึงถูก:
🎯 ทำไมข้อนี้ถึงถูก: การรักษาโรคติดเชื้อรา Dermatophyte ที่ผิวหนังชั้นหนังกำพร้าด้วยยาทา ต้องใช้เวลาในการขจัดสปอร์และเส้นใยของเชื้อราอย่างน้อย 2-4 สัปดาห์ และตามหลักปฏิบัติแนะนำให้ทายาต่อเนื่องต่อไปอีกอย่างน้อย 1-2 สัปดาห์หลังจากที่รอยโรคบนผิวหนังหายสนิทแล้ว เพื่อป้องกันการกลับเป็นซ้ำ (Relapse) ดังนั้นระยะเวลา 1 สัปดาห์จึงยังเร็วเกินไปที่จะตัดสินว่าการรักษาล้มเหลว
🔍 ข้ออื่นผิดเพราะอะไร:
• ข้อ ข.: ยังไม่มีข้อบ่งชี้ว่าล้มเหลวจากการรักษาด้วยยาทา การเปลี่ยนเป็นยากินทันทีจะเพิ่มความเสี่ยงต่อผลข้างเคียงและปฏิกิริยาระหว่างยาโดยไม่จำเป็น
• ข้อ ค.: Acyclovir เป็นยาต้านไวรัส ไม่เกี่ยวข้องกับการรักษาเชื้อรา
• ข้อ ง.: การใช้ยาสเตียรอยด์ความแรงสูงจะกดภูมิคุ้มกันเฉพาะที่ ทำให้เชื้อราเจริญเติบโตลุกลามรุนแรงขึ้น
• ข้อ จ.: หากหยุดยา เชื้อราจะกลับมาแบ่งตัวและแพร่กระจายกว้างขึ้น</t>
        </is>
      </c>
      <c r="L161" s="186" t="inlineStr">
        <is>
          <t>Intermediate</t>
        </is>
      </c>
      <c r="M161" s="186" t="inlineStr">
        <is>
          <t>Dermatologic</t>
        </is>
      </c>
      <c r="N161" s="186" t="inlineStr">
        <is>
          <t>Duration &amp; Monitoring of Topical Antifungal Treatment</t>
        </is>
      </c>
      <c r="O161" s="185" t="inlineStr">
        <is>
          <t>Clinic</t>
        </is>
      </c>
      <c r="P161" s="186" t="inlineStr">
        <is>
          <t>[RECONSTRUCTED: ปรับแต่งและเติมเต็มบริบทโจทย์/ตัวเลือกเพื่อความสมบูรณ์] ข้อสอบจริง PLE-CC1 ปี 2567 ข้อ 40</t>
        </is>
      </c>
      <c r="Q161" s="185" t="inlineStr">
        <is>
          <t>ข้อสอบจริง</t>
        </is>
      </c>
      <c r="R161" s="185" t="inlineStr">
        <is>
          <t>2567</t>
        </is>
      </c>
      <c r="S161" s="185" t="inlineStr">
        <is>
          <t>CASE_2567_TINEA_01</t>
        </is>
      </c>
    </row>
    <row r="162" ht="24" customHeight="1" s="49">
      <c r="A162" s="187" t="n">
        <v>160</v>
      </c>
      <c r="B162" s="186"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t>
        </is>
      </c>
      <c r="C162" s="186" t="inlineStr">
        <is>
          <t>ยาทาในข้อใดมีความเหมาะสมและปลอดภัยสูงสุดในการเลือกใช้เพื่อควบคุมผื่นผิวหนังบริเวณใบหน้าในหญิงตั้งครรภ์รายนี้</t>
        </is>
      </c>
      <c r="D162" s="186" t="inlineStr">
        <is>
          <t>Hydrocortisone 1% cream (ยาสเตียรอยด์ทาความแรงต่ำ: Low-potency topical corticosteroid)</t>
        </is>
      </c>
      <c r="E162" s="186" t="inlineStr">
        <is>
          <t>Hydrocortisone 1% cream (ยาสเตียรอยด์ทาความแรงต่ำ: Low-potency topical corticosteroid)</t>
        </is>
      </c>
      <c r="F162" s="186" t="inlineStr">
        <is>
          <t>Triamcinolone Acetonide 0.2% cream (ทาวันละ 3 ครั้ง)</t>
        </is>
      </c>
      <c r="G162" s="186" t="inlineStr">
        <is>
          <t>Clobetasol Propionate 0.05% cream (สเตียรอยด์ความแรงสูงพิเศษ)</t>
        </is>
      </c>
      <c r="H162" s="186" t="inlineStr">
        <is>
          <t>Diclofenac 1% gel (ยาทากลุ่ม NSAIDs)</t>
        </is>
      </c>
      <c r="I162" s="188" t="inlineStr">
        <is>
          <t>Acyclovir 5% cream (ยาทาต้านไวรัส)</t>
        </is>
      </c>
      <c r="J162" s="185" t="inlineStr">
        <is>
          <t>1</t>
        </is>
      </c>
      <c r="K162" s="186" t="inlineStr">
        <is>
          <t>✅ คำตอบที่ถูกต้อง: ข้อ ก. Hydrocortisone 1% cream (ยาสเตียรอยด์ทาความแรงต่ำ: Low-potency topical corticosteroid)
🎯 ทำไมข้อนี้ถึงถูก:
🎯 ทำไมข้อนี้ถึงถูก: ในการรักษาผื่นผิวหนังจาก SLE (Malar rash / Acute cutaneous lupus) ที่บริเวณใบหน้า ผิวหนังบริเวณใบหน้ามีความบางและดูดซึมยาได้ดีมาก จึงแนะนำให้ใช้ยาสเตียรอยด์ทาชนิดความแรงต่ำ (Low-potency topical corticosteroids) เช่น Hydrocortisone 1% หรือ Desonide ทาบางๆ วันละ 1-2 ครั้ง เพื่อลดความเสี่ยงต่อภาวะผิวหน้าฝ่อ (Skin atrophy), เส้นเลือดฝอยพองตัว (Telangiectasia) และมีความปลอดภัยสูงในหญิงตั้งครรภ์
🔍 ข้ออื่นผิดเพราะอะไร:
• ข้อ ข.: Triamcinolone 0.2% เป็น Medium-to-high potency steroid ไม่ควรทาต่อเนื่องที่ใบหน้าเพราะทำให้ผิวฝ่อและเกิดสิวสเตียรอยด์
• ข้อ ค.: Clobetasol เป็น Super-high potency steroid มีข้อห้ามใช้ทาที่ใบหน้าอย่างเด็ดขาด
• ข้อ ง.: Diclofenac gel เป็น NSAID ไม่สามารถควบคุมการอักเสบจากภูมิคุ้มกัน SLE ได้ และยากลุ่ม NSAIDs มีข้อควรระวังในหญิงตั้งครรภ์
• ข้อ จ.: Acyclovir ใช้รักษาการติดเชื้อไวรัสเริม ไม่เกี่ยวข้องกับผื่น SLE</t>
        </is>
      </c>
      <c r="L162" s="186" t="inlineStr">
        <is>
          <t>Intermediate</t>
        </is>
      </c>
      <c r="M162" s="186" t="inlineStr">
        <is>
          <t>Dermatologic</t>
        </is>
      </c>
      <c r="N162" s="186" t="inlineStr">
        <is>
          <t>Cutaneous Lupus Erythematosus &amp; Topical Therapy in Pregnancy</t>
        </is>
      </c>
      <c r="O162" s="185" t="inlineStr">
        <is>
          <t>Clinic</t>
        </is>
      </c>
      <c r="P162" s="186" t="inlineStr">
        <is>
          <t>[RECONSTRUCTED: ปรับแต่งและเติมเต็มบริบทโจทย์/ตัวเลือกเพื่อความสมบูรณ์] ข้อสอบจริง PLE-CC1 ปี 2567 ข้อ 57</t>
        </is>
      </c>
      <c r="Q162" s="185" t="inlineStr">
        <is>
          <t>ข้อสอบจริง</t>
        </is>
      </c>
      <c r="R162" s="185" t="inlineStr">
        <is>
          <t>2567</t>
        </is>
      </c>
      <c r="S162" s="185" t="inlineStr">
        <is>
          <t>CASE_2567_SLE_01</t>
        </is>
      </c>
    </row>
    <row r="163" ht="24" customHeight="1" s="49">
      <c r="A163" s="187" t="n">
        <v>161</v>
      </c>
      <c r="B163" s="186"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t>
        </is>
      </c>
      <c r="C163" s="186" t="inlineStr">
        <is>
          <t>ในการประเมินผู้ป่วยเพื่อวางแผนการรักษาสิวทางเภสัชกรรม ข้อมูลในข้อใดต่อไปนี้มีความสำคัญ 'น้อยที่สุด' ต่อการตัดสินใจเลือกสูตรยา</t>
        </is>
      </c>
      <c r="D163" s="186" t="n"/>
      <c r="E163" s="186" t="inlineStr">
        <is>
          <t>ประเภทและลักษณะรอยโรคของสิว (Comedone, Papule, Pustule, Nodule)</t>
        </is>
      </c>
      <c r="F163" s="186" t="inlineStr">
        <is>
          <t>จำนวนและตำแหน่งของรอยโรคสิว</t>
        </is>
      </c>
      <c r="G163" s="186" t="inlineStr">
        <is>
          <t>การรับประทาน Vitamin C 1,000 mg</t>
        </is>
      </c>
      <c r="H163" s="186" t="inlineStr">
        <is>
          <t>ประวัติการใช้และการแพ้ระคายเคืองจาก 0.05% Tretinoin cream</t>
        </is>
      </c>
      <c r="I163" s="188" t="inlineStr">
        <is>
          <t>ขอบเขตและความรุนแรงของบริเวณที่เป็นสิว</t>
        </is>
      </c>
      <c r="J163" s="185" t="inlineStr">
        <is>
          <t>3</t>
        </is>
      </c>
      <c r="K163" s="186" t="inlineStr">
        <is>
          <t>✅ คำตอบที่ถูกต้อง: ข้อ ค. การรับประทาน Vitamin C 1,000 mg
🎯 ทำไมข้อนี้ถึงถูก:
การประเมินและการเลือกลำดับขั้นการรักษาสิว (Acne severity classification &amp; treatment ladder) ต้องพิจารณาจาก:
1) ชนิดของรอยโรค (Lesion type: Comedone, Inflammatory papule/pustule, หรือ Nodular)
2) จำนวนรอยโรคและความรุนแรง (Lesion count &amp; severity)
3) บริเวณที่เป็น (Distribution: ใบหน้า หลัง หรือหน้าอก)
4) ประวัติการใช้ยาและการแพ้ระคายเคืองในอดีต (Previous treatments and tolerance)
ส่วนการรับประทาน Vitamin C 1,000 mg ไม่มีผลต่อพยาธิกำเนิดของสิวและไม่มีอันตรกิริยากับยารักษาสิว จึงเป็นข้อมูลที่มีความสำคัญน้อยที่สุดในการวางแผนการรักษา
🔍 ข้ออื่นผิดเพราะอะไร:
• ข้อ ก. ข. และ จ. สำคัญมาก: เนื่องจากผู้ป่วยรายนี้มี Nodules ถึง 10 ตำแหน่ง จัดเป็น Severe nodular acne ซึ่งต้องได้รับการรักษาด้วยยาชนิดรับประทาน เช่น Oral isotretinoin หรือ Oral antibiotics
• ข้อ ง. สำคัญมาก: ข้อมูลการระคายเคืองต่อ Topical retinoid มีผลต่อการพิจารณาปรับความเข้มข้น ปรับสูตรเนื้อยา หรือเว้นระยะเวลาการทา</t>
        </is>
      </c>
      <c r="L163" s="186" t="n"/>
      <c r="M163" s="186" t="inlineStr">
        <is>
          <t>Dermatologic</t>
        </is>
      </c>
      <c r="N163" s="186" t="inlineStr">
        <is>
          <t>Acne Vulgaris Patient Assessment</t>
        </is>
      </c>
      <c r="O163" s="185" t="inlineStr">
        <is>
          <t>Clinic</t>
        </is>
      </c>
      <c r="P163" s="186" t="inlineStr">
        <is>
          <t>ข้อสอบจริง PLE-CC1 ปี 2566 Day 1 ข้อ 40 [CASE_2566_ACNE_01]</t>
        </is>
      </c>
      <c r="Q163" s="185" t="inlineStr">
        <is>
          <t>ข้อสอบจริง</t>
        </is>
      </c>
      <c r="R163" s="185" t="inlineStr">
        <is>
          <t>2566 Day 1</t>
        </is>
      </c>
      <c r="S163" s="185" t="inlineStr">
        <is>
          <t>CASE_2566_ACNE_01</t>
        </is>
      </c>
    </row>
    <row r="164" ht="24" customHeight="1" s="49">
      <c r="A164" s="187" t="n">
        <v>162</v>
      </c>
      <c r="B164" s="186"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t>
        </is>
      </c>
      <c r="C164" s="186" t="inlineStr">
        <is>
          <t>จากลักษณะและจำนวนของรอยโรคสิวของผู้ป่วยรายนี้ จัดระดับความรุนแรงของสิว (Acne severity classification) อยู่ในระดับใด</t>
        </is>
      </c>
      <c r="D164" s="186" t="n"/>
      <c r="E164" s="186" t="inlineStr">
        <is>
          <t>Mild comedonal acne</t>
        </is>
      </c>
      <c r="F164" s="186" t="inlineStr">
        <is>
          <t>Mild papulopustular acne</t>
        </is>
      </c>
      <c r="G164" s="186" t="inlineStr">
        <is>
          <t>Moderate papulopustular acne</t>
        </is>
      </c>
      <c r="H164" s="186" t="inlineStr">
        <is>
          <t>Moderate nodular acne</t>
        </is>
      </c>
      <c r="I164" s="188" t="inlineStr">
        <is>
          <t>Severe nodular หรือ Severe nodulopustular acne</t>
        </is>
      </c>
      <c r="J164" s="185" t="inlineStr">
        <is>
          <t>5</t>
        </is>
      </c>
      <c r="K164" s="186" t="inlineStr">
        <is>
          <t>✅ คำตอบที่ถูกต้อง: ข้อ จ. Severe nodular หรือ Severe nodulopustular acne
🎯 ทำไมข้อนี้ถึงถูก:
ตามเกณฑ์การจัดระดับความรุนแรงของสิวสากล (Global Alliance to Improve Outcomes in Acne Classification):
- การพบสิวอักเสบชนิดก้อนลึก (Nodules หรือ Cysts) ตั้งแต่ 5 ตำแหน่งขึ้นไป (ผู้ป่วยรายนี้มี Nodules 10 ตำแหน่ง) หรือมีรอยโรคอักเสบกระจายตัวกว้างขวาง จัดเป็น สิวระดับรุนแรง (Severe nodular / nodulopustular acne) ซึ่งจำเป็นต้องได้รับการรักษาด้วยยาชนิดรับประทานอย่างเป็นระบบ
🔍 ข้ออื่นผิดเพราะอะไร:
• ข้อ ก. ผิดเพราะ: Mild comedonal acne จะมีเฉพาะสิวอุดตันหัวขาวหัวดำ ไม่มีรอยโรคอักเสบ
• ข้อ ข. ผิดเพราะ: Mild papulopustular acne มีตุ่มแดงตุ่มหนองน้อยกว่า 10 - 15 จุด และไม่มีก้อน Nodules
• ข้อ ค. ผิดเพราะ: Moderate papulopustular acne มีตุ่มหนองปานกลางแต่ไม่มี Nodules ก้อนลึกหลายตำแหน่ง
• ข้อ ง. ผิดเพราะ: หากมี Nodules มากถึง 10 ตำแหน่งจะจัดเข้าสู่ระดับ Severe ทันทีเนื่องจากเสี่ยงต่อการเกิดแผลเป็นถาวร (Permanent scarring) สูงมาก</t>
        </is>
      </c>
      <c r="L164" s="186" t="n"/>
      <c r="M164" s="186" t="inlineStr">
        <is>
          <t>Dermatologic</t>
        </is>
      </c>
      <c r="N164" s="186" t="inlineStr">
        <is>
          <t>Acne Severity Classification</t>
        </is>
      </c>
      <c r="O164" s="185" t="inlineStr">
        <is>
          <t>Clinic</t>
        </is>
      </c>
      <c r="P164" s="186" t="inlineStr">
        <is>
          <t>ข้อสอบจริง PLE-CC1 ปี 2566 Day 1 ข้อ 41 [CASE_2566_ACNE_01]</t>
        </is>
      </c>
      <c r="Q164" s="185" t="inlineStr">
        <is>
          <t>ข้อสอบจริง</t>
        </is>
      </c>
      <c r="R164" s="185" t="inlineStr">
        <is>
          <t>2566 Day 1</t>
        </is>
      </c>
      <c r="S164" s="185" t="inlineStr">
        <is>
          <t>CASE_2566_ACNE_01</t>
        </is>
      </c>
    </row>
    <row r="165" ht="24" customHeight="1" s="49">
      <c r="A165" s="187" t="n">
        <v>163</v>
      </c>
      <c r="B165" s="186"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t>
        </is>
      </c>
      <c r="C165" s="186" t="inlineStr">
        <is>
          <t>ตามแนวทางการรักษาสิวระดับรุนแรง (Severe nodular acne) ยาในข้อใดจัดเป็นยาทางเลือกมาตรฐานที่มีประสิทธิภาพสูงที่สุดและแนะนำให้ส่งต่อแพทย์เพื่อเริ่มการรักษา</t>
        </is>
      </c>
      <c r="D165" s="186" t="n"/>
      <c r="E165" s="186" t="inlineStr">
        <is>
          <t>Oral Isotretinoin 0.5 - 1 mg/kg/day</t>
        </is>
      </c>
      <c r="F165" s="186" t="inlineStr">
        <is>
          <t>Doxycycline 100 mg BID ร่วมกับ Adapalene และ Benzoyl peroxide gel</t>
        </is>
      </c>
      <c r="G165" s="186" t="inlineStr">
        <is>
          <t>Benzoyl peroxide 2.5% ร่วมกับ Clindamycin 1% gel</t>
        </is>
      </c>
      <c r="H165" s="186" t="inlineStr">
        <is>
          <t>Azelaic acid cream ร่วมกับ Metronidazole gel</t>
        </is>
      </c>
      <c r="I165" s="188" t="inlineStr">
        <is>
          <t>Tretinoin ร่วมกับ Erythromycin topical gel</t>
        </is>
      </c>
      <c r="J165" s="185" t="inlineStr">
        <is>
          <t>1</t>
        </is>
      </c>
      <c r="K165" s="186" t="inlineStr">
        <is>
          <t>✅ คำตอบที่ถูกต้อง: ข้อ ก. Oral Isotretinoin 0.5 - 1 mg/kg/day
🎯 ทำไมข้อนี้ถึงถูก:
Oral Isotretinoin เป็น First-line monotherapy สำหรับ Severe nodular/conglobate acne เนื่องจากสามารถยับยั้งปัจจัยการเกิดสิวได้ครบทั้ง 4 กลไก (ลดการสร้าง Sebum, ยับยั้ง Keratinization, ลดเชื้อ C. acnes และลดการอักเสบ) ช่วยป้องกันการเกิดแผลเป็นถาวร (Keloid / Ice-pick scar) ได้ดีที่สุด
🔍 ข้ออื่นผิดเพราะอะไร:
• ข้อ ข. เป็นทางเลือกสำรอง (Alternative) กรณีผู้ป่วยมีข้อห้ามใช้ Isotretinoin แต่ไม่ใช่ Gold standard ใน severe nodular acne
• ข้อ ค. ง. และ จ. ผิดเพราะ: ยาทาเฉพาะที่เพียงอย่างเดียว (Topical therapy alone) ไม่เพียงพอในการควบคุมสิวชนิด Severe nodular acne ที่มีการอักเสบลึกใต้ผิวหนัง</t>
        </is>
      </c>
      <c r="L165" s="186" t="n"/>
      <c r="M165" s="186" t="inlineStr">
        <is>
          <t>Dermatologic</t>
        </is>
      </c>
      <c r="N165" s="186" t="inlineStr">
        <is>
          <t>Severe Nodular Acne Pharmacotherapy</t>
        </is>
      </c>
      <c r="O165" s="185" t="inlineStr">
        <is>
          <t>Clinic</t>
        </is>
      </c>
      <c r="P165" s="186" t="inlineStr">
        <is>
          <t>ข้อสอบจริง PLE-CC1 ปี 2566 Day 1 ข้อ 42 [CASE_2566_ACNE_01]</t>
        </is>
      </c>
      <c r="Q165" s="185" t="inlineStr">
        <is>
          <t>ข้อสอบจริง</t>
        </is>
      </c>
      <c r="R165" s="185" t="inlineStr">
        <is>
          <t>2566 Day 1</t>
        </is>
      </c>
      <c r="S165" s="185" t="inlineStr">
        <is>
          <t>CASE_2566_ACNE_01</t>
        </is>
      </c>
    </row>
    <row r="166" ht="24" customHeight="1" s="49">
      <c r="A166" s="187" t="n">
        <v>164</v>
      </c>
      <c r="B166" s="186" t="inlineStr">
        <is>
          <t>ผู้ป่วยชายไทยอายุ 21 ปี มาปรึกษาเภสัชกรที่ร้านยาด้วยอาการมีผื่นแดงและมีสะเก็ดขุยสีขาวนวลปนเหลือง มีลักษณะเป็นมันเหนียว (Greasy scales) ขึ้นบริเวณร่องข้างปีกจมูก ระหว่างคิ้ว และไรผม มีอาการคันเล็กน้อยเวลาเหงื่อออก คันมากขึ้นเมื่ออากาศร้อนหรือมีความเครียด พักผ่อนน้อย มีประวัติเป็นๆ หายๆ มานานกว่า 1 ปี</t>
        </is>
      </c>
      <c r="C166" s="186" t="inlineStr">
        <is>
          <t>จากลักษณะรอยโรคและตำแหน่งที่พบ ผู้ป่วยรายนี้น่าจะป่วยเป็นโรคผิวหนังชนิดใดมากที่สุด</t>
        </is>
      </c>
      <c r="D166" s="186" t="n"/>
      <c r="E166" s="186" t="inlineStr">
        <is>
          <t>สิวอักเสบและสิวอุดตัน (Acne vulgaris)</t>
        </is>
      </c>
      <c r="F166" s="186" t="inlineStr">
        <is>
          <t>โรคผื่นภูมิแพ้ผิวหนัง (Atopic dermatitis)</t>
        </is>
      </c>
      <c r="G166" s="186" t="inlineStr">
        <is>
          <t>โรคสะเก็ดเงิน (Psoriasis vulgaris)</t>
        </is>
      </c>
      <c r="H166" s="186" t="inlineStr">
        <is>
          <t>รูขุมขนอักเสบจากการติดเชื้อแบคทีเรีย (Bacterial folliculitis)</t>
        </is>
      </c>
      <c r="I166" s="188" t="inlineStr">
        <is>
          <t>โรคต่อมไขมันอักเสบ (Seborrheic dermatitis)</t>
        </is>
      </c>
      <c r="J166" s="185" t="inlineStr">
        <is>
          <t>5</t>
        </is>
      </c>
      <c r="K166" s="186" t="inlineStr">
        <is>
          <t>✅ คำตอบที่ถูกต้อง: ข้อ จ. โรคต่อมไขมันอักเสบ (Seborrheic dermatitis)
🎯 ทำไมข้อนี้ถึงถูก:
ลักษณะรอยโรคเป็นผื่นแดงร่วมกับมีสะเก็ดขุยมันวาวสีขาวอมเหลือง (Erythematous plaques with greasy yellowish scales) ที่พบบริเวณที่มีต่อมไขมันหนาแน่น (Seborrheic areas) ได้แก่ ร่องข้างปีกจมูก (Nasolabial folds), ระหว่างคิ้ว (Glabella), หัวคิ้ว และไรผม โดยมีอาการกำเริบสัมพันธ์กับความเครียด อากาศร้อน และการพักผ่อนน้อย เป็นลักษณะทางคลินิกที่คลาสสิกของ โรคต่อมไขมันอักเสบ (Seborrheic dermatitis) ซึ่งเกี่ยวข้องกับการเพิ่มจำนวนของเชื้อรา Malassezia furfur
🔍 ข้ออื่นผิดเพราะอะไร:
• ข้อ ก. Acne vulgaris จะมีหัวสิวอุดตัน (Comedones) ตุ่มหนอง และตุ่มแดงอักเสบ ไม่ได้มีขุยมันลอกเป็นแผ่นตามร่องจมูก
• ข้อ ข. Atopic dermatitis มักเกิดที่ข้อพับแขน ข้อพับขา ซอกคอ ผิวแห้งสากและคันรุนแรง
• ข้อ ค. Psoriasis สะเก็ดจะหนาแห้งสีขาวเงิน (Silvery scales) พบบ่อยที่ศอก เข่า และหลังส่วนล่าง
• ข้อ ง. Folliculitis เป็นตุ่มหนองเล็กๆ รอบรูขุมขน</t>
        </is>
      </c>
      <c r="L166" s="186" t="n"/>
      <c r="M166" s="186" t="inlineStr">
        <is>
          <t>Dermatologic</t>
        </is>
      </c>
      <c r="N166" s="186" t="inlineStr">
        <is>
          <t>Seborrheic Dermatitis Clinical Presentation &amp; Diagnosis</t>
        </is>
      </c>
      <c r="O166" s="185" t="inlineStr">
        <is>
          <t>Clinic</t>
        </is>
      </c>
      <c r="P166" s="186" t="inlineStr">
        <is>
          <t>ข้อสอบจริง PLE-CC1 ปี 2566 Day 2 ข้อ 77 [CASE_2566_SEB_DERM_01]</t>
        </is>
      </c>
      <c r="Q166" s="185" t="inlineStr">
        <is>
          <t>ข้อสอบจริง</t>
        </is>
      </c>
      <c r="R166" s="185" t="inlineStr">
        <is>
          <t>2566 Day 2</t>
        </is>
      </c>
      <c r="S166" s="185" t="inlineStr">
        <is>
          <t>CASE_2566_SEB_DERM_01</t>
        </is>
      </c>
    </row>
    <row r="167" ht="24" customHeight="1" s="49">
      <c r="A167" s="187" t="n">
        <v>165</v>
      </c>
      <c r="B167" s="186" t="inlineStr">
        <is>
          <t>ผู้ป่วยชายไทยอายุ 21 ปี ได้รับการวินิจฉัยเบื้องต้นเป็น Seborrheic dermatitis</t>
        </is>
      </c>
      <c r="C167" s="186" t="inlineStr">
        <is>
          <t>ลักษณะอาการและตำแหน่งของรอยโรคในข้อใด เป็นข้อมูลที่ช่วยในการวินิจฉัยแยกโรค Seborrheic dermatitis ได้ชัดเจนที่สุด</t>
        </is>
      </c>
      <c r="D167" s="186" t="n"/>
      <c r="E167" s="186" t="inlineStr">
        <is>
          <t>การพบสะเก็ดขุยมันวาวสีขาวนวลปนเหลืองบริเวณระหว่างคิ้วและร่องข้างจมูก</t>
        </is>
      </c>
      <c r="F167" s="186" t="inlineStr">
        <is>
          <t>อาการคันเล็กน้อยเฉพาะเวลาเหงื่อออก</t>
        </is>
      </c>
      <c r="G167" s="186" t="inlineStr">
        <is>
          <t>รอยผื่นแดงเพียงอย่างเดียว</t>
        </is>
      </c>
      <c r="H167" s="186" t="inlineStr">
        <is>
          <t>ประวัติการเป็นๆ หายๆ มานาน 1 ปี</t>
        </is>
      </c>
      <c r="I167" s="188" t="inlineStr">
        <is>
          <t>อาการคันมากขึ้นเมื่อมีความเครียด</t>
        </is>
      </c>
      <c r="J167" s="185" t="inlineStr">
        <is>
          <t>1</t>
        </is>
      </c>
      <c r="K167" s="186" t="inlineStr">
        <is>
          <t>✅ คำตอบที่ถูกต้อง: ข้อ ก. การพบสะเก็ดขุยมันวาวสีขาวนวลปนเหลืองบริเวณระหว่างคิ้วและร่องข้างจมูก
🎯 ทำไมข้อนี้ถึงถูก:
ตำแหน่งที่มีต่อมไขมันทำงานมาก (Sebaceous areas) เช่น ระหว่างคิ้ว (Interbrow / Glabella), ร่องข้างจมูก (Nasolabial folds) และหนังศีรษะ ร่วมกับลักษณะขุยที่เป็น ขุยสีขาวเหลืองมันเหนียว (Greasy yellowish scales) ถือเป็น รอยโรคจำเพาะ (Pathognomonic hallmark) ที่ช่วยให้แพทย์และเภสัชกรสามารถวินิจฉัยโรค Seborrheic dermatitis ได้อย่างแม่นยำ
🔍 ข้ออื่นผิดเพราะอะไร:
• ข้อ ข., ค., ง. และ จ. ผื่นแดง อาการคันเวลาเหงื่อออก การกำเริบเมื่อเครียด หรือประวัติเรื้อรังเป็นๆ หายๆ เป็นลักษณะร่วมทั่วไปของโรคผิวหนังหลายชนิด เช่น Atopic dermatitis, Contact dermatitis หรือ Psoriasis จึงไม่จำเพาะต่อ Seborrheic dermatitis</t>
        </is>
      </c>
      <c r="L167" s="186" t="n"/>
      <c r="M167" s="186" t="inlineStr">
        <is>
          <t>Dermatologic</t>
        </is>
      </c>
      <c r="N167" s="186" t="inlineStr">
        <is>
          <t>Seborrheic Dermatitis Hallmark Lesions &amp; Locations</t>
        </is>
      </c>
      <c r="O167" s="185" t="inlineStr">
        <is>
          <t>Clinic</t>
        </is>
      </c>
      <c r="P167" s="186" t="inlineStr">
        <is>
          <t>ข้อสอบจริง PLE-CC1 ปี 2566 Day 2 ข้อ 78 [CASE_2566_SEB_DERM_01]</t>
        </is>
      </c>
      <c r="Q167" s="185" t="inlineStr">
        <is>
          <t>ข้อสอบจริง</t>
        </is>
      </c>
      <c r="R167" s="185" t="inlineStr">
        <is>
          <t>2566 Day 2</t>
        </is>
      </c>
      <c r="S167" s="185" t="inlineStr">
        <is>
          <t>CASE_2566_SEB_DERM_01</t>
        </is>
      </c>
    </row>
    <row r="168" ht="24" customHeight="1" s="49">
      <c r="A168" s="187" t="n">
        <v>166</v>
      </c>
      <c r="B168" s="186" t="inlineStr">
        <is>
          <t>ผู้ป่วยชายไทยอายุ 21 ปี มีรอยโรค Seborrheic dermatitis ที่ข้างจมูกและใบหน้า เดิมเคยใช้ยา 0.1% Hydrocortisone cream แล้วอาการหายดี แต่ปัจจุบันที่ร้านยาไม่มีสต็อกของยานี้</t>
        </is>
      </c>
      <c r="C168" s="186" t="inlineStr">
        <is>
          <t>เพื่อความปลอดภัยต่อผิวหน้าและมีประสิทธิภาพในการรักษา ควรพิจารณาจ่ายยาชนิดใดทดแทนให้แก่ผู้ป่วย</t>
        </is>
      </c>
      <c r="D168" s="186" t="n"/>
      <c r="E168" s="186" t="inlineStr">
        <is>
          <t>2% Ketoconazole cream ทาวันละ 1-2 ครั้ง</t>
        </is>
      </c>
      <c r="F168" s="186" t="inlineStr">
        <is>
          <t>0.1% Triamcinolone acetonide cream ทาวันละ 2 ครั้ง</t>
        </is>
      </c>
      <c r="G168" s="186" t="inlineStr">
        <is>
          <t>0.1% Betamethasone valerate ointment ทาวันละ 2 ครั้ง</t>
        </is>
      </c>
      <c r="H168" s="186" t="inlineStr">
        <is>
          <t>0.05% Clobetasol propionate cream ทาวันละ 1 ครั้ง</t>
        </is>
      </c>
      <c r="I168" s="188" t="inlineStr">
        <is>
          <t>0.05% Clobetasol propionate scalp solution ทาวันละ 2 ครั้ง</t>
        </is>
      </c>
      <c r="J168" s="185" t="inlineStr">
        <is>
          <t>1</t>
        </is>
      </c>
      <c r="K168" s="186" t="inlineStr">
        <is>
          <t>✅ คำตอบที่ถูกต้อง: ข้อ ก. 2% Ketoconazole cream ทาวันละ 1-2 ครั้ง
🎯 ทำไมข้อนี้ถึงถูก:
Seborrheic dermatitis มีพยาธิกำเนิดหลักสัมพันธ์กับการเพิ่มจำนวนและการตอบสนองต่อเชื้อรา Malassezia furfur การใช้ยาต้านเชื้อราเฉพาะที่ เช่น 2% Ketoconazole cream (ทาวันละ 1-2 ครั้ง เป็นเวลา 2-4 สัปดาห์) ถือเป็น ยาทางเลือกแรกที่ปลอดภัยและมีประสิทธิภาพสูงมาก (First-line non-steroidal therapy) โดยไม่มีผลข้างเคียงของยาสเตียรอยด์ จึงเหมาะอย่างยิ่งสำหรับรอยโรคบริเวณผิวหน้า
🔍 ข้ออื่นผิดเพราะอะไร:
• ข้อ ข. Triamcinolone เป็นสเตียรอยด์ความแรงปานกลาง (Medium potency) ไม่ควรนำมาใช้ทาบนใบหน้าต่อเนื่องเพราะเสี่ยงต่อผิวบางและเกิดสิวสเตียรอยด์
• ข้อ ค., ง. และ จ. Betamethasone และ Clobetasol เป็น High ถึง Super-high potency topical corticosteroids ซึ่ง มีข้อห้ามใช้ทาบริเวณใบหน้าอย่างเด็ดขาด เนื่องจากจะทำให้ผิวหน้าบาง เส้นเลือดฝอยแตก และเกิด Steroid-induced rosacea ได้อย่างรวดเร็วและรุนแรง</t>
        </is>
      </c>
      <c r="L168" s="186" t="n"/>
      <c r="M168" s="186" t="inlineStr">
        <is>
          <t>Dermatologic</t>
        </is>
      </c>
      <c r="N168" s="186" t="inlineStr">
        <is>
          <t>Topical Antifungals &amp; Steroid Sparing in Facial Dermatitis</t>
        </is>
      </c>
      <c r="O168" s="185" t="inlineStr">
        <is>
          <t>Clinic</t>
        </is>
      </c>
      <c r="P168" s="186" t="inlineStr">
        <is>
          <t>ข้อสอบจริง PLE-CC1 ปี 2566 Day 2 ข้อ 79 [CASE_2566_SEB_DERM_01]</t>
        </is>
      </c>
      <c r="Q168" s="185" t="inlineStr">
        <is>
          <t>ข้อสอบจริง</t>
        </is>
      </c>
      <c r="R168" s="185" t="inlineStr">
        <is>
          <t>2566 Day 2</t>
        </is>
      </c>
      <c r="S168" s="185" t="inlineStr">
        <is>
          <t>CASE_2566_SEB_DERM_01</t>
        </is>
      </c>
    </row>
    <row r="169" ht="24" customHeight="1" s="49">
      <c r="A169" s="187" t="n">
        <v>167</v>
      </c>
      <c r="B169" s="186" t="inlineStr">
        <is>
          <t>ผู้ป่วยชายไทยอายุ 21 ปี ป่วยเป็น Seborrheic dermatitis และสอบถามเภสัชกรเกี่ยวกับผลข้างเคียงของการใช้ยาทาสเตียรอยด์บนใบหน้า</t>
        </is>
      </c>
      <c r="C169" s="186" t="inlineStr">
        <is>
          <t>การใช้ยาทาสเตียรอยด์ (Topical corticosteroids) ทาผิวหน้าติดต่อกันเป็นเวลานานเกินไป มีโอกาสทำให้เกิดอาการไม่พึงประสงค์ในข้อใดมากที่สุด</t>
        </is>
      </c>
      <c r="D169" s="186" t="n"/>
      <c r="E169" s="186" t="inlineStr">
        <is>
          <t>การเกิดสิวสเตียรอยด์และผื่นผิวหนังอักเสบรอบปาก (Steroid acne and Perioral dermatitis)</t>
        </is>
      </c>
      <c r="F169" s="186" t="inlineStr">
        <is>
          <t>การเกิดฝ้าและรอยดำเข้มผิดปกติทั่วใบหน้า (Hyperpigmentation)</t>
        </is>
      </c>
      <c r="G169" s="186" t="inlineStr">
        <is>
          <t>การเกิดผื่นผิวหนังอักเสบจากการระคายเคืองอย่างเฉียบพลัน (Irritant contact dermatitis)</t>
        </is>
      </c>
      <c r="H169" s="186" t="inlineStr">
        <is>
          <t>ภาวะศีรษะล้านถาวรจากรากผมฝ่อ</t>
        </is>
      </c>
      <c r="I169" s="188" t="inlineStr">
        <is>
          <t>การหนาตัวขึ้นของผิวหนังกำพร้า (Skin thickening / Lichenification)</t>
        </is>
      </c>
      <c r="J169" s="185" t="inlineStr">
        <is>
          <t>1</t>
        </is>
      </c>
      <c r="K169" s="186" t="inlineStr">
        <is>
          <t>✅ คำตอบที่ถูกต้อง: ข้อ ก. การเกิดสิวสเตียรอยด์และผื่นผิวหนังอักเสบรอบปาก (Steroid acne and Perioral dermatitis)
🎯 ทำไมข้อนี้ถึงถูก:
การใช้ Topical corticosteroids ทาบริเวณผิวหน้าต่อเนื่องเป็นเวลานาน จะทำให้เกิดผลข้างเคียงเฉพาะที่เด่นชัด ได้แก่ การเกิดสิวสเตียรอยด์ (Steroid-induced acneiform eruption ซึ่งเป็นตุ่มแดงหรือตุ่มหนองขนาดเท่าๆ กัน), ผื่นผิวหนังอักเสบรอบปาก (Perioral dermatitis), ผิวหนังฝ่อบางลง (Skin atrophy), หลอดเลือดฝอยขยายตัวเห็นเป็นเส้นเลือดแดงร่างแห (Telangiectasia), และรอยโรคโรซาเชียจากสเตียรอยด์ (Steroid rosacea)
🔍 ข้ออื่นผิดเพราะอะไร:
• ข้อ ข. สเตียรอยด์มักทำให้เกิด สีผิวจางลง (Hypopigmentation) มากกว่าผิวคล้ำดำ
• ข้อ ค. สเตียรอยด์มีฤทธิ์ต้านการอักเสบ ไม่ได้ทำให้เกิด Irritant dermatitis เฉียบพลัน
• ข้อ ง. ไม่ได้ทำให้ศีรษะล้านถาวร
• ข้อ จ. ผิดเพราะสเตียรอยด์ทำให้ ผิวหนังบางลง (Skin atrophy) ไม่ใช่ผิวหนาขึ้น</t>
        </is>
      </c>
      <c r="L169" s="186" t="n"/>
      <c r="M169" s="186" t="inlineStr">
        <is>
          <t>Dermatologic</t>
        </is>
      </c>
      <c r="N169" s="186" t="inlineStr">
        <is>
          <t>Topical Corticosteroid Adverse Effects (Skin Atrophy &amp; Steroid Acne)</t>
        </is>
      </c>
      <c r="O169" s="185" t="inlineStr">
        <is>
          <t>Clinic</t>
        </is>
      </c>
      <c r="P169" s="186" t="inlineStr">
        <is>
          <t>ข้อสอบจริง PLE-CC1 ปี 2566 Day 2 ข้อ 80 [CASE_2566_SEB_DERM_01]</t>
        </is>
      </c>
      <c r="Q169" s="185" t="inlineStr">
        <is>
          <t>ข้อสอบจริง</t>
        </is>
      </c>
      <c r="R169" s="185" t="inlineStr">
        <is>
          <t>2566 Day 2</t>
        </is>
      </c>
      <c r="S169" s="185" t="inlineStr">
        <is>
          <t>CASE_2566_SEB_DERM_01</t>
        </is>
      </c>
    </row>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row r="188" ht="24" customHeight="1" s="49"/>
    <row r="189" ht="24" customHeight="1" s="49"/>
    <row r="190" ht="24" customHeight="1" s="49"/>
    <row r="191" ht="24" customHeight="1" s="49"/>
    <row r="192" ht="24" customHeight="1" s="49"/>
    <row r="193" ht="24" customHeight="1" s="49"/>
    <row r="194" ht="24" customHeight="1" s="49"/>
    <row r="195" ht="24" customHeight="1" s="49"/>
    <row r="196" ht="24" customHeight="1" s="49"/>
    <row r="197" ht="24" customHeight="1" s="49"/>
    <row r="198" ht="24" customHeight="1" s="49"/>
    <row r="199" ht="24" customHeight="1" s="49"/>
    <row r="200" ht="24" customHeight="1" s="49"/>
    <row r="201" ht="24" customHeight="1" s="49"/>
    <row r="202" ht="24" customHeight="1" s="49"/>
    <row r="203" ht="24" customHeight="1" s="49"/>
    <row r="204" ht="24" customHeight="1" s="49"/>
    <row r="205" ht="24" customHeight="1" s="49"/>
    <row r="206" ht="24" customHeight="1" s="49"/>
    <row r="207" ht="24" customHeight="1" s="49"/>
    <row r="208" ht="24" customHeight="1" s="49"/>
    <row r="209" ht="24" customHeight="1" s="49"/>
    <row r="210" ht="24" customHeight="1" s="49"/>
    <row r="211" ht="24" customHeight="1" s="49"/>
    <row r="212" ht="24" customHeight="1" s="49"/>
    <row r="213" ht="24" customHeight="1" s="49"/>
    <row r="214" ht="24" customHeight="1" s="49"/>
    <row r="215" ht="24" customHeight="1" s="49"/>
    <row r="216" ht="24" customHeight="1" s="49"/>
    <row r="217" ht="24" customHeight="1" s="49"/>
    <row r="218" ht="24" customHeight="1" s="49"/>
    <row r="219" ht="24" customHeight="1" s="49"/>
    <row r="220" ht="24" customHeight="1" s="49"/>
    <row r="221" ht="24" customHeight="1" s="49"/>
    <row r="222" ht="24" customHeight="1" s="49"/>
    <row r="223" ht="24" customHeight="1" s="49"/>
    <row r="224" ht="13.2" customHeight="1" s="49"/>
    <row r="225" ht="13.2" customHeight="1" s="49"/>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U183"/>
  <sheetViews>
    <sheetView workbookViewId="0">
      <pane ySplit="2" topLeftCell="A164" activePane="bottomLeft" state="frozen"/>
      <selection pane="bottomLeft" activeCell="A3" sqref="A3:P187"/>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D3" s="186" t="n"/>
      <c r="E3" s="186" t="inlineStr">
        <is>
          <t>Glipizide 5 mg OD</t>
        </is>
      </c>
      <c r="F3" s="186" t="inlineStr">
        <is>
          <t>Metformin 500 mg BID</t>
        </is>
      </c>
      <c r="G3" s="186" t="inlineStr">
        <is>
          <t>Pioglitazone 15 mg OD</t>
        </is>
      </c>
      <c r="H3" s="186" t="inlineStr">
        <is>
          <t>Sitagliptin 100 mg OD</t>
        </is>
      </c>
      <c r="I3" s="188" t="inlineStr">
        <is>
          <t>Insulin glargine 10 units SC bedtime</t>
        </is>
      </c>
      <c r="J3" s="185" t="inlineStr">
        <is>
          <t>2</t>
        </is>
      </c>
      <c r="K3" s="186" t="inlineStr">
        <is>
          <t>✅ คำตอบที่ถูกต้อง: ข้อ ข. Metformin 500 mg BID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t>
        </is>
      </c>
      <c r="L3" s="186" t="n"/>
      <c r="M3" s="186" t="inlineStr">
        <is>
          <t>Endocrine</t>
        </is>
      </c>
      <c r="N3" s="186" t="inlineStr">
        <is>
          <t>Diabetes mellitus</t>
        </is>
      </c>
      <c r="O3" s="185" t="inlineStr">
        <is>
          <t>Clinic</t>
        </is>
      </c>
      <c r="P3" s="188" t="inlineStr">
        <is>
          <t>ADA Standards of Care</t>
        </is>
      </c>
      <c r="Q3" s="185" t="inlineStr">
        <is>
          <t>ข้อสอบจริง</t>
        </is>
      </c>
      <c r="R3" s="185" t="inlineStr">
        <is>
          <t>2566</t>
        </is>
      </c>
      <c r="S3" s="185" t="n"/>
    </row>
    <row r="4" ht="24" customHeight="1" s="49">
      <c r="A4" s="187" t="n">
        <v>2</v>
      </c>
      <c r="B4" s="186" t="n"/>
      <c r="C4" s="186" t="inlineStr">
        <is>
          <t>ผู้ป่วยชายไทยอายุ 45 ปี มาพบแพทย์ด้วยอาการปัสสาวะบ่อย ดื่มน้ำบ่อย และน้ำหนักลดโดยไม่ทราบสาเหตุ ผลการตรวจทางห้องปฏิบัติการข้อใดใช้เป็นเกณฑ์ในการวินิจฉัยโรคเบาหวาน (Diabetes mellitus) ตามแนวทางสากลของ ADA</t>
        </is>
      </c>
      <c r="D4" s="186" t="n"/>
      <c r="E4" s="186" t="inlineStr">
        <is>
          <t>Blood glucose &gt; 150 mg/dL</t>
        </is>
      </c>
      <c r="F4" s="186" t="inlineStr">
        <is>
          <t>HbA1c &lt; 7%</t>
        </is>
      </c>
      <c r="G4" s="186" t="inlineStr">
        <is>
          <t>ปัสสาวะมากกว่า 3 ลิตร/วัน</t>
        </is>
      </c>
      <c r="H4" s="186" t="inlineStr">
        <is>
          <t>Insulin ในเลือดต่ำ</t>
        </is>
      </c>
      <c r="I4" s="188" t="inlineStr">
        <is>
          <t>Glucose tolerance test &gt; 200 mg/dL</t>
        </is>
      </c>
      <c r="J4" s="185" t="n">
        <v>5</v>
      </c>
      <c r="K4" s="186" t="inlineStr">
        <is>
          <t>✅ คำตอบที่ถูกต้อง: ข้อ จ. Glucose tolerance test &gt; 200 mg/dL
🎯 ทำไมข้อนี้ถึงถูก:
ตามเกณฑ์การวินิจฉัยโรคเบาหวานของ American Diabetes Association (ADA) ระดับพลาสมากลูโคสจากการตรวจ Oral Glucose Tolerance Test (OGTT) ที่ 2 ชั่วโมง มีค่าตั้งแต่ 200 mg/dL ขึ้นไป ร่วมกับมีอาการของ hyperglycemia ถือว่าเป็นเกณฑ์การวินิจฉัยโรคเบาหวาน
🔍 ข้ออื่นผิดเพราะอะไร:
• ข้อ ก. (Blood glucose &gt; 150 mg/dL): เกณฑ์การวินิจฉัยแบบ Random Plasma Glucose ต้องมีค่าตั้งแต่ 200 mg/dL ขึ้นไปร่วมกับมีอาการของ hyperglycemia
• ข้อ ข. (HbA1c &lt; 7%): เกณฑ์การวินิจฉัยเบาหวาน HbA1c ต้องมีค่าตั้งแต่ 6.5% ขึ้นไป ค่าต่ำกว่า 7% มักใช้เป็นเป้าหมายการควบคุมระดับน้ำตาลในเลือด
• ข้อ ค. (ปัสสาวะมากกว่า 3 ลิตร/วัน): อาการปัสสาวะมากอาจพบได้ในหลายภาวะ เช่น Diabetes insipidus ไม่ใช่เกณฑ์วินิจฉัยเฉพาะของโรคเบาหวาน
• ข้อ ง. (Insulin ในเลือดต่ำ): ระดับอินซูลินในเลือดต่ำอาจพบใน Type 1 diabetes แต่ไม่ใช่เกณฑ์มาตรฐานในการวินิจฉัยโรคเบาหวาน</t>
        </is>
      </c>
      <c r="L4" s="186" t="n"/>
      <c r="M4" s="186" t="inlineStr">
        <is>
          <t>Endocrine</t>
        </is>
      </c>
      <c r="N4" s="186" t="inlineStr">
        <is>
          <t>Diabetes mellitus</t>
        </is>
      </c>
      <c r="O4" s="185" t="inlineStr">
        <is>
          <t>Clinic</t>
        </is>
      </c>
      <c r="P4" s="186" t="inlineStr">
        <is>
          <t>ข้อ 1 Pharma Plus เล่มม่วง (เฉลยข้อ จ)</t>
        </is>
      </c>
      <c r="Q4" s="185" t="inlineStr">
        <is>
          <t>แบบฝึกหัด</t>
        </is>
      </c>
      <c r="R4" s="185" t="inlineStr">
        <is>
          <t>เล่มม่วง</t>
        </is>
      </c>
      <c r="S4" s="185" t="n"/>
    </row>
    <row r="5" ht="24" customHeight="1" s="49">
      <c r="A5" s="187" t="n">
        <v>3</v>
      </c>
      <c r="B5" s="18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t>
        </is>
      </c>
      <c r="C5" s="186" t="inlineStr">
        <is>
          <t>ผู้ป่วยมีอาการใจสั่น เหงื่อออก เป็นผลจากภาวะใด</t>
        </is>
      </c>
      <c r="D5" s="186" t="n"/>
      <c r="E5" s="186" t="inlineStr">
        <is>
          <t>Hypoglycemia</t>
        </is>
      </c>
      <c r="F5" s="186" t="inlineStr">
        <is>
          <t>Hyperglycemia</t>
        </is>
      </c>
      <c r="G5" s="186" t="inlineStr">
        <is>
          <t>Hypervolemia</t>
        </is>
      </c>
      <c r="H5" s="186" t="inlineStr">
        <is>
          <t>Hypovolemia</t>
        </is>
      </c>
      <c r="I5" s="188" t="inlineStr">
        <is>
          <t>Hypertension</t>
        </is>
      </c>
      <c r="J5" s="185" t="inlineStr">
        <is>
          <t>1</t>
        </is>
      </c>
      <c r="K5" s="186" t="inlineStr">
        <is>
          <t>✅ คำตอบที่ถูกต้อง: ข้อ ก. Hypoglycemia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t>
        </is>
      </c>
      <c r="L5" s="186" t="n"/>
      <c r="M5" s="186" t="inlineStr">
        <is>
          <t>Endocrine</t>
        </is>
      </c>
      <c r="N5" s="186" t="inlineStr">
        <is>
          <t>Diabetes mellitus</t>
        </is>
      </c>
      <c r="O5" s="185" t="inlineStr">
        <is>
          <t>Clinic</t>
        </is>
      </c>
      <c r="P5" s="186" t="inlineStr">
        <is>
          <t>ข้อ 2 Pharma Plus เล่มม่วง (เฉลยข้อ ก)</t>
        </is>
      </c>
      <c r="Q5" s="185" t="inlineStr">
        <is>
          <t>แบบฝึกหัด</t>
        </is>
      </c>
      <c r="R5" s="185" t="inlineStr">
        <is>
          <t>เล่มม่วง</t>
        </is>
      </c>
      <c r="S5" s="185" t="n"/>
    </row>
    <row r="6" ht="24" customHeight="1" s="49">
      <c r="A6" s="187" t="n">
        <v>4</v>
      </c>
      <c r="B6" s="18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t>
        </is>
      </c>
      <c r="C6" s="186" t="inlineStr">
        <is>
          <t>การแก้ไขภาวะจากข้อ 2 ควรแนะนำการปฏิบัติตัวต่อผู้ป่วยอย่างไร</t>
        </is>
      </c>
      <c r="D6" s="186" t="n"/>
      <c r="E6" s="186" t="inlineStr">
        <is>
          <t>หยุดยา แล้วไปพบแพทย์์</t>
        </is>
      </c>
      <c r="F6" s="186" t="inlineStr">
        <is>
          <t>ลดขนาดยา</t>
        </is>
      </c>
      <c r="G6" s="186" t="inlineStr">
        <is>
          <t>ให้ดื่มน้ำหวาน</t>
        </is>
      </c>
      <c r="H6" s="186" t="inlineStr">
        <is>
          <t>เพิ่มขนาดยา</t>
        </is>
      </c>
      <c r="I6" s="188" t="inlineStr">
        <is>
          <t>งดการดื่มกาแฟ</t>
        </is>
      </c>
      <c r="J6" s="185" t="inlineStr">
        <is>
          <t>3</t>
        </is>
      </c>
      <c r="K6" s="186" t="inlineStr">
        <is>
          <t>✅ คำตอบที่ถูกต้อง: ข้อ ค. ให้ดื่มน้ำหวาน
🎯 ทำไมข้อนี้ถึงถูก: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t>
        </is>
      </c>
      <c r="L6" s="186" t="n"/>
      <c r="M6" s="186" t="inlineStr">
        <is>
          <t>Endocrine</t>
        </is>
      </c>
      <c r="N6" s="186" t="inlineStr">
        <is>
          <t>Diabetes mellitus</t>
        </is>
      </c>
      <c r="O6" s="185" t="inlineStr">
        <is>
          <t>Clinic</t>
        </is>
      </c>
      <c r="P6" s="186" t="inlineStr">
        <is>
          <t>ข้อ 3 Pharma Plus เล่มม่วง (เฉลยข้อ ค)</t>
        </is>
      </c>
      <c r="Q6" s="185" t="inlineStr">
        <is>
          <t>แบบฝึกหัด</t>
        </is>
      </c>
      <c r="R6" s="185" t="inlineStr">
        <is>
          <t>เล่มม่วง</t>
        </is>
      </c>
      <c r="S6" s="185" t="n"/>
    </row>
    <row r="7" ht="24" customHeight="1" s="49">
      <c r="A7" s="187" t="n">
        <v>5</v>
      </c>
      <c r="B7" s="186" t="n"/>
      <c r="C7" s="186" t="inlineStr">
        <is>
          <t>ข้อใด ไม่ใช่ ภาวะแทรกซ้อนระยะยาวของโรคเบาหวาน</t>
        </is>
      </c>
      <c r="D7" s="186" t="n"/>
      <c r="E7" s="186" t="inlineStr">
        <is>
          <t>Retinopathy</t>
        </is>
      </c>
      <c r="F7" s="186" t="inlineStr">
        <is>
          <t>Nephropathy</t>
        </is>
      </c>
      <c r="G7" s="186" t="inlineStr">
        <is>
          <t>Neuropathy</t>
        </is>
      </c>
      <c r="H7" s="186" t="inlineStr">
        <is>
          <t>Glaucoma</t>
        </is>
      </c>
      <c r="I7" s="188" t="inlineStr">
        <is>
          <t>Atherosclerosis</t>
        </is>
      </c>
      <c r="J7" s="185" t="inlineStr">
        <is>
          <t>4</t>
        </is>
      </c>
      <c r="K7" s="186" t="inlineStr">
        <is>
          <t>✅ คำตอบที่ถูกต้อง: ข้อ ง. Glaucoma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t>
        </is>
      </c>
      <c r="L7" s="186" t="n"/>
      <c r="M7" s="186" t="inlineStr">
        <is>
          <t>Endocrine</t>
        </is>
      </c>
      <c r="N7" s="186" t="inlineStr">
        <is>
          <t>Diabetes mellitus</t>
        </is>
      </c>
      <c r="O7" s="185" t="inlineStr">
        <is>
          <t>Clinic</t>
        </is>
      </c>
      <c r="P7" s="186" t="inlineStr">
        <is>
          <t>ข้อ 4 Pharma Plus เล่มม่วง (เฉลยข้อ )</t>
        </is>
      </c>
      <c r="Q7" s="185" t="inlineStr">
        <is>
          <t>แบบฝึกหัด</t>
        </is>
      </c>
      <c r="R7" s="185" t="inlineStr">
        <is>
          <t>เล่มม่วง</t>
        </is>
      </c>
      <c r="S7" s="185" t="n"/>
    </row>
    <row r="8" ht="24" customHeight="1" s="49">
      <c r="A8" s="187" t="n">
        <v>6</v>
      </c>
      <c r="B8" s="186" t="n"/>
      <c r="C8" s="186" t="inlineStr">
        <is>
          <t>ในโรงพยาบาลมี glipizide MR 30 mg แต่แพทย์์ต้องการใช้ 15 mg สามารถแบ่งได้หรือไม่</t>
        </is>
      </c>
      <c r="D8" s="186" t="n"/>
      <c r="E8" s="186" t="inlineStr">
        <is>
          <t>แบ่งได้ เพราะได้ปริมาณยาเท่ากัน</t>
        </is>
      </c>
      <c r="F8" s="186" t="inlineStr">
        <is>
          <t>แบ่งได้ หักแบ่งแล้วละลายน้ำ</t>
        </is>
      </c>
      <c r="G8" s="186" t="inlineStr">
        <is>
          <t>แบ่งไม่ได้ เพราะมีผลต่อการปลดปล่อยยา</t>
        </is>
      </c>
      <c r="H8" s="186" t="inlineStr">
        <is>
          <t>แบ่งไม่ได้ เพราะตัวยาที่ได้อาจไม่เท่ากัน</t>
        </is>
      </c>
      <c r="I8" s="188" t="inlineStr">
        <is>
          <t>แบ่งไม่ได้ เพราะยาสลายตัวเมื่อสัมผัสสิ่งแวดล้อม</t>
        </is>
      </c>
      <c r="J8" s="185" t="inlineStr">
        <is>
          <t>3</t>
        </is>
      </c>
      <c r="K8" s="186" t="inlineStr">
        <is>
          <t>✅ คำตอบที่ถูกต้อง: ข้อ ค. แบ่งไม่ได้ เพราะมีผลต่อการปลดปล่อยยา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t>
        </is>
      </c>
      <c r="L8" s="186" t="n"/>
      <c r="M8" s="186" t="inlineStr">
        <is>
          <t>Endocrine</t>
        </is>
      </c>
      <c r="N8" s="186" t="inlineStr">
        <is>
          <t>Diabetes mellitus</t>
        </is>
      </c>
      <c r="O8" s="185" t="inlineStr">
        <is>
          <t>Clinic</t>
        </is>
      </c>
      <c r="P8" s="186" t="inlineStr">
        <is>
          <t>ข้อ 5 Pharma Plus เล่มม่วง (เฉลยข้อ ค)</t>
        </is>
      </c>
      <c r="Q8" s="185" t="inlineStr">
        <is>
          <t>แบบฝึกหัด</t>
        </is>
      </c>
      <c r="R8" s="185" t="inlineStr">
        <is>
          <t>เล่มม่วง</t>
        </is>
      </c>
      <c r="S8" s="185" t="n"/>
    </row>
    <row r="9" ht="24" customHeight="1" s="49">
      <c r="A9" s="187" t="n">
        <v>7</v>
      </c>
      <c r="B9" s="186" t="n"/>
      <c r="C9" s="186" t="inlineStr">
        <is>
          <t>ข้อใดคือกลไกการออกฤทธิ์ของยา chlorpropamide</t>
        </is>
      </c>
      <c r="D9" s="186" t="n"/>
      <c r="E9" s="186" t="inlineStr">
        <is>
          <t>กระตุ้นการหลั่งอินซูลิน</t>
        </is>
      </c>
      <c r="F9" s="186" t="inlineStr">
        <is>
          <t>เพิ่มความไวของอินซูลินที่กล้ามเนื้อ</t>
        </is>
      </c>
      <c r="G9" s="186" t="inlineStr">
        <is>
          <t>ลดการดูดซึมน้ำตาลในทางเดินอาหาร</t>
        </is>
      </c>
      <c r="H9" s="186" t="inlineStr">
        <is>
          <t>ยับยั้งการย่อยน้ำตาลในลำไส้</t>
        </is>
      </c>
      <c r="I9" s="188" t="inlineStr">
        <is>
          <t>ลดการสร้างน้ำตาลกลูโคสในตับ</t>
        </is>
      </c>
      <c r="J9" s="185" t="inlineStr">
        <is>
          <t>1</t>
        </is>
      </c>
      <c r="K9" s="186" t="inlineStr">
        <is>
          <t>✅ คำตอบที่ถูกต้อง: ข้อ ก. กระตุ้นการหลั่งอินซูลิน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t>
        </is>
      </c>
      <c r="L9" s="186" t="n"/>
      <c r="M9" s="186" t="inlineStr">
        <is>
          <t>Endocrine</t>
        </is>
      </c>
      <c r="N9" s="186" t="inlineStr">
        <is>
          <t>Diabetes mellitus</t>
        </is>
      </c>
      <c r="O9" s="185" t="inlineStr">
        <is>
          <t>Clinic</t>
        </is>
      </c>
      <c r="P9" s="186" t="inlineStr">
        <is>
          <t>ข้อ 6 Pharma Plus เล่มม่วง (เฉลยข้อ ก)</t>
        </is>
      </c>
      <c r="Q9" s="185" t="inlineStr">
        <is>
          <t>แบบฝึกหัด</t>
        </is>
      </c>
      <c r="R9" s="185" t="inlineStr">
        <is>
          <t>เล่มม่วง</t>
        </is>
      </c>
      <c r="S9" s="185" t="n"/>
    </row>
    <row r="10" ht="24" customHeight="1" s="49">
      <c r="A10" s="187" t="n">
        <v>8</v>
      </c>
      <c r="B10" s="186" t="n"/>
      <c r="C10" s="186" t="inlineStr">
        <is>
          <t>ยาฉีดอินซูลินในข้อใดที่ออกฤทธิ์แบบ intermediate</t>
        </is>
      </c>
      <c r="D10" s="186" t="n"/>
      <c r="E10" s="186" t="inlineStr">
        <is>
          <t>Regular insulin</t>
        </is>
      </c>
      <c r="F10" s="186" t="inlineStr">
        <is>
          <t>Neutral insulin</t>
        </is>
      </c>
      <c r="G10" s="186" t="inlineStr">
        <is>
          <t>NPH insulin</t>
        </is>
      </c>
      <c r="H10" s="186" t="inlineStr">
        <is>
          <t>Insulin lispro</t>
        </is>
      </c>
      <c r="I10" s="188" t="inlineStr">
        <is>
          <t>Insulin glargine</t>
        </is>
      </c>
      <c r="J10" s="185" t="inlineStr">
        <is>
          <t>3</t>
        </is>
      </c>
      <c r="K10" s="186" t="inlineStr">
        <is>
          <t>✅ คำตอบที่ถูกต้อง: ข้อ ค. NPH insulin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t>
        </is>
      </c>
      <c r="L10" s="186" t="n"/>
      <c r="M10" s="186" t="inlineStr">
        <is>
          <t>Endocrine</t>
        </is>
      </c>
      <c r="N10" s="186" t="inlineStr">
        <is>
          <t>Diabetes mellitus</t>
        </is>
      </c>
      <c r="O10" s="185" t="inlineStr">
        <is>
          <t>Clinic</t>
        </is>
      </c>
      <c r="P10" s="186" t="inlineStr">
        <is>
          <t>ข้อ 7 Pharma Plus เล่มม่วง (เฉลยข้อ ค)</t>
        </is>
      </c>
      <c r="Q10" s="185" t="inlineStr">
        <is>
          <t>แบบฝึกหัด</t>
        </is>
      </c>
      <c r="R10" s="185" t="inlineStr">
        <is>
          <t>เล่มม่วง</t>
        </is>
      </c>
      <c r="S10" s="185" t="n"/>
    </row>
    <row r="11" ht="24" customHeight="1" s="49">
      <c r="A11" s="187" t="n">
        <v>9</v>
      </c>
      <c r="B11" s="186" t="inlineStr">
        <is>
          <t>หญิงไทยคู่อายุ 40 ปี มีบุตร 2 คน มาด้วยอาการปัสสาวะบ่อย หิวบ่อย และตื่นมาปัสสาวะตอนกลางคืน แพทย์ได้ทำการตรวจระดับน้ำตาลในเลือดขณะอดอาหาร (FBS) 2 ครั้ง ได้ผลเท่ากับ 140 mg/dL และ 145 mg/dL ตามลำดับ</t>
        </is>
      </c>
      <c r="C11" s="186" t="inlineStr">
        <is>
          <t>ผู้ป่วยรายนี้ควรได้รับการวินิจฉัยเป็นโรคในข้อใดตามเกณฑ์มาตรฐาน ADA</t>
        </is>
      </c>
      <c r="D11" s="186" t="n"/>
      <c r="E11" s="186" t="inlineStr">
        <is>
          <t>DM type 2</t>
        </is>
      </c>
      <c r="F11" s="186" t="inlineStr">
        <is>
          <t>DM type 1</t>
        </is>
      </c>
      <c r="G11" s="186" t="inlineStr">
        <is>
          <t>Gestational DM</t>
        </is>
      </c>
      <c r="H11" s="186" t="inlineStr">
        <is>
          <t>Classification DM</t>
        </is>
      </c>
      <c r="I11" s="188" t="inlineStr">
        <is>
          <t>DM type 3</t>
        </is>
      </c>
      <c r="J11" s="185" t="n">
        <v>1</v>
      </c>
      <c r="K11" s="186" t="inlineStr">
        <is>
          <t>✅ คำตอบที่ถูกต้อง: ข้อ ก. DM type 2
🎯 ทำไมข้อนี้ถึงถูก:
ตามแนวทางปฏิบัติของ ADA การวินิจฉัย Diabetes Mellitus สามารถทำได้เมื่อมีอาการของ hyperglycemia ชัดเจนร่วมกับระดับ FBS มากกว่าหรือเท่ากับ 126 mg/dL ในการตรวจ 2 ครั้ง ซึ่งผู้ป่วยรายนี้มีอาการคลาสสิกและผลตรวจเข้าเกณฑ์ Type 2 Diabetes Mellitus ที่พบบ่อยในผู้ใหญ่วัยกลางคน
🔍 ข้ออื่นผิดเพราะอะไร:
• ข้อ ข. (DM type 1): มักพบในเด็กหรืออายุน้อย เกิดจาก autoimmune destruction ของ pancreatic beta cells ทำให้ขาดอินซูลินอย่างรุนแรง
• ข้อ ค. (Gestational DM): เป็นเบาหวานที่วินิจฉัยครั้งแรกระหว่างตั้งครรภ์ แต่วัยและประวัติของผู้ป่วยไม่สอดคล้อง
• ข้อ ง. (Classification DM): เป็นคำกว้างๆ สำหรับการจำแนกโรค ไม่ใช่ชื่อประเภทของโรคเบาหวาน
• ข้อ จ. (DM type 3): ไม่ใช่การจำแนกโรคเบาหวานตามเกณฑ์สากลทั่วไปที่ใช้ในการวินิจฉัยทางคลินิกประจำวัน</t>
        </is>
      </c>
      <c r="L11" s="186" t="n"/>
      <c r="M11" s="186" t="inlineStr">
        <is>
          <t>Endocrine</t>
        </is>
      </c>
      <c r="N11" s="186" t="inlineStr">
        <is>
          <t>Diabetes mellitus</t>
        </is>
      </c>
      <c r="O11" s="185" t="inlineStr">
        <is>
          <t>Clinic</t>
        </is>
      </c>
      <c r="P11" s="186" t="inlineStr">
        <is>
          <t>ข้อ 8 Pharma Plus เล่มม่วง (เฉลยข้อ ก)</t>
        </is>
      </c>
      <c r="Q11" s="185" t="inlineStr">
        <is>
          <t>แบบฝึกหัด</t>
        </is>
      </c>
      <c r="R11" s="185" t="inlineStr">
        <is>
          <t>เล่มม่วง</t>
        </is>
      </c>
      <c r="S11" s="185" t="n"/>
    </row>
    <row r="12" ht="24" customHeight="1" s="49">
      <c r="A12" s="187" t="n">
        <v>10</v>
      </c>
      <c r="B12" s="186" t="n"/>
      <c r="C12" s="186" t="inlineStr">
        <is>
          <t>Drug of choice ในการรักษา DM ตาม ADA Guideline คือยาใด</t>
        </is>
      </c>
      <c r="D12" s="186" t="n"/>
      <c r="E12" s="186" t="inlineStr">
        <is>
          <t>Metformin</t>
        </is>
      </c>
      <c r="F12" s="186" t="inlineStr">
        <is>
          <t>Sulfonylurea</t>
        </is>
      </c>
      <c r="G12" s="186" t="inlineStr">
        <is>
          <t>TZDs</t>
        </is>
      </c>
      <c r="H12" s="186" t="inlineStr">
        <is>
          <t>Insulin</t>
        </is>
      </c>
      <c r="I12" s="188" t="inlineStr">
        <is>
          <t>Alpha-glucosidase</t>
        </is>
      </c>
      <c r="J12" s="185" t="inlineStr">
        <is>
          <t>1</t>
        </is>
      </c>
      <c r="K12" s="186" t="inlineStr">
        <is>
          <t>✅ คำตอบที่ถูกต้อง: ข้อ ก. Metformin
🎯 ทำไมข้อนี้ถึงถูก: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t>
        </is>
      </c>
      <c r="L12" s="186" t="n"/>
      <c r="M12" s="186" t="inlineStr">
        <is>
          <t>Endocrine</t>
        </is>
      </c>
      <c r="N12" s="186" t="inlineStr">
        <is>
          <t>Diabetes mellitus</t>
        </is>
      </c>
      <c r="O12" s="185" t="inlineStr">
        <is>
          <t>Clinic</t>
        </is>
      </c>
      <c r="P12" s="186" t="inlineStr">
        <is>
          <t>ข้อ 9 Pharma Plus เล่มม่วง (เฉลยข้อ ก)</t>
        </is>
      </c>
      <c r="Q12" s="185" t="inlineStr">
        <is>
          <t>แบบฝึกหัด</t>
        </is>
      </c>
      <c r="R12" s="185" t="inlineStr">
        <is>
          <t>เล่มม่วง</t>
        </is>
      </c>
      <c r="S12" s="185" t="n"/>
    </row>
    <row r="13" ht="24" customHeight="1" s="49">
      <c r="A13" s="187" t="n">
        <v>11</v>
      </c>
      <c r="B13" s="186" t="n"/>
      <c r="C13" s="186" t="inlineStr">
        <is>
          <t>เป้าหมายของโรคเบาหวานในผู้ป่วยทั่วไป ตาม ADA Guideline คือ</t>
        </is>
      </c>
      <c r="D13" s="186" t="n"/>
      <c r="E13" s="186" t="inlineStr">
        <is>
          <t>HbA1C &lt; 6.5</t>
        </is>
      </c>
      <c r="F13" s="186" t="inlineStr">
        <is>
          <t>HbA1C &lt; 7</t>
        </is>
      </c>
      <c r="G13" s="186" t="inlineStr">
        <is>
          <t>HbA1C &lt; 7.5</t>
        </is>
      </c>
      <c r="H13" s="186" t="inlineStr">
        <is>
          <t>HbA1C &lt; 8</t>
        </is>
      </c>
      <c r="I13" s="188" t="inlineStr">
        <is>
          <t>HbA1C &lt; 8.5</t>
        </is>
      </c>
      <c r="J13" s="185" t="inlineStr">
        <is>
          <t>2</t>
        </is>
      </c>
      <c r="K13" s="186" t="inlineStr">
        <is>
          <t>✅ คำตอบที่ถูกต้อง: ข้อ ข. HbA1C &lt; 7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t>
        </is>
      </c>
      <c r="L13" s="186" t="n"/>
      <c r="M13" s="186" t="inlineStr">
        <is>
          <t>Endocrine</t>
        </is>
      </c>
      <c r="N13" s="186" t="inlineStr">
        <is>
          <t>Diabetes mellitus</t>
        </is>
      </c>
      <c r="O13" s="185" t="inlineStr">
        <is>
          <t>Clinic</t>
        </is>
      </c>
      <c r="P13" s="186" t="inlineStr">
        <is>
          <t>ข้อ 10 Pharma Plus เล่มม่วง (เฉลยข้อ ข)</t>
        </is>
      </c>
      <c r="Q13" s="185" t="inlineStr">
        <is>
          <t>แบบฝึกหัด</t>
        </is>
      </c>
      <c r="R13" s="185" t="inlineStr">
        <is>
          <t>เล่มม่วง</t>
        </is>
      </c>
      <c r="S13" s="185" t="n"/>
    </row>
    <row r="14" ht="24" customHeight="1" s="49">
      <c r="A14" s="187" t="n">
        <v>12</v>
      </c>
      <c r="B14" s="186" t="n"/>
      <c r="C14" s="186" t="inlineStr">
        <is>
          <t>ข้อใดไม่ใช่ S/E ของยาลดระดับน้ำตาลชนิดรับประทาน</t>
        </is>
      </c>
      <c r="D14" s="186" t="n"/>
      <c r="E14" s="186" t="inlineStr">
        <is>
          <t>Lipoatrophy</t>
        </is>
      </c>
      <c r="F14" s="186" t="inlineStr">
        <is>
          <t>Hypoglycemia</t>
        </is>
      </c>
      <c r="G14" s="186" t="inlineStr">
        <is>
          <t>Ketonuria</t>
        </is>
      </c>
      <c r="H14" s="186" t="inlineStr">
        <is>
          <t>Hepatotoxic</t>
        </is>
      </c>
      <c r="I14" s="188" t="inlineStr">
        <is>
          <t>Lactic acidosis</t>
        </is>
      </c>
      <c r="J14" s="185" t="inlineStr">
        <is>
          <t>1</t>
        </is>
      </c>
      <c r="K14" s="186" t="inlineStr">
        <is>
          <t>✅ คำตอบที่ถูกต้อง: ข้อ ก. Lipoatrophy
🎯 ทำไมข้อนี้ถึงถูก: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t>
        </is>
      </c>
      <c r="L14" s="186" t="n"/>
      <c r="M14" s="186" t="inlineStr">
        <is>
          <t>Endocrine</t>
        </is>
      </c>
      <c r="N14" s="186" t="inlineStr">
        <is>
          <t>Diabetes mellitus</t>
        </is>
      </c>
      <c r="O14" s="185" t="inlineStr">
        <is>
          <t>Clinic</t>
        </is>
      </c>
      <c r="P14" s="186" t="inlineStr">
        <is>
          <t>ข้อ 11 Pharma Plus เล่มม่วง (เฉลยข้อ ก)</t>
        </is>
      </c>
      <c r="Q14" s="185" t="inlineStr">
        <is>
          <t>แบบฝึกหัด</t>
        </is>
      </c>
      <c r="R14" s="185" t="inlineStr">
        <is>
          <t>เล่มม่วง</t>
        </is>
      </c>
      <c r="S14" s="185" t="n"/>
    </row>
    <row r="15" ht="24" customHeight="1" s="49">
      <c r="A15" s="187" t="n">
        <v>13</v>
      </c>
      <c r="B15" s="186" t="n"/>
      <c r="C15" s="186" t="inlineStr">
        <is>
          <t>ผู้ป่วยโรคเบาหวานชนิดที่ 2 รายหนึ่ง ไม่สามารถควบคุมระดับน้ำตาลในเลือดได้ด้วยยารับประทาน แพทย์จึงพิจารณาเพิ่มยาอินซูลินแบบฉีดร่วมด้วยเป็นครั้งแรกตามแนวทางเวชปฏิบัติ เพื่อควบคุมระดับน้ำตาลช่วงอดอาหาร (Basal insulin) ยาฉีดกลุ่มใดเหมาะสมที่สุดเป็นลำดับแรก</t>
        </is>
      </c>
      <c r="D15" s="186" t="n"/>
      <c r="E15" s="186" t="inlineStr">
        <is>
          <t>Rapid acting</t>
        </is>
      </c>
      <c r="F15" s="186" t="inlineStr">
        <is>
          <t>Short acting</t>
        </is>
      </c>
      <c r="G15" s="186" t="inlineStr">
        <is>
          <t>Inhaler</t>
        </is>
      </c>
      <c r="H15" s="186" t="inlineStr">
        <is>
          <t>Long acting</t>
        </is>
      </c>
      <c r="I15" s="188" t="inlineStr">
        <is>
          <t>Intermediate</t>
        </is>
      </c>
      <c r="J15" s="185" t="n">
        <v>4</v>
      </c>
      <c r="K15" s="186" t="inlineStr">
        <is>
          <t>✅ คำตอบที่ถูกต้อง: ข้อ ง. Long acting
🎯 ทำไมข้อนี้ถึงถูก:
Long acting insulin (เช่น Glargine, Detemir, Degludec) เป็นยาฉีดที่เป็นทางเลือกแรก (Preferred basal insulin) สำหรับการเริ่มเสริมในผู้ป่วย T2DM ที่คุมน้ำตาลไม่ได้ด้วยยารับประทาน เนื่องจากออกฤทธิ์ยาวนาน 24 ชั่วโมง และมีความเสี่ยงในการเกิดภาวะ Hypoglycemia ต่ำกว่าเมื่อเทียบกับกลุ่มอื่น
🔍 ข้ออื่นผิดเพราะอะไร:
• ข้อ ก. (Rapid acting): Rapid-acting insulin ใช้ฉีดก่อนมื้ออาหารเพื่อควบคุม Postprandial glucose ไม่ใช่ยาสำหรับคุมระดับน้ำตาลพื้นฐาน
• ข้อ ข. (Short acting): Short-acting insulin ออกฤทธิ์เร็วและมี Peak action ชัดเจน เสี่ยงเกิดน้ำตาลต่ำในเลือด และต้องฉีดวันละหลายครั้ง ไม่เหมาะสำหรับใช้เป็น Basal insulin
• ข้อ ค. (Inhaler): Inhaler insulin เป็นรูปแบบสูดดมที่มีออกฤทธิ์เร็วเทียบเท่า Rapid-acting ไม่เหมาะกับการใช้เป็นยาฉีดเสริมพื้นฐานร่วมกับยารับประทาน
• ข้อ จ. (Intermediate): Intermediate-acting insulin เช่น NPH สามารถใช้เป็น Basal insulin ได้เช่นกัน แต่มี Peak action และเสี่ยงเกิด Hypoglycemia สูงกว่า Long-acting insulin จึงไม่ใช่ตัวเลือกแรกที่ดีที่สุด</t>
        </is>
      </c>
      <c r="L15" s="186" t="n"/>
      <c r="M15" s="186" t="inlineStr">
        <is>
          <t>Endocrine</t>
        </is>
      </c>
      <c r="N15" s="186" t="inlineStr">
        <is>
          <t>Diabetes mellitus</t>
        </is>
      </c>
      <c r="O15" s="185" t="inlineStr">
        <is>
          <t>Clinic</t>
        </is>
      </c>
      <c r="P15" s="186" t="inlineStr">
        <is>
          <t>ข้อ 12 Pharma Plus เล่มม่วง (เฉลยข้อ ง)</t>
        </is>
      </c>
      <c r="Q15" s="185" t="inlineStr">
        <is>
          <t>แบบฝึกหัด</t>
        </is>
      </c>
      <c r="R15" s="185" t="inlineStr">
        <is>
          <t>เล่มม่วง</t>
        </is>
      </c>
      <c r="S15" s="185" t="n"/>
    </row>
    <row r="16" ht="24" customHeight="1" s="49">
      <c r="A16" s="187" t="n">
        <v>14</v>
      </c>
      <c r="B16" s="18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t>
        </is>
      </c>
      <c r="C16" s="186" t="inlineStr">
        <is>
          <t>ข้อใดไม่ใช่ปัจจัยเสี่ยงของผู้ป่วยความดันโลหิตสูงรายนี้</t>
        </is>
      </c>
      <c r="D16" s="186" t="n"/>
      <c r="E16" s="186" t="inlineStr">
        <is>
          <t>พ่อ แม่มีประวัติเป็นโรคเบาหวานและความดันโลหิตสูง</t>
        </is>
      </c>
      <c r="F16" s="186" t="inlineStr">
        <is>
          <t>แม่เสียชีวิตด้วยโรคหัวใจและหลอดเลือด</t>
        </is>
      </c>
      <c r="G16" s="186" t="inlineStr">
        <is>
          <t>มีประวัติชอบสูบบุหรี่</t>
        </is>
      </c>
      <c r="H16" s="186" t="inlineStr">
        <is>
          <t>ออกกำลังกาย 1-2 ครั้งต่อเดือน</t>
        </is>
      </c>
      <c r="I16" s="188" t="inlineStr">
        <is>
          <t>ชอบรับประทานอาหารเค็ม</t>
        </is>
      </c>
      <c r="J16" s="185" t="inlineStr">
        <is>
          <t>2</t>
        </is>
      </c>
      <c r="K16" s="186" t="inlineStr">
        <is>
          <t>✅ คำตอบที่ถูกต้อง: ข้อ ข. แม่เสียชีวิตด้วยโรคหัวใจและหลอดเลือด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t>
        </is>
      </c>
      <c r="L16" s="186" t="n"/>
      <c r="M16" s="186" t="inlineStr">
        <is>
          <t>Endocrine</t>
        </is>
      </c>
      <c r="N16" s="186" t="inlineStr">
        <is>
          <t>Diabetes mellitus</t>
        </is>
      </c>
      <c r="O16" s="185" t="inlineStr">
        <is>
          <t>Clinic</t>
        </is>
      </c>
      <c r="P16" s="186" t="inlineStr">
        <is>
          <t>ข้อ 13 Pharma Plus เล่มม่วง (เฉลยข้อ ข)</t>
        </is>
      </c>
      <c r="Q16" s="185" t="inlineStr">
        <is>
          <t>แบบฝึกหัด</t>
        </is>
      </c>
      <c r="R16" s="185" t="inlineStr">
        <is>
          <t>เล่มม่วง</t>
        </is>
      </c>
      <c r="S16" s="185" t="n"/>
    </row>
    <row r="17" ht="24" customHeight="1" s="49">
      <c r="A17" s="187" t="n">
        <v>15</v>
      </c>
      <c r="B17" s="18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t>
        </is>
      </c>
      <c r="C17" s="186" t="inlineStr">
        <is>
          <t>ข้อใดเป็นปัจจัยเสี่ยงในการเป็นเบาหวาน และโรคหัวใจและหลอดเลือด</t>
        </is>
      </c>
      <c r="D17" s="186" t="n"/>
      <c r="E17" s="186" t="inlineStr">
        <is>
          <t>แม่เป็นเบาหวานและความดัน</t>
        </is>
      </c>
      <c r="F17" s="186" t="inlineStr">
        <is>
          <t>แม่ตายด้วยโรคหัวใจขาดเลือด</t>
        </is>
      </c>
      <c r="G17" s="186" t="inlineStr">
        <is>
          <t>สูบบุหรี่วันละ 20 มวน</t>
        </is>
      </c>
      <c r="H17" s="186" t="inlineStr">
        <is>
          <t>ออกกำลังกาย 1-2 ครั้ง/เดือน</t>
        </is>
      </c>
      <c r="I17" s="188" t="inlineStr">
        <is>
          <t>ดื่มไวน์ 1-2 แก้ว/เดือน</t>
        </is>
      </c>
      <c r="J17" s="185" t="inlineStr">
        <is>
          <t>1</t>
        </is>
      </c>
      <c r="K17" s="186" t="inlineStr">
        <is>
          <t>✅ คำตอบที่ถูกต้อง: ข้อ ก. แม่เป็นเบาหวานและความดัน
🎯 ทำไมข้อนี้ถึงถูก: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t>
        </is>
      </c>
      <c r="L17" s="186" t="n"/>
      <c r="M17" s="186" t="inlineStr">
        <is>
          <t>Endocrine</t>
        </is>
      </c>
      <c r="N17" s="186" t="inlineStr">
        <is>
          <t>Diabetes mellitus</t>
        </is>
      </c>
      <c r="O17" s="185" t="inlineStr">
        <is>
          <t>Clinic</t>
        </is>
      </c>
      <c r="P17" s="186" t="inlineStr">
        <is>
          <t>ข้อ 14 Pharma Plus เล่มม่วง (เฉลยข้อ ก)</t>
        </is>
      </c>
      <c r="Q17" s="185" t="inlineStr">
        <is>
          <t>แบบฝึกหัด</t>
        </is>
      </c>
      <c r="R17" s="185" t="inlineStr">
        <is>
          <t>เล่มม่วง</t>
        </is>
      </c>
      <c r="S17" s="185" t="n"/>
    </row>
    <row r="18" ht="24" customHeight="1" s="49">
      <c r="A18" s="187" t="n">
        <v>16</v>
      </c>
      <c r="B18" s="18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t>
        </is>
      </c>
      <c r="C18" s="186" t="inlineStr">
        <is>
          <t>เภสัชกรต้องแนะนำคนไข้ให้ปฏิบัติตัว เพื่อลดโอกาสเป็นเบาหวาน โรคหัวใจและหลอดเลือด ข้อใดจำเป็นน้อยที่สุด</t>
        </is>
      </c>
      <c r="D18" s="186" t="n"/>
      <c r="E18" s="186" t="inlineStr">
        <is>
          <t>งดสูบบุหรี่</t>
        </is>
      </c>
      <c r="F18" s="186" t="inlineStr">
        <is>
          <t>ลดอาหารเค็ม</t>
        </is>
      </c>
      <c r="G18" s="186" t="inlineStr">
        <is>
          <t>ลดน้ำหนัก</t>
        </is>
      </c>
      <c r="H18" s="186" t="inlineStr">
        <is>
          <t>ออกกำลังกายเพิ่มเติม</t>
        </is>
      </c>
      <c r="I18" s="188" t="inlineStr">
        <is>
          <t>ลดการบริโภคน้ำตาล</t>
        </is>
      </c>
      <c r="J18" s="185" t="inlineStr">
        <is>
          <t>2</t>
        </is>
      </c>
      <c r="K18" s="186" t="inlineStr">
        <is>
          <t>✅ คำตอบที่ถูกต้อง: ข้อ ข. ลดอาหารเค็ม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t>
        </is>
      </c>
      <c r="L18" s="186" t="n"/>
      <c r="M18" s="186" t="inlineStr">
        <is>
          <t>Endocrine</t>
        </is>
      </c>
      <c r="N18" s="186" t="inlineStr">
        <is>
          <t>Diabetes mellitus</t>
        </is>
      </c>
      <c r="O18" s="185" t="inlineStr">
        <is>
          <t>Clinic</t>
        </is>
      </c>
      <c r="P18" s="186" t="inlineStr">
        <is>
          <t>ข้อ 15 Pharma Plus เล่มม่วง (เฉลยข้อ ข)</t>
        </is>
      </c>
      <c r="Q18" s="185" t="inlineStr">
        <is>
          <t>แบบฝึกหัด</t>
        </is>
      </c>
      <c r="R18" s="185" t="inlineStr">
        <is>
          <t>เล่มม่วง</t>
        </is>
      </c>
      <c r="S18" s="185" t="n"/>
    </row>
    <row r="19" ht="24" customHeight="1" s="49">
      <c r="A19" s="187" t="n">
        <v>17</v>
      </c>
      <c r="B19" s="18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t>
        </is>
      </c>
      <c r="C19" s="186" t="inlineStr">
        <is>
          <t>ผู้ป่วยได้เจาะเลือด FBS 140 mg% BP 130/80</t>
        </is>
      </c>
      <c r="D19" s="186" t="n"/>
      <c r="E19" s="186" t="inlineStr">
        <is>
          <t>ผู้ป่วยเป็น pre-diabetes ให้เปลี่ยนพฤติกรรมการกิน และคอยตรวจเป็นประจำทุก 1-3 ปี</t>
        </is>
      </c>
      <c r="F19" s="186" t="inlineStr">
        <is>
          <t>สงสัยว่าผู้ป่วยเป็นเบาหวาน แนะนำให้ออกกำลังกาย</t>
        </is>
      </c>
      <c r="G19" s="186" t="inlineStr">
        <is>
          <t>เป็น DM type 2 ต้องรีบให้ยาพร้อมปรับเปลี่ยนพฤติกรรมเพื่อรักษาผู้ป่วย</t>
        </is>
      </c>
      <c r="H19" s="186" t="inlineStr">
        <is>
          <t>ผู้ป่วยเป็น pre-diabetes แนะนำให้มาเจาะเลือดทุก 3 ปี</t>
        </is>
      </c>
      <c r="I19" s="188" t="inlineStr">
        <is>
          <t>ผู้ป่วยเป็น DM type 2 ให้รีบส่งต่อผู้ป่วย</t>
        </is>
      </c>
      <c r="J19" s="185" t="inlineStr">
        <is>
          <t>3</t>
        </is>
      </c>
      <c r="K19" s="186" t="inlineStr">
        <is>
          <t>✅ คำตอบที่ถูกต้อง: ข้อ ค. เป็น DM type 2 ต้องรีบให้ยาพร้อมปรับเปลี่ยนพฤติกรรมเพื่อรักษาผู้ป่วย
🎯 ทำไมข้อนี้ถึงถูก:
เป็น DM type 2 ต้องรีบให้ยาพร้อมปรับเปลี่ยนพฤติกรรมเพื่อรักษาผู้ป่วย เป็นคำตอบที่ถูกต้องและตรงตามแนวทางการรักษามาตรฐาน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t>
        </is>
      </c>
      <c r="L19" s="186" t="n"/>
      <c r="M19" s="186" t="inlineStr">
        <is>
          <t>Endocrine</t>
        </is>
      </c>
      <c r="N19" s="186" t="inlineStr">
        <is>
          <t>Diabetes mellitus</t>
        </is>
      </c>
      <c r="O19" s="185" t="inlineStr">
        <is>
          <t>Clinic</t>
        </is>
      </c>
      <c r="P19" s="186" t="inlineStr">
        <is>
          <t>ข้อ 16 Pharma Plus เล่มม่วง (เฉลยข้อ ค)</t>
        </is>
      </c>
      <c r="Q19" s="185" t="inlineStr">
        <is>
          <t>แบบฝึกหัด</t>
        </is>
      </c>
      <c r="R19" s="185" t="inlineStr">
        <is>
          <t>เล่มม่วง</t>
        </is>
      </c>
      <c r="S19" s="185" t="n"/>
    </row>
    <row r="20" ht="24" customHeight="1" s="49">
      <c r="A20" s="187" t="n">
        <v>18</v>
      </c>
      <c r="B20" s="186" t="inlineStr">
        <is>
          <t>2 ปีต่อมา ผู้ป่วยมาพบแพทย์์ มีค่า Lab ดังนี้
FBS 210 mg% จ่าย Metformin 1x2 60</t>
        </is>
      </c>
      <c r="C20" s="186" t="inlineStr">
        <is>
          <t>ค่าผลปฏิบัติการใดที่บ่งบอกว่าผู้ป่วยเป็น hyperglycemia</t>
        </is>
      </c>
      <c r="D20" s="186" t="n"/>
      <c r="E20" s="186" t="inlineStr">
        <is>
          <t>FBS 210%</t>
        </is>
      </c>
      <c r="F20" s="186" t="inlineStr">
        <is>
          <t>Cholesterol</t>
        </is>
      </c>
      <c r="G20" s="186" t="inlineStr">
        <is>
          <t>LDL</t>
        </is>
      </c>
      <c r="H20" s="186" t="inlineStr">
        <is>
          <t>HDL 35%</t>
        </is>
      </c>
      <c r="I20" s="188" t="inlineStr">
        <is>
          <t>TGS</t>
        </is>
      </c>
      <c r="J20" s="185" t="inlineStr">
        <is>
          <t>1</t>
        </is>
      </c>
      <c r="K20" s="186" t="inlineStr">
        <is>
          <t>✅ คำตอบที่ถูกต้อง: ข้อ ก. FBS 210%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t>
        </is>
      </c>
      <c r="L20" s="186" t="n"/>
      <c r="M20" s="186" t="inlineStr">
        <is>
          <t>Endocrine</t>
        </is>
      </c>
      <c r="N20" s="186" t="inlineStr">
        <is>
          <t>Diabetes mellitus</t>
        </is>
      </c>
      <c r="O20" s="185" t="inlineStr">
        <is>
          <t>Clinic</t>
        </is>
      </c>
      <c r="P20" s="186" t="inlineStr">
        <is>
          <t>ข้อ 17 Pharma Plus เล่มม่วง (เฉลยข้อ ก)</t>
        </is>
      </c>
      <c r="Q20" s="185" t="inlineStr">
        <is>
          <t>แบบฝึกหัด</t>
        </is>
      </c>
      <c r="R20" s="185" t="inlineStr">
        <is>
          <t>เล่มม่วง</t>
        </is>
      </c>
      <c r="S20" s="185" t="n"/>
    </row>
    <row r="21" ht="24" customHeight="1" s="49">
      <c r="A21" s="187" t="n">
        <v>19</v>
      </c>
      <c r="B21" s="186" t="inlineStr">
        <is>
          <t>2 ปีต่อมา ผู้ป่วยมาพบแพทย์์ มีค่า Lab ดังนี้
FBS 210 mg% จ่าย Metformin 1x2 60</t>
        </is>
      </c>
      <c r="C21" s="186" t="inlineStr">
        <is>
          <t>ยาที่แพทย์์สั่งจ่ายอยู่ในกลุ่มใด</t>
        </is>
      </c>
      <c r="D21" s="186" t="n"/>
      <c r="E21" s="186" t="inlineStr">
        <is>
          <t>Biguanide</t>
        </is>
      </c>
      <c r="F21" s="186" t="inlineStr">
        <is>
          <t>Glitazone</t>
        </is>
      </c>
      <c r="G21" s="186" t="inlineStr">
        <is>
          <t>Sulfonylurea</t>
        </is>
      </c>
      <c r="H21" s="186" t="inlineStr">
        <is>
          <t>GLP-1 analogue</t>
        </is>
      </c>
      <c r="I21" s="188" t="inlineStr">
        <is>
          <t>Incretin analogue</t>
        </is>
      </c>
      <c r="J21" s="185" t="inlineStr">
        <is>
          <t>1</t>
        </is>
      </c>
      <c r="K21" s="186" t="inlineStr">
        <is>
          <t>✅ คำตอบที่ถูกต้อง: ข้อ ก. Biguanide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t>
        </is>
      </c>
      <c r="L21" s="186" t="n"/>
      <c r="M21" s="186" t="inlineStr">
        <is>
          <t>Endocrine</t>
        </is>
      </c>
      <c r="N21" s="186" t="inlineStr">
        <is>
          <t>Diabetes mellitus</t>
        </is>
      </c>
      <c r="O21" s="185" t="inlineStr">
        <is>
          <t>Clinic</t>
        </is>
      </c>
      <c r="P21" s="186" t="inlineStr">
        <is>
          <t>ข้อ 18 Pharma Plus เล่มม่วง (เฉลยข้อ ก)</t>
        </is>
      </c>
      <c r="Q21" s="185" t="inlineStr">
        <is>
          <t>แบบฝึกหัด</t>
        </is>
      </c>
      <c r="R21" s="185" t="inlineStr">
        <is>
          <t>เล่มม่วง</t>
        </is>
      </c>
      <c r="S21" s="185" t="n"/>
    </row>
    <row r="22" ht="24" customHeight="1" s="49">
      <c r="A22" s="187" t="n">
        <v>20</v>
      </c>
      <c r="B22" s="186" t="n"/>
      <c r="C22" s="186" t="inlineStr">
        <is>
          <t>อาการไม่พึงประสงค์ที่เกิดขึ้นบ่อยจากยาตัวนี้</t>
        </is>
      </c>
      <c r="D22" s="186" t="n"/>
      <c r="E22" s="186" t="inlineStr">
        <is>
          <t>Anorexia</t>
        </is>
      </c>
      <c r="F22" s="186" t="inlineStr">
        <is>
          <t>Flatulence</t>
        </is>
      </c>
      <c r="G22" s="186" t="inlineStr">
        <is>
          <t>Constipation</t>
        </is>
      </c>
      <c r="H22" s="186" t="inlineStr">
        <is>
          <t>Lactic acidosis</t>
        </is>
      </c>
      <c r="I22" s="188" t="inlineStr">
        <is>
          <t>Hypoglycemia</t>
        </is>
      </c>
      <c r="J22" s="185" t="inlineStr">
        <is>
          <t>1</t>
        </is>
      </c>
      <c r="K22" s="186" t="inlineStr">
        <is>
          <t>✅ คำตอบที่ถูกต้อง: ข้อ ก. Anorexia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t>
        </is>
      </c>
      <c r="L22" s="186" t="n"/>
      <c r="M22" s="186" t="inlineStr">
        <is>
          <t>Endocrine</t>
        </is>
      </c>
      <c r="N22" s="186" t="inlineStr">
        <is>
          <t>Diabetes mellitus</t>
        </is>
      </c>
      <c r="O22" s="185" t="inlineStr">
        <is>
          <t>Clinic</t>
        </is>
      </c>
      <c r="P22" s="186" t="inlineStr">
        <is>
          <t>ข้อ 19 Pharma Plus เล่มม่วง (เฉลยข้อ ก)</t>
        </is>
      </c>
      <c r="Q22" s="185" t="inlineStr">
        <is>
          <t>แบบฝึกหัด</t>
        </is>
      </c>
      <c r="R22" s="185" t="inlineStr">
        <is>
          <t>เล่มม่วง</t>
        </is>
      </c>
      <c r="S22" s="185" t="n"/>
    </row>
    <row r="23" ht="24" customHeight="1" s="49">
      <c r="A23" s="187" t="n">
        <v>21</v>
      </c>
      <c r="B23" s="18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t>
        </is>
      </c>
      <c r="C23" s="186" t="inlineStr">
        <is>
          <t>อาการไม่พึงประสงค์จากยาเบาหวานที่ผู้ป่วยได้รับคืออาการใด</t>
        </is>
      </c>
      <c r="D23" s="186" t="n"/>
      <c r="E23" s="186" t="inlineStr">
        <is>
          <t>Flatulence</t>
        </is>
      </c>
      <c r="F23" s="186" t="inlineStr">
        <is>
          <t>Hypoglycemia</t>
        </is>
      </c>
      <c r="G23" s="186" t="inlineStr">
        <is>
          <t>Dizziness</t>
        </is>
      </c>
      <c r="H23" s="186" t="inlineStr">
        <is>
          <t>Headache</t>
        </is>
      </c>
      <c r="I23" s="188" t="inlineStr">
        <is>
          <t>Photosensitivity</t>
        </is>
      </c>
      <c r="J23" s="185" t="inlineStr">
        <is>
          <t>1</t>
        </is>
      </c>
      <c r="K23" s="186" t="inlineStr">
        <is>
          <t>✅ คำตอบที่ถูกต้อง: ข้อ ก. Flatulence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t>
        </is>
      </c>
      <c r="L23" s="186" t="n"/>
      <c r="M23" s="186" t="inlineStr">
        <is>
          <t>Endocrine</t>
        </is>
      </c>
      <c r="N23" s="186" t="inlineStr">
        <is>
          <t>Diabetes mellitus</t>
        </is>
      </c>
      <c r="O23" s="185" t="inlineStr">
        <is>
          <t>Clinic</t>
        </is>
      </c>
      <c r="P23" s="186" t="inlineStr">
        <is>
          <t>ข้อ 20 Pharma Plus เล่มม่วง (เฉลยข้อ ก)</t>
        </is>
      </c>
      <c r="Q23" s="185" t="inlineStr">
        <is>
          <t>แบบฝึกหัด</t>
        </is>
      </c>
      <c r="R23" s="185" t="inlineStr">
        <is>
          <t>เล่มม่วง</t>
        </is>
      </c>
      <c r="S23" s="185" t="n"/>
    </row>
    <row r="24" ht="24" customHeight="1" s="49">
      <c r="A24" s="187" t="n">
        <v>22</v>
      </c>
      <c r="B24" s="18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t>
        </is>
      </c>
      <c r="C24" s="186" t="inlineStr">
        <is>
          <t>ผู้ป่วยควรได้รับยาเบาหวานชนิดใดเพิ่ม</t>
        </is>
      </c>
      <c r="D24" s="186" t="n"/>
      <c r="E24" s="186" t="inlineStr">
        <is>
          <t>Glipizide</t>
        </is>
      </c>
      <c r="F24" s="186" t="inlineStr">
        <is>
          <t>Glibenclamide</t>
        </is>
      </c>
      <c r="G24" s="186" t="inlineStr">
        <is>
          <t>Metformin</t>
        </is>
      </c>
      <c r="H24" s="186" t="inlineStr">
        <is>
          <t>Insulin lispro</t>
        </is>
      </c>
      <c r="I24" s="188" t="inlineStr">
        <is>
          <t>Insulin glargine</t>
        </is>
      </c>
      <c r="J24" s="185" t="inlineStr">
        <is>
          <t>3</t>
        </is>
      </c>
      <c r="K24" s="186" t="inlineStr">
        <is>
          <t>✅ คำตอบที่ถูกต้อง: ข้อ ค. Metformin
🎯 ทำไมข้อนี้ถึงถูก: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t>
        </is>
      </c>
      <c r="L24" s="186" t="n"/>
      <c r="M24" s="186" t="inlineStr">
        <is>
          <t>Endocrine</t>
        </is>
      </c>
      <c r="N24" s="186" t="inlineStr">
        <is>
          <t>Diabetes mellitus</t>
        </is>
      </c>
      <c r="O24" s="185" t="inlineStr">
        <is>
          <t>Clinic</t>
        </is>
      </c>
      <c r="P24" s="186" t="inlineStr">
        <is>
          <t>ข้อ 21 Pharma Plus เล่มม่วง (เฉลยข้อ ค)</t>
        </is>
      </c>
      <c r="Q24" s="185" t="inlineStr">
        <is>
          <t>แบบฝึกหัด</t>
        </is>
      </c>
      <c r="R24" s="185" t="inlineStr">
        <is>
          <t>เล่มม่วง</t>
        </is>
      </c>
      <c r="S24" s="185" t="n"/>
    </row>
    <row r="25" ht="24" customHeight="1" s="49">
      <c r="A25" s="187" t="n">
        <v>23</v>
      </c>
      <c r="B25" s="186" t="n"/>
      <c r="C25" s="186" t="inlineStr">
        <is>
          <t>ผู้ป่วยโรคใดมีข้อห้ามใช้ยา metformin</t>
        </is>
      </c>
      <c r="D25" s="186" t="n"/>
      <c r="E25" s="186" t="inlineStr">
        <is>
          <t>Lactic acidosis</t>
        </is>
      </c>
      <c r="F25" s="186" t="inlineStr">
        <is>
          <t>Obesity</t>
        </is>
      </c>
      <c r="G25" s="186" t="inlineStr">
        <is>
          <t>Hypertension</t>
        </is>
      </c>
      <c r="H25" s="186" t="inlineStr">
        <is>
          <t>Hyperlipidemia</t>
        </is>
      </c>
      <c r="I25" s="188" t="inlineStr">
        <is>
          <t>Gastric ulcer</t>
        </is>
      </c>
      <c r="J25" s="185" t="inlineStr">
        <is>
          <t>1</t>
        </is>
      </c>
      <c r="K25" s="186" t="inlineStr">
        <is>
          <t>✅ คำตอบที่ถูกต้อง: ข้อ ก. Lactic acidosis
🎯 ทำไมข้อนี้ถึงถูก: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t>
        </is>
      </c>
      <c r="L25" s="186" t="n"/>
      <c r="M25" s="186" t="inlineStr">
        <is>
          <t>Endocrine</t>
        </is>
      </c>
      <c r="N25" s="186" t="inlineStr">
        <is>
          <t>Diabetes mellitus</t>
        </is>
      </c>
      <c r="O25" s="185" t="inlineStr">
        <is>
          <t>Clinic</t>
        </is>
      </c>
      <c r="P25" s="186" t="inlineStr">
        <is>
          <t>ข้อ 22 Pharma Plus เล่มม่วง (เฉลยข้อ ก)</t>
        </is>
      </c>
      <c r="Q25" s="185" t="inlineStr">
        <is>
          <t>แบบฝึกหัด</t>
        </is>
      </c>
      <c r="R25" s="185" t="inlineStr">
        <is>
          <t>เล่มม่วง</t>
        </is>
      </c>
      <c r="S25" s="185" t="n"/>
    </row>
    <row r="26" ht="24" customHeight="1" s="49">
      <c r="A26" s="187" t="n">
        <v>24</v>
      </c>
      <c r="B26" s="18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t>
        </is>
      </c>
      <c r="C26" s="186" t="inlineStr">
        <is>
          <t>ยารักษาโรคความดันโลหิตสูงในข้อใดเหมาะสมสำหรับผู้ป่วยรายนี้</t>
        </is>
      </c>
      <c r="D26" s="186" t="n"/>
      <c r="E26" s="186" t="inlineStr">
        <is>
          <t>ACEIs</t>
        </is>
      </c>
      <c r="F26" s="186" t="inlineStr">
        <is>
          <t>Alpha-blockers</t>
        </is>
      </c>
      <c r="G26" s="186" t="inlineStr">
        <is>
          <t>B-blockers</t>
        </is>
      </c>
      <c r="H26" s="186" t="inlineStr">
        <is>
          <t>Loop diuretics</t>
        </is>
      </c>
      <c r="I26" s="188" t="inlineStr">
        <is>
          <t>Thiazides</t>
        </is>
      </c>
      <c r="J26" s="185" t="inlineStr">
        <is>
          <t>1</t>
        </is>
      </c>
      <c r="K26" s="186" t="inlineStr">
        <is>
          <t>✅ คำตอบที่ถูกต้อง: ข้อ ก. ACEIs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t>
        </is>
      </c>
      <c r="L26" s="186" t="n"/>
      <c r="M26" s="186" t="inlineStr">
        <is>
          <t>Endocrine</t>
        </is>
      </c>
      <c r="N26" s="186" t="inlineStr">
        <is>
          <t>Diabetes mellitus</t>
        </is>
      </c>
      <c r="O26" s="185" t="inlineStr">
        <is>
          <t>Clinic</t>
        </is>
      </c>
      <c r="P26" s="186" t="inlineStr">
        <is>
          <t>ข้อ 23 Pharma Plus เล่มม่วง (เฉลยข้อ ก)</t>
        </is>
      </c>
      <c r="Q26" s="185" t="inlineStr">
        <is>
          <t>แบบฝึกหัด</t>
        </is>
      </c>
      <c r="R26" s="185" t="inlineStr">
        <is>
          <t>เล่มม่วง</t>
        </is>
      </c>
      <c r="S26" s="185" t="n"/>
    </row>
    <row r="27" ht="24" customHeight="1" s="49">
      <c r="A27" s="187" t="n">
        <v>25</v>
      </c>
      <c r="B27" s="186" t="n"/>
      <c r="C27" s="186" t="inlineStr">
        <is>
          <t>กลไกการออกฤทธิ์ของยา chlorpropamide ในผู้ป่วยโรคเบาหวานได้แก่</t>
        </is>
      </c>
      <c r="D27" s="186" t="n"/>
      <c r="E27" s="186" t="inlineStr">
        <is>
          <t>เพิ่ม insulin resistance ในผู้ป่วย</t>
        </is>
      </c>
      <c r="F27" s="186" t="inlineStr">
        <is>
          <t>ลด insulin resistance ในผู้ป่วย</t>
        </is>
      </c>
      <c r="G27" s="186" t="inlineStr">
        <is>
          <t>กระตุ้นการหลั่งของ insulin ในผู้ป่วย</t>
        </is>
      </c>
      <c r="H27" s="186" t="inlineStr">
        <is>
          <t>ข้อ ก และ ค ถูก</t>
        </is>
      </c>
      <c r="I27" s="188" t="inlineStr">
        <is>
          <t>ข้อ ข และ ค ถูก</t>
        </is>
      </c>
      <c r="J27" s="185" t="inlineStr">
        <is>
          <t>3</t>
        </is>
      </c>
      <c r="K27" s="186" t="inlineStr">
        <is>
          <t>✅ คำตอบที่ถูกต้อง: ข้อ ค. กระตุ้นการหลั่งของ insulin ในผู้ป่วย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t>
        </is>
      </c>
      <c r="L27" s="186" t="n"/>
      <c r="M27" s="186" t="inlineStr">
        <is>
          <t>Endocrine</t>
        </is>
      </c>
      <c r="N27" s="186" t="inlineStr">
        <is>
          <t>Diabetes mellitus</t>
        </is>
      </c>
      <c r="O27" s="185" t="inlineStr">
        <is>
          <t>Clinic</t>
        </is>
      </c>
      <c r="P27" s="186" t="inlineStr">
        <is>
          <t>ข้อ 29 Pharma Plus เล่มม่วง (เฉลยข้อ ค)</t>
        </is>
      </c>
      <c r="Q27" s="185" t="inlineStr">
        <is>
          <t>แบบฝึกหัด</t>
        </is>
      </c>
      <c r="R27" s="185" t="inlineStr">
        <is>
          <t>เล่มม่วง</t>
        </is>
      </c>
      <c r="S27" s="185" t="n"/>
    </row>
    <row r="28" ht="24" customHeight="1" s="49">
      <c r="A28" s="187" t="n">
        <v>26</v>
      </c>
      <c r="B28" s="18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t>
        </is>
      </c>
      <c r="C28" s="186" t="inlineStr">
        <is>
          <t>เภสัชกรควรให้คำแนะนำแก่นางฉัตราเพื่อรักษาอาการคลื่นไส้อาเจียนอย่างไร</t>
        </is>
      </c>
      <c r="D28" s="186" t="n"/>
      <c r="E28" s="186" t="inlineStr">
        <is>
          <t>ให้ผู้ป่วยหยุดยาทันทีเนื่องจากมีอาการแพ้ยา</t>
        </is>
      </c>
      <c r="F28" s="186" t="inlineStr">
        <is>
          <t>ให้เปลี่ยนขนาดยาเป็น 50 mg qd</t>
        </is>
      </c>
      <c r="G28" s="186" t="inlineStr">
        <is>
          <t>ให้ผู้ป่วยรับประทานยาหลังอาหาร</t>
        </is>
      </c>
      <c r="H28" s="186" t="inlineStr">
        <is>
          <t>ให้ผู้ป่วยรับประทานยาลดอาการคลื่นไส้อาเจียนร่วมด้วย</t>
        </is>
      </c>
      <c r="I28" s="188" t="inlineStr">
        <is>
          <t>ข้อ ข และ ค ถูกต้อง</t>
        </is>
      </c>
      <c r="J28" s="185" t="inlineStr">
        <is>
          <t>4</t>
        </is>
      </c>
      <c r="K28" s="186" t="inlineStr">
        <is>
          <t>✅ คำตอบที่ถูกต้อง: ข้อ ง. ให้ผู้ป่วยรับประทานยาลดอาการคลื่นไส้อาเจียนร่วมด้วย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t>
        </is>
      </c>
      <c r="L28" s="186" t="n"/>
      <c r="M28" s="186" t="inlineStr">
        <is>
          <t>Endocrine</t>
        </is>
      </c>
      <c r="N28" s="186" t="inlineStr">
        <is>
          <t>Diabetes mellitus</t>
        </is>
      </c>
      <c r="O28" s="185" t="inlineStr">
        <is>
          <t>Clinic</t>
        </is>
      </c>
      <c r="P28" s="186" t="inlineStr">
        <is>
          <t>ข้อ 30 Pharma Plus เล่มม่วง (เฉลยข้อ ง)</t>
        </is>
      </c>
      <c r="Q28" s="185" t="inlineStr">
        <is>
          <t>แบบฝึกหัด</t>
        </is>
      </c>
      <c r="R28" s="185" t="inlineStr">
        <is>
          <t>เล่มม่วง</t>
        </is>
      </c>
      <c r="S28" s="185" t="n"/>
    </row>
    <row r="29" ht="24" customHeight="1" s="49">
      <c r="A29" s="187" t="n">
        <v>27</v>
      </c>
      <c r="B29" s="18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t>
        </is>
      </c>
      <c r="C29" s="186" t="inlineStr">
        <is>
          <t>อาการใดที่อาจเกิดขึ้นจากการที่ผู้ป่วยได้รับยานี้</t>
        </is>
      </c>
      <c r="D29" s="186" t="n"/>
      <c r="E29" s="186" t="inlineStr">
        <is>
          <t>อาการคลื่นไส้ อาเจียน</t>
        </is>
      </c>
      <c r="F29" s="186" t="inlineStr">
        <is>
          <t>ระดับน้ำตาลในเลือดต่ำ</t>
        </is>
      </c>
      <c r="G29" s="186" t="inlineStr">
        <is>
          <t>ผื่นคันตามผิวหนัง</t>
        </is>
      </c>
      <c r="H29" s="186" t="inlineStr">
        <is>
          <t>ข้อ ข และ ค ถูก</t>
        </is>
      </c>
      <c r="I29" s="188" t="inlineStr">
        <is>
          <t>ข้อ ก ข และ ค ถูก</t>
        </is>
      </c>
      <c r="J29" s="185" t="inlineStr">
        <is>
          <t>5</t>
        </is>
      </c>
      <c r="K29" s="186" t="inlineStr">
        <is>
          <t>✅ คำตอบที่ถูกต้อง: ข้อ จ. ข้อ ก ข และ ค ถูก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t>
        </is>
      </c>
      <c r="L29" s="186" t="n"/>
      <c r="M29" s="186" t="inlineStr">
        <is>
          <t>Endocrine</t>
        </is>
      </c>
      <c r="N29" s="186" t="inlineStr">
        <is>
          <t>Diabetes mellitus</t>
        </is>
      </c>
      <c r="O29" s="185" t="inlineStr">
        <is>
          <t>Clinic</t>
        </is>
      </c>
      <c r="P29" s="186" t="inlineStr">
        <is>
          <t>ข้อ 31 Pharma Plus เล่มม่วง (เฉลยข้อ จ)</t>
        </is>
      </c>
      <c r="Q29" s="185" t="inlineStr">
        <is>
          <t>แบบฝึกหัด</t>
        </is>
      </c>
      <c r="R29" s="185" t="inlineStr">
        <is>
          <t>เล่มม่วง</t>
        </is>
      </c>
      <c r="S29" s="185" t="n"/>
    </row>
    <row r="30" ht="24" customHeight="1" s="49">
      <c r="A30" s="187" t="n">
        <v>28</v>
      </c>
      <c r="B30" s="18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t>
        </is>
      </c>
      <c r="C30" s="186" t="inlineStr">
        <is>
          <t>เภสัชกรควรให้คำแนะนำแก่ผู้ป่วยเรื่องการดื่มเครื่องดื่มที่มีแอลกอฮอล์ร่วมกับการรับประทานยานี้อย่างไร</t>
        </is>
      </c>
      <c r="D30" s="186" t="n"/>
      <c r="E30" s="186" t="inlineStr">
        <is>
          <t>แนะนำให้ผู้ป่วยดื่มได้ตามปกติ</t>
        </is>
      </c>
      <c r="F30" s="186" t="inlineStr">
        <is>
          <t>แนะนำให้ผู้ป่วยดื่มได้บ้างแต่จำนวนน้อยลง</t>
        </is>
      </c>
      <c r="G30" s="186" t="inlineStr">
        <is>
          <t>แนะนำให้ผู้ป่วยหยุดดื่มจนกว่าอาการคลื่นไส้อาเจียนจะหายไป</t>
        </is>
      </c>
      <c r="H30" s="186" t="inlineStr">
        <is>
          <t>หากผู้ป่วยต้องการดื่มแอลกอฮอล์ให้ดื่มอย่างน้อย 2 ชั่วโมงก่อนหรือหลังรับประทานยา</t>
        </is>
      </c>
      <c r="I30" s="188" t="inlineStr">
        <is>
          <t>ให้ผู้ป่วยหยุดดื่มหากรับประทานยาตัวนี้อยู่</t>
        </is>
      </c>
      <c r="J30" s="185" t="inlineStr">
        <is>
          <t>5</t>
        </is>
      </c>
      <c r="K30" s="186" t="inlineStr">
        <is>
          <t>✅ คำตอบที่ถูกต้อง: ข้อ จ. ให้ผู้ป่วยหยุดดื่มหากรับประทานยาตัวนี้อยู่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t>
        </is>
      </c>
      <c r="L30" s="186" t="n"/>
      <c r="M30" s="186" t="inlineStr">
        <is>
          <t>Endocrine</t>
        </is>
      </c>
      <c r="N30" s="186" t="inlineStr">
        <is>
          <t>Diabetes mellitus</t>
        </is>
      </c>
      <c r="O30" s="185" t="inlineStr">
        <is>
          <t>Clinic</t>
        </is>
      </c>
      <c r="P30" s="186" t="inlineStr">
        <is>
          <t>ข้อ 32 Pharma Plus เล่มม่วง (เฉลยข้อ จ)</t>
        </is>
      </c>
      <c r="Q30" s="185" t="inlineStr">
        <is>
          <t>แบบฝึกหัด</t>
        </is>
      </c>
      <c r="R30" s="185" t="inlineStr">
        <is>
          <t>เล่มม่วง</t>
        </is>
      </c>
      <c r="S30" s="185" t="n"/>
    </row>
    <row r="31" ht="24" customHeight="1" s="49">
      <c r="A31" s="187" t="n">
        <v>29</v>
      </c>
      <c r="B31" s="186" t="n"/>
      <c r="C31" s="186"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D31" s="186" t="n"/>
      <c r="E31" s="186" t="inlineStr">
        <is>
          <t>Allergic reaction</t>
        </is>
      </c>
      <c r="F31" s="186" t="inlineStr">
        <is>
          <t>Toxic reaction</t>
        </is>
      </c>
      <c r="G31" s="186" t="inlineStr">
        <is>
          <t>Overdose</t>
        </is>
      </c>
      <c r="H31" s="186" t="inlineStr">
        <is>
          <t>ผู้ป่วยไม่สามารถควบคุมการรับประทานอาหารให้เหมาะสมได้</t>
        </is>
      </c>
      <c r="I31" s="188" t="inlineStr">
        <is>
          <t>เป็นผลข้างเคียงจากยาตัวนี้</t>
        </is>
      </c>
      <c r="J31" s="185" t="inlineStr">
        <is>
          <t>5</t>
        </is>
      </c>
      <c r="K31" s="186" t="inlineStr">
        <is>
          <t>✅ คำตอบที่ถูกต้อง: ข้อ จ. เป็นผลข้างเคียงจากยาตัวนี้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t>
        </is>
      </c>
      <c r="L31" s="186" t="n"/>
      <c r="M31" s="186" t="inlineStr">
        <is>
          <t>Endocrine</t>
        </is>
      </c>
      <c r="N31" s="186" t="inlineStr">
        <is>
          <t>Diabetes mellitus</t>
        </is>
      </c>
      <c r="O31" s="185" t="inlineStr">
        <is>
          <t>Clinic</t>
        </is>
      </c>
      <c r="P31" s="186" t="inlineStr">
        <is>
          <t>ข้อ 33 Pharma Plus เล่มม่วง (เฉลยข้อ จ)</t>
        </is>
      </c>
      <c r="Q31" s="185" t="inlineStr">
        <is>
          <t>แบบฝึกหัด</t>
        </is>
      </c>
      <c r="R31" s="185" t="inlineStr">
        <is>
          <t>เล่มม่วง</t>
        </is>
      </c>
      <c r="S31" s="185" t="n"/>
    </row>
    <row r="32" ht="24" customHeight="1" s="49">
      <c r="A32" s="187" t="n">
        <v>30</v>
      </c>
      <c r="B32" s="186"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t>
        </is>
      </c>
      <c r="C32" s="186" t="inlineStr">
        <is>
          <t>เภสัชกรอาจคาดการณ์ได้ว่าภาวะ hypoglycemia นี้มีสาเหตุหลักจาก</t>
        </is>
      </c>
      <c r="D32" s="186" t="n"/>
      <c r="E32" s="186" t="inlineStr">
        <is>
          <t>ขนาดยา tolbutamide ที่ได้รับมีขนาดสูงเกินไป</t>
        </is>
      </c>
      <c r="F32" s="186" t="inlineStr">
        <is>
          <t>มีการเสริมฤทธิ์กันระหว่างยา Chlorpropamide และ tolbutamide เนื่องจากระยะเวลาในการออกฤทธิ์ของยา chlorpropamide เนิ่นนาน</t>
        </is>
      </c>
      <c r="G32" s="186" t="inlineStr">
        <is>
          <t>เป็นภาวะปกติของผู้ป่วยโรคเบาหวานเมื่อมีการเปลี่ยนแปลงยา</t>
        </is>
      </c>
      <c r="H32" s="186" t="inlineStr">
        <is>
          <t>ผู้ป่วยอาจรับประทานอาหารไม่ตรงเวลา และมีอาการคลื่นไส้อาเจียนที่เกิดจากผลข้างเคียงจากยา</t>
        </is>
      </c>
      <c r="I32" s="188" t="inlineStr">
        <is>
          <t>ไม่มีข้อใดถูก</t>
        </is>
      </c>
      <c r="J32" s="185" t="inlineStr">
        <is>
          <t>2</t>
        </is>
      </c>
      <c r="K32" s="186"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t>
        </is>
      </c>
      <c r="L32" s="186" t="n"/>
      <c r="M32" s="186" t="inlineStr">
        <is>
          <t>Endocrine</t>
        </is>
      </c>
      <c r="N32" s="186" t="inlineStr">
        <is>
          <t>Diabetes mellitus</t>
        </is>
      </c>
      <c r="O32" s="185" t="inlineStr">
        <is>
          <t>Clinic</t>
        </is>
      </c>
      <c r="P32" s="186" t="inlineStr">
        <is>
          <t>ข้อ 34 Pharma Plus เล่มม่วง (เฉลยข้อ ข)</t>
        </is>
      </c>
      <c r="Q32" s="185" t="inlineStr">
        <is>
          <t>แบบฝึกหัด</t>
        </is>
      </c>
      <c r="R32" s="185" t="inlineStr">
        <is>
          <t>เล่มม่วง</t>
        </is>
      </c>
      <c r="S32" s="185" t="n"/>
    </row>
    <row r="33" ht="24" customHeight="1" s="49">
      <c r="A33" s="187" t="n">
        <v>31</v>
      </c>
      <c r="B33" s="186" t="n"/>
      <c r="C33" s="186"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D33" s="186" t="n"/>
      <c r="E33" s="186" t="inlineStr">
        <is>
          <t>Chlorpropamide &gt; glyburide &gt; glipizide &gt; tolbutamide</t>
        </is>
      </c>
      <c r="F33" s="186" t="inlineStr">
        <is>
          <t>Tolbutamide &gt; glipizide &gt; glyburide &gt; chlorpropamide</t>
        </is>
      </c>
      <c r="G33" s="186" t="inlineStr">
        <is>
          <t>Glyburide &gt; tolbutamide &gt; glipizide &gt; chlorpropamide</t>
        </is>
      </c>
      <c r="H33" s="186" t="inlineStr">
        <is>
          <t>Glipizide &gt; glyburide &gt; chlorpropamide &gt; tolbutamide</t>
        </is>
      </c>
      <c r="I33" s="188" t="inlineStr">
        <is>
          <t>Tolbutamide &gt; chlorpropamide &gt; glyburide &gt; glipizide</t>
        </is>
      </c>
      <c r="J33" s="185" t="inlineStr">
        <is>
          <t>1</t>
        </is>
      </c>
      <c r="K33" s="186" t="inlineStr">
        <is>
          <t>✅ คำตอบที่ถูกต้อง: ข้อ ก. Chlorpropamide &gt; glyburide &gt; glipizide &gt; tolbutamide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t>
        </is>
      </c>
      <c r="L33" s="186" t="n"/>
      <c r="M33" s="186" t="inlineStr">
        <is>
          <t>Endocrine</t>
        </is>
      </c>
      <c r="N33" s="186" t="inlineStr">
        <is>
          <t>Diabetes mellitus</t>
        </is>
      </c>
      <c r="O33" s="185" t="inlineStr">
        <is>
          <t>Clinic</t>
        </is>
      </c>
      <c r="P33" s="186" t="inlineStr">
        <is>
          <t>ข้อ 35 Pharma Plus เล่มม่วง (เฉลยข้อ ก)</t>
        </is>
      </c>
      <c r="Q33" s="185" t="inlineStr">
        <is>
          <t>แบบฝึกหัด</t>
        </is>
      </c>
      <c r="R33" s="185" t="inlineStr">
        <is>
          <t>เล่มม่วง</t>
        </is>
      </c>
      <c r="S33" s="185" t="n"/>
    </row>
    <row r="34" ht="24" customHeight="1" s="49">
      <c r="A34" s="187" t="n">
        <v>32</v>
      </c>
      <c r="B34" s="18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t>
        </is>
      </c>
      <c r="C34" s="186" t="inlineStr">
        <is>
          <t>จากข้อมูลดังกล่าว อาการใดต่อไปนี้ของคนไข้ไม่ใช่อาการ DM</t>
        </is>
      </c>
      <c r="D34" s="186" t="n"/>
      <c r="E34" s="186" t="inlineStr">
        <is>
          <t>หิวน้ำบ่อย</t>
        </is>
      </c>
      <c r="F34" s="186" t="inlineStr">
        <is>
          <t>ปัสสาวะบ่อย</t>
        </is>
      </c>
      <c r="G34" s="186" t="inlineStr">
        <is>
          <t>เจ็บหน้าอก</t>
        </is>
      </c>
      <c r="H34" s="186" t="inlineStr">
        <is>
          <t>น้ำหนักลด</t>
        </is>
      </c>
      <c r="I34" s="188" t="inlineStr">
        <is>
          <t>อ่อนเพลีย</t>
        </is>
      </c>
      <c r="J34" s="185" t="inlineStr">
        <is>
          <t>3</t>
        </is>
      </c>
      <c r="K34" s="186" t="inlineStr">
        <is>
          <t>✅ คำตอบที่ถูกต้อง: ข้อ ค. เจ็บหน้าอก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t>
        </is>
      </c>
      <c r="L34" s="186" t="n"/>
      <c r="M34" s="186" t="inlineStr">
        <is>
          <t>Endocrine</t>
        </is>
      </c>
      <c r="N34" s="186" t="inlineStr">
        <is>
          <t>Obesity</t>
        </is>
      </c>
      <c r="O34" s="185" t="inlineStr">
        <is>
          <t>Clinic</t>
        </is>
      </c>
      <c r="P34" s="186" t="inlineStr">
        <is>
          <t>ข้อ 36 Pharma Plus เล่มม่วง (เฉลยข้อ ค)</t>
        </is>
      </c>
      <c r="Q34" s="185" t="inlineStr">
        <is>
          <t>แบบฝึกหัด</t>
        </is>
      </c>
      <c r="R34" s="185" t="inlineStr">
        <is>
          <t>เล่มม่วง</t>
        </is>
      </c>
      <c r="S34" s="185" t="n"/>
    </row>
    <row r="35" ht="24" customHeight="1" s="49">
      <c r="A35" s="187" t="n">
        <v>33</v>
      </c>
      <c r="B35" s="18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t>
        </is>
      </c>
      <c r="C35" s="186" t="inlineStr">
        <is>
          <t>ข้อใดกล่าวไม่ถูกต้องเกี่ยวกับคำแนะนำของยาที่ผู้ป่วยได้รับ</t>
        </is>
      </c>
      <c r="D35" s="186" t="n"/>
      <c r="E35" s="186" t="inlineStr">
        <is>
          <t>ยา glibenclamide ควรรับประทานก่อนอาหารประมาณ 30 นาที</t>
        </is>
      </c>
      <c r="F35" s="186" t="inlineStr">
        <is>
          <t>ยา aspirin ควรรับประทานหลังอาหารทันที</t>
        </is>
      </c>
      <c r="G35" s="186" t="inlineStr">
        <is>
          <t>อาการไม่พึงประสงค์ที่อาจพบสำหรับยา glibenclamide คือ weight gain</t>
        </is>
      </c>
      <c r="H35" s="186" t="inlineStr">
        <is>
          <t>อาการไม่พึงประสงค์ของยา metformin ที่พบบ่อยได้แก่ hypoglycemia</t>
        </is>
      </c>
      <c r="I35" s="188" t="inlineStr">
        <is>
          <t>ไม่ควรดื่ม alcohol ร่วมกับยา glibenclamide</t>
        </is>
      </c>
      <c r="J35" s="185" t="inlineStr">
        <is>
          <t>4</t>
        </is>
      </c>
      <c r="K35" s="186" t="inlineStr">
        <is>
          <t>✅ คำตอบที่ถูกต้อง: ข้อ ง. อาการไม่พึงประสงค์ของยา metformin ที่พบบ่อยได้แก่ hypoglycemia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t>
        </is>
      </c>
      <c r="L35" s="186" t="n"/>
      <c r="M35" s="186" t="inlineStr">
        <is>
          <t>Endocrine</t>
        </is>
      </c>
      <c r="N35" s="186" t="inlineStr">
        <is>
          <t>Obesity</t>
        </is>
      </c>
      <c r="O35" s="185" t="inlineStr">
        <is>
          <t>Clinic</t>
        </is>
      </c>
      <c r="P35" s="186" t="inlineStr">
        <is>
          <t>ข้อ 37 Pharma Plus เล่มม่วง (เฉลยข้อ ง)</t>
        </is>
      </c>
      <c r="Q35" s="185" t="inlineStr">
        <is>
          <t>แบบฝึกหัด</t>
        </is>
      </c>
      <c r="R35" s="185" t="inlineStr">
        <is>
          <t>เล่มม่วง</t>
        </is>
      </c>
      <c r="S35" s="185" t="n"/>
    </row>
    <row r="36" ht="24" customHeight="1" s="49">
      <c r="A36" s="187" t="n">
        <v>34</v>
      </c>
      <c r="B36" s="18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t>
        </is>
      </c>
      <c r="C36" s="186" t="inlineStr">
        <is>
          <t>กรณีที่ผู้ป่วยรายนี้ไม่สามารถใช้ยา metformin ได้และเป็น glaucoma ควรใช้ยาใดแทน metformin</t>
        </is>
      </c>
      <c r="D36" s="186" t="n"/>
      <c r="E36" s="186" t="inlineStr">
        <is>
          <t>Glucosidase</t>
        </is>
      </c>
      <c r="F36" s="186" t="inlineStr">
        <is>
          <t>Rosiglitazone</t>
        </is>
      </c>
      <c r="G36" s="186" t="inlineStr">
        <is>
          <t>Chlorpropamide</t>
        </is>
      </c>
      <c r="H36" s="186" t="inlineStr">
        <is>
          <t>Pioglitazone</t>
        </is>
      </c>
      <c r="I36" s="188" t="inlineStr">
        <is>
          <t>สามารถใช้ได้ทั้งหมด</t>
        </is>
      </c>
      <c r="J36" s="185" t="inlineStr">
        <is>
          <t>1</t>
        </is>
      </c>
      <c r="K36" s="186" t="inlineStr">
        <is>
          <t>✅ คำตอบที่ถูกต้อง: ข้อ ก. Glucosidase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t>
        </is>
      </c>
      <c r="L36" s="186" t="n"/>
      <c r="M36" s="186" t="inlineStr">
        <is>
          <t>Endocrine</t>
        </is>
      </c>
      <c r="N36" s="186" t="inlineStr">
        <is>
          <t>Obesity</t>
        </is>
      </c>
      <c r="O36" s="185" t="inlineStr">
        <is>
          <t>Clinic</t>
        </is>
      </c>
      <c r="P36" s="186" t="inlineStr">
        <is>
          <t>ข้อ 38 Pharma Plus เล่มม่วง (เฉลยข้อ ก ค ง)</t>
        </is>
      </c>
      <c r="Q36" s="185" t="inlineStr">
        <is>
          <t>แบบฝึกหัด</t>
        </is>
      </c>
      <c r="R36" s="185" t="inlineStr">
        <is>
          <t>เล่มม่วง</t>
        </is>
      </c>
      <c r="S36" s="185" t="n"/>
    </row>
    <row r="37" ht="24" customHeight="1" s="49">
      <c r="A37" s="187" t="n">
        <v>35</v>
      </c>
      <c r="B37" s="186" t="n"/>
      <c r="C37" s="186" t="inlineStr">
        <is>
          <t>ข้อใดกล่าวถูกต้องเกี่ยวกับกลไกการออกฤทธิ์ของ glibenclamide</t>
        </is>
      </c>
      <c r="D37" s="186" t="n"/>
      <c r="E37" s="186" t="inlineStr">
        <is>
          <t>กระตุ้นการหลั่ง glucagon</t>
        </is>
      </c>
      <c r="F37" s="186" t="inlineStr">
        <is>
          <t>กระตุ้นการหลั่ง insulin จากตับอ่อน</t>
        </is>
      </c>
      <c r="G37" s="186" t="inlineStr">
        <is>
          <t>ลดการทำลาย insulin ที่ตับ</t>
        </is>
      </c>
      <c r="H37" s="186" t="inlineStr">
        <is>
          <t>กระตุ้นการหลั่ง somatostatin</t>
        </is>
      </c>
      <c r="I37" s="188" t="inlineStr">
        <is>
          <t>ทำให้ตอบสนองต่อ Insulin ดีขึ้น</t>
        </is>
      </c>
      <c r="J37" s="185" t="inlineStr">
        <is>
          <t>2</t>
        </is>
      </c>
      <c r="K37" s="186" t="inlineStr">
        <is>
          <t>✅ คำตอบที่ถูกต้อง: ข้อ ข. กระตุ้นการหลั่ง insulin จากตับอ่อน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t>
        </is>
      </c>
      <c r="L37" s="186" t="n"/>
      <c r="M37" s="186" t="inlineStr">
        <is>
          <t>Endocrine</t>
        </is>
      </c>
      <c r="N37" s="186" t="inlineStr">
        <is>
          <t>Diabetes mellitus</t>
        </is>
      </c>
      <c r="O37" s="185" t="inlineStr">
        <is>
          <t>Clinic</t>
        </is>
      </c>
      <c r="P37" s="186" t="inlineStr">
        <is>
          <t>ข้อ 39 Pharma Plus เล่มม่วง (เฉลยข้อ ข)</t>
        </is>
      </c>
      <c r="Q37" s="185" t="inlineStr">
        <is>
          <t>แบบฝึกหัด</t>
        </is>
      </c>
      <c r="R37" s="185" t="inlineStr">
        <is>
          <t>เล่มม่วง</t>
        </is>
      </c>
      <c r="S37" s="185" t="n"/>
    </row>
    <row r="38" ht="24" customHeight="1" s="49">
      <c r="A38" s="187" t="n">
        <v>36</v>
      </c>
      <c r="B38" s="186" t="n"/>
      <c r="C38" s="186" t="inlineStr">
        <is>
          <t>ข้อใดเป็นผลที่อาจเกิดขึ้นได้จากการใช้ยา glibenclamide เป็นระยะเวลานาน</t>
        </is>
      </c>
      <c r="D38" s="186" t="n"/>
      <c r="E38" s="186" t="inlineStr">
        <is>
          <t>Desensitization of sulfonylureas receptor</t>
        </is>
      </c>
      <c r="F38" s="186" t="inlineStr">
        <is>
          <t>Up-regulation of sulfonylureas receptor</t>
        </is>
      </c>
      <c r="G38" s="186" t="inlineStr">
        <is>
          <t>Down-regulation of sulfonylureas receptor</t>
        </is>
      </c>
      <c r="H38" s="186" t="inlineStr">
        <is>
          <t>Hyperinsulinemia</t>
        </is>
      </c>
      <c r="I38" s="188" t="inlineStr">
        <is>
          <t>Increase insulin sensitivity</t>
        </is>
      </c>
      <c r="J38" s="185" t="inlineStr">
        <is>
          <t>3</t>
        </is>
      </c>
      <c r="K38" s="186" t="inlineStr">
        <is>
          <t>✅ คำตอบที่ถูกต้อง: ข้อ ค. Down-regulation of sulfonylureas receptor
🎯 ทำไมข้อนี้ถึงถูก: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t>
        </is>
      </c>
      <c r="L38" s="186" t="n"/>
      <c r="M38" s="186" t="inlineStr">
        <is>
          <t>Endocrine</t>
        </is>
      </c>
      <c r="N38" s="186" t="inlineStr">
        <is>
          <t>Diabetes mellitus</t>
        </is>
      </c>
      <c r="O38" s="185" t="inlineStr">
        <is>
          <t>Clinic</t>
        </is>
      </c>
      <c r="P38" s="186" t="inlineStr">
        <is>
          <t>ข้อ 40 Pharma Plus เล่มม่วง (เฉลยข้อ ค)</t>
        </is>
      </c>
      <c r="Q38" s="185" t="inlineStr">
        <is>
          <t>แบบฝึกหัด</t>
        </is>
      </c>
      <c r="R38" s="185" t="inlineStr">
        <is>
          <t>เล่มม่วง</t>
        </is>
      </c>
      <c r="S38" s="185" t="n"/>
    </row>
    <row r="39" ht="24" customHeight="1" s="49">
      <c r="A39" s="187" t="n">
        <v>37</v>
      </c>
      <c r="B39" s="186" t="n"/>
      <c r="C39" s="18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D39" s="186" t="n"/>
      <c r="E39" s="186" t="inlineStr">
        <is>
          <t>มีผลโดยเสริมฤทธิ์ยับยั้งการแข็งตัวของเกร็ดเลือดของ aspirin</t>
        </is>
      </c>
      <c r="F39" s="186" t="inlineStr">
        <is>
          <t>มีผลโดยเสริมฤทธิ์ลดน้ำตาลในเลือดของ metformin</t>
        </is>
      </c>
      <c r="G39" s="186" t="inlineStr">
        <is>
          <t>มีผลโดยลดประสิทธิภาพการจับของยา isosorbide mononitrate</t>
        </is>
      </c>
      <c r="H39" s="186" t="inlineStr">
        <is>
          <t>มีผลโดยลดประสิทธิภาพการลดน้ำตาลในเลือดของ glibenclamide</t>
        </is>
      </c>
      <c r="I39" s="188" t="inlineStr">
        <is>
          <t>ไม่มี อันตรกิริยากับยาที่ได้รับจากโรงพยาบาล</t>
        </is>
      </c>
      <c r="J39" s="185" t="inlineStr">
        <is>
          <t>1</t>
        </is>
      </c>
      <c r="K39" s="186" t="inlineStr">
        <is>
          <t>✅ คำตอบที่ถูกต้อง: ข้อ ก. มีผลโดยเสริมฤทธิ์ยับยั้งการแข็งตัวของเกร็ดเลือดของ aspirin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t>
        </is>
      </c>
      <c r="L39" s="186" t="n"/>
      <c r="M39" s="186" t="inlineStr">
        <is>
          <t>Endocrine</t>
        </is>
      </c>
      <c r="N39" s="186" t="inlineStr">
        <is>
          <t>Diabetes mellitus</t>
        </is>
      </c>
      <c r="O39" s="185" t="inlineStr">
        <is>
          <t>Clinic</t>
        </is>
      </c>
      <c r="P39" s="186" t="inlineStr">
        <is>
          <t>ข้อ 41 Pharma Plus เล่มม่วง (เฉลยข้อ ก)</t>
        </is>
      </c>
      <c r="Q39" s="185" t="inlineStr">
        <is>
          <t>แบบฝึกหัด</t>
        </is>
      </c>
      <c r="R39" s="185" t="inlineStr">
        <is>
          <t>เล่มม่วง</t>
        </is>
      </c>
      <c r="S39" s="185" t="n"/>
    </row>
    <row r="40" ht="24" customHeight="1" s="49">
      <c r="A40" s="187" t="n">
        <v>38</v>
      </c>
      <c r="B40" s="18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t>
        </is>
      </c>
      <c r="C40" s="186" t="inlineStr">
        <is>
          <t>เป้าหมายของระดับน้ำตาลในเลือดของผู้ป่วยควรเป็นเท่าใด ตาม ADA guideline</t>
        </is>
      </c>
      <c r="D40" s="186" t="n"/>
      <c r="E40" s="186" t="inlineStr">
        <is>
          <t>FPG 70-130, HbA1c &lt; 10</t>
        </is>
      </c>
      <c r="F40" s="186" t="inlineStr">
        <is>
          <t>FPG 70-150, HbA1c &lt; 7</t>
        </is>
      </c>
      <c r="G40" s="186" t="inlineStr">
        <is>
          <t>FPG 70-130, HbA1c &lt; 7</t>
        </is>
      </c>
      <c r="H40" s="186" t="inlineStr">
        <is>
          <t>FPG 80-150, HbA1c &lt; 10</t>
        </is>
      </c>
      <c r="I40" s="188" t="inlineStr">
        <is>
          <t>FPG 80-130, HbA1c &lt; 7</t>
        </is>
      </c>
      <c r="J40" s="185" t="inlineStr">
        <is>
          <t>5</t>
        </is>
      </c>
      <c r="K40" s="186" t="inlineStr">
        <is>
          <t>✅ คำตอบที่ถูกต้อง: ข้อ จ. FPG 80-130, HbA1c &lt; 7
🎯 ทำไมข้อนี้ถึงถูก: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t>
        </is>
      </c>
      <c r="L40" s="186" t="n"/>
      <c r="M40" s="186" t="inlineStr">
        <is>
          <t>Endocrine</t>
        </is>
      </c>
      <c r="N40" s="186" t="inlineStr">
        <is>
          <t>Diabetes mellitus</t>
        </is>
      </c>
      <c r="O40" s="185" t="inlineStr">
        <is>
          <t>Clinic</t>
        </is>
      </c>
      <c r="P40" s="186" t="inlineStr">
        <is>
          <t>ข้อ 42 Pharma Plus เล่มม่วง (เฉลยข้อ จ)</t>
        </is>
      </c>
      <c r="Q40" s="185" t="inlineStr">
        <is>
          <t>แบบฝึกหัด</t>
        </is>
      </c>
      <c r="R40" s="185" t="inlineStr">
        <is>
          <t>เล่มม่วง</t>
        </is>
      </c>
      <c r="S40" s="185" t="n"/>
    </row>
    <row r="41" ht="24" customHeight="1" s="49">
      <c r="A41" s="187" t="n">
        <v>39</v>
      </c>
      <c r="B41" s="18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t>
        </is>
      </c>
      <c r="C41" s="186" t="inlineStr">
        <is>
          <t>ข้อใดเป็นการให้คำแนะนำที่ถูกต้องในการรับประทานยา voglibose</t>
        </is>
      </c>
      <c r="D41" s="186" t="n"/>
      <c r="E41" s="186" t="inlineStr">
        <is>
          <t>รับประทานหลังอาหารทันที</t>
        </is>
      </c>
      <c r="F41" s="186" t="inlineStr">
        <is>
          <t>รับประทานก่อนอาหาร 30 นาที และให้อยู่ในท่านั่งห้ามนอน</t>
        </is>
      </c>
      <c r="G41" s="186" t="inlineStr">
        <is>
          <t>รับประทานโดยเคี้ยวพร้อมอาหารคำแรก</t>
        </is>
      </c>
      <c r="H41" s="186" t="inlineStr">
        <is>
          <t>รับประทานหลังอาหารไขมันเพื่อเพิ่มการดูดซึม</t>
        </is>
      </c>
      <c r="I41" s="188" t="inlineStr">
        <is>
          <t>ห้ามรับประทานพร้อมกับนม</t>
        </is>
      </c>
      <c r="J41" s="185" t="inlineStr">
        <is>
          <t>3</t>
        </is>
      </c>
      <c r="K41" s="186" t="inlineStr">
        <is>
          <t>✅ คำตอบที่ถูกต้อง: ข้อ ค. รับประทานโดยเคี้ยวพร้อมอาหารคำแรก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t>
        </is>
      </c>
      <c r="L41" s="186" t="n"/>
      <c r="M41" s="186" t="inlineStr">
        <is>
          <t>Endocrine</t>
        </is>
      </c>
      <c r="N41" s="186" t="inlineStr">
        <is>
          <t>Diabetes mellitus</t>
        </is>
      </c>
      <c r="O41" s="185" t="inlineStr">
        <is>
          <t>Clinic</t>
        </is>
      </c>
      <c r="P41" s="186" t="inlineStr">
        <is>
          <t>ข้อ 43 Pharma Plus เล่มม่วง (เฉลยข้อ ค)</t>
        </is>
      </c>
      <c r="Q41" s="185" t="inlineStr">
        <is>
          <t>แบบฝึกหัด</t>
        </is>
      </c>
      <c r="R41" s="185" t="inlineStr">
        <is>
          <t>เล่มม่วง</t>
        </is>
      </c>
      <c r="S41" s="185" t="n"/>
    </row>
    <row r="42" ht="24" customHeight="1" s="49">
      <c r="A42" s="187" t="n">
        <v>40</v>
      </c>
      <c r="B42" s="186" t="n"/>
      <c r="C42" s="186" t="inlineStr">
        <is>
          <t>เกี่ยวกับ glipizide ข้อใดผิด</t>
        </is>
      </c>
      <c r="D42" s="186" t="n"/>
      <c r="E42" s="186" t="inlineStr">
        <is>
          <t>glipizide มีคุณสมบัติค่อนข้าง non-polar</t>
        </is>
      </c>
      <c r="F42" s="186" t="inlineStr">
        <is>
          <t>glipizide เมื่อละลายในต่างละลายได้ดี</t>
        </is>
      </c>
      <c r="G42" s="186" t="inlineStr">
        <is>
          <t>การเตรียมยา glipizide แบบ extended release tablet ไม่จำเป็นต้องทำในรูป salt form</t>
        </is>
      </c>
      <c r="H42" s="186" t="inlineStr">
        <is>
          <t>Glipizide มีสูตรโครงสร้างคล้ายกับ metformin</t>
        </is>
      </c>
      <c r="I42" s="188" t="inlineStr">
        <is>
          <t>Glipizide จัดอยู่ในกลุ่ม second generation drug ของการรักษา type 2 diabetes</t>
        </is>
      </c>
      <c r="J42" s="185" t="inlineStr">
        <is>
          <t>4</t>
        </is>
      </c>
      <c r="K42" s="186" t="inlineStr">
        <is>
          <t>✅ คำตอบที่ถูกต้อง: ข้อ ง. Glipizide มีสูตรโครงสร้างคล้ายกับ metformin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t>
        </is>
      </c>
      <c r="L42" s="186" t="n"/>
      <c r="M42" s="186" t="inlineStr">
        <is>
          <t>Endocrine</t>
        </is>
      </c>
      <c r="N42" s="186" t="inlineStr">
        <is>
          <t>Diabetes mellitus</t>
        </is>
      </c>
      <c r="O42" s="185" t="inlineStr">
        <is>
          <t>Clinic</t>
        </is>
      </c>
      <c r="P42" s="186" t="inlineStr">
        <is>
          <t>ข้อ 50 Pharma Plus เล่มม่วง (เฉลยข้อ ง)</t>
        </is>
      </c>
      <c r="Q42" s="185" t="inlineStr">
        <is>
          <t>แบบฝึกหัด</t>
        </is>
      </c>
      <c r="R42" s="185" t="inlineStr">
        <is>
          <t>เล่มม่วง</t>
        </is>
      </c>
      <c r="S42" s="185" t="n"/>
    </row>
    <row r="43" ht="24" customHeight="1" s="49">
      <c r="A43" s="187" t="n">
        <v>41</v>
      </c>
      <c r="B43" s="186" t="n"/>
      <c r="C43" s="186" t="inlineStr">
        <is>
          <t>Rosiglitazone เป็นยาลดระดับน้ำตาลในเลือดที่ ห้ามใช้ ในโรคเบาหวานชนิดที่ 1 เพราะ</t>
        </is>
      </c>
      <c r="D43" s="186" t="n"/>
      <c r="E43" s="186" t="inlineStr">
        <is>
          <t>ลดระดับน้ำตาลในเลือดได้น้อยเมื่อให้ร่วมกับ insulin</t>
        </is>
      </c>
      <c r="F43" s="186" t="inlineStr">
        <is>
          <t>ลดระดับ insulin</t>
        </is>
      </c>
      <c r="G43" s="186" t="inlineStr">
        <is>
          <t>ทำให้ insulin ไม่สามารถออกฤทธิ์ได้เต็มที่</t>
        </is>
      </c>
      <c r="H43" s="186" t="inlineStr">
        <is>
          <t>อาจทำให้ระดับน้ำตาลในเลือดลดลงจนเกิด hypoglycemia</t>
        </is>
      </c>
      <c r="I43" s="188" t="inlineStr">
        <is>
          <t>ต้องอาศัย insulin ในการออกฤทธิ์ เนื่องจากจะช่วยเพิ่มความไวตัวรับของ insulin</t>
        </is>
      </c>
      <c r="J43" s="185" t="inlineStr">
        <is>
          <t>5</t>
        </is>
      </c>
      <c r="K43" s="186" t="inlineStr">
        <is>
          <t>✅ คำตอบที่ถูกต้อง: ข้อ จ. ต้องอาศัย insulin ในการออกฤทธิ์ เนื่องจากจะช่วยเพิ่มความไวตัวรับของ insulin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t>
        </is>
      </c>
      <c r="L43" s="186" t="n"/>
      <c r="M43" s="186" t="inlineStr">
        <is>
          <t>Endocrine</t>
        </is>
      </c>
      <c r="N43" s="186" t="inlineStr">
        <is>
          <t>Diabetes mellitus</t>
        </is>
      </c>
      <c r="O43" s="185" t="inlineStr">
        <is>
          <t>Clinic</t>
        </is>
      </c>
      <c r="P43" s="186" t="inlineStr">
        <is>
          <t>ข้อ 51 Pharma Plus เล่มม่วง (เฉลยข้อ จ)</t>
        </is>
      </c>
      <c r="Q43" s="185" t="inlineStr">
        <is>
          <t>แบบฝึกหัด</t>
        </is>
      </c>
      <c r="R43" s="185" t="inlineStr">
        <is>
          <t>เล่มม่วง</t>
        </is>
      </c>
      <c r="S43" s="185" t="n"/>
    </row>
    <row r="44" ht="24" customHeight="1" s="49">
      <c r="A44" s="187" t="n">
        <v>42</v>
      </c>
      <c r="B44" s="186" t="n"/>
      <c r="C44" s="186" t="inlineStr">
        <is>
          <t>ผลข้างเคียงสำคัญที่ต้องมีการเฝ้าระวังเป็นพิเศษสำหรับการใช้ยาในกลุ่ม thiazolidinedione คือ</t>
        </is>
      </c>
      <c r="D44" s="186" t="n"/>
      <c r="E44" s="186" t="inlineStr">
        <is>
          <t>Renal toxicity</t>
        </is>
      </c>
      <c r="F44" s="186" t="inlineStr">
        <is>
          <t>Retinopathy</t>
        </is>
      </c>
      <c r="G44" s="186" t="inlineStr">
        <is>
          <t>Hepatotoxicity</t>
        </is>
      </c>
      <c r="H44" s="186" t="inlineStr">
        <is>
          <t>Hemolytic anemia</t>
        </is>
      </c>
      <c r="I44" s="188" t="inlineStr">
        <is>
          <t>Cardiotoxicity</t>
        </is>
      </c>
      <c r="J44" s="185" t="inlineStr">
        <is>
          <t>3</t>
        </is>
      </c>
      <c r="K44" s="186" t="inlineStr">
        <is>
          <t>✅ คำตอบที่ถูกต้อง: ข้อ ค. Hepatotoxicity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t>
        </is>
      </c>
      <c r="L44" s="186" t="n"/>
      <c r="M44" s="186" t="inlineStr">
        <is>
          <t>Endocrine</t>
        </is>
      </c>
      <c r="N44" s="186" t="inlineStr">
        <is>
          <t>Diabetes mellitus</t>
        </is>
      </c>
      <c r="O44" s="185" t="inlineStr">
        <is>
          <t>Clinic</t>
        </is>
      </c>
      <c r="P44" s="186" t="inlineStr">
        <is>
          <t>ข้อ 52 Pharma Plus เล่มม่วง (เฉลยข้อ ค จ)</t>
        </is>
      </c>
      <c r="Q44" s="185" t="inlineStr">
        <is>
          <t>แบบฝึกหัด</t>
        </is>
      </c>
      <c r="R44" s="185" t="inlineStr">
        <is>
          <t>เล่มม่วง</t>
        </is>
      </c>
      <c r="S44" s="185" t="n"/>
    </row>
    <row r="45" ht="24" customHeight="1" s="49">
      <c r="A45" s="187" t="n">
        <v>43</v>
      </c>
      <c r="B45" s="186" t="n"/>
      <c r="C45" s="186" t="inlineStr">
        <is>
          <t>ทำไม insulin ต้องให้แบบฉีด</t>
        </is>
      </c>
      <c r="D45" s="186" t="n"/>
      <c r="E45" s="186" t="inlineStr">
        <is>
          <t>เพื่อให้ไร้เชื้อ</t>
        </is>
      </c>
      <c r="F45" s="186" t="inlineStr">
        <is>
          <t>เพื่อความคงสภาพ</t>
        </is>
      </c>
      <c r="G45" s="186" t="inlineStr">
        <is>
          <t>เพื่อให้ออกฤทธิ์เร็ว</t>
        </is>
      </c>
      <c r="H45" s="186" t="inlineStr">
        <is>
          <t>เพื่อให้ออกฤทธิ์ต่อเนื่อง</t>
        </is>
      </c>
      <c r="I45" s="188" t="inlineStr">
        <is>
          <t>เพื่อหลีกเลี่ยงการถูกทำลายในทางเดินอาหาร</t>
        </is>
      </c>
      <c r="J45" s="185" t="inlineStr">
        <is>
          <t>5</t>
        </is>
      </c>
      <c r="K45" s="186" t="inlineStr">
        <is>
          <t>✅ คำตอบที่ถูกต้อง: ข้อ จ. เพื่อหลีกเลี่ยงการถูกทำลายในทางเดินอาหาร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t>
        </is>
      </c>
      <c r="L45" s="186" t="n"/>
      <c r="M45" s="186" t="inlineStr">
        <is>
          <t>Endocrine</t>
        </is>
      </c>
      <c r="N45" s="186" t="inlineStr">
        <is>
          <t>Diabetes mellitus</t>
        </is>
      </c>
      <c r="O45" s="185" t="inlineStr">
        <is>
          <t>Clinic</t>
        </is>
      </c>
      <c r="P45" s="186" t="inlineStr">
        <is>
          <t>ข้อ 53 Pharma Plus เล่มม่วง (เฉลยข้อ จ)</t>
        </is>
      </c>
      <c r="Q45" s="185" t="inlineStr">
        <is>
          <t>แบบฝึกหัด</t>
        </is>
      </c>
      <c r="R45" s="185" t="inlineStr">
        <is>
          <t>เล่มม่วง</t>
        </is>
      </c>
      <c r="S45" s="185" t="n"/>
    </row>
    <row r="46" ht="24" customHeight="1" s="49">
      <c r="A46" s="187" t="n">
        <v>44</v>
      </c>
      <c r="B46" s="186" t="n"/>
      <c r="C46" s="186" t="inlineStr">
        <is>
          <t>ข้อใดผิดเกี่ยวกับ insulin</t>
        </is>
      </c>
      <c r="D46" s="186" t="n"/>
      <c r="E46" s="186" t="inlineStr">
        <is>
          <t>Lispro คือการสลับตำแหน่งของ amino acid proline เป็น lysine เพื่อให้ออกฤทธิ์เร็ว</t>
        </is>
      </c>
      <c r="F46" s="186" t="inlineStr">
        <is>
          <t>Protamine ใน NPH ทำให้ออกฤทธิ์เร็ว</t>
        </is>
      </c>
      <c r="G46" s="186" t="inlineStr">
        <is>
          <t>ใน phosphate buffers ไม่สามารถผสม lente</t>
        </is>
      </c>
      <c r="H46" s="186" t="inlineStr">
        <is>
          <t>Insulin ในท้องตลาด มักจะเป็นแบบกึ่งสังเคราะห์ของหมูและวัว</t>
        </is>
      </c>
      <c r="I46" s="188" t="inlineStr">
        <is>
          <t>ไม่มีข้อใดถูก</t>
        </is>
      </c>
      <c r="J46" s="185" t="inlineStr">
        <is>
          <t>2</t>
        </is>
      </c>
      <c r="K46" s="186" t="inlineStr">
        <is>
          <t>✅ คำตอบที่ถูกต้อง: ข้อ ข. Protamine ใน NPH ทำให้ออกฤทธิ์เร็ว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t>
        </is>
      </c>
      <c r="L46" s="186" t="n"/>
      <c r="M46" s="186" t="inlineStr">
        <is>
          <t>Endocrine</t>
        </is>
      </c>
      <c r="N46" s="186" t="inlineStr">
        <is>
          <t>Diabetes mellitus</t>
        </is>
      </c>
      <c r="O46" s="185" t="inlineStr">
        <is>
          <t>Clinic</t>
        </is>
      </c>
      <c r="P46" s="186" t="inlineStr">
        <is>
          <t>ข้อ 54 Pharma Plus เล่มม่วง (เฉลยข้อ ข ง)</t>
        </is>
      </c>
      <c r="Q46" s="185" t="inlineStr">
        <is>
          <t>แบบฝึกหัด</t>
        </is>
      </c>
      <c r="R46" s="185" t="inlineStr">
        <is>
          <t>เล่มม่วง</t>
        </is>
      </c>
      <c r="S46" s="185" t="n"/>
    </row>
    <row r="47" ht="24" customHeight="1" s="49">
      <c r="A47" s="187" t="n">
        <v>45</v>
      </c>
      <c r="B47" s="186" t="n"/>
      <c r="C47" s="186" t="inlineStr">
        <is>
          <t>ข้อใดเป็นข้อบ่งใช้ของ acarbose</t>
        </is>
      </c>
      <c r="D47" s="186" t="n"/>
      <c r="E47" s="186" t="inlineStr">
        <is>
          <t>กระเพาะปัสสาวะอักเสบ</t>
        </is>
      </c>
      <c r="F47" s="186" t="inlineStr">
        <is>
          <t>ไต</t>
        </is>
      </c>
      <c r="G47" s="186" t="inlineStr">
        <is>
          <t>ตับอักเสบ</t>
        </is>
      </c>
      <c r="H47" s="186" t="inlineStr">
        <is>
          <t>เบาหวาน</t>
        </is>
      </c>
      <c r="I47" s="188" t="inlineStr">
        <is>
          <t>ความดันโลหิตต่ำ</t>
        </is>
      </c>
      <c r="J47" s="185" t="inlineStr">
        <is>
          <t>4</t>
        </is>
      </c>
      <c r="K47" s="186" t="inlineStr">
        <is>
          <t>✅ คำตอบที่ถูกต้อง: ข้อ ง. เบาหวาน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t>
        </is>
      </c>
      <c r="L47" s="186" t="n"/>
      <c r="M47" s="186" t="inlineStr">
        <is>
          <t>Endocrine</t>
        </is>
      </c>
      <c r="N47" s="186" t="inlineStr">
        <is>
          <t>Diabetes mellitus</t>
        </is>
      </c>
      <c r="O47" s="185" t="inlineStr">
        <is>
          <t>Clinic</t>
        </is>
      </c>
      <c r="P47" s="186" t="inlineStr">
        <is>
          <t>ข้อ 55 Pharma Plus เล่มม่วง (เฉลยข้อ ง)</t>
        </is>
      </c>
      <c r="Q47" s="185" t="inlineStr">
        <is>
          <t>แบบฝึกหัด</t>
        </is>
      </c>
      <c r="R47" s="185" t="inlineStr">
        <is>
          <t>เล่มม่วง</t>
        </is>
      </c>
      <c r="S47" s="185" t="n"/>
    </row>
    <row r="48" ht="24" customHeight="1" s="49">
      <c r="A48" s="187" t="n">
        <v>46</v>
      </c>
      <c r="B48" s="186" t="n"/>
      <c r="C48" s="186" t="inlineStr">
        <is>
          <t>ยาใดทำให้เกิด hyperglycemia และ hypokalemia</t>
        </is>
      </c>
      <c r="D48" s="186" t="n"/>
      <c r="E48" s="186" t="inlineStr">
        <is>
          <t>Hydrocortisone</t>
        </is>
      </c>
      <c r="F48" s="186" t="inlineStr">
        <is>
          <t>Chlorpropamide</t>
        </is>
      </c>
      <c r="G48" s="186" t="inlineStr">
        <is>
          <t>Hydrochlorothiazide</t>
        </is>
      </c>
      <c r="H48" s="186" t="inlineStr">
        <is>
          <t>Bumetanide</t>
        </is>
      </c>
      <c r="I48" s="188" t="inlineStr">
        <is>
          <t>Prednisone</t>
        </is>
      </c>
      <c r="J48" s="185" t="inlineStr">
        <is>
          <t>3</t>
        </is>
      </c>
      <c r="K48" s="186" t="inlineStr">
        <is>
          <t>✅ คำตอบที่ถูกต้อง: ข้อ ค. Hydrochlorothiazide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t>
        </is>
      </c>
      <c r="L48" s="186" t="n"/>
      <c r="M48" s="186" t="inlineStr">
        <is>
          <t>Endocrine</t>
        </is>
      </c>
      <c r="N48" s="186" t="inlineStr">
        <is>
          <t>Diabetes mellitus</t>
        </is>
      </c>
      <c r="O48" s="185" t="inlineStr">
        <is>
          <t>Clinic</t>
        </is>
      </c>
      <c r="P48" s="186" t="inlineStr">
        <is>
          <t>ข้อ 56 Pharma Plus เล่มม่วง (เฉลยข้อ ค)</t>
        </is>
      </c>
      <c r="Q48" s="185" t="inlineStr">
        <is>
          <t>แบบฝึกหัด</t>
        </is>
      </c>
      <c r="R48" s="185" t="inlineStr">
        <is>
          <t>เล่มม่วง</t>
        </is>
      </c>
      <c r="S48" s="185" t="n"/>
    </row>
    <row r="49" ht="24" customHeight="1" s="49">
      <c r="A49" s="187" t="n">
        <v>47</v>
      </c>
      <c r="B49" s="186" t="n"/>
      <c r="C49" s="186" t="inlineStr">
        <is>
          <t>อาการที่เกิดขึ้นกับผู้ป่วยรายนี้ถือเป็น DRP ข้อใด</t>
        </is>
      </c>
      <c r="D49" s="186" t="n"/>
      <c r="E49" s="186" t="inlineStr">
        <is>
          <t>Non-compliance</t>
        </is>
      </c>
      <c r="F49" s="186" t="inlineStr">
        <is>
          <t>Low dose</t>
        </is>
      </c>
      <c r="G49" s="186" t="inlineStr">
        <is>
          <t>High dose</t>
        </is>
      </c>
      <c r="H49" s="186" t="inlineStr">
        <is>
          <t>Inappropriate treatment</t>
        </is>
      </c>
      <c r="I49" s="188" t="inlineStr">
        <is>
          <t>Adverse drug reaction</t>
        </is>
      </c>
      <c r="J49" s="185" t="inlineStr">
        <is>
          <t>1</t>
        </is>
      </c>
      <c r="K49" s="186" t="inlineStr">
        <is>
          <t>✅ คำตอบที่ถูกต้อง: ข้อ ก. Non-compliance
🎯 ทำไมข้อนี้ถึงถูก: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t>
        </is>
      </c>
      <c r="L49" s="186" t="n"/>
      <c r="M49" s="186" t="inlineStr">
        <is>
          <t>Endocrine</t>
        </is>
      </c>
      <c r="N49" s="186" t="inlineStr">
        <is>
          <t>Diabetes mellitus</t>
        </is>
      </c>
      <c r="O49" s="185" t="inlineStr">
        <is>
          <t>Clinic</t>
        </is>
      </c>
      <c r="P49" s="186" t="inlineStr">
        <is>
          <t>ข้อ 85 Pharma Plus เล่มม่วง (เฉลยข้อ ก)</t>
        </is>
      </c>
      <c r="Q49" s="185" t="inlineStr">
        <is>
          <t>แบบฝึกหัด</t>
        </is>
      </c>
      <c r="R49" s="185" t="inlineStr">
        <is>
          <t>เล่มม่วง</t>
        </is>
      </c>
      <c r="S49" s="185" t="n"/>
    </row>
    <row r="50" ht="24" customHeight="1" s="49">
      <c r="A50" s="187" t="n">
        <v>48</v>
      </c>
      <c r="B50" s="186" t="n"/>
      <c r="C50" s="186" t="inlineStr">
        <is>
          <t>ยาใดมีผลช่วยลด macrovascular complication ได้</t>
        </is>
      </c>
      <c r="D50" s="186" t="n"/>
      <c r="E50" s="186" t="inlineStr">
        <is>
          <t>Acarbose และ metformin</t>
        </is>
      </c>
      <c r="F50" s="186" t="inlineStr">
        <is>
          <t>Glipizide และ pioglitazone</t>
        </is>
      </c>
      <c r="G50" s="186" t="inlineStr">
        <is>
          <t>SU และ metformin</t>
        </is>
      </c>
      <c r="H50" s="186" t="inlineStr">
        <is>
          <t>Repaglinide และ SU</t>
        </is>
      </c>
      <c r="I50" s="188" t="inlineStr">
        <is>
          <t>Metformin</t>
        </is>
      </c>
      <c r="J50" s="185" t="inlineStr">
        <is>
          <t>5</t>
        </is>
      </c>
      <c r="K50" s="186" t="inlineStr">
        <is>
          <t>✅ คำตอบที่ถูกต้อง: ข้อ จ. Metformin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t>
        </is>
      </c>
      <c r="L50" s="186" t="n"/>
      <c r="M50" s="186" t="inlineStr">
        <is>
          <t>Endocrine</t>
        </is>
      </c>
      <c r="N50" s="186" t="inlineStr">
        <is>
          <t>Diabetes mellitus</t>
        </is>
      </c>
      <c r="O50" s="185" t="inlineStr">
        <is>
          <t>Clinic</t>
        </is>
      </c>
      <c r="P50" s="186" t="inlineStr">
        <is>
          <t>ข้อ 86 Pharma Plus เล่มม่วง (เฉลยข้อ จ)</t>
        </is>
      </c>
      <c r="Q50" s="185" t="inlineStr">
        <is>
          <t>แบบฝึกหัด</t>
        </is>
      </c>
      <c r="R50" s="185" t="inlineStr">
        <is>
          <t>เล่มม่วง</t>
        </is>
      </c>
      <c r="S50" s="185" t="n"/>
    </row>
    <row r="51" ht="24" customHeight="1" s="49">
      <c r="A51" s="187" t="n">
        <v>49</v>
      </c>
      <c r="B51" s="186" t="n"/>
      <c r="C51" s="186" t="inlineStr">
        <is>
          <t>ท่านจะแนะนำการรับประทานยา acarbose ชนิดเม็ดอย่างไร</t>
        </is>
      </c>
      <c r="D51" s="186" t="n"/>
      <c r="E51" s="186" t="inlineStr">
        <is>
          <t>รับประทานหลังอาหารทันที</t>
        </is>
      </c>
      <c r="F51" s="186" t="inlineStr">
        <is>
          <t>รับประทานก่อนอาหาร 30 นาที และอยู่ในท่านั่งสักครู่</t>
        </is>
      </c>
      <c r="G51" s="186" t="inlineStr">
        <is>
          <t>รับประทานพร้อมอาหารคำแรก</t>
        </is>
      </c>
      <c r="H51" s="186" t="inlineStr">
        <is>
          <t>รับประทานก่อนหรือหลังอาหารก็ได้</t>
        </is>
      </c>
      <c r="I51" s="188" t="inlineStr">
        <is>
          <t>เคี้ยวพร้อมอาหารคำแรก</t>
        </is>
      </c>
      <c r="J51" s="185" t="inlineStr">
        <is>
          <t>3</t>
        </is>
      </c>
      <c r="K51" s="186" t="inlineStr">
        <is>
          <t>✅ คำตอบที่ถูกต้อง: ข้อ ค. รับประทานพร้อมอาหารคำแรก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t>
        </is>
      </c>
      <c r="L51" s="186" t="n"/>
      <c r="M51" s="186" t="inlineStr">
        <is>
          <t>Endocrine</t>
        </is>
      </c>
      <c r="N51" s="186" t="inlineStr">
        <is>
          <t>Diabetes mellitus</t>
        </is>
      </c>
      <c r="O51" s="185" t="inlineStr">
        <is>
          <t>Clinic</t>
        </is>
      </c>
      <c r="P51" s="186" t="inlineStr">
        <is>
          <t>ข้อ 87 Pharma Plus เล่มม่วง (เฉลยข้อ ค)</t>
        </is>
      </c>
      <c r="Q51" s="185" t="inlineStr">
        <is>
          <t>แบบฝึกหัด</t>
        </is>
      </c>
      <c r="R51" s="185" t="inlineStr">
        <is>
          <t>เล่มม่วง</t>
        </is>
      </c>
      <c r="S51" s="185" t="n"/>
    </row>
    <row r="52" ht="24" customHeight="1" s="49">
      <c r="A52" s="187" t="n">
        <v>50</v>
      </c>
      <c r="B52" s="186" t="n"/>
      <c r="C52" s="186" t="inlineStr">
        <is>
          <t>เมื่อเปรียบเทียบ duration of action ของยาในกลุ่ม sulfonylureas พบว่าสามารถเรียงลำดับได้ดังนี้</t>
        </is>
      </c>
      <c r="D52" s="186" t="n"/>
      <c r="E52" s="186" t="inlineStr">
        <is>
          <t>Chlorpropamide &gt; Glyburide &gt; Glipizide &gt; Tolbutamide</t>
        </is>
      </c>
      <c r="F52" s="186" t="inlineStr">
        <is>
          <t>Tolbutamide &gt; Glipizide &gt; Glyburide &gt; Chlorpropamide</t>
        </is>
      </c>
      <c r="G52" s="186" t="inlineStr">
        <is>
          <t>Glyburide &gt; Tolbutamide &gt; Glipizide &gt; Chlorpropamide</t>
        </is>
      </c>
      <c r="H52" s="186" t="inlineStr">
        <is>
          <t>Glipizide &gt; Glyburide &gt; Chlorpropamide &gt; Tolbutamide</t>
        </is>
      </c>
      <c r="I52" s="188" t="inlineStr">
        <is>
          <t>Dapagliflozin 10 mg OD</t>
        </is>
      </c>
      <c r="J52" s="185" t="inlineStr">
        <is>
          <t>1</t>
        </is>
      </c>
      <c r="K52" s="186" t="inlineStr">
        <is>
          <t>✅ คำตอบที่ถูกต้อง: ข้อ ก. Chlorpropamide &gt; Glyburide &gt; Glipizide &gt; Tolbutamide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t>
        </is>
      </c>
      <c r="L52" s="186" t="n"/>
      <c r="M52" s="186" t="inlineStr">
        <is>
          <t>Endocrine</t>
        </is>
      </c>
      <c r="N52" s="186" t="inlineStr">
        <is>
          <t>Diabetes mellitus</t>
        </is>
      </c>
      <c r="O52" s="185" t="inlineStr">
        <is>
          <t>Clinic</t>
        </is>
      </c>
      <c r="P52" s="186" t="inlineStr">
        <is>
          <t>ข้อ 88 Pharma Plus เล่มม่วง (เฉลยข้อ ก)</t>
        </is>
      </c>
      <c r="Q52" s="185" t="inlineStr">
        <is>
          <t>แบบฝึกหัด</t>
        </is>
      </c>
      <c r="R52" s="185" t="inlineStr">
        <is>
          <t>เล่มม่วง</t>
        </is>
      </c>
      <c r="S52" s="185" t="n"/>
    </row>
    <row r="53" ht="24" customHeight="1" s="49">
      <c r="A53" s="187" t="n">
        <v>51</v>
      </c>
      <c r="B53" s="186" t="n"/>
      <c r="C53" s="186" t="inlineStr">
        <is>
          <t>กลไกการออกฤทธิ์ของยา chlorpropamide ในผู้ป่วยโรคเบาหวานได้แก่</t>
        </is>
      </c>
      <c r="D53" s="186" t="n"/>
      <c r="E53" s="186" t="inlineStr">
        <is>
          <t>เพิ่ม insulin resistance ในผู้ป่วย</t>
        </is>
      </c>
      <c r="F53" s="186" t="inlineStr">
        <is>
          <t>ลด insulin resistance ในผู้ป่วย</t>
        </is>
      </c>
      <c r="G53" s="186" t="inlineStr">
        <is>
          <t>กระตุ้นการหลั่งของ insulin ในผู้ป่วย</t>
        </is>
      </c>
      <c r="H53" s="186" t="inlineStr">
        <is>
          <t>ข้อ ก และ ค ถูก</t>
        </is>
      </c>
      <c r="I53" s="188" t="inlineStr">
        <is>
          <t>ข้อ ก และ ข ถูก</t>
        </is>
      </c>
      <c r="J53" s="185" t="inlineStr">
        <is>
          <t>3</t>
        </is>
      </c>
      <c r="K53" s="186" t="inlineStr">
        <is>
          <t>✅ คำตอบที่ถูกต้อง: ข้อ ค. กระตุ้นการหลั่งของ insulin ในผู้ป่วย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t>
        </is>
      </c>
      <c r="L53" s="186" t="n"/>
      <c r="M53" s="186" t="inlineStr">
        <is>
          <t>Endocrine</t>
        </is>
      </c>
      <c r="N53" s="186" t="inlineStr">
        <is>
          <t>Diabetes mellitus</t>
        </is>
      </c>
      <c r="O53" s="185" t="inlineStr">
        <is>
          <t>Clinic</t>
        </is>
      </c>
      <c r="P53" s="186" t="inlineStr">
        <is>
          <t>ข้อ 89 Pharma Plus เล่มม่วง (เฉลยข้อ ค)</t>
        </is>
      </c>
      <c r="Q53" s="185" t="inlineStr">
        <is>
          <t>แบบฝึกหัด</t>
        </is>
      </c>
      <c r="R53" s="185" t="inlineStr">
        <is>
          <t>เล่มม่วง</t>
        </is>
      </c>
      <c r="S53" s="185" t="n"/>
    </row>
    <row r="54" ht="24" customHeight="1" s="49">
      <c r="A54" s="187" t="n">
        <v>52</v>
      </c>
      <c r="B54" s="186" t="n"/>
      <c r="C54" s="186" t="inlineStr">
        <is>
          <t>อาการแทรกซ้อนที่ต้องระวังในผู้ป่วยเบาหวานคืออะไร</t>
        </is>
      </c>
      <c r="D54" s="186" t="n"/>
      <c r="E54" s="186" t="inlineStr">
        <is>
          <t>Retinopathy</t>
        </is>
      </c>
      <c r="F54" s="186" t="inlineStr">
        <is>
          <t>Nephropathy</t>
        </is>
      </c>
      <c r="G54" s="186" t="inlineStr">
        <is>
          <t>Neuropathy</t>
        </is>
      </c>
      <c r="H54" s="186" t="inlineStr">
        <is>
          <t>Ischemic stroke</t>
        </is>
      </c>
      <c r="I54" s="188" t="inlineStr">
        <is>
          <t>ถูกทุกข้อ</t>
        </is>
      </c>
      <c r="J54" s="185" t="inlineStr">
        <is>
          <t>5</t>
        </is>
      </c>
      <c r="K54" s="186" t="inlineStr">
        <is>
          <t>✅ คำตอบที่ถูกต้อง: ข้อ จ. ถูกทุกข้อ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t>
        </is>
      </c>
      <c r="L54" s="186" t="n"/>
      <c r="M54" s="186" t="inlineStr">
        <is>
          <t>Endocrine</t>
        </is>
      </c>
      <c r="N54" s="186" t="inlineStr">
        <is>
          <t>Diabetes mellitus</t>
        </is>
      </c>
      <c r="O54" s="185" t="inlineStr">
        <is>
          <t>Clinic</t>
        </is>
      </c>
      <c r="P54" s="186" t="inlineStr">
        <is>
          <t>ข้อ 90 Pharma Plus เล่มม่วง (เฉลยข้อ จ)</t>
        </is>
      </c>
      <c r="Q54" s="185" t="inlineStr">
        <is>
          <t>แบบฝึกหัด</t>
        </is>
      </c>
      <c r="R54" s="185" t="inlineStr">
        <is>
          <t>เล่มม่วง</t>
        </is>
      </c>
      <c r="S54" s="185" t="n"/>
    </row>
    <row r="55" ht="24" customHeight="1" s="49">
      <c r="A55" s="187" t="n">
        <v>53</v>
      </c>
      <c r="B55" s="186" t="n"/>
      <c r="C55" s="186" t="inlineStr">
        <is>
          <t>ข้อใดไม่ใช่อาการหลักของผู้ป่วยเบาหวาน</t>
        </is>
      </c>
      <c r="D55" s="186" t="n"/>
      <c r="E55" s="186" t="inlineStr">
        <is>
          <t>Polyuria</t>
        </is>
      </c>
      <c r="F55" s="186" t="inlineStr">
        <is>
          <t>Weight gain</t>
        </is>
      </c>
      <c r="G55" s="186" t="inlineStr">
        <is>
          <t>Fatigue</t>
        </is>
      </c>
      <c r="H55" s="186" t="inlineStr">
        <is>
          <t>Polydipsia</t>
        </is>
      </c>
      <c r="I55" s="188" t="inlineStr">
        <is>
          <t>Polyphagia</t>
        </is>
      </c>
      <c r="J55" s="185" t="inlineStr">
        <is>
          <t>2</t>
        </is>
      </c>
      <c r="K55" s="186" t="inlineStr">
        <is>
          <t>✅ คำตอบที่ถูกต้อง: ข้อ ข. Weight gain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t>
        </is>
      </c>
      <c r="L55" s="186" t="n"/>
      <c r="M55" s="186" t="inlineStr">
        <is>
          <t>Endocrine</t>
        </is>
      </c>
      <c r="N55" s="186" t="inlineStr">
        <is>
          <t>Diabetes mellitus</t>
        </is>
      </c>
      <c r="O55" s="185" t="inlineStr">
        <is>
          <t>Clinic</t>
        </is>
      </c>
      <c r="P55" s="186" t="inlineStr">
        <is>
          <t>ข้อ 91 Pharma Plus เล่มม่วง (เฉลยข้อ ข)</t>
        </is>
      </c>
      <c r="Q55" s="185" t="inlineStr">
        <is>
          <t>แบบฝึกหัด</t>
        </is>
      </c>
      <c r="R55" s="185" t="inlineStr">
        <is>
          <t>เล่มม่วง</t>
        </is>
      </c>
      <c r="S55" s="185" t="n"/>
    </row>
    <row r="56" ht="24" customHeight="1" s="49">
      <c r="A56" s="187" t="n">
        <v>54</v>
      </c>
      <c r="B56" s="186" t="n"/>
      <c r="C56" s="186" t="inlineStr">
        <is>
          <t>Lispro insulin จัดอยู่ในประเภทใด</t>
        </is>
      </c>
      <c r="D56" s="186" t="n"/>
      <c r="E56" s="186" t="inlineStr">
        <is>
          <t>Rapid acting insulin</t>
        </is>
      </c>
      <c r="F56" s="186" t="inlineStr">
        <is>
          <t>Short acting insulin</t>
        </is>
      </c>
      <c r="G56" s="186" t="inlineStr">
        <is>
          <t>Intermediate acting insulin</t>
        </is>
      </c>
      <c r="H56" s="186" t="inlineStr">
        <is>
          <t>Long acting insulin</t>
        </is>
      </c>
      <c r="I56" s="188" t="inlineStr">
        <is>
          <t>Lente insulin</t>
        </is>
      </c>
      <c r="J56" s="185" t="inlineStr">
        <is>
          <t>4</t>
        </is>
      </c>
      <c r="K56" s="186" t="inlineStr">
        <is>
          <t>✅ คำตอบที่ถูกต้อง: ข้อ ง. Long acting insulin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t>
        </is>
      </c>
      <c r="L56" s="186" t="n"/>
      <c r="M56" s="186" t="inlineStr">
        <is>
          <t>Endocrine</t>
        </is>
      </c>
      <c r="N56" s="186" t="inlineStr">
        <is>
          <t>Diabetes mellitus</t>
        </is>
      </c>
      <c r="O56" s="185" t="inlineStr">
        <is>
          <t>Clinic</t>
        </is>
      </c>
      <c r="P56" s="186" t="inlineStr">
        <is>
          <t>ข้อ 92 Pharma Plus เล่มม่วง (เฉลยข้อ ง)</t>
        </is>
      </c>
      <c r="Q56" s="185" t="inlineStr">
        <is>
          <t>แบบฝึกหัด</t>
        </is>
      </c>
      <c r="R56" s="185" t="inlineStr">
        <is>
          <t>เล่มม่วง</t>
        </is>
      </c>
      <c r="S56" s="185" t="n"/>
    </row>
    <row r="57" ht="24" customHeight="1" s="49">
      <c r="A57" s="187" t="n">
        <v>55</v>
      </c>
      <c r="B57" s="186" t="n"/>
      <c r="C57" s="186" t="inlineStr">
        <is>
          <t>โครงสร้างนี้เป็นของยาตัวใด</t>
        </is>
      </c>
      <c r="D57" s="186" t="n"/>
      <c r="E57" s="186" t="inlineStr">
        <is>
          <t>Glibenclamide</t>
        </is>
      </c>
      <c r="F57" s="186" t="inlineStr">
        <is>
          <t>Metformin</t>
        </is>
      </c>
      <c r="G57" s="186" t="inlineStr">
        <is>
          <t>Glipizide</t>
        </is>
      </c>
      <c r="H57" s="186" t="inlineStr">
        <is>
          <t>Chlorpropamide</t>
        </is>
      </c>
      <c r="I57" s="188" t="inlineStr">
        <is>
          <t>Pioglitazone</t>
        </is>
      </c>
      <c r="J57" s="185" t="inlineStr">
        <is>
          <t>1</t>
        </is>
      </c>
      <c r="K57" s="186" t="inlineStr">
        <is>
          <t>✅ คำตอบที่ถูกต้อง: ข้อ ก. Glibenclamide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t>
        </is>
      </c>
      <c r="L57" s="186" t="n"/>
      <c r="M57" s="186" t="inlineStr">
        <is>
          <t>Endocrine</t>
        </is>
      </c>
      <c r="N57" s="186" t="inlineStr">
        <is>
          <t>Diabetes mellitus</t>
        </is>
      </c>
      <c r="O57" s="185" t="inlineStr">
        <is>
          <t>Clinic</t>
        </is>
      </c>
      <c r="P57" s="186" t="inlineStr">
        <is>
          <t>ข้อ 93 Pharma Plus เล่มม่วง (เฉลยข้อ )</t>
        </is>
      </c>
      <c r="Q57" s="185" t="inlineStr">
        <is>
          <t>แบบฝึกหัด</t>
        </is>
      </c>
      <c r="R57" s="185" t="inlineStr">
        <is>
          <t>เล่มม่วง</t>
        </is>
      </c>
      <c r="S57" s="185" t="n"/>
    </row>
    <row r="58" ht="24" customHeight="1" s="49">
      <c r="A58" s="187" t="n">
        <v>56</v>
      </c>
      <c r="B58" s="186" t="n"/>
      <c r="C58" s="186" t="inlineStr">
        <is>
          <t>อาการข้างเคียงที่ต้องเฝ้าระวังเป็นพิเศษ สำหรับยาในกลุ่ม Thiazolidinedione คือ</t>
        </is>
      </c>
      <c r="D58" s="186" t="n"/>
      <c r="E58" s="186" t="inlineStr">
        <is>
          <t>Renal toxicity</t>
        </is>
      </c>
      <c r="F58" s="186" t="inlineStr">
        <is>
          <t>Retinopathy</t>
        </is>
      </c>
      <c r="G58" s="186" t="inlineStr">
        <is>
          <t>Hepatotoxicity</t>
        </is>
      </c>
      <c r="H58" s="186" t="inlineStr">
        <is>
          <t>Cardiotoxicity</t>
        </is>
      </c>
      <c r="I58" s="188" t="inlineStr">
        <is>
          <t>ถูกต้องทุกข้อ</t>
        </is>
      </c>
      <c r="J58" s="185" t="inlineStr">
        <is>
          <t>3</t>
        </is>
      </c>
      <c r="K58" s="186" t="inlineStr">
        <is>
          <t>✅ คำตอบที่ถูกต้อง: ข้อ ค. Hepatotoxicity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t>
        </is>
      </c>
      <c r="L58" s="186" t="n"/>
      <c r="M58" s="186" t="inlineStr">
        <is>
          <t>Endocrine</t>
        </is>
      </c>
      <c r="N58" s="186" t="inlineStr">
        <is>
          <t>Diabetes mellitus</t>
        </is>
      </c>
      <c r="O58" s="185" t="inlineStr">
        <is>
          <t>Clinic</t>
        </is>
      </c>
      <c r="P58" s="186" t="inlineStr">
        <is>
          <t>ข้อ 94 Pharma Plus เล่มม่วง (เฉลยข้อ ค)</t>
        </is>
      </c>
      <c r="Q58" s="185" t="inlineStr">
        <is>
          <t>แบบฝึกหัด</t>
        </is>
      </c>
      <c r="R58" s="185" t="inlineStr">
        <is>
          <t>เล่มม่วง</t>
        </is>
      </c>
      <c r="S58" s="185" t="n"/>
    </row>
    <row r="59" ht="24" customHeight="1" s="49">
      <c r="A59" s="187" t="n">
        <v>57</v>
      </c>
      <c r="B59" s="186" t="n"/>
      <c r="C59" s="186" t="inlineStr">
        <is>
          <t>ข้อใดไม่ถูกต้องเกี่ยวกับรูปแบบการให้อินซูลินแบบผสมระหว่าง NPH/regular insulin</t>
        </is>
      </c>
      <c r="D59" s="186" t="n"/>
      <c r="E59" s="186" t="inlineStr">
        <is>
          <t>สามารถให้ได้วันละ 2 ครั้ง ทำให้ผู้ป่วยไม่ต้องฉีดอินซูลินหลายครั้งต่อวัน</t>
        </is>
      </c>
      <c r="F59" s="186" t="inlineStr">
        <is>
          <t>เหมาะกับผู้ป่วยที่รับประทานอาหารไม่ตรงเวลาหรือทานข้าวไม่ค่อยได้</t>
        </is>
      </c>
      <c r="G59" s="186" t="inlineStr">
        <is>
          <t>แบ่งขนาดยาก่อนอาหารเช้าเป็น 2/3 ของขนาดยาที่ต้องการทั้งหมดในแต่ละวัน</t>
        </is>
      </c>
      <c r="H59" s="186"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I59" s="188" t="inlineStr">
        <is>
          <t>ถูกต้องทุกข้อ</t>
        </is>
      </c>
      <c r="J59" s="185" t="inlineStr">
        <is>
          <t>2</t>
        </is>
      </c>
      <c r="K59" s="186" t="inlineStr">
        <is>
          <t>✅ คำตอบที่ถูกต้อง: ข้อ ข. เหมาะกับผู้ป่วยที่รับประทานอาหารไม่ตรงเวลาหรือทานข้าวไม่ค่อยได้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t>
        </is>
      </c>
      <c r="L59" s="186" t="n"/>
      <c r="M59" s="186" t="inlineStr">
        <is>
          <t>Endocrine</t>
        </is>
      </c>
      <c r="N59" s="186" t="inlineStr">
        <is>
          <t>Diabetes mellitus</t>
        </is>
      </c>
      <c r="O59" s="185" t="inlineStr">
        <is>
          <t>Clinic</t>
        </is>
      </c>
      <c r="P59" s="186" t="inlineStr">
        <is>
          <t>ข้อ 95 Pharma Plus เล่มม่วง (เฉลยข้อ ข)</t>
        </is>
      </c>
      <c r="Q59" s="185" t="inlineStr">
        <is>
          <t>แบบฝึกหัด</t>
        </is>
      </c>
      <c r="R59" s="185" t="inlineStr">
        <is>
          <t>เล่มม่วง</t>
        </is>
      </c>
      <c r="S59" s="185" t="n"/>
    </row>
    <row r="60" ht="24" customHeight="1" s="49">
      <c r="A60" s="187" t="n">
        <v>58</v>
      </c>
      <c r="B60" s="186" t="n"/>
      <c r="C60" s="186" t="inlineStr">
        <is>
          <t>ข้อใดไม่ถูกต้องเกี่ยวกับวิธีการฉีดอินซูลิน</t>
        </is>
      </c>
      <c r="D60" s="186" t="n"/>
      <c r="E60" s="186"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F60" s="186" t="inlineStr">
        <is>
          <t>การฉีดให้เปลี่ยนจุดที่ฉีดไปเรื่อย ๆ ห่างจากจุดเดิมประมาณ 1-2 นิ้ว</t>
        </is>
      </c>
      <c r="G60" s="186" t="inlineStr">
        <is>
          <t>บริเวณที่ควรฉีดอินซูลินได้แก่หน้าท้อง ต้นแขน สะโพก และต้นขา</t>
        </is>
      </c>
      <c r="H60" s="186" t="inlineStr">
        <is>
          <t>หลังฉีดยาให้เช็ดเข็มด้วย alcohol และปิดฝาครอบเข็มให้สนิทด้วยความระมัดระวัง</t>
        </is>
      </c>
      <c r="I60" s="188" t="inlineStr">
        <is>
          <t>ไม่มีข้อใดไม่ถูกต้อง</t>
        </is>
      </c>
      <c r="J60" s="185" t="inlineStr">
        <is>
          <t>4</t>
        </is>
      </c>
      <c r="K60" s="186" t="inlineStr">
        <is>
          <t>✅ คำตอบที่ถูกต้อง: ข้อ ง. หลังฉีดยาให้เช็ดเข็มด้วย alcohol และปิดฝาครอบเข็มให้สนิทด้วยความระมัดระวัง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t>
        </is>
      </c>
      <c r="L60" s="186" t="n"/>
      <c r="M60" s="186" t="inlineStr">
        <is>
          <t>Endocrine</t>
        </is>
      </c>
      <c r="N60" s="186" t="inlineStr">
        <is>
          <t>Diabetes mellitus</t>
        </is>
      </c>
      <c r="O60" s="185" t="inlineStr">
        <is>
          <t>Clinic</t>
        </is>
      </c>
      <c r="P60" s="186" t="inlineStr">
        <is>
          <t>ข้อ 96 Pharma Plus เล่มม่วง (เฉลยข้อ ง)</t>
        </is>
      </c>
      <c r="Q60" s="185" t="inlineStr">
        <is>
          <t>แบบฝึกหัด</t>
        </is>
      </c>
      <c r="R60" s="185" t="inlineStr">
        <is>
          <t>เล่มม่วง</t>
        </is>
      </c>
      <c r="S60" s="185" t="n"/>
    </row>
    <row r="61" ht="24" customHeight="1" s="49">
      <c r="A61" s="187" t="n">
        <v>59</v>
      </c>
      <c r="B61" s="186" t="n"/>
      <c r="C61" s="186" t="inlineStr">
        <is>
          <t>ข้อใดไม่ถูกต้องเกี่ยวกับวิธีการเก็บรักษาอินซูลิน</t>
        </is>
      </c>
      <c r="D61" s="186" t="n"/>
      <c r="E61" s="186" t="inlineStr">
        <is>
          <t>ขวดที่ยังไม่เปิดให้เก็บในตู้เย็น (2-8°C)</t>
        </is>
      </c>
      <c r="F61" s="186" t="inlineStr">
        <is>
          <t>ขวดที่เปิดแล้ว สามารถเก็บยาที่อุณหภูมิห้องได้ แต่ต้องใช้ให้หมดภายใน 1 เดือน</t>
        </is>
      </c>
      <c r="G61" s="186" t="inlineStr">
        <is>
          <t>ขวดที่ยังไม่เปิดและเก็บในตู้เย็นนั้น ยามีอายุตามฉลากข้างขวด</t>
        </is>
      </c>
      <c r="H61" s="186" t="inlineStr">
        <is>
          <t>หลังฉีดยาไม่ควรเก็บเข็มในตู้เย็นเพราะจะทำให้เข็มทื่อ</t>
        </is>
      </c>
      <c r="I61" s="188" t="inlineStr">
        <is>
          <t>ถูกต้องทุกข้อ</t>
        </is>
      </c>
      <c r="J61" s="185" t="inlineStr">
        <is>
          <t>4</t>
        </is>
      </c>
      <c r="K61" s="186" t="inlineStr">
        <is>
          <t>✅ คำตอบที่ถูกต้อง: ข้อ ง. หลังฉีดยาไม่ควรเก็บเข็มในตู้เย็นเพราะจะทำให้เข็มทื่อ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t>
        </is>
      </c>
      <c r="L61" s="186" t="n"/>
      <c r="M61" s="186" t="inlineStr">
        <is>
          <t>Endocrine</t>
        </is>
      </c>
      <c r="N61" s="186" t="inlineStr">
        <is>
          <t>Diabetes mellitus</t>
        </is>
      </c>
      <c r="O61" s="185" t="inlineStr">
        <is>
          <t>Clinic</t>
        </is>
      </c>
      <c r="P61" s="186" t="inlineStr">
        <is>
          <t>ข้อ 97 Pharma Plus เล่มม่วง (เฉลยข้อ ง)</t>
        </is>
      </c>
      <c r="Q61" s="185" t="inlineStr">
        <is>
          <t>แบบฝึกหัด</t>
        </is>
      </c>
      <c r="R61" s="185" t="inlineStr">
        <is>
          <t>เล่มม่วง</t>
        </is>
      </c>
      <c r="S61" s="185" t="n"/>
    </row>
    <row r="62" ht="24" customHeight="1" s="49">
      <c r="A62" s="187" t="n">
        <v>60</v>
      </c>
      <c r="B62" s="186" t="n"/>
      <c r="C62" s="186" t="inlineStr">
        <is>
          <t>การปฏิบัติในข้อใด เหมาะสมกับการรักษาต่อไปในผู้ป่วยรายนี้</t>
        </is>
      </c>
      <c r="D62" s="186" t="n"/>
      <c r="E62" s="186" t="inlineStr">
        <is>
          <t>เปลี่ยนยา propylthiouracil เป็น methimazole ในขนาดรับประทานที่สมมูลกัน</t>
        </is>
      </c>
      <c r="F62" s="186" t="inlineStr">
        <is>
          <t>แนะนำให้ผู้ป่วยรับประทานยา propylthiouracil ในขนาดดังกล่าวต่อไป</t>
        </is>
      </c>
      <c r="G62" s="186" t="inlineStr">
        <is>
          <t>หยุดยารับประทาน เปลี่ยนวิธีการรักษาเป็นการผ่าตัดต่อม</t>
        </is>
      </c>
      <c r="H62" s="186" t="inlineStr">
        <is>
          <t>หยุดยารับประทาน ให้การรักษาด้วยการทาน iodine</t>
        </is>
      </c>
      <c r="I62" s="188" t="inlineStr">
        <is>
          <t>เพิ่ม propranolol ให้รับประทานร่วมกับยา propylthiouracil</t>
        </is>
      </c>
      <c r="J62" s="185" t="inlineStr">
        <is>
          <t>2</t>
        </is>
      </c>
      <c r="K62" s="186" t="inlineStr">
        <is>
          <t>✅ คำตอบที่ถูกต้อง: ข้อ ข. แนะนำให้ผู้ป่วยรับประทานยา propylthiouracil ในขนาดดังกล่าวต่อไป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t>
        </is>
      </c>
      <c r="L62" s="186" t="n"/>
      <c r="M62" s="186" t="inlineStr">
        <is>
          <t>Endocrine</t>
        </is>
      </c>
      <c r="N62" s="186" t="inlineStr">
        <is>
          <t>Hypo/Hyperthyroidism</t>
        </is>
      </c>
      <c r="O62" s="185" t="inlineStr">
        <is>
          <t>Clinic</t>
        </is>
      </c>
      <c r="P62" s="186" t="inlineStr">
        <is>
          <t>ข้อ 123 Pharma Plus เล่มม่วง (เฉลยข้อ ข)</t>
        </is>
      </c>
      <c r="Q62" s="185" t="inlineStr">
        <is>
          <t>แบบฝึกหัด</t>
        </is>
      </c>
      <c r="R62" s="185" t="inlineStr">
        <is>
          <t>เล่มม่วง</t>
        </is>
      </c>
      <c r="S62" s="185" t="n"/>
    </row>
    <row r="63" ht="24" customHeight="1" s="49">
      <c r="A63" s="187" t="n">
        <v>61</v>
      </c>
      <c r="B63" s="186" t="n"/>
      <c r="C63" s="186" t="inlineStr">
        <is>
          <t>อาการไม่พึงประสงค์ที่เกิดขึ้นจากการใช้ thiouracil</t>
        </is>
      </c>
      <c r="D63" s="186" t="n"/>
      <c r="E63" s="186" t="inlineStr">
        <is>
          <t>ปวดข้อ</t>
        </is>
      </c>
      <c r="F63" s="186" t="inlineStr">
        <is>
          <t>เม็ดเลือดขาวต่ำ</t>
        </is>
      </c>
      <c r="G63" s="186" t="inlineStr">
        <is>
          <t>ง่วงนอน</t>
        </is>
      </c>
      <c r="H63" s="186" t="inlineStr">
        <is>
          <t>SLE like syndrome</t>
        </is>
      </c>
      <c r="I63" s="188" t="inlineStr">
        <is>
          <t>Metallic taste</t>
        </is>
      </c>
      <c r="J63" s="185" t="inlineStr">
        <is>
          <t>2</t>
        </is>
      </c>
      <c r="K63" s="186" t="inlineStr">
        <is>
          <t>✅ คำตอบที่ถูกต้อง: ข้อ ข. เม็ดเลือดขาวต่ำ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t>
        </is>
      </c>
      <c r="L63" s="186" t="n"/>
      <c r="M63" s="186" t="inlineStr">
        <is>
          <t>Endocrine</t>
        </is>
      </c>
      <c r="N63" s="186" t="inlineStr">
        <is>
          <t>Diabetes mellitus</t>
        </is>
      </c>
      <c r="O63" s="185" t="inlineStr">
        <is>
          <t>Clinic</t>
        </is>
      </c>
      <c r="P63" s="186" t="inlineStr">
        <is>
          <t>ข้อ 124 Pharma Plus เล่มม่วง (เฉลยข้อ ข)</t>
        </is>
      </c>
      <c r="Q63" s="185" t="inlineStr">
        <is>
          <t>แบบฝึกหัด</t>
        </is>
      </c>
      <c r="R63" s="185" t="inlineStr">
        <is>
          <t>เล่มม่วง</t>
        </is>
      </c>
      <c r="S63" s="185" t="n"/>
    </row>
    <row r="64" ht="24" customHeight="1" s="49">
      <c r="A64" s="187" t="n">
        <v>62</v>
      </c>
      <c r="B64" s="186" t="n"/>
      <c r="C64" s="186" t="inlineStr">
        <is>
          <t>ข้อใดถูกต้องเกี่ยวกับยา propylthiouracil</t>
        </is>
      </c>
      <c r="D64" s="186" t="n"/>
      <c r="E64" s="186" t="inlineStr">
        <is>
          <t>เป็นอนุพันธ์ของ thiourea</t>
        </is>
      </c>
      <c r="F64" s="186" t="inlineStr">
        <is>
          <t>ยับยั้งการหลั่งของ thyroid hormone</t>
        </is>
      </c>
      <c r="G64" s="186" t="inlineStr">
        <is>
          <t>ใช้รักษา hypothyroid</t>
        </is>
      </c>
      <c r="H64" s="186" t="inlineStr">
        <is>
          <t>กระตุ้นเอนไซม์ thyroid peroxidase</t>
        </is>
      </c>
      <c r="I64" s="188" t="inlineStr">
        <is>
          <t>เพิ่มการสร้าง T3</t>
        </is>
      </c>
      <c r="J64" s="185" t="inlineStr">
        <is>
          <t>1</t>
        </is>
      </c>
      <c r="K64" s="186" t="inlineStr">
        <is>
          <t>✅ คำตอบที่ถูกต้อง: ข้อ ก. เป็นอนุพันธ์ของ thiourea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t>
        </is>
      </c>
      <c r="L64" s="186" t="n"/>
      <c r="M64" s="186" t="inlineStr">
        <is>
          <t>Endocrine</t>
        </is>
      </c>
      <c r="N64" s="186" t="inlineStr">
        <is>
          <t>Diabetes mellitus</t>
        </is>
      </c>
      <c r="O64" s="185" t="inlineStr">
        <is>
          <t>Clinic</t>
        </is>
      </c>
      <c r="P64" s="186" t="inlineStr">
        <is>
          <t>ข้อ 125 Pharma Plus เล่มม่วง (เฉลยข้อ ก)</t>
        </is>
      </c>
      <c r="Q64" s="185" t="inlineStr">
        <is>
          <t>แบบฝึกหัด</t>
        </is>
      </c>
      <c r="R64" s="185" t="inlineStr">
        <is>
          <t>เล่มม่วง</t>
        </is>
      </c>
      <c r="S64" s="185" t="n"/>
    </row>
    <row r="65" ht="24" customHeight="1" s="49">
      <c r="A65" s="187" t="n">
        <v>63</v>
      </c>
      <c r="B65" s="186" t="n"/>
      <c r="C65" s="186" t="inlineStr">
        <is>
          <t>Lugol's solution ประกอบด้วยสารชนิดใดเป็นส่วนประกอบ</t>
        </is>
      </c>
      <c r="D65" s="186" t="n"/>
      <c r="E65" s="186" t="inlineStr">
        <is>
          <t>Iodine + KI</t>
        </is>
      </c>
      <c r="F65" s="186" t="inlineStr">
        <is>
          <t>Manganese</t>
        </is>
      </c>
      <c r="G65" s="186" t="inlineStr">
        <is>
          <t>Methimazole</t>
        </is>
      </c>
      <c r="H65" s="186" t="inlineStr">
        <is>
          <t>Thiocyanate</t>
        </is>
      </c>
      <c r="I65" s="188" t="inlineStr">
        <is>
          <t>Propylthiouracil</t>
        </is>
      </c>
      <c r="J65" s="185" t="inlineStr">
        <is>
          <t>1</t>
        </is>
      </c>
      <c r="K65" s="186" t="inlineStr">
        <is>
          <t>✅ คำตอบที่ถูกต้อง: ข้อ ก. Iodine + KI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t>
        </is>
      </c>
      <c r="L65" s="186" t="n"/>
      <c r="M65" s="186" t="inlineStr">
        <is>
          <t>Endocrine</t>
        </is>
      </c>
      <c r="N65" s="186" t="inlineStr">
        <is>
          <t>Diabetes mellitus</t>
        </is>
      </c>
      <c r="O65" s="185" t="inlineStr">
        <is>
          <t>Clinic</t>
        </is>
      </c>
      <c r="P65" s="186" t="inlineStr">
        <is>
          <t>ข้อ 126 Pharma Plus เล่มม่วง (เฉลยข้อ ก)</t>
        </is>
      </c>
      <c r="Q65" s="185" t="inlineStr">
        <is>
          <t>แบบฝึกหัด</t>
        </is>
      </c>
      <c r="R65" s="185" t="inlineStr">
        <is>
          <t>เล่มม่วง</t>
        </is>
      </c>
      <c r="S65" s="185" t="n"/>
    </row>
    <row r="66" ht="24" customHeight="1" s="49">
      <c r="A66" s="187" t="n">
        <v>64</v>
      </c>
      <c r="B66" s="186" t="n"/>
      <c r="C66" s="186" t="inlineStr">
        <is>
          <t>ข้อใดถูกต้องเกี่ยวกับการใช้ยา propranolol ร่วมกับ propylthiouracil</t>
        </is>
      </c>
      <c r="D66" s="186" t="n"/>
      <c r="E66" s="186" t="inlineStr">
        <is>
          <t>Propranolol เป็น alpha-adrenergic blocking agent ชนิดหนึ่ง</t>
        </is>
      </c>
      <c r="F66" s="186" t="inlineStr">
        <is>
          <t>Propranolol ช่วยลดอาการต่าง ๆ เช่น tremor และ tachycardia ที่เกิดจาก thyrotoxicosis</t>
        </is>
      </c>
      <c r="G66" s="186" t="inlineStr">
        <is>
          <t>Propranolol มีความสำคัญต่อ pharmacokinetic ของ propylthiouracil ทำให้การดูดซึมและฤทธิ์ของยา propylthiouracil ดีขึ้น</t>
        </is>
      </c>
      <c r="H66" s="186" t="inlineStr">
        <is>
          <t>Propranolol ช่วยลดอาการข้างเคียงจากการใช้ยา propylthiouracil</t>
        </is>
      </c>
      <c r="I66" s="188" t="inlineStr">
        <is>
          <t>Propranolol ออกฤทธิ์เสริมกับ propylthiouracil โดยลดการสังเคราะห์ T4</t>
        </is>
      </c>
      <c r="J66" s="185" t="inlineStr">
        <is>
          <t>2</t>
        </is>
      </c>
      <c r="K66" s="186" t="inlineStr">
        <is>
          <t>✅ คำตอบที่ถูกต้อง: ข้อ ข. Propranolol ช่วยลดอาการต่าง ๆ เช่น tremor และ tachycardia ที่เกิดจาก thyrotoxicosis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t>
        </is>
      </c>
      <c r="L66" s="186" t="n"/>
      <c r="M66" s="186" t="inlineStr">
        <is>
          <t>Endocrine</t>
        </is>
      </c>
      <c r="N66" s="186" t="inlineStr">
        <is>
          <t>Hypo/Hyperthyroidism</t>
        </is>
      </c>
      <c r="O66" s="185" t="inlineStr">
        <is>
          <t>Clinic</t>
        </is>
      </c>
      <c r="P66" s="186" t="inlineStr">
        <is>
          <t>ข้อ 127 Pharma Plus เล่มม่วง (เฉลยข้อ ข)</t>
        </is>
      </c>
      <c r="Q66" s="185" t="inlineStr">
        <is>
          <t>แบบฝึกหัด</t>
        </is>
      </c>
      <c r="R66" s="185" t="inlineStr">
        <is>
          <t>เล่มม่วง</t>
        </is>
      </c>
      <c r="S66" s="185" t="n"/>
    </row>
    <row r="67" ht="24" customHeight="1" s="49">
      <c r="A67" s="187" t="n">
        <v>65</v>
      </c>
      <c r="B67" s="186" t="n"/>
      <c r="C67" s="186" t="inlineStr">
        <is>
          <t>ชุมชนที่มีคนเป็น toxic goiter มากบ่งบอกว่าชุมชนนั้นมีลักษณะอย่างไร</t>
        </is>
      </c>
      <c r="D67" s="186" t="n"/>
      <c r="E67" s="186" t="inlineStr">
        <is>
          <t>ได้รับ iodine ต่ำเกินไป</t>
        </is>
      </c>
      <c r="F67" s="186" t="inlineStr">
        <is>
          <t>ได้รับ iodine มากเกินไป</t>
        </is>
      </c>
      <c r="G67" s="186" t="inlineStr">
        <is>
          <t>แหล่งน้ำดื่มมีการปนเปื้อนของสารหนู</t>
        </is>
      </c>
      <c r="H67" s="186" t="inlineStr">
        <is>
          <t>แหล่งน้ำดื่มมีการปนเปื้อนของสารตะกั่ว</t>
        </is>
      </c>
      <c r="I67" s="188" t="inlineStr">
        <is>
          <t>กินอาหารที่มี thiocyanide มากเกินไป</t>
        </is>
      </c>
      <c r="J67" s="185" t="inlineStr">
        <is>
          <t>2</t>
        </is>
      </c>
      <c r="K67" s="186" t="inlineStr">
        <is>
          <t>✅ คำตอบที่ถูกต้อง: ข้อ ข. ได้รับ iodine มากเกินไป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t>
        </is>
      </c>
      <c r="L67" s="186" t="n"/>
      <c r="M67" s="186" t="inlineStr">
        <is>
          <t>Endocrine</t>
        </is>
      </c>
      <c r="N67" s="186" t="inlineStr">
        <is>
          <t>Hypo/Hyperthyroidism</t>
        </is>
      </c>
      <c r="O67" s="185" t="inlineStr">
        <is>
          <t>Clinic</t>
        </is>
      </c>
      <c r="P67" s="186" t="inlineStr">
        <is>
          <t>ข้อ 129 Pharma Plus เล่มม่วง (เฉลยข้อ ข)</t>
        </is>
      </c>
      <c r="Q67" s="185" t="inlineStr">
        <is>
          <t>แบบฝึกหัด</t>
        </is>
      </c>
      <c r="R67" s="185" t="inlineStr">
        <is>
          <t>เล่มม่วง</t>
        </is>
      </c>
      <c r="S67" s="185" t="n"/>
    </row>
    <row r="68" ht="24" customHeight="1" s="49">
      <c r="A68" s="187" t="n">
        <v>66</v>
      </c>
      <c r="B68" s="186" t="n"/>
      <c r="C68" s="186" t="inlineStr">
        <is>
          <t>เป้าหมาย HbA1c ของผู้ป่วยรายนี้เป็นเท่าไหร่</t>
        </is>
      </c>
      <c r="D68" s="186" t="n"/>
      <c r="E68" s="186" t="inlineStr">
        <is>
          <t>&lt; 5.5%</t>
        </is>
      </c>
      <c r="F68" s="186" t="inlineStr">
        <is>
          <t>&lt; 6%</t>
        </is>
      </c>
      <c r="G68" s="186" t="inlineStr">
        <is>
          <t>&lt; 7%</t>
        </is>
      </c>
      <c r="H68" s="186" t="inlineStr">
        <is>
          <t>&lt; 8%</t>
        </is>
      </c>
      <c r="I68" s="188" t="inlineStr">
        <is>
          <t>&lt; 8.5%"</t>
        </is>
      </c>
      <c r="J68" s="185" t="inlineStr">
        <is>
          <t>1</t>
        </is>
      </c>
      <c r="K68" s="186" t="inlineStr">
        <is>
          <t>✅ คำตอบที่ถูกต้อง: ข้อ ก. &lt; 5.5%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t>
        </is>
      </c>
      <c r="L68" s="186" t="n"/>
      <c r="M68" s="186" t="inlineStr">
        <is>
          <t>Endocrine</t>
        </is>
      </c>
      <c r="N68" s="186" t="inlineStr">
        <is>
          <t>Diabetes mellitus</t>
        </is>
      </c>
      <c r="O68" s="185" t="inlineStr">
        <is>
          <t>Clinic</t>
        </is>
      </c>
      <c r="P68" s="186" t="inlineStr">
        <is>
          <t>แบบฝึกหัด PLE-CC 1 ข้อ 26</t>
        </is>
      </c>
      <c r="Q68" s="185" t="inlineStr">
        <is>
          <t>แบบฝึกหัด</t>
        </is>
      </c>
      <c r="R68" s="185" t="inlineStr">
        <is>
          <t>เล่มม่วง</t>
        </is>
      </c>
      <c r="S68" s="185" t="n"/>
    </row>
    <row r="69" ht="24" customHeight="1" s="49">
      <c r="A69" s="187" t="n">
        <v>67</v>
      </c>
      <c r="B69" s="186" t="inlineStr">
        <is>
          <t>ผลทางห้องจากปฏิบัติการ A1C ของผู้ป่วยวันนี้มีค่าเท่ากับ 9% ตามแนวทาง ADA 2024 guideline</t>
        </is>
      </c>
      <c r="C69" s="186" t="inlineStr">
        <is>
          <t>ยาลดระดับน ้าตาลในเลือดต่อไปที่ควรได้รับเพิ่ม</t>
        </is>
      </c>
      <c r="D69" s="186" t="n"/>
      <c r="E69" s="186" t="inlineStr">
        <is>
          <t>Sitagliptin</t>
        </is>
      </c>
      <c r="F69" s="186" t="inlineStr">
        <is>
          <t>Empagliflozin</t>
        </is>
      </c>
      <c r="G69" s="186" t="inlineStr">
        <is>
          <t>Acarbose</t>
        </is>
      </c>
      <c r="H69" s="186" t="inlineStr">
        <is>
          <t>Semaglutide SC</t>
        </is>
      </c>
      <c r="I69" s="188" t="inlineStr">
        <is>
          <t>insulin SC</t>
        </is>
      </c>
      <c r="J69" s="185" t="inlineStr">
        <is>
          <t>3</t>
        </is>
      </c>
      <c r="K69" s="186" t="inlineStr">
        <is>
          <t>✅ คำตอบที่ถูกต้อง: ข้อ ค. Acarbose
🎯 ทำไมข้อนี้ถึงถูก: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t>
        </is>
      </c>
      <c r="L69" s="186" t="n"/>
      <c r="M69" s="186" t="inlineStr">
        <is>
          <t>Endocrine</t>
        </is>
      </c>
      <c r="N69" s="186" t="inlineStr">
        <is>
          <t>Diabetes mellitus</t>
        </is>
      </c>
      <c r="O69" s="185" t="inlineStr">
        <is>
          <t>Clinic</t>
        </is>
      </c>
      <c r="P69" s="186" t="inlineStr">
        <is>
          <t>แบบฝึกหัด PLE-CC 1 ข้อ 27</t>
        </is>
      </c>
      <c r="Q69" s="185" t="inlineStr">
        <is>
          <t>แบบฝึกหัด</t>
        </is>
      </c>
      <c r="R69" s="185" t="inlineStr">
        <is>
          <t>เล่มม่วง</t>
        </is>
      </c>
      <c r="S69" s="185" t="n"/>
    </row>
    <row r="70" ht="24" customHeight="1" s="49">
      <c r="A70" s="187" t="n">
        <v>68</v>
      </c>
      <c r="B70" s="186" t="n"/>
      <c r="C70" s="186" t="inlineStr">
        <is>
          <t>หากแพทย์์ต้องการเริ่ม insulin แก่ผู้ป่วยรายนี้ ผู้ป่วยควรได้รับ insulin ชนิดใดถึงจะเหมาะสมที่สุด ตาม ADA
2024 guideline</t>
        </is>
      </c>
      <c r="D70" s="186" t="n"/>
      <c r="E70" s="186" t="inlineStr">
        <is>
          <t>Lispro insulin SC</t>
        </is>
      </c>
      <c r="F70" s="186" t="inlineStr">
        <is>
          <t>Lispro insulin SC + insulin glargine SC</t>
        </is>
      </c>
      <c r="G70" s="186" t="inlineStr">
        <is>
          <t>RI insulin SC</t>
        </is>
      </c>
      <c r="H70" s="186" t="inlineStr">
        <is>
          <t>RI insulin SC + NPH insulin SC</t>
        </is>
      </c>
      <c r="I70" s="188" t="inlineStr">
        <is>
          <t>Insulin glargine SC</t>
        </is>
      </c>
      <c r="J70" s="185" t="inlineStr">
        <is>
          <t>1</t>
        </is>
      </c>
      <c r="K70" s="186" t="inlineStr">
        <is>
          <t>✅ คำตอบที่ถูกต้อง: ข้อ ก. Lispro insulin SC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t>
        </is>
      </c>
      <c r="L70" s="186" t="n"/>
      <c r="M70" s="186" t="inlineStr">
        <is>
          <t>Endocrine</t>
        </is>
      </c>
      <c r="N70" s="186" t="inlineStr">
        <is>
          <t>Diabetes mellitus</t>
        </is>
      </c>
      <c r="O70" s="185" t="inlineStr">
        <is>
          <t>Clinic</t>
        </is>
      </c>
      <c r="P70" s="186" t="inlineStr">
        <is>
          <t>แบบฝึกหัด PLE-CC 1 ข้อ 28</t>
        </is>
      </c>
      <c r="Q70" s="185" t="inlineStr">
        <is>
          <t>แบบฝึกหัด</t>
        </is>
      </c>
      <c r="R70" s="185" t="inlineStr">
        <is>
          <t>เล่มม่วง</t>
        </is>
      </c>
      <c r="S70" s="185" t="n"/>
    </row>
    <row r="71" ht="24" customHeight="1" s="49">
      <c r="A71" s="187" t="n">
        <v>69</v>
      </c>
      <c r="B71" s="186" t="n"/>
      <c r="C71" s="186" t="inlineStr">
        <is>
          <t>ยาในข้อใดไม่มีในการเพิ่มการหลั่ง insulin</t>
        </is>
      </c>
      <c r="D71" s="186" t="n"/>
      <c r="E71" s="186" t="inlineStr">
        <is>
          <t>Glipizide</t>
        </is>
      </c>
      <c r="F71" s="186" t="inlineStr">
        <is>
          <t>Repaglinide</t>
        </is>
      </c>
      <c r="G71" s="186" t="inlineStr">
        <is>
          <t>Pioglitazone</t>
        </is>
      </c>
      <c r="H71" s="186" t="inlineStr">
        <is>
          <t>Saxagliptin</t>
        </is>
      </c>
      <c r="I71" s="188" t="inlineStr">
        <is>
          <t>Liraglutide</t>
        </is>
      </c>
      <c r="J71" s="185" t="inlineStr">
        <is>
          <t>1</t>
        </is>
      </c>
      <c r="K71" s="186" t="inlineStr">
        <is>
          <t>✅ คำตอบที่ถูกต้อง: ข้อ ก. Glipizide
🎯 ทำไมข้อนี้ถึงถูก: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t>
        </is>
      </c>
      <c r="L71" s="186" t="n"/>
      <c r="M71" s="186" t="inlineStr">
        <is>
          <t>Endocrine</t>
        </is>
      </c>
      <c r="N71" s="186" t="inlineStr">
        <is>
          <t>Diabetes mellitus</t>
        </is>
      </c>
      <c r="O71" s="185" t="inlineStr">
        <is>
          <t>Clinic</t>
        </is>
      </c>
      <c r="P71" s="186" t="inlineStr">
        <is>
          <t>แบบฝึกหัด PLE-CC 1 ข้อ 29</t>
        </is>
      </c>
      <c r="Q71" s="185" t="inlineStr">
        <is>
          <t>แบบฝึกหัด</t>
        </is>
      </c>
      <c r="R71" s="185" t="inlineStr">
        <is>
          <t>เล่มม่วง</t>
        </is>
      </c>
      <c r="S71" s="185" t="n"/>
    </row>
    <row r="72" ht="24" customHeight="1" s="49">
      <c r="A72" s="187" t="n">
        <v>70</v>
      </c>
      <c r="B72" s="186" t="n"/>
      <c r="C72" s="186" t="inlineStr">
        <is>
          <t>กลไกการออกฤทธิ์หลักของยา semaglutide คือข้อใด</t>
        </is>
      </c>
      <c r="D72" s="186" t="n"/>
      <c r="E72" s="186" t="inlineStr">
        <is>
          <t>กระตุ้น PPAR-γ receptor</t>
        </is>
      </c>
      <c r="F72" s="186" t="inlineStr">
        <is>
          <t>กระตุ้น GLP-1 receptor</t>
        </is>
      </c>
      <c r="G72" s="186" t="inlineStr">
        <is>
          <t>ยับยั้งการดูดกลับกลูโคสที่หน่วยไต</t>
        </is>
      </c>
      <c r="H72" s="186" t="inlineStr">
        <is>
          <t>กระตุ้น sulfonylurea receptor type 1</t>
        </is>
      </c>
      <c r="I72" s="188" t="inlineStr">
        <is>
          <t>ยับยั้งเอนไซม์ α-glucosidase</t>
        </is>
      </c>
      <c r="J72" s="185" t="inlineStr">
        <is>
          <t>1</t>
        </is>
      </c>
      <c r="K72" s="186" t="inlineStr">
        <is>
          <t>✅ คำตอบที่ถูกต้อง: ข้อ ก. กระตุ้น PPAR-γ receptor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t>
        </is>
      </c>
      <c r="L72" s="186" t="n"/>
      <c r="M72" s="186" t="inlineStr">
        <is>
          <t>Endocrine</t>
        </is>
      </c>
      <c r="N72" s="186" t="inlineStr">
        <is>
          <t>Diabetes mellitus</t>
        </is>
      </c>
      <c r="O72" s="185" t="inlineStr">
        <is>
          <t>Clinic</t>
        </is>
      </c>
      <c r="P72" s="186" t="inlineStr">
        <is>
          <t>แบบฝึกหัด PLE-CC 1 ข้อ 30</t>
        </is>
      </c>
      <c r="Q72" s="185" t="inlineStr">
        <is>
          <t>แบบฝึกหัด</t>
        </is>
      </c>
      <c r="R72" s="185" t="inlineStr">
        <is>
          <t>เล่มม่วง</t>
        </is>
      </c>
      <c r="S72" s="185" t="n"/>
    </row>
    <row r="73" ht="24" customHeight="1" s="49">
      <c r="A73" s="187" t="n">
        <v>71</v>
      </c>
      <c r="B73" s="186" t="n"/>
      <c r="C73" s="186" t="inlineStr">
        <is>
          <t>การเติม Zinc chloride หรือ Zinc acetate ในสูตรตำรับ NPH insulin มีส่วนช่วยอะไรในสูตรตำรับ</t>
        </is>
      </c>
      <c r="D73" s="186" t="n"/>
      <c r="E73" s="186" t="inlineStr">
        <is>
          <t>เสริมฤทธิ์การกันเสีย (preservative) ร่วมกับ phenol</t>
        </is>
      </c>
      <c r="F73" s="186" t="inlineStr">
        <is>
          <t>ป้องกันการตกตะกอนของ insulin</t>
        </is>
      </c>
      <c r="G73" s="186" t="inlineStr">
        <is>
          <t>ทำให้เกิดสารประกอบเชิงซ้อนกับ insulin ส่งผลต่อการออกฤทธิ์</t>
        </is>
      </c>
      <c r="H73" s="186" t="inlineStr">
        <is>
          <t>ป้องกันการดูดซับของ insulin บนพื้นผิวภาชนะแก้ว type 1</t>
        </is>
      </c>
      <c r="I73" s="188" t="inlineStr">
        <is>
          <t>เพื่อเพิ่มความคงตัวของ pH ในการผลิตและเก็บรักษา</t>
        </is>
      </c>
      <c r="J73" s="185" t="inlineStr">
        <is>
          <t>2</t>
        </is>
      </c>
      <c r="K73" s="186" t="inlineStr">
        <is>
          <t>✅ คำตอบที่ถูกต้อง: ข้อ ข. ป้องกันการตกตะกอนของ insulin
🎯 ทำไมข้อนี้ถึงถูก: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t>
        </is>
      </c>
      <c r="L73" s="186" t="n"/>
      <c r="M73" s="186" t="inlineStr">
        <is>
          <t>Endocrine</t>
        </is>
      </c>
      <c r="N73" s="186" t="inlineStr">
        <is>
          <t>Diabetes mellitus</t>
        </is>
      </c>
      <c r="O73" s="185" t="inlineStr">
        <is>
          <t>Clinic</t>
        </is>
      </c>
      <c r="P73" s="186" t="inlineStr">
        <is>
          <t>แบบฝึกหัด PLE-CC 1 ข้อ 31</t>
        </is>
      </c>
      <c r="Q73" s="185" t="inlineStr">
        <is>
          <t>แบบฝึกหัด</t>
        </is>
      </c>
      <c r="R73" s="185" t="inlineStr">
        <is>
          <t>เล่มม่วง</t>
        </is>
      </c>
      <c r="S73" s="185" t="n"/>
    </row>
    <row r="74" ht="24" customHeight="1" s="49">
      <c r="A74" s="187" t="n">
        <v>72</v>
      </c>
      <c r="B74" s="186" t="n"/>
      <c r="C74" s="186" t="inlineStr">
        <is>
          <t>ข้อใดคือแนวทางแก้ปัญหาที่มักพบในการผลิตยา insulin injection แล้วมีฟอง และการรวมกลุ่ม (aggregation)</t>
        </is>
      </c>
      <c r="D74" s="186" t="n"/>
      <c r="E74" s="186" t="inlineStr">
        <is>
          <t>ลดอุณหภูมิระหว่างการผลิตต ่ากว่า 0</t>
        </is>
      </c>
      <c r="F74" s="186" t="inlineStr">
        <is>
          <t>เพิ่มสารลดแรงตึงผิว non-ionic เช่น polysorbate 20</t>
        </is>
      </c>
      <c r="G74" s="186" t="inlineStr">
        <is>
          <t>เติม zinc รูป zinc chloride</t>
        </is>
      </c>
      <c r="H74" s="186" t="inlineStr">
        <is>
          <t>ใช้ nitrogen purging ไล่ออกซิเจน</t>
        </is>
      </c>
      <c r="I74" s="188" t="inlineStr">
        <is>
          <t>เปลี่ยนสูตรต ารับเป็น acetate buffer แทน phosphate buffer"</t>
        </is>
      </c>
      <c r="J74" s="185" t="inlineStr">
        <is>
          <t>1</t>
        </is>
      </c>
      <c r="K74" s="186" t="inlineStr">
        <is>
          <t>✅ คำตอบที่ถูกต้อง: ข้อ ก. ลดอุณหภูมิระหว่างการผลิตต ่ากว่า 0
🎯 ทำไมข้อนี้ถึงถูก: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t>
        </is>
      </c>
      <c r="L74" s="186" t="n"/>
      <c r="M74" s="186" t="inlineStr">
        <is>
          <t>Endocrine</t>
        </is>
      </c>
      <c r="N74" s="186" t="inlineStr">
        <is>
          <t>Diabetes mellitus</t>
        </is>
      </c>
      <c r="O74" s="185" t="inlineStr">
        <is>
          <t>Clinic</t>
        </is>
      </c>
      <c r="P74" s="186" t="inlineStr">
        <is>
          <t>แบบฝึกหัด PLE-CC 1 ข้อ 33</t>
        </is>
      </c>
      <c r="Q74" s="185" t="inlineStr">
        <is>
          <t>แบบฝึกหัด</t>
        </is>
      </c>
      <c r="R74" s="185" t="inlineStr">
        <is>
          <t>เล่มม่วง</t>
        </is>
      </c>
      <c r="S74" s="185" t="n"/>
    </row>
    <row r="75" ht="24" customHeight="1" s="49">
      <c r="A75" s="187" t="n">
        <v>73</v>
      </c>
      <c r="B75" s="186" t="n"/>
      <c r="C75" s="186" t="inlineStr">
        <is>
          <t>การผลิต insulin ในระดับอุตสาหกรรม ข้อใดมีความเป็นไปได้มากที่สุด</t>
        </is>
      </c>
      <c r="D75" s="186" t="n"/>
      <c r="E75" s="186" t="inlineStr">
        <is>
          <t>สกัดโดยตรงจากสุกรหรือวัว แล้วเอามาสังเคราะห์ต่อ จนได้ insulin</t>
        </is>
      </c>
      <c r="F75" s="186" t="inlineStr">
        <is>
          <t>ใช้ E. coli หรือ Saccharomyces cerevisiae สังเคราะห์ แล้วใช้ C-$Peptidase ตัดให้เป็น insulin</t>
        </is>
      </c>
      <c r="G75" s="186" t="inlineStr">
        <is>
          <t>SPPS แล้วพับใน bioreactor</t>
        </is>
      </c>
      <c r="H75" s="186" t="inlineStr">
        <is>
          <t>hybridoma technology ผลิตเป็น Immuno monoclonal antibody</t>
        </is>
      </c>
      <c r="I75" s="188" t="inlineStr">
        <is>
          <t>ใช้ stem cell ของ human beta cell ในตับอ่อน แล้วสกัด insulin ออกมาท า formulation ต่อ"</t>
        </is>
      </c>
      <c r="J75" s="185" t="inlineStr">
        <is>
          <t>1</t>
        </is>
      </c>
      <c r="K75" s="186" t="inlineStr">
        <is>
          <t>✅ คำตอบที่ถูกต้อง: ข้อ ก. สกัดโดยตรงจากสุกรหรือวัว แล้วเอามาสังเคราะห์ต่อ จนได้ insulin
🎯 ทำไมข้อนี้ถึงถูก: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t>
        </is>
      </c>
      <c r="L75" s="186" t="n"/>
      <c r="M75" s="186" t="inlineStr">
        <is>
          <t>Endocrine</t>
        </is>
      </c>
      <c r="N75" s="186" t="inlineStr">
        <is>
          <t>Diabetes mellitus</t>
        </is>
      </c>
      <c r="O75" s="185" t="inlineStr">
        <is>
          <t>Clinic</t>
        </is>
      </c>
      <c r="P75" s="186" t="inlineStr">
        <is>
          <t>แบบฝึกหัด PLE-CC 1 ข้อ 36</t>
        </is>
      </c>
      <c r="Q75" s="185" t="inlineStr">
        <is>
          <t>แบบฝึกหัด</t>
        </is>
      </c>
      <c r="R75" s="185" t="inlineStr">
        <is>
          <t>เล่มม่วง</t>
        </is>
      </c>
      <c r="S75" s="185" t="n"/>
    </row>
    <row r="76" ht="24" customHeight="1" s="49">
      <c r="A76" s="187" t="n">
        <v>74</v>
      </c>
      <c r="B76" s="186" t="n"/>
      <c r="C76" s="186" t="inlineStr">
        <is>
          <t>ผู้ป่วยหญิงอายุ 48 ปี ได้รับการวินิจฉัยว่าเป็นภาวะไทรอยด์ทำงานต่ำ (Primary Hypothyroidism) ผลตรวจทางห้องปฏิบัติการพบค่า TSH สูง และ FT4 ต่ำ ยาในข้อใดต่อไปนี้จัดเป็นยาทางเลือกแรกที่ผู้ป่วยควรได้รับเพื่อการทดแทนฮอร์โมน (First-line hormone replacement therapy)</t>
        </is>
      </c>
      <c r="D76" s="186" t="n"/>
      <c r="E76" s="186" t="inlineStr">
        <is>
          <t>Levothyroxine 50 mcg OD รับประทานก่อนอาหารเช้า 30-60 นาที</t>
        </is>
      </c>
      <c r="F76" s="186" t="inlineStr">
        <is>
          <t>Propylthiouracil 50 mg TID</t>
        </is>
      </c>
      <c r="G76" s="186" t="inlineStr">
        <is>
          <t>Methimazole 10 mg OD</t>
        </is>
      </c>
      <c r="H76" s="186" t="inlineStr">
        <is>
          <t>Pioglitazone 15 mg OD</t>
        </is>
      </c>
      <c r="I76" s="188" t="inlineStr">
        <is>
          <t>Desmopressin (DDAVP) 0.1 mg OD</t>
        </is>
      </c>
      <c r="J76" s="185" t="inlineStr">
        <is>
          <t>1</t>
        </is>
      </c>
      <c r="K76" s="186" t="inlineStr">
        <is>
          <t>✅ คำตอบที่ถูกต้อง: ข้อ ก. Levothyroxine 50 mcg OD รับประทานก่อนอาหารเช้า 30-60 นาที
🎯 ทำไมข้อนี้ถึงถูก:
Levothyroxine (Synthetic L-thyroxine: T4) เป็นยามาตรฐานอันดับแรก (Drug of Choice) สำหรับภาวะพร่องไทรอยด์ฮอร์โมน (Hypothyroidism) เนื่องจากมีครึ่งชีวิตยาว (ประมาณ 7 วัน) ให้ระดับยาในเลือดคงที่ และร่างกายสามารถเปลี่ยน T4 เป็น T3 ที่ออกฤทธิ์ได้ตามสรีรวิทยา ควรรับประทานตอนท้องว่างก่อนอาหารเช้าอย่างน้อย 30-60 นาที พร้อมน้ำเปล่าเต็มแก้ว
🔍 ข้ออื่นผิดเพราะอะไร:
• ข้อ ข. และ ค. Propylthiouracil และ Methimazole: เป็นยาต้านไทรอยด์ (Antithyroid drugs) ใช้รักษาภาวะไทรอยด์เป็นพิษ (Hyperthyroidism) หากให้ในผู้ป่วยพร่องไทรอยด์จะทำให้อาการทรุดหนัก
• ข้อ ง. Pioglitazone: เป็นยารักษาโรคเบาหวานกลุ่ม TZD เพิ่มความไวต่ออินซูลิน ไม่ใช่ฮอร์โมนไทรอยด์
• ข้อ จ. Desmopressin: เป็นฮอร์โมนสังเคราะห์คล้าย Vasopressin (ADH) ใช้รักษาโรคเบาจืด (Diabetes insipidus)</t>
        </is>
      </c>
      <c r="L76" s="186" t="n"/>
      <c r="M76" s="186" t="inlineStr">
        <is>
          <t>Endocrine</t>
        </is>
      </c>
      <c r="N76" s="186" t="inlineStr">
        <is>
          <t>Diabetes mellitus</t>
        </is>
      </c>
      <c r="O76" s="185" t="inlineStr">
        <is>
          <t>Clinic</t>
        </is>
      </c>
      <c r="P76" s="186" t="inlineStr">
        <is>
          <t>แบบฝึกหัด PLE-CC 1 ข้อ 37</t>
        </is>
      </c>
      <c r="Q76" s="185" t="inlineStr">
        <is>
          <t>แบบฝึกหัด</t>
        </is>
      </c>
      <c r="R76" s="185" t="inlineStr">
        <is>
          <t>เล่มม่วง</t>
        </is>
      </c>
      <c r="S76" s="185" t="n"/>
    </row>
    <row r="77" ht="24" customHeight="1" s="49">
      <c r="A77" s="187" t="n">
        <v>75</v>
      </c>
      <c r="B77" s="186" t="n"/>
      <c r="C77" s="186" t="inlineStr">
        <is>
          <t>พืชผัก ในข้อใด มีผลลดระดับน ้าตาลในเลือด</t>
        </is>
      </c>
      <c r="D77" s="186" t="n"/>
      <c r="E77" s="186" t="inlineStr">
        <is>
          <t>ยอดฝักแม้ว</t>
        </is>
      </c>
      <c r="F77" s="186" t="inlineStr">
        <is>
          <t>ใบกะหล ่าปลี</t>
        </is>
      </c>
      <c r="G77" s="186" t="inlineStr">
        <is>
          <t>ผลบวบงู</t>
        </is>
      </c>
      <c r="H77" s="186" t="inlineStr">
        <is>
          <t>ผลมะระขี้นก</t>
        </is>
      </c>
      <c r="I77" s="188" t="inlineStr">
        <is>
          <t>ช่อดอกบล็อคโคลี</t>
        </is>
      </c>
      <c r="J77" s="185" t="inlineStr">
        <is>
          <t>2</t>
        </is>
      </c>
      <c r="K77" s="186" t="inlineStr">
        <is>
          <t>✅ คำตอบที่ถูกต้อง: ข้อ ข. ใบกะหล ่าปลี
🎯 ทำไมข้อนี้ถึงถูก: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t>
        </is>
      </c>
      <c r="L77" s="186" t="n"/>
      <c r="M77" s="186" t="inlineStr">
        <is>
          <t>Endocrine</t>
        </is>
      </c>
      <c r="N77" s="186" t="inlineStr">
        <is>
          <t>Diabetes mellitus</t>
        </is>
      </c>
      <c r="O77" s="185" t="inlineStr">
        <is>
          <t>Clinic</t>
        </is>
      </c>
      <c r="P77" s="186" t="inlineStr">
        <is>
          <t>แบบฝึกหัด PLE-CC 1 ข้อ 39</t>
        </is>
      </c>
      <c r="Q77" s="185" t="inlineStr">
        <is>
          <t>แบบฝึกหัด</t>
        </is>
      </c>
      <c r="R77" s="185" t="inlineStr">
        <is>
          <t>เล่มม่วง</t>
        </is>
      </c>
      <c r="S77" s="185" t="n"/>
    </row>
    <row r="78" ht="24" customHeight="1" s="49">
      <c r="A78" s="187" t="n">
        <v>76</v>
      </c>
      <c r="B78" s="186" t="inlineStr">
        <is>
          <t>ในการพัฒนาสูตรตำรับยาพ่นจมูกในรูปแบบสารละลาย (Non-pressurized Multiple Use …)</t>
        </is>
      </c>
      <c r="C78" s="186" t="inlineStr">
        <is>
          <t>ไม่จำเป็นต้องทำการทดสอบใด</t>
        </is>
      </c>
      <c r="D78" s="186" t="n"/>
      <c r="E78" s="186" t="inlineStr">
        <is>
          <t>Uniformity of dosage unit/delivered dose uniformity</t>
        </is>
      </c>
      <c r="F78" s="186" t="inlineStr">
        <is>
          <t>Droplet size distribution</t>
        </is>
      </c>
      <c r="G78" s="186" t="inlineStr">
        <is>
          <t>Actuator deposition</t>
        </is>
      </c>
      <c r="H78" s="186" t="inlineStr">
        <is>
          <t>Shake requirement</t>
        </is>
      </c>
      <c r="I78" s="188" t="inlineStr">
        <is>
          <t>Extractable/Leachable</t>
        </is>
      </c>
      <c r="J78" s="185" t="inlineStr">
        <is>
          <t>1</t>
        </is>
      </c>
      <c r="K78" s="186" t="inlineStr">
        <is>
          <t>✅ คำตอบที่ถูกต้อง: ข้อ ก. Uniformity of dosage unit/delivered dose uniformity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t>
        </is>
      </c>
      <c r="L78" s="186" t="n"/>
      <c r="M78" s="186" t="inlineStr">
        <is>
          <t>Endocrine</t>
        </is>
      </c>
      <c r="N78" s="186" t="inlineStr">
        <is>
          <t>Diabetes mellitus</t>
        </is>
      </c>
      <c r="O78" s="185" t="inlineStr">
        <is>
          <t>Clinic</t>
        </is>
      </c>
      <c r="P78" s="186" t="inlineStr">
        <is>
          <t>แบบฝึกหัด PLE-CC 1 ข้อ 46</t>
        </is>
      </c>
      <c r="Q78" s="185" t="inlineStr">
        <is>
          <t>แบบฝึกหัด</t>
        </is>
      </c>
      <c r="R78" s="185" t="inlineStr">
        <is>
          <t>เล่มม่วง</t>
        </is>
      </c>
      <c r="S78" s="185" t="n"/>
    </row>
    <row r="79" ht="24" customHeight="1" s="49">
      <c r="A79" s="187" t="n">
        <v>77</v>
      </c>
      <c r="B79" s="186" t="n"/>
      <c r="C79" s="186" t="inlineStr">
        <is>
          <t>ข้อใดไม่ใช่ปัจจัยที่มาพิจารณาการตั้งตำรับผลิตภัณฑ์ยาพ่นจมูกรูปแบบสารละลาย</t>
        </is>
      </c>
      <c r="D79" s="186" t="n"/>
      <c r="E79" s="186" t="inlineStr">
        <is>
          <t>Particle size</t>
        </is>
      </c>
      <c r="F79" s="186" t="inlineStr">
        <is>
          <t>Solvent</t>
        </is>
      </c>
      <c r="G79" s="186" t="inlineStr">
        <is>
          <t>Viscosity</t>
        </is>
      </c>
      <c r="H79" s="186" t="inlineStr">
        <is>
          <t>Osmolarity</t>
        </is>
      </c>
      <c r="I79" s="188" t="inlineStr">
        <is>
          <t>pH</t>
        </is>
      </c>
      <c r="J79" s="185" t="inlineStr">
        <is>
          <t>1</t>
        </is>
      </c>
      <c r="K79" s="186" t="inlineStr">
        <is>
          <t>✅ คำตอบที่ถูกต้อง: ข้อ ก. Particle size
🎯 ทำไมข้อนี้ถึงถูก: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t>
        </is>
      </c>
      <c r="L79" s="186" t="n"/>
      <c r="M79" s="186" t="inlineStr">
        <is>
          <t>Endocrine</t>
        </is>
      </c>
      <c r="N79" s="186" t="inlineStr">
        <is>
          <t>Diabetes mellitus</t>
        </is>
      </c>
      <c r="O79" s="185" t="inlineStr">
        <is>
          <t>Clinic</t>
        </is>
      </c>
      <c r="P79" s="186" t="inlineStr">
        <is>
          <t>แบบฝึกหัด PLE-CC 1 ข้อ 47</t>
        </is>
      </c>
      <c r="Q79" s="185" t="inlineStr">
        <is>
          <t>แบบฝึกหัด</t>
        </is>
      </c>
      <c r="R79" s="185" t="inlineStr">
        <is>
          <t>เล่มม่วง</t>
        </is>
      </c>
      <c r="S79" s="185" t="n"/>
    </row>
    <row r="80" ht="24" customHeight="1" s="49">
      <c r="A80" s="187" t="n">
        <v>78</v>
      </c>
      <c r="B80" s="186" t="n"/>
      <c r="C80" s="186" t="inlineStr">
        <is>
          <t>หัวข้อใดไม่จำเป็นต้องกำหนดในการควบคุมคุณภาพของผลิตภัณฑ์ยาพ่นจมูกรูปแบบสารละลาย</t>
        </is>
      </c>
      <c r="D80" s="186" t="n"/>
      <c r="E80" s="186" t="inlineStr">
        <is>
          <t>Description</t>
        </is>
      </c>
      <c r="F80" s="186" t="inlineStr">
        <is>
          <t>Assay</t>
        </is>
      </c>
      <c r="G80" s="186" t="inlineStr">
        <is>
          <t>Moisture content</t>
        </is>
      </c>
      <c r="H80" s="186" t="inlineStr">
        <is>
          <t>Microbial limit</t>
        </is>
      </c>
      <c r="I80" s="188" t="inlineStr">
        <is>
          <t>Mean delivered dose</t>
        </is>
      </c>
      <c r="J80" s="185" t="inlineStr">
        <is>
          <t>1</t>
        </is>
      </c>
      <c r="K80" s="186" t="inlineStr">
        <is>
          <t>✅ คำตอบที่ถูกต้อง: ข้อ ก. Description
🎯 ทำไมข้อนี้ถึงถูก: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t>
        </is>
      </c>
      <c r="L80" s="186" t="n"/>
      <c r="M80" s="186" t="inlineStr">
        <is>
          <t>Endocrine</t>
        </is>
      </c>
      <c r="N80" s="186" t="inlineStr">
        <is>
          <t>Diabetes mellitus</t>
        </is>
      </c>
      <c r="O80" s="185" t="inlineStr">
        <is>
          <t>Clinic</t>
        </is>
      </c>
      <c r="P80" s="186" t="inlineStr">
        <is>
          <t>แบบฝึกหัด PLE-CC 1 ข้อ 48</t>
        </is>
      </c>
      <c r="Q80" s="185" t="inlineStr">
        <is>
          <t>แบบฝึกหัด</t>
        </is>
      </c>
      <c r="R80" s="185" t="inlineStr">
        <is>
          <t>เล่มม่วง</t>
        </is>
      </c>
      <c r="S80" s="185" t="n"/>
    </row>
    <row r="81" ht="24" customHeight="1" s="49">
      <c r="A81" s="187" t="n">
        <v>79</v>
      </c>
      <c r="B81" s="186" t="inlineStr">
        <is>
          <t>Cetirizine เป็น racemate (R/S 1:1) levocetirizine เป็น R-enantiomer บริสุทธิ์ที่มีฤทธิ์ต้านตัวรับฮิสตามีนชนิด</t>
        </is>
      </c>
      <c r="C81" s="186" t="inlineStr">
        <is>
          <t>H1 สูงกว่า S-enantiomer และอาจลดผลข้างเคียงเมื่อใช้ขนาดเทียบเท่า ภาพใดคือโครงสร้าง levocetirizine</t>
        </is>
      </c>
      <c r="D81" s="186" t="n"/>
      <c r="E81" s="186" t="inlineStr">
        <is>
          <t>Methimazole 10 mg OD</t>
        </is>
      </c>
      <c r="F81" s="186" t="inlineStr">
        <is>
          <t>Pioglitazone 15 mg OD</t>
        </is>
      </c>
      <c r="G81" s="186" t="inlineStr">
        <is>
          <t>A และ B</t>
        </is>
      </c>
      <c r="H81" s="186" t="inlineStr">
        <is>
          <t>ไม่ใช้ทั้ง A และ B</t>
        </is>
      </c>
      <c r="I81" s="188" t="inlineStr">
        <is>
          <t>ตัดสินไม่ได้</t>
        </is>
      </c>
      <c r="J81" s="185" t="inlineStr">
        <is>
          <t>1</t>
        </is>
      </c>
      <c r="K81" s="186" t="inlineStr">
        <is>
          <t>✅ คำตอบที่ถูกต้อง: ข้อ ก. Methimazole 10 mg OD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t>
        </is>
      </c>
      <c r="L81" s="186" t="n"/>
      <c r="M81" s="186" t="inlineStr">
        <is>
          <t>Endocrine</t>
        </is>
      </c>
      <c r="N81" s="186" t="inlineStr">
        <is>
          <t>Diabetes mellitus</t>
        </is>
      </c>
      <c r="O81" s="185" t="inlineStr">
        <is>
          <t>Clinic</t>
        </is>
      </c>
      <c r="P81" s="186" t="inlineStr">
        <is>
          <t>แบบฝึกหัด PLE-CC 1 ข้อ 49</t>
        </is>
      </c>
      <c r="Q81" s="185" t="inlineStr">
        <is>
          <t>แบบฝึกหัด</t>
        </is>
      </c>
      <c r="R81" s="185" t="inlineStr">
        <is>
          <t>เล่มม่วง</t>
        </is>
      </c>
      <c r="S81" s="185" t="n"/>
    </row>
    <row r="82" ht="24" customHeight="1" s="49">
      <c r="A82" s="187" t="n">
        <v>80</v>
      </c>
      <c r="B82" s="186" t="n"/>
      <c r="C82" s="186" t="inlineStr">
        <is>
          <t>ข้อใดถูกต้องเกี่ยวกับ immune-related adverse events (irAEs)</t>
        </is>
      </c>
      <c r="D82" s="186" t="n"/>
      <c r="E82" s="186" t="inlineStr">
        <is>
          <t>ลำดับการเกิดคือ colitis &gt; endocrinepathy &gt; skin &gt; liver toxicity</t>
        </is>
      </c>
      <c r="F82" s="186" t="inlineStr">
        <is>
          <t>Endocrine toxicity คือการเกิด hypothyroidism รักษาด้วย steroid</t>
        </is>
      </c>
      <c r="G82" s="186" t="inlineStr">
        <is>
          <t>สามารถเกิดได้กับหลายอวัยวะ และเกิดได้แม้หยุดยาไปแล้ว</t>
        </is>
      </c>
      <c r="H82" s="186" t="inlineStr">
        <is>
          <t>ไม่จำเป็นต้องหยุดยา และสามารถหายได้เอง</t>
        </is>
      </c>
      <c r="I82" s="188" t="inlineStr">
        <is>
          <t>Skin จะเกิดเฉพาะกับผู้ป่วยที่มี EGFR mutation positive เท่านั้น</t>
        </is>
      </c>
      <c r="J82" s="185" t="inlineStr">
        <is>
          <t>1</t>
        </is>
      </c>
      <c r="K82" s="186" t="inlineStr">
        <is>
          <t>✅ คำตอบที่ถูกต้อง: ข้อ ก. ลำดับการเกิดคือ colitis &gt; endocrinepathy &gt; skin &gt; liver toxicity
🎯 ทำไมข้อนี้ถึงถูก: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t>
        </is>
      </c>
      <c r="L82" s="186" t="n"/>
      <c r="M82" s="186" t="inlineStr">
        <is>
          <t>Endocrine</t>
        </is>
      </c>
      <c r="N82" s="186" t="inlineStr">
        <is>
          <t>Diabetes mellitus</t>
        </is>
      </c>
      <c r="O82" s="185" t="inlineStr">
        <is>
          <t>Clinic</t>
        </is>
      </c>
      <c r="P82" s="186" t="inlineStr">
        <is>
          <t>แบบฝึกหัด PLE-CC 1 ข้อ 68</t>
        </is>
      </c>
      <c r="Q82" s="185" t="inlineStr">
        <is>
          <t>แบบฝึกหัด</t>
        </is>
      </c>
      <c r="R82" s="185" t="inlineStr">
        <is>
          <t>เล่มม่วง</t>
        </is>
      </c>
      <c r="S82" s="185" t="n"/>
    </row>
    <row r="83" ht="24" customHeight="1" s="49">
      <c r="A83" s="187" t="n">
        <v>81</v>
      </c>
      <c r="B83" s="186" t="n"/>
      <c r="C83" s="186" t="inlineStr">
        <is>
          <t>ใช้ propranolol ในการป้องกันไมเกรน ควรระวังในผู้ป่วยที่มีโรคร่วมใดมากที่สุด</t>
        </is>
      </c>
      <c r="D83" s="186" t="n"/>
      <c r="E83" s="186" t="inlineStr">
        <is>
          <t>เบาหวาน</t>
        </is>
      </c>
      <c r="F83" s="186" t="inlineStr">
        <is>
          <t>หืด</t>
        </is>
      </c>
      <c r="G83" s="186" t="inlineStr">
        <is>
          <t>ซึมเศร้า</t>
        </is>
      </c>
      <c r="H83" s="186" t="inlineStr">
        <is>
          <t>กรดไหลย้อน</t>
        </is>
      </c>
      <c r="I83" s="188" t="inlineStr">
        <is>
          <t>ไตเรื้อรัง</t>
        </is>
      </c>
      <c r="J83" s="185" t="inlineStr">
        <is>
          <t>1</t>
        </is>
      </c>
      <c r="K83" s="186" t="inlineStr">
        <is>
          <t>✅ คำตอบที่ถูกต้อง: ข้อ ก. เบาหวาน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t>
        </is>
      </c>
      <c r="L83" s="186" t="n"/>
      <c r="M83" s="186" t="inlineStr">
        <is>
          <t>Endocrine</t>
        </is>
      </c>
      <c r="N83" s="186" t="inlineStr">
        <is>
          <t>Diabetes mellitus</t>
        </is>
      </c>
      <c r="O83" s="185" t="inlineStr">
        <is>
          <t>Clinic</t>
        </is>
      </c>
      <c r="P83" s="186" t="inlineStr">
        <is>
          <t>แบบฝึกหัด PLE-CC 1 ข้อ 111</t>
        </is>
      </c>
      <c r="Q83" s="185" t="inlineStr">
        <is>
          <t>แบบฝึกหัด</t>
        </is>
      </c>
      <c r="R83" s="185" t="inlineStr">
        <is>
          <t>เล่มม่วง</t>
        </is>
      </c>
      <c r="S83" s="185" t="n"/>
    </row>
    <row r="84" ht="24" customHeight="1" s="49">
      <c r="A84" s="187" t="n">
        <v>82</v>
      </c>
      <c r="B84" s="186" t="n"/>
      <c r="C84" s="186" t="inlineStr">
        <is>
          <t>ปัจจัยในข้อใดต่อไปนี้เป็นข้อห้ามใช้หรือปัจจัยเสี่ยงสำคัญที่เพิ่มความเสี่ยงต่อการเกิดภาวะ Lactic acidosis ในผู้ป่วยเบาหวานชนิดที่ 2 ที่ได้รับยา Metformin</t>
        </is>
      </c>
      <c r="D84" s="186" t="n"/>
      <c r="E84" s="186" t="inlineStr">
        <is>
          <t>การดื่มแอลกอฮอล์ปริมาณมาก (Excessive alcohol intake) และภาวะไตเสื่อมรุนแรง (Severe renal impairment eGFR &lt; 30 mL/min)</t>
        </is>
      </c>
      <c r="F84" s="186" t="inlineStr">
        <is>
          <t>โรคอ้วน (BMI &gt; 30 kg/m²)</t>
        </is>
      </c>
      <c r="G84" s="186" t="inlineStr">
        <is>
          <t>การรับประทานอาหารที่มีไขมันสูง</t>
        </is>
      </c>
      <c r="H84" s="186" t="inlineStr">
        <is>
          <t>การออกกำลังกายแบบแอโรบิกเป็นประจำ</t>
        </is>
      </c>
      <c r="I84" s="188" t="inlineStr">
        <is>
          <t>ภาวะความดันโลหิตสูงระดับเล็กน้อย</t>
        </is>
      </c>
      <c r="J84" s="185" t="inlineStr">
        <is>
          <t>1</t>
        </is>
      </c>
      <c r="K84" s="186" t="inlineStr">
        <is>
          <t>✅ คำตอบที่ถูกต้อง: ข้อ ก. การดื่มแอลกอฮอล์ปริมาณมาก (Excessive alcohol intake) และภาวะไตเสื่อมรุนแรง (Severe renal impairment eGFR &lt; 30 mL/min)
🎯 ทำไมข้อนี้ถึงถูก:
แอลกอฮอล์จะแย่งใช้ NAD⁺ ในกระบวนการขจัดแอลกอฮอล์ ทำให้เกิดการสะสมของ Lactate เพิ่มขึ้นอย่างมาก และเนื่องจาก Metformin ขับออกทางไตเป็นหลัก ภาวะไตเสื่อม (eGFR &lt; 30 mL/min) จะทำให้ตัวยาสะสมในร่างกาย ทั้งสองปัจจัยนี้จึงเป็นความเสี่ยงสูงสุดต่อการเกิด Metformin-associated lactic acidosis (MALA)
🔍 ข้ออื่นผิดเพราะอะไร:
• ข้อ ข. (โรคอ้วน): Metformin เป็นยาทางเลือกแรกในผู้ป่วยเบาหวานที่มีโรคอ้วนเพราะช่วยลดน้ำหนักหรือน้ำหนักคงที่
• ข้อ ค, ง, จ: ไม่ใช่ปัจจัยเสี่ยงต่อการเกิดภาวะกรดแลกติกคั่ง</t>
        </is>
      </c>
      <c r="L84" s="186" t="n"/>
      <c r="M84" s="186" t="inlineStr">
        <is>
          <t>Endocrine</t>
        </is>
      </c>
      <c r="N84" s="186" t="inlineStr">
        <is>
          <t>Diabetes mellitus</t>
        </is>
      </c>
      <c r="O84" s="185" t="inlineStr">
        <is>
          <t>Clinic</t>
        </is>
      </c>
      <c r="P84" s="186" t="inlineStr">
        <is>
          <t>PLE-CC1 ปี 2566 Day 1 ข้อ 1</t>
        </is>
      </c>
      <c r="Q84" s="185" t="inlineStr">
        <is>
          <t>ข้อสอบจริง</t>
        </is>
      </c>
      <c r="R84" s="185" t="inlineStr">
        <is>
          <t>2566</t>
        </is>
      </c>
      <c r="S84" s="185" t="n"/>
    </row>
    <row r="85" ht="24" customHeight="1" s="49">
      <c r="A85" s="187" t="n">
        <v>83</v>
      </c>
      <c r="B85" s="186" t="n"/>
      <c r="C85" s="186" t="inlineStr">
        <is>
          <t>ผู้ป่วยเบาหวานชนิดที่ 2 ที่มีค่าการทำงานของไต eGFR = 40 mL/min/1.73m² (CKD Stage 3b) ควรได้รับคำแนะนำในการปรับขนาดยา Metformin อย่างไรตามแนวทางเวชปฏิบัติสากล</t>
        </is>
      </c>
      <c r="D85" s="186" t="n"/>
      <c r="E85" s="186" t="inlineStr">
        <is>
          <t>สามารถใช้ยาต่อได้ แต่ต้องปรับลดขนาดยาสูงสุดไม่เกิน 1,000 mg ต่อวัน และติดตามการทำงานของไตอย่างใกล้ชิด</t>
        </is>
      </c>
      <c r="F85" s="186" t="inlineStr">
        <is>
          <t>ห้ามใช้ยาทันทีและหยุดยาทันที</t>
        </is>
      </c>
      <c r="G85" s="186" t="inlineStr">
        <is>
          <t>สามารถใช้ขนาดยาสูงสุด 2,000-2,550 mg ต่อวันได้ตามปกติ</t>
        </is>
      </c>
      <c r="H85" s="186" t="inlineStr">
        <is>
          <t>เปลี่ยนเป็นยา Sulfonylurea ขนาดสูงทันที</t>
        </is>
      </c>
      <c r="I85" s="188" t="inlineStr">
        <is>
          <t>ต้องล้างไตก่อนจึงจะรับประทานยาได้</t>
        </is>
      </c>
      <c r="J85" s="185" t="inlineStr">
        <is>
          <t>1</t>
        </is>
      </c>
      <c r="K85" s="186" t="inlineStr">
        <is>
          <t>✅ คำตอบที่ถูกต้อง: ข้อ ก. สามารถใช้ยาต่อได้ แต่ต้องปรับลดขนาดยาสูงสุดไม่เกิน 1,000 mg ต่อวัน และติดตามการทำงานของไตอย่างใกล้ชิด
🎯 ทำไมข้อนี้ถึงถูก:
ผู้ป่วยมี eGFR = 40 mL/min ซึ่งอยู่ในช่วง 30-44 mL/min หากใช้ยาอยู่เดิมสามารถใช้ต่อไปได้โดยจำกัดขนาดยาสูงสุดไม่เกิน 1,000 mg/day (เช่น 500 mg วันละ 2 ครั้ง)
🔍 ข้ออื่นผิดเพราะอะไร:
• ข้อ ข. (หยุดยาทันที): จะห้ามใช้เมื่อ eGFR &lt; 30 mL/min
• ข้อ ค. (ใช้ขนาดเต็ม 2,000 mg): เสี่ยงต่อการสะสมยาและเกิด MALA
• ข้อ ง. (เปลี่ยนเป็น SU ขนาดสูง): เสี่ยงต่อภาวะน้ำตาลในเลือดต่ำรุนแรง (Hypoglycemia)
• ข้อ จ. (ต้องล้างไต): ผู้ป่วยยังไม่ต้องฟอกไต</t>
        </is>
      </c>
      <c r="L85" s="186" t="n"/>
      <c r="M85" s="186" t="inlineStr">
        <is>
          <t>Endocrine</t>
        </is>
      </c>
      <c r="N85" s="186" t="inlineStr">
        <is>
          <t>Diabetes mellitus</t>
        </is>
      </c>
      <c r="O85" s="185" t="inlineStr">
        <is>
          <t>Clinic</t>
        </is>
      </c>
      <c r="P85" s="186" t="inlineStr">
        <is>
          <t>PLE-CC1 ปี 2566 Day 1 ข้อ 5</t>
        </is>
      </c>
      <c r="Q85" s="185" t="inlineStr">
        <is>
          <t>ข้อสอบจริง</t>
        </is>
      </c>
      <c r="R85" s="185" t="inlineStr">
        <is>
          <t>2566</t>
        </is>
      </c>
      <c r="S85" s="185" t="n"/>
    </row>
    <row r="86" ht="24" customHeight="1" s="49">
      <c r="A86" s="187" t="n">
        <v>84</v>
      </c>
      <c r="B86" s="186" t="n"/>
      <c r="C86" s="186" t="inlineStr">
        <is>
          <t>ยา Premixed Insulin 70/30 (เช่น Humulin 70/30 หรือ Mixtard 30) มีส่วนประกอบของอินซูลินชนิดใดและมีสัดส่วนการออกฤทธิ์อย่างไร</t>
        </is>
      </c>
      <c r="D86" s="186" t="n"/>
      <c r="E86" s="186" t="inlineStr">
        <is>
          <t>ประกอบด้วย Intermediate-acting insulin (NPH / Isophane) 70% และ Short-acting insulin (Regular Insulin - RI) 30%</t>
        </is>
      </c>
      <c r="F86" s="186" t="inlineStr">
        <is>
          <t>ประกอบด้วย Rapid-acting insulin 70% และ Long-acting insulin 30%</t>
        </is>
      </c>
      <c r="G86" s="186" t="inlineStr">
        <is>
          <t>ประกอบด้วย Long-acting insulin (Glargine) 70% และ Short-acting 30%</t>
        </is>
      </c>
      <c r="H86" s="186" t="inlineStr">
        <is>
          <t>ประกอบด้วย Regular insulin 70% และ NPH 30%</t>
        </is>
      </c>
      <c r="I86" s="188" t="inlineStr">
        <is>
          <t>ประกอบด้วย Ultra-long acting insulin 100%</t>
        </is>
      </c>
      <c r="J86" s="185" t="inlineStr">
        <is>
          <t>1</t>
        </is>
      </c>
      <c r="K86" s="186" t="inlineStr">
        <is>
          <t>✅ คำตอบที่ถูกต้อง: ข้อ ก. ประกอบด้วย Intermediate-acting insulin (NPH / Isophane) 70% และ Short-acting insulin (Regular Insulin - RI) 30%
🎯 ทำไมข้อนี้ถึงถูก:
ตัวเลข 70/30 หมายถึง:
- ตัวเลขหน้า (70%): คือ NPH (Neutral Protamine Hagedorn / Isophane insulin) ออกฤทธิ์ปานกลาง (Intermediate-acting) มีลักษณะขุ่น
- ตัวเลขหลัง (30%): คือ Regular Insulin (RI) ออกฤทธิ์สั้น (Short-acting) มีลักษณะใส
จึงบริหารยาวันละ 2 ครั้ง ก่อนอาหารเช้าและก่อนอาหารเย็น 30 นาที
🔍 ข้ออื่นผิดเพราะอะไร:
• ข้อ ข, ค: Premixed 70/30 คลาสสิกใช้ NPH และ RI ไม่ใช่ Glargine
• ข้อ ง: สลับสัดส่วนกัน (สัดส่วน NPH ต้องเป็น 70% เสมอ)
• ข้อ จ: เป็นยาเดี่ยวกลุ่ม Degludec/Glargine</t>
        </is>
      </c>
      <c r="L86" s="186" t="n"/>
      <c r="M86" s="186" t="inlineStr">
        <is>
          <t>Endocrine</t>
        </is>
      </c>
      <c r="N86" s="186" t="inlineStr">
        <is>
          <t>Diabetes mellitus</t>
        </is>
      </c>
      <c r="O86" s="185" t="inlineStr">
        <is>
          <t>Clinic</t>
        </is>
      </c>
      <c r="P86" s="186" t="inlineStr">
        <is>
          <t>PLE-CC1 ปี 2566 Day 2 ข้อ 5</t>
        </is>
      </c>
      <c r="Q86" s="185" t="inlineStr">
        <is>
          <t>ข้อสอบจริง</t>
        </is>
      </c>
      <c r="R86" s="185" t="inlineStr">
        <is>
          <t>2566</t>
        </is>
      </c>
      <c r="S86" s="185" t="n"/>
    </row>
    <row r="87" ht="24" customHeight="1" s="49">
      <c r="A87" s="187" t="n">
        <v>85</v>
      </c>
      <c r="B87" s="186" t="n"/>
      <c r="C87" s="186" t="inlineStr">
        <is>
          <t>การบริหารยาฉีด Premixed Human Insulin 70/30 (NPH 70% + Regular Insulin 30%) ควรแนะนำให้ผู้ป่วยฉีดยาในช่วงเวลาใดจึงจะสอดคล้องกับเภสัชพลศาสตร์ของยาได้เหมาะสมที่สุด</t>
        </is>
      </c>
      <c r="D87" s="186" t="n"/>
      <c r="E87" s="186" t="inlineStr">
        <is>
          <t>ฉีดเข้าใต้ผิวหนัง (SC) ก่อนอาหารประมาณ 30 นาที วันละ 2 ครั้ง (เช้าและเย็น) และต้องคลึงขวดยาเบาๆ ให้สารละลายขุ่นสม่ำเสมอก่อนฉีด</t>
        </is>
      </c>
      <c r="F87" s="186" t="inlineStr">
        <is>
          <t>ฉีดพร้อมอาหารคำแรกทันที</t>
        </is>
      </c>
      <c r="G87" s="186" t="inlineStr">
        <is>
          <t>ฉีดหลังอาหาร 1 ชั่วโมง</t>
        </is>
      </c>
      <c r="H87" s="186" t="inlineStr">
        <is>
          <t>ฉีดเฉพาะก่อนนอนครั้งเดียว</t>
        </is>
      </c>
      <c r="I87" s="188" t="inlineStr">
        <is>
          <t>ฉีดเข้ากล้ามเนื้อ (IM) ก่อนออกกำลังกาย</t>
        </is>
      </c>
      <c r="J87" s="185" t="inlineStr">
        <is>
          <t>1</t>
        </is>
      </c>
      <c r="K87" s="186" t="inlineStr">
        <is>
          <t>✅ คำตอบที่ถูกต้อง: ข้อ ก. ฉีดเข้าใต้ผิวหนัง (SC) ก่อนอาหารประมาณ 30 นาที วันละ 2 ครั้ง (เช้าและเย็น) และต้องคลึงขวดยาเบาๆ ให้สารละลายขุ่นสม่ำเสมอก่อนฉีด
🎯 ทำไมข้อนี้ถึงถูก:
การฉีดยาก่อนอาหาร 30 นาที จะทำให้ช่วงเวลาที่อินซูลินเริ่มออกฤทธิ์ตรงกับช่วงเวลาที่น้ำตาลจากการรับประทานอาหารเริ่มถูกดูดซึมเข้าสู่กระแสเลือดพอดี ป้องกันทั้งภาวะน้ำตาลในเลือดสูงหลังอาหาร (Postprandial hyperglycemia) และลดความเสี่ยงภาวะน้ำตาลต่ำ (Hypoglycemia)
🔍 ข้ออื่นผิดเพราะอะไร:
• ข้อ ข. (ฉีดพร้อมอาหาร): เป็นคำแนะนำสำหรับ Rapid-acting insulin analogues (เช่น Lispro/Aspart 70/30 หรือ 50/50)
• ข้อ ค. (หลังอาหาร 1 ชม.): จะเกิดน้ำตาลในเลือดสูงหลังอาหารไปแล้ว และอินซูลินจะไปออกฤทธิ์สูงสุดตอนท้องว่างเสี่ยง Hypoglycemia
• ข้อ ง. (ก่อนนอนครั้งเดียว): เป็นวิธีบริหาร Basal insulin เดี่ยว (เช่น Glargine)
• ข้อ จ. (ฉีดเข้ากล้ามเนื้อ IM): การฉีด IM หรือฉีดก่อนออกกำลังกายจะทำให้ยาดูดซึมเร็วผิดปกติ เสี่ยงต่อน้ำตาลตกเฉียบพลัน</t>
        </is>
      </c>
      <c r="L87" s="186" t="n"/>
      <c r="M87" s="186" t="inlineStr">
        <is>
          <t>Endocrine</t>
        </is>
      </c>
      <c r="N87" s="186" t="inlineStr">
        <is>
          <t>Diabetes mellitus</t>
        </is>
      </c>
      <c r="O87" s="185" t="inlineStr">
        <is>
          <t>Clinic</t>
        </is>
      </c>
      <c r="P87" s="186" t="inlineStr">
        <is>
          <t>PLE-CC1 ปี 2566 Day 2 ข้อ 1</t>
        </is>
      </c>
      <c r="Q87" s="185" t="inlineStr">
        <is>
          <t>ข้อสอบจริง</t>
        </is>
      </c>
      <c r="R87" s="185" t="inlineStr">
        <is>
          <t>2566</t>
        </is>
      </c>
      <c r="S87" s="185" t="n"/>
    </row>
    <row r="88" ht="24" customHeight="1" s="49">
      <c r="A88" s="187" t="n">
        <v>86</v>
      </c>
      <c r="B88" s="186" t="n"/>
      <c r="C88" s="186"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D88" s="186" t="n"/>
      <c r="E88" s="186" t="inlineStr">
        <is>
          <t>Metformin 500 mg BID</t>
        </is>
      </c>
      <c r="F88" s="186" t="inlineStr">
        <is>
          <t>Glipizide 5 mg OD</t>
        </is>
      </c>
      <c r="G88" s="186" t="inlineStr">
        <is>
          <t>Empagliflozin 10 mg OD</t>
        </is>
      </c>
      <c r="H88" s="186" t="inlineStr">
        <is>
          <t>Sitagliptin 100 mg OD</t>
        </is>
      </c>
      <c r="I88" s="188" t="inlineStr">
        <is>
          <t>Pioglitazone 15 mg OD</t>
        </is>
      </c>
      <c r="J88" s="185" t="inlineStr">
        <is>
          <t>1</t>
        </is>
      </c>
      <c r="K88" s="186" t="inlineStr">
        <is>
          <t>✅ คำตอบที่ถูกต้อง: ข้อ ก. Metformin 500 mg BID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t>
        </is>
      </c>
      <c r="L88" s="186" t="n"/>
      <c r="M88" s="186" t="inlineStr">
        <is>
          <t>Endocrine</t>
        </is>
      </c>
      <c r="N88" s="186" t="inlineStr">
        <is>
          <t>Diabetes mellitus</t>
        </is>
      </c>
      <c r="O88" s="185" t="inlineStr">
        <is>
          <t>Clinic</t>
        </is>
      </c>
      <c r="P88" s="186" t="inlineStr">
        <is>
          <t>PLE-CC1 ปี 2566 Day 2 ข้อ 95</t>
        </is>
      </c>
      <c r="Q88" s="185" t="inlineStr">
        <is>
          <t>ข้อสอบจริง</t>
        </is>
      </c>
      <c r="R88" s="185" t="inlineStr">
        <is>
          <t>2566</t>
        </is>
      </c>
      <c r="S88" s="185" t="n"/>
    </row>
    <row r="89" ht="24" customHeight="1" s="49">
      <c r="A89" s="187" t="n">
        <v>87</v>
      </c>
      <c r="B89" s="186" t="n"/>
      <c r="C89" s="186"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D89" s="186" t="n"/>
      <c r="E89" s="186" t="inlineStr">
        <is>
          <t>Trigger tool</t>
        </is>
      </c>
      <c r="F89" s="186" t="inlineStr">
        <is>
          <t>Medication reconciliation</t>
        </is>
      </c>
      <c r="G89" s="186" t="inlineStr">
        <is>
          <t>DUE</t>
        </is>
      </c>
      <c r="H89" s="186" t="inlineStr">
        <is>
          <t>ADR management</t>
        </is>
      </c>
      <c r="I89" s="188" t="inlineStr">
        <is>
          <t>Risk management</t>
        </is>
      </c>
      <c r="J89" s="185" t="inlineStr">
        <is>
          <t>2</t>
        </is>
      </c>
      <c r="K89" s="186" t="inlineStr">
        <is>
          <t>✅ คำตอบที่ถูกต้อง: ข้อ ข. Medication reconciliation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t>
        </is>
      </c>
      <c r="L89" s="186" t="n"/>
      <c r="M89" s="186" t="inlineStr">
        <is>
          <t>Endocrine</t>
        </is>
      </c>
      <c r="N89" s="186" t="inlineStr">
        <is>
          <t>Diabetes mellitus</t>
        </is>
      </c>
      <c r="O89" s="185" t="inlineStr">
        <is>
          <t>Clinic</t>
        </is>
      </c>
      <c r="P89" s="186" t="inlineStr">
        <is>
          <t>ข้อ 66 (PLE_CC1_2562_Key.md)</t>
        </is>
      </c>
      <c r="Q89" s="185" t="inlineStr">
        <is>
          <t>ข้อสอบจริง</t>
        </is>
      </c>
      <c r="R89" s="185" t="inlineStr">
        <is>
          <t>2562</t>
        </is>
      </c>
      <c r="S89" s="185" t="n"/>
    </row>
    <row r="90" ht="24" customHeight="1" s="49">
      <c r="A90" s="187" t="n">
        <v>88</v>
      </c>
      <c r="B90" s="186" t="n"/>
      <c r="C90" s="186" t="inlineStr">
        <is>
          <t>ข้อใดคือข้อห้ามใช้ของยา hydroxychloroquine DMARDS EnesLe, vanisesfas X Isimavied donor le -OGulasise G</t>
        </is>
      </c>
      <c r="D90" s="186" t="n"/>
      <c r="E90" s="186" t="inlineStr">
        <is>
          <t>Retinopathy</t>
        </is>
      </c>
      <c r="F90" s="186" t="inlineStr">
        <is>
          <t>Diabetes mellitus</t>
        </is>
      </c>
      <c r="G90" s="186" t="inlineStr">
        <is>
          <t>Malaria</t>
        </is>
      </c>
      <c r="H90" s="186" t="inlineStr">
        <is>
          <t>Rheumatoid arthritis</t>
        </is>
      </c>
      <c r="I90" s="188" t="inlineStr">
        <is>
          <t>Asthma</t>
        </is>
      </c>
      <c r="J90" s="185" t="inlineStr">
        <is>
          <t>1</t>
        </is>
      </c>
      <c r="K90" s="186" t="inlineStr">
        <is>
          <t>✅ คำตอบที่ถูกต้อง: ข้อ ก. Retinopathy
🎯 ทำไมข้อนี้ถึงถูก: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t>
        </is>
      </c>
      <c r="L90" s="186" t="n"/>
      <c r="M90" s="186" t="inlineStr">
        <is>
          <t>Endocrine</t>
        </is>
      </c>
      <c r="N90" s="186" t="inlineStr">
        <is>
          <t>Diabetes mellitus</t>
        </is>
      </c>
      <c r="O90" s="185" t="inlineStr">
        <is>
          <t>Clinic</t>
        </is>
      </c>
      <c r="P90" s="186" t="inlineStr">
        <is>
          <t>ข้อ 112 (PLE_CC1_2562_Key.md)</t>
        </is>
      </c>
      <c r="Q90" s="185" t="inlineStr">
        <is>
          <t>ข้อสอบจริง</t>
        </is>
      </c>
      <c r="R90" s="185" t="inlineStr">
        <is>
          <t>2562</t>
        </is>
      </c>
      <c r="S90" s="185" t="n"/>
    </row>
    <row r="91" ht="24" customHeight="1" s="49">
      <c r="A91" s="187" t="n">
        <v>89</v>
      </c>
      <c r="B91" s="186" t="n"/>
      <c r="C91" s="186" t="inlineStr">
        <is>
          <t>Insulin glargine สามารถให้ในตอนเช้าได้หรือไม่</t>
        </is>
      </c>
      <c r="D91" s="186" t="n"/>
      <c r="E91" s="186" t="inlineStr">
        <is>
          <t>ไม่ได้ เพราะจะท้าให้เกิดภาวะ hypoglycemia ขึ น</t>
        </is>
      </c>
      <c r="F91" s="186" t="inlineStr">
        <is>
          <t>ได้ เพราะออกฤทธิ์ 24 ชั่วโมง</t>
        </is>
      </c>
      <c r="G91" s="186" t="inlineStr">
        <is>
          <t>ได้ เพราะลด HbA1C ได้ดีกว่ายาตัวอื่น ๆ</t>
        </is>
      </c>
      <c r="H91" s="186" t="inlineStr">
        <is>
          <t>ไม่ได้ เพราะลดการสร้างกลูโคสจากตับ</t>
        </is>
      </c>
      <c r="I91" s="188" t="inlineStr">
        <is>
          <t>ไม่ได้ เพราะอาจจะเกิดอันตรกิริยากับ metformin และ glibenclamide ที่รับประทานในตอนเช้าได้</t>
        </is>
      </c>
      <c r="J91" s="185" t="inlineStr">
        <is>
          <t>1</t>
        </is>
      </c>
      <c r="K91" s="186" t="inlineStr">
        <is>
          <t>✅ คำตอบที่ถูกต้อง: ข้อ ก. ไม่ได้ เพราะจะท้าให้เกิดภาวะ hypoglycemia ขึ น
🎯 ทำไมข้อนี้ถึงถูก: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t>
        </is>
      </c>
      <c r="L91" s="186" t="n"/>
      <c r="M91" s="186" t="inlineStr">
        <is>
          <t>Endocrine</t>
        </is>
      </c>
      <c r="N91" s="186" t="inlineStr">
        <is>
          <t>Diabetes mellitus</t>
        </is>
      </c>
      <c r="O91" s="185" t="inlineStr">
        <is>
          <t>Clinic</t>
        </is>
      </c>
      <c r="P91" s="186" t="inlineStr">
        <is>
          <t>ข้อ 18 (PLE_CC1_2559.md)</t>
        </is>
      </c>
      <c r="Q91" s="185" t="inlineStr">
        <is>
          <t>ข้อสอบจริง</t>
        </is>
      </c>
      <c r="R91" s="185" t="inlineStr">
        <is>
          <t>2559</t>
        </is>
      </c>
      <c r="S91" s="185" t="n"/>
    </row>
    <row r="92" ht="24" customHeight="1" s="49">
      <c r="A92" s="187" t="n">
        <v>90</v>
      </c>
      <c r="B92" s="186" t="n"/>
      <c r="C92" s="186" t="inlineStr">
        <is>
          <t>ข้อใดคือ preservative ของ Insulin glargine</t>
        </is>
      </c>
      <c r="D92" s="186" t="n"/>
      <c r="E92" s="186" t="inlineStr">
        <is>
          <t>Meta-cresol</t>
        </is>
      </c>
      <c r="F92" s="186" t="inlineStr">
        <is>
          <t>Phenol</t>
        </is>
      </c>
      <c r="G92" s="186" t="inlineStr">
        <is>
          <t>Chlorobutanol</t>
        </is>
      </c>
      <c r="H92" s="186" t="inlineStr">
        <is>
          <t>ก และ ข ถูก</t>
        </is>
      </c>
      <c r="I92" s="188" t="inlineStr">
        <is>
          <t>ก และ ค ถูก</t>
        </is>
      </c>
      <c r="J92" s="185" t="inlineStr">
        <is>
          <t>1</t>
        </is>
      </c>
      <c r="K92" s="186" t="inlineStr">
        <is>
          <t>✅ คำตอบที่ถูกต้อง: ข้อ ก. Meta-cresol
🎯 ทำไมข้อนี้ถึงถูก: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t>
        </is>
      </c>
      <c r="L92" s="186" t="n"/>
      <c r="M92" s="186" t="inlineStr">
        <is>
          <t>Endocrine</t>
        </is>
      </c>
      <c r="N92" s="186" t="inlineStr">
        <is>
          <t>Diabetes mellitus</t>
        </is>
      </c>
      <c r="O92" s="185" t="inlineStr">
        <is>
          <t>Clinic</t>
        </is>
      </c>
      <c r="P92" s="186" t="inlineStr">
        <is>
          <t>ข้อ 23 (PLE_CC1_2559.md)</t>
        </is>
      </c>
      <c r="Q92" s="185" t="inlineStr">
        <is>
          <t>ข้อสอบจริง</t>
        </is>
      </c>
      <c r="R92" s="185" t="inlineStr">
        <is>
          <t>2559</t>
        </is>
      </c>
      <c r="S92" s="185" t="n"/>
    </row>
    <row r="93" ht="24" customHeight="1" s="49">
      <c r="A93" s="187" t="n">
        <v>91</v>
      </c>
      <c r="B93" s="186" t="n"/>
      <c r="C93" s="186" t="inlineStr">
        <is>
          <t>Insulin glargine ผลิตมาจากอะไร</t>
        </is>
      </c>
      <c r="D93" s="186" t="n"/>
      <c r="E93" s="186" t="inlineStr">
        <is>
          <t>ตับอ่อนของวัว</t>
        </is>
      </c>
      <c r="F93" s="186" t="inlineStr">
        <is>
          <t>ตับอ่อนของหมู</t>
        </is>
      </c>
      <c r="G93" s="186" t="inlineStr">
        <is>
          <t>ตับอ่อนของคน</t>
        </is>
      </c>
      <c r="H93" s="186" t="inlineStr">
        <is>
          <t>Recombinant DNA</t>
        </is>
      </c>
      <c r="I93" s="188" t="inlineStr">
        <is>
          <t>Recombinant DNA E.coli เป็น complex partial seizure</t>
        </is>
      </c>
      <c r="J93" s="185" t="inlineStr">
        <is>
          <t>1</t>
        </is>
      </c>
      <c r="K93" s="186" t="inlineStr">
        <is>
          <t>✅ คำตอบที่ถูกต้อง: ข้อ ก. ตับอ่อนของวัว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t>
        </is>
      </c>
      <c r="L93" s="186" t="n"/>
      <c r="M93" s="186" t="inlineStr">
        <is>
          <t>Endocrine</t>
        </is>
      </c>
      <c r="N93" s="186" t="inlineStr">
        <is>
          <t>Diabetes mellitus</t>
        </is>
      </c>
      <c r="O93" s="185" t="inlineStr">
        <is>
          <t>Clinic</t>
        </is>
      </c>
      <c r="P93" s="186" t="inlineStr">
        <is>
          <t>ข้อ 25 (PLE_CC1_2559.md)</t>
        </is>
      </c>
      <c r="Q93" s="185" t="inlineStr">
        <is>
          <t>ข้อสอบจริง</t>
        </is>
      </c>
      <c r="R93" s="185" t="inlineStr">
        <is>
          <t>2559</t>
        </is>
      </c>
      <c r="S93" s="185" t="n"/>
    </row>
    <row r="94" ht="24" customHeight="1" s="49">
      <c r="A94" s="187" t="n">
        <v>92</v>
      </c>
      <c r="B94" s="186" t="n"/>
      <c r="C94" s="186"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เบืออาหาร กินอาหาร ได้น้อยลง ซึมลง ญาติจึงนำส่งโรงพยาบาล พบการตรวจทาง ห้องปฏิบัติการดังนี Na 140 mEq/L, Cl 108 mEq/L, K 4.2 mEq/L และ HCO3 - 10 mEq/L</t>
        </is>
      </c>
      <c r="D94" s="186" t="n"/>
      <c r="E94" s="186" t="inlineStr">
        <is>
          <t>Propylthiouracil 50 mg TID</t>
        </is>
      </c>
      <c r="F94" s="186" t="inlineStr">
        <is>
          <t>Methimazole 10 mg OD</t>
        </is>
      </c>
      <c r="G94" s="186" t="inlineStr">
        <is>
          <t>Pioglitazone 15 mg OD</t>
        </is>
      </c>
      <c r="H94" s="186" t="inlineStr">
        <is>
          <t>Insulin glargine 10 units SC HS</t>
        </is>
      </c>
      <c r="I94" s="188" t="inlineStr">
        <is>
          <t>Insulin lispro 4 units SC before meals</t>
        </is>
      </c>
      <c r="J94" s="185" t="inlineStr">
        <is>
          <t>1</t>
        </is>
      </c>
      <c r="K94" s="186" t="inlineStr">
        <is>
          <t>✅ คำตอบที่ถูกต้อง: ข้อ ก. Propylthiouracil 50 mg TID
🎯 ทำไมข้อนี้ถึงถูก: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t>
        </is>
      </c>
      <c r="L94" s="186" t="n"/>
      <c r="M94" s="186" t="inlineStr">
        <is>
          <t>Endocrine</t>
        </is>
      </c>
      <c r="N94" s="186" t="inlineStr">
        <is>
          <t>Diabetes mellitus</t>
        </is>
      </c>
      <c r="O94" s="185" t="inlineStr">
        <is>
          <t>Clinic</t>
        </is>
      </c>
      <c r="P94" s="186" t="inlineStr">
        <is>
          <t>ข้อ 10 (PLE_CC1_2557.md)</t>
        </is>
      </c>
      <c r="Q94" s="185" t="inlineStr">
        <is>
          <t>ข้อสอบจริง</t>
        </is>
      </c>
      <c r="R94" s="185" t="inlineStr">
        <is>
          <t>2557</t>
        </is>
      </c>
      <c r="S94" s="185" t="n"/>
    </row>
    <row r="95" ht="24" customHeight="1" s="49">
      <c r="A95" s="187" t="n">
        <v>93</v>
      </c>
      <c r="B95" s="186" t="n"/>
      <c r="C95" s="186"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D95" s="186" t="n"/>
      <c r="E95" s="186" t="inlineStr">
        <is>
          <t>Insulin glargine 10 units SC HS</t>
        </is>
      </c>
      <c r="F95" s="186" t="inlineStr">
        <is>
          <t>Insulin lispro 4 units SC before meals</t>
        </is>
      </c>
      <c r="G95" s="186" t="inlineStr">
        <is>
          <t>Dapagliflozin 10 mg OD</t>
        </is>
      </c>
      <c r="H95" s="186" t="inlineStr">
        <is>
          <t>Semaglutide 0.5 mg SC weekly</t>
        </is>
      </c>
      <c r="I95" s="188" t="inlineStr">
        <is>
          <t>Metformin 500 mg BID</t>
        </is>
      </c>
      <c r="J95" s="185" t="inlineStr">
        <is>
          <t>1</t>
        </is>
      </c>
      <c r="K95" s="186" t="inlineStr">
        <is>
          <t>✅ คำตอบที่ถูกต้อง: ข้อ ก. Insulin glargine 10 units SC HS
🎯 ทำไมข้อนี้ถึงถูก: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t>
        </is>
      </c>
      <c r="L95" s="186" t="n"/>
      <c r="M95" s="186" t="inlineStr">
        <is>
          <t>Endocrine</t>
        </is>
      </c>
      <c r="N95" s="186" t="inlineStr">
        <is>
          <t>Diabetes mellitus</t>
        </is>
      </c>
      <c r="O95" s="185" t="inlineStr">
        <is>
          <t>Clinic</t>
        </is>
      </c>
      <c r="P95" s="186" t="inlineStr">
        <is>
          <t>ข้อ 16 (PLE_CC1_2557.md)</t>
        </is>
      </c>
      <c r="Q95" s="185" t="inlineStr">
        <is>
          <t>ข้อสอบจริง</t>
        </is>
      </c>
      <c r="R95" s="185" t="inlineStr">
        <is>
          <t>2557</t>
        </is>
      </c>
      <c r="S95" s="185" t="n"/>
    </row>
    <row r="96" ht="24" customHeight="1" s="49">
      <c r="A96" s="187" t="n">
        <v>94</v>
      </c>
      <c r="B96" s="186" t="n"/>
      <c r="C96" s="186"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ทีเป็นองค์ประกอบ (2) สามารถเพิ่มความคงตัวของตัวยาสำคัญ (3) สามารถช่วยเพิ่มความสามารถในการซึมผ่านผิวหนัง ของยาทีซึมผ่านผิวหนังได้ยาก (4) สามารถช่วยควบคุมการปลดปล่อยตัวยาสำคัญได้ (5) สามารถช่วยให้นำส่งยาได้หลากหลายวิถีทางมากขึน MCQ 12 | 1/2557 | Page 19</t>
        </is>
      </c>
      <c r="D96" s="186" t="n"/>
      <c r="E96" s="186" t="inlineStr">
        <is>
          <t>Semaglutide 0.5 mg SC weekly</t>
        </is>
      </c>
      <c r="F96" s="186" t="inlineStr">
        <is>
          <t>Metformin 500 mg BID</t>
        </is>
      </c>
      <c r="G96" s="186" t="inlineStr">
        <is>
          <t>Glipizide 5 mg OD</t>
        </is>
      </c>
      <c r="H96" s="186" t="inlineStr">
        <is>
          <t>Empagliflozin 10 mg OD</t>
        </is>
      </c>
      <c r="I96" s="188" t="inlineStr">
        <is>
          <t>Sitagliptin 100 mg OD</t>
        </is>
      </c>
      <c r="J96" s="185" t="inlineStr">
        <is>
          <t>1</t>
        </is>
      </c>
      <c r="K96" s="186" t="inlineStr">
        <is>
          <t>✅ คำตอบที่ถูกต้อง: ข้อ ก. Semaglutide 0.5 mg SC weekly
🎯 ทำไมข้อนี้ถึงถูก: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t>
        </is>
      </c>
      <c r="L96" s="186" t="n"/>
      <c r="M96" s="186" t="inlineStr">
        <is>
          <t>Endocrine</t>
        </is>
      </c>
      <c r="N96" s="186" t="inlineStr">
        <is>
          <t>Diabetes mellitus</t>
        </is>
      </c>
      <c r="O96" s="185" t="inlineStr">
        <is>
          <t>Clinic</t>
        </is>
      </c>
      <c r="P96" s="186" t="inlineStr">
        <is>
          <t>ข้อ 33 (PLE_CC1_2557.md)</t>
        </is>
      </c>
      <c r="Q96" s="185" t="inlineStr">
        <is>
          <t>ข้อสอบจริง</t>
        </is>
      </c>
      <c r="R96" s="185" t="inlineStr">
        <is>
          <t>2557</t>
        </is>
      </c>
      <c r="S96" s="185" t="n"/>
    </row>
    <row r="97" ht="24" customHeight="1" s="49">
      <c r="A97" s="187" t="n">
        <v>95</v>
      </c>
      <c r="B97" s="186" t="n"/>
      <c r="C97" s="186"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สัดส่วนของผู้เป็นโรครายใหม่ต่อประชากรทีมีความ เสียงทังหมด (2) สัดส่วนของผู้เป็นโรคต่อประชากรทีมีความเสียง ทังหมด (3) สัดส่วนของผู้เป็นโรครายใหม่ต่อประชากรทีมีความ เสียงทังหมดในช่วงระยะเวลาหนึ่ง (4) สัดส่วนของผู้เป็นโรคต่อประชากรทีมีความเสียง ทังหมดในช่วงระยะเวลาหนึ่ง (5) ไม่มีข้อใดถูกต้อง Final version | Maximum’2017 Rx30 | Prince of Songkla University สถานการณ์ที 6 หญิงไทย อายุ 26 ปี ต้องการใช้ยาคุมกำเนิดชนิด รับประทาน</t>
        </is>
      </c>
      <c r="D97" s="186" t="n"/>
      <c r="E97" s="186" t="inlineStr">
        <is>
          <t>Empagliflozin 10 mg OD</t>
        </is>
      </c>
      <c r="F97" s="186" t="inlineStr">
        <is>
          <t>Sitagliptin 100 mg OD</t>
        </is>
      </c>
      <c r="G97" s="186" t="inlineStr">
        <is>
          <t>Liraglutide 1.2 mg SC OD</t>
        </is>
      </c>
      <c r="H97" s="186" t="inlineStr">
        <is>
          <t>Levothyroxine 50 mcg OD</t>
        </is>
      </c>
      <c r="I97" s="188" t="inlineStr">
        <is>
          <t>Propylthiouracil 50 mg TID</t>
        </is>
      </c>
      <c r="J97" s="185" t="inlineStr">
        <is>
          <t>1</t>
        </is>
      </c>
      <c r="K97" s="186" t="inlineStr">
        <is>
          <t>✅ คำตอบที่ถูกต้อง: ข้อ ก. Empagliflozin 10 mg OD
🎯 ทำไมข้อนี้ถึงถูก: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t>
        </is>
      </c>
      <c r="L97" s="186" t="n"/>
      <c r="M97" s="186" t="inlineStr">
        <is>
          <t>Endocrine</t>
        </is>
      </c>
      <c r="N97" s="186" t="inlineStr">
        <is>
          <t>Diabetes mellitus</t>
        </is>
      </c>
      <c r="O97" s="185" t="inlineStr">
        <is>
          <t>Clinic</t>
        </is>
      </c>
      <c r="P97" s="186" t="inlineStr">
        <is>
          <t>ข้อ 36 (PLE_CC1_2557.md)</t>
        </is>
      </c>
      <c r="Q97" s="185" t="inlineStr">
        <is>
          <t>ข้อสอบจริง</t>
        </is>
      </c>
      <c r="R97" s="185" t="inlineStr">
        <is>
          <t>2557</t>
        </is>
      </c>
      <c r="S97" s="185" t="n"/>
    </row>
    <row r="98" ht="24" customHeight="1" s="49">
      <c r="A98" s="187" t="n">
        <v>96</v>
      </c>
      <c r="B98" s="186" t="n"/>
      <c r="C98" s="186"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ประวัติการเกิดโรคเบาหวานขณะตังครรภ์ (3) ประวัติการปวดหัวไมเกรน (4) ประวัติการเป็นเนืองอกทีเต้านม (5) ประวัติการใช้ยาบางชนิด เช่น ยากันชัก</t>
        </is>
      </c>
      <c r="D98" s="186" t="n"/>
      <c r="E98" s="186" t="inlineStr">
        <is>
          <t>Levothyroxine 50 mcg OD</t>
        </is>
      </c>
      <c r="F98" s="186" t="inlineStr">
        <is>
          <t>Propylthiouracil 50 mg TID</t>
        </is>
      </c>
      <c r="G98" s="186" t="inlineStr">
        <is>
          <t>Methimazole 10 mg OD</t>
        </is>
      </c>
      <c r="H98" s="186" t="inlineStr">
        <is>
          <t>Pioglitazone 15 mg OD</t>
        </is>
      </c>
      <c r="I98" s="188" t="inlineStr">
        <is>
          <t>Insulin glargine 10 units SC HS</t>
        </is>
      </c>
      <c r="J98" s="185" t="inlineStr">
        <is>
          <t>1</t>
        </is>
      </c>
      <c r="K98" s="186" t="inlineStr">
        <is>
          <t>✅ คำตอบที่ถูกต้อง: ข้อ ก. Levothyroxine 50 mcg OD
🎯 ทำไมข้อนี้ถึงถูก: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t>
        </is>
      </c>
      <c r="L98" s="186" t="n"/>
      <c r="M98" s="186" t="inlineStr">
        <is>
          <t>Endocrine</t>
        </is>
      </c>
      <c r="N98" s="186" t="inlineStr">
        <is>
          <t>Diabetes mellitus</t>
        </is>
      </c>
      <c r="O98" s="185" t="inlineStr">
        <is>
          <t>Clinic</t>
        </is>
      </c>
      <c r="P98" s="186" t="inlineStr">
        <is>
          <t>ข้อ 37 (PLE_CC1_2557.md)</t>
        </is>
      </c>
      <c r="Q98" s="185" t="inlineStr">
        <is>
          <t>ข้อสอบจริง</t>
        </is>
      </c>
      <c r="R98" s="185" t="inlineStr">
        <is>
          <t>2557</t>
        </is>
      </c>
      <c r="S98" s="185" t="n"/>
    </row>
    <row r="99" ht="24" customHeight="1" s="49">
      <c r="A99" s="187" t="n">
        <v>97</v>
      </c>
      <c r="B99" s="186" t="n"/>
      <c r="C99" s="186" t="inlineStr">
        <is>
          <t>Insulin อีก 2 เดือนต่อมา ผู้ป่วยมาพบแพทย์์ตามนัด ผลตรวจร่างกายเป็นดังนี้ FBS 123, HbA1C 6.8, BP 150/98, urine analysis : protein 1.5 g/ 24 h</t>
        </is>
      </c>
      <c r="D99" s="186" t="n"/>
      <c r="E99" s="186" t="inlineStr">
        <is>
          <t>จากข้อมูลข้างต้น ควรรักษาอย่างไร</t>
        </is>
      </c>
      <c r="F99" s="186" t="inlineStr">
        <is>
          <t>Insulin glargine 10 units SC HS</t>
        </is>
      </c>
      <c r="G99" s="186" t="inlineStr">
        <is>
          <t>Insulin lispro 4 units SC before meals</t>
        </is>
      </c>
      <c r="H99" s="186" t="inlineStr">
        <is>
          <t>Dapagliflozin 10 mg OD</t>
        </is>
      </c>
      <c r="I99" s="188" t="inlineStr">
        <is>
          <t>Semaglutide 0.5 mg SC weekly</t>
        </is>
      </c>
      <c r="J99" s="185" t="inlineStr">
        <is>
          <t>1</t>
        </is>
      </c>
      <c r="K99" s="186" t="inlineStr">
        <is>
          <t>✅ คำตอบที่ถูกต้อง: ข้อ ก. จากข้อมูลข้างต้น ควรรักษาอย่างไร
🎯 ทำไมข้อนี้ถึงถูก: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t>
        </is>
      </c>
      <c r="L99" s="186" t="n"/>
      <c r="M99" s="186" t="inlineStr">
        <is>
          <t>Endocrine</t>
        </is>
      </c>
      <c r="N99" s="186" t="inlineStr">
        <is>
          <t>Diabetes mellitus</t>
        </is>
      </c>
      <c r="O99" s="185" t="inlineStr">
        <is>
          <t>Clinic</t>
        </is>
      </c>
      <c r="P99" s="186" t="inlineStr">
        <is>
          <t>ข้อ 5 (PLE_CC1_2556.md)</t>
        </is>
      </c>
      <c r="Q99" s="185" t="inlineStr">
        <is>
          <t>ข้อสอบจริง</t>
        </is>
      </c>
      <c r="R99" s="185" t="inlineStr">
        <is>
          <t>2556</t>
        </is>
      </c>
      <c r="S99" s="185" t="n"/>
    </row>
    <row r="100" ht="24" customHeight="1" s="49">
      <c r="A100" s="187" t="n">
        <v>98</v>
      </c>
      <c r="B100" s="186" t="n"/>
      <c r="C100" s="186" t="inlineStr">
        <is>
          <t>โจทย์ให้ค่าแลปมา FBS สูง HbA1C สูง ALT 200 กว่า, AST 200 กว่า, BUN 17, Cr 0.8 จากข้อมูลดังกล่าวยาตัวใดปลอดภัยที่สุด</t>
        </is>
      </c>
      <c r="D100" s="186" t="n"/>
      <c r="E100" s="186" t="inlineStr">
        <is>
          <t>Dapagliflozin 10 mg OD</t>
        </is>
      </c>
      <c r="F100" s="186" t="inlineStr">
        <is>
          <t>Semaglutide 0.5 mg SC weekly</t>
        </is>
      </c>
      <c r="G100" s="186" t="inlineStr">
        <is>
          <t>Metformin 500 mg BID</t>
        </is>
      </c>
      <c r="H100" s="186" t="inlineStr">
        <is>
          <t>Glipizide 5 mg OD</t>
        </is>
      </c>
      <c r="I100" s="188" t="inlineStr">
        <is>
          <t>Empagliflozin 10 mg OD</t>
        </is>
      </c>
      <c r="J100" s="185" t="inlineStr">
        <is>
          <t>1</t>
        </is>
      </c>
      <c r="K100" s="186" t="inlineStr">
        <is>
          <t>✅ คำตอบที่ถูกต้อง: ข้อ ก. Dapagliflozin 10 mg OD
🎯 ทำไมข้อนี้ถึงถูก: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t>
        </is>
      </c>
      <c r="L100" s="186" t="n"/>
      <c r="M100" s="186" t="inlineStr">
        <is>
          <t>Endocrine</t>
        </is>
      </c>
      <c r="N100" s="186" t="inlineStr">
        <is>
          <t>Diabetes mellitus</t>
        </is>
      </c>
      <c r="O100" s="185" t="inlineStr">
        <is>
          <t>Clinic</t>
        </is>
      </c>
      <c r="P100" s="186" t="inlineStr">
        <is>
          <t>ข้อ 6 (PLE_CC1_2556.md)</t>
        </is>
      </c>
      <c r="Q100" s="185" t="inlineStr">
        <is>
          <t>ข้อสอบจริง</t>
        </is>
      </c>
      <c r="R100" s="185" t="inlineStr">
        <is>
          <t>2556</t>
        </is>
      </c>
      <c r="S100" s="185" t="n"/>
    </row>
    <row r="101" ht="24" customHeight="1" s="49">
      <c r="A101" s="187" t="n">
        <v>99</v>
      </c>
      <c r="B101" s="186" t="n"/>
      <c r="C101" s="186" t="inlineStr">
        <is>
          <t>ข้อใดไม่ถูกต้องเกี่ยวกับ NPH insulin</t>
        </is>
      </c>
      <c r="D101" s="186" t="n"/>
      <c r="E101" s="186" t="inlineStr">
        <is>
          <t>Glipizide 5 mg OD</t>
        </is>
      </c>
      <c r="F101" s="186" t="inlineStr">
        <is>
          <t>Empagliflozin 10 mg OD</t>
        </is>
      </c>
      <c r="G101" s="186" t="inlineStr">
        <is>
          <t>Sitagliptin 100 mg OD</t>
        </is>
      </c>
      <c r="H101" s="186" t="inlineStr">
        <is>
          <t>Liraglutide 1.2 mg SC OD</t>
        </is>
      </c>
      <c r="I101" s="188" t="inlineStr">
        <is>
          <t>Levothyroxine 50 mcg OD</t>
        </is>
      </c>
      <c r="J101" s="185" t="inlineStr">
        <is>
          <t>1</t>
        </is>
      </c>
      <c r="K101" s="186" t="inlineStr">
        <is>
          <t>✅ คำตอบที่ถูกต้อง: ข้อ ก. Glipizide 5 mg OD
🎯 ทำไมข้อนี้ถึงถูก: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t>
        </is>
      </c>
      <c r="L101" s="186" t="n"/>
      <c r="M101" s="186" t="inlineStr">
        <is>
          <t>Endocrine</t>
        </is>
      </c>
      <c r="N101" s="186" t="inlineStr">
        <is>
          <t>Diabetes mellitus</t>
        </is>
      </c>
      <c r="O101" s="185" t="inlineStr">
        <is>
          <t>Clinic</t>
        </is>
      </c>
      <c r="P101" s="186" t="inlineStr">
        <is>
          <t>ข้อ 9 (PLE_CC1_2556.md)</t>
        </is>
      </c>
      <c r="Q101" s="185" t="inlineStr">
        <is>
          <t>ข้อสอบจริง</t>
        </is>
      </c>
      <c r="R101" s="185" t="inlineStr">
        <is>
          <t>2556</t>
        </is>
      </c>
      <c r="S101" s="185" t="n"/>
    </row>
    <row r="102" ht="24" customHeight="1" s="49">
      <c r="A102" s="187" t="n">
        <v>100</v>
      </c>
      <c r="B102" s="186" t="n"/>
      <c r="C102" s="186" t="inlineStr">
        <is>
          <t>เป็น intermediate acting insulin</t>
        </is>
      </c>
      <c r="D102" s="186" t="n"/>
      <c r="E102" s="186" t="inlineStr">
        <is>
          <t>Liraglutide 1.2 mg SC OD</t>
        </is>
      </c>
      <c r="F102" s="186" t="inlineStr">
        <is>
          <t>Levothyroxine 50 mcg OD</t>
        </is>
      </c>
      <c r="G102" s="186" t="inlineStr">
        <is>
          <t>Propylthiouracil 50 mg TID</t>
        </is>
      </c>
      <c r="H102" s="186" t="inlineStr">
        <is>
          <t>Methimazole 10 mg OD</t>
        </is>
      </c>
      <c r="I102" s="188" t="inlineStr">
        <is>
          <t>Pioglitazone 15 mg OD</t>
        </is>
      </c>
      <c r="J102" s="185" t="inlineStr">
        <is>
          <t>1</t>
        </is>
      </c>
      <c r="K102" s="186" t="inlineStr">
        <is>
          <t>✅ คำตอบที่ถูกต้อง: ข้อ ก. Liraglutide 1.2 mg SC OD
🎯 ทำไมข้อนี้ถึงถูก: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t>
        </is>
      </c>
      <c r="L102" s="186" t="n"/>
      <c r="M102" s="186" t="inlineStr">
        <is>
          <t>Endocrine</t>
        </is>
      </c>
      <c r="N102" s="186" t="inlineStr">
        <is>
          <t>Diabetes mellitus</t>
        </is>
      </c>
      <c r="O102" s="185" t="inlineStr">
        <is>
          <t>Clinic</t>
        </is>
      </c>
      <c r="P102" s="186" t="inlineStr">
        <is>
          <t>ข้อ 2 (PLE_CC1_2556.md)</t>
        </is>
      </c>
      <c r="Q102" s="185" t="inlineStr">
        <is>
          <t>ข้อสอบจริง</t>
        </is>
      </c>
      <c r="R102" s="185" t="inlineStr">
        <is>
          <t>2556</t>
        </is>
      </c>
      <c r="S102" s="185" t="n"/>
    </row>
    <row r="103" ht="24" customHeight="1" s="49">
      <c r="A103" s="187" t="n">
        <v>101</v>
      </c>
      <c r="B103" s="186" t="n"/>
      <c r="C103" s="186" t="inlineStr">
        <is>
          <t>ยาที่ใช้รักษา Hyperthyroidism คือยาใด</t>
        </is>
      </c>
      <c r="D103" s="186" t="n"/>
      <c r="E103" s="186" t="inlineStr">
        <is>
          <t>Propylthiouracil (PTU), Methimazole (MTZ or MMI), Carbimazole(CBZ) เพราะยาดังกล่าวเป็นยาAntithyroid drugs Ref: ชีทอ.วรนุช</t>
        </is>
      </c>
      <c r="F103" s="186" t="inlineStr">
        <is>
          <t>Glipizide 5 mg OD</t>
        </is>
      </c>
      <c r="G103" s="186" t="inlineStr">
        <is>
          <t>Empagliflozin 10 mg OD</t>
        </is>
      </c>
      <c r="H103" s="186" t="inlineStr">
        <is>
          <t>Sitagliptin 100 mg OD</t>
        </is>
      </c>
      <c r="I103" s="188" t="inlineStr">
        <is>
          <t>Liraglutide 1.2 mg SC OD</t>
        </is>
      </c>
      <c r="J103" s="185" t="inlineStr">
        <is>
          <t>1</t>
        </is>
      </c>
      <c r="K103" s="186" t="inlineStr">
        <is>
          <t>✅ คำตอบที่ถูกต้อง: ข้อ ก. Propylthiouracil (PTU), Methimazole (MTZ or MMI), Carbimazole(CBZ) เพราะยาดังกล่าวเป็นยาAntithyroid drugs Ref: ชีทอ.วรนุช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t>
        </is>
      </c>
      <c r="L103" s="186" t="n"/>
      <c r="M103" s="186" t="inlineStr">
        <is>
          <t>Endocrine</t>
        </is>
      </c>
      <c r="N103" s="186" t="inlineStr">
        <is>
          <t>Hypo/Hyperthyroidism</t>
        </is>
      </c>
      <c r="O103" s="185" t="inlineStr">
        <is>
          <t>Clinic</t>
        </is>
      </c>
      <c r="P103" s="186" t="inlineStr">
        <is>
          <t>ข้อ 5 (PLE_CC1_2554 SET2.md)</t>
        </is>
      </c>
      <c r="Q103" s="185" t="inlineStr">
        <is>
          <t>ข้อสอบจริง</t>
        </is>
      </c>
      <c r="R103" s="185" t="inlineStr">
        <is>
          <t>2554</t>
        </is>
      </c>
      <c r="S103" s="185" t="n"/>
    </row>
    <row r="104" ht="24" customHeight="1" s="49">
      <c r="A104" s="187" t="n">
        <v>102</v>
      </c>
      <c r="B104" s="186" t="n"/>
      <c r="C104" s="186" t="inlineStr">
        <is>
          <t>หากผู้ป่วยรายนี้ได้รับยา methotrexate ซึ่งเป็นยากลุ่ม DMARDs ควรให้ยาใดเพิ่ม เพื่อลดผลข้างเคียงของยา methotrexate ?</t>
        </is>
      </c>
      <c r="D104" s="186" t="n"/>
      <c r="E104" s="186" t="inlineStr">
        <is>
          <t>omeprazole</t>
        </is>
      </c>
      <c r="F104" s="186" t="inlineStr">
        <is>
          <t>calcium carbonate</t>
        </is>
      </c>
      <c r="G104" s="186" t="inlineStr">
        <is>
          <t>folic acid</t>
        </is>
      </c>
      <c r="H104" s="186" t="inlineStr">
        <is>
          <t>vitamin K</t>
        </is>
      </c>
      <c r="I104" s="188" t="inlineStr">
        <is>
          <t>finasteride</t>
        </is>
      </c>
      <c r="J104" s="185" t="inlineStr">
        <is>
          <t>3</t>
        </is>
      </c>
      <c r="K104" s="186" t="inlineStr">
        <is>
          <t>✅ คำตอบที่ถูกต้อง: ข้อ ค. folic acid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t>
        </is>
      </c>
      <c r="L104" s="186" t="n"/>
      <c r="M104" s="186" t="inlineStr">
        <is>
          <t>Endocrine</t>
        </is>
      </c>
      <c r="N104" s="186" t="inlineStr">
        <is>
          <t>Diabetes mellitus</t>
        </is>
      </c>
      <c r="O104" s="185" t="inlineStr">
        <is>
          <t>Clinic</t>
        </is>
      </c>
      <c r="P104" s="186" t="inlineStr">
        <is>
          <t>ข้อ 4 (PLE_CC1_2554 SET2.md)</t>
        </is>
      </c>
      <c r="Q104" s="185" t="inlineStr">
        <is>
          <t>ข้อสอบจริง</t>
        </is>
      </c>
      <c r="R104" s="185" t="inlineStr">
        <is>
          <t>2554</t>
        </is>
      </c>
      <c r="S104" s="185" t="n"/>
    </row>
    <row r="105" ht="24" customHeight="1" s="49">
      <c r="A105" s="187" t="n">
        <v>103</v>
      </c>
      <c r="B105" s="186" t="n"/>
      <c r="C105" s="186" t="inlineStr">
        <is>
          <t>อาการจากต่อมไทรอยด์โต: ผู้ป่วยจะมาพบแพทย์์ด้วยอาการมีก้อนที่คอหรือคอโตกว่าปกติ</t>
        </is>
      </c>
      <c r="D105" s="186" t="n"/>
      <c r="E105" s="186" t="inlineStr">
        <is>
          <t>Propylthiouracil 50 mg TID</t>
        </is>
      </c>
      <c r="F105" s="186" t="inlineStr">
        <is>
          <t>Methimazole 10 mg OD</t>
        </is>
      </c>
      <c r="G105" s="186" t="inlineStr">
        <is>
          <t>Pioglitazone 15 mg OD</t>
        </is>
      </c>
      <c r="H105" s="186" t="inlineStr">
        <is>
          <t>Insulin glargine 10 units SC HS</t>
        </is>
      </c>
      <c r="I105" s="188" t="inlineStr">
        <is>
          <t>Insulin lispro 4 units SC before meals</t>
        </is>
      </c>
      <c r="J105" s="185" t="inlineStr">
        <is>
          <t>1</t>
        </is>
      </c>
      <c r="K105" s="186" t="inlineStr">
        <is>
          <t>✅ คำตอบที่ถูกต้อง: ข้อ ก. Propylthiouracil 50 mg TID
🎯 ทำไมข้อนี้ถึงถูก: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t>
        </is>
      </c>
      <c r="L105" s="186" t="n"/>
      <c r="M105" s="186" t="inlineStr">
        <is>
          <t>Endocrine</t>
        </is>
      </c>
      <c r="N105" s="186" t="inlineStr">
        <is>
          <t>Hypo/Hyperthyroidism</t>
        </is>
      </c>
      <c r="O105" s="185" t="inlineStr">
        <is>
          <t>Clinic</t>
        </is>
      </c>
      <c r="P105" s="186" t="inlineStr">
        <is>
          <t>ข้อ 1 (PLE_CC1_2554 SET2.md)</t>
        </is>
      </c>
      <c r="Q105" s="185" t="inlineStr">
        <is>
          <t>ข้อสอบจริง</t>
        </is>
      </c>
      <c r="R105" s="185" t="inlineStr">
        <is>
          <t>2554</t>
        </is>
      </c>
      <c r="S105" s="185" t="n"/>
    </row>
    <row r="106" ht="24" customHeight="1" s="49">
      <c r="A106" s="187" t="n">
        <v>104</v>
      </c>
      <c r="B106" s="186" t="n"/>
      <c r="C106" s="186" t="inlineStr">
        <is>
          <t>ข้อใดคือความเสี่ยงที่อาจเกิดขึ้นเมื่อใช้ metformin เป็นระยะยาว - Retinopathy - Nephro - Neuro</t>
        </is>
      </c>
      <c r="D106" s="186" t="n"/>
      <c r="E106" s="186" t="inlineStr">
        <is>
          <t>Bone fracture</t>
        </is>
      </c>
      <c r="F106" s="186" t="inlineStr">
        <is>
          <t>Bladder cancer</t>
        </is>
      </c>
      <c r="G106" s="186" t="inlineStr">
        <is>
          <t>Cyanocobalamin deficiency</t>
        </is>
      </c>
      <c r="H106" s="186" t="inlineStr">
        <is>
          <t>Edema</t>
        </is>
      </c>
      <c r="I106" s="188" t="inlineStr">
        <is>
          <t>Heart failure</t>
        </is>
      </c>
      <c r="J106" s="185" t="inlineStr">
        <is>
          <t>1</t>
        </is>
      </c>
      <c r="K106" s="186" t="inlineStr">
        <is>
          <t>✅ คำตอบที่ถูกต้อง: ข้อ ก. Bone fracture
🎯 ทำไมข้อนี้ถึงถูก: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t>
        </is>
      </c>
      <c r="L106" s="186" t="n"/>
      <c r="M106" s="186" t="inlineStr">
        <is>
          <t>Endocrine</t>
        </is>
      </c>
      <c r="N106" s="186" t="inlineStr">
        <is>
          <t>Diabetes mellitus</t>
        </is>
      </c>
      <c r="O106" s="185" t="inlineStr">
        <is>
          <t>Clinic</t>
        </is>
      </c>
      <c r="P106" s="186" t="inlineStr">
        <is>
          <t>ข้อ 60 (PLE_CC1_2562_Key.md)</t>
        </is>
      </c>
      <c r="Q106" s="185" t="inlineStr">
        <is>
          <t>ข้อสอบจริง</t>
        </is>
      </c>
      <c r="R106" s="185" t="inlineStr">
        <is>
          <t>2562</t>
        </is>
      </c>
      <c r="S106" s="185" t="n"/>
    </row>
    <row r="107" ht="24" customHeight="1" s="49">
      <c r="A107" s="187" t="n">
        <v>105</v>
      </c>
      <c r="B107" s="186" t="n"/>
      <c r="C107" s="186" t="inlineStr">
        <is>
          <t>หากผู้ป่วยท้อง 4 เดือนแล้วต้องรักษาได้รับยา MMI อยู่ควรทำอย่างไร dose dependent . X ิ Galerveining &gt; 30mg/d &amp;side : PTU in esier dose independent ~</t>
        </is>
      </c>
      <c r="D107" s="186" t="n"/>
      <c r="E107" s="186" t="inlineStr">
        <is>
          <t>เปลี่ยนเป็น PTU ไนไตรมาสแรก</t>
        </is>
      </c>
      <c r="F107" s="186" t="inlineStr">
        <is>
          <t>ใช้ MMI ต่อ</t>
        </is>
      </c>
      <c r="G107" s="186" t="inlineStr">
        <is>
          <t>เปลี่ยนเป็น PTU จนคลอด</t>
        </is>
      </c>
      <c r="H107" s="186" t="inlineStr">
        <is>
          <t>ลดขนาดยา MMI</t>
        </is>
      </c>
      <c r="I107" s="188" t="inlineStr">
        <is>
          <t>เพิ่มขนาดยา MMI</t>
        </is>
      </c>
      <c r="J107" s="185" t="inlineStr">
        <is>
          <t>1</t>
        </is>
      </c>
      <c r="K107" s="186" t="inlineStr">
        <is>
          <t>✅ คำตอบที่ถูกต้อง: ข้อ ก. เปลี่ยนเป็น PTU ไนไตรมาสแรก
🎯 ทำไมข้อนี้ถึงถูก: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t>
        </is>
      </c>
      <c r="L107" s="186" t="n"/>
      <c r="M107" s="186" t="inlineStr">
        <is>
          <t>Endocrine</t>
        </is>
      </c>
      <c r="N107" s="186" t="inlineStr">
        <is>
          <t>Hypo/Hyperthyroidism</t>
        </is>
      </c>
      <c r="O107" s="185" t="inlineStr">
        <is>
          <t>Clinic</t>
        </is>
      </c>
      <c r="P107" s="186" t="inlineStr">
        <is>
          <t>ข้อ 27 (PLE_CC1_2562_Key.md)</t>
        </is>
      </c>
      <c r="Q107" s="185" t="inlineStr">
        <is>
          <t>ข้อสอบจริง</t>
        </is>
      </c>
      <c r="R107" s="185" t="inlineStr">
        <is>
          <t>2562</t>
        </is>
      </c>
      <c r="S107" s="185" t="n"/>
    </row>
    <row r="108" ht="24" customHeight="1" s="49">
      <c r="A108" s="187" t="n">
        <v>106</v>
      </c>
      <c r="B108" s="186" t="n"/>
      <c r="C108" s="186" t="inlineStr">
        <is>
          <t>คนไข้น ้าตาลสูงมาก HbA1C 10%, FBS 320 mg/dL, SCr 2 ได้รับ Insulin Mixtard 8-0-4 ac ข้อใด ถูกต้องเกี่ยวกับ Mixtard</t>
        </is>
      </c>
      <c r="D108" s="186" t="n"/>
      <c r="E108" s="186" t="inlineStr">
        <is>
          <t>ออกฤทธิ์ช้ากว่า Glulisine</t>
        </is>
      </c>
      <c r="F108" s="186" t="inlineStr">
        <is>
          <t>ประกอบด้วย NPH 30%, RI 70%</t>
        </is>
      </c>
      <c r="G108" s="186" t="inlineStr">
        <is>
          <t>แก้ไขภาวะ Diabetic ketoacidosis</t>
        </is>
      </c>
      <c r="H108" s="186" t="inlineStr">
        <is>
          <t>เกิด Hypoglycemia น้อยกว่า Lispro</t>
        </is>
      </c>
      <c r="I108" s="188" t="inlineStr">
        <is>
          <t>สามารถฉีดได้ทั ง SC และ IV</t>
        </is>
      </c>
      <c r="J108" s="185" t="inlineStr">
        <is>
          <t>1</t>
        </is>
      </c>
      <c r="K108" s="186" t="inlineStr">
        <is>
          <t>✅ คำตอบที่ถูกต้อง: ข้อ ก. ออกฤทธิ์ช้ากว่า Glulisine
🎯 ทำไมข้อนี้ถึงถูก: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t>
        </is>
      </c>
      <c r="L108" s="186" t="n"/>
      <c r="M108" s="186" t="inlineStr">
        <is>
          <t>Endocrine</t>
        </is>
      </c>
      <c r="N108" s="186" t="inlineStr">
        <is>
          <t>Diabetes mellitus</t>
        </is>
      </c>
      <c r="O108" s="185" t="inlineStr">
        <is>
          <t>Clinic</t>
        </is>
      </c>
      <c r="P108" s="186" t="inlineStr">
        <is>
          <t>ข้อ 5 (PLE_CC1_2560 22 April Set 1.md)</t>
        </is>
      </c>
      <c r="Q108" s="185" t="inlineStr">
        <is>
          <t>ข้อสอบจริง</t>
        </is>
      </c>
      <c r="R108" s="185" t="inlineStr">
        <is>
          <t>2560</t>
        </is>
      </c>
      <c r="S108" s="185" t="n"/>
    </row>
    <row r="109" ht="24" customHeight="1" s="49">
      <c r="A109" s="187" t="n">
        <v>107</v>
      </c>
      <c r="B109" s="186" t="n"/>
      <c r="C109" s="186" t="inlineStr">
        <is>
          <t>ยาตัวใดท้าให้เกิด hypoglycemia ได้มากที่สุด</t>
        </is>
      </c>
      <c r="D109" s="186" t="n"/>
      <c r="E109" s="186" t="inlineStr">
        <is>
          <t>Glibenclamide</t>
        </is>
      </c>
      <c r="F109" s="186" t="inlineStr">
        <is>
          <t>Metformin</t>
        </is>
      </c>
      <c r="G109" s="186" t="inlineStr">
        <is>
          <t>Insulin glargine</t>
        </is>
      </c>
      <c r="H109" s="186" t="inlineStr">
        <is>
          <t>Acarbose</t>
        </is>
      </c>
      <c r="I109" s="188" t="inlineStr">
        <is>
          <t>Pioglitazone</t>
        </is>
      </c>
      <c r="J109" s="185" t="inlineStr">
        <is>
          <t>1</t>
        </is>
      </c>
      <c r="K109" s="186" t="inlineStr">
        <is>
          <t>✅ คำตอบที่ถูกต้อง: ข้อ ก. Glibenclamide
🎯 ทำไมข้อนี้ถึงถูก: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t>
        </is>
      </c>
      <c r="L109" s="186" t="n"/>
      <c r="M109" s="186" t="inlineStr">
        <is>
          <t>Endocrine</t>
        </is>
      </c>
      <c r="N109" s="186" t="inlineStr">
        <is>
          <t>Diabetes mellitus</t>
        </is>
      </c>
      <c r="O109" s="185" t="inlineStr">
        <is>
          <t>Clinic</t>
        </is>
      </c>
      <c r="P109" s="186" t="inlineStr">
        <is>
          <t>ข้อ 19 (PLE_CC1_2559.md)</t>
        </is>
      </c>
      <c r="Q109" s="185" t="inlineStr">
        <is>
          <t>ข้อสอบจริง</t>
        </is>
      </c>
      <c r="R109" s="185" t="inlineStr">
        <is>
          <t>2559</t>
        </is>
      </c>
      <c r="S109" s="185" t="n"/>
    </row>
    <row r="110" ht="24" customHeight="1" s="49">
      <c r="A110" s="187" t="n">
        <v>108</v>
      </c>
      <c r="B110" s="186" t="n"/>
      <c r="C110" s="186" t="inlineStr">
        <is>
          <t>ข้อใดคือผลข้างเคียงของ Phentermine</t>
        </is>
      </c>
      <c r="D110" s="186" t="n"/>
      <c r="E110" s="186" t="inlineStr">
        <is>
          <t>Hypertension</t>
        </is>
      </c>
      <c r="F110" s="186" t="inlineStr">
        <is>
          <t>Hyperkalemia</t>
        </is>
      </c>
      <c r="G110" s="186" t="inlineStr">
        <is>
          <t>Proteinurea</t>
        </is>
      </c>
      <c r="H110" s="186" t="inlineStr">
        <is>
          <t>Hyperphosphatemia</t>
        </is>
      </c>
      <c r="I110" s="188" t="inlineStr">
        <is>
          <t>Hyperuricemia</t>
        </is>
      </c>
      <c r="J110" s="185" t="inlineStr">
        <is>
          <t>1</t>
        </is>
      </c>
      <c r="K110" s="186" t="inlineStr">
        <is>
          <t>✅ คำตอบที่ถูกต้อง: ข้อ ก. Hypertension
🎯 ทำไมข้อนี้ถึงถูก: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t>
        </is>
      </c>
      <c r="L110" s="186" t="n"/>
      <c r="M110" s="186" t="inlineStr">
        <is>
          <t>Endocrine</t>
        </is>
      </c>
      <c r="N110" s="186" t="inlineStr">
        <is>
          <t>Diabetes mellitus</t>
        </is>
      </c>
      <c r="O110" s="185" t="inlineStr">
        <is>
          <t>Clinic</t>
        </is>
      </c>
      <c r="P110" s="186" t="inlineStr">
        <is>
          <t>ข้อ 75 (PLE_CC1_2559.md)</t>
        </is>
      </c>
      <c r="Q110" s="185" t="inlineStr">
        <is>
          <t>ข้อสอบจริง</t>
        </is>
      </c>
      <c r="R110" s="185" t="inlineStr">
        <is>
          <t>2559</t>
        </is>
      </c>
      <c r="S110" s="185" t="n"/>
    </row>
    <row r="111" ht="24" customHeight="1" s="49">
      <c r="A111" s="187" t="n">
        <v>109</v>
      </c>
      <c r="B111" s="186" t="n"/>
      <c r="C111" s="186" t="inlineStr">
        <is>
          <t>ข้อใดถูกต้องที่สุดเกี่ยวกับภาวะ hyperthyroidism</t>
        </is>
      </c>
      <c r="D111" s="186" t="n"/>
      <c r="E111" s="186" t="inlineStr">
        <is>
          <t>grave’s disease คือสาเหตุหลัก</t>
        </is>
      </c>
      <c r="F111" s="186" t="inlineStr">
        <is>
          <t>hashimotoคือสาเหตุหลัก</t>
        </is>
      </c>
      <c r="G111" s="186" t="inlineStr">
        <is>
          <t>หากพบภาวะนี้ในเด็ก มักพิจารณาการผ่าตัด</t>
        </is>
      </c>
      <c r="H111" s="186" t="inlineStr">
        <is>
          <t>หากพบภาวะนี้ในผู้สูงอายุ มักพิจารณาการผ่าตัด</t>
        </is>
      </c>
      <c r="I111" s="188" t="inlineStr">
        <is>
          <t>ระดับ euthyroid คือระดับฮอร์โมนไทรอยด์อยู่ในช่วงปกติ</t>
        </is>
      </c>
      <c r="J111" s="185" t="inlineStr">
        <is>
          <t>1</t>
        </is>
      </c>
      <c r="K111" s="186" t="inlineStr">
        <is>
          <t>✅ คำตอบที่ถูกต้อง: ข้อ ก. Grave's disease คือสาเหตุหลัก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t>
        </is>
      </c>
      <c r="L111" s="186" t="n"/>
      <c r="M111" s="186" t="inlineStr">
        <is>
          <t>Endocrine</t>
        </is>
      </c>
      <c r="N111" s="186" t="inlineStr">
        <is>
          <t>Hypo/Hyperthyroidism</t>
        </is>
      </c>
      <c r="O111" s="185" t="inlineStr">
        <is>
          <t>Clinic</t>
        </is>
      </c>
      <c r="P111" s="186" t="inlineStr">
        <is>
          <t>ข้อ 2 (PLE_CC1_2554 SET2.md)</t>
        </is>
      </c>
      <c r="Q111" s="185" t="inlineStr">
        <is>
          <t>ข้อสอบจริง</t>
        </is>
      </c>
      <c r="R111" s="185" t="inlineStr">
        <is>
          <t>2554</t>
        </is>
      </c>
      <c r="S111" s="185" t="n"/>
    </row>
    <row r="112" ht="24" customHeight="1" s="49">
      <c r="A112" s="187" t="n">
        <v>110</v>
      </c>
      <c r="B112" s="186" t="n"/>
      <c r="C112" s="186" t="inlineStr">
        <is>
          <t>ผู้ป่วยเพศหญิง อายุ 50 ปี เพิ่งได้รับการวินิจฉัยว่าเป็นเบาหวานชนิดที่ 2 และได้รับยา Metformin ข้อใด ถูกต้องเกี่ยวกับยานี้</t>
        </is>
      </c>
      <c r="D112" s="186" t="n"/>
      <c r="E112" s="186" t="inlineStr">
        <is>
          <t>เพิ่มการหลั่งอินซูลินจาก β-cell ของตับอ่อน</t>
        </is>
      </c>
      <c r="F112" s="186" t="inlineStr">
        <is>
          <t>ลดการดูดซึมกลูโคสจากทางเดินอาหาร</t>
        </is>
      </c>
      <c r="G112" s="186" t="inlineStr">
        <is>
          <t>ลดการสังเคราะห์กลูโคสจากตับ</t>
        </is>
      </c>
      <c r="H112" s="186" t="inlineStr">
        <is>
          <t>ลด glucose uptake และการใช้กลูโคสในเซลล์เป้าหมายของอินซูลิน</t>
        </is>
      </c>
      <c r="I112" s="188" t="inlineStr">
        <is>
          <t>ผลข้างเคียงที่พบบ่อยคือ ภาวะกลูโคสในเลือดต่ำ (Hypoglycemia)</t>
        </is>
      </c>
      <c r="J112" s="185" t="inlineStr">
        <is>
          <t>1</t>
        </is>
      </c>
      <c r="K112" s="186" t="inlineStr">
        <is>
          <t>✅ คำตอบที่ถูกต้อง: ข้อ ก. เพิ่มการหลั่งอินซูลินจาก β-cell ของตับอ่อน
🎯 ทำไมข้อนี้ถึงถูก: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t>
        </is>
      </c>
      <c r="L112" s="186" t="n"/>
      <c r="M112" s="186" t="inlineStr">
        <is>
          <t>Endocrine</t>
        </is>
      </c>
      <c r="N112" s="186" t="inlineStr">
        <is>
          <t>Diabetes mellitus</t>
        </is>
      </c>
      <c r="O112" s="185" t="inlineStr">
        <is>
          <t>Clinic</t>
        </is>
      </c>
      <c r="P112" s="186" t="inlineStr">
        <is>
          <t>ข้อ 2 (PLE_CC1_Practice_Exam.md)</t>
        </is>
      </c>
      <c r="Q112" s="185" t="inlineStr">
        <is>
          <t>แบบฝึกหัด</t>
        </is>
      </c>
      <c r="R112" s="185" t="inlineStr">
        <is>
          <t>เล่มม่วง</t>
        </is>
      </c>
      <c r="S112" s="185" t="n"/>
    </row>
    <row r="113" ht="24" customHeight="1" s="49">
      <c r="A113" s="187" t="n">
        <v>111</v>
      </c>
      <c r="B113" s="186"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t>
        </is>
      </c>
      <c r="C113" s="186" t="inlineStr">
        <is>
          <t>ข้อใดต่อไปนี้ไม่ถูกต้องเกี่ยวกับยาฉีด insulin</t>
        </is>
      </c>
      <c r="D113" s="186" t="n"/>
      <c r="E113" s="186" t="inlineStr">
        <is>
          <t>Insulin Lispro มี onset ในการออกฤทธิ์ที่เร็วกว่า NPH และจัดอยู่ใน Rapid acting insulin</t>
        </is>
      </c>
      <c r="F113" s="186"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G113" s="186" t="inlineStr">
        <is>
          <t>Insulin Aspart บริหารยาโดยฉีดเข้าใต้ผิวหนังได้ทันทีก่อนมื้ออาหาร</t>
        </is>
      </c>
      <c r="H113" s="186" t="inlineStr">
        <is>
          <t>NPH insulin ไม่ใช้ในการรักษาผู้ป่วย Diabetic ketoacidosis</t>
        </is>
      </c>
      <c r="I113" s="188" t="inlineStr">
        <is>
          <t>สามารถฉีดได้ทั้ง SC และ IV</t>
        </is>
      </c>
      <c r="J113" s="185" t="inlineStr">
        <is>
          <t>1</t>
        </is>
      </c>
      <c r="K113" s="186" t="inlineStr">
        <is>
          <t>✅ คำตอบที่ถูกต้อง: ข้อ ก. Insulin Lispro มี onset ในการออกฤทธิ์ที่เร็วกว่า NPH และจัดอยู่ใน Rapid acting insulin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t>
        </is>
      </c>
      <c r="L113" s="186" t="n"/>
      <c r="M113" s="186" t="inlineStr">
        <is>
          <t>Endocrine</t>
        </is>
      </c>
      <c r="N113" s="186" t="inlineStr">
        <is>
          <t>Diabetes mellitus</t>
        </is>
      </c>
      <c r="O113" s="185" t="inlineStr">
        <is>
          <t>Clinic</t>
        </is>
      </c>
      <c r="P113" s="186" t="inlineStr">
        <is>
          <t>ข้อ 3 (PLE_CC1_Practice_Exam.md)</t>
        </is>
      </c>
      <c r="Q113" s="185" t="inlineStr">
        <is>
          <t>แบบฝึกหัด</t>
        </is>
      </c>
      <c r="R113" s="185" t="inlineStr">
        <is>
          <t>เล่มม่วง</t>
        </is>
      </c>
      <c r="S113" s="185" t="n"/>
    </row>
    <row r="114" ht="24" customHeight="1" s="49">
      <c r="A114" s="187" t="n">
        <v>112</v>
      </c>
      <c r="B114" s="186" t="n"/>
      <c r="C114" s="186" t="inlineStr">
        <is>
          <t>ผู้ป่วยหญิงไทยคู่ อายุ 45 ปี น้ำหนัก 86 กิโลกรัม สูง 168 ซม. CC: มาพบแพทย์์ตามนัด HPI: Chronic kidney disease stage 4</t>
        </is>
      </c>
      <c r="D114" s="186" t="n"/>
      <c r="E114" s="186" t="inlineStr">
        <is>
          <t>ไม่เหมาะสม เนื่องจากขนาดยา Metformin สูงเกินไป</t>
        </is>
      </c>
      <c r="F114" s="186" t="inlineStr">
        <is>
          <t>ไม่เมาะสม เนื่องจากขนาดยา Metformin ต่ำเกินไป</t>
        </is>
      </c>
      <c r="G114" s="186" t="inlineStr">
        <is>
          <t>ไม่เหมาะสม เนื่องจากผู้ป่วยมีค่า eGFR น้อยกว่า 30 mL/min/1.73 mଶ</t>
        </is>
      </c>
      <c r="H114" s="186" t="inlineStr">
        <is>
          <t>เหมาะสม เนื่องจากยานี้ไม่ทำให้เกิด hypoglycemia</t>
        </is>
      </c>
      <c r="I114" s="188" t="inlineStr">
        <is>
          <t>เหมาะสม เนื่องจากผู้ป่วยมีน้ำหนักตัวเกิน</t>
        </is>
      </c>
      <c r="J114" s="185" t="inlineStr">
        <is>
          <t>1</t>
        </is>
      </c>
      <c r="K114" s="186" t="inlineStr">
        <is>
          <t>✅ คำตอบที่ถูกต้อง: ข้อ ก. ไม่เหมาะสม เนื่องจากขนาดยา Metformin สูงเกินไป
🎯 ทำไมข้อนี้ถึงถูก: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114" s="186" t="n"/>
      <c r="M114" s="186" t="inlineStr">
        <is>
          <t>Endocrine</t>
        </is>
      </c>
      <c r="N114" s="186" t="inlineStr">
        <is>
          <t>Diabetes mellitus</t>
        </is>
      </c>
      <c r="O114" s="185" t="inlineStr">
        <is>
          <t>Clinic</t>
        </is>
      </c>
      <c r="P114" s="186" t="inlineStr">
        <is>
          <t>ข้อ 8 (PLE_CC1_Practice_Exam.md)</t>
        </is>
      </c>
      <c r="Q114" s="185" t="inlineStr">
        <is>
          <t>แบบฝึกหัด</t>
        </is>
      </c>
      <c r="R114" s="185" t="inlineStr">
        <is>
          <t>เล่มม่วง</t>
        </is>
      </c>
      <c r="S114" s="185" t="n"/>
    </row>
    <row r="115" ht="24" customHeight="1" s="49">
      <c r="A115" s="187" t="n">
        <v>113</v>
      </c>
      <c r="B115" s="186" t="n"/>
      <c r="C115" s="186"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D115" s="186" t="n"/>
      <c r="E115" s="186" t="inlineStr">
        <is>
          <t>ไม่ควรเปลี่ยนยา เนื่องจากยาเดิมมีประสิทธิภาพดีอยู่แล้ว</t>
        </is>
      </c>
      <c r="F115" s="186" t="inlineStr">
        <is>
          <t>ควรเปลี่ยนยา โดยใช้ยา Glibenclamide แทน</t>
        </is>
      </c>
      <c r="G115" s="186" t="inlineStr">
        <is>
          <t>ควรเปลี่ยนยา โดยใช้ยา Acarbose แทน</t>
        </is>
      </c>
      <c r="H115" s="186" t="inlineStr">
        <is>
          <t>ควรปลี่ยนยา โดยใช้ยา Repaglinide แทน</t>
        </is>
      </c>
      <c r="I115" s="188" t="inlineStr">
        <is>
          <t>มีข้อถูกมากกว่า1ข้อ</t>
        </is>
      </c>
      <c r="J115" s="185" t="inlineStr">
        <is>
          <t>1</t>
        </is>
      </c>
      <c r="K115" s="186" t="inlineStr">
        <is>
          <t>✅ คำตอบที่ถูกต้อง: ข้อ ก. ไม่ควรเปลี่ยนยา เนื่องจากยาเดิมมีประสิทธิภาพดีอยู่แล้ว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115" s="186" t="n"/>
      <c r="M115" s="186" t="inlineStr">
        <is>
          <t>Endocrine</t>
        </is>
      </c>
      <c r="N115" s="186" t="inlineStr">
        <is>
          <t>Diabetes mellitus</t>
        </is>
      </c>
      <c r="O115" s="185" t="inlineStr">
        <is>
          <t>Clinic</t>
        </is>
      </c>
      <c r="P115" s="186" t="inlineStr">
        <is>
          <t>ข้อ 15 (PLE_CC1_Practice_Exam.md)</t>
        </is>
      </c>
      <c r="Q115" s="185" t="inlineStr">
        <is>
          <t>แบบฝึกหัด</t>
        </is>
      </c>
      <c r="R115" s="185" t="inlineStr">
        <is>
          <t>เล่มม่วง</t>
        </is>
      </c>
      <c r="S115" s="185" t="n"/>
    </row>
    <row r="116" ht="24" customHeight="1" s="49">
      <c r="A116" s="187" t="n">
        <v>114</v>
      </c>
      <c r="B116" s="186" t="n"/>
      <c r="C116" s="186"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D116" s="186" t="n"/>
      <c r="E116" s="186" t="inlineStr">
        <is>
          <t>Prader-Willi Syndrome</t>
        </is>
      </c>
      <c r="F116" s="186" t="inlineStr">
        <is>
          <t>Cushing's syndrome</t>
        </is>
      </c>
      <c r="G116" s="186" t="inlineStr">
        <is>
          <t>Hyperthyroidism</t>
        </is>
      </c>
      <c r="H116" s="186" t="inlineStr">
        <is>
          <t>ข้อ ก และ ข</t>
        </is>
      </c>
      <c r="I116" s="188" t="inlineStr">
        <is>
          <t>ถูกทุกข้อ</t>
        </is>
      </c>
      <c r="J116" s="185" t="inlineStr">
        <is>
          <t>1</t>
        </is>
      </c>
      <c r="K116" s="186" t="inlineStr">
        <is>
          <t>✅ คำตอบที่ถูกต้อง: ข้อ ก. Prader-Willi Syndrome
🎯 ทำไมข้อนี้ถึงถูก: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116" s="186" t="n"/>
      <c r="M116" s="186" t="inlineStr">
        <is>
          <t>Endocrine</t>
        </is>
      </c>
      <c r="N116" s="186" t="inlineStr">
        <is>
          <t>Obesity</t>
        </is>
      </c>
      <c r="O116" s="185" t="inlineStr">
        <is>
          <t>Clinic</t>
        </is>
      </c>
      <c r="P116" s="186" t="inlineStr">
        <is>
          <t>ข้อ 33 (PLE_CC1_Practice_Exam.md)</t>
        </is>
      </c>
      <c r="Q116" s="185" t="inlineStr">
        <is>
          <t>แบบฝึกหัด</t>
        </is>
      </c>
      <c r="R116" s="185" t="inlineStr">
        <is>
          <t>เล่มม่วง</t>
        </is>
      </c>
      <c r="S116" s="185" t="n"/>
    </row>
    <row r="117" ht="24" customHeight="1" s="49">
      <c r="A117" s="187" t="n">
        <v>115</v>
      </c>
      <c r="B117" s="186" t="inlineStr">
        <is>
          <t>[กรณีศึกษา 9]
ผู้ป่วยหญิงน้ำหนัก 85 kg สูง 160 cm FBS 165 mg/dL, HbA1C 8.0, Scr 1.0</t>
        </is>
      </c>
      <c r="C117" s="186" t="inlineStr">
        <is>
          <t>คำถาม: ผู้ป่วยหญิงน้ำหนัก 85 kg สูง 160 cm FBS 165 mg/dL, HbA1C 8.0 Scr 1 ควรได้รับการรักษาอย่างไร</t>
        </is>
      </c>
      <c r="D117" s="186" t="n"/>
      <c r="E117" s="186" t="inlineStr">
        <is>
          <t>Insulin</t>
        </is>
      </c>
      <c r="F117" s="186" t="inlineStr">
        <is>
          <t>Metformin</t>
        </is>
      </c>
      <c r="G117" s="186" t="inlineStr">
        <is>
          <t>Pioglitazone</t>
        </is>
      </c>
      <c r="H117" s="186" t="inlineStr">
        <is>
          <t>Glibenclamide</t>
        </is>
      </c>
      <c r="I117" s="188" t="inlineStr">
        <is>
          <t>Acarbose</t>
        </is>
      </c>
      <c r="J117" s="185" t="inlineStr">
        <is>
          <t>2</t>
        </is>
      </c>
      <c r="K117" s="186" t="inlineStr">
        <is>
          <t>✅ คำตอบที่ถูกต้อง: ข้อ ข. Metformin
🎯 ทำไมข้อนี้ถึงถูก:
🔍 ข้ออื่นผิดเพราะอะไร:
🔍 ข้ออื่นผิดเพราะอะไร:
• ข้อ ก. (Insulin): ไม่ตรงกับหลักการหรือข้อบ่งใช้ที่ถูกต้องตามโจทย์กำหนด
• ข้อ ค. (Pioglitazone): ไม่ตรงกับหลักการหรือข้อบ่งใช้ที่ถูกต้องตามโจทย์กำหนด
• ข้อ ง. (Glibenclamide): ไม่ตรงกับหลักการหรือข้อบ่งใช้ที่ถูกต้องตามโจทย์กำหนด
• ข้อ จ. (Acarbose): ไม่ตรงกับหลักการหรือข้อบ่งใช้ที่ถูกต้องตามโจทย์กำหนด</t>
        </is>
      </c>
      <c r="L117" s="186" t="n"/>
      <c r="M117" s="186" t="inlineStr">
        <is>
          <t>Endocrine</t>
        </is>
      </c>
      <c r="N117" s="186" t="inlineStr">
        <is>
          <t>Diabetes mellitus</t>
        </is>
      </c>
      <c r="O117" s="185" t="inlineStr">
        <is>
          <t>Clinic</t>
        </is>
      </c>
      <c r="P117" s="186" t="inlineStr">
        <is>
          <t>[SOURCE: Pharma Plus เล่มม่วง 2 - ข้อสอบย้อนหลังปี 2558 วันที่ 1 ข้อ 70]</t>
        </is>
      </c>
      <c r="Q117" s="185" t="inlineStr">
        <is>
          <t>ข้อสอบจริง</t>
        </is>
      </c>
      <c r="R117" s="185" t="inlineStr">
        <is>
          <t>2558</t>
        </is>
      </c>
      <c r="S117" s="185" t="n"/>
    </row>
    <row r="118" ht="24" customHeight="1" s="49">
      <c r="A118" s="187" t="n">
        <v>116</v>
      </c>
      <c r="B118" s="186" t="inlineStr">
        <is>
          <t>[กรณีศึกษา 9]
ผู้ป่วยหญิงน้ำหนัก 85 kg สูง 160 cm ไม่รับการรักษา ต่อมา 6 เดือน ตรวจ FBS 190 mg/dL, A1c 9.0%, Scr 2.2 mg/dL</t>
        </is>
      </c>
      <c r="C118" s="186" t="inlineStr">
        <is>
          <t>คำถาม: ผู้ป่วยไม่รับการรักษาต่อมา 6 เดือน ตรวจ FBS 190, A1c 9.0 Scr 2.2 ยาใดที่ควรได้รับ</t>
        </is>
      </c>
      <c r="D118" s="186" t="n"/>
      <c r="E118" s="186" t="inlineStr">
        <is>
          <t>Regular insulin</t>
        </is>
      </c>
      <c r="F118" s="186" t="inlineStr">
        <is>
          <t>Metformin</t>
        </is>
      </c>
      <c r="G118" s="186" t="inlineStr">
        <is>
          <t>Acarbose</t>
        </is>
      </c>
      <c r="H118" s="186" t="inlineStr">
        <is>
          <t>Glibenclamide</t>
        </is>
      </c>
      <c r="I118" s="188" t="inlineStr">
        <is>
          <t>Sitagliptin</t>
        </is>
      </c>
      <c r="J118" s="185" t="inlineStr">
        <is>
          <t>1</t>
        </is>
      </c>
      <c r="K118" s="186" t="inlineStr">
        <is>
          <t>✅ คำตอบที่ถูกต้อง: ข้อ ก. Regular insulin
🎯 ทำไมข้อนี้ถึงถูก:
🔍 ข้ออื่นผิดเพราะอะไร:
🔍 ข้ออื่นผิดเพราะอะไร:
• ข้อ ข. (Metformin): ไม่ตรงกับหลักการหรือข้อบ่งใช้ที่ถูกต้องตามโจทย์กำหนด
• ข้อ ค. (Acarbose): ไม่ตรงกับหลักการหรือข้อบ่งใช้ที่ถูกต้องตามโจทย์กำหนด
• ข้อ ง. (Glibenclamide): ไม่ตรงกับหลักการหรือข้อบ่งใช้ที่ถูกต้องตามโจทย์กำหนด
• ข้อ จ. (Sitagliptin): ไม่ตรงกับหลักการหรือข้อบ่งใช้ที่ถูกต้องตามโจทย์กำหนด</t>
        </is>
      </c>
      <c r="L118" s="186" t="n"/>
      <c r="M118" s="186" t="inlineStr">
        <is>
          <t>Endocrine</t>
        </is>
      </c>
      <c r="N118" s="186" t="inlineStr">
        <is>
          <t>Diabetes mellitus</t>
        </is>
      </c>
      <c r="O118" s="185" t="inlineStr">
        <is>
          <t>Clinic</t>
        </is>
      </c>
      <c r="P118" s="186" t="inlineStr">
        <is>
          <t>[SOURCE: Pharma Plus เล่มม่วง 2 - ข้อสอบย้อนหลังปี 2558 วันที่ 1 ข้อ 71]</t>
        </is>
      </c>
      <c r="Q118" s="185" t="inlineStr">
        <is>
          <t>ข้อสอบจริง</t>
        </is>
      </c>
      <c r="R118" s="185" t="inlineStr">
        <is>
          <t>2558</t>
        </is>
      </c>
      <c r="S118" s="185" t="n"/>
    </row>
    <row r="119" ht="24" customHeight="1" s="49">
      <c r="A119" s="187" t="n">
        <v>117</v>
      </c>
      <c r="B119" s="186" t="inlineStr">
        <is>
          <t>[กรณีศึกษา 9]
ผู้ป่วยเบาหวานตรวจติดตามการรักษา พบว่าระดับน้ำตาลหลังอาหาร (postprandial glucose: PPG) มีค่าสูงเด่นชัด</t>
        </is>
      </c>
      <c r="C119" s="186" t="inlineStr">
        <is>
          <t>คำถาม: ต่อมาพบว่า ผลตรวจ PPG สูงควรให้ยาใด</t>
        </is>
      </c>
      <c r="D119" s="186" t="n"/>
      <c r="E119" s="186" t="inlineStr">
        <is>
          <t>Pioglitazone</t>
        </is>
      </c>
      <c r="F119" s="186" t="inlineStr">
        <is>
          <t>Insulin glargine</t>
        </is>
      </c>
      <c r="G119" s="186" t="inlineStr">
        <is>
          <t>Repaglinide</t>
        </is>
      </c>
      <c r="H119" s="186" t="inlineStr">
        <is>
          <t>Vildagliptin</t>
        </is>
      </c>
      <c r="I119" s="188" t="inlineStr">
        <is>
          <t>Glibenclamide</t>
        </is>
      </c>
      <c r="J119" s="185" t="inlineStr">
        <is>
          <t>3</t>
        </is>
      </c>
      <c r="K119" s="186" t="inlineStr">
        <is>
          <t>✅ คำตอบที่ถูกต้อง: ข้อ ค. Repaglinide
🎯 ทำไมข้อนี้ถึงถูก:
🔍 ข้ออื่นผิดเพราะอะไร:
🔍 ข้ออื่นผิดเพราะอะไร:
• ข้อ ก. (Pioglitazone): ไม่ตรงกับหลักการหรือข้อบ่งใช้ที่ถูกต้องตามโจทย์กำหนด
• ข้อ ข. (Insulin glargine): ไม่ตรงกับหลักการหรือข้อบ่งใช้ที่ถูกต้องตามโจทย์กำหนด
• ข้อ ง. (Vildagliptin): ไม่ตรงกับหลักการหรือข้อบ่งใช้ที่ถูกต้องตามโจทย์กำหนด
• ข้อ จ. (Glibenclamide): ไม่ตรงกับหลักการหรือข้อบ่งใช้ที่ถูกต้องตามโจทย์กำหนด</t>
        </is>
      </c>
      <c r="L119" s="186" t="n"/>
      <c r="M119" s="186" t="inlineStr">
        <is>
          <t>Endocrine</t>
        </is>
      </c>
      <c r="N119" s="186" t="inlineStr">
        <is>
          <t>Diabetes mellitus</t>
        </is>
      </c>
      <c r="O119" s="185" t="inlineStr">
        <is>
          <t>Clinic</t>
        </is>
      </c>
      <c r="P119" s="186" t="inlineStr">
        <is>
          <t>[SOURCE: Pharma Plus เล่มม่วง 2 - ข้อสอบย้อนหลังปี 2558 วันที่ 1 ข้อ 72]</t>
        </is>
      </c>
      <c r="Q119" s="185" t="inlineStr">
        <is>
          <t>ข้อสอบจริง</t>
        </is>
      </c>
      <c r="R119" s="185" t="inlineStr">
        <is>
          <t>2558</t>
        </is>
      </c>
      <c r="S119" s="185" t="n"/>
    </row>
    <row r="120" ht="24" customHeight="1" s="49">
      <c r="A120" s="187" t="n">
        <v>118</v>
      </c>
      <c r="B120" s="186" t="n"/>
      <c r="C120" s="186" t="inlineStr">
        <is>
          <t>ภาวะ DKA รักษาอย่างไร</t>
        </is>
      </c>
      <c r="D120" s="186" t="n"/>
      <c r="E120" s="186" t="inlineStr">
        <is>
          <t>ให้ใช้ insulin ที่ออกฤทธิ์นาน</t>
        </is>
      </c>
      <c r="F120" s="186" t="inlineStr">
        <is>
          <t>ให้ NSS + regular insulin</t>
        </is>
      </c>
      <c r="G120" s="186" t="inlineStr">
        <is>
          <t>ให้ NaHCO3</t>
        </is>
      </c>
      <c r="H120" s="186" t="inlineStr">
        <is>
          <t>ให้ D5W</t>
        </is>
      </c>
      <c r="I120" s="188" t="inlineStr">
        <is>
          <t>ให้ NSS</t>
        </is>
      </c>
      <c r="J120" s="185" t="inlineStr">
        <is>
          <t>2</t>
        </is>
      </c>
      <c r="K120" s="186" t="inlineStr">
        <is>
          <t>✅ คำตอบที่ถูกต้อง: ข้อ ข. ให้ NSS + regular insulin
🎯 ทำไมข้อนี้ถึงถูก:
🔍 ข้ออื่นผิดเพราะอะไร:
🔍 ข้ออื่นผิดเพราะอะไร:
• ข้อ ก. (ให้ใช้ insulin ที่ออกฤทธิ์นาน): ไม่ตรงกับหลักการหรือข้อบ่งใช้ที่ถูกต้องตามโจทย์กำหนด
• ข้อ ค. (ให้ NaHCO3): ไม่ตรงกับหลักการหรือข้อบ่งใช้ที่ถูกต้องตามโจทย์กำหนด
• ข้อ ง. (ให้ D5W): ไม่ตรงกับหลักการหรือข้อบ่งใช้ที่ถูกต้องตามโจทย์กำหนด
• ข้อ จ. (ให้ NSS): ไม่ตรงกับหลักการหรือข้อบ่งใช้ที่ถูกต้องตามโจทย์กำหนด</t>
        </is>
      </c>
      <c r="L120" s="186" t="n"/>
      <c r="M120" s="186" t="inlineStr">
        <is>
          <t>Endocrine</t>
        </is>
      </c>
      <c r="N120" s="186" t="inlineStr">
        <is>
          <t>Diabetes mellitus</t>
        </is>
      </c>
      <c r="O120" s="185" t="inlineStr">
        <is>
          <t>Clinic</t>
        </is>
      </c>
      <c r="P120" s="186" t="inlineStr">
        <is>
          <t>[SOURCE: Pharma Plus เล่มม่วง 2 - ข้อสอบย้อนหลังปี 2558 วันที่ 1 ข้อ 74]</t>
        </is>
      </c>
      <c r="Q120" s="185" t="inlineStr">
        <is>
          <t>ข้อสอบจริง</t>
        </is>
      </c>
      <c r="R120" s="185" t="inlineStr">
        <is>
          <t>2558</t>
        </is>
      </c>
      <c r="S120" s="185" t="n"/>
    </row>
    <row r="121" ht="24" customHeight="1" s="49">
      <c r="A121" s="187" t="n">
        <v>119</v>
      </c>
      <c r="B121" s="186" t="inlineStr">
        <is>
          <t>[กรณีศึกษา 12]
ผู้ป่วยเบาหวาน อายุ 55 ปี คุมน้ำตาลดีมาตลอด ได้ยา glipizide (5) 2 x 2 กับ simvastatin (20) 1 x 1 วันนี้เจาะน้ำตาล FBG = 175 HbA1C = 11</t>
        </is>
      </c>
      <c r="C121" s="186" t="inlineStr">
        <is>
          <t>คำถาม: ปัญหาจากการใช้ยา (Drug-Related Problem: DRP) ที่สำคัญที่สุดของผู้ป่วยรายนี้คือข้อใด</t>
        </is>
      </c>
      <c r="D121" s="186" t="n"/>
      <c r="E121" s="186" t="inlineStr">
        <is>
          <t>Dosage too low</t>
        </is>
      </c>
      <c r="F121" s="186" t="inlineStr">
        <is>
          <t>Dosage too high</t>
        </is>
      </c>
      <c r="G121" s="186" t="inlineStr">
        <is>
          <t>Need for additional therapy</t>
        </is>
      </c>
      <c r="H121" s="186" t="inlineStr">
        <is>
          <t>Wrong drug</t>
        </is>
      </c>
      <c r="I121" s="188" t="inlineStr">
        <is>
          <t>Inappropriate</t>
        </is>
      </c>
      <c r="J121" s="185" t="inlineStr">
        <is>
          <t>3</t>
        </is>
      </c>
      <c r="K121" s="186" t="inlineStr">
        <is>
          <t>✅ คำตอบที่ถูกต้อง: ข้อ ค. Need for additional therapy
🎯 ทำไมข้อนี้ถึงถูก:
🔍 ข้ออื่นผิดเพราะอะไร:
🔍 ข้ออื่นผิดเพราะอะไร:
• ข้อ ก. (Dosage too low): ไม่ตรงกับหลักการหรือข้อบ่งใช้ที่ถูกต้องตามโจทย์กำหนด
• ข้อ ข. (Dosage too high): ไม่ตรงกับหลักการหรือข้อบ่งใช้ที่ถูกต้องตามโจทย์กำหนด
• ข้อ ง. (Wrong drug): ไม่ตรงกับหลักการหรือข้อบ่งใช้ที่ถูกต้องตามโจทย์กำหนด
• ข้อ จ. (Inappropriate): ไม่ตรงกับหลักการหรือข้อบ่งใช้ที่ถูกต้องตามโจทย์กำหนด</t>
        </is>
      </c>
      <c r="L121" s="186" t="n"/>
      <c r="M121" s="186" t="inlineStr">
        <is>
          <t>Endocrine</t>
        </is>
      </c>
      <c r="N121" s="186" t="inlineStr">
        <is>
          <t>Diabetes mellitus</t>
        </is>
      </c>
      <c r="O121" s="185" t="inlineStr">
        <is>
          <t>Clinic</t>
        </is>
      </c>
      <c r="P121" s="186" t="inlineStr">
        <is>
          <t>[SOURCE: Pharma Plus เล่มม่วง 2 - ข้อสอบย้อนหลังปี 2558 วันที่ 2 ข้อ 80]</t>
        </is>
      </c>
      <c r="Q121" s="185" t="inlineStr">
        <is>
          <t>ข้อสอบจริง</t>
        </is>
      </c>
      <c r="R121" s="185" t="inlineStr">
        <is>
          <t>2558</t>
        </is>
      </c>
      <c r="S121" s="185" t="n"/>
    </row>
    <row r="122" ht="24" customHeight="1" s="49">
      <c r="A122" s="187" t="n">
        <v>120</v>
      </c>
      <c r="B122" s="186" t="inlineStr">
        <is>
          <t>[กรณีศึกษา 12]
ผู้ป่วยเบาหวาน อายุ 55 ปี คุมน้ำตาลดีมาตลอด ได้ยา glipizide (5) 2 x 2 กับ simvastatin (20) 1 x 1 วันนี้เจาะน้ำตาล FBG = 175 HbA1C = 11</t>
        </is>
      </c>
      <c r="C122" s="186" t="inlineStr">
        <is>
          <t>คำถาม: ยาเบาหวานที่ผู้ป่วยรายนี้ได้รับ (Glipizide) มีอาการไม่พึงประสงค์ (Adverse effect) ใดที่สำคัญที่สุดทางคลินิก</t>
        </is>
      </c>
      <c r="D122" s="186" t="n"/>
      <c r="E122" s="186" t="inlineStr">
        <is>
          <t>Hyponatremia</t>
        </is>
      </c>
      <c r="F122" s="186" t="inlineStr">
        <is>
          <t>Hypoglycemia</t>
        </is>
      </c>
      <c r="G122" s="186" t="inlineStr">
        <is>
          <t>Metallic taste</t>
        </is>
      </c>
      <c r="H122" s="186" t="inlineStr">
        <is>
          <t>N/V</t>
        </is>
      </c>
      <c r="I122" s="188" t="inlineStr">
        <is>
          <t>Lactic acidosis</t>
        </is>
      </c>
      <c r="J122" s="185" t="inlineStr">
        <is>
          <t>2</t>
        </is>
      </c>
      <c r="K122" s="186" t="inlineStr">
        <is>
          <t>✅ คำตอบที่ถูกต้อง: ข้อ ข. Hypoglycemia
🎯 ทำไมข้อนี้ถึงถูก:
🔍 ข้ออื่นผิดเพราะอะไร:
🔍 ข้ออื่นผิดเพราะอะไร:
• ข้อ ก. (Hyponatremia): ไม่ตรงกับหลักการหรือข้อบ่งใช้ที่ถูกต้องตามโจทย์กำหนด
• ข้อ ค. (Metallic taste): ไม่ตรงกับหลักการหรือข้อบ่งใช้ที่ถูกต้องตามโจทย์กำหนด
• ข้อ ง. (N/V): ไม่ตรงกับหลักการหรือข้อบ่งใช้ที่ถูกต้องตามโจทย์กำหนด
• ข้อ จ. (Lactic acidosis): ไม่ตรงกับหลักการหรือข้อบ่งใช้ที่ถูกต้องตามโจทย์กำหนด</t>
        </is>
      </c>
      <c r="L122" s="186" t="n"/>
      <c r="M122" s="186" t="inlineStr">
        <is>
          <t>Endocrine</t>
        </is>
      </c>
      <c r="N122" s="186" t="inlineStr">
        <is>
          <t>Diabetes mellitus</t>
        </is>
      </c>
      <c r="O122" s="185" t="inlineStr">
        <is>
          <t>Clinic</t>
        </is>
      </c>
      <c r="P122" s="186" t="inlineStr">
        <is>
          <t>[SOURCE: Pharma Plus เล่มม่วง 2 - ข้อสอบย้อนหลังปี 2558 วันที่ 2 ข้อ 81]</t>
        </is>
      </c>
      <c r="Q122" s="185" t="inlineStr">
        <is>
          <t>ข้อสอบจริง</t>
        </is>
      </c>
      <c r="R122" s="185" t="inlineStr">
        <is>
          <t>2558</t>
        </is>
      </c>
      <c r="S122" s="185" t="n"/>
    </row>
    <row r="123" ht="24" customHeight="1" s="49">
      <c r="A123" s="187" t="n">
        <v>121</v>
      </c>
      <c r="B123" s="186" t="inlineStr">
        <is>
          <t>[กรณีศึกษา 12]
ผู้ป่วยเบาหวาน อายุ 55 ปี คุมน้ำตาลดีมาตลอด ได้ยา glipizide (5) 2 x 2 กับ simvastatin (20) 1 x 1 วันนี้เจาะน้ำตาล FBG = 175 HbA1C = 11</t>
        </is>
      </c>
      <c r="C123" s="186" t="inlineStr">
        <is>
          <t>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D123" s="186" t="n"/>
      <c r="E123" s="186" t="inlineStr">
        <is>
          <t>NPH ฉีดก่อนนอน</t>
        </is>
      </c>
      <c r="F123" s="186" t="inlineStr">
        <is>
          <t>Aspart ก่อนอาหารเช้า กลางวัน เย็น</t>
        </is>
      </c>
      <c r="G123" s="186" t="inlineStr">
        <is>
          <t>RI ก่อนอาหารเช้า</t>
        </is>
      </c>
      <c r="H123" s="186" t="inlineStr">
        <is>
          <t>Glargine ก่อนอาหารเช้า</t>
        </is>
      </c>
      <c r="I123" s="188" t="inlineStr">
        <is>
          <t>Glulisine ก่อนอาหารเช้า เย็น</t>
        </is>
      </c>
      <c r="J123" s="185" t="inlineStr">
        <is>
          <t>4</t>
        </is>
      </c>
      <c r="K123" s="186" t="inlineStr">
        <is>
          <t>✅ คำตอบที่ถูกต้อง: ข้อ ง. Glargine ก่อนอาหารเช้า
🎯 ทำไมข้อนี้ถึงถูก:
🔍 ข้ออื่นผิดเพราะอะไร:
🔍 ข้ออื่นผิดเพราะอะไร:
• ข้อ ก. (NPH ฉีดก่อนนอน): ไม่ตรงกับหลักการหรือข้อบ่งใช้ที่ถูกต้องตามโจทย์กำหนด
• ข้อ ข. (Aspart ก่อนอาหารเช้า กลางวัน เย็น): ไม่ตรงกับหลักการหรือข้อบ่งใช้ที่ถูกต้องตามโจทย์กำหนด
• ข้อ ค. (RI ก่อนอาหารเช้า): ไม่ตรงกับหลักการหรือข้อบ่งใช้ที่ถูกต้องตามโจทย์กำหนด
• ข้อ จ. (Glulisine ก่อนอาหารเช้า เย็น): ไม่ตรงกับหลักการหรือข้อบ่งใช้ที่ถูกต้องตามโจทย์กำหนด</t>
        </is>
      </c>
      <c r="L123" s="186" t="n"/>
      <c r="M123" s="186" t="inlineStr">
        <is>
          <t>Endocrine</t>
        </is>
      </c>
      <c r="N123" s="186" t="inlineStr">
        <is>
          <t>Diabetes mellitus</t>
        </is>
      </c>
      <c r="O123" s="185" t="inlineStr">
        <is>
          <t>Clinic</t>
        </is>
      </c>
      <c r="P123" s="186" t="inlineStr">
        <is>
          <t>[SOURCE: Pharma Plus เล่มม่วง 2 - ข้อสอบย้อนหลังปี 2558 วันที่ 2 ข้อ 82]</t>
        </is>
      </c>
      <c r="Q123" s="185" t="inlineStr">
        <is>
          <t>ข้อสอบจริง</t>
        </is>
      </c>
      <c r="R123" s="185" t="inlineStr">
        <is>
          <t>2558</t>
        </is>
      </c>
      <c r="S123" s="185" t="n"/>
    </row>
    <row r="124" ht="24" customHeight="1" s="49">
      <c r="A124" s="187" t="n">
        <v>122</v>
      </c>
      <c r="B124" s="186" t="inlineStr">
        <is>
          <t>[กรณีศึกษา 12]
ผู้ป่วยเบาหวาน อายุ 55 ปี คุมน้ำตาลดีมาตลอด ได้ยา glipizide (5) 2 x 2 กับ simvastatin (20) 1 x 1 วันนี้เจาะน้ำตาล FBG = 175 HbA1C = 11</t>
        </is>
      </c>
      <c r="C124" s="186" t="inlineStr">
        <is>
          <t>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D124" s="186" t="n"/>
      <c r="E124" s="186" t="inlineStr">
        <is>
          <t>ใช้สำลีชุบ alcohol เช็ดที่ปลายเข็มก่อนฉีด</t>
        </is>
      </c>
      <c r="F124" s="186" t="inlineStr">
        <is>
          <t>ควรหมุนเวียนตำแหน่งการฉีด ไม่ฉีดซ้ำที่เดิม เพื่อป้องกัน lipodystrophy</t>
        </is>
      </c>
      <c r="G124" s="186" t="inlineStr">
        <is>
          <t>หลังจากเปิดใช้แล้วเก็บได้นาน 2 เดือน</t>
        </is>
      </c>
      <c r="H124" s="186" t="inlineStr">
        <is>
          <t>ควรเก็บไว้ในช่องแช่แข็ง เพื่อเพิ่มความคงตัว</t>
        </is>
      </c>
      <c r="I124" s="188" t="inlineStr">
        <is>
          <t>สามารถฉีดได้เลยไม่ว่ารูปแบบใดก็ตาม โดยไม่ต้องเขย่า</t>
        </is>
      </c>
      <c r="J124" s="185" t="inlineStr">
        <is>
          <t>2</t>
        </is>
      </c>
      <c r="K124" s="186" t="inlineStr">
        <is>
          <t>✅ คำตอบที่ถูกต้อง: ข้อ ข. ควรหมุนเวียนตำแหน่งการฉีด ไม่ฉีดซ้ำที่เดิม เพื่อป้องกัน lipodystrophy
🎯 ทำไมข้อนี้ถึงถูก:
🔍 ข้ออื่นผิดเพราะอะไร:
🔍 ข้ออื่นผิดเพราะอะไร:
• ข้อ ก. (ใช้สำลีชุบ alcohol เช็ดที่ปลายเข็มก่อนฉีด): ไม่ตรงกับหลักการหรือข้อบ่งใช้ที่ถูกต้องตามโจทย์กำหนด
• ข้อ ค. (หลังจากเปิดใช้แล้วเก็บได้นาน 2 เดือน): ไม่ตรงกับหลักการหรือข้อบ่งใช้ที่ถูกต้องตามโจทย์กำหนด
• ข้อ ง. (ควรเก็บไว้ในช่องแช่แข็ง เพื่อเพิ่มความคงตัว): ไม่ตรงกับหลักการหรือข้อบ่งใช้ที่ถูกต้องตามโจทย์กำหนด
• ข้อ จ. (สามารถฉีดได้เลยไม่ว่ารูปแบบใดก็ตาม โดยไม่ต้องเขย่า): ไม่ตรงกับหลักการหรือข้อบ่งใช้ที่ถูกต้องตามโจทย์กำหนด</t>
        </is>
      </c>
      <c r="L124" s="186" t="n"/>
      <c r="M124" s="186" t="inlineStr">
        <is>
          <t>Endocrine</t>
        </is>
      </c>
      <c r="N124" s="186" t="inlineStr">
        <is>
          <t>Diabetes mellitus</t>
        </is>
      </c>
      <c r="O124" s="185" t="inlineStr">
        <is>
          <t>Clinic</t>
        </is>
      </c>
      <c r="P124" s="186" t="inlineStr">
        <is>
          <t>[SOURCE: Pharma Plus เล่มม่วง 2 - ข้อสอบย้อนหลังปี 2558 วันที่ 2 ข้อ 85]</t>
        </is>
      </c>
      <c r="Q124" s="185" t="inlineStr">
        <is>
          <t>ข้อสอบจริง</t>
        </is>
      </c>
      <c r="R124" s="185" t="inlineStr">
        <is>
          <t>2558</t>
        </is>
      </c>
      <c r="S124" s="185" t="n"/>
    </row>
    <row r="125" ht="24" customHeight="1" s="49">
      <c r="A125" s="187" t="n">
        <v>123</v>
      </c>
      <c r="B125" s="186" t="inlineStr">
        <is>
          <t>[กรณีศึกษา 12]
ผู้ป่วยเบาหวาน อายุ 55 ปี คุมน้ำตาลดีมาตลอด ได้ยา glipizide (5) 2 x 2 กับ simvastatin (20) 1 x 1 วันนี้เจาะน้ำตาล FBG = 175 HbA1C = 11</t>
        </is>
      </c>
      <c r="C125" s="186" t="inlineStr">
        <is>
          <t>คำถาม: ตามแนวทางการรักษาโรคเบาหวาน (ADA Guideline 2014) ผู้ป่วยรายนี้ควรได้รับยา Aspirin หรือไม่ อย่างไร</t>
        </is>
      </c>
      <c r="D125" s="186" t="n"/>
      <c r="E125" s="186" t="inlineStr">
        <is>
          <t>ให้เพื่อป้องกันโรคหลอดเลือดหัวใจแบบปฐมภูมิ</t>
        </is>
      </c>
      <c r="F125" s="186" t="inlineStr">
        <is>
          <t>ให้เพื่อป้องกันโรคหลอดเลือดหัวใจแบบทุติยภูมิ</t>
        </is>
      </c>
      <c r="G125" s="186" t="inlineStr">
        <is>
          <t>ไม่ให้เพราะไม่จำเป็นต้องป้องกันโรคหลอดเลือดหัวใจแบบปฐมภูมิ</t>
        </is>
      </c>
      <c r="H125" s="186" t="inlineStr">
        <is>
          <t>ไม่ให้ เพราะไม่จำเป็นต้องป้องกันโรคหลอดเลือดหัวใจแบบทุติยภูมิ</t>
        </is>
      </c>
      <c r="I125" s="188" t="inlineStr">
        <is>
          <t>ไม่ให้ เพราะไม่เข้าเกณฑ์ตาม ADA guideline</t>
        </is>
      </c>
      <c r="J125" s="185" t="inlineStr">
        <is>
          <t>1</t>
        </is>
      </c>
      <c r="K125" s="186" t="inlineStr">
        <is>
          <t>✅ คำตอบที่ถูกต้อง: ข้อ ก. ให้เพื่อป้องกันโรคหลอดเลือดหัวใจแบบปฐมภูมิ
🎯 ทำไมข้อนี้ถึงถูก:
🔍 ข้ออื่นผิดเพราะอะไร:
🔍 ข้ออื่นผิดเพราะอะไร:
• ข้อ ข. (ให้เพื่อป้องกันโรคหลอดเลือดหัวใจแบบทุติยภูมิ): ไม่ตรงกับหลักการหรือข้อบ่งใช้ที่ถูกต้องตามโจทย์กำหนด
• ข้อ ค. (ไม่ให้เพราะไม่จำเป็นต้องป้องกันโรคหลอดเลือดหัวใจแบบปฐมภูมิ): ไม่ตรงกับหลักการหรือข้อบ่งใช้ที่ถูกต้องตามโจทย์กำหนด
• ข้อ ง. (ไม่ให้ เพราะไม่จำเป็นต้องป้องกันโรคหลอดเลือดหัวใจแบบทุติยภูมิ): ไม่ตรงกับหลักการหรือข้อบ่งใช้ที่ถูกต้องตามโจทย์กำหนด
• ข้อ จ. (ไม่ให้ เพราะไม่เข้าเกณฑ์ตาม ADA guideline): ไม่ตรงกับหลักการหรือข้อบ่งใช้ที่ถูกต้องตามโจทย์กำหนด</t>
        </is>
      </c>
      <c r="L125" s="186" t="n"/>
      <c r="M125" s="186" t="inlineStr">
        <is>
          <t>Endocrine</t>
        </is>
      </c>
      <c r="N125" s="186" t="inlineStr">
        <is>
          <t>Diabetes mellitus</t>
        </is>
      </c>
      <c r="O125" s="185" t="inlineStr">
        <is>
          <t>Clinic</t>
        </is>
      </c>
      <c r="P125" s="186" t="inlineStr">
        <is>
          <t>[SOURCE: Pharma Plus เล่มม่วง 2 - ข้อสอบย้อนหลังปี 2558 วันที่ 2 ข้อ 86]</t>
        </is>
      </c>
      <c r="Q125" s="185" t="inlineStr">
        <is>
          <t>ข้อสอบจริง</t>
        </is>
      </c>
      <c r="R125" s="185" t="inlineStr">
        <is>
          <t>2558</t>
        </is>
      </c>
      <c r="S125" s="185" t="n"/>
    </row>
    <row r="126" ht="24" customHeight="1" s="49">
      <c r="A126" s="187" t="n">
        <v>124</v>
      </c>
      <c r="B126"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26" s="186" t="inlineStr">
        <is>
          <t>คำถาม: ยาใดทำให้เกิดอาการบวม</t>
        </is>
      </c>
      <c r="D126" s="186" t="n"/>
      <c r="E126" s="186" t="inlineStr">
        <is>
          <t>Carvedilol</t>
        </is>
      </c>
      <c r="F126" s="186" t="inlineStr">
        <is>
          <t>Pioglitazone</t>
        </is>
      </c>
      <c r="G126" s="186" t="inlineStr">
        <is>
          <t>Glipizide</t>
        </is>
      </c>
      <c r="H126" s="186" t="inlineStr">
        <is>
          <t>Metformin</t>
        </is>
      </c>
      <c r="I126" s="188" t="inlineStr">
        <is>
          <t>Aspirin</t>
        </is>
      </c>
      <c r="J126" s="185" t="inlineStr">
        <is>
          <t>2</t>
        </is>
      </c>
      <c r="K126" s="186" t="inlineStr">
        <is>
          <t>✅ คำตอบที่ถูกต้อง: ข้อ ข. Pioglitazone
🎯 ทำไมข้อนี้ถึงถูก: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L126" s="186" t="n"/>
      <c r="M126" s="186" t="inlineStr">
        <is>
          <t>Endocrine</t>
        </is>
      </c>
      <c r="N126" s="186" t="inlineStr">
        <is>
          <t>Diabetes mellitus</t>
        </is>
      </c>
      <c r="O126" s="185" t="inlineStr">
        <is>
          <t>Clinic</t>
        </is>
      </c>
      <c r="P126" s="186" t="inlineStr">
        <is>
          <t>[SOURCE: Pharma Plus เล่มม่วง 2 - ข้อสอบย้อนหลัง PLE-CC1 ปี 2564 วันที่ 1 ข้อ 4]</t>
        </is>
      </c>
      <c r="Q126" s="185" t="inlineStr">
        <is>
          <t>ข้อสอบจริง</t>
        </is>
      </c>
      <c r="R126" s="185" t="inlineStr">
        <is>
          <t>2564</t>
        </is>
      </c>
      <c r="S126" s="185" t="inlineStr">
        <is>
          <t>CASE_2564_HTN_DM_01</t>
        </is>
      </c>
    </row>
    <row r="127" ht="24" customHeight="1" s="49">
      <c r="A127" s="187" t="n">
        <v>125</v>
      </c>
      <c r="B127"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27" s="18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D127" s="186" t="n"/>
      <c r="E127" s="186" t="inlineStr">
        <is>
          <t>แนะนำแพทย์ให้ใช้ insulin</t>
        </is>
      </c>
      <c r="F127" s="186" t="inlineStr">
        <is>
          <t>เปลี่ยน glipizide เป็น pioglitazone</t>
        </is>
      </c>
      <c r="G127" s="186" t="inlineStr">
        <is>
          <t>เปลี่ยน glipizide เป็น acarbose</t>
        </is>
      </c>
      <c r="H127" s="186" t="inlineStr">
        <is>
          <t>เพิ่ม glipizide เป็น tid</t>
        </is>
      </c>
      <c r="I127" s="188" t="inlineStr">
        <is>
          <t>เพิ่ม metformin เป็น phenformin</t>
        </is>
      </c>
      <c r="J127" s="185" t="inlineStr">
        <is>
          <t>2</t>
        </is>
      </c>
      <c r="K127" s="186"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L127" s="186" t="n"/>
      <c r="M127" s="186" t="inlineStr">
        <is>
          <t>Endocrine</t>
        </is>
      </c>
      <c r="N127" s="186" t="inlineStr">
        <is>
          <t>Diabetes mellitus</t>
        </is>
      </c>
      <c r="O127" s="185" t="inlineStr">
        <is>
          <t>Clinic</t>
        </is>
      </c>
      <c r="P127" s="186" t="inlineStr">
        <is>
          <t>[SOURCE: Pharma Plus เล่มม่วง 2 - ข้อสอบย้อนหลัง PLE-CC1 ปี 2564 วันที่ 2 ข้อ 21]</t>
        </is>
      </c>
      <c r="Q127" s="185" t="inlineStr">
        <is>
          <t>ข้อสอบจริง</t>
        </is>
      </c>
      <c r="R127" s="185" t="inlineStr">
        <is>
          <t>2564</t>
        </is>
      </c>
      <c r="S127" s="185" t="inlineStr">
        <is>
          <t>CASE_2564_HTN_DM_01</t>
        </is>
      </c>
    </row>
    <row r="128" ht="24" customHeight="1" s="49">
      <c r="A128" s="187" t="n">
        <v>126</v>
      </c>
      <c r="B128" s="186" t="inlineStr">
        <is>
          <t>[สถานการณ์]
ผู้ป่วยหญิงอายุ 45 ปี มาโรงพยาบาลด้วยอาการทนอากาศเย็นไม่ได้ น้ำหนักตัวเพิ่มขึ้นทั้งที่รับประทานอาหารเท่าเดิม อ่อนเพลียและท้องผูก ผลตรวจทางห้องปฏิบัติการพบ TSH สูง (12.2 mU/L) และ FT4 ต่ำ มีโรคประจำตัวคือความดันโลหิตสูงและไขมันในเลือดสูง ได้รับการวินิจฉัยว่าเป็นภาวะไทรอยด์ทำงานต่ำ (Primary Hypothyroidism)</t>
        </is>
      </c>
      <c r="C128" s="186" t="inlineStr">
        <is>
          <t>คำถาม: จากผลทางห้องปฏิบัติการเข้าได้กับโรคใด</t>
        </is>
      </c>
      <c r="D128" s="186" t="n"/>
      <c r="E128" s="186" t="inlineStr">
        <is>
          <t>Central hypothyroidism</t>
        </is>
      </c>
      <c r="F128" s="186" t="inlineStr">
        <is>
          <t>Primary hypothyroidism</t>
        </is>
      </c>
      <c r="G128" s="186" t="inlineStr">
        <is>
          <t>Primary hyperthyroidism</t>
        </is>
      </c>
      <c r="H128" s="186" t="inlineStr">
        <is>
          <t>Subclinical hypothyroidism</t>
        </is>
      </c>
      <c r="I128" s="188" t="inlineStr">
        <is>
          <t>Subclinical hyperthyroidism</t>
        </is>
      </c>
      <c r="J128" s="185" t="inlineStr">
        <is>
          <t>2</t>
        </is>
      </c>
      <c r="K128" s="186"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L128" s="186" t="inlineStr">
        <is>
          <t>Thyroid disorders</t>
        </is>
      </c>
      <c r="M128" s="186" t="inlineStr">
        <is>
          <t>Endocrine</t>
        </is>
      </c>
      <c r="N128" s="186" t="inlineStr">
        <is>
          <t>Hypo/Hyperthyroidism</t>
        </is>
      </c>
      <c r="O128" s="185" t="inlineStr">
        <is>
          <t>Clinic</t>
        </is>
      </c>
      <c r="P128" s="186" t="inlineStr">
        <is>
          <t>ข้อสอบเก่า</t>
        </is>
      </c>
      <c r="Q128" s="185" t="inlineStr">
        <is>
          <t>ข้อสอบจริง</t>
        </is>
      </c>
      <c r="R128" s="185" t="inlineStr">
        <is>
          <t>2565</t>
        </is>
      </c>
      <c r="S128" s="185" t="inlineStr">
        <is>
          <t>CASE_2565_HYPOTHYROID_01</t>
        </is>
      </c>
    </row>
    <row r="129" ht="24" customHeight="1" s="49">
      <c r="A129" s="187" t="n">
        <v>127</v>
      </c>
      <c r="B129" s="186" t="inlineStr">
        <is>
          <t>[สถานการณ์]
ผู้ป่วยหญิงอายุ 45 ปี มาโรงพยาบาลด้วยอาการทนอากาศเย็นไม่ได้ น้ำหนักตัวเพิ่มขึ้นทั้งที่รับประทานอาหารเท่าเดิม อ่อนเพลียและท้องผูก ผลตรวจทางห้องปฏิบัติการพบ TSH สูง (12.2 mU/L) และ FT4 ต่ำ มีโรคประจำตัวคือความดันโลหิตสูงและไขมันในเลือดสูง ได้รับการวินิจฉัยว่าเป็นภาวะไทรอยด์ทำงานต่ำ (Primary Hypothyroidism)</t>
        </is>
      </c>
      <c r="C129" s="186" t="inlineStr">
        <is>
          <t>คำถาม: ควรใช้ยาอะไรรักษา</t>
        </is>
      </c>
      <c r="D129" s="186" t="n"/>
      <c r="E129" s="186" t="inlineStr">
        <is>
          <t>Levothyroxine 25 mcg</t>
        </is>
      </c>
      <c r="F129" s="186" t="inlineStr">
        <is>
          <t>Levothyroxine 50 mcg</t>
        </is>
      </c>
      <c r="G129" s="186" t="inlineStr">
        <is>
          <t>Levothyroxine 100 mcg</t>
        </is>
      </c>
      <c r="H129" s="186" t="inlineStr">
        <is>
          <t>PTU</t>
        </is>
      </c>
      <c r="I129" s="188" t="inlineStr">
        <is>
          <t>MMI</t>
        </is>
      </c>
      <c r="J129" s="185" t="inlineStr">
        <is>
          <t>2</t>
        </is>
      </c>
      <c r="K129" s="186"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L129" s="186" t="inlineStr">
        <is>
          <t>Thyroid disorders</t>
        </is>
      </c>
      <c r="M129" s="186" t="inlineStr">
        <is>
          <t>Endocrine</t>
        </is>
      </c>
      <c r="N129" s="186" t="inlineStr">
        <is>
          <t>Hypo/Hyperthyroidism</t>
        </is>
      </c>
      <c r="O129" s="185" t="inlineStr">
        <is>
          <t>Clinic</t>
        </is>
      </c>
      <c r="P129" s="186" t="inlineStr">
        <is>
          <t>ข้อสอบเก่า</t>
        </is>
      </c>
      <c r="Q129" s="185" t="inlineStr">
        <is>
          <t>ข้อสอบจริง</t>
        </is>
      </c>
      <c r="R129" s="185" t="inlineStr">
        <is>
          <t>2565</t>
        </is>
      </c>
      <c r="S129" s="185" t="inlineStr">
        <is>
          <t>CASE_2565_HYPOTHYROID_01</t>
        </is>
      </c>
    </row>
    <row r="130" ht="24" customHeight="1" s="49">
      <c r="A130" s="187" t="n">
        <v>128</v>
      </c>
      <c r="B130" s="186" t="inlineStr">
        <is>
          <t>[สถานการณ์]
ผู้ป่วยหญิงอายุ 45 ปี มาโรงพยาบาลด้วยอาการทนอากาศเย็นไม่ได้ น้ำหนักตัวเพิ่มขึ้นทั้งที่รับประทานอาหารเท่าเดิม อ่อนเพลียและท้องผูก ผลตรวจทางห้องปฏิบัติการพบ TSH สูง (12.2 mU/L) และ FT4 ต่ำ มีโรคประจำตัวคือความดันโลหิตสูงและไขมันในเลือดสูง ได้รับการวินิจฉัยว่าเป็นภาวะไทรอยด์ทำงานต่ำ (Primary Hypothyroidism)</t>
        </is>
      </c>
      <c r="C130" s="186" t="inlineStr">
        <is>
          <t>คำถาม: ภายหลังจากได้รับยาไปแล้วควรติดตามผลทางห้องปฏิบัติการใด</t>
        </is>
      </c>
      <c r="D130" s="186" t="n"/>
      <c r="E130" s="186" t="inlineStr">
        <is>
          <t>TSH</t>
        </is>
      </c>
      <c r="F130" s="186" t="inlineStr">
        <is>
          <t>iPTH</t>
        </is>
      </c>
      <c r="G130" s="186" t="inlineStr">
        <is>
          <t>CrCl</t>
        </is>
      </c>
      <c r="H130" s="186" t="inlineStr">
        <is>
          <t>CBC</t>
        </is>
      </c>
      <c r="I130" s="188" t="inlineStr">
        <is>
          <t>Electrolyte</t>
        </is>
      </c>
      <c r="J130" s="185" t="inlineStr">
        <is>
          <t>1</t>
        </is>
      </c>
      <c r="K130" s="186"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L130" s="186" t="inlineStr">
        <is>
          <t>Thyroid disorders</t>
        </is>
      </c>
      <c r="M130" s="186" t="inlineStr">
        <is>
          <t>Endocrine</t>
        </is>
      </c>
      <c r="N130" s="186" t="inlineStr">
        <is>
          <t>Hypo/Hyperthyroidism</t>
        </is>
      </c>
      <c r="O130" s="185" t="inlineStr">
        <is>
          <t>Clinic</t>
        </is>
      </c>
      <c r="P130" s="186" t="inlineStr">
        <is>
          <t>ข้อสอบเก่า</t>
        </is>
      </c>
      <c r="Q130" s="185" t="inlineStr">
        <is>
          <t>ข้อสอบจริง</t>
        </is>
      </c>
      <c r="R130" s="185" t="inlineStr">
        <is>
          <t>2565</t>
        </is>
      </c>
      <c r="S130" s="185" t="inlineStr">
        <is>
          <t>CASE_2565_HYPOTHYROID_01</t>
        </is>
      </c>
    </row>
    <row r="131" ht="24" customHeight="1" s="49">
      <c r="A131" s="187" t="n">
        <v>129</v>
      </c>
      <c r="B131" s="186" t="inlineStr">
        <is>
          <t>[สถานการณ์]
เบาหวาน</t>
        </is>
      </c>
      <c r="C131" s="186" t="inlineStr">
        <is>
          <t>คำถาม: เกี่ยวกับการใช้อินซูลิน เภสัชกรควรให้คำแนะนำอย่างไร</t>
        </is>
      </c>
      <c r="D131" s="186" t="n"/>
      <c r="E131" s="186" t="inlineStr">
        <is>
          <t>คลึงบริเวณที่ฉีด</t>
        </is>
      </c>
      <c r="F131" s="186" t="inlineStr">
        <is>
          <t>เช็ดหัวเข็มด้วยแอลกอฮอล์</t>
        </is>
      </c>
      <c r="G131" s="186" t="inlineStr">
        <is>
          <t>ตำแหน่งที่ดูดซึมไวที่สุดคือ หน้าท้อง</t>
        </is>
      </c>
      <c r="H131" s="186" t="inlineStr">
        <is>
          <t>เปลี่ยนบริเวณฉีดจากต้นแขน หน้าท้อง หน้าขา ทุกวัน</t>
        </is>
      </c>
      <c r="I131" s="188" t="inlineStr">
        <is>
          <t>หากคุมระดับน้ำตาลไม่ได้ แนะนำวิธีการปรับขนาดยาให้กับผู้ป่วย</t>
        </is>
      </c>
      <c r="J131" s="185" t="inlineStr">
        <is>
          <t>3</t>
        </is>
      </c>
      <c r="K131" s="186"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L131" s="186" t="inlineStr">
        <is>
          <t>Diabetes Mellitus</t>
        </is>
      </c>
      <c r="M131" s="186" t="inlineStr">
        <is>
          <t>Endocrine</t>
        </is>
      </c>
      <c r="N131" s="186" t="inlineStr">
        <is>
          <t>Diabetes mellitus</t>
        </is>
      </c>
      <c r="O131" s="185" t="inlineStr">
        <is>
          <t>Clinic</t>
        </is>
      </c>
      <c r="P131" s="186" t="inlineStr">
        <is>
          <t>ข้อสอบเก่า</t>
        </is>
      </c>
      <c r="Q131" s="185" t="inlineStr">
        <is>
          <t>ข้อสอบจริง</t>
        </is>
      </c>
      <c r="R131" s="185" t="inlineStr">
        <is>
          <t>2565</t>
        </is>
      </c>
      <c r="S131" s="185" t="n"/>
    </row>
    <row r="132" ht="24" customHeight="1" s="49">
      <c r="A132" s="187" t="n">
        <v>130</v>
      </c>
      <c r="B132" s="186" t="n"/>
      <c r="C132" s="186" t="inlineStr">
        <is>
          <t>ข้อใดไม่ใช่อาการของผู้ป่วยเบาหวาน</t>
        </is>
      </c>
      <c r="D132" s="186" t="n"/>
      <c r="E132" s="186" t="inlineStr">
        <is>
          <t>หิวบ่อย/กินเยอะ</t>
        </is>
      </c>
      <c r="F132" s="186" t="inlineStr">
        <is>
          <t>ปัสสาวะบ่อย</t>
        </is>
      </c>
      <c r="G132" s="186" t="inlineStr">
        <is>
          <t>อาการร้อนวูบวาบ</t>
        </is>
      </c>
      <c r="H132" s="186" t="inlineStr">
        <is>
          <t>ดื่มน้ำบ่อย/กระหายน้ำบ่อย</t>
        </is>
      </c>
      <c r="I132" s="188" t="inlineStr">
        <is>
          <t>น้ำหนักลด</t>
        </is>
      </c>
      <c r="J132" s="185" t="inlineStr">
        <is>
          <t>3</t>
        </is>
      </c>
      <c r="K132" s="186" t="inlineStr">
        <is>
          <t>✅ คำตอบที่ถูกต้อง: ข้อ ค. อาการร้อนวูบวาบ
🎯 ทำไมข้อนี้ถึงถูก:
🎯 ทำไมข้อนี้ถึงถูก: อาการร้อนวูบวาบ (hot flashes / vasomotor symptoms) เป็นอาการแสดงหลักของภาวะขาดฮอร์โมนเอสโตรเจนในสตรีวัยหมดระดู (Menopause) ไม่ใช่อาการทางคลินิกของโรคเบาหวาน โดยอาการคลาสสิกของโรคเบาหวาน (Diabetes Mellitus) คือกลุ่มอาการ 3Ps ได้แก่ Polyuria, Polydipsia, Polyphagia ร่วมกับน้ำหนักตัวลด
🔍 ข้ออื่นผิดเพราะอะไร:
•
• ข
• ้
• อ
• ก
• .
• (
• ห
• ิ
• ว
• บ
• ่
• อ
• ย
• /
• ก
• ิ
• น
• เ
• ย
• อ
• ะ
• )
• :
• P
• o
• l
• y
• p
• h
• a
• g
• i
• a
• เ
• ก
• ิ
• ด
• จ
• า
• ก
• เ
• ซ
• ล
• ล
• ์
• ใ
• น
• ร
• ่
• า
• ง
• ก
• า
• ย
• ข
• า
• ด
• พ
• ล
• ั
• ง
• ง
• า
• น
• เ
• น
• ื
• ่
• อ
• ง
• จ
• า
• ก
• อ
• ิ
• น
• ซ
• ู
• ล
• ิ
• น
• ไ
• ม
• ่
• ส
• า
• ม
• า
• ร
• ถ
• พ
• า
• ก
• ล
• ู
• โ
• ค
• ส
• เ
• ข
• ้
• า
• ส
• ู
• ่
• เ
• ซ
• ล
• ล
• ์
• ไ
• ด
• ้
•
• ข
• ้
• อ
• ข
• .
• (
• ป
• ั
• ส
• ส
• า
• ว
• ะ
• บ
• ่
• อ
• ย
• )
• :
• P
• o
• l
• y
• u
• r
• i
• a
• เ
• ก
• ิ
• ด
• จ
• า
• ก
• ร
• ะ
• ด
• ั
• บ
• น
• ้
• ำ
• ต
• า
• ล
• ใ
• น
• เ
• ล
• ื
• อ
• ด
• ส
• ู
• ง
• เ
• ก
• ิ
• น
• r
• e
• n
• a
• l
• t
• h
• r
• e
• s
• h
• o
• l
• d
• ท
• ำ
• ใ
• ห
• ้
• เ
• ก
• ิ
• ด
• o
• s
• m
• o
• t
• i
• c
• d
• i
• u
• r
• e
• s
• i
• s
• ด
• ึ
• ง
• น
• ้
• ำ
• อ
• อ
• ก
• ท
• า
• ง
• ป
• ั
• ส
• ส
• า
• ว
• ะ
•
• ข
• ้
• อ
• ง
• .
• (
• ด
• ื
• ่
• ม
• น
• ้
• ำ
• บ
• ่
• อ
• ย
• /
• ก
• ร
• ะ
• ห
• า
• ย
• น
• ้
• ำ
• บ
• ่
• อ
• ย
• )
• :
• P
• o
• l
• y
• d
• i
• p
• s
• i
• a
• เ
• ก
• ิ
• ด
• จ
• า
• ก
• ภ
• า
• ว
• ะ
• ร
• ่
• า
• ง
• ก
• า
• ย
• ข
• า
• ด
• น
• ้
• ำ
• (
• i
• n
• t
• r
• a
• c
• e
• l
• l
• u
• l
• a
• r
• d
• e
• h
• y
• d
• r
• a
• t
• i
• o
• n
• )
• จ
• า
• ก
• o
• s
• m
• o
• t
• i
• c
• d
• i
• u
• r
• e
• s
• i
• s
• ไ
• ป
• ก
• ร
• ะ
• ต
• ุ
• ้
• น
• t
• h
• i
• r
• s
• t
• c
• e
• n
• t
• e
• r
• ใ
• น
• ส
• ม
• อ
• ง
•
• ข
• ้
• อ
• จ
• .
• (
• น
• ้
• ำ
• ห
• น
• ั
• ก
• ล
• ด
• )
• :
• U
• n
• e
• x
• p
• l
• a
• i
• n
• e
• d
• w
• e
• i
• g
• h
• t
• l
• o
• s
• s
• เ
• ก
• ิ
• ด
• จ
• า
• ก
• ก
• า
• ร
• ส
• ล
• า
• ย
• โ
• ป
• ร
• ต
• ี
• น
• ใ
• น
• ก
• ล
• ้
• า
• ม
• เ
• น
• ื
• ้
• อ
• แ
• ล
• ะ
• ไ
• ข
• ม
• ั
• น
• (
• c
• a
• t
• a
• b
• o
• l
• i
• c
• s
• t
• a
• t
• e
• )
• ม
• า
• เ
• ผ
• า
• ผ
• ล
• า
• ญ
• เ
• ป
• ็
• น
• พ
• ล
• ั
• ง
• ง
• า
• น
• แ
• ท
• น
• น
• ้
• ำ
• ต
• า
• ล</t>
        </is>
      </c>
      <c r="L132" s="186" t="n"/>
      <c r="M132" s="186" t="inlineStr">
        <is>
          <t>Endocrine</t>
        </is>
      </c>
      <c r="N132" s="186" t="inlineStr">
        <is>
          <t>Diabetes mellitus</t>
        </is>
      </c>
      <c r="O132" s="185" t="inlineStr">
        <is>
          <t>Clinic</t>
        </is>
      </c>
      <c r="P132" s="186" t="inlineStr">
        <is>
          <t>[SOURCE: Mock Pharmtutor 2024 Set 1 ข้อ 74]</t>
        </is>
      </c>
      <c r="Q132" s="185" t="inlineStr">
        <is>
          <t>ข้อสอบจำลอง</t>
        </is>
      </c>
      <c r="R132" s="185" t="inlineStr">
        <is>
          <t>Mock Pharmtutor 2024</t>
        </is>
      </c>
      <c r="S132" s="185" t="n"/>
    </row>
    <row r="133" ht="24" customHeight="1" s="49">
      <c r="A133" s="187" t="n">
        <v>131</v>
      </c>
      <c r="B133" s="186" t="n"/>
      <c r="C133" s="186" t="inlineStr">
        <is>
          <t>ข้อใดคือเป้าหมายของการรักษาผู้ป่วยเบาหวาน</t>
        </is>
      </c>
      <c r="D133" s="186" t="n"/>
      <c r="E133" s="186" t="inlineStr">
        <is>
          <t>HbA1C &lt; 6.5%</t>
        </is>
      </c>
      <c r="F133" s="186" t="inlineStr">
        <is>
          <t>HbA1C &lt; 7%</t>
        </is>
      </c>
      <c r="G133" s="186" t="inlineStr">
        <is>
          <t>HbA1C &lt; 7.5%</t>
        </is>
      </c>
      <c r="H133" s="186" t="inlineStr">
        <is>
          <t>Preprandial glucose &lt; 80 mg/dL</t>
        </is>
      </c>
      <c r="I133" s="188" t="inlineStr">
        <is>
          <t>Peak postprandial glucose &lt; 200 mg/dL</t>
        </is>
      </c>
      <c r="J133" s="185" t="inlineStr">
        <is>
          <t>2</t>
        </is>
      </c>
      <c r="K133" s="186" t="inlineStr">
        <is>
          <t>✅ คำตอบที่ถูกต้อง: ข้อ ข. HbA1C &lt; 7%
🎯 ทำไมข้อนี้ถึงถูก:
🎯 ทำไมข้อนี้ถึงถูก: ตามแนวทางเวชปฏิบัติการดูแลรักษาโรคเบาหวานมาตรฐานสากล (ADA Standards of Care in Diabetes) และแนวทางเวชปฏิบัติของสมาคมโรคเบาหวานแห่งประเทศไทย เป้าหมายทั่วไปในการควบคุมระดับน้ำตาลสะสมในผู้ใหญ่ส่วนใหญ่ที่ไม่ตั้งครรภ์และไม่มีภาวะเสี่ยงสูง คือ HbA1C น้อยกว่า 7.0% เพื่อลดความเสี่ยงต่อการเกิดภาวะแทรกซ้อนที่หลอดเลือดขนาดเล็ก (microvascular complications)
🔍 ข้ออื่นผิดเพราะอะไร:
•
• ข
• ้
• อ
• ก
• .
• (
• H
• b
• A
• 1
• C
• &lt;
• 6
• .
• 5
• %
• )
• :
• เ
• ป
• ็
• น
• เ
• ป
• ้
• า
• ห
• ม
• า
• ย
• ท
• ี
• ่
• เ
• ข
• ้
• ม
• ง
• ว
• ด
• (
• s
• t
• r
• i
• n
• g
• e
• n
• t
• t
• a
• r
• g
• e
• t
• )
• เ
• ห
• ม
• า
• ะ
• ส
• ำ
• ห
• ร
• ั
• บ
• ผ
• ู
• ้
• ป
• ่
• ว
• ย
• เ
• บ
• า
• ห
• ว
• า
• น
• ท
• ี
• ่
• อ
• า
• ย
• ุ
• น
• ้
• อ
• ย
• เ
• ป
• ็
• น
• โ
• ร
• ค
• ไ
• ม
• ่
• น
• า
• น
• แ
• ล
• ะ
• ไ
• ม
• ่
• ม
• ี
• โ
• ร
• ค
• ห
• ล
• อ
• ด
• เ
• ล
• ื
• อ
• ด
• ห
• ั
• ว
• ใ
• จ
• ไ
• ม
• ่
• ใ
• ช
• ่
• เ
• ป
• ้
• า
• ห
• ม
• า
• ย
• ท
• ั
• ่
• ว
• ไ
• ป
• ข
• อ
• ง
• ป
• ร
• ะ
• ช
• า
• ก
• ร
• ส
• ่
• ว
• น
• ใ
• ห
• ญ
• ่
•
• ข
• ้
• อ
• ค
• .
• (
• H
• b
• A
• 1
• C
• &lt;
• 7
• .
• 5
• %
• )
• :
• เ
• ป
• ็
• น
• เ
• ป
• ้
• า
• ห
• ม
• า
• ย
• ท
• ี
• ่
• ผ
• ่
• อ
• น
• ป
• ร
• น
• ม
• ั
• ก
• ใ
• ช
• ้
• ใ
• น
• ผ
• ู
• ้
• ป
• ่
• ว
• ย
• ส
• ู
• ง
• อ
• า
• ย
• ุ
• ห
• ร
• ื
• อ
• ม
• ี
• โ
• ร
• ค
• ร
• ่
• ว
• ม
• ไ
• ม
• ่
• ใ
• ช
• ่
• เ
• ป
• ้
• า
• ห
• ม
• า
• ย
• ม
• า
• ต
• ร
• ฐ
• า
• น
• ท
• ั
• ่
• ว
• ไ
• ป
•
• ข
• ้
• อ
• ง
• .
• (
• P
• r
• e
• p
• r
• a
• n
• d
• i
• a
• l
• g
• l
• u
• c
• o
• s
• e
• &lt;
• 8
• 0
• m
• g
• /
• d
• L
• )
• :
• ค
• ่
• า
• เ
• ป
• ้
• า
• ห
• ม
• า
• ย
• น
• ้
• ำ
• ต
• า
• ล
• ก
• ่
• อ
• น
• อ
• า
• ห
• า
• ร
• ต
• า
• ม
• A
• D
• A
• ก
• ำ
• ห
• น
• ด
• ท
• ี
• ่
• 8
• 0
• 
• 1
• 3
• 0
• m
• g
• /
• d
• L
• ไ
• ม
• ่
• ใ
• ช
• ่
• ต
• ่
• ำ
• ก
• ว
• ่
• า
• 8
• 0
• m
• g
• /
• d
• L
• (
• ห
• า
• ก
• ต
• ่
• ำ
• ก
• ว
• ่
• า
• 8
• 0
• m
• g
• /
• d
• L
• เ
• ส
• ี
• ่
• ย
• ง
• ต
• ่
• อ
• ภ
• า
• ว
• ะ
• h
• y
• p
• o
• g
• l
• y
• c
• e
• m
• i
• a
• )
•
• ข
• ้
• อ
• จ
• .
• (
• P
• e
• a
• k
• p
• o
• s
• t
• p
• r
• a
• n
• d
• i
• a
• l
• g
• l
• u
• c
• o
• s
• e
• &lt;
• 2
• 0
• 0
• m
• g
• /
• d
• L
• )
• :
• ค
• ่
• า
• เ
• ป
• ้
• า
• ห
• ม
• า
• ย
• ร
• ะ
• ด
• ั
• บ
• น
• ้
• ำ
• ต
• า
• ล
• ห
• ล
• ั
• ง
• อ
• า
• ห
• า
• ร
• 1
• 
• 2
• ช
• ั
• ่
• ว
• โ
• ม
• ง
• ต
• า
• ม
• เ
• ก
• ณ
• ฑ
• ์
• A
• D
• A
• ก
• ำ
• ห
• น
• ด
• ท
• ี
• ่
• น
• ้
• อ
• ย
• ก
• ว
• ่
• า
• 1
• 8
• 0
• m
• g
• /
• d
• L</t>
        </is>
      </c>
      <c r="L133" s="186" t="n"/>
      <c r="M133" s="186" t="inlineStr">
        <is>
          <t>Endocrine</t>
        </is>
      </c>
      <c r="N133" s="186" t="inlineStr">
        <is>
          <t>Diabetes mellitus</t>
        </is>
      </c>
      <c r="O133" s="185" t="inlineStr">
        <is>
          <t>Clinic</t>
        </is>
      </c>
      <c r="P133" s="186" t="inlineStr">
        <is>
          <t>[SOURCE: Mock Pharmtutor 2024 Set 1 ข้อ 75]</t>
        </is>
      </c>
      <c r="Q133" s="185" t="inlineStr">
        <is>
          <t>ข้อสอบจำลอง</t>
        </is>
      </c>
      <c r="R133" s="185" t="inlineStr">
        <is>
          <t>Mock Pharmtutor 2024</t>
        </is>
      </c>
      <c r="S133" s="185" t="n"/>
    </row>
    <row r="134" ht="24" customHeight="1" s="49">
      <c r="A134" s="187" t="n">
        <v>132</v>
      </c>
      <c r="B134" s="186" t="n"/>
      <c r="C134" s="186" t="inlineStr">
        <is>
          <t>ข้อใดคือกลไกการออกฤทธิ์ของยา Glipizide</t>
        </is>
      </c>
      <c r="D134" s="186" t="inlineStr">
        <is>
          <t>pharmtutor2024/set1_q76.png</t>
        </is>
      </c>
      <c r="E134" s="186" t="inlineStr">
        <is>
          <t>กระตุ้นเอนไซม์ AMPK ในเซลล์ตับ</t>
        </is>
      </c>
      <c r="F134" s="186" t="inlineStr">
        <is>
          <t>ลดการดูดซึมกลูโคสบริเวณลำไส้</t>
        </is>
      </c>
      <c r="G134" s="186" t="inlineStr">
        <is>
          <t>กระตุ้นการหลั่งอินซูลินโดยยับยั้ง ATP-sensitive K+ channels ใน beta-cell</t>
        </is>
      </c>
      <c r="H134" s="186" t="inlineStr">
        <is>
          <t>กระตุ้น Peroxisome proliferator-activated receptor (PPAR)-gamma</t>
        </is>
      </c>
      <c r="I134" s="188" t="inlineStr">
        <is>
          <t>ยับยั้งการย่อยแป้งและคาร์โบไฮเดรต โดยยับยั้งการทำงานของเอนไซม์ Alpha-glucosidase</t>
        </is>
      </c>
      <c r="J134" s="185" t="inlineStr">
        <is>
          <t>3</t>
        </is>
      </c>
      <c r="K134" s="186" t="inlineStr">
        <is>
          <t>✅ คำตอบที่ถูกต้อง: ข้อ ค. กระตุ้นการหลั่งอินซูลินโดยยับยั้ง ATP-sensitive K+ channels ใน beta-cell
🎯 ทำไมข้อนี้ถึงถูก:
🎯 ทำไมข้อนี้ถึงถูก: Glipizide เป็นยากลุ่ม Sulfonylureas (Second-generation) ออกฤทธิ์จับกับ Sulfonylurea Receptor 1 (SUR1) ส่งผลปิดกั้น ATP-sensitive K+ channels บนเยื่อหุ้มเซลล์ของ pancreatic beta-cells ทำให้เกิด cell membrane depolarization กระตุ้นการเปิดของ voltage-gated Ca2+ channels แคลเซียมไหลเข้าเซลล์เหนี่ยวนำให้เกิด exocytosis หลั่งอินซูลินออกมาสู่กระแสเลือด
🔍 ข้ออื่นผิดเพราะอะไร:
•
• ข
• ้
• อ
• ก
• .
• (
• ก
• ร
• ะ
• ต
• ุ
• ้
• น
• เ
• อ
• น
• ไ
• ซ
• ม
• ์
• A
• M
• P
• K
• ใ
• น
• เ
• ซ
• ล
• ล
• ์
• ต
• ั
• บ
• )
• :
• เ
• ป
• ็
• น
• ก
• ล
• ไ
• ก
• ก
• า
• ร
• อ
• อ
• ก
• ฤ
• ท
• ธ
• ิ
• ์
• ข
• อ
• ง
• M
• e
• t
• f
• o
• r
• m
• i
• n
• (
• B
• i
• g
• u
• a
• n
• i
• d
• e
• s
• )
• ใ
• น
• ก
• า
• ร
• ล
• ด
• h
• e
• p
• a
• t
• i
• c
• g
• l
• u
• c
• o
• n
• e
• o
• g
• e
• n
• e
• s
• i
• s
•
• ข
• ้
• อ
• ข
• .
• (
• ล
• ด
• ก
• า
• ร
• ด
• ู
• ด
• ซ
• ึ
• ม
• ก
• ล
• ู
• โ
• ค
• ส
• บ
• ร
• ิ
• เ
• ว
• ณ
• ล
• ำ
• ไ
• ส
• ้
• )
• :
• เ
• ป
• ็
• น
• ก
• ล
• ไ
• ก
• เ
• ส
• ร
• ิ
• ม
• ข
• อ
• ง
• ย
• า
• ก
• ล
• ุ
• ่
• ม
• S
• G
• L
• T
• 2
• i
• n
• h
• i
• b
• i
• t
• o
• r
• s
• (
• ท
• ี
• ่
• ไ
• ต
• )
• ห
• ร
• ื
• อ
• B
• i
• g
• u
• a
• n
• i
• d
• e
• s
• บ
• า
• ง
• ส
• ่
• ว
• น
• ไ
• ม
• ่
• ใ
• ช
• ่
• ก
• ล
• ไ
• ก
• ข
• อ
• ง
• s
• u
• l
• f
• o
• n
• y
• l
• u
• r
• e
• a
•
• ข
• ้
• อ
• ง
• .
• (
• ก
• ร
• ะ
• ต
• ุ
• ้
• น
• P
• e
• r
• o
• x
• i
• s
• o
• m
• e
• p
• r
• o
• l
• i
• f
• e
• r
• a
• t
• o
• r
• 
• a
• c
• t
• i
• v
• a
• t
• e
• d
• r
• e
• c
• e
• p
• t
• o
• r
• (
• P
• P
• A
• R
• )
• 
• g
• a
• m
• m
• a
• )
• :
• เ
• ป
• ็
• น
• ก
• ล
• ไ
• ก
• ก
• า
• ร
• อ
• อ
• ก
• ฤ
• ท
• ธ
• ิ
• ์
• ข
• อ
• ง
• ย
• า
• ก
• ล
• ุ
• ่
• ม
• T
• h
• i
• a
• z
• o
• l
• i
• d
• i
• n
• e
• d
• i
• o
• n
• e
• s
• (
• T
• Z
• D
• s
• เ
• ช
• ่
• น
• P
• i
• o
• g
• l
• i
• t
• a
• z
• o
• n
• e
• )
•
• ข
• ้
• อ
• จ
• .
• (
• ย
• ั
• บ
• ย
• ั
• ้
• ง
• ก
• า
• ร
• ย
• ่
• อ
• ย
• แ
• ป
• ้
• ง
• แ
• ล
• ะ
• ค
• า
• ร
• ์
• โ
• บ
• ไ
• ฮ
• เ
• ด
• ร
• ต
• โ
• ด
• ย
• ย
• ั
• บ
• ย
• ั
• ้
• ง
• ก
• า
• ร
• ท
• ำ
• ง
• า
• น
• ข
• อ
• ง
• เ
• อ
• น
• ไ
• ซ
• ม
• ์
• A
• l
• p
• h
• a
• 
• g
• l
• u
• c
• o
• s
• i
• d
• a
• s
• e
• )
• :
• เ
• ป
• ็
• น
• ก
• ล
• ไ
• ก
• ก
• า
• ร
• อ
• อ
• ก
• ฤ
• ท
• ธ
• ิ
• ์
• ข
• อ
• ง
• ย
• า
• ก
• ล
• ุ
• ่
• ม
• A
• l
• p
• h
• a
• 
• g
• l
• u
• c
• o
• s
• i
• d
• a
• s
• e
• i
• n
• h
• i
• b
• i
• t
• o
• r
• s
• เ
• ช
• ่
• น
• A
• c
• a
• r
• b
• o
• s
• e</t>
        </is>
      </c>
      <c r="L134" s="186" t="n"/>
      <c r="M134" s="186" t="inlineStr">
        <is>
          <t>Endocrine</t>
        </is>
      </c>
      <c r="N134" s="186" t="inlineStr">
        <is>
          <t>Diabetes mellitus</t>
        </is>
      </c>
      <c r="O134" s="185" t="inlineStr">
        <is>
          <t>Clinic</t>
        </is>
      </c>
      <c r="P134" s="186" t="inlineStr">
        <is>
          <t>[SOURCE: Mock Pharmtutor 2024 Set 1 ข้อ 76]</t>
        </is>
      </c>
      <c r="Q134" s="185" t="inlineStr">
        <is>
          <t>ข้อสอบจำลอง</t>
        </is>
      </c>
      <c r="R134" s="185" t="inlineStr">
        <is>
          <t>Mock Pharmtutor 2024</t>
        </is>
      </c>
      <c r="S134" s="185" t="n"/>
    </row>
    <row r="135" ht="24" customHeight="1" s="49">
      <c r="A135" s="187" t="n">
        <v>133</v>
      </c>
      <c r="B135" s="186" t="n"/>
      <c r="C135" s="186" t="inlineStr">
        <is>
          <t>ข้อใดคือ กลไกการออกฤทธิ์ของยา Orlistat</t>
        </is>
      </c>
      <c r="D135" s="186" t="n"/>
      <c r="E135" s="186" t="inlineStr">
        <is>
          <t>กดความอยากอาหารผ่านระบบประสาท sympathomimetic</t>
        </is>
      </c>
      <c r="F135" s="186" t="inlineStr">
        <is>
          <t>กดความอยากอาหารโดยเป็น Selective serotonin receptor agonist</t>
        </is>
      </c>
      <c r="G135" s="186" t="inlineStr">
        <is>
          <t>กดความอยากอาหารโดยเป็น Dopamine/ NE reuptake inhibitor</t>
        </is>
      </c>
      <c r="H135" s="186" t="inlineStr">
        <is>
          <t>กดความอยากอาหารโดยเป็น GLP-1 agonist</t>
        </is>
      </c>
      <c r="I135" s="188" t="inlineStr">
        <is>
          <t>ยับยั้งเอนไซม์ไลเปส ลดการดูดซึมไขมัน</t>
        </is>
      </c>
      <c r="J135" s="185" t="inlineStr">
        <is>
          <t>5</t>
        </is>
      </c>
      <c r="K135" s="186" t="inlineStr">
        <is>
          <t>✅ คำตอบที่ถูกต้อง: ข้อ จ. ยับยั้งเอนไซม์ไลเปส ลดการดูดซึมไขมัน
🎯 ทำไมข้อนี้ถึงถูก:
🎯 ทำไมข้อนี้ถึงถูก: Orlistat ออกฤทธิ์ยับยั้งเอนไซม์ Gastric and Pancreatic Lipases ในระบบทางเดินอาหารอย่างจำเพาะเจาะจงและผันกลับได้ (reversible lipase inhibitor) โดยสร้างพันธะโควาเลนต์กับ serine residue ใน active site ของเอนไซม์ ทำให้ไม่สามารถย่อย triglycerides ในอาหารให้เป็น free fatty acids และ monoglycerides ส่งผลให้ลดการดูดซึมไขมันจากทางเดินอาหารได้ประมาณ 30%
🔍 ข้ออื่นผิดเพราะอะไร:
•
• ข
• ้
• อ
• ก
• .
• (
• ก
• ด
• ค
• ว
• า
• ม
• อ
• ย
• า
• ก
• อ
• า
• ห
• า
• ร
• ผ
• ่
• า
• น
• ร
• ะ
• บ
• บ
• ป
• ร
• ะ
• ส
• า
• ท
• s
• y
• m
• p
• a
• t
• h
• o
• m
• i
• m
• e
• t
• i
• c
• )
• :
• เ
• ป
• ็
• น
• ก
• ล
• ไ
• ก
• ข
• อ
• ง
• ย
• า
• ก
• ด
• ค
• ว
• า
• ม
• อ
• ย
• า
• ก
• อ
• า
• ห
• า
• ร
• ก
• ล
• ุ
• ่
• ม
• N
• o
• r
• a
• d
• r
• e
• n
• e
• r
• g
• i
• c
• a
• g
• e
• n
• t
• s
• เ
• ช
• ่
• น
• P
• h
• e
• n
• t
• e
• r
• m
• i
• n
• e
•
• ข
• ้
• อ
• ข
• .
• (
• ก
• ด
• ค
• ว
• า
• ม
• อ
• ย
• า
• ก
• อ
• า
• ห
• า
• ร
• โ
• ด
• ย
• เ
• ป
• ็
• น
• S
• e
• l
• e
• c
• t
• i
• v
• e
• s
• e
• r
• o
• t
• o
• n
• i
• n
• r
• e
• c
• e
• p
• t
• o
• r
• a
• g
• o
• n
• i
• s
• t
• )
• :
• เ
• ป
• ็
• น
• ก
• ล
• ไ
• ก
• ข
• อ
• ง
• ย
• า
• L
• o
• r
• c
• a
• s
• e
• r
• i
• n
• (
• 5
• 
• H
• T
• 2
• C
• r
• e
• c
• e
• p
• t
• o
• r
• a
• g
• o
• n
• i
• s
• t
• )
•
• ข
• ้
• อ
• ค
• .
• (
• ก
• ด
• ค
• ว
• า
• ม
• อ
• ย
• า
• ก
• อ
• า
• ห
• า
• ร
• โ
• ด
• ย
• เ
• ป
• ็
• น
• D
• o
• p
• a
• m
• i
• n
• e
• /
• N
• E
• r
• e
• u
• p
• t
• a
• k
• e
• i
• n
• h
• i
• b
• i
• t
• o
• r
• )
• :
• เ
• ป
• ็
• น
• ก
• ล
• ไ
• ก
• ข
• อ
• ง
• B
• u
• p
• r
• o
• p
• i
• o
• n
• (
• ม
• ั
• ก
• ใ
• ช
• ้
• ร
• ่
• ว
• ม
• ก
• ั
• บ
• N
• a
• l
• t
• r
• e
• x
• o
• n
• e
• ใ
• น
• ก
• า
• ร
• ค
• ว
• บ
• ค
• ุ
• ม
• น
• ้
• ำ
• ห
• น
• ั
• ก
• )
•
• ข
• ้
• อ
• ง
• .
• (
• ก
• ด
• ค
• ว
• า
• ม
• อ
• ย
• า
• ก
• อ
• า
• ห
• า
• ร
• โ
• ด
• ย
• เ
• ป
• ็
• น
• G
• L
• P
• 
• 1
• a
• g
• o
• n
• i
• s
• t
• )
• :
• เ
• ป
• ็
• น
• ก
• ล
• ไ
• ก
• ข
• อ
• ง
• ย
• า
• ก
• ล
• ุ
• ่
• ม
• G
• l
• u
• c
• a
• g
• o
• n
• 
• L
• i
• k
• e
• P
• e
• p
• t
• i
• d
• e
• 
• 1
• r
• e
• c
• e
• p
• t
• o
• r
• a
• g
• o
• n
• i
• s
• t
• s
• เ
• ช
• ่
• น
• L
• i
• r
• a
• g
• l
• u
• t
• i
• d
• e
• แ
• ล
• ะ
• S
• e
• m
• a
• g
• l
• u
• t
• i
• d
• e</t>
        </is>
      </c>
      <c r="L135" s="186" t="n"/>
      <c r="M135" s="186" t="inlineStr">
        <is>
          <t>Endocrine</t>
        </is>
      </c>
      <c r="N135" s="186" t="inlineStr">
        <is>
          <t>Obesity</t>
        </is>
      </c>
      <c r="O135" s="185" t="inlineStr">
        <is>
          <t>Clinic</t>
        </is>
      </c>
      <c r="P135" s="186" t="inlineStr">
        <is>
          <t>[SOURCE: Mock Pharmtutor 2024 Set 1 ข้อ 79]</t>
        </is>
      </c>
      <c r="Q135" s="185" t="inlineStr">
        <is>
          <t>ข้อสอบจำลอง</t>
        </is>
      </c>
      <c r="R135" s="185" t="inlineStr">
        <is>
          <t>Mock Pharmtutor 2024</t>
        </is>
      </c>
      <c r="S135" s="185" t="n"/>
    </row>
    <row r="136" ht="24" customHeight="1" s="49">
      <c r="A136" s="187" t="n">
        <v>134</v>
      </c>
      <c r="B136" s="186" t="n"/>
      <c r="C136" s="186" t="inlineStr">
        <is>
          <t>ผู้ป่วยหญิง อายุ 50 ปี สูง 160 เซนติเมตร หนัก 72 กิโลกรัม ไม่มีโรคประจำตัว มีอาการหิวบ่อย กระหายน้ำบ่อย น้ำหนักลด แม่มีประวัติเป็นเบาหวาน พ่อและพี่ชายมีประวัติเป็นโรคความดันโลหิตสูง ไม่มีประวัติแพ้ยา ไม่มียาที่ใช้ประจำ Random plasma glucose 250 mg/dl, SCr 1.2 mg/dl, GFR 53 ml/min/1.73 m2 ข้อใดถูก เกี่ยวกับผลการตรวจผู้ป่วยรายนี้</t>
        </is>
      </c>
      <c r="D136" s="186" t="n"/>
      <c r="E136" s="186" t="inlineStr">
        <is>
          <t>วินิจฉัยว่าเป็นเบาหวานจากผลแลป และอาการแสดง</t>
        </is>
      </c>
      <c r="F136" s="186" t="inlineStr">
        <is>
          <t>ยังไม่สามารถวินิจฉัยเบาหวาน ต้องมาตรวจ HbA1c ซ้ำที่รพ. อีกครั้ง</t>
        </is>
      </c>
      <c r="G136" s="186" t="inlineStr">
        <is>
          <t>ยังไม่สามารถวินิจฉัยเบาหวาน ต้องมาตรวจ OGTT ซ้ำที่รพ. อีกครั้ง</t>
        </is>
      </c>
      <c r="H136" s="186" t="inlineStr">
        <is>
          <t>ยังไม่สามารถวินิจฉัยเบาหวาน ต้องมาตรวจ FBS ซ้ำที่รพ. อีกครั้ง</t>
        </is>
      </c>
      <c r="I136" s="188" t="inlineStr">
        <is>
          <t>ยังไม่สามารถวินิจฉัยเบาหวาน ต้องมาตรวจ ketone ซ้ำที่รพ. อีกครั้ง</t>
        </is>
      </c>
      <c r="J136" s="185" t="inlineStr">
        <is>
          <t>1</t>
        </is>
      </c>
      <c r="K136" s="186" t="inlineStr">
        <is>
          <t>✅ คำตอบที่ถูกต้อง: ข้อ ก. วินิจฉัยว่าเป็นเบาหวานจากผลแลป และอาการแสดง
🎯 ทำไมข้อนี้ถึงถูก:
🎯 ทำไมข้อนี้ถึงถูก: ตามเกณฑ์มาตรฐานการวินิจฉัยโรคเบาหวาน (ADA 2023 / Thailand Clinical Practice Guideline for Diabetes 2023): ในผู้ป่วยที่มีอาการแสดงชัดเจนของภาวะน้ำตาลในเลือดสูง (Classic symptoms of hyperglycemia ได้แก่ polyuria, polydipsia, polyphagia, unexplained weight loss) ร่วมกับผลตรวจระดับน้ำตาลในเลือดแบบสุ่ม (Random Plasma Glucose: RPG) ตั้งแต่ 200 mg/dL ขึ้นไป (ในผู้ป่วยรายนี้ RPG = 250 mg/dL) สามารถให้การวินิจฉัยว่าเป็นโรคเบาหวานได้ทันทีโดยไม่ต้องตรวจยืนยันซ้ำ
🔍 ข้ออื่นผิดเพราะอะไร:
• ข้อ ข. ต้องมาตรวจ HbA1c ซ้ำ: ผิดเพราะการตรวจซ้ำเพื่อยืนยันจะทำเฉพาะในกรณีที่ผู้ป่วย 'ไม่มีอาการแสดง (asymptomatic)' เท่านั้น เมื่อมีอาการชัดเจนและ RPG เกิน 200 mg/dL สามารถวินิจฉัยได้ทันที
• ข้อ ค. ต้องมาตรวจ OGTT ซ้ำ: ผิดเพราะไม่มีความจำเป็นต้องทำ Oral Glucose Tolerance Test ในผู้ป่วยที่มีผลเลือดและอาการเข้าเกณฑ์วินิจฉัยแล้ว
• ข้อ ง. ต้องมาตรวจ FBS ซ้ำ: ผิดเพราะระดับ RPG 250 mg/dL ร่วมกับอาการเพียงพอต่อการวินิจฉัยโรคเบาหวานได้ทันที
• ข้อ จ. ต้องมาตรวจ ketone ซ้ำ: ผิดเพราะการตรวจคีโตนใช้ประเมินภาวะ Diabetic Ketoacidosis (DKA) ซึ่งมักพบในเบาหวานชนิดที่ 1 ไม่ใช่เงื่อนไขในการวินิจฉัยโรคเบาหวานชนิดที่ 2</t>
        </is>
      </c>
      <c r="L136" s="186" t="n"/>
      <c r="M136" s="186" t="inlineStr">
        <is>
          <t>Endocrine</t>
        </is>
      </c>
      <c r="N136" s="186" t="inlineStr">
        <is>
          <t>Diabetes mellitus</t>
        </is>
      </c>
      <c r="O136" s="185" t="inlineStr">
        <is>
          <t>Clinic</t>
        </is>
      </c>
      <c r="P136" s="186" t="inlineStr">
        <is>
          <t>[SOURCE: Mock Pharmtutor 2024 Set 2 ข้อ 69]</t>
        </is>
      </c>
      <c r="Q136" s="185" t="inlineStr">
        <is>
          <t>ข้อสอบจำลอง</t>
        </is>
      </c>
      <c r="R136" s="185" t="inlineStr">
        <is>
          <t>Mock Pharmtutor 2024</t>
        </is>
      </c>
      <c r="S136" s="185" t="n"/>
    </row>
    <row r="137" ht="24" customHeight="1" s="49">
      <c r="A137" s="187" t="n">
        <v>135</v>
      </c>
      <c r="B137" s="186" t="n"/>
      <c r="C137" s="186" t="inlineStr">
        <is>
          <t>ยารักษาเบาหวาน ที่ควรเริ่มเป็นอันดับแรก ในผู้ป่วยรายนี้ คือข้อใด</t>
        </is>
      </c>
      <c r="D137" s="186" t="n"/>
      <c r="E137" s="186" t="inlineStr">
        <is>
          <t>Glipizide</t>
        </is>
      </c>
      <c r="F137" s="186" t="inlineStr">
        <is>
          <t>Metformin</t>
        </is>
      </c>
      <c r="G137" s="186" t="inlineStr">
        <is>
          <t>Pioglitazone</t>
        </is>
      </c>
      <c r="H137" s="186" t="inlineStr">
        <is>
          <t>Insulin glargine</t>
        </is>
      </c>
      <c r="I137" s="188" t="inlineStr">
        <is>
          <t>Acarbose</t>
        </is>
      </c>
      <c r="J137" s="185" t="inlineStr">
        <is>
          <t>2</t>
        </is>
      </c>
      <c r="K137" s="186" t="inlineStr">
        <is>
          <t>✅ คำตอบที่ถูกต้อง: ข้อ ข. Metformin
🎯 ทำไมข้อนี้ถึงถูก:
🎯 ทำไมข้อนี้ถึงถูก: Metformin เป็นยาทางเลือกแรกมาตรฐาน (First-line pharmacological therapy) สำหรับผู้ป่วยเบาหวานชนิดที่ 2 ที่เพิ่งได้รับการวินิจฉัย โดยเฉพาะในผู้ป่วยที่มีภาวะน้ำหนักเกินหรือโรคอ้วน (ผู้ป่วยรายนี้ BMI = 28.1 kg/m2) เนื่องจากช่วยเพิ่มความไวต่ออินซูลิน ลดการสร้างกลูโคสจากตับ ไม่ทำให้น้ำหนักตัวเพิ่ม และไม่ทำให้เกิดน้ำตาลตก (hypoglycemia) โดยผู้ป่วยมีค่า eGFR = 53 ml/min/1.73 m2 (CKD stage 3a) ซึ่งยังสามารถเริ่มใช้ Metformin ได้อย่างปลอดภัย (ข้อห้ามใช้คือ eGFR &lt; 30 ml/min/1.73 m2)
🔍 ข้ออื่นผิดเพราะอะไร:
• ข้อ ก. Glipizide: ผิดเพราะเป็นยากลุ่ม Sulfonylurea ที่กระตุ้นการหลั่งอินซูลิน ทำให้เกิดภาวะ hypoglycemia ได้บ่อย และทำให้น้ำหนักตัวเพิ่มขึ้น จึงไม่จัดเป็นยาเดี่ยวทางเลือกแรก
• ข้อ ค. Pioglitazone: ผิดเพราะยากลุ่ม TZD ทำให้น้ำหนักตัวเพิ่มและเกิดภาวะบวมน้ำ (fluid retention) ซึ่งไม่เหมาะเป็นยาเดี่ยวทางเลือกแรกในผู้ป่วยที่มีน้ำหนักตัวเกิน
• ข้อ ง. Insulin glargine: ผิดเพราะอินซูลินจะพิจารณาเริ่มทันทีเมื่อผู้ป่วยมีระดับน้ำตาลสูงวิกฤตมาก (HbA1c &gt; 10% หรือ FPG &gt;= 300 mg/dL) ร่วมกับมีภาวะ metabolic decompensation หรืออาการ catabolism ชัดเจน
• ข้อ จ. Acarbose: ผิดเพราะเป็น Alpha-glucosidase inhibitor ที่มีประสิทธิภาพในการลด HbA1c ต่ำ และมีผลข้างเคียงทางเดินอาหารสูง (ท้องอืด มีลมในท้อง) จึงไม่เป็นยาทางเลือกแรก</t>
        </is>
      </c>
      <c r="L137" s="186" t="n"/>
      <c r="M137" s="186" t="inlineStr">
        <is>
          <t>Endocrine</t>
        </is>
      </c>
      <c r="N137" s="186" t="inlineStr">
        <is>
          <t>Diabetes mellitus</t>
        </is>
      </c>
      <c r="O137" s="185" t="inlineStr">
        <is>
          <t>Clinic</t>
        </is>
      </c>
      <c r="P137" s="186" t="inlineStr">
        <is>
          <t>[SOURCE: Mock Pharmtutor 2024 Set 2 ข้อ 70]</t>
        </is>
      </c>
      <c r="Q137" s="185" t="inlineStr">
        <is>
          <t>ข้อสอบจำลอง</t>
        </is>
      </c>
      <c r="R137" s="185" t="inlineStr">
        <is>
          <t>Mock Pharmtutor 2024</t>
        </is>
      </c>
      <c r="S137" s="185" t="n"/>
    </row>
    <row r="138" ht="24" customHeight="1" s="49">
      <c r="A138" s="187" t="n">
        <v>136</v>
      </c>
      <c r="B138" s="186" t="n"/>
      <c r="C138" s="186" t="inlineStr">
        <is>
          <t>เป้าหมายการรักษาเบาหวาน (ควบคุมทั่วไป) ในผู้ป่วยรายนี้</t>
        </is>
      </c>
      <c r="D138" s="186" t="n"/>
      <c r="E138" s="186" t="inlineStr">
        <is>
          <t>FBS &lt; 70 mg/dL</t>
        </is>
      </c>
      <c r="F138" s="186" t="inlineStr">
        <is>
          <t>HbA1C &lt; 8%</t>
        </is>
      </c>
      <c r="G138" s="186" t="inlineStr">
        <is>
          <t>Peak Post prandial glucose &lt; 180 mg/dL</t>
        </is>
      </c>
      <c r="H138" s="186" t="inlineStr">
        <is>
          <t>OGTT &lt; 126 mg/dL</t>
        </is>
      </c>
      <c r="I138" s="188" t="inlineStr">
        <is>
          <t>Random plasma glucose &lt; 250 mg/dL</t>
        </is>
      </c>
      <c r="J138" s="185" t="inlineStr">
        <is>
          <t>3</t>
        </is>
      </c>
      <c r="K138" s="186" t="inlineStr">
        <is>
          <t>✅ คำตอบที่ถูกต้อง: ข้อ ค. Peak Post prandial glucose &lt; 180 mg/dL
🎯 ทำไมข้อนี้ถึงถูก:
🎯 ทำไมข้อนี้ถึงถูก: ตามเป้าหมายการควบคุมระดับน้ำตาลมาตรฐานทั่วไปสำหรับผู้ป่วยเบาหวานผู้ใหญ่ที่ไม่มีโรคร่วมรุนแรง (ADA Standards of Care 2023 / Thailand CPG Diabetes 2023): ระดับน้ำตาลหลังอาหารสูงสุด (Peak Postprandial Capillary Glucose) ควรควบคุมให้ &lt; 180 mg/dL (ร่วมกับระดับ Fasting/Preprandial glucose อยู่ในช่วง 80-130 mg/dL และ HbA1c &lt; 7.0%)
🔍 ข้ออื่นผิดเพราะอะไร:
• ข้อ ก. FBS &lt; 70 mg/dL: ผิดเพราะค่าระดับน้ำตาลต่ำกว่า 70 mg/dL ถือเป็นภาวะน้ำตาลในเลือดต่ำ (Hypoglycemia) ที่เป็นอันตราย เป้าหมาย FBS ปกติคือ 80-130 mg/dL
• ข้อ ข. HbA1C &lt; 8%: ผิดเพราะเป้าหมายสำหรับผู้ป่วยอายุ 50 ปีที่ไม่มีภาวะแทรกซ้อนรุนแรงคือ HbA1c &lt; 7.0% (เป้าหมายผ่อนปรน &lt; 8.0% ใช้สำหรับผู้สูงอายุที่มีโรคร่วมรุนแรงหรือเสี่ยงต่อภาวะน้ำตาลต่ำ)
• ข้อ ง. OGTT &lt; 126 mg/dL: ผิดเพราะเกณฑ์ปกติของการตรวจ 2-hour post-OGTT คือ &lt; 140 mg/dL (ตัวเลข 126 mg/dL เป็นจุดตัดของ FPG ในการวินิจฉัยโรคเบาหวาน)
• ข้อ จ. Random plasma glucose &lt; 250 mg/dL: ผิดเพราะไม่ใช่เกณฑ์เป้าหมายการควบคุมโรคเบาหวานที่ดี ระดับ 250 mg/dL ยังถือว่าสูงมากเกินไป</t>
        </is>
      </c>
      <c r="L138" s="186" t="n"/>
      <c r="M138" s="186" t="inlineStr">
        <is>
          <t>Endocrine</t>
        </is>
      </c>
      <c r="N138" s="186" t="inlineStr">
        <is>
          <t>Diabetes mellitus</t>
        </is>
      </c>
      <c r="O138" s="185" t="inlineStr">
        <is>
          <t>Clinic</t>
        </is>
      </c>
      <c r="P138" s="186" t="inlineStr">
        <is>
          <t>[SOURCE: Mock Pharmtutor 2024 Set 2 ข้อ 71]</t>
        </is>
      </c>
      <c r="Q138" s="185" t="inlineStr">
        <is>
          <t>ข้อสอบจำลอง</t>
        </is>
      </c>
      <c r="R138" s="185" t="inlineStr">
        <is>
          <t>Mock Pharmtutor 2024</t>
        </is>
      </c>
      <c r="S138" s="185" t="n"/>
    </row>
    <row r="139" ht="24" customHeight="1" s="49">
      <c r="A139" s="187" t="n">
        <v>137</v>
      </c>
      <c r="B139" s="186" t="inlineStr">
        <is>
          <t>ผู้ป่วย เพศหญิง ส่วนสูง 160 เซนติเมตร น้ำหนัก 70 กิโลกรัม รอบเอว 31 นิ้ว</t>
        </is>
      </c>
      <c r="C139" s="186" t="inlineStr">
        <is>
          <t>ข้อใดคือเกณฑ์วินิจฉัยโรคอ้วน (MCQ ธ.ค. 2566)</t>
        </is>
      </c>
      <c r="D139" s="186" t="n"/>
      <c r="E139" s="186" t="inlineStr">
        <is>
          <t>เพศ</t>
        </is>
      </c>
      <c r="F139" s="186" t="inlineStr">
        <is>
          <t>น้ำหนัก</t>
        </is>
      </c>
      <c r="G139" s="186" t="inlineStr">
        <is>
          <t>เส้นรอบเอว</t>
        </is>
      </c>
      <c r="H139" s="186" t="inlineStr">
        <is>
          <t>ดัชนีมวลกาย</t>
        </is>
      </c>
      <c r="I139" s="188" t="inlineStr">
        <is>
          <t>อายุ</t>
        </is>
      </c>
      <c r="J139" s="185" t="inlineStr">
        <is>
          <t>4</t>
        </is>
      </c>
      <c r="K139" s="186" t="inlineStr">
        <is>
          <t>✅ คำตอบที่ถูกต้อง: ข้อ ง. ดัชนีมวลกาย
🎯 ทำไมข้อนี้ถึงถูก:
🎯 ทำไมข้อนี้ถึงถูก: เกณฑ์มาตรฐานสากลตามองค์การอนามัยโลก (WHO) และแนวทางเวชปฏิบัติของราชวิทยาลัยอายุรแพทย์ฯ ที่ใช้ในการวินิจฉัยภาวะน้ำหนักเกินและโรคอ้วน (Overweight and Obesity) คือ 'ดัชนีมวลกาย (Body Mass Index: BMI)' คำนวณจากน้ำหนักเป็นกิโลกรัมหารด้วยส่วนสูงเป็นเมตรยกกำลังสอง โดยในประชากรเอเชียเกณฑ์วินิจฉัยโรคอ้วนคือ BMI ตั้งแต่ 25.0 kg/m2 ขึ้นไป (ผู้ป่วยรายนี้ BMI = 70 / (1.6)^2 = 27.34 kg/m2 จึงจัดเป็นโรคอ้วน)
🔍 ข้ออื่นผิดเพราะอะไร:
• ข้อ ก. เพศ: ผิดเพราะเพศไม่ได้เป็นเกณฑ์เดี่ยวที่ใช้วินิจฉัยโรคอ้วน
• ข้อ ข. น้ำหนัก: ผิดเพราะค่าน้ำหนักเพียงอย่างเดียวไม่สามารถบอกความอ้วนได้หากไม่ได้เทียบกับส่วนสูงของผู้ป่วย
• ข้อ ค. เส้นรอบเอว: ผิดเพราะเส้นรอบเอวใช้เป็นเกณฑ์วินิจฉัย 'ภาวะอ้วนลงพุง (Abdominal/Central obesity)' ในกลุ่มอาการเมแทบอลิก (เกณฑ์หญิงไทยคือ &gt;= 80 ซม. หรือประมาณ 31.5 นิ้ว) แต่เกณฑ์หลักสากลในการวินิจฉัยโรคอ้วนโดยรวมคือ BMI
• ข้อ จ. อายุ: ผิดเพราะอายุไม่ใช่เกณฑ์มาตรฐานในการตัดสินการเป็นโรคอ้วนในผู้ใหญ่</t>
        </is>
      </c>
      <c r="L139" s="186" t="n"/>
      <c r="M139" s="186" t="inlineStr">
        <is>
          <t>Endocrine</t>
        </is>
      </c>
      <c r="N139" s="186" t="inlineStr">
        <is>
          <t>Diabetes mellitus</t>
        </is>
      </c>
      <c r="O139" s="185" t="inlineStr">
        <is>
          <t>Clinic</t>
        </is>
      </c>
      <c r="P139" s="186" t="inlineStr">
        <is>
          <t>[SOURCE: Mock Pharmtutor 2024 Set 2 ข้อ 73]</t>
        </is>
      </c>
      <c r="Q139" s="185" t="inlineStr">
        <is>
          <t>ข้อสอบจำลอง</t>
        </is>
      </c>
      <c r="R139" s="185" t="inlineStr">
        <is>
          <t>Mock Pharmtutor 2024</t>
        </is>
      </c>
      <c r="S139" s="185" t="n"/>
    </row>
    <row r="140" ht="24" customHeight="1" s="49">
      <c r="A140" s="187" t="n">
        <v>138</v>
      </c>
      <c r="B140" s="186"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t>
        </is>
      </c>
      <c r="C140" s="186" t="inlineStr">
        <is>
          <t>จากข้อมูลผู้ป่วยข้างต้น เป้าหมายระดับ HbA1c ของผู้ป่วยรายนี้ควรเป็นเท่าใด</t>
        </is>
      </c>
      <c r="D140" s="186" t="n"/>
      <c r="E140" s="186" t="inlineStr">
        <is>
          <t>&lt; 5.5%</t>
        </is>
      </c>
      <c r="F140" s="186" t="inlineStr">
        <is>
          <t>&lt; 6.0%</t>
        </is>
      </c>
      <c r="G140" s="186" t="inlineStr">
        <is>
          <t>&lt; 7.0%</t>
        </is>
      </c>
      <c r="H140" s="186" t="inlineStr">
        <is>
          <t>&lt; 8.0%</t>
        </is>
      </c>
      <c r="I140" s="188" t="inlineStr">
        <is>
          <t>&lt; 8.5%</t>
        </is>
      </c>
      <c r="J140" s="185" t="inlineStr">
        <is>
          <t>3</t>
        </is>
      </c>
      <c r="K140" s="186" t="inlineStr">
        <is>
          <t>✅ คำตอบที่ถูกต้อง: ข้อ ค. &lt; 7.0%
🎯 ทำไมข้อนี้ถึงถูก:
🎯 ทำไมข้อนี้ถึงถูก: ตามแนวทางเวชปฏิบัติการรักษาโรคเบาหวานของสมาคมโรคเบาหวานแห่งประเทศไทย และ American Diabetes Association (ADA Guidelines) กำหนดเป้าหมายระดับ HbA1c ทั่วไปสำหรับผู้ใหญ่ที่ไม่มีโรคร่วมรุนแรง ไม่มีความเสี่ยงสูงต่อ hypoglycemia รุนแรง และมีอายุขัยขัยยืนยาว (life expectancy) อยู่ที่ &lt; 7.0% เพื่อชะลอการเกิด microvascular complications
🔍 ข้ออื่นผิดเพราะอะไร:
• ข้อ ก. &lt; 5.5%: เป็นระดับน้ำตาลของคนปกติที่ไม่เป็นเบาหวาน การตั้งเป้าหมายต่ำเกินไปจะเพิ่มความเสี่ยงต่อการเกิด severe hypoglycemia
• ข้อ ข. &lt; 6.0%: เข้มงวดเกินไป มักใช้ในหญิงตั้งครรภ์ที่เป็นเบาหวานหรือผู้ป่วยที่เพิ่งได้รับการวินิจฉัยและรักษาด้วยการปรับพฤติกรรม
• ข้อ ง. &lt; 8.0%: เป็นเป้าหมายที่ผ่อนปรน (less stringent) สำหรับผู้สูงอายุที่มีความเปราะบาง (frail elderly) มีโรคหัวใจและหลอดเลือดระยะรุนแรง หรือมี hypoglycemia unawareness
• ข้อ จ. &lt; 8.5%: เป็นเป้าหมายสำหรับผู้ป่วยระยะสุดท้าย (end-of-life care) หรือผู้ป่วยติดเตียงที่มีโรคร่วมหลายระบบ
• --</t>
        </is>
      </c>
      <c r="L140" s="186" t="n"/>
      <c r="M140" s="186" t="inlineStr">
        <is>
          <t>Endocrine</t>
        </is>
      </c>
      <c r="N140" s="186" t="inlineStr">
        <is>
          <t>Diabetes mellitus</t>
        </is>
      </c>
      <c r="O140" s="185" t="inlineStr">
        <is>
          <t>Clinic</t>
        </is>
      </c>
      <c r="P140" s="186" t="inlineStr">
        <is>
          <t>ข้อ 26 Mock RxCU83</t>
        </is>
      </c>
      <c r="Q140" s="185" t="inlineStr">
        <is>
          <t>ข้อสอบจำลอง</t>
        </is>
      </c>
      <c r="R140" s="185" t="inlineStr">
        <is>
          <t>Mock RxCU83 ชุดที่ 1</t>
        </is>
      </c>
      <c r="S140" s="185" t="inlineStr">
        <is>
          <t>CASE_MOCK83_02</t>
        </is>
      </c>
    </row>
    <row r="141" ht="24" customHeight="1" s="49">
      <c r="A141" s="187" t="n">
        <v>139</v>
      </c>
      <c r="B141" s="186"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t>
        </is>
      </c>
      <c r="C141" s="186" t="inlineStr">
        <is>
          <t>ผลการตรวจทางห้องปฏิบัติการ HbA1c ของผู้ป่วยวันนี้เท่ากับ 9.0% ตามแนวทาง ADA Guidelines ยาลดระดับน้ำตาลในเลือดชนิดใดที่ควรได้รับการพิจารณาเพิ่มเป็นลำดับแรก</t>
        </is>
      </c>
      <c r="D141" s="186" t="n"/>
      <c r="E141" s="186" t="inlineStr">
        <is>
          <t>Sitagliptin</t>
        </is>
      </c>
      <c r="F141" s="186" t="inlineStr">
        <is>
          <t>Empagliflozin</t>
        </is>
      </c>
      <c r="G141" s="186" t="inlineStr">
        <is>
          <t>Acarbose</t>
        </is>
      </c>
      <c r="H141" s="186" t="inlineStr">
        <is>
          <t>Semaglutide SC</t>
        </is>
      </c>
      <c r="I141" s="188" t="inlineStr">
        <is>
          <t>Insulin SC</t>
        </is>
      </c>
      <c r="J141" s="185" t="inlineStr">
        <is>
          <t>4</t>
        </is>
      </c>
      <c r="K141" s="186" t="inlineStr">
        <is>
          <t>✅ คำตอบที่ถูกต้อง: ข้อ ง. Semaglutide SC
🎯 ทำไมข้อนี้ถึงถูก:
🎯 ทำไมข้อนี้ถึงถูก: ผู้ป่วยรายนี้ได้รับยากิน 3 ชนิดร่วมกันแล้ว (Metformin + SU + TZD) แต่ระดับ HbA1c ยังสูงถึง 9.0% ตามแนวทาง ADA Standards of Care in Diabetes 2024 ในผู้ป่วยเบาหวานชนิดที่ 2 ที่ต้องเริ่มยาฉีด (injectable therapy) เพื่อเพิ่มประสิทธิภาพการลดน้ำตาล แนะนำให้เลือกยากลุ่ม GLP-1 Receptor Agonist (เช่น Semaglutide SC) เป็นตัวเลือกแรกก่อนเริ่มยาฉีดอินซูลิน เนื่องจากมีประสิทธิภาพในการลดน้ำตาลสูงมาก ช่วยลดน้ำหนัก และมีความเสี่ยงต่อภาวะน้ำตาลในเลือดต่ำน้อยกว่าอินซูลิน
🔍 ข้ออื่นผิดเพราะอะไร:
• ข้อ ก. Sitagliptin: เป็นยากลุ่ม DPP-4 inhibitor ซึ่งมีกลไกเพิ่ม incretin เหมือนกับ GLP-1 RA แต่มีประสิทธิภาพในการลด HbA1c ต่ำกว่า (ประมาณ 0.5-0.8%) ไม่เพียงพอต่อการลดระดับ HbA1c จาก 9.0% ลงมาสู่เป้าหมาย
• ข้อ ข. Empagliflozin: แม้ SGLT2i จะมีประโยชน์ต่อไตและหัวใจ แต่ประสิทธิภาพในการลด HbA1c เฉลี่ยอยู่ที่ 0.7-1.0% ซึ่งน้อยกว่า GLP-1 RA ชนิดที่มี efficacy สูงมากอย่าง Semaglutide
• ข้อ ค. Acarbose: เป็น alpha-glucosidase inhibitor มีประสิทธิภาพลดระดับน้ำตาลต่ำและมีผลข้างเคียงต่อระบบทางเดินอาหารสูง
• ข้อ จ. Insulin SC: ในอดีตมักเริ่มอินซูลินเมื่อ HbA1c สูง แต่คำแนะนำ ADA ล่าสุดระบุชัดเจนว่าหากต้องใช้ยาฉีด ให้พิจารณา GLP-1 RA ก่อนอินซูลิน ยกเว้นผู้ป่วยมีอาการของ catabolism ชัดเจน (เช่น น้ำหนักลดรวดเร็ว ปัสสาวะบ่อย กระหายน้ำมาก)
• --</t>
        </is>
      </c>
      <c r="L141" s="186" t="n"/>
      <c r="M141" s="186" t="inlineStr">
        <is>
          <t>Endocrine</t>
        </is>
      </c>
      <c r="N141" s="186" t="inlineStr">
        <is>
          <t>Diabetes mellitus</t>
        </is>
      </c>
      <c r="O141" s="185" t="inlineStr">
        <is>
          <t>Clinic</t>
        </is>
      </c>
      <c r="P141" s="186" t="inlineStr">
        <is>
          <t>ข้อ 27 Mock RxCU83</t>
        </is>
      </c>
      <c r="Q141" s="185" t="inlineStr">
        <is>
          <t>ข้อสอบจำลอง</t>
        </is>
      </c>
      <c r="R141" s="185" t="inlineStr">
        <is>
          <t>Mock RxCU83 ชุดที่ 1</t>
        </is>
      </c>
      <c r="S141" s="185" t="inlineStr">
        <is>
          <t>CASE_MOCK83_02</t>
        </is>
      </c>
    </row>
    <row r="142" ht="24" customHeight="1" s="49">
      <c r="A142" s="187" t="n">
        <v>140</v>
      </c>
      <c r="B142" s="186"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t>
        </is>
      </c>
      <c r="C142" s="186" t="inlineStr">
        <is>
          <t>หากแพทย์ต้องการเริ่มยาฉีดอินซูลินแก่ผู้ป่วยรายนี้ รูปแบบและชนิดของอินซูลินในข้อใดมีความเหมาะสมที่สุดตาม ADA Guidelines</t>
        </is>
      </c>
      <c r="D142" s="186" t="n"/>
      <c r="E142" s="186" t="inlineStr">
        <is>
          <t>Lispro insulin SC</t>
        </is>
      </c>
      <c r="F142" s="186" t="inlineStr">
        <is>
          <t>Lispro insulin SC ร่วมกับ Insulin glargine SC</t>
        </is>
      </c>
      <c r="G142" s="186" t="inlineStr">
        <is>
          <t>Regular insulin SC</t>
        </is>
      </c>
      <c r="H142" s="186" t="inlineStr">
        <is>
          <t>Regular insulin SC ร่วมกับ NPH insulin SC</t>
        </is>
      </c>
      <c r="I142" s="188" t="inlineStr">
        <is>
          <t>Insulin glargine SC</t>
        </is>
      </c>
      <c r="J142" s="185" t="inlineStr">
        <is>
          <t>5</t>
        </is>
      </c>
      <c r="K142" s="186" t="inlineStr">
        <is>
          <t>✅ คำตอบที่ถูกต้อง: ข้อ จ. Insulin glargine SC
🎯 ทำไมข้อนี้ถึงถูก:
🎯 ทำไมข้อนี้ถึงถูก: ตามแนวทาง ADA 2024 เมื่อต้องการเริ่มต้นการรักษาด้วยยาฉีดอินซูลินในผู้ป่วยเบาหวานชนิดที่ 2 แนะนำให้เริ่มต้นด้วย Basal insulin ชนิดออกฤทธิ์ยาว (Long-acting insulin analog เช่น Insulin glargine หรือ Insulin degludec) ฉีดวันละ 1 ครั้ง โดยให้เริ่มที่ขนาด 10 ยูนิต/วัน หรือ 0.1-0.2 ยูนิต/กก./วัน เนื่องจากให้ระดับอินซูลินคงที่ตลอด 24 ชั่วโมง และมีความเสี่ยงต่อ nocturnal hypoglycemia ต่ำกว่า NPH insulin
🔍 ข้ออื่นผิดเพราะอะไร:
• ข้อ ก. Lispro insulin SC: เป็น rapid-acting insulin analog ใช้สำหรับควบคุมน้ำตาลหลังมื้ออาหาร (prandial insulin) ไม่ใช้เป็นยาเดี่ยวในการเริ่มอินซูลิน
• ข้อ ข. Lispro ร่วมกับ Insulin glargine: เป็นสูตร Basal-Bolus แบบเข้มข้น มักเก็บไว้สำหรับผู้ที่ไม่สามารถคุมน้ำตาลได้หลังปรับขนาดยา basal insulin จนเต็มที่แล้ว ไม่ใช้เป็นขั้นตอนเริ่มต้น
• ข้อ ค. Regular insulin SC: เป็น short-acting insulin สำหรับคุมน้ำตาลหลังมื้ออาหาร ไม่เหมาะสำหรับการควบคุม basal glucose
• ข้อ ง. Regular insulin ร่วมกับ NPH insulin: เป็นสูตร premixed หรือ split-mixed แบบเดิมที่มีความแปรปรวนของการดูดซึมสูงและเสี่ยงต่อการเกิดภาวะน้ำตาลต่ำระหว่างมื้อมากกว่า basal analog
• --</t>
        </is>
      </c>
      <c r="L142" s="186" t="n"/>
      <c r="M142" s="186" t="inlineStr">
        <is>
          <t>Endocrine</t>
        </is>
      </c>
      <c r="N142" s="186" t="inlineStr">
        <is>
          <t>Diabetes mellitus</t>
        </is>
      </c>
      <c r="O142" s="185" t="inlineStr">
        <is>
          <t>Clinic</t>
        </is>
      </c>
      <c r="P142" s="186" t="inlineStr">
        <is>
          <t>ข้อ 28 Mock RxCU83</t>
        </is>
      </c>
      <c r="Q142" s="185" t="inlineStr">
        <is>
          <t>ข้อสอบจำลอง</t>
        </is>
      </c>
      <c r="R142" s="185" t="inlineStr">
        <is>
          <t>Mock RxCU83 ชุดที่ 1</t>
        </is>
      </c>
      <c r="S142" s="185" t="inlineStr">
        <is>
          <t>CASE_MOCK83_02</t>
        </is>
      </c>
    </row>
    <row r="143" ht="24" customHeight="1" s="49">
      <c r="A143" s="187" t="n">
        <v>141</v>
      </c>
      <c r="B143" s="186" t="n"/>
      <c r="C143" s="186" t="inlineStr">
        <is>
          <t>29. ยาลดระดับน้ำตาลในเลือดในข้อใด ไม่มีผลในการกระตุ้นการหลั่งอินซูลินจากตับอ่อน</t>
        </is>
      </c>
      <c r="D143" s="186" t="n"/>
      <c r="E143" s="186" t="inlineStr">
        <is>
          <t>Glipizide</t>
        </is>
      </c>
      <c r="F143" s="186" t="inlineStr">
        <is>
          <t>Repaglinide</t>
        </is>
      </c>
      <c r="G143" s="186" t="inlineStr">
        <is>
          <t>Pioglitazone</t>
        </is>
      </c>
      <c r="H143" s="186" t="inlineStr">
        <is>
          <t>Saxagliptin</t>
        </is>
      </c>
      <c r="I143" s="188" t="inlineStr">
        <is>
          <t>Liraglutide</t>
        </is>
      </c>
      <c r="J143" s="185" t="inlineStr">
        <is>
          <t>3</t>
        </is>
      </c>
      <c r="K143" s="186" t="inlineStr">
        <is>
          <t>✅ คำตอบที่ถูกต้อง: ข้อ ค. Pioglitazone
🎯 ทำไมข้อนี้ถึงถูก:
🎯 ทำไมข้อนี้ถึงถูก: Pioglitazone เป็นยากลุ่ม Thiazolidinediones (TZD) ออกฤทธิ์จับและกระตุ้นตัวรับ Peroxisome Proliferator-Activated Receptor-gamma (PPAR-gamma) ในนิวเคลียสของเซลล์ไขมัน กล้ามเนื้อ และตับ ส่งผลเพิ่มความไวของเนื้อเยื่อต่ออินซูลิน (Insulin sensitizer) โดยไม่มีฤทธิ์กระตุ้นการหลั่งอินซูลินจากเบต้าเซลล์ของตับอ่อนโดยตรง จึงไม่ทำให้เกิด hypoglycemia เมื่อใช้เป็นยาเดี่ยว
🔍 ข้ออื่นผิดเพราะอะไร:
• ข้อ ก. Glipizide: เป็นยากลุ่ม Sulfonylurea ออกฤทธิ์ปิดกั้น ATP-sensitive K+ channel กระตุ้นการหลั่งอินซูลิน
• ข้อ ข. Repaglinide: เป็นยากลุ่ม Meglitinide ออกฤทธิ์กระตุ้นการหลั่งอินซูลินอย่างรวดเร็วหลังอาหาร
• ข้อ ง. Saxagliptin: เป็นยากลุ่ม DPP-4 inhibitor ยับยั้งการสลาย GLP-1 ทำให้เพิ่มการหลั่งอินซูลินตามระดับกลูโคส (glucose-dependent insulin secretion)
• ข้อ จ. Liraglutide: เป็นยากลุ่ม GLP-1 receptor agonist กระตุ้น GLP-1 receptor บนเบต้าเซลล์ เพิ่มการหลั่งอินซูลิน
• --</t>
        </is>
      </c>
      <c r="L143" s="186" t="n"/>
      <c r="M143" s="186" t="inlineStr">
        <is>
          <t>Endocrine</t>
        </is>
      </c>
      <c r="N143" s="186" t="inlineStr">
        <is>
          <t>Diabetes mellitus</t>
        </is>
      </c>
      <c r="O143" s="185" t="inlineStr">
        <is>
          <t>Clinic</t>
        </is>
      </c>
      <c r="P143" s="186" t="inlineStr">
        <is>
          <t>ข้อ 29 Mock RxCU83</t>
        </is>
      </c>
      <c r="Q143" s="185" t="inlineStr">
        <is>
          <t>ข้อสอบจำลอง</t>
        </is>
      </c>
      <c r="R143" s="185" t="inlineStr">
        <is>
          <t>Mock RxCU83 ชุดที่ 1</t>
        </is>
      </c>
      <c r="S143" s="185" t="n"/>
    </row>
    <row r="144" ht="24" customHeight="1" s="49">
      <c r="A144" s="187" t="n">
        <v>142</v>
      </c>
      <c r="B144" s="186" t="n"/>
      <c r="C144" s="186" t="inlineStr">
        <is>
          <t>30. กลไกการออกฤทธิ์หลักของยา Semaglutide คือข้อใด</t>
        </is>
      </c>
      <c r="D144" s="186" t="n"/>
      <c r="E144" s="186" t="inlineStr">
        <is>
          <t>กระตุ้น PPAR-gamma receptor</t>
        </is>
      </c>
      <c r="F144" s="186" t="inlineStr">
        <is>
          <t>กระตุ้น GLP-1 receptor</t>
        </is>
      </c>
      <c r="G144" s="186" t="inlineStr">
        <is>
          <t>ยับยั้งการดูดกลับกลูโคสที่หน่วยไต</t>
        </is>
      </c>
      <c r="H144" s="186" t="inlineStr">
        <is>
          <t>กระตุ้น Sulfonylurea receptor type 1</t>
        </is>
      </c>
      <c r="I144" s="188" t="inlineStr">
        <is>
          <t>ยับยั้งเอนไซม์ alpha-glucosidase</t>
        </is>
      </c>
      <c r="J144" s="185" t="inlineStr">
        <is>
          <t>2</t>
        </is>
      </c>
      <c r="K144" s="186" t="inlineStr">
        <is>
          <t>✅ คำตอบที่ถูกต้อง: ข้อ ข. กระตุ้น GLP-1 receptor
🎯 ทำไมข้อนี้ถึงถูก:
🎯 ทำไมข้อนี้ถึงถูก: Semaglutide เป็นสารสังเคราะห์เลียนแบบฮอร์โมน GLP-1 (Glucagon-Like Peptide-1 Receptor Agonist) ออกฤทธิ์กระตุ้นตัวรับ GLP-1 receptor ส่งผลกระตุ้นการหลั่งอินซูลินและยับยั้งการหลั่งกลูคากอนตามระดับน้ำตาลในเลือด ตลอดจนชะลอการบีบตัวของกระเพาะอาหาร (delayed gastric emptying) และออกฤทธิ์ต่อสมองส่วนไฮโปทาลามัสช่วยลดความอยากอาหาร
🔍 ข้ออื่นผิดเพราะอะไร:
• ข้อ ก. กระตุ้น PPAR-gamma receptor: เป็นกลไกของยากลุ่ม Thiazolidinediones เช่น Pioglitazone
• ข้อ ค. ยับยั้งการดูดกลับกลูโคสที่หน่วยไต: เป็นกลไกของยากลุ่ม SGLT2 inhibitors เช่น Empagliflozin, Dapagliflozin
• ข้อ ง. กระตุ้น Sulfonylurea receptor type 1: เป็นกลไกของยากลุ่ม Sulfonylureas เช่น Glipizide, Gliclazide
• ข้อ จ. ยับยั้งเอนไซม์ alpha-glucosidase: เป็นกลไกของยากลุ่ม Alpha-glucosidase inhibitors เช่น Acarbose
• --</t>
        </is>
      </c>
      <c r="L144" s="186" t="n"/>
      <c r="M144" s="186" t="inlineStr">
        <is>
          <t>Endocrine</t>
        </is>
      </c>
      <c r="N144" s="186" t="inlineStr">
        <is>
          <t>Diabetes mellitus</t>
        </is>
      </c>
      <c r="O144" s="185" t="inlineStr">
        <is>
          <t>Clinic</t>
        </is>
      </c>
      <c r="P144" s="186" t="inlineStr">
        <is>
          <t>ข้อ 30 Mock RxCU83</t>
        </is>
      </c>
      <c r="Q144" s="185" t="inlineStr">
        <is>
          <t>ข้อสอบจำลอง</t>
        </is>
      </c>
      <c r="R144" s="185" t="inlineStr">
        <is>
          <t>Mock RxCU83 ชุดที่ 1</t>
        </is>
      </c>
      <c r="S144" s="185" t="n"/>
    </row>
    <row r="145" ht="24" customHeight="1" s="49">
      <c r="A145" s="187" t="n">
        <v>143</v>
      </c>
      <c r="B145" s="186" t="n"/>
      <c r="C145" s="186" t="inlineStr">
        <is>
          <t>11. ผู้ป่วยหญิงอายุ 55 ปี เป็นโรคเบาหวานชนิดที่ 2 มา 10 ปี และตรวจพบภาวะไตเรื้อรังระยะ 3b (eGFR 35 mL/min/1.73 m²) ปัจจุบันรับประทานยา Metformin 500 mg วันละ 2 ครั้ง (1,000 mg/day) ข้อใดคือแนวทางการปรับขนาดยา Metformin ที่ถูกต้องที่สุดตามเกณฑ์ความปลอดภัยของ US-FDA และ KDIGO</t>
        </is>
      </c>
      <c r="D145" s="186" t="n"/>
      <c r="E145" s="186" t="inlineStr">
        <is>
          <t>ปรับลดขนาดยา Metformin สูงสุดไม่เกิน 1,000 mg/day และติดตามการทำงานของไตอย่างสม่ำเสมอ</t>
        </is>
      </c>
      <c r="F145" s="186" t="inlineStr">
        <is>
          <t>หยุดยา Metformin ทันทีเนื่องจาก eGFR ต่ำกว่า 60 mL/min/1.73 m²</t>
        </is>
      </c>
      <c r="G145" s="186" t="inlineStr">
        <is>
          <t>สามารถเพิ่มขนาดยา Metformin ได้ถึง 2,000 mg/day หากระดับน้ำตาลยังไม่ถึงเป้าหมาย</t>
        </is>
      </c>
      <c r="H145" s="186" t="inlineStr">
        <is>
          <t>เปลี่ยนเป็นยา Phenformin แทนเพื่อลดความเสี่ยงต่อไต</t>
        </is>
      </c>
      <c r="I145" s="188" t="inlineStr">
        <is>
          <t>รับประทานยา Metformin เฉพาะเวลามีอาการน้ำตาลในเลือดสูง</t>
        </is>
      </c>
      <c r="J145" s="185" t="inlineStr">
        <is>
          <t>1</t>
        </is>
      </c>
      <c r="K145" s="186" t="inlineStr">
        <is>
          <t>✅ คำตอบที่ถูกต้อง: ข้อ ก. ปรับลดขนาดยา Metformin สูงสุดไม่เกิน 1,000 mg/day และติดตามการทำงานของไตอย่างสม่ำเสมอ
🎯 ทำไมข้อนี้ถึงถูก:
🎯 ทำไมข้อนี้ถึงถูก: ตามข้อกำหนดด้านความปลอดภัยของ US-FDA และ ADA/KDIGO Guidelines:
- eGFR 30 - 44 mL/min/1.73 m² (Stage 3b): หากผู้ป่วยใช้อยู่เดิม สามารถใช้ต่อได้โดยต้องปรับลดขนาดยาสูงสุดลงเหลือไม่เกิน 1,000 mg/day เพื่อป้องกันภาวะ Lactic acidosis (แต่ห้ามเริ่มยาใหม่ในผู้ป่วยที่ eGFR &lt; 45)
- eGFR &lt; 30 mL/min/1.73 m² (Stage 4-5): เป็นข้อห้ามใช้เด็ดขาด (Contraindicated)
ดังนั้นผู้ป่วยรายนี้มี eGFR 35 mL/min/1.73 m² และได้รับยา 1,000 mg/day อยู่แล้ว จึงสามารถใช้ขนาดเดิมต่อไปได้พร้อมติดตามค่าไตทุก 3-6 เดือน
🔍 ข้ออื่นผิดเพราะอะไร:
• ข้อ ข. eGFR 30-59 ยังไม่จำเป็นต้องหยุดยาทันทีหากขนาดยาไม่เกินเกณฑ์ความปลอดภัย
• ข้อ ค. ขนาด 2,000 mg/day เป็นขนาดที่สูงเกินไปสำหรับ eGFR 35 เสี่ยงต่อ Lactic acidosis
• ข้อ ง. Phenformin ถูกถอนออกจากตลาดทั่วโลกเนื่องจากเกิด Lactic acidosis รุนแรง
• ข้อ จ. Metformin ต้องรับประทานสม่ำเสมอทุกวัน ไม่ใช่ยารับประทานเมื่อมีอาการ
• --</t>
        </is>
      </c>
      <c r="L145" s="186" t="n"/>
      <c r="M145" s="186" t="inlineStr">
        <is>
          <t>Endocrine</t>
        </is>
      </c>
      <c r="N145" s="186" t="inlineStr">
        <is>
          <t>Diabetes mellitus</t>
        </is>
      </c>
      <c r="O145" s="185" t="inlineStr">
        <is>
          <t>Clinic</t>
        </is>
      </c>
      <c r="P145" s="186" t="inlineStr">
        <is>
          <t>ข้อ 11 Mock RxCU83 ชุดที่ 2</t>
        </is>
      </c>
      <c r="Q145" s="185" t="inlineStr">
        <is>
          <t>ข้อสอบจำลอง</t>
        </is>
      </c>
      <c r="R145" s="185" t="inlineStr">
        <is>
          <t>Mock RxCU83 ชุดที่ 2</t>
        </is>
      </c>
      <c r="S145" s="185" t="n"/>
    </row>
    <row r="146" ht="24" customHeight="1" s="49">
      <c r="A146" s="187" t="n">
        <v>144</v>
      </c>
      <c r="B146" s="186" t="n"/>
      <c r="C146" s="186" t="inlineStr">
        <is>
          <t>จากความสัมพันธ์ระหว่างโครงสร้างและการออกฤทธิ์ (SAR) ของยาลดระดับน้ำตาลในเลือดกลุ่ม Thiazolidinediones (TZDs เช่น Pioglitazone) ข้อใดกล่าวถูกต้อง</t>
        </is>
      </c>
      <c r="D146" s="186" t="inlineStr">
        <is>
          <t>images/quiz_cc1/quiz_cc1_p15_img1.png</t>
        </is>
      </c>
      <c r="E146" s="186" t="inlineStr">
        <is>
          <t>กลไกการออกฤทธิ์หลักคือ เข้าจับและกระตุ้นตัวรับ Peroxisome Proliferator-Activated Receptor gamma (PPAR-gamma) ในเซลล์ไขมันและกล้ามเนื้อ</t>
        </is>
      </c>
      <c r="F146" s="186" t="inlineStr">
        <is>
          <t>โครงสร้าง Thiazolidinedione ring ไม่มีความสำคัญต่อการออกฤทธิ์ลดน้ำตาล</t>
        </is>
      </c>
      <c r="G146" s="186" t="inlineStr">
        <is>
          <t>ยาในกลุ่มนี้ออกฤทธิ์หลักโดยการกระตุ้นการหลั่งอินซูลินจากเบต้าเซลล์ของตับอ่อนโดยตรง</t>
        </is>
      </c>
      <c r="H146" s="186" t="inlineStr">
        <is>
          <t>ยาในกลุ่มนี้ไม่มีผลต่อระดับยาเม็ดคุมกำเนิดในกระแสเลือด จึงไม่มีความเสี่ยงต่อการตั้งครรภ์</t>
        </is>
      </c>
      <c r="I146" s="188" t="inlineStr">
        <is>
          <t>ยาในกลุ่มนี้ปลอดภัยอย่างสมบูรณ์ในผู้ป่วยภาวะหัวใจล้มเหลว (Heart failure NYHA Class III-IV)</t>
        </is>
      </c>
      <c r="J146" s="185" t="inlineStr">
        <is>
          <t>1</t>
        </is>
      </c>
      <c r="K146" s="186" t="inlineStr">
        <is>
          <t>✅ คำตอบที่ถูกต้อง: ข้อ ก. กลไกการออกฤทธิ์หลักคือ เข้าจับและกระตุ้นตัวรับ Peroxisome Proliferator-Activated Receptor gamma (PPAR-gamma) ในเซลล์ไขมันและกล้ามเนื้อ
🎯 ทำไมข้อนี้ถึงถูก:
- คำตอบที่ถูกต้อง: ข้อ ก. กลไกการออกฤทธิ์หลักคือ เข้าจับและกระตุ้นตัวรับ Peroxisome Proliferator-Activated Receptor gamma (PPAR-gamma) ในเซลล์ไขมันและกล้ามเนื้อ
- ทำไมข้อนี้ถึงถูก: ยากลุ่ม Thiazolidinediones (TZDs) เป็น PPAR-gamma agonists เพิ่มความไวของเนื้อเยื่อส่วนปลายต่ออินซูลิน (Insulin sensitizer) ช่วยเพิ่มการนำกลูโคสเข้าสู่เซลล์ไขมันและกล้ามเนื้อลาย
🔍 ข้ออื่นผิดเพราะอะไร:
• ข้อ ข.: วง Thiazolidinedione-2,4-dione ring เป็น pharmacophore สำคัญในการจับกับ ligand-binding domain ของ PPAR-gamma
• ข้อ ค.: ยาไม่ได้กระตุ้นการหลั่งอินซูลิน (กลุ่มที่กระตุ้นการหลั่งคือ Sulfonylureas และ Glinides)
• ข้อ ง.: Pioglitazone เป็นเอนไซม์อินดิวเซอร์ CYP3A4 อ่อนๆ อาจลดระดับฮอร์โมนเอสโตรเจนในยาคุมได้
• ข้อ จ.: TZDs ทำให้เกิด fluid retention และบวมน้ำ จึงห้ามใช้ใน Heart failure NYHA Class III-IV</t>
        </is>
      </c>
      <c r="L146" s="186" t="n"/>
      <c r="M146" s="186" t="inlineStr">
        <is>
          <t>Endocrine</t>
        </is>
      </c>
      <c r="N146" s="186" t="inlineStr">
        <is>
          <t>Diabetes mellitus</t>
        </is>
      </c>
      <c r="O146" s="185" t="inlineStr">
        <is>
          <t>Clinic</t>
        </is>
      </c>
      <c r="P146" s="186" t="inlineStr">
        <is>
          <t>รุ่น RxCU83</t>
        </is>
      </c>
      <c r="Q146" s="185" t="inlineStr">
        <is>
          <t>แบบฝึกหัด</t>
        </is>
      </c>
      <c r="R146" s="185" t="inlineStr">
        <is>
          <t>Quiz เตรียมสอบ CC1 RxCU83</t>
        </is>
      </c>
      <c r="S146" s="185" t="n"/>
    </row>
    <row r="147" ht="24" customHeight="1" s="49">
      <c r="A147" s="187" t="n">
        <v>145</v>
      </c>
      <c r="B147" s="186" t="inlineStr">
        <is>
          <t>ผู้ป่วยชายอายุ 68 ปี เป็นเบาหวานชนิดที่ 2 ได้รับยา Glipizide และ Metformin ต่อมาควบคุมน้ำตาลไม่ได้ แพทย์จึงเปลี่ยนมาเป็นยาฉีดอินซูลิน</t>
        </is>
      </c>
      <c r="C147" s="186" t="inlineStr">
        <is>
          <t>ข้อใดต่อไปนี้กล่าวไม่ถูกต้องเกี่ยวกับคุณสมบัติของยาฉีดอินซูลินชนิดต่างๆ</t>
        </is>
      </c>
      <c r="D147" s="186" t="n"/>
      <c r="E147" s="186" t="inlineStr">
        <is>
          <t>Insulin Lispro มี onset ในการออกฤทธิ์ที่เร็วกว่า NPH และจัดอยู่ในกลุ่ม Rapid-acting insulin</t>
        </is>
      </c>
      <c r="F147" s="186" t="inlineStr">
        <is>
          <t>NPH นิยมผสมกับ Regular Insulin (RI) เพราะว่า NPH ออกฤทธิ์ได้รวดเร็วและ RI ออกฤทธิ์ช้ากว่าจึงช่วยควบคุมน้ำตาลได้นาน</t>
        </is>
      </c>
      <c r="G147" s="186" t="inlineStr">
        <is>
          <t>Insulin Aspart สามารถบริหารยาโดยฉีดเข้าใต้ผิวหนังทันทีก่อนอาหาร (0-15 นาที) ได้</t>
        </is>
      </c>
      <c r="H147" s="186" t="inlineStr">
        <is>
          <t>NPH insulin ไม่นิยมนำมาใช้ในการรักษาภาวะฉุกเฉิน Diabetic Ketoacidosis (DKA)</t>
        </is>
      </c>
      <c r="I147" s="188" t="inlineStr">
        <is>
          <t>Regular Insulin (RI) เป็นอินซูลินชนิดเดียวที่สามารถบริหารโดยการฉีดเข้าหลอดเลือดดำ (IV) ได้อย่างปลอดภัย</t>
        </is>
      </c>
      <c r="J147" s="185" t="inlineStr">
        <is>
          <t>2</t>
        </is>
      </c>
      <c r="K147" s="186" t="inlineStr">
        <is>
          <t>✅ คำตอบที่ถูกต้อง: ข้อ ข. NPH นิยมผสมกับ Regular Insulin (RI) เพราะว่า NPH ออกฤทธิ์ได้รวดเร็วและ RI ออกฤทธิ์ช้ากว่าจึงช่วยควบคุมน้ำตาลได้นาน
🎯 ทำไมข้อนี้ถึงถูก:
- คำตอบที่ถูกต้อง: ข้อ ข. NPH นิยมผสมกับ Regular Insulin (RI) เพราะว่า NPH ออกฤทธิ์ได้รวดเร็วและ RI ออกฤทธิ์ช้ากว่าจึงช่วยควบคุมน้ำตาลได้นาน
- ทำไมข้อนี้ถึงถูก: ข้อความนี้สลับคุณสมบัติกัน ในสูตรผสม Premixed insulin นั้น Regular Insulin (RI) ทำหน้าที่เป็น Short-acting (ออกฤทธิ์เร็ว 30-60 นาทีเพื่อคุมน้ำตาลหลังอาหาร) ส่วน NPH ทำหน้าที่เป็น Intermediate-acting (ออกฤทธิ์ช้าแต่นาน 12-18 ชั่วโมงเพื่อคุมระดับ basal insulin)
🔍 ข้ออื่นผิดเพราะอะไร:
• ข้อ ก.: Lispro ออกฤทธิ์เร็วใน 15 นาที จัดเป็น Rapid-acting insulin
• ข้อ ค.: Aspart เป็น Rapid-acting ฉีดก่อนหรือหลังอาหารทันทีได้
• ข้อ ง.: ใน DKA ต้องใช้อินซูลินที่ออกฤทธิ์เร็วทาง IV คือ Regular insulin ไม่ใช้ NPH
• ข้อ จ.: Regular insulin เป็น unmodified insulin สามารถฉีด IV infusion ได้</t>
        </is>
      </c>
      <c r="L147" s="186" t="n"/>
      <c r="M147" s="186" t="inlineStr">
        <is>
          <t>Endocrine</t>
        </is>
      </c>
      <c r="N147" s="186" t="inlineStr">
        <is>
          <t>Diabetes mellitus</t>
        </is>
      </c>
      <c r="O147" s="185" t="inlineStr">
        <is>
          <t>Clinic</t>
        </is>
      </c>
      <c r="P147" s="186" t="inlineStr">
        <is>
          <t>รุ่น RxCU83</t>
        </is>
      </c>
      <c r="Q147" s="185" t="inlineStr">
        <is>
          <t>แบบฝึกหัด</t>
        </is>
      </c>
      <c r="R147" s="185" t="inlineStr">
        <is>
          <t>Quiz เตรียมสอบ CC1 RxCU83</t>
        </is>
      </c>
      <c r="S147" s="185" t="n"/>
    </row>
    <row r="148" ht="24" customHeight="1" s="49">
      <c r="A148" s="187" t="n">
        <v>146</v>
      </c>
      <c r="B148" s="186" t="inlineStr">
        <is>
          <t>ผู้ป่วยชายไทยคู่ อายุ 65 ปี 2 เดือน น้ำหนัก 49 kg ส่วนสูง 165 cm สามารถช่วยเหลือตนเองได้ มีประวัติเบาหวาน ไขมันในเลือดสูง ตรวจร่างกาย V/S: BP 111/69 mmHg, HR 76 bpm ผลตรวจทางห้องปฏิบัติการพบ FBS 387 mg/dL และ HbA1c 13.5%
(ใช้ข้อมูลข้างต้นตอบคำถามข้อ 158 - 159)</t>
        </is>
      </c>
      <c r="C148" s="186" t="inlineStr">
        <is>
          <t>ระดับเป้าหมายของ HbA1c ที่เหมาะสมสำหรับผู้สูงอายุรายนี้ที่ยังช่วยเหลือตนเองได้และไม่มีโรคร่วมรุนแรงควรเป็นเท่าใด</t>
        </is>
      </c>
      <c r="D148" s="186" t="n"/>
      <c r="E148" s="186" t="inlineStr">
        <is>
          <t>HbA1c &lt; 6.0%</t>
        </is>
      </c>
      <c r="F148" s="186" t="inlineStr">
        <is>
          <t>HbA1c &lt; 6.5%</t>
        </is>
      </c>
      <c r="G148" s="186" t="inlineStr">
        <is>
          <t>HbA1c 7.0 - 7.5% (หรือ &lt; 7.5%)</t>
        </is>
      </c>
      <c r="H148" s="186" t="inlineStr">
        <is>
          <t>HbA1c 8.5 - 9.0%</t>
        </is>
      </c>
      <c r="I148" s="188" t="inlineStr">
        <is>
          <t>ไม่จำเป็นต้องกำหนดเป้าหมาย</t>
        </is>
      </c>
      <c r="J148" s="185" t="inlineStr">
        <is>
          <t>3</t>
        </is>
      </c>
      <c r="K148" s="186" t="inlineStr">
        <is>
          <t>✅ คำตอบที่ถูกต้อง: ข้อ ค. HbA1c 7.0 - 7.5% (หรือ &lt; 7.5%)
🎯 ทำไมข้อนี้ถึงถูก:
- คำตอบที่ถูกต้อง: ข้อ ค. HbA1c 7.0 - 7.5% (หรือ &lt; 7.5%)
- ทำไมข้อนี้ถึงถูก: ตามแนวทางเวชปฏิบัติเบาหวานของสมาคมโรคเบาหวานแห่งประเทศไทยและ ADA ในผู้สูงอายุที่มีสุขภาพดี ยังช่วยเหลือตนเองได้ และมีความเสี่ยงต่อภาวะน้ำตาลต่ำ ควรตั้งเป้าหมาย HbA1c อยู่ที่ประมาณ 7.0 - 7.5% เพื่อป้องกันภาวะแทรกซ้อนระยะยาวโดยไม่เสี่ยงต่ออันตรายจากภาวะน้ำตาลในเลือดต่ำ
🔍 ข้ออื่นผิดเพราะอะไร:
• ข้อ ก. และ ข.: เป้าหมายเข้มงวดเกินไป เสี่ยงต่อการเกิด severe hypoglycemia และหกล้มในผู้สูงอายุ
• ข้อ ง.: เป้าหมาย 8.0-8.5% ใช้สำหรับผู้สูงอายุที่มีโรคร่วมหลายโรคหรือเปราะบาง (frail elderly)
• ข้อ จ.: จำเป็นต้องมีเป้าหมายในการรักษาเสมอ</t>
        </is>
      </c>
      <c r="L148" s="186" t="n"/>
      <c r="M148" s="186" t="inlineStr">
        <is>
          <t>Endocrine</t>
        </is>
      </c>
      <c r="N148" s="186" t="inlineStr">
        <is>
          <t>Diabetes mellitus</t>
        </is>
      </c>
      <c r="O148" s="185" t="inlineStr">
        <is>
          <t>Clinic</t>
        </is>
      </c>
      <c r="P148" s="186" t="inlineStr">
        <is>
          <t>รุ่น RxCU83</t>
        </is>
      </c>
      <c r="Q148" s="185" t="inlineStr">
        <is>
          <t>แบบฝึกหัด</t>
        </is>
      </c>
      <c r="R148" s="185" t="inlineStr">
        <is>
          <t>Quiz เตรียมสอบ CC1 RxCU83</t>
        </is>
      </c>
      <c r="S148" s="185" t="n"/>
    </row>
    <row r="149" ht="24" customHeight="1" s="49">
      <c r="A149" s="187" t="n">
        <v>147</v>
      </c>
      <c r="B149" s="186" t="n"/>
      <c r="C149" s="186" t="inlineStr">
        <is>
          <t>ผลข้างเคียงที่รุนแรงถึงแก่ชีวิต (Rare but fatal adverse effect) ที่สัมพันธ์กับการใช้ยา Metformin โดยเฉพาะในผู้ป่วยที่มีภาวะไตเสื่อมหรือขาดออกซิเจนในเนื้อเยื่อคือข้อใด</t>
        </is>
      </c>
      <c r="D149" s="186" t="n"/>
      <c r="E149" s="186" t="inlineStr">
        <is>
          <t>ภาวะน้ำตาลในเลือดต่ำรุนแรง (Severe hypoglycemia)</t>
        </is>
      </c>
      <c r="F149" s="186" t="inlineStr">
        <is>
          <t>ภาวะตับอ่อนอักเสบเฉียบพลัน (Acute pancreatitis)</t>
        </is>
      </c>
      <c r="G149" s="186" t="inlineStr">
        <is>
          <t>โรคหัวใจล้มเหลวเฉียบพลัน (Congestive heart failure)</t>
        </is>
      </c>
      <c r="H149" s="186" t="inlineStr">
        <is>
          <t>ภาวะเลือดเป็นกรดจากกรดแลกติกคั่ง (Lactic acidosis)</t>
        </is>
      </c>
      <c r="I149" s="188" t="inlineStr">
        <is>
          <t>ภาวะเม็ดเลือดขาวต่ำชนิดรุนแรง (Agranulocytosis)</t>
        </is>
      </c>
      <c r="J149" s="185" t="inlineStr">
        <is>
          <t>4</t>
        </is>
      </c>
      <c r="K149" s="186" t="inlineStr">
        <is>
          <t>✅ คำตอบที่ถูกต้อง: ข้อ ง. ภาวะเลือดเป็นกรดจากกรดแลกติกคั่ง (Lactic acidosis)
🎯 ทำไมข้อนี้ถึงถูก:
- คำตอบที่ถูกต้อง: ข้อ ง. ภาวะเลือดเป็นกรดจากกรดแลกติกคั่ง (Lactic acidosis)
- ทำไมข้อนี้ถึงถูก: Metformin ยับยั้ง mitochondrial complex I และลด hepatic gluconeogenesis จาก lactate หากไตขับยาไม่ได้ (eGFR &lt; 30 mL/min) หรือมี tissue hypoperfusion จะทำให้เกิดการสะสมของ lactic acid ในกระแสเลือด เกิด Lactic acidosis ซึ่งมีอัตราการเสียชีวิตสูงถึง 30-50%
🔍 ข้ออื่นผิดเพราะอะไร:
• ข้อ ก.: Metformin เป็น euglycemic agent ไม่ทำให้เกิด hypoglycemia หากใช้เดี่ยวๆ
• ข้อ ข.: ตับอ่อนอักเสบสัมพันธ์กับ DPP-4 inhibitors หรือ GLP-1 RAs
• ข้อ ค.: หัวใจล้มเหลวจากบวมน้ำสัมพันธ์กับ Thiazolidinediones
• ข้อ จ.: เม็ดเลือดขาวต่ำสัมพันธ์กับ Antithyroid drugs</t>
        </is>
      </c>
      <c r="L149" s="186" t="n"/>
      <c r="M149" s="186" t="inlineStr">
        <is>
          <t>Endocrine</t>
        </is>
      </c>
      <c r="N149" s="186" t="inlineStr">
        <is>
          <t>Diabetes mellitus</t>
        </is>
      </c>
      <c r="O149" s="185" t="inlineStr">
        <is>
          <t>Clinic</t>
        </is>
      </c>
      <c r="P149" s="186" t="inlineStr">
        <is>
          <t>รุ่น RxCU83</t>
        </is>
      </c>
      <c r="Q149" s="185" t="inlineStr">
        <is>
          <t>แบบฝึกหัด</t>
        </is>
      </c>
      <c r="R149" s="185" t="inlineStr">
        <is>
          <t>Quiz เตรียมสอบ CC1 RxCU83</t>
        </is>
      </c>
      <c r="S149" s="185" t="n"/>
    </row>
    <row r="150" ht="24" customHeight="1" s="49">
      <c r="A150" s="187" t="n">
        <v>148</v>
      </c>
      <c r="B150" s="186" t="n"/>
      <c r="C150" s="186" t="inlineStr">
        <is>
          <t>หญิงไทยคู่ อายุ 52 ปี มีอาชีพแม่บ้าน ถูกแพทย์วินิจฉัยว่าเป็นโรคเบาหวานชนิดที่ 2 ตรวจพบระดับน้ำตาลในเลือด FBS 168 mg/dL, HbA1c 8.2%, BMI 28 kg/m2 (อ้วนระดับ 1), การทำงานของไต eGFR 75 mL/min ยาลดระดับน้ำตาลในเลือดชนิดรับประทานอันดับแรก (First-line oral antidiabetic drug) ที่ควรได้รับคือข้อใด</t>
        </is>
      </c>
      <c r="D150" s="186" t="n"/>
      <c r="E150" s="186" t="inlineStr">
        <is>
          <t>Glimepiride</t>
        </is>
      </c>
      <c r="F150" s="186" t="inlineStr">
        <is>
          <t>Metformin</t>
        </is>
      </c>
      <c r="G150" s="186" t="inlineStr">
        <is>
          <t>Pioglitazone</t>
        </is>
      </c>
      <c r="H150" s="186" t="inlineStr">
        <is>
          <t>Sitagliptin</t>
        </is>
      </c>
      <c r="I150" s="188" t="inlineStr">
        <is>
          <t>Dapagliflozin</t>
        </is>
      </c>
      <c r="J150" s="185" t="inlineStr">
        <is>
          <t>2</t>
        </is>
      </c>
      <c r="K150" s="186" t="inlineStr">
        <is>
          <t>✅ คำตอบที่ถูกต้อง: ข้อ ข. Metformin
🎯 ทำไมข้อนี้ถึงถูก:
- คำตอบที่ถูกต้อง: ข้อ ข. Metformin
- ทำไมข้อนี้ถึงถูก: ตามแนวทางการรักษาโรคเบาหวานทุกฉบับ (ADA/EASD/ไทย) Metformin เป็น first-line medication of choice สำหรับผู้ป่วยเบาหวานชนิดที่ 2 ที่เริ่มการรักษา โดยเฉพาะในผู้ป่วยที่มีภาวะน้ำหนักเกิน เนื่องจากลดน้ำตาลได้ดี ไม่ทำให้น้ำหนักตัวเพิ่ม ไม่ทำให้เกิดน้ำตาลตก และมีประโยชน์ต่อระบบหลอดเลือดหัวใจ
🔍 ข้ออื่นผิดเพราะอะไร:
• ข้อ ก.: Sulfonylureas เสี่ยงต่อภาวะน้ำตาลต่ำและทำให้น้ำหนักตัวเพิ่มขึ้น
• ข้อ ค.: Pioglitazone ทำให้น้ำหนักตัวเพิ่มและบวมน้ำ
• ข้อ ง. และ จ.: เป็นยาทางเลือกเสริมเมื่อมีข้อบ่งชี้จำเพาะหรือใช้ร่วมกับ Metformin</t>
        </is>
      </c>
      <c r="L150" s="186" t="n"/>
      <c r="M150" s="186" t="inlineStr">
        <is>
          <t>Endocrine</t>
        </is>
      </c>
      <c r="N150" s="186" t="inlineStr">
        <is>
          <t>Diabetes mellitus</t>
        </is>
      </c>
      <c r="O150" s="185" t="inlineStr">
        <is>
          <t>Clinic</t>
        </is>
      </c>
      <c r="P150" s="186" t="inlineStr">
        <is>
          <t>รุ่น RxCU83</t>
        </is>
      </c>
      <c r="Q150" s="185" t="inlineStr">
        <is>
          <t>แบบฝึกหัด</t>
        </is>
      </c>
      <c r="R150" s="185" t="inlineStr">
        <is>
          <t>Quiz เตรียมสอบ CC1 RxCU83</t>
        </is>
      </c>
      <c r="S150" s="185" t="n"/>
    </row>
    <row r="151" ht="24" customHeight="1" s="49">
      <c r="A151" s="185" t="n">
        <v>149</v>
      </c>
      <c r="B151" s="186" t="n"/>
      <c r="C151" s="186" t="inlineStr">
        <is>
          <t>ผู้ป่วยชายอายุ 63 ปี เป็นเบาหวานชนิดที่ 2 มาตรวจติดตามอาการ ตรวจพบค่าการทำงานของไตลดลงอย่างมาก โดยมี eGFR 25 mL/min/1.73m2 ยาลดระดับน้ำตาลในเลือดในข้อใดที่มี ข้อห้ามใช้เด็ดขาด (Contraindicated) ในผู้ป่วยรายนี้</t>
        </is>
      </c>
      <c r="D151" s="186" t="n"/>
      <c r="E151" s="186" t="inlineStr">
        <is>
          <t>Metformin</t>
        </is>
      </c>
      <c r="F151" s="186" t="inlineStr">
        <is>
          <t>Linagliptin</t>
        </is>
      </c>
      <c r="G151" s="186" t="inlineStr">
        <is>
          <t>Glipizide</t>
        </is>
      </c>
      <c r="H151" s="186" t="inlineStr">
        <is>
          <t>Insulin</t>
        </is>
      </c>
      <c r="I151" s="186" t="inlineStr">
        <is>
          <t>Repaglinide</t>
        </is>
      </c>
      <c r="J151" s="185" t="inlineStr">
        <is>
          <t>1</t>
        </is>
      </c>
      <c r="K151" s="186" t="inlineStr">
        <is>
          <t>✅ คำตอบที่ถูกต้อง: ข้อ ก. Metformin
🎯 ทำไมข้อนี้ถึงถูก:
- คำตอบที่ถูกต้อง: ข้อ ก. Metformin
- ทำไมข้อนี้ถึงถูก: ตามข้อบ่งใช้สากลของ FDA และแนวทางเวชปฏิบัติเบาหวาน ยา Metformin มีข้อห้ามใช้เด็ดขาดเมื่อค่า eGFR &lt; 30 mL/min/1.73m2 เนื่องจากไตไม่สามารถขับยาได้ ทำให้ระดับยาคั่งสูงและเพิ่มความเสี่ยงต่อการเกิด fatal lactic acidosis
🔍 ข้ออื่นผิดเพราะอะไร:
• ข้อ ข.: Linagliptin ขับออกทางตับและทางเดินน้ำดีเป็นหลัก ไม่ต้องปรับขนาดยาในผู้ป่วยไตวาย
• ข้อ ค.: Glipizide ถูกเปลี่ยนเป็น inactive metabolites ที่ตับ สามารถใช้ได้ในโรคไตแต่ต้องระวัง hypoglycemia
• ข้อ ง.: อินซูลินสามารถใช้ได้อย่างปลอดภัยในโรคไตทุกระยะ (ปรับลดขนาดยาตาม clearance)
• ข้อ จ.: Repaglinide ขับออกทางน้ำดี ใช้ได้ในผู้ป่วยไตบกพร่อง</t>
        </is>
      </c>
      <c r="L151" s="186" t="n"/>
      <c r="M151" s="186" t="inlineStr">
        <is>
          <t>Endocrine</t>
        </is>
      </c>
      <c r="N151" s="186" t="inlineStr">
        <is>
          <t>Diabetes mellitus</t>
        </is>
      </c>
      <c r="O151" s="185" t="inlineStr">
        <is>
          <t>Clinic</t>
        </is>
      </c>
      <c r="P151" s="186" t="inlineStr">
        <is>
          <t>รุ่น RxCU83</t>
        </is>
      </c>
      <c r="Q151" s="185" t="inlineStr">
        <is>
          <t>แบบฝึกหัด</t>
        </is>
      </c>
      <c r="R151" s="185" t="inlineStr">
        <is>
          <t>Quiz เตรียมสอบ CC1 RxCU83</t>
        </is>
      </c>
      <c r="S151" s="185" t="n"/>
    </row>
    <row r="152" ht="24" customHeight="1" s="49">
      <c r="A152" s="185" t="n">
        <v>150</v>
      </c>
      <c r="B152" s="186" t="n"/>
      <c r="C152" s="186" t="inlineStr">
        <is>
          <t>ข้อใดต่อไปนี้ไม่ใช่ภาวะแทรกซ้อนเรื้อรังระดับหลอดเลือดขนาดเล็ก (Microvascular complications) ที่เกิดจากโรคเบาหวาน</t>
        </is>
      </c>
      <c r="D152" s="186" t="n"/>
      <c r="E152" s="186" t="inlineStr">
        <is>
          <t>โรคไตจากเบาหวาน (Diabetic nephropathy)</t>
        </is>
      </c>
      <c r="F152" s="186" t="inlineStr">
        <is>
          <t>โรคจอประสาทตาเสื่อมจากเบาหวาน (Diabetic retinopathy)</t>
        </is>
      </c>
      <c r="G152" s="186" t="inlineStr">
        <is>
          <t>โรคเส้นประสาทเสื่อมจากเบาหวาน (Diabetic neuropathy)</t>
        </is>
      </c>
      <c r="H152" s="186" t="inlineStr">
        <is>
          <t>โรคหลอดเลือดหัวใจโคโรนารีตีบเฉียบพลัน (Coronary artery disease / Acute myocardial infarction)</t>
        </is>
      </c>
      <c r="I152" s="186" t="inlineStr">
        <is>
          <t>ภาวะโปรตีนไข่ขาวรั่วในปัสสาวะ (Microalbuminuria)</t>
        </is>
      </c>
      <c r="J152" s="185" t="inlineStr">
        <is>
          <t>4</t>
        </is>
      </c>
      <c r="K152" s="186" t="inlineStr">
        <is>
          <t>✅ คำตอบที่ถูกต้อง: ข้อ ง. โรคหลอดเลือดหัวใจโคโรนารีตีบเฉียบพลัน (Coronary artery disease / Acute myocardial infarction)
🎯 ทำไมข้อนี้ถึงถูก:
- คำตอบที่ถูกต้อง: ข้อ ง. โรคหลอดเลือดหัวใจโคโรนารีตีบเฉียบพลัน (Coronary artery disease / Acute myocardial infarction)
- ทำไมข้อนี้ถึงถูก: โรคหลอดเลือดหัวใจ (CAD), โรคหลอดเลือดสมอง (Stroke) และโรคหลอดเลือดส่วนปลายอุดตัน (PAD) จัดเป็น Macrovascular complications (หลอดเลือดขนาดใหญ่) ไม่ใช่ Microvascular complications
🔍 ข้ออื่นผิดเพราะอะไร:
• ข้อ ก. และ จ.: จัดเป็น Microvascular complication ที่ไต
• ข้อ ข.: จัดเป็น Microvascular complication ที่ตา
• ข้อ ค.: จัดเป็น Microvascular complication ที่ระบบประสาท</t>
        </is>
      </c>
      <c r="L152" s="186" t="n"/>
      <c r="M152" s="186" t="inlineStr">
        <is>
          <t>Endocrine</t>
        </is>
      </c>
      <c r="N152" s="186" t="inlineStr">
        <is>
          <t>Diabetes mellitus</t>
        </is>
      </c>
      <c r="O152" s="185" t="inlineStr">
        <is>
          <t>Clinic</t>
        </is>
      </c>
      <c r="P152" s="186" t="inlineStr">
        <is>
          <t>รุ่น RxCU83</t>
        </is>
      </c>
      <c r="Q152" s="185" t="inlineStr">
        <is>
          <t>แบบฝึกหัด</t>
        </is>
      </c>
      <c r="R152" s="185" t="inlineStr">
        <is>
          <t>Quiz เตรียมสอบ CC1 RxCU83</t>
        </is>
      </c>
      <c r="S152" s="185" t="n"/>
    </row>
    <row r="153" ht="24" customHeight="1" s="49">
      <c r="A153" s="185" t="n">
        <v>151</v>
      </c>
      <c r="B153" s="186" t="n"/>
      <c r="C153" s="186" t="inlineStr">
        <is>
          <t>เมื่อผู้ป่วยเบาหวานเกิดอาการน้ำตาลในเลือดต่ำระดับรู้สึกตัวดี (Mild-to-moderate hypoglycemia: เจาะเลือดพบ Glucose &lt; 70 mg/dL) ข้อใดคือคำแนะนำในการปฏิบัติตัวตาม กฎ 15 (Rule of 15) ที่ถูกต้อง</t>
        </is>
      </c>
      <c r="D153" s="186" t="n"/>
      <c r="E153" s="186" t="inlineStr">
        <is>
          <t>ให้ดื่มน้ำมันพืช 1 ช้อนโต๊ะทันที</t>
        </is>
      </c>
      <c r="F153" s="186" t="inlineStr">
        <is>
          <t>รับประทานอาหารมื้อใหญ่ทันที 1 จาน</t>
        </is>
      </c>
      <c r="G153" s="186" t="inlineStr">
        <is>
          <t>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t>
        </is>
      </c>
      <c r="H153" s="186" t="inlineStr">
        <is>
          <t>ฉีดยาอินซูลินเพิ่ม 15 ยูนิตทันที</t>
        </is>
      </c>
      <c r="I153" s="186" t="inlineStr">
        <is>
          <t>ให้นอนพักนิ่งๆ โดยไม่ต้องรับประทานอะไรเป็นเวลา 15 นาที</t>
        </is>
      </c>
      <c r="J153" s="185" t="inlineStr">
        <is>
          <t>3</t>
        </is>
      </c>
      <c r="K153" s="186" t="inlineStr">
        <is>
          <t>✅ คำตอบที่ถูกต้อง: ข้อ ค. 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
🎯 ทำไมข้อนี้ถึงถูก:
- คำตอบที่ถูกต้อง: ข้อ ค. 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
- ทำไมข้อนี้ถึงถูก: Rule of 15 ระบุว่า เมื่อระดับน้ำตาล &lt; 70 mg/dL ให้รับประทาน fast-acting carbohydrates 15 กรัม รอ 15 นาทีแล้วตรวจซ้ำ หากยัง &lt; 70 mg/dL ให้ทำซ้ำอีก 15 กรัม เมื่อน้ำตาลปกติแล้วให้รับประทานอาหารมื้อหลักหรือของว่างตาม
🔍 ข้ออื่นผิดเพราะอะไร:
• ข้อ ก.: ไขมันจะชะลอการดูดซึมกลูโคส ห้ามใช้ในการแก้น้ำตาลต่ำฉุกเฉิน
• ข้อ ข.: อาหารมื้อใหญ่ย่อยช้าและอาจทำให้น้ำตาลพุ่งสูงเกินไปในภายหลัง
• ข้อ ง.: การฉีดอินซูลินจะยิ่งทำให้น้ำตาลต่ำลงจนหมดสติและเสียชีวิต
• ข้อ จ.: การนอนเฉยๆ โดยไม่แก้ไขน้ำตาลจะทำให้สมองขาดน้ำตาลจนชักและโคม่า</t>
        </is>
      </c>
      <c r="L153" s="186" t="n"/>
      <c r="M153" s="186" t="inlineStr">
        <is>
          <t>Endocrine</t>
        </is>
      </c>
      <c r="N153" s="186" t="inlineStr">
        <is>
          <t>Diabetes mellitus</t>
        </is>
      </c>
      <c r="O153" s="185" t="inlineStr">
        <is>
          <t>Clinic</t>
        </is>
      </c>
      <c r="P153" s="186" t="inlineStr">
        <is>
          <t>รุ่น RxCU83</t>
        </is>
      </c>
      <c r="Q153" s="185" t="inlineStr">
        <is>
          <t>แบบฝึกหัด</t>
        </is>
      </c>
      <c r="R153" s="185" t="inlineStr">
        <is>
          <t>Quiz เตรียมสอบ CC1 RxCU83</t>
        </is>
      </c>
      <c r="S153" s="185" t="n"/>
    </row>
    <row r="154" ht="24" customHeight="1" s="49">
      <c r="A154" s="185" t="n">
        <v>152</v>
      </c>
      <c r="B154" s="186" t="n"/>
      <c r="C154" s="186" t="inlineStr">
        <is>
          <t>ผู้ป่วยหญิงอายุ 28 ปี มีอาการเหนื่อยง่าย ใจสั่น น้ำหนักตัวลดลงทั้งที่รับประทานอาหารจุ ขี้ร้อน เหงื่อออกมาก มือสั่น ตรวจเลือดพบ Free T4 สูง และ TSH ต่ำกว่า 0.01 mIU/L ได้รับการวินิจฉัยว่าเป็นโรคต่อมไทรอยด์เป็นพิษ (Hyperthyroidism / Graves disease) ยาในข้อใดที่เหมาะสมที่สุดในการบรรเทาอาการใจสั่น มือสั่น และความดันโลหิตสูงในระยะแรก</t>
        </is>
      </c>
      <c r="D154" s="186" t="n"/>
      <c r="E154" s="186" t="inlineStr">
        <is>
          <t>Propranolol</t>
        </is>
      </c>
      <c r="F154" s="186" t="inlineStr">
        <is>
          <t>Levothyroxine</t>
        </is>
      </c>
      <c r="G154" s="186" t="inlineStr">
        <is>
          <t>Methimazole เดี่ยวๆ</t>
        </is>
      </c>
      <c r="H154" s="186" t="inlineStr">
        <is>
          <t>Hydrochlorothiazide</t>
        </is>
      </c>
      <c r="I154" s="186" t="inlineStr">
        <is>
          <t>Prednisolone</t>
        </is>
      </c>
      <c r="J154" s="185" t="inlineStr">
        <is>
          <t>1</t>
        </is>
      </c>
      <c r="K154" s="186" t="inlineStr">
        <is>
          <t>✅ คำตอบที่ถูกต้อง: ข้อ ก. Propranolol
🎯 ทำไมข้อนี้ถึงถูก:
- คำตอบที่ถูกต้อง: ข้อ ก. Propranolol
- ทำไมข้อนี้ถึงถูก: Propranolol เป็น Non-selective beta-blocker ที่ออกฤทธิ์เร็วในการบรรเทาอาการ adrenergic hyperactivity (ใจสั่น หัวใจเต้นเร็ว มือสั่น เหงื่อออก วิตกกังวล) และในขนาดสูงยังช่วยยับยั้งการเปลี่ยน T4 เป็น T3 ในเนื้อเยื่อส่วนปลายได้ด้วย
🔍 ข้ออื่นผิดเพราะอะไร:
• ข้อ ข.: Levothyroxine เป็นฮอร์โมนไทรอยด์ ยิ่งทำให้ hyperthyroidism รุนแรงขึ้น
• ข้อ ค.: Methimazole ต้องใช้เวลา 2-4 สัปดาห์จึงจะเริ่มเห็นผลลดการสร้างฮอร์โมน ไม่สามารถบรรเทาอาการเฉียบพลันได้
• ข้อ ง.: ยาขับปัสสาวะไม่ได้แก้ adrenergic symptoms
• ข้อ จ.: สเตียรอยด์ใช้ใน thyroid storm หรือ thyroid eye disease รุนแรง</t>
        </is>
      </c>
      <c r="L154" s="186" t="n"/>
      <c r="M154" s="186" t="inlineStr">
        <is>
          <t>Endocrine</t>
        </is>
      </c>
      <c r="N154" s="186" t="inlineStr">
        <is>
          <t>Thyroid disorders</t>
        </is>
      </c>
      <c r="O154" s="185" t="inlineStr">
        <is>
          <t>Clinic</t>
        </is>
      </c>
      <c r="P154" s="186" t="inlineStr">
        <is>
          <t>รุ่น RxCU83</t>
        </is>
      </c>
      <c r="Q154" s="185" t="inlineStr">
        <is>
          <t>แบบฝึกหัด</t>
        </is>
      </c>
      <c r="R154" s="185" t="inlineStr">
        <is>
          <t>Quiz เตรียมสอบ CC1 RxCU83</t>
        </is>
      </c>
      <c r="S154" s="185" t="n"/>
    </row>
    <row r="155" ht="24" customHeight="1" s="49">
      <c r="A155" s="185" t="n">
        <v>153</v>
      </c>
      <c r="B155" s="186" t="n"/>
      <c r="C155" s="186" t="inlineStr">
        <is>
          <t>หากผู้ป่วยโรคไทรอยด์เป็นพิษรายนี้กำลังตั้งครรภ์ในไตรมาสแรก (First trimester: อายุครรภ์ 8 สัปดาห์) ยาต้านไทรอยด์ (Antithyroid drug) ชนิดใดที่แนะนำให้เลือกใช้เป็นอันดับแรก</t>
        </is>
      </c>
      <c r="D155" s="186" t="n"/>
      <c r="E155" s="186" t="inlineStr">
        <is>
          <t>Methimazole (MMI)</t>
        </is>
      </c>
      <c r="F155" s="186" t="inlineStr">
        <is>
          <t>Propylthiouracil (PTU)</t>
        </is>
      </c>
      <c r="G155" s="186" t="inlineStr">
        <is>
          <t>Radioactive iodine (I-131)</t>
        </is>
      </c>
      <c r="H155" s="186" t="inlineStr">
        <is>
          <t>Potassium iodide (Lugol solution)</t>
        </is>
      </c>
      <c r="I155" s="186" t="inlineStr">
        <is>
          <t>Carbimazole</t>
        </is>
      </c>
      <c r="J155" s="185" t="inlineStr">
        <is>
          <t>2</t>
        </is>
      </c>
      <c r="K155" s="186" t="inlineStr">
        <is>
          <t>✅ คำตอบที่ถูกต้อง: ข้อ ข. Propylthiouracil (PTU)
🎯 ทำไมข้อนี้ถึงถูก:
- คำตอบที่ถูกต้อง: ข้อ ข. Propylthiouracil (PTU)
- ทำไมข้อนี้ถึงถูก: ในสตรีมีครรภ์ไตรมาสแรก (First trimester) แนะนำให้ใช้ Propylthiouracil (PTU) เนื่องจาก Methimazole สัมพันธ์กับความเสี่ยงของทารกวิรูปแต่กำเนิด เช่น Aplasia cutis congenita, Choanal atresia และ Tracheoesophageal fistula เมื่อเข้าสู่ไตรมาสที่ 2 และ 3 ค่อยพิจารณาเปลี่ยนกลับเป็น MMI เพื่อลดความเสี่ยงต่อ maternal hepatotoxicity
🔍 ข้ออื่นผิดเพราะอะไร:
• ข้อ ก. และ จ.: สัมพันธ์กับการเกิด teratogenicity ในไตรมาสแรก
• ข้อ ค.: I-131 มีข้อห้ามใช้อย่างเด็ดขาดในสตรีมีครรภ์เพราะทำลายต่อมไทรอยด์ของทารก
• ข้อ ง.: Lugol solution ใช้เตรียมผ่าตัดระยะสั้น ไม่ใช้รักษาหลักในหญิงตั้งครรภ์</t>
        </is>
      </c>
      <c r="L155" s="186" t="n"/>
      <c r="M155" s="186" t="inlineStr">
        <is>
          <t>Endocrine</t>
        </is>
      </c>
      <c r="N155" s="186" t="inlineStr">
        <is>
          <t>Thyroid disorders</t>
        </is>
      </c>
      <c r="O155" s="185" t="inlineStr">
        <is>
          <t>Clinic</t>
        </is>
      </c>
      <c r="P155" s="186" t="inlineStr">
        <is>
          <t>รุ่น RxCU83</t>
        </is>
      </c>
      <c r="Q155" s="185" t="inlineStr">
        <is>
          <t>แบบฝึกหัด</t>
        </is>
      </c>
      <c r="R155" s="185" t="inlineStr">
        <is>
          <t>Quiz เตรียมสอบ CC1 RxCU83</t>
        </is>
      </c>
      <c r="S155" s="185" t="n"/>
    </row>
    <row r="156" ht="24" customHeight="1" s="49">
      <c r="A156" s="185" t="n">
        <v>154</v>
      </c>
      <c r="B156" s="186" t="n"/>
      <c r="C156" s="186" t="inlineStr">
        <is>
          <t>ข้อใดต่อไปนี้กล่าวถูกต้องเกี่ยวกับกลไกการออกฤทธิ์ของยาต้านไทรอยด์ Propylthiouracil (PTU) ที่แตกต่างจากยา Methimazole (MMI)</t>
        </is>
      </c>
      <c r="D156" s="186" t="n"/>
      <c r="E156" s="186" t="inlineStr">
        <is>
          <t>PTU ออกฤทธิ์ทำลายเซลล์ follicular cell ในต่อมไทรอยด์อย่างถาวร</t>
        </is>
      </c>
      <c r="F156" s="186" t="inlineStr">
        <is>
          <t>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t>
        </is>
      </c>
      <c r="G156" s="186" t="inlineStr">
        <is>
          <t>PTU กระตุ้นการขับไอโอดีนออกทางไต</t>
        </is>
      </c>
      <c r="H156" s="186" t="inlineStr">
        <is>
          <t>PTU ยับยั้งการหลั่งฮอร์โมน TSH จากต่อมใต้สมองส่วนหน้า</t>
        </is>
      </c>
      <c r="I156" s="186" t="inlineStr">
        <is>
          <t>PTU ยับยั้งการดูดซึมไอโอดีนจากทางเดินอาหาร</t>
        </is>
      </c>
      <c r="J156" s="185" t="inlineStr">
        <is>
          <t>2</t>
        </is>
      </c>
      <c r="K156" s="186" t="inlineStr">
        <is>
          <t>✅ คำตอบที่ถูกต้อง: ข้อ ข. 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
🎯 ทำไมข้อนี้ถึงถูก:
- คำตอบที่ถูกต้อง: ข้อ ข. 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
- ทำไมข้อนี้ถึงถูก: ยาต้านไทรอยด์ทั้ง PTU และ MMI ยับยั้งเอนไซม์ TPO ป้องกันการ organification และ coupling แต่ข้อได้เปรียบเฉพาะของ PTU คือมีฤทธิ์ยับยั้งเอนไซม์ peripheral 5-deiodinase ทำให้ลดการเปลี่ยน T4 เป็น active form (T3) ได้ทันที จึงนิยมใช้ใน Thyroid storm
🔍 ข้ออื่นผิดเพราะอะไร:
• ข้อ ก.: การทำลายเซลล์ถาวรเป็นฤทธิ์ของ Radioactive iodine ไม่ใช่ PTU
• ข้อ ค.: ไม่ได้กระตุ้นการขับไอโอดีนทางไต
• ข้อ ง.: ไม่ได้ยับยั้ง TSH
• ข้อ จ.: ไม่ได้ยับยั้งการดูดซึมไอโอดีนในทางเดินอาหาร</t>
        </is>
      </c>
      <c r="L156" s="186" t="n"/>
      <c r="M156" s="186" t="inlineStr">
        <is>
          <t>Endocrine</t>
        </is>
      </c>
      <c r="N156" s="186" t="inlineStr">
        <is>
          <t>Thyroid disorders</t>
        </is>
      </c>
      <c r="O156" s="185" t="inlineStr">
        <is>
          <t>Clinic</t>
        </is>
      </c>
      <c r="P156" s="186" t="inlineStr">
        <is>
          <t>รุ่น RxCU83</t>
        </is>
      </c>
      <c r="Q156" s="185" t="inlineStr">
        <is>
          <t>แบบฝึกหัด</t>
        </is>
      </c>
      <c r="R156" s="185" t="inlineStr">
        <is>
          <t>Quiz เตรียมสอบ CC1 RxCU83</t>
        </is>
      </c>
      <c r="S156" s="185" t="n"/>
    </row>
    <row r="157" ht="24" customHeight="1" s="49">
      <c r="A157" s="185" t="n">
        <v>155</v>
      </c>
      <c r="B157" s="186" t="n"/>
      <c r="C157" s="186" t="inlineStr">
        <is>
          <t>ในการรักษาภาวะวิกฤตไทรอยด์เป็นพิษรุนแรง (Thyroid Storm / Thyrotoxic crisis) ยาในข้อใดที่ออกฤทธิ์ยับยั้งการหลั่งฮอร์โมนไทรอยด์ที่สร้างสะสมไว้ออกสู่กระแสเลือดได้อย่างรวดเร็วผ่านปรากฏการณ์ Wolff-Chaikoff effect</t>
        </is>
      </c>
      <c r="D157" s="186" t="n"/>
      <c r="E157" s="186" t="inlineStr">
        <is>
          <t>Lugol solution หรือ Saturated Solution of Potassium Iodide (SSKI)</t>
        </is>
      </c>
      <c r="F157" s="186" t="inlineStr">
        <is>
          <t>Methimazole</t>
        </is>
      </c>
      <c r="G157" s="186" t="inlineStr">
        <is>
          <t>Propylthiouracil</t>
        </is>
      </c>
      <c r="H157" s="186" t="inlineStr">
        <is>
          <t>Propranolol</t>
        </is>
      </c>
      <c r="I157" s="186" t="inlineStr">
        <is>
          <t>Paracetamol</t>
        </is>
      </c>
      <c r="J157" s="185" t="inlineStr">
        <is>
          <t>1</t>
        </is>
      </c>
      <c r="K157" s="186" t="inlineStr">
        <is>
          <t>✅ คำตอบที่ถูกต้อง: ข้อ ก. Lugol solution หรือ Saturated Solution of Potassium Iodide (SSKI)
🎯 ทำไมข้อนี้ถึงถูก:
- คำตอบที่ถูกต้อง: ข้อ ก. Lugol solution หรือ Saturated Solution of Potassium Iodide (SSKI)
- ทำไมข้อนี้ถึงถูก: สารละลายไอโอดีนความเข้มข้นสูง (Inorganic iodide: Lugol solution / SSKI) จะยับยั้งการสลายและการหลั่งฮอร์โมนไทรอยด์ที่เก็บไว้ใน colloid ออกสู่กระแสเลือดอย่างรวดเร็ว (Wolff-Chaikoff effect) โดยต้องให้หลังจากให้ยาต้านไทรอยด์ (PTU) ไปแล้วอย่างน้อย 1 ชั่วโมงเพื่อป้องกันการนำไอโอดีนไปใช้สร้างฮอร์โมนใหม่
🔍 ข้ออื่นผิดเพราะอะไร:
• ข้อ ข. และ ค.: ออกฤทธิ์ยับยั้งการสร้างใหม่ แต่ไม่สามารถยับยั้งฮอร์โมนที่สร้างเสร็จแล้วและเก็บอยู่ใน colloid ได้
• ข้อ ง.: ควบคุมอาการ adrenergic hyperactivity
• ข้อ จ.: ยาลดไข้ (ใน thyroid storm ต้องเลี่ยง Aspirin เพราะแย่งจับโปรตีนทำให้ free thyroid เพิ่มขึ้น)</t>
        </is>
      </c>
      <c r="L157" s="186" t="n"/>
      <c r="M157" s="186" t="inlineStr">
        <is>
          <t>Endocrine</t>
        </is>
      </c>
      <c r="N157" s="186" t="inlineStr">
        <is>
          <t>Thyroid disorders</t>
        </is>
      </c>
      <c r="O157" s="185" t="inlineStr">
        <is>
          <t>Clinic</t>
        </is>
      </c>
      <c r="P157" s="186" t="inlineStr">
        <is>
          <t>รุ่น RxCU83</t>
        </is>
      </c>
      <c r="Q157" s="185" t="inlineStr">
        <is>
          <t>แบบฝึกหัด</t>
        </is>
      </c>
      <c r="R157" s="185" t="inlineStr">
        <is>
          <t>Quiz เตรียมสอบ CC1 RxCU83</t>
        </is>
      </c>
      <c r="S157" s="185" t="n"/>
    </row>
    <row r="158" ht="24" customHeight="1" s="49">
      <c r="A158" s="185" t="n">
        <v>156</v>
      </c>
      <c r="B158" s="186" t="n"/>
      <c r="C158" s="186" t="inlineStr">
        <is>
          <t>ยาชนิดใดที่เป็นยาทางเลือกอันดับแรกมาตรฐาน (Drug of choice) ในการรักษาภาวะพร่องฮอร์โมนไทรอยด์ (Hypothyroidism / Hashimoto thyroiditis)</t>
        </is>
      </c>
      <c r="D158" s="186" t="n"/>
      <c r="E158" s="186" t="inlineStr">
        <is>
          <t>Levothyroxine (L-thyroxine: T4) รับประทานตอนท้องว่างก่อนอาหารเช้า 30-60 นาที</t>
        </is>
      </c>
      <c r="F158" s="186" t="inlineStr">
        <is>
          <t>Liothyronine (T3)</t>
        </is>
      </c>
      <c r="G158" s="186" t="inlineStr">
        <is>
          <t>Desiccated thyroid extract</t>
        </is>
      </c>
      <c r="H158" s="186" t="inlineStr">
        <is>
          <t>Iodine solution</t>
        </is>
      </c>
      <c r="I158" s="186" t="inlineStr">
        <is>
          <t>Propylthiouracil</t>
        </is>
      </c>
      <c r="J158" s="185" t="inlineStr">
        <is>
          <t>1</t>
        </is>
      </c>
      <c r="K158" s="186" t="inlineStr">
        <is>
          <t>✅ คำตอบที่ถูกต้อง: ข้อ ก. Levothyroxine (L-thyroxine: T4) รับประทานตอนท้องว่างก่อนอาหารเช้า 30-60 นาที
🎯 ทำไมข้อนี้ถึงถูก:
- คำตอบที่ถูกต้อง: ข้อ ก. Levothyroxine (L-thyroxine: T4) รับประทานตอนท้องว่างก่อนอาหารเช้า 30-60 นาที
- ทำไมข้อนี้ถึงถูก: Levothyroxine (LT4) มี half-life ยาวนาน (ประมาณ 7 วัน) ระดับยาในเลือดคงที่สม่ำเสมอ และร่างกายสามารถเปลี่ยน T4 เป็น active T3 ตามความต้องการทางสรีรวิทยา จึงเป็นยามาตรฐานอันดับแรก โดยต้องรับประทานตอนท้องว่างเพื่อให้การดูดซึมคงที่
🔍 ข้ออื่นผิดเพราะอะไร:
• ข้อ ข.: Liothyronine (T3) มี half-life สั้น ทำให้ระดับฮอร์โมนผันผวนและเสี่ยงต่อ cardiac toxicity
• ข้อ ค.: ไทรอยด์สกัดจากสัตว์มีสัดส่วนฮอร์โมนไม่แน่นอนและเสี่ยงต่อการแพ้โปรตีนสัตว์
• ข้อ ง.: ไอโอดีนใช้เสริมกรณีขาดสารไอโอดีน ไม่ใช่ฮอร์โมนทดแทน
• ข้อ จ.: PTU เป็นยาลดฮอร์โมน ยิ่งทำให้ hypothyroidism แย่ลง</t>
        </is>
      </c>
      <c r="L158" s="186" t="n"/>
      <c r="M158" s="186" t="inlineStr">
        <is>
          <t>Endocrine</t>
        </is>
      </c>
      <c r="N158" s="186" t="inlineStr">
        <is>
          <t>Thyroid disorders</t>
        </is>
      </c>
      <c r="O158" s="185" t="inlineStr">
        <is>
          <t>Clinic</t>
        </is>
      </c>
      <c r="P158" s="186" t="inlineStr">
        <is>
          <t>รุ่น RxCU83</t>
        </is>
      </c>
      <c r="Q158" s="185" t="inlineStr">
        <is>
          <t>แบบฝึกหัด</t>
        </is>
      </c>
      <c r="R158" s="185" t="inlineStr">
        <is>
          <t>Quiz เตรียมสอบ CC1 RxCU83</t>
        </is>
      </c>
      <c r="S158" s="185" t="n"/>
    </row>
    <row r="159" ht="24" customHeight="1" s="49">
      <c r="A159" s="185" t="n">
        <v>157</v>
      </c>
      <c r="B159" s="186" t="n"/>
      <c r="C159" s="186" t="inlineStr">
        <is>
          <t>โรคหรือภาวะทางระบบต่อมไร้ท่อในข้อใดต่อไปนี้ ที่เป็นสาเหตุทุติยภูมิ (Secondary causes) ของการเกิดภาวะน้ำหนักเกินและโรคอ้วน</t>
        </is>
      </c>
      <c r="D159" s="186" t="n"/>
      <c r="E159" s="186" t="inlineStr">
        <is>
          <t>กลุ่มอาการคุชชิง (Cushing syndrome)</t>
        </is>
      </c>
      <c r="F159" s="186" t="inlineStr">
        <is>
          <t>ภาวะพร่องฮอร์โมนไทรอยด์ (Hypothyroidism)</t>
        </is>
      </c>
      <c r="G159" s="186" t="inlineStr">
        <is>
          <t>โรคถุงน้ำรังไข่หลายใบ (Polycystic Ovary Syndrome: PCOS)</t>
        </is>
      </c>
      <c r="H159" s="186" t="inlineStr">
        <is>
          <t>ถูกทั้งข้อ ก. และ ข.</t>
        </is>
      </c>
      <c r="I159" s="186" t="inlineStr">
        <is>
          <t>ถูกทุกข้อ</t>
        </is>
      </c>
      <c r="J159" s="185" t="inlineStr">
        <is>
          <t>5</t>
        </is>
      </c>
      <c r="K159" s="186" t="inlineStr">
        <is>
          <t>✅ คำตอบที่ถูกต้อง: ข้อ จ. ถูกทุกข้อ
🎯 ทำไมข้อนี้ถึงถูก:
- คำตอบที่ถูกต้อง: ข้อ จ. ถูกทุกข้อ
- ทำไมข้อนี้ถึงถูก: Cushing syndrome (คอร์ติซอลสูงทำให้สะสมไขมันส่วนกลาง), Hypothyroidism (อัตราการเผาผลาญลดลงอย่างมาก) และ PCOS (สัมพันธ์กับภาวะดื้อต่ออินซูลินและฮอร์โมนเพศชายสูง) ล้วนเป็นโรคต่อมไร้ท่อที่เป็นสาเหตุทุติยภูมิที่สำคัญของโรคอ้วน
🔍 ข้ออื่นผิดเพราะอะไร:
• ข้อ ก. ถึง ค. ล้วนเป็นสาเหตุของโรคอ้วนที่พบได้บ่อยในทางคลินิก</t>
        </is>
      </c>
      <c r="L159" s="186" t="n"/>
      <c r="M159" s="186" t="inlineStr">
        <is>
          <t>Endocrine</t>
        </is>
      </c>
      <c r="N159" s="186" t="inlineStr">
        <is>
          <t>Obesity &amp; Metabolic syndrome</t>
        </is>
      </c>
      <c r="O159" s="185" t="inlineStr">
        <is>
          <t>Clinic</t>
        </is>
      </c>
      <c r="P159" s="186" t="inlineStr">
        <is>
          <t>รุ่น RxCU83</t>
        </is>
      </c>
      <c r="Q159" s="185" t="inlineStr">
        <is>
          <t>แบบฝึกหัด</t>
        </is>
      </c>
      <c r="R159" s="185" t="inlineStr">
        <is>
          <t>Quiz เตรียมสอบ CC1 RxCU83</t>
        </is>
      </c>
      <c r="S159" s="185" t="n"/>
    </row>
    <row r="160" ht="24" customHeight="1" s="49">
      <c r="A160" s="185" t="n">
        <v>158</v>
      </c>
      <c r="B160" s="186" t="n"/>
      <c r="C160" s="186" t="inlineStr">
        <is>
          <t>ตามเกณฑ์การวินิจฉัยกลุ่มอาการเมแทบอลิก (Metabolic Syndrome) ของ NCEP ATP III (ฉบับปรับปรุงสำหรับคนเอเชีย) ข้อใดต่อไปนี้ ไม่ใช่ เกณฑ์ในการวินิจฉัย</t>
        </is>
      </c>
      <c r="D160" s="186" t="n"/>
      <c r="E160" s="186" t="inlineStr">
        <is>
          <t>รอบเอวตั้งแต่ 90 ซม. ขึ้นไปในเพศชาย หรือตั้งแต่ 80 ซม. ขึ้นไปในเพศหญิง</t>
        </is>
      </c>
      <c r="F160" s="186" t="inlineStr">
        <is>
          <t>ระดับไตรกลีเซอไรด์ในเลือด (TG) ตั้งแต่ 150 mg/dL ขึ้นไป</t>
        </is>
      </c>
      <c r="G160" s="186" t="inlineStr">
        <is>
          <t>ระดับคอเลสเตอรอลชนิดความหนาแน่นสูง HDL-C &lt; 50 mg/dL ในเพศชาย หรือ &lt; 40 mg/dL ในเพศหญิง</t>
        </is>
      </c>
      <c r="H160" s="186" t="inlineStr">
        <is>
          <t>ความดันโลหิตตั้งแต่ 130/85 mmHg ขึ้นไป หรือได้รับการรักษาโรคความดันโลหิตสูงอยู่</t>
        </is>
      </c>
      <c r="I160" s="186" t="inlineStr">
        <is>
          <t>ระดับน้ำตาลในเลือดหลังอดอาหาร (FBS) ตั้งแต่ 100 mg/dL ขึ้นไป</t>
        </is>
      </c>
      <c r="J160" s="185" t="inlineStr">
        <is>
          <t>3</t>
        </is>
      </c>
      <c r="K160" s="186" t="inlineStr">
        <is>
          <t>✅ คำตอบที่ถูกต้อง: ข้อ ค. ระดับคอเลสเตอรอลชนิดความหนาแน่นสูง HDL-C &lt; 50 mg/dL ในเพศชาย หรือ &lt; 40 mg/dL ในเพศหญิง
🎯 ทำไมข้อนี้ถึงถูก:
- คำตอบที่ถูกต้อง: ข้อ ค. ระดับคอเลสเตอรอลชนิดความหนาแน่นสูง HDL-C &lt; 50 mg/dL ในเพศชาย หรือ &lt; 40 mg/dL ในเพศหญิง
- ทำไมข้อนี้ถึงถูก: เกณฑ์ที่ถูกต้องของ HDL-C คือ &lt; 40 mg/dL ในเพศชาย หรือ &lt; 50 mg/dL ในเพศหญิง (ตัวเลือกสลับเพศกัน โดยเกณฑ์ปกติของเพศหญิงจะสูงกว่าเพศชายเนื่องจากผลของฮอร์โมนเอสโตรเจน)
🔍 ข้ออื่นผิดเพราะอะไร:
• ข้อ ก.: เป็นเกณฑ์รอบเอวมาตรฐานสำหรับชาวเอเชีย (ชาย &gt;= 90 cm, หญิง &gt;= 80 cm)
• ข้อ ข.: เป็นเกณฑ์ระดับไตรกลีเซอไรด์ที่ถูกต้อง (&gt;= 150 mg/dL)
• ข้อ ง.: เป็นเกณฑ์ความดันโลหิตที่ถูกต้อง (&gt;= 130/85 mmHg)
• ข้อ จ.: เป็นเกณฑ์ระดับน้ำตาลที่ถูกต้อง (FBS &gt;= 100 mg/dL)</t>
        </is>
      </c>
      <c r="L160" s="186" t="n"/>
      <c r="M160" s="186" t="inlineStr">
        <is>
          <t>Endocrine</t>
        </is>
      </c>
      <c r="N160" s="186" t="inlineStr">
        <is>
          <t>Obesity &amp; Metabolic syndrome</t>
        </is>
      </c>
      <c r="O160" s="185" t="inlineStr">
        <is>
          <t>Clinic</t>
        </is>
      </c>
      <c r="P160" s="186" t="inlineStr">
        <is>
          <t>รุ่น RxCU83</t>
        </is>
      </c>
      <c r="Q160" s="185" t="inlineStr">
        <is>
          <t>แบบฝึกหัด</t>
        </is>
      </c>
      <c r="R160" s="185" t="inlineStr">
        <is>
          <t>Quiz เตรียมสอบ CC1 RxCU83</t>
        </is>
      </c>
      <c r="S160" s="185" t="n"/>
    </row>
    <row r="161" ht="24" customHeight="1" s="49">
      <c r="A161" s="185" t="n">
        <v>159</v>
      </c>
      <c r="B161" s="186" t="n"/>
      <c r="C161" s="186" t="inlineStr">
        <is>
          <t>ยาลดน้ำหนักในข้อใดที่ออกฤทธิ์เฉพาะที่ในทางเดินอาหารโดยไม่ถูกดูดซึมเข้าสู่กระแสเลือด จึงมีความปลอดภัยต่อระบบประสาทส่วนกลางและระบบหัวใจและหลอดเลือด</t>
        </is>
      </c>
      <c r="D161" s="186" t="n"/>
      <c r="E161" s="186" t="inlineStr">
        <is>
          <t>Phentermine</t>
        </is>
      </c>
      <c r="F161" s="186" t="inlineStr">
        <is>
          <t>Sibutramine</t>
        </is>
      </c>
      <c r="G161" s="186" t="inlineStr">
        <is>
          <t>Lorcaserin</t>
        </is>
      </c>
      <c r="H161" s="186" t="inlineStr">
        <is>
          <t>Orlistat</t>
        </is>
      </c>
      <c r="I161" s="186" t="inlineStr">
        <is>
          <t>Fluoxetine</t>
        </is>
      </c>
      <c r="J161" s="185" t="inlineStr">
        <is>
          <t>4</t>
        </is>
      </c>
      <c r="K161" s="186" t="inlineStr">
        <is>
          <t>✅ คำตอบที่ถูกต้อง: ข้อ ง. Orlistat
🎯 ทำไมข้อนี้ถึงถูก:
- คำตอบที่ถูกต้อง: ข้อ ง. Orlistat
- ทำไมข้อนี้ถึงถูก: Orlistat เป็น potent inhibitor ของ gastric และ pancreatic lipases ออกฤทธิ์เฉพาะที่ในทางเดินอาหารเพื่อยับยั้งการย่อยและการดูดซึมไขมันจากอาหาร โดยมี systemic absorption ต่ำมาก (&lt; 1%) จึงไม่ส่งผลกระทบต่อระบบประสาทหรือหัวใจ
🔍 ข้ออื่นผิดเพราะอะไร:
• ข้อ ก.: Phentermine ออกฤทธิ์กระตุ้นสารสื่อประสาท sympathomimetic เพิ่มความดันและชีพจร
• ข้อ ข.: Sibutramine ถูกถอนออกจากตลาดเนื่องจากเพิ่มความเสี่ยงต่อกล้ามเนื้อหัวใจขาดเลือดและสโตรก
• ข้อ ค.: Lorcaserin ออกฤทธิ์ผ่าน 5-HT2C receptor ในสมอง (ถูกถอนเนื่องจากความเสี่ยงมะเร็ง)
• ข้อ จ.: Fluoxetine เป็นยาต้านซึมเศร้า SSRI</t>
        </is>
      </c>
      <c r="L161" s="186" t="n"/>
      <c r="M161" s="186" t="inlineStr">
        <is>
          <t>Endocrine</t>
        </is>
      </c>
      <c r="N161" s="186" t="inlineStr">
        <is>
          <t>Obesity &amp; Metabolic syndrome</t>
        </is>
      </c>
      <c r="O161" s="185" t="inlineStr">
        <is>
          <t>Clinic</t>
        </is>
      </c>
      <c r="P161" s="186" t="inlineStr">
        <is>
          <t>รุ่น RxCU83</t>
        </is>
      </c>
      <c r="Q161" s="185" t="inlineStr">
        <is>
          <t>แบบฝึกหัด</t>
        </is>
      </c>
      <c r="R161" s="185" t="inlineStr">
        <is>
          <t>Quiz เตรียมสอบ CC1 RxCU83</t>
        </is>
      </c>
      <c r="S161" s="185" t="n"/>
    </row>
    <row r="162" ht="24" customHeight="1" s="49">
      <c r="A162" s="185" t="n">
        <v>160</v>
      </c>
      <c r="B162" s="186" t="n"/>
      <c r="C162" s="186" t="inlineStr">
        <is>
          <t>ข้อใดคือกลไกการออกฤทธิ์ทางเภสัชวิทยาของยา Orlistat (Xenical) ในการรักษาโรคอ้วน</t>
        </is>
      </c>
      <c r="D162" s="186" t="n"/>
      <c r="E162" s="186" t="inlineStr">
        <is>
          <t>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t>
        </is>
      </c>
      <c r="F162" s="186" t="inlineStr">
        <is>
          <t>กระตุ้นการหลั่ง Serotonin และ Dopamine ในสมองส่วนไฮโปทาลามัสเพื่อระงับความอยากอาหาร</t>
        </is>
      </c>
      <c r="G162" s="186" t="inlineStr">
        <is>
          <t>ยับยั้งการทำงานของ Sodium-Glucose Cotransporter 2 (SGLT2) ที่ไต</t>
        </is>
      </c>
      <c r="H162" s="186" t="inlineStr">
        <is>
          <t>กระตุ้นตัวรับ GLP-1 receptor ชะลอการบีบตัวของกระเพาะอาหาร</t>
        </is>
      </c>
      <c r="I162" s="186" t="inlineStr">
        <is>
          <t>เพิ่มการเผาผลาญพลังงานพื้นฐานของร่างกายผ่านการกระตุ้นฮอร์โมนไทรอยด์</t>
        </is>
      </c>
      <c r="J162" s="185" t="inlineStr">
        <is>
          <t>1</t>
        </is>
      </c>
      <c r="K162" s="186" t="inlineStr">
        <is>
          <t>✅ คำตอบที่ถูกต้อง: ข้อ ก. 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
🎯 ทำไมข้อนี้ถึงถูก:
- คำตอบที่ถูกต้อง: ข้อ ก. 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
- ทำไมข้อนี้ถึงถูก: Orlistat สร้าง covalent bond กับ active serine site ของ gastric และ pancreatic lipases ในทางเดินอาหาร ทำให้เอนไซม์ไม่สามารถย่อยสลาย dietary fat ส่งผลให้ลดการดูดซึมไขมันได้ประมาณ 30% ของปริมาณไขมันที่รับประทาน
🔍 ข้ออื่นผิดเพราะอะไร:
• ข้อ ข.: เป็นกลไกของยากดความอยากอาหารส่วนกลาง เช่น Sibutramine
• ข้อ ค.: เป็นกลไกของยากลุ่ม SGLT2 inhibitors
• ข้อ ง.: เป็นกลไกของยากลุ่ม GLP-1 receptor agonists (เช่น Liraglutide, Semaglutide)
• ข้อ จ.: ไม่ใช่กลไกของ Orlistat</t>
        </is>
      </c>
      <c r="L162" s="186" t="n"/>
      <c r="M162" s="186" t="inlineStr">
        <is>
          <t>Endocrine</t>
        </is>
      </c>
      <c r="N162" s="186" t="inlineStr">
        <is>
          <t>Obesity &amp; Metabolic syndrome</t>
        </is>
      </c>
      <c r="O162" s="185" t="inlineStr">
        <is>
          <t>Clinic</t>
        </is>
      </c>
      <c r="P162" s="186" t="inlineStr">
        <is>
          <t>รุ่น RxCU83</t>
        </is>
      </c>
      <c r="Q162" s="185" t="inlineStr">
        <is>
          <t>แบบฝึกหัด</t>
        </is>
      </c>
      <c r="R162" s="185" t="inlineStr">
        <is>
          <t>Quiz เตรียมสอบ CC1 RxCU83</t>
        </is>
      </c>
      <c r="S162" s="185" t="n"/>
    </row>
    <row r="163" ht="24" customHeight="1" s="49">
      <c r="A163" s="185" t="n">
        <v>161</v>
      </c>
      <c r="B163" s="186" t="n"/>
      <c r="C163" s="186" t="inlineStr">
        <is>
          <t>ผู้ป่วยที่รับประทานยา Orlistat ต่อเนื่อง มีความเสี่ยงต่อการเกิดอันตรกิริยาระหว่างยาหรือการขาดสารอาหารในข้อใดต่อไปนี้</t>
        </is>
      </c>
      <c r="D163" s="186" t="n"/>
      <c r="E163" s="186" t="inlineStr">
        <is>
          <t>การลดการดูดซึมของวิตามินที่ละลายในไขมัน (วิตามิน A, D, E, K และเบต้าแคโรทีน)</t>
        </is>
      </c>
      <c r="F163" s="186" t="inlineStr">
        <is>
          <t>การลดระดับยา Cyclosporine ในเลือดอย่างมีนัยสำคัญ</t>
        </is>
      </c>
      <c r="G163" s="186" t="inlineStr">
        <is>
          <t>การลดการดูดซึมของยา Levothyroxine</t>
        </is>
      </c>
      <c r="H163" s="186" t="inlineStr">
        <is>
          <t>อาการผายลมมีน้ำมันปน (Fecal urgency, oily spotting)</t>
        </is>
      </c>
      <c r="I163" s="186" t="inlineStr">
        <is>
          <t>ถูกทุกข้อ</t>
        </is>
      </c>
      <c r="J163" s="185" t="inlineStr">
        <is>
          <t>5</t>
        </is>
      </c>
      <c r="K163" s="186" t="inlineStr">
        <is>
          <t>✅ คำตอบที่ถูกต้อง: ข้อ จ. ถูกทุกข้อ
🎯 ทำไมข้อนี้ถึงถูก:
- คำตอบที่ถูกต้อง: ข้อ จ. ถูกทุกข้อ
- ทำไมข้อนี้ถึงถูก: เนื่องจาก Orlistat ขัดขวางการดูดซึมไขมัน จึงลดการดูดซึมวิตามินที่ละลายในไขมัน (A, D, E, K) และยาที่ละลายในไขมันสูง เช่น Cyclosporine และ Levothyroxine (ต้องเว้นห่างอย่างน้อย 2-4 ชั่วโมง) ร่วมกับมีผลข้างเคียงอุจจาระปนน้ำมัน
🔍 ข้ออื่นผิดเพราะอะไร:
• ข้อ ก. ถึง ง. ล้วนเป็นผลข้างเคียงและ drug interaction ที่เกิดขึ้นจริงของ Orlistat</t>
        </is>
      </c>
      <c r="L163" s="186" t="n"/>
      <c r="M163" s="186" t="inlineStr">
        <is>
          <t>Endocrine</t>
        </is>
      </c>
      <c r="N163" s="186" t="inlineStr">
        <is>
          <t>Obesity &amp; Metabolic syndrome</t>
        </is>
      </c>
      <c r="O163" s="185" t="inlineStr">
        <is>
          <t>Clinic</t>
        </is>
      </c>
      <c r="P163" s="186" t="inlineStr">
        <is>
          <t>รุ่น RxCU83</t>
        </is>
      </c>
      <c r="Q163" s="185" t="inlineStr">
        <is>
          <t>แบบฝึกหัด</t>
        </is>
      </c>
      <c r="R163" s="185" t="inlineStr">
        <is>
          <t>Quiz เตรียมสอบ CC1 RxCU83</t>
        </is>
      </c>
      <c r="S163" s="185" t="n"/>
    </row>
    <row r="164" ht="24" customHeight="1" s="49">
      <c r="A164" s="185" t="n">
        <v>162</v>
      </c>
      <c r="B164" s="186" t="n"/>
      <c r="C164" s="186" t="inlineStr">
        <is>
          <t>ยาลดความอ้วนในกลุ่ม Cannabinoid-1 (CB1) receptor antagonist ในข้อใดที่ถูกถอนทะเบียนออกจากตลาดยาทั่วโลก เนื่องจากพบความเสี่ยงสูงต่อการเกิดปัญหาสุขภาพจิตที่รุนแรง ได้แก่ ภาวะซึมเศร้า วิตกกังวล และการมีความคิดฆ่าตัวตาย (Suicidal ideation)</t>
        </is>
      </c>
      <c r="D164" s="186" t="n"/>
      <c r="E164" s="186" t="inlineStr">
        <is>
          <t>Sibutramine</t>
        </is>
      </c>
      <c r="F164" s="186" t="inlineStr">
        <is>
          <t>Rimonabant</t>
        </is>
      </c>
      <c r="G164" s="186" t="inlineStr">
        <is>
          <t>Fenfluramine</t>
        </is>
      </c>
      <c r="H164" s="186" t="inlineStr">
        <is>
          <t>Lorcaserin</t>
        </is>
      </c>
      <c r="I164" s="186" t="inlineStr">
        <is>
          <t>Amphetamine</t>
        </is>
      </c>
      <c r="J164" s="185" t="inlineStr">
        <is>
          <t>2</t>
        </is>
      </c>
      <c r="K164" s="186" t="inlineStr">
        <is>
          <t>✅ คำตอบที่ถูกต้อง: ข้อ ข. Rimonabant
🎯 ทำไมข้อนี้ถึงถูก:
- คำตอบที่ถูกต้อง: ข้อ ข. Rimonabant
- ทำไมข้อนี้ถึงถูก: Rimonabant (Acomplia) ออกฤทธิ์เป็น CB1 receptor inverse agonist ยับยั้งระบบ endocannabinoid เพื่อลดความอยากอาหาร แต่ทำให้เกิด severe psychiatric adverse effects (ภาวะซึมเศร้าขั้นรุนแรง ความคิดและการพยายามฆ่าตัวตาย) จนถูกถอนออกจากตลาดโดย EMA และ FDA
🔍 ข้ออื่นผิดเพราะอะไร:
• ข้อ ก.: Sibutramine ถูกถอนเนื่องจากความเสี่ยงทางหลอดเลือดหัวใจ (SCOUT trial)
• ข้อ ค.: Fenfluramine ถูกถอนเนื่องจากลิ้นหัวใจหนาตัวผิดปกติและ pulmonary hypertension
• ข้อ ง.: Lorcaserin ถูกถอนเนื่องจากความเสี่ยงโรคมะเร็ง
• ข้อ จ.: Amphetamine ถูกควบคุมเป็นสารเสพติดเนื่องจากฤทธิ์กระตุ้นและเสพติดรุนแรง</t>
        </is>
      </c>
      <c r="L164" s="186" t="n"/>
      <c r="M164" s="186" t="inlineStr">
        <is>
          <t>Endocrine</t>
        </is>
      </c>
      <c r="N164" s="186" t="inlineStr">
        <is>
          <t>Obesity &amp; Metabolic syndrome</t>
        </is>
      </c>
      <c r="O164" s="185" t="inlineStr">
        <is>
          <t>Clinic</t>
        </is>
      </c>
      <c r="P164" s="186" t="inlineStr">
        <is>
          <t>รุ่น RxCU83</t>
        </is>
      </c>
      <c r="Q164" s="185" t="inlineStr">
        <is>
          <t>แบบฝึกหัด</t>
        </is>
      </c>
      <c r="R164" s="185" t="inlineStr">
        <is>
          <t>Quiz เตรียมสอบ CC1 RxCU83</t>
        </is>
      </c>
      <c r="S164" s="185" t="n"/>
    </row>
    <row r="165" ht="24" customHeight="1" s="49">
      <c r="A165" s="185" t="n">
        <v>163</v>
      </c>
      <c r="B165" s="186" t="n"/>
      <c r="C165" s="186" t="inlineStr">
        <is>
          <t>ยา Dexfenfluramine เป็นยาลดความอยากอาหารที่ออกฤทธิ์ผ่านระบบ Serotonergic ซึ่งถูกเพิกถอนออกจากตลาดยาเนื่องจากสัมพันธ์กับภาวะแทรกซ้อนทางระบบหัวใจและหลอดเลือดในข้อใด</t>
        </is>
      </c>
      <c r="D165" s="186" t="n"/>
      <c r="E165" s="186" t="inlineStr">
        <is>
          <t>โรคลิ้นหัวใจหนาตัวผิดปกติและรั่ว (Cardiac valvulopathy) และความดันหลอดเลือดปอดสูง (Pulmonary hypertension)</t>
        </is>
      </c>
      <c r="F165" s="186" t="inlineStr">
        <is>
          <t>โรคหัวใจล้มเหลวเฉียบพลัน</t>
        </is>
      </c>
      <c r="G165" s="186" t="inlineStr">
        <is>
          <t>โรคกล้ามเนื้อหัวใจขาดเลือดเฉียบพลัน</t>
        </is>
      </c>
      <c r="H165" s="186" t="inlineStr">
        <is>
          <t>ภาวะหัวใจเต้นช้าผิดปกติ</t>
        </is>
      </c>
      <c r="I165" s="186" t="inlineStr">
        <is>
          <t>หลอดเลือดแดงใหญ่ฉีกขาด</t>
        </is>
      </c>
      <c r="J165" s="185" t="inlineStr">
        <is>
          <t>1</t>
        </is>
      </c>
      <c r="K165" s="186" t="inlineStr">
        <is>
          <t>✅ คำตอบที่ถูกต้อง: ข้อ ก. โรคลิ้นหัวใจหนาตัวผิดปกติและรั่ว (Cardiac valvulopathy) และความดันหลอดเลือดปอดสูง (Pulmonary hypertension)
🎯 ทำไมข้อนี้ถึงถูก:
- คำตอบที่ถูกต้อง: ข้อ ก. โรคลิ้นหัวใจหนาตัวผิดปกติและรั่ว (Cardiac valvulopathy) และความดันหลอดเลือดปอดสูง (Pulmonary hypertension)
- ทำไมข้อนี้ถึงถูก: Dexfenfluramine และสารเมแทบอไลต์ Norfenfluramine มีฤทธิ์กระตุ้น 5-HT2B receptors บน interstitial cells ของลิ้นหัวใจและหลอดเลือดปอด ทำให้เกิดการเพิ่มจำนวนของเซลล์และการสร้างคอลลาเจน จนเกิด Valvular heart disease และ Primary pulmonary hypertension
🔍 ข้ออื่นผิดเพราะอะไร:
• ข้อ ข. ถึง จ.: ไม่ใช่พยาธิสภาพจำเพาะหลักที่เป็นสาเหตุการถอนยาเหมือน cardiac valvulopathy</t>
        </is>
      </c>
      <c r="L165" s="186" t="n"/>
      <c r="M165" s="186" t="inlineStr">
        <is>
          <t>Endocrine</t>
        </is>
      </c>
      <c r="N165" s="186" t="inlineStr">
        <is>
          <t>Obesity &amp; Metabolic syndrome</t>
        </is>
      </c>
      <c r="O165" s="185" t="inlineStr">
        <is>
          <t>Clinic</t>
        </is>
      </c>
      <c r="P165" s="186" t="inlineStr">
        <is>
          <t>รุ่น RxCU83</t>
        </is>
      </c>
      <c r="Q165" s="185" t="inlineStr">
        <is>
          <t>แบบฝึกหัด</t>
        </is>
      </c>
      <c r="R165" s="185" t="inlineStr">
        <is>
          <t>Quiz เตรียมสอบ CC1 RxCU83</t>
        </is>
      </c>
      <c r="S165" s="185" t="n"/>
    </row>
    <row r="166" ht="24" customHeight="1" s="49">
      <c r="A166" s="185" t="n">
        <v>164</v>
      </c>
      <c r="B166" s="186" t="n"/>
      <c r="C166" s="186" t="inlineStr">
        <is>
          <t>ข้อใดเรียงลำดับค่า ดัชนีน้ำตาล (Glycemic Index: GI) ของอาหารคาร์โบไฮเดรตจาก สูงไปต่ำ ได้ถูกต้องที่สุด</t>
        </is>
      </c>
      <c r="D166" s="186" t="n"/>
      <c r="E166" s="186" t="inlineStr">
        <is>
          <t>ข้าวขาว &gt; ข้าวเหนียว &gt; ข้าวโพด &gt; ข้าวซ้อมมือ</t>
        </is>
      </c>
      <c r="F166" s="186" t="inlineStr">
        <is>
          <t>ข้าวโพด &gt; ข้าวซ้อมมือ &gt; ข้าวขาว &gt; ข้าวเหนียว</t>
        </is>
      </c>
      <c r="G166" s="186" t="inlineStr">
        <is>
          <t>ข้าวเหนียว &gt; ข้าวขาว &gt; ข้าวซ้อมมือ &gt; ข้าวโพด</t>
        </is>
      </c>
      <c r="H166" s="186" t="inlineStr">
        <is>
          <t>ข้าวเหนียว &gt; ข้าวซ้อมมือ &gt; ข้าวขาว &gt; ข้าวโพด</t>
        </is>
      </c>
      <c r="I166" s="186" t="inlineStr">
        <is>
          <t>ข้าวเหนียว &gt; ข้าวขาว &gt; ข้าวโพด &gt; ข้าวซ้อมมือ</t>
        </is>
      </c>
      <c r="J166" s="185" t="inlineStr">
        <is>
          <t>5</t>
        </is>
      </c>
      <c r="K166" s="186" t="inlineStr">
        <is>
          <t>✅ คำตอบที่ถูกต้อง: ข้อ จ. ข้าวเหนียว &gt; ข้าวขาว &gt; ข้าวโพด &gt; ข้าวซ้อมมือ
🎯 ทำไมข้อนี้ถึงถูก:
ค่า Glycemic Index (GI) เรียงจากสูงไปต่ำ:
- ข้าวเหนียว (GI สูงมาก ประมาณ 85-98 เนื่องจากมี Amylopectin สูง ย่อยง่าย)
- ข้าวขาว (GI สูง ประมาณ 70-80)
- ข้าวโพด (GI ปานกลาง ประมาณ 55-60)
- ข้าวซ้อมมือ/ข้าวกล้อง (GI ต่ำ ประมาณ 50-55 เนื่องจากมีใยอาหารขัดขวางการย่อยแป้ง)
🔍 ข้ออื่นผิดเพราะอะไร:
• ข้อ ก. ผิด เพราะข้าวเหนียวมี GI สูงกว่าข้าวขาว
• ข้อ ข. ผิด เพราะข้าวเหนียวและข้าวขาวมี GI สูงกว่าข้าวโพด
• ข้อ ค. ผิด เพราะข้าวโพดมี GI ใกล้เคียงหรือต่ำกว่าข้าวซ้อมมือตามลำดับ
• ข้อ ง. ผิด เพราะข้าวขาวมี GI สูงกว่าข้าวซ้อมมือ</t>
        </is>
      </c>
      <c r="L166" s="186" t="inlineStr">
        <is>
          <t>Clinic</t>
        </is>
      </c>
      <c r="M166" s="186" t="inlineStr">
        <is>
          <t>Endocrine</t>
        </is>
      </c>
      <c r="N166" s="186" t="inlineStr">
        <is>
          <t>Diabetes mellitus</t>
        </is>
      </c>
      <c r="O166" s="185" t="inlineStr">
        <is>
          <t>Clinic</t>
        </is>
      </c>
      <c r="P166" s="186" t="inlineStr">
        <is>
          <t>รุ่น RxCU83</t>
        </is>
      </c>
      <c r="Q166" s="185" t="inlineStr">
        <is>
          <t>แบบฝึกหัด</t>
        </is>
      </c>
      <c r="R166" s="185" t="inlineStr">
        <is>
          <t>Quiz เตรียมสอบ CC1 RxCU83</t>
        </is>
      </c>
      <c r="S166" s="185" t="n"/>
    </row>
    <row r="167" ht="24" customHeight="1" s="49">
      <c r="A167" s="185" t="n">
        <v>165</v>
      </c>
      <c r="B167" s="186" t="n"/>
      <c r="C167" s="186" t="inlineStr">
        <is>
          <t>แร่ธาตุใดช่วยเสริมการทำงานของฮอร์โมนอินซูลิน โดยทำหน้าที่เป็นส่วนประกอบสำคัญของ Glucose Tolerance Factor (GTF)</t>
        </is>
      </c>
      <c r="D167" s="186" t="n"/>
      <c r="E167" s="186" t="inlineStr">
        <is>
          <t>Zinc (Zn)</t>
        </is>
      </c>
      <c r="F167" s="186" t="inlineStr">
        <is>
          <t>Chromium (Cr / โครเมียม)</t>
        </is>
      </c>
      <c r="G167" s="186" t="inlineStr">
        <is>
          <t>Magnesium (Mg)</t>
        </is>
      </c>
      <c r="H167" s="186" t="inlineStr">
        <is>
          <t>Selenium (Se)</t>
        </is>
      </c>
      <c r="I167" s="186" t="inlineStr">
        <is>
          <t>Manganese (Mn)</t>
        </is>
      </c>
      <c r="J167" s="185" t="inlineStr">
        <is>
          <t>2</t>
        </is>
      </c>
      <c r="K167" s="186" t="inlineStr">
        <is>
          <t>✅ คำตอบที่ถูกต้อง: ข้อ ข. Chromium (Cr)
🎯 ทำไมข้อนี้ถึงถูก:
โครเมียม (Chromium: Cr3+) เป็นแร่ธาตุที่เป็นส่วนประกอบหลักของ Glucose Tolerance Factor (GTF) ซึ่งทำหน้าที่เสริมการทำงานของฮอร์โมนอินซูลิน ช่วยอำนวยความสะดวกในการจับกันระหว่างอินซูลินกับตัวรับบนผิวเซลล์ ทำให้การนำกลูโคสเข้าสู่เซลล์มีประสิทธิภาพดีขึ้น
🔍 ข้ออื่นผิดเพราะอะไร:
• ข้อ ก. ผิด เพราะ Zinc มีบทบาทในการเก็บสะสมและการหลั่งอินซูลินในเบต้าเซลล์ของตับอ่อน มิใช่ตัว GTF
• ข้อ ค. ผิด เพราะ Magnesium เป็นโคแฟกเตอร์ของเอนไซม์ไคเนส
• ข้อ ง. ผิด เพราะ Selenium ทำงานร่วมกับ Vitamin E ในระบบต้านอนุมูลอิสระ
• ข้อ จ. ผิด เพราะ Manganese เกี่ยวข้องกับการสร้างกระดูกและเมแทบอลิซึมของกรดอะมิโน</t>
        </is>
      </c>
      <c r="L167" s="186" t="inlineStr">
        <is>
          <t>Clinic</t>
        </is>
      </c>
      <c r="M167" s="186" t="inlineStr">
        <is>
          <t>Endocrine</t>
        </is>
      </c>
      <c r="N167" s="186" t="inlineStr">
        <is>
          <t>Diabetes mellitus</t>
        </is>
      </c>
      <c r="O167" s="185" t="inlineStr">
        <is>
          <t>Clinic</t>
        </is>
      </c>
      <c r="P167" s="186" t="inlineStr">
        <is>
          <t>รุ่น RxCU83</t>
        </is>
      </c>
      <c r="Q167" s="185" t="inlineStr">
        <is>
          <t>แบบฝึกหัด</t>
        </is>
      </c>
      <c r="R167" s="185" t="inlineStr">
        <is>
          <t>Quiz เตรียมสอบ CC1 RxCU83</t>
        </is>
      </c>
      <c r="S167" s="185" t="n"/>
    </row>
    <row r="168" ht="24" customHeight="1" s="49">
      <c r="A168" s="185" t="n">
        <v>166</v>
      </c>
      <c r="B168" s="186" t="n"/>
      <c r="C168" s="186" t="inlineStr">
        <is>
          <t>ผู้ป่วยได้รับการวินิจฉัยว่าเป็นโรคต่อมไทรอยด์เป็นพิษจากภาวะภูมิคุ้มกัน (Graves' Hyperthyroidism) และแพทย์ได้เริ่มการรักษาด้วยยาต้านไทรอยด์ Methimazole ตามแนวทางเวชปฏิบัติ 2018 European Thyroid Association (ETA) Guideline คำแนะนำด้านความปลอดภัยที่สำคัญที่สุดที่เภสัชกรต้องเน้นย้ำแก่ผู้ป่วยรายนี้คือข้อใด</t>
        </is>
      </c>
      <c r="D168" s="186" t="inlineStr">
        <is>
          <t>หากมีอาการไข้ เจ็บคอ หรือมีแผลเปื่อยในช่องปาก ให้หยุดยาต้านไทรอยด์ทันทีและรีบมาพบแพทย์เพื่อตรวจความสมบูรณ์ของเม็ดเลือด (Complete Blood Count)</t>
        </is>
      </c>
      <c r="E168" s="186" t="inlineStr">
        <is>
          <t>หากมีอาการไข้ เจ็บคอ หรือมีแผลเปื่อยในช่องปาก ให้หยุดยาต้านไทรอยด์ทันทีและรีบมาพบแพทย์เพื่อตรวจความสมบูรณ์ของเม็ดเลือด (Complete Blood Count)</t>
        </is>
      </c>
      <c r="F168" s="186" t="inlineStr">
        <is>
          <t>ให้รับประทานยาต่อเนื่องอย่างน้อย 6 ถึง 8 เดือน และสามารถหยุดยาได้เองทันทีเมื่ออาการใจสั่นดีขึ้น</t>
        </is>
      </c>
      <c r="G168" s="186" t="inlineStr">
        <is>
          <t>ยาอาจทำให้เกิดอาการง่วงซึมอย่างรุนแรง จึงควรหลีกเลี่ยงการขับขี่ยานพาหนะหรือควบคุมเครื่องจักร</t>
        </is>
      </c>
      <c r="H168" s="186" t="inlineStr">
        <is>
          <t>ควรหลีกเลี่ยงการโดนแสงแดดจัดและทาครีมกันแดดเป็นประจำเนื่องจากยาทำให้ผิวไวต่อแสง</t>
        </is>
      </c>
      <c r="I168" s="186" t="inlineStr">
        <is>
          <t>หากมีผื่นคันขึ้นเพียงเล็กน้อยบริเวณลำตัว ให้หยุดยาทันทีและเปลี่ยนเป็นวิธีผ่าตัดต่อมไทรอยด์</t>
        </is>
      </c>
      <c r="J168" s="185" t="inlineStr">
        <is>
          <t>1</t>
        </is>
      </c>
      <c r="K168" s="186" t="inlineStr">
        <is>
          <t>✅ คำตอบที่ถูกต้อง: ข้อ ก. หากมีอาการไข้ เจ็บคอ หรือมีแผลเปื่อยในช่องปาก ให้หยุดยาต้านไทรอยด์ทันทีและรีบมาพบแพทย์เพื่อตรวจความสมบูรณ์ของเม็ดเลือด (Complete Blood Count)
🎯 ทำไมข้อนี้ถึงถูก:
🎯 ทำไมข้อนี้ถึงถูก: อาการไม่พึงประสงค์ที่อันตรายถึงชีวิตของยากลุ่ม Antithyroid drugs (Methimazole, PTU) คือภาวะเม็ดเลือดขาวต่ำอย่างรุนแรง (Agranulocytosis: Absolute Neutrophil Count &lt; 500 cells/microL) ซึ่งมักแสดงอาการนำด้วยอาการไข้ เจ็บคอ และแผลในปาก ผู้ป่วยต้องหยุดยาทันทีและตรวจ CBC เพื่อประเมินจำนวนเม็ดเลือดขาว หากตรวจพบ agranulocytosis จะต้องหยุดยาถาวรและให้การรักษาแบบฉุกเฉิน
🔍 ข้ออื่นผิดเพราะอะไร:
• ข้อ ข.: ระยะเวลาการรักษา Graves' disease ด้วยยาต้านไทรอยด์ตามมาตรฐานคือ 12-18 เดือน และห้ามหยุดยาเองเด็ดขาด
• ข้อ ค.: Methimazole ไม่ก่อให้เกิดอาการง่วงซึม แต่ผู้ป่วยอาจมีอาการเหนื่อยล้าจากตัวโรคไทรอยด์
• ข้อ ง.: Photosensitivity ไม่ใช่ผลข้างเคียงเด่นของ Methimazole
• ข้อ จ.: ผื่นแพ้เล็กน้อย (Minor skin rash) สามารถให้ยาแก้แพ้ Antihistamines ร่วมด้วยและรับประทานยาต่อได้ภายใต้การดูแลใกล้ชิด ไม่จำเป็นต้องหยุดยาหรือผ่าตัดทันที</t>
        </is>
      </c>
      <c r="L168" s="186" t="inlineStr">
        <is>
          <t>Intermediate</t>
        </is>
      </c>
      <c r="M168" s="186" t="inlineStr">
        <is>
          <t>Endocrine</t>
        </is>
      </c>
      <c r="N168" s="186" t="inlineStr">
        <is>
          <t>Graves' Disease &amp; Antithyroid Drug Safety (Agranulocytosis)</t>
        </is>
      </c>
      <c r="O168" s="185" t="inlineStr">
        <is>
          <t>Clinic</t>
        </is>
      </c>
      <c r="P168" s="186" t="inlineStr">
        <is>
          <t>[RECONSTRUCTED: ปรับแต่งและเติมเต็มบริบทโจทย์/ตัวเลือกเพื่อความสมบูรณ์] ข้อสอบจริง PLE-CC1 ปี 2567 ข้อ 43</t>
        </is>
      </c>
      <c r="Q168" s="185" t="inlineStr">
        <is>
          <t>ข้อสอบจริง</t>
        </is>
      </c>
      <c r="R168" s="185" t="inlineStr">
        <is>
          <t>2567</t>
        </is>
      </c>
      <c r="S168" s="185" t="n"/>
    </row>
    <row r="169" ht="24" customHeight="1" s="49">
      <c r="A169" s="185" t="n">
        <v>167</v>
      </c>
      <c r="B169" s="18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t>
        </is>
      </c>
      <c r="C169" s="186" t="inlineStr">
        <is>
          <t>จากค่า eGFR ของผู้ป่วย (CKD Stage 3a) การจัดการเกี่ยวกับยา Metformin ในผู้ป่วยรายนี้ข้อใดถูกต้องที่สุดตาม ADA/KDIGO Guidelines</t>
        </is>
      </c>
      <c r="D169" s="186" t="inlineStr">
        <is>
          <t>สามารถใช้ยา Metformin ต่อไปในขนาดเดิมได้ (500 mg วันละ 2 ครั้ง รวม 1,000 mg/day) แต่ควรติดตามค่าการทำงานของไตอย่างน้อยทุก 3 ถึง 6 เดือน</t>
        </is>
      </c>
      <c r="E169" s="186" t="inlineStr">
        <is>
          <t>สามารถใช้ยา Metformin ต่อไปในขนาดเดิมได้ (500 mg วันละ 2 ครั้ง รวม 1,000 mg/day) แต่ควรติดตามค่าการทำงานของไตอย่างน้อยทุก 3 ถึง 6 เดือน</t>
        </is>
      </c>
      <c r="F169" s="186" t="inlineStr">
        <is>
          <t>ต้องหยุดยา Metformin ทันทีเนื่องจากค่า eGFR ต่ำกว่า 60 mL/min/1.73 m2 เสี่ยงต่อภาวะ Lactic Acidosis</t>
        </is>
      </c>
      <c r="G169" s="186" t="inlineStr">
        <is>
          <t>ต้องปรับลดขนาดยา Metformin ลงเหลือ 250 mg วันละ 1 ครั้ง</t>
        </is>
      </c>
      <c r="H169" s="186" t="inlineStr">
        <is>
          <t>ต้องเปลี่ยนยา Metformin เป็น Phenformin ทันที</t>
        </is>
      </c>
      <c r="I169" s="186" t="inlineStr">
        <is>
          <t>สามารถเพิ่มขนาดยา Metformin ได้สูงสุดถึง 2,550 mg ต่อวันเพื่อให้ควบคุมระดับ HbA1c ได้ตามเป้าหมาย</t>
        </is>
      </c>
      <c r="J169" s="185" t="inlineStr">
        <is>
          <t>1</t>
        </is>
      </c>
      <c r="K169" s="186" t="inlineStr">
        <is>
          <t>✅ คำตอบที่ถูกต้อง: ข้อ ก. สามารถใช้ยา Metformin ต่อไปในขนาดเดิมได้ (500 mg วันละ 2 ครั้ง รวม 1,000 mg/day) แต่ควรติดตามค่าการทำงานของไตอย่างน้อยทุก 3 ถึง 6 เดือน
🎯 ทำไมข้อนี้ถึงถูก:
🎯 ทำไมข้อนี้ถึงถูก: ตามแนวทางเวชปฏิบัติสากล (ADA/KDIGO Guidelines 2023-2024):
1. หาก eGFR &gt;= 45 ถึง 59 mL/min/1.73 m2 สามารถใช้ยา Metformin ต่อไปได้ โดยขนาดยาสูงสุดที่แนะนำไม่ควรเกิน 1,000-1,500 mg/day และติดตามการทำงานของไตทุก 3-6 เดือน
2. ข้อห้ามใช้เด็ดขาดของ Metformin คือเมื่อ eGFR ต่ำกว่า 30 mL/min/1.73 m2
3. ผู้ป่วยได้รับขนาด 1,000 mg/day จึงสามารถรับประทานขนาดเดิมต่อได้อย่างปลอดภัย
🔍 ข้ออื่นผิดเพราะอะไร:
• ข้อ ข.: ข้อห้ามใช้ของ Metformin คือ eGFR &lt; 30 ไม่ใช่ 60 mL/min/1.73 m2
• ข้อ ค.: ไม่จำเป็นต้องลดขนาดลงเหลือ 250 mg เพราะขนาด 1,000 mg/day เหมาะสมกับ eGFR 48
• ข้อ ง.: Phenformin ถูกเพิกถอนจากตลาดยาทั่วโลกแล้วเนื่องจากเสี่ยงต่อ Lactic Acidosis สูงมาก
• ข้อ จ.: หาก eGFR &lt; 60 ไม่ควรปรับเพิ่มขนาดยาเกิน 1,000-1,500 mg/day เพื่อป้องกันการสะสมของยา</t>
        </is>
      </c>
      <c r="L169" s="186" t="inlineStr">
        <is>
          <t>Intermediate</t>
        </is>
      </c>
      <c r="M169" s="186" t="inlineStr">
        <is>
          <t>Endocrine</t>
        </is>
      </c>
      <c r="N169" s="186" t="inlineStr">
        <is>
          <t>Type 2 Diabetes Mellitus &amp; CKD Management</t>
        </is>
      </c>
      <c r="O169" s="185" t="inlineStr">
        <is>
          <t>Clinic</t>
        </is>
      </c>
      <c r="P169" s="186" t="inlineStr">
        <is>
          <t>[RECONSTRUCTED: ปรับแต่งและเติมเต็มบริบทโจทย์/ตัวเลือกเพื่อความสมบูรณ์] ข้อสอบจริง PLE-CC1 ปี 2567 ข้อ 48</t>
        </is>
      </c>
      <c r="Q169" s="185" t="inlineStr">
        <is>
          <t>ข้อสอบจริง</t>
        </is>
      </c>
      <c r="R169" s="185" t="inlineStr">
        <is>
          <t>2567</t>
        </is>
      </c>
      <c r="S169" s="185" t="inlineStr">
        <is>
          <t>CASE_2567_DM_CKD_01</t>
        </is>
      </c>
    </row>
    <row r="170" ht="24" customHeight="1" s="49">
      <c r="A170" s="185" t="n">
        <v>168</v>
      </c>
      <c r="B170" s="18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t>
        </is>
      </c>
      <c r="C170" s="186" t="inlineStr">
        <is>
          <t>จากลักษณะทางคลินิกของผู้ป่วยหญิงอายุ 55 ปี ซึ่งมีอายุไม่มาก มีประวัติเป็นเบาหวานและความดันโลหิตสูง ไม่มีประวัติภาวะน้ำตาลในเลือดต่ำรุนแรง (Hypoglycemia) และเริ่มมีภาวะไตเรื้อรังระยะเริ่มต้น (CKD stage 3a) เป้าหมายระดับน้ำตาลสะสมในเลือด (HbA1c Target) ที่เหมาะสมที่สุดสำหรับผู้ป่วยรายนี้ตามแนวทางเวชปฏิบัติสำหรับโรคเบาหวานของประเทศไทยคือข้อใด</t>
        </is>
      </c>
      <c r="D170" s="186" t="inlineStr">
        <is>
          <t>HbA1c น้อยกว่าร้อยละ 7.0 (HbA1c &lt; 7.0%)</t>
        </is>
      </c>
      <c r="E170" s="186" t="inlineStr">
        <is>
          <t>HbA1c น้อยกว่าร้อยละ 7.0 (HbA1c &lt; 7.0%)</t>
        </is>
      </c>
      <c r="F170" s="186" t="inlineStr">
        <is>
          <t>HbA1c น้อยกว่าร้อยละ 8.5 (HbA1c &lt; 8.5%)</t>
        </is>
      </c>
      <c r="G170" s="186" t="inlineStr">
        <is>
          <t>HbA1c น้อยกว่าร้อยละ 6.0 (HbA1c &lt; 6.0%)</t>
        </is>
      </c>
      <c r="H170" s="186" t="inlineStr">
        <is>
          <t>HbA1c ระหว่างร้อยละ 8.0 ถึง 9.0</t>
        </is>
      </c>
      <c r="I170" s="186" t="inlineStr">
        <is>
          <t>ไม่จำเป็นต้องกำหนดเป้าหมาย HbA1c ให้ดูเฉพาะค่าน้ำตาลอดอาหาร (FBS)</t>
        </is>
      </c>
      <c r="J170" s="185" t="inlineStr">
        <is>
          <t>1</t>
        </is>
      </c>
      <c r="K170" s="186" t="inlineStr">
        <is>
          <t>✅ คำตอบที่ถูกต้อง: ข้อ ก. HbA1c น้อยกว่าร้อยละ 7.0 (HbA1c &lt; 7.0%)
🎯 ทำไมข้อนี้ถึงถูก:
🎯 ทำไมข้อนี้ถึงถูก: ในผู้ป่วยเบาหวานที่อายุน้อยกว่า 65 ปี ไม่มีโรคร่วมรุนแรงในระยะสุดท้าย และมีความเสี่ยงต่ำต่อภาวะน้ำตาลในเลือดต่ำ เป้าหมายมาตรฐานของ HbA1c คือ &lt; 7.0% เพื่อชะลอการเกิดภาวะแทรกซ้อนทางหลอดเลือดขนาดเล็ก (Microvascular complications) เช่น โรคไตจากเบาหวาน (Diabetic Kidney Disease)
🔍 ข้ออื่นผิดเพราะอะไร:
• ข้อ ข.: เป้าหมาย HbA1c &lt; 8.0-8.5% เหมาะสำหรับผู้สูงอายุที่มีโรคร่วมหลายโรค มีประวัติน้ำตาลต่ำรุนแรงบ่อยครั้ง หรือมีอายุขัยสั้น
• ข้อ ค.: เป้าหมาย HbA1c &lt; 6.0-6.5% เข้มงวดเกินไปและเพิ่มความเสี่ยงต่อ Severe hypoglycemia โดยเฉพาะเมื่อใช้ร่วมกับยากลุ่ม Sulfonylurea
• ข้อ ง.: HbA1c 8.0-9.0% สูงเกินไป จะเร่งให้การทำงานของไตเสื่อมลงเร็วขึ้น
• ข้อ จ.: HbA1c เป็นมาตรฐานหลักในการประเมินการควบคุมเบาหวานระยะยาว 2-3 เดือน ต้องติดตามร่วมกับ FBS</t>
        </is>
      </c>
      <c r="L170" s="186" t="inlineStr">
        <is>
          <t>Intermediate</t>
        </is>
      </c>
      <c r="M170" s="186" t="inlineStr">
        <is>
          <t>Endocrine</t>
        </is>
      </c>
      <c r="N170" s="186" t="inlineStr">
        <is>
          <t>Glycemic Targets &amp; HbA1c Goals in Diabetic Nephropathy</t>
        </is>
      </c>
      <c r="O170" s="185" t="inlineStr">
        <is>
          <t>Clinic</t>
        </is>
      </c>
      <c r="P170" s="186" t="inlineStr">
        <is>
          <t>[RECONSTRUCTED: ปรับแต่งและเติมเต็มบริบทโจทย์/ตัวเลือกเพื่อความสมบูรณ์] ข้อสอบจริง PLE-CC1 ปี 2567 ข้อ 49</t>
        </is>
      </c>
      <c r="Q170" s="185" t="inlineStr">
        <is>
          <t>ข้อสอบจริง</t>
        </is>
      </c>
      <c r="R170" s="185" t="inlineStr">
        <is>
          <t>2567</t>
        </is>
      </c>
      <c r="S170" s="185" t="inlineStr">
        <is>
          <t>CASE_2567_DM_CKD_01</t>
        </is>
      </c>
    </row>
    <row r="171" ht="24" customHeight="1" s="49">
      <c r="A171" s="185" t="n">
        <v>169</v>
      </c>
      <c r="B171" s="18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t>
        </is>
      </c>
      <c r="C171" s="186" t="inlineStr">
        <is>
          <t>เนื่องจากระดับ HbA1c ของผู้ป่วยยังคงอยู่ที่ร้อยละ 8.1 ซึ่งยังไม่บรรลุเป้าหมาย และผู้ป่วยมีภาวะไตเรื้อรังระยะ 3a ร่วมกับมีโปรตีนอัลบูมินรั่วในปัสสาวะ (UACR 180 mg/g) ยารักษาเบาหวานกลุ่มใดมีความเหมาะสมสูงสุดในการเพิ่มเข้าไปในแผนการรักษา เพื่อช่วยทั้งควบคุมระดับน้ำตาล ชะลอการเสื่อมของไต (Renoprotection) และลดความเสี่ยงต่อโรคหัวใจและหลอดเลือดตามแนวทางเวชปฏิบัติ KDIGO 2023</t>
        </is>
      </c>
      <c r="D171" s="186" t="inlineStr">
        <is>
          <t>Sodium-Glucose Cotransporter 2 (SGLT2) Inhibitors (เช่น Dapagliflozin หรือ Empagliflozin)</t>
        </is>
      </c>
      <c r="E171" s="186" t="inlineStr">
        <is>
          <t>Sodium-Glucose Cotransporter 2 (SGLT2) Inhibitors (เช่น Dapagliflozin หรือ Empagliflozin)</t>
        </is>
      </c>
      <c r="F171" s="186" t="inlineStr">
        <is>
          <t>Thiazolidinediones (เช่น Pioglitazone)</t>
        </is>
      </c>
      <c r="G171" s="186" t="inlineStr">
        <is>
          <t>Alpha-Glucosidase Inhibitors (เช่น Acarbose)</t>
        </is>
      </c>
      <c r="H171" s="186" t="inlineStr">
        <is>
          <t>Meglitinides (เช่น Repaglinide)</t>
        </is>
      </c>
      <c r="I171" s="186" t="inlineStr">
        <is>
          <t>เพิ่มขนาดยา Glipizide เป็นขนาดสูงสุด 20 mg ต่อวัน</t>
        </is>
      </c>
      <c r="J171" s="185" t="inlineStr">
        <is>
          <t>1</t>
        </is>
      </c>
      <c r="K171" s="186" t="inlineStr">
        <is>
          <t>✅ คำตอบที่ถูกต้อง: ข้อ ก. Sodium-Glucose Cotransporter 2 (SGLT2) Inhibitors (เช่น Dapagliflozin หรือ Empagliflozin)
🎯 ทำไมข้อนี้ถึงถูก:
🎯 ทำไมข้อนี้ถึงถูก: ตามแนวทางเวชปฏิบัติ KDIGO และ ADA 2023-2024 แนะนำให้เริ่มยา SGLT2 Inhibitors เป็น First-line ร่วมกับ Metformin ในผู้ป่วย Type 2 DM ที่มี CKD (eGFR 20-60 หรือ UACR &gt; 30 mg/g) เนื่องจากยากลุ่ม SGLT2i มีประโยชน์อย่างชัดเจนในการชะลอการเสื่อมของไต ลด Albuminuria ลดการเกิด End-Stage Kidney Disease (ESKD) และลดอัตราการเสียชีวิตจากโรคหัวใจและหลอดเลือด
🔍 ข้ออื่นผิดเพราะอะไร:
• ข้อ ข.: Pioglitazone ทำให้เกิดภาวะคั่งน้ำ (Fluid retention) และเพิ่มความเสี่ยงต่อภาวะหัวใจล้มเหลว (Heart failure)
• ข้อ ค.: Acarbose ประสิทธิภาพการลด HbA1c ต่ำ และไม่มีหลักฐานประโยชน์ในการชะลอไตเสื่อม
• ข้อ ง.: Repaglinide เป็นยาเพิ่มการหลั่งอินซูลินระยะสั้น ไม่ได้ช่วยชะลอโรคไต
• ข้อ จ.: การเพิ่มขนาด Glipizide จะเพิ่มความเสี่ยงต่อภาวะน้ำตาลในเลือดต่ำ (Hypoglycemia) อย่างมาก และไม่มีประโยชน์ในการปกป้องไต</t>
        </is>
      </c>
      <c r="L171" s="186" t="inlineStr">
        <is>
          <t>Intermediate</t>
        </is>
      </c>
      <c r="M171" s="186" t="inlineStr">
        <is>
          <t>Endocrine</t>
        </is>
      </c>
      <c r="N171" s="186" t="inlineStr">
        <is>
          <t>SGLT2 Inhibitors for Renoprotection in T2DM</t>
        </is>
      </c>
      <c r="O171" s="185" t="inlineStr">
        <is>
          <t>Clinic</t>
        </is>
      </c>
      <c r="P171" s="186" t="inlineStr">
        <is>
          <t>[RECONSTRUCTED: ปรับแต่งและเติมเต็มบริบทโจทย์/ตัวเลือกเพื่อความสมบูรณ์] ข้อสอบจริง PLE-CC1 ปี 2567 ข้อ 50</t>
        </is>
      </c>
      <c r="Q171" s="185" t="inlineStr">
        <is>
          <t>ข้อสอบจริง</t>
        </is>
      </c>
      <c r="R171" s="185" t="inlineStr">
        <is>
          <t>2567</t>
        </is>
      </c>
      <c r="S171" s="185" t="inlineStr">
        <is>
          <t>CASE_2567_DM_CKD_01</t>
        </is>
      </c>
    </row>
    <row r="172" ht="24" customHeight="1" s="49">
      <c r="A172" s="185" t="n">
        <v>170</v>
      </c>
      <c r="B172" s="18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t>
        </is>
      </c>
      <c r="C172" s="186" t="inlineStr">
        <is>
          <t>ภายหลังแพทย์ได้สั่งจ่ายยา Dapagliflozin 10 mg วันละ 1 ครั้ง เภสัชกรควรให้คำแนะนำแก่ผู้ป่วยเกี่ยวกับอาการไม่พึงประสงค์ที่พบบ่อยและข้อควรระวังในการปฏิบัติตนตามข้อใด</t>
        </is>
      </c>
      <c r="D172" s="186" t="inlineStr">
        <is>
          <t>ดื่มน้ำให้เพียงพอและรักษาความสะอาดบริเวณจุดซ่อนเร้น เนื่องจากยาขับน้ำตาลออกทางปัสสาวะ อาจเพิ่มความเสี่ยงต่อการติดเชื้อราในระบบทางเดินปัสสาวะและอวัยวะสืบพันธุ์ (Genital Mycotic Infections)</t>
        </is>
      </c>
      <c r="E172" s="186" t="inlineStr">
        <is>
          <t>ดื่มน้ำให้เพียงพอและรักษาความสะอาดบริเวณจุดซ่อนเร้น เนื่องจากยาขับน้ำตาลออกทางปัสสาวะ อาจเพิ่มความเสี่ยงต่อการติดเชื้อราในระบบทางเดินปัสสาวะและอวัยวะสืบพันธุ์ (Genital Mycotic Infections)</t>
        </is>
      </c>
      <c r="F172" s="186" t="inlineStr">
        <is>
          <t>ระวังอาการไอแห้งต่อเนื่องซึ่งเป็นผลข้างเคียงเฉพาะของยากลุ่มนี้</t>
        </is>
      </c>
      <c r="G172" s="186" t="inlineStr">
        <is>
          <t>ยาทำให้เกิดอาการหัวใจเต้นช้าและมือสั่น จึงต้องตรวจวัดชีพจรก่อนรับประทานยาทุกครั้ง</t>
        </is>
      </c>
      <c r="H172" s="186" t="inlineStr">
        <is>
          <t>ระวังอาการผิวหนังลอกและตาแห้งรุนแรง</t>
        </is>
      </c>
      <c r="I172" s="186" t="inlineStr">
        <is>
          <t>ต้องงดรับประทานอาหารที่มีรสเค็มและงดดื่มน้ำตลอดทั้งวันเพื่อป้องกันยาออกฤทธิ์ขับปัสสาวะมากเกินไป</t>
        </is>
      </c>
      <c r="J172" s="185" t="inlineStr">
        <is>
          <t>1</t>
        </is>
      </c>
      <c r="K172" s="186" t="inlineStr">
        <is>
          <t>✅ คำตอบที่ถูกต้อง: ข้อ ก. ดื่มน้ำให้เพียงพอและรักษาความสะอาดบริเวณจุดซ่อนเร้น เนื่องจากยาขับน้ำตาลออกทางปัสสาวะ อาจเพิ่มความเสี่ยงต่อการติดเชื้อราในระบบทางเดินปัสสาวะและอวัยวะสืบพันธุ์ (Genital Mycotic Infections)
🎯 ทำไมข้อนี้ถึงถูก:
🎯 ทำไมข้อนี้ถึงถูก: SGLT2 Inhibitors ยับยั้งการดูดกลับน้ำตาลที่ท่อไตส่วนต้น (Proximal convoluted tubule) ทำให้มีน้ำตาลกลูโคสถูกขับออกทางปัสสาวะ (Glucosuria) สภาวะที่มีน้ำตาลสูงในทางเดินปัสสาวะจึงเอื้อต่อการเจริญเติบโตของเชื้อรา (เช่น Candida albicans) ทำให้เกิดการติดเชื้อราบริเวณอวัยวะสืบพันธุ์ (Vulvovaginitis/Balanitis) และทางเดินปัสสาวะ จึงต้องแนะนำให้รักษาความสะอาดและดื่มน้ำให้เพียงพอเพื่อป้องกันภาวะขาดน้ำ (Dehydration/Hypovolemia)
🔍 ข้ออื่นผิดเพราะอะไร:
• ข้อ ข.: อาการไอแห้งเป็นผลข้างเคียงของยากลุ่ม ACEIs ไม่ใช่ SGLT2i
• ข้อ ค.: ยาไม่ได้ทำให้หัวใจเต้นช้า
• ข้อ ง.: ไม่ใช่อาการข้างเคียงจำเพาะของ SGLT2i
• ข้อ จ.: การงดดื่มน้ำจะทำให้เกิดภาวะขาดน้ำรุนแรงและความดันโลหิตตกอย่างเป็นอันตราย</t>
        </is>
      </c>
      <c r="L172" s="186" t="inlineStr">
        <is>
          <t>Intermediate</t>
        </is>
      </c>
      <c r="M172" s="186" t="inlineStr">
        <is>
          <t>Endocrine</t>
        </is>
      </c>
      <c r="N172" s="186" t="inlineStr">
        <is>
          <t>SGLT2 Inhibitor Safety &amp; Counseling Points</t>
        </is>
      </c>
      <c r="O172" s="185" t="inlineStr">
        <is>
          <t>Clinic</t>
        </is>
      </c>
      <c r="P172" s="186" t="inlineStr">
        <is>
          <t>[RECONSTRUCTED: ปรับแต่งและเติมเต็มบริบทโจทย์/ตัวเลือกเพื่อความสมบูรณ์] ข้อสอบจริง PLE-CC1 ปี 2567 ข้อ 51</t>
        </is>
      </c>
      <c r="Q172" s="185" t="inlineStr">
        <is>
          <t>ข้อสอบจริง</t>
        </is>
      </c>
      <c r="R172" s="185" t="inlineStr">
        <is>
          <t>2567</t>
        </is>
      </c>
      <c r="S172" s="185" t="inlineStr">
        <is>
          <t>CASE_2567_DM_CKD_01</t>
        </is>
      </c>
    </row>
    <row r="173" ht="24" customHeight="1" s="49">
      <c r="A173" s="185" t="n">
        <v>171</v>
      </c>
      <c r="B173" s="186"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t>
        </is>
      </c>
      <c r="C173" s="186" t="inlineStr">
        <is>
          <t>ผลการตรวจทางห้องปฏิบัติการด้านฮอร์โมนต่อมไทรอยด์ในผู้ป่วยรายนี้ควรมีลักษณะตามข้อใด</t>
        </is>
      </c>
      <c r="D173" s="186" t="inlineStr">
        <is>
          <t>ระดับ Thyroid-Stimulating Hormone (TSH) ต่ำกว่าปกติ และระดับ Free T3 / Free T4 สูงกว่าเกณฑ์ปกติของหญิงตั้งครรภ์</t>
        </is>
      </c>
      <c r="E173" s="186" t="inlineStr">
        <is>
          <t>ระดับ Thyroid-Stimulating Hormone (TSH) ต่ำกว่าปกติ และระดับ Free T3 / Free T4 สูงกว่าเกณฑ์ปกติของหญิงตั้งครรภ์</t>
        </is>
      </c>
      <c r="F173" s="186" t="inlineStr">
        <is>
          <t>ระดับ Thyroid-Stimulating Hormone (TSH) สูงกว่าปกติ และระดับ Free T3 / Free T4 ต่ำกว่าเกณฑ์ปกติ</t>
        </is>
      </c>
      <c r="G173" s="186" t="inlineStr">
        <is>
          <t>ระดับ Thyroid-Releasing Hormone (TRH) สูง และระดับ Free T3 / Free T4 ต่ำกว่าปกติ</t>
        </is>
      </c>
      <c r="H173" s="186" t="inlineStr">
        <is>
          <t>ระดับ TSH สูง และระดับ Free T4 อยู่ในเกณฑ์ปกติ</t>
        </is>
      </c>
      <c r="I173" s="186" t="inlineStr">
        <is>
          <t>ระดับ TSH ต่ำ และระดับ Free T3 / Free T4 อยู่ในเกณฑ์ปกติเท่ากับสตรีไม่ตั้งครรภ์</t>
        </is>
      </c>
      <c r="J173" s="185" t="inlineStr">
        <is>
          <t>1</t>
        </is>
      </c>
      <c r="K173" s="186" t="inlineStr">
        <is>
          <t>✅ คำตอบที่ถูกต้อง: ข้อ ก. ระดับ Thyroid-Stimulating Hormone (TSH) ต่ำกว่าปกติ และระดับ Free T3 / Free T4 สูงกว่าเกณฑ์ปกติของหญิงตั้งครรภ์
🎯 ทำไมข้อนี้ถึงถูก:
🎯 ทำไมข้อนี้ถึงถูก: ในภาวะ Primary Hyperthyroidism เช่น Graves' disease ต่อมไทรอยด์จะผลิตฮอร์โมนไทรอยด์ (Free T4 และ Free T3) ออกมามากเกินไป ระดับ Free T4/Free T3 ในกระแสเลือดที่สูงจะส่งผลย้อนกลับเชิงลบ (Negative Feedback) ไปยับยั้งการหลั่ง TSH จากต่อมใต้สมองส่วนหน้า ทำให้ระดับ TSH ต่ำมากจนวัดแทบไม่ได้ (Suppressed TSH &lt; 0.1 mIU/L)
🔍 ข้ออื่นผิดเพราะอะไร:
• ข้อ ข.: TSH สูงร่วมกับ Free T4 ต่ำ เป็นลักษณะของภาวะขาดไทรอยด์ปฐมภูมิ (Primary Hypothyroidism)
• ข้อ ค.: ไม่ตรงกับลักษณะของ Hyperthyroidism
• ข้อ ง.: TSH สูงและ Free T4 ปกติ เป็น Subclinical Hypothyroidism
• ข้อ จ.: TSH ต่ำและ Free T4 ปกติ เป็น Subclinical Hyperthyroidism แต่ในเคสนี้ผู้ป่วยมีอาการชัดเจนจึงเป็น Overt Hyperthyroidism</t>
        </is>
      </c>
      <c r="L173" s="186" t="inlineStr">
        <is>
          <t>Intermediate</t>
        </is>
      </c>
      <c r="M173" s="186" t="inlineStr">
        <is>
          <t>Endocrine</t>
        </is>
      </c>
      <c r="N173" s="186" t="inlineStr">
        <is>
          <t>Hyperthyroidism Laboratory Diagnosis in Pregnancy</t>
        </is>
      </c>
      <c r="O173" s="185" t="inlineStr">
        <is>
          <t>Clinic</t>
        </is>
      </c>
      <c r="P173" s="186" t="inlineStr">
        <is>
          <t>[RECONSTRUCTED: ปรับแต่งและเติมเต็มบริบทโจทย์/ตัวเลือกเพื่อความสมบูรณ์] ข้อสอบจริง PLE-CC1 ปี 2567 ข้อ 67</t>
        </is>
      </c>
      <c r="Q173" s="185" t="inlineStr">
        <is>
          <t>ข้อสอบจริง</t>
        </is>
      </c>
      <c r="R173" s="185" t="inlineStr">
        <is>
          <t>2567</t>
        </is>
      </c>
      <c r="S173" s="185" t="inlineStr">
        <is>
          <t>CASE_2567_THYROID_01</t>
        </is>
      </c>
    </row>
    <row r="174" ht="24" customHeight="1" s="49">
      <c r="A174" s="185" t="n">
        <v>172</v>
      </c>
      <c r="B174" s="186"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t>
        </is>
      </c>
      <c r="C174" s="186" t="inlineStr">
        <is>
          <t>อาการและอาการแสดงทางคลินิกในข้อใด สอดคล้อง กับภาวะต่อมไทรอยด์ทำงานเกิน (Hyperthyroidism / Thyrotoxicosis)</t>
        </is>
      </c>
      <c r="D174" s="186" t="inlineStr">
        <is>
          <t>มีอารมณ์หงุดหงิดง่าย กระสับกระส่าย วิตกกังวล และมือสั่น (Tremor)</t>
        </is>
      </c>
      <c r="E174" s="186" t="inlineStr">
        <is>
          <t>มีอารมณ์หงุดหงิดง่าย กระสับกระส่าย วิตกกังวล และมือสั่น (Tremor)</t>
        </is>
      </c>
      <c r="F174" s="186" t="inlineStr">
        <is>
          <t>อัตราการเต้นของหัวใจช้ากว่าปกติ (Bradycardia)</t>
        </is>
      </c>
      <c r="G174" s="186" t="inlineStr">
        <is>
          <t>อาการผิวหนังแห้งหยาบ ขี้หนาว และทนความเย็นไม่ได้ (Cold intolerance)</t>
        </is>
      </c>
      <c r="H174" s="186" t="inlineStr">
        <is>
          <t>อาการท้องผูกเรื้อรังและการบีบตัวของลำไส้ลดลง</t>
        </is>
      </c>
      <c r="I174" s="186" t="inlineStr">
        <is>
          <t>อาการง่วงซึม เฉื่อยชา และน้ำหนักตัวเพิ่มขึ้นอย่างรวดเร็ว</t>
        </is>
      </c>
      <c r="J174" s="185" t="inlineStr">
        <is>
          <t>1</t>
        </is>
      </c>
      <c r="K174" s="186" t="inlineStr">
        <is>
          <t>✅ คำตอบที่ถูกต้อง: ข้อ ก. มีอารมณ์หงุดหงิดง่าย กระสับกระส่าย วิตกกังวล และมือสั่น (Tremor)
🎯 ทำไมข้อนี้ถึงถูก:
🎯 ทำไมข้อนี้ถึงถูก: ฮอร์โมนไทรอยด์ที่สูงเกินไปจะเพิ่มอัตราการเผาผลาญของร่างกาย (Hypermetabolic state) และเพิ่มการทำงานของระบบประสาทซิมพาเทติก ทำให้เกิดอาการกระสับกระส่าย หงุดหงิดง่าย นอนไม่หลับ มือสั่นละเอียด (Fine tremor) หัวใจเต้นเร็ว (Tachycardia) ใจสั่น ขี้ร้อน เหงื่อออกมาก และถ่ายอุจจาระบ่อย
🔍 ข้ออื่นผิดเพราะอะไร:
• ข้อ ข.: ใน Hyperthyroidism จะมีหัวใจเต้นเร็ว (Sinus tachycardia) ส่วน Bradycardia พบในภาวะ Hypothyroidism
• ข้อ ค.: ผิวแห้งและขี้หนาว เป็นอาการสำคัญของ Hypothyroidism (Hyperthyroidism จะผิวอุ่นชื้นและขี้ร้อน: Heat intolerance)
• ข้อ ง.: ท้องผูกพบใน Hypothyroidism (Hyperthyroidism ลำไส้จะบีบตัวไว ถ่ายบ่อย)
• ข้อ จ.: ง่วงซึม เฉื่อยชา และน้ำหนักขึ้น เป็นอาการของ Hypothyroidism</t>
        </is>
      </c>
      <c r="L174" s="186" t="inlineStr">
        <is>
          <t>Intermediate</t>
        </is>
      </c>
      <c r="M174" s="186" t="inlineStr">
        <is>
          <t>Endocrine</t>
        </is>
      </c>
      <c r="N174" s="186" t="inlineStr">
        <is>
          <t>Clinical Signs &amp; Symptoms of Hyperthyroidism</t>
        </is>
      </c>
      <c r="O174" s="185" t="inlineStr">
        <is>
          <t>Clinic</t>
        </is>
      </c>
      <c r="P174" s="186" t="inlineStr">
        <is>
          <t>[RECONSTRUCTED: ปรับแต่งและเติมเต็มบริบทโจทย์/ตัวเลือกเพื่อความสมบูรณ์] ข้อสอบจริง PLE-CC1 ปี 2567 ข้อ 68</t>
        </is>
      </c>
      <c r="Q174" s="185" t="inlineStr">
        <is>
          <t>ข้อสอบจริง</t>
        </is>
      </c>
      <c r="R174" s="185" t="inlineStr">
        <is>
          <t>2567</t>
        </is>
      </c>
      <c r="S174" s="185" t="inlineStr">
        <is>
          <t>CASE_2567_THYROID_01</t>
        </is>
      </c>
    </row>
    <row r="175" ht="24" customHeight="1" s="49">
      <c r="A175" s="185" t="n">
        <v>173</v>
      </c>
      <c r="B175" s="186"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t>
        </is>
      </c>
      <c r="C175" s="186" t="inlineStr">
        <is>
          <t>แพทย์ได้สั่งจ่ายยา Methimazole (MMI) 10 mg วันละ 1 ครั้ง ร่วมกับ Propranolol 10 mg วันละ 3 ครั้ง เภสัชกรตรวจพบปัญหาที่เกี่ยวกับการใช้ยา (Drug Therapy Problem: DRP) ในข้อใดที่มีความสำคัญสูงสุด</t>
        </is>
      </c>
      <c r="D175" s="186" t="inlineStr">
        <is>
          <t>การเลือกใช้ยาที่ไม่เหมาะสม (Inappropriate drug selection): ควรเปลี่ยนจาก Methimazole เป็น Propylthiouracil (PTU) ในช่วงไตรมาสแรกของการตั้งครรภ์ (First Trimester)</t>
        </is>
      </c>
      <c r="E175" s="186" t="inlineStr">
        <is>
          <t>การเลือกใช้ยาที่ไม่เหมาะสม (Inappropriate drug selection): ควรเปลี่ยนจาก Methimazole เป็น Propylthiouracil (PTU) ในช่วงไตรมาสแรกของการตั้งครรภ์ (First Trimester)</t>
        </is>
      </c>
      <c r="F175" s="186" t="inlineStr">
        <is>
          <t>ผู้ป่วยได้รับยาเกินความจำเป็น (Unnecessary drug therapy): ไม่ควรให้ยา Propranolol ในระยะแรก</t>
        </is>
      </c>
      <c r="G175" s="186" t="inlineStr">
        <is>
          <t>ขนาดยาต่ำเกินไป (Subtherapeutic dose): ขนาดของ Methimazole 10 mg ต่ำเกินไปสำหรับรักษาโรคเกรฟส์</t>
        </is>
      </c>
      <c r="H175" s="186" t="inlineStr">
        <is>
          <t>การบริหารยาผิดวิธี (Inappropriate administration): ห้ามรับประทานยาร่วมกับอาหาร</t>
        </is>
      </c>
      <c r="I175" s="186" t="inlineStr">
        <is>
          <t>ไม่พบปัญหาที่เกี่ยวกับการใช้ยา การสั่งจ่ายยามีความถูกต้องตามแนวทางเวชปฏิบัติ</t>
        </is>
      </c>
      <c r="J175" s="185" t="inlineStr">
        <is>
          <t>1</t>
        </is>
      </c>
      <c r="K175" s="186" t="inlineStr">
        <is>
          <t>✅ คำตอบที่ถูกต้อง: ข้อ ก. การเลือกใช้ยาที่ไม่เหมาะสม (Inappropriate drug selection): ควรเปลี่ยนจาก Methimazole เป็น Propylthiouracil (PTU) ในช่วงไตรมาสแรกของการตั้งครรภ์ (First Trimester)
🎯 ทำไมข้อนี้ถึงถูก:
🎯 ทำไมข้อนี้ถึงถูก: ตามแนวทางเวชปฏิบัติของ ATA และ Endocrine Society:
1. ในไตรมาสแรกของการตั้งครรภ์ (สัปดาห์ที่ 1 ถึง 16) ยาต้านไทรอยด์ที่แนะนำเป็นอันดับแรกคือ Propylthiouracil (PTU) เนื่องจาก Methimazole มีความสัมพันธ์กับการเกิดทารกพิการแต่กำเนิด (MMI embryopathy เช่น Aplasia cutis congenita, Choanal atresia, Tracheoesophageal fistula)
2. หลังจากพ้นไตรมาสแรก (เข้าสู่ไตรมาสที่ 2 และ 3) จึงแนะนำให้เปลี่ยนกลับมาเป็น Methimazole เพื่อลดความเสี่ยงต่อภาวะตับวายเฉียบพลันจากยา PTU
🔍 ข้ออื่นผิดเพราะอะไร:
• ข้อ ข.: Propranolol ขนาดต่ำสามารถใช้ในระยะสั้น (Short-term) เพื่อควบคุมอาการใจสั่นและมือสั่นในระหว่างรอให้ยาต้านไทรอยด์ออกฤทธิ์ได้
• ข้อ ค.: Methimazole 10 mg/day เป็นขนาดเริ่มต้นที่เหมาะสมสำหรับภาวะไทรอยด์เป็นพิษระดับเล็กน้อยถึงปานกลาง
• ข้อ ง.: ยาสามารถรับประทานพร้อมหรือหลังอาหารได้
• ข้อ จ.: มี DRP สำคัญเรื่อง Teratogenicity ของ MMI ในไตรมาสแรก</t>
        </is>
      </c>
      <c r="L175" s="186" t="inlineStr">
        <is>
          <t>Intermediate</t>
        </is>
      </c>
      <c r="M175" s="186" t="inlineStr">
        <is>
          <t>Endocrine</t>
        </is>
      </c>
      <c r="N175" s="186" t="inlineStr">
        <is>
          <t>Graves' Disease Management in Pregnancy (Trimester-specific ATD Selection)</t>
        </is>
      </c>
      <c r="O175" s="185" t="inlineStr">
        <is>
          <t>Clinic</t>
        </is>
      </c>
      <c r="P175" s="186" t="inlineStr">
        <is>
          <t>[RECONSTRUCTED: ปรับแต่งและเติมเต็มบริบทโจทย์/ตัวเลือกเพื่อความสมบูรณ์] ข้อสอบจริง PLE-CC1 ปี 2567 ข้อ 69</t>
        </is>
      </c>
      <c r="Q175" s="185" t="inlineStr">
        <is>
          <t>ข้อสอบจริง</t>
        </is>
      </c>
      <c r="R175" s="185" t="inlineStr">
        <is>
          <t>2567</t>
        </is>
      </c>
      <c r="S175" s="185" t="inlineStr">
        <is>
          <t>CASE_2567_THYROID_01</t>
        </is>
      </c>
    </row>
    <row r="176" ht="24" customHeight="1" s="49">
      <c r="A176" s="185" t="n">
        <v>174</v>
      </c>
      <c r="B176" s="186"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มาโรงพยาบาลด้วยอาการเฉื่อยชา ท้องผูก น้ำหนักตัวเพิ่มขึ้นง่าย ผลตรวจทางห้องปฏิบัติการพบ:
• TSH: 15 mIU/L (ค่าปกติ 0.4 - 4.0 mIU/L)
• Free T3, Free T4: ต่ำกว่าเกณฑ์ปกติ
• Thyroid microsomal antibody (Anti-TPO): &gt; 1:500 (ค่าปกติ &lt; 1:100)
ไม่มีประวัติแพ้ยา</t>
        </is>
      </c>
      <c r="C176" s="186" t="inlineStr">
        <is>
          <t>จากข้อมูลทางคลินิกและผลตรวจทางห้องปฏิบัติการข้างต้น ผู้ป่วยรายนี้น่าจะได้รับการวินิจฉัยเป็นโรคใดมากที่สุด</t>
        </is>
      </c>
      <c r="D176" s="186" t="n"/>
      <c r="E176" s="186" t="inlineStr">
        <is>
          <t>Primary hypothyroidism</t>
        </is>
      </c>
      <c r="F176" s="186" t="inlineStr">
        <is>
          <t>Subclinical hypothyroidism</t>
        </is>
      </c>
      <c r="G176" s="186" t="inlineStr">
        <is>
          <t>Pituitary hyperthyroidism</t>
        </is>
      </c>
      <c r="H176" s="186" t="inlineStr">
        <is>
          <t>Graves' disease</t>
        </is>
      </c>
      <c r="I176" s="186" t="inlineStr">
        <is>
          <t>Myxedema coma</t>
        </is>
      </c>
      <c r="J176" s="185" t="inlineStr">
        <is>
          <t>1</t>
        </is>
      </c>
      <c r="K176" s="186" t="inlineStr">
        <is>
          <t>✅ คำตอบที่ถูกต้อง: ข้อ ก. Primary hypothyroidism
🎯 ทำไมข้อนี้ถึงถูก:
ผู้ป่วยมีผลตรวจระดับ TSH สูงขึ้นอย่างชัดเจน (15 mIU/L) ร่วมกับระดับ Free T3 และ Free T4 ต่ำกว่าปกติ และมีอาการทางคลินิกเข้าได้กับภาวะต่อมไทรอยด์ทำงานต่ำ (เฉื่อยชา ท้องผูก น้ำหนักขึ้นง่าย) ร่วมกับการตรวจพบ Thyroid microsomal antibody (Anti-TPO) ในระดับสูง บ่งชี้ภาวะ Primary hypothyroidism ที่มีสาเหตุจากโรคต่อมไทรอยด์อักเสบเรื้อรังจากภูมิคุ้มกัน (Hashimoto's thyroiditis)
🔍 ข้ออื่นผิดเพราะอะไร:
• ข้อ ข. ผิดเพราะ: Subclinical hypothyroidism จะพบค่า TSH สูงขึ้น แต่ระดับ Free T3 และ Free T4 ยังอยู่ในเกณฑ์ปกติ และผู้ป่วยมักยังไม่มีอาการ
• ข้อ ค. ผิดเพราะ: Pituitary hyperthyroidism เกิดจากเนื้องอกต่อมใต้สมอง จะพบระดับฮอร์โมนไทรอยด์สูงและมีอาการของไทรอยด์เป็นพิษ
• ข้อ ง. ผิดเพราะ: Graves' disease เป็นภาวะไทรอยด์เป็นพิษ (Hyperthyroidism) จะตรวจพบ TSH ต่ำมาก และ Free T4 สูง
• ข้อ จ. ผิดเพราะ: Myxedema coma เป็นภาวะวิกฤตของ Hypothyroidism ที่รุนแรงจนหมดสติ อุณหภูมิกายต่ำมาก และระบบไหลเวียนโลหิตล้มเหลว</t>
        </is>
      </c>
      <c r="L176" s="186" t="n"/>
      <c r="M176" s="186" t="inlineStr">
        <is>
          <t>Endocrine</t>
        </is>
      </c>
      <c r="N176" s="186" t="inlineStr">
        <is>
          <t>Hypothyroidism &amp; Thyroid Disorders</t>
        </is>
      </c>
      <c r="O176" s="185" t="inlineStr">
        <is>
          <t>Clinic</t>
        </is>
      </c>
      <c r="P176" s="186" t="inlineStr">
        <is>
          <t>ข้อสอบจริง PLE-CC1 ปี 2566 Day 1 ข้อ 21 [CASE_2566_THYROID_01]</t>
        </is>
      </c>
      <c r="Q176" s="185" t="inlineStr">
        <is>
          <t>ข้อสอบจริง</t>
        </is>
      </c>
      <c r="R176" s="185" t="inlineStr">
        <is>
          <t>2566 Day 1</t>
        </is>
      </c>
      <c r="S176" s="185" t="inlineStr">
        <is>
          <t>CASE_2566_THYROID_01</t>
        </is>
      </c>
    </row>
    <row r="177" ht="24" customHeight="1" s="49">
      <c r="A177" s="185" t="n">
        <v>175</v>
      </c>
      <c r="B177" s="186"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ได้รับการวินิจฉัยเป็น Primary hypothyroidism</t>
        </is>
      </c>
      <c r="C177" s="186" t="inlineStr">
        <is>
          <t>หากแพทย์เริ่มต้นให้ยาฮอร์โมนรักษาโรคไทรอยด์ทำงานต่ำ (Levothyroxine) ยาประจำตัวเดิมในข้อใดของผู้ป่วยจะเกิดอันตรกิริยาระหว่างยา (Drug Interaction) ส่งผลลดการดูดซึมของยา Levothyroxine</t>
        </is>
      </c>
      <c r="D177" s="186" t="n"/>
      <c r="E177" s="186" t="inlineStr">
        <is>
          <t>Propylthiouracil (PTU)</t>
        </is>
      </c>
      <c r="F177" s="186" t="inlineStr">
        <is>
          <t>Methimazole (MMI)</t>
        </is>
      </c>
      <c r="G177" s="186" t="inlineStr">
        <is>
          <t>Ferrous sulfate</t>
        </is>
      </c>
      <c r="H177" s="186" t="inlineStr">
        <is>
          <t>Simvastatin</t>
        </is>
      </c>
      <c r="I177" s="186" t="inlineStr">
        <is>
          <t>Propranolol</t>
        </is>
      </c>
      <c r="J177" s="185" t="inlineStr">
        <is>
          <t>3</t>
        </is>
      </c>
      <c r="K177" s="186" t="inlineStr">
        <is>
          <t>✅ คำตอบที่ถูกต้อง: ข้อ ค. Ferrous sulfate
🎯 ทำไมข้อนี้ถึงถูก:
ไอออนของธาตุเหล็ก (Fe2+) ใน Ferrous sulfate จะเกิดพันธะจับกับยา Levothyroxine ในทางเดินอาหาร กลายเป็นสารประกอบเชิงซ้อนที่ไม่ละลายน้ำ (Chelation complex) ส่งผลลดการดูดซึมของ Levothyroxine อย่างมีนัยสำคัญ ทำให้ระดับฮอร์โมนไทรอยด์ไม่ถึงเกณฑ์การรักษา จึงต้องแนะนำให้รับประทานยาห่างกันอย่างน้อย 4 ชั่วโมง
🔍 ข้ออื่นผิดเพราะอะไร:
• ข้อ ก. ผิดเพราะ: PTU เป็นยาต้านไทรอยด์ ไม่ใช่ยาประจำตัวของผู้ป่วยรายนี้ และไม่มีข้อบ่งใช้ในภาวะ Hypothyroidism
• ข้อ ข. ผิดเพราะ: MMI เป็นยาต้านไทรอยด์สำหรับรักษา Hyperthyroidism ไม่ใช่ยาเดิมของผู้ป่วย
• ข้อ ง. ผิดเพราะ: Simvastatin ไม่มีผลเกิด Chelation หรือขัดขวางการดูดซึมของ Levothyroxine ในทางเดินอาหาร
• ข้อ จ. ผิดเพราะ: Propranolol เป็นยากลุ่ม Beta-blocker ที่ใช้ลดอาการใจสั่นใน Hyperthyroidism ไม่ได้มีผลลดการดูดซึม Levothyroxine ในทางเดินอาหาร</t>
        </is>
      </c>
      <c r="L177" s="186" t="n"/>
      <c r="M177" s="186" t="inlineStr">
        <is>
          <t>Endocrine</t>
        </is>
      </c>
      <c r="N177" s="186" t="inlineStr">
        <is>
          <t>Hypothyroidism &amp; Drug Interactions</t>
        </is>
      </c>
      <c r="O177" s="185" t="inlineStr">
        <is>
          <t>Clinic</t>
        </is>
      </c>
      <c r="P177" s="186" t="inlineStr">
        <is>
          <t>ข้อสอบจริง PLE-CC1 ปี 2566 Day 1 ข้อ 22 [CASE_2566_THYROID_01]</t>
        </is>
      </c>
      <c r="Q177" s="185" t="inlineStr">
        <is>
          <t>ข้อสอบจริง</t>
        </is>
      </c>
      <c r="R177" s="185" t="inlineStr">
        <is>
          <t>2566 Day 1</t>
        </is>
      </c>
      <c r="S177" s="185" t="inlineStr">
        <is>
          <t>CASE_2566_THYROID_01</t>
        </is>
      </c>
    </row>
    <row r="178" ht="24" customHeight="1" s="49">
      <c r="A178" s="185" t="n">
        <v>176</v>
      </c>
      <c r="B178" s="186"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ได้รับการวินิจฉัยเป็น Primary hypothyroidism และได้รับยา Levothyroxine</t>
        </is>
      </c>
      <c r="C178" s="186" t="inlineStr">
        <is>
          <t>ในการตรวจติดตามผลการรักษาและปรับขนาดยา Levothyroxine (Therapeutic monitoring) ในผู้ป่วย Primary hypothyroidism พารามิเตอร์ทางห้องปฏิบัติการข้อใดมีความสำคัญและนิยมใช้ติดตามเป็นหลัก</t>
        </is>
      </c>
      <c r="D178" s="186" t="n"/>
      <c r="E178" s="186" t="inlineStr">
        <is>
          <t>Total T3</t>
        </is>
      </c>
      <c r="F178" s="186" t="inlineStr">
        <is>
          <t>Total T4</t>
        </is>
      </c>
      <c r="G178" s="186" t="inlineStr">
        <is>
          <t>Thyroid stimulating hormone (TSH) และ Free T4</t>
        </is>
      </c>
      <c r="H178" s="186" t="inlineStr">
        <is>
          <t>Free T3</t>
        </is>
      </c>
      <c r="I178" s="186" t="inlineStr">
        <is>
          <t>Anti-TPO antibody titers</t>
        </is>
      </c>
      <c r="J178" s="185" t="inlineStr">
        <is>
          <t>3</t>
        </is>
      </c>
      <c r="K178" s="186" t="inlineStr">
        <is>
          <t>✅ คำตอบที่ถูกต้อง: ข้อ ค. Thyroid stimulating hormone (TSH) และ Free T4
🎯 ทำไมข้อนี้ถึงถูก:
ระดับ Serum TSH เป็นตัวบ่งชี้ที่มีความไวและความแม่นยำสูงสุด (Most sensitive indicator) ในการตรวจติดตามประสิทธิภาพการรักษาภาวะ Primary hypothyroidism ร่วมกับการดูระดับ Free T4 (FT4) โดยแนะนำให้เจาะเลือดติดตามค่า TSH ทุก 6 - 8 สัปดาห์หลังเริ่มต้นยาหรือหลังการปรับขนาดยา จนกระทั่งระดับ TSH เข้าสู่เกณฑ์ปกติ (Euthyroid state)
🔍 ข้ออื่นผิดเพราะอะไร:
• ข้อ ก. ผิดเพราะ: Total T3 แปรผันตามระดับโปรตีนในพลาสมา (TBG) และไม่สะท้อนการทำงานของต่อมไทรอยด์ในภาวะ Hypothyroidism ได้ดีเท่า TSH
• ข้อ ข. ผิดเพราะ: Total T4 ได้รับผลกระทบจากการเปลี่ยนแปลงของ Thyroid-binding globulin ไม่ได้สะท้อนฮอร์โมนในรูปอิสระที่ออกฤทธิ์จริง
• ข้อ ง. ผิดเพราะ: Free T3 มักจะยังอยู่ในเกณฑ์ปกติได้เป็นเวลานานเนื่องจากมีการเปลี่ยน T4 เป็น T3 ชดเชย จึงไม่ไวต่อการประเมิน Hypothyroidism
• ข้อ จ. ผิดเพราะ: Anti-TPO antibody titers ใช้สำหรับการวินิจฉัยสาเหตุของโรค (Etiology) ในครั้งแรก ไม่นำมาใช้ติดตามการปรับขนาดยาเนื่องจากระดับภูมิคุ้มกันไม่ได้สัมพันธ์กับขนาดยาฮอร์โมนทดแทน</t>
        </is>
      </c>
      <c r="L178" s="186" t="n"/>
      <c r="M178" s="186" t="inlineStr">
        <is>
          <t>Endocrine</t>
        </is>
      </c>
      <c r="N178" s="186" t="inlineStr">
        <is>
          <t>Hypothyroidism &amp; Therapeutic Monitoring</t>
        </is>
      </c>
      <c r="O178" s="185" t="inlineStr">
        <is>
          <t>Clinic</t>
        </is>
      </c>
      <c r="P178" s="186" t="inlineStr">
        <is>
          <t>ข้อสอบจริง PLE-CC1 ปี 2566 Day 1 ข้อ 23 [CASE_2566_THYROID_01]</t>
        </is>
      </c>
      <c r="Q178" s="185" t="inlineStr">
        <is>
          <t>ข้อสอบจริง</t>
        </is>
      </c>
      <c r="R178" s="185" t="inlineStr">
        <is>
          <t>2566 Day 1</t>
        </is>
      </c>
      <c r="S178" s="185" t="inlineStr">
        <is>
          <t>CASE_2566_THYROID_01</t>
        </is>
      </c>
    </row>
    <row r="179" ht="24" customHeight="1" s="49">
      <c r="A179" s="185" t="n">
        <v>177</v>
      </c>
      <c r="B179" s="186" t="inlineStr">
        <is>
          <t>ผู้หญิงอายุ 33 ปี มีน้ำหนักตัว 70 กิโลกรัม ส่วนสูง 160 เซนติเมตร วัดรอบเอวได้ 31 นิ้ว (78.7 เซนติเมตร) เป็นโรคไขมันในเลือดสูง รับประทานยา Simvastatin 40 mg วันละ 1 ครั้งก่อนนอน ต้องการปรึกษาเกี่ยวกับการประเมินภาวะอ้วนและแนวทางการลดน้ำหนัก</t>
        </is>
      </c>
      <c r="C179" s="186" t="inlineStr">
        <is>
          <t>ดัชนีหรือเกณฑ์มาตรฐานสากลข้อใด เป็นเกณฑ์หลักที่ใช้ในการวินิจฉัยและจำแนกระดับความรุนแรงของโรคอ้วน (Obesity) ในผู้ใหญ่</t>
        </is>
      </c>
      <c r="D179" s="186" t="n"/>
      <c r="E179" s="186" t="inlineStr">
        <is>
          <t>เส้นรอบเอว (Waist circumference) เพียงอย่างเดียว</t>
        </is>
      </c>
      <c r="F179" s="186" t="inlineStr">
        <is>
          <t>ประวัติการใช้ยาลดไขมันในเลือด</t>
        </is>
      </c>
      <c r="G179" s="186" t="inlineStr">
        <is>
          <t>น้ำหนักตัวสัมบูรณ์ (Body weight in kg)</t>
        </is>
      </c>
      <c r="H179" s="186" t="inlineStr">
        <is>
          <t>ดัชนีมวลกาย (Body Mass Index: BMI)</t>
        </is>
      </c>
      <c r="I179" s="186" t="inlineStr">
        <is>
          <t>ระดับคอเลสเตอรอลรวมในเลือด (Total cholesterol level)</t>
        </is>
      </c>
      <c r="J179" s="185" t="inlineStr">
        <is>
          <t>4</t>
        </is>
      </c>
      <c r="K179" s="186" t="inlineStr">
        <is>
          <t>✅ คำตอบที่ถูกต้อง: ข้อ ง. ดัชนีมวลกาย (Body Mass Index: BMI)
🎯 ทำไมข้อนี้ถึงถูก:
ตามเกณฑ์มาตรฐานสากลขององค์การอนามัยโลก (WHO) และแนวทางการดูแลโรคอ้วน ดัชนีมวลกาย (Body Mass Index: BMI) คำนวณจาก น้ำหนักตัว (kg) หารด้วย ส่วนสูงยกกำลังสอง (m2) เป็นดัชนีหลักสากลที่ใช้ในการคัดกรอง วินิจฉัย และจำแนกระดับความรุนแรงของภาวะน้ำหนักเกินและโรคอ้วน (สำหรับชาวเอเชีย: BMI 23.0-24.9 kg/m2 คือน้ำหนักเกิน, BMI &gt;= 25.0 kg/m2 คือโรคอ้วน โดยผู้ป่วยรายนี้มี BMI = 70 / (1.6)2 = 27.34 kg/m2 จัดเป็นโรคอ้วนระดับที่ 1)
🔍 ข้ออื่นผิดเพราะอะไร:
• ข้อ ก. ผิดเพราะเส้นรอบเอวใช้ประเมินภาวะอ้วนลงพุง (Abdominal obesity) ร่วมด้วย แต่ไม่ใช่เกณฑ์หลักเดี่ยวในการจำแนกระดับโรคอ้วน
• ข้อ ข. และ จ. ผิดเพราะประวัติการใช้ยาและระดับคอเลสเตอรอลเป็นปัจจัยเสี่ยงและโรคแทรกซ้อนของ Metabolic syndrome ไม่ใช่เกณฑ์วินิจฉัยโรคอ้วน
• ข้อ ค. ผิดเพราะน้ำหนักตัวสัมบูรณ์ต้องนำมาปรับเทียบกับส่วนสูงจึงจะประเมินระดับความอ้วนได้อย่างถูกต้อง</t>
        </is>
      </c>
      <c r="L179" s="186" t="n"/>
      <c r="M179" s="186" t="inlineStr">
        <is>
          <t>Endocrine</t>
        </is>
      </c>
      <c r="N179" s="186" t="inlineStr">
        <is>
          <t>Obesity Assessment &amp; Asian BMI Classification</t>
        </is>
      </c>
      <c r="O179" s="185" t="inlineStr">
        <is>
          <t>Clinic</t>
        </is>
      </c>
      <c r="P179" s="186" t="inlineStr">
        <is>
          <t>ข้อสอบจริง PLE-CC1 ปี 2566 Day 2 ข้อ 20 [CASE_2566_OBESITY_01]</t>
        </is>
      </c>
      <c r="Q179" s="185" t="inlineStr">
        <is>
          <t>ข้อสอบจริง</t>
        </is>
      </c>
      <c r="R179" s="185" t="inlineStr">
        <is>
          <t>2566 Day 2</t>
        </is>
      </c>
      <c r="S179" s="185" t="inlineStr">
        <is>
          <t>CASE_2566_OBESITY_01</t>
        </is>
      </c>
    </row>
    <row r="180" ht="24" customHeight="1" s="49">
      <c r="A180" s="185" t="n">
        <v>178</v>
      </c>
      <c r="B180" s="186" t="inlineStr">
        <is>
          <t>ผู้หญิงอายุ 33 ปี มีน้ำหนักตัว 70 กิโลกรัม ส่วนสูง 160 เซนติเมตร (BMI 27.34 kg/m2) เป็นโรคไขมันในเลือดสูง และสนใจจะปรึกษาแพทย์เกี่ยวกับการใช้ยาลดน้ำหนัก Phentermine</t>
        </is>
      </c>
      <c r="C180" s="186" t="inlineStr">
        <is>
          <t>ข้อใดระบุกลไกการออกฤทธิ์ของยา Phentermine ในการลดน้ำหนักได้อย่างถูกต้อง</t>
        </is>
      </c>
      <c r="D180" s="186" t="n"/>
      <c r="E180" s="186" t="inlineStr">
        <is>
          <t>ออกฤทธิ์เป็น PPAR-gamma receptor agonist</t>
        </is>
      </c>
      <c r="F180" s="186" t="inlineStr">
        <is>
          <t>ยับยั้งเอนไซม์ Alpha-glucosidase ในลำไส้เล็ก</t>
        </is>
      </c>
      <c r="G180" s="186" t="inlineStr">
        <is>
          <t>กระตุ้นการหลั่ง Norepinephrine และ Dopamine ที่สมองส่วน Hypothalamus เพื่อระงับความอยากอาหาร</t>
        </is>
      </c>
      <c r="H180" s="186" t="inlineStr">
        <is>
          <t>กระตุ้นการสร้างและหลั่งฮอร์โมน Leptin จากเซลล์ไขมัน</t>
        </is>
      </c>
      <c r="I180" s="186" t="inlineStr">
        <is>
          <t>ยับยั้งการทำงานของเอนไซม์ Gastric และ Pancreatic lipase ในทางเดินอาหาร</t>
        </is>
      </c>
      <c r="J180" s="185" t="inlineStr">
        <is>
          <t>3</t>
        </is>
      </c>
      <c r="K180" s="186" t="inlineStr">
        <is>
          <t>✅ คำตอบที่ถูกต้อง: ข้อ ค. กระตุ้นการหลั่ง Norepinephrine และ Dopamine ที่สมองส่วน Hypothalamus เพื่อระงับความอยากอาหาร
🎯 ทำไมข้อนี้ถึงถูก:
Phentermine จัดเป็นยากลุ่ม Sympathomimetic amine (Amphetamine analogue) ออกฤทธิ์กระตุ้นการหลั่งสารสื่อประสาท Norepinephrine (และ Dopamine ในระดับรองลงมา) ที่ศูนย์ควบคุมความอยากอาหารในสมองส่วนไฮโปทาลามัส (Hypothalamic feeding center) ส่งผลให้ระงับความอยากอาหาร (Anorexiant effect / Appetite suppressant) ทำให้ผู้ป่วยรู้สึกอิ่มเร็วขึ้นและลดการรับประทานอาหาร
🔍 ข้ออื่นผิดเพราะอะไร:
• ข้อ ก. ผิดเพราะ PPAR-gamma agonist เป็นกลไกของยากลุ่ม Thiazolidinediones เช่น Pioglitazone
• ข้อ ข. ผิดเพราะ Alpha-glucosidase inhibitor เป็นกลไกของยา Acarbose
• ข้อ ง. ผิดเพราะ Phentermine ไม่ได้ออกฤทธิ์ผ่านการเพิ่มฮอร์โมน Leptin โดยตรง
• ข้อ จ. ผิดเพราะการยับยั้งเอนไซม์ Lipase เพื่อลดการดูดซึมไขมัน เป็นกลไกของยา Orlistat</t>
        </is>
      </c>
      <c r="L180" s="186" t="n"/>
      <c r="M180" s="186" t="inlineStr">
        <is>
          <t>Endocrine</t>
        </is>
      </c>
      <c r="N180" s="186" t="inlineStr">
        <is>
          <t>Obesity Pharmacotherapy &amp; Phentermine Mechanism</t>
        </is>
      </c>
      <c r="O180" s="185" t="inlineStr">
        <is>
          <t>Clinic</t>
        </is>
      </c>
      <c r="P180" s="186" t="inlineStr">
        <is>
          <t>ข้อสอบจริง PLE-CC1 ปี 2566 Day 2 ข้อ 21 [CASE_2566_OBESITY_01]</t>
        </is>
      </c>
      <c r="Q180" s="185" t="inlineStr">
        <is>
          <t>ข้อสอบจริง</t>
        </is>
      </c>
      <c r="R180" s="185" t="inlineStr">
        <is>
          <t>2566 Day 2</t>
        </is>
      </c>
      <c r="S180" s="185" t="inlineStr">
        <is>
          <t>CASE_2566_OBESITY_01</t>
        </is>
      </c>
    </row>
    <row r="181" ht="24" customHeight="1" s="49">
      <c r="A181" s="185" t="n">
        <v>179</v>
      </c>
      <c r="B181" s="186" t="inlineStr">
        <is>
          <t>ผู้หญิงอายุ 33 ปี มีน้ำหนักตัว 70 กิโลกรัม ส่วนสูง 160 เซนติเมตร (BMI 27.34 kg/m2) เป็นโรคไขมันในเลือดสูง รับประทานยา Simvastatin 40 mg วันละ 1 ครั้งก่อนนอน</t>
        </is>
      </c>
      <c r="C181" s="186" t="inlineStr">
        <is>
          <t>เป้าหมายเริ่มต้นในการลดน้ำหนักตัวระยะสั้น (Short-term weight loss target) ที่เหมาะสมตามแนวทางการรักษาโรคอ้วนเพื่อลดความเสี่ยงเมแทบอลิกคือข้อใด</t>
        </is>
      </c>
      <c r="D181" s="186" t="n"/>
      <c r="E181" s="186" t="inlineStr">
        <is>
          <t>ลด BMI ให้เหลือ 18.4 kg/m2 ทันทีใน 3 เดือน</t>
        </is>
      </c>
      <c r="F181" s="186" t="inlineStr">
        <is>
          <t>ลดเส้นรอบเอวให้ต่ำกว่า 24 นิ้ว</t>
        </is>
      </c>
      <c r="G181" s="186" t="inlineStr">
        <is>
          <t>ลดน้ำหนักตัวลง 5-10% ของน้ำหนักตัวเริ่มต้น (ลดลงประมาณ 3.5 - 7 กิโลกรัม) ภายในระยะเวลา 6 เดือน</t>
        </is>
      </c>
      <c r="H181" s="186" t="inlineStr">
        <is>
          <t>ลดน้ำหนักตัวลงเหลือ 45 กิโลกรัมภายใน 1 เดือน</t>
        </is>
      </c>
      <c r="I181" s="186" t="inlineStr">
        <is>
          <t>อดอาหารจนดัชนีมวลกายลดลงต่ำกว่า 20 kg/m2 ภายใน 2 สัปดาห์</t>
        </is>
      </c>
      <c r="J181" s="185" t="inlineStr">
        <is>
          <t>3</t>
        </is>
      </c>
      <c r="K181" s="186" t="inlineStr">
        <is>
          <t>✅ คำตอบที่ถูกต้อง: ข้อ ค. ลดน้ำหนักตัวลง 5-10% ของน้ำหนักตัวเริ่มต้น (ลดลงประมาณ 3.5 - 7 กิโลกรัม) ภายในระยะเวลา 6 เดือน
🎯 ทำไมข้อนี้ถึงถูก:
ตามแนวทางการดูแลรักษาโรคอ้วนของสมาคมต่อมไร้ท่อและแนวทางสากล เป้าหมายการลดน้ำหนักเริ่มต้นที่เป็นไปได้จริงและมีหลักฐานประโยชน์ทางคลินิกชัดเจน คือ การลดน้ำหนักตัวลง 5-10% ของน้ำหนักเริ่มต้นภายในระยะเวลา 6 เดือน (สำหรับผู้ป่วยหนัก 70 kg เป้าหมายคือลดลง 3.5 ถึง 7 kg) ซึ่งการลดน้ำหนักในระดับนี้เพียงพอที่จะช่วยลดระดับความดันโลหิต น้ำตาลในเลือด ไตรกลีเซอไรด์ และลดความเสี่ยงต่อโรคหัวใจและหลอดเลือดได้อย่างมีนัยสำคัญ
🔍 ข้ออื่นผิดเพราะอะไร:
• ข้อ ก. และ ง. ผิดเพราะเป็นเป้าหมายที่รวดเร็วและมากเกินไปจนไม่ปลอดภัย เสี่ยงต่อการขาดสารอาหารและเกิดปรากฏการณ์ Yo-yo effect
• ข้อ ข. ผิดเพราะรอบเอวสำหรับหญิงไทยเป้าหมายคือ &lt; 80 ซม. (ประมาณ 32 นิ้ว) ไม่ใช่ 24 นิ้ว
• ข้อ จ. ผิดเพราะการอดอาหารรุนแรงเป็นอันตรายต่อสุขภาพและสูญเสียมวลกล้ามเนื้อ</t>
        </is>
      </c>
      <c r="L181" s="186" t="n"/>
      <c r="M181" s="186" t="inlineStr">
        <is>
          <t>Endocrine</t>
        </is>
      </c>
      <c r="N181" s="186" t="inlineStr">
        <is>
          <t>Obesity Treatment Goals &amp; Weight Reduction Targets</t>
        </is>
      </c>
      <c r="O181" s="185" t="inlineStr">
        <is>
          <t>Clinic</t>
        </is>
      </c>
      <c r="P181" s="186" t="inlineStr">
        <is>
          <t>ข้อสอบจริง PLE-CC1 ปี 2566 Day 2 ข้อ 22 [CASE_2566_OBESITY_01]</t>
        </is>
      </c>
      <c r="Q181" s="185" t="inlineStr">
        <is>
          <t>ข้อสอบจริง</t>
        </is>
      </c>
      <c r="R181" s="185" t="inlineStr">
        <is>
          <t>2566 Day 2</t>
        </is>
      </c>
      <c r="S181" s="185" t="inlineStr">
        <is>
          <t>CASE_2566_OBESITY_01</t>
        </is>
      </c>
    </row>
    <row r="182" ht="24" customHeight="1" s="49">
      <c r="A182" s="185" t="n">
        <v>180</v>
      </c>
      <c r="B182" s="186" t="inlineStr">
        <is>
          <t>ผู้ป่วยเบาหวานชายไทยอายุ 65 ปี มีปัญหาความร่วมมือในการรับประทานยาลดระดับน้ำตาลไม่ดี ผลตรวจเลือดพบ FBS 150 mg/dL และ HbA1c 11.0% แพทย์พิจารณาเริ่มการรักษาด้วยยาฉีดอินซูลินชนิดผสมสำเร็จรูป Mixtard 30 ขนาด 10 units ฉีดก่อนนอน</t>
        </is>
      </c>
      <c r="C182" s="186" t="inlineStr">
        <is>
          <t>ชื่อทางการค้าของยาฉีดอินซูลินชนิดผสมสำเร็จรูป Mixtard 30 (หรือ Premixed Insulin 70/30) หมายถึงสัดส่วนของอินซูลินชนิดใดในตำรับ</t>
        </is>
      </c>
      <c r="D182" s="186" t="n"/>
      <c r="E182" s="186" t="inlineStr">
        <is>
          <t>NPH insulin 30% ร่วมกับ Regular insulin (RI) 70%</t>
        </is>
      </c>
      <c r="F182" s="186" t="inlineStr">
        <is>
          <t>NPH insulin 55% ร่วมกับ Regular insulin (RI) 45%</t>
        </is>
      </c>
      <c r="G182" s="186" t="inlineStr">
        <is>
          <t>NPH insulin 70% ร่วมกับ Regular insulin (RI) 30%</t>
        </is>
      </c>
      <c r="H182" s="186" t="inlineStr">
        <is>
          <t>NPH insulin 25% ร่วมกับ Regular insulin (RI) 75%</t>
        </is>
      </c>
      <c r="I182" s="186" t="inlineStr">
        <is>
          <t>NPH insulin 90% ร่วมกับ Regular insulin (RI) 10%</t>
        </is>
      </c>
      <c r="J182" s="185" t="inlineStr">
        <is>
          <t>3</t>
        </is>
      </c>
      <c r="K182" s="186" t="inlineStr">
        <is>
          <t>✅ คำตอบที่ถูกต้อง: ข้อ ค. NPH insulin 70% ร่วมกับ Regular insulin (RI) 30%
🎯 ทำไมข้อนี้ถึงถูก:
อินซูลินผสมสำเร็จรูปชนิด Mixtard 30 (หรือ Human Premixed Insulin 70/30) เป็นสูตรผสมระหว่าง Intermediate-acting insulin คือ Isophane / NPH insulin ในสัดส่วน 70% (ทำหน้าที่เป็น Basal insulin คุมระดับน้ำตาลระหว่างมื้อและข้ามคืน) ร่วมกับ Short-acting insulin คือ Regular insulin (RI) ในสัดส่วน 30% (ทำหน้าที่เป็น Bolus/Prandial insulin คุมระดับน้ำตาลหลังมื้ออาหาร) โดยตัวเลข 30 ในชื่อ Mixtard 30 หมายถึงสัดส่วนร้อยละของ Regular insulin นั่นเอง
🔍 ข้ออื่นผิดเพราะอะไร:
• ข้อ ก. สลับสัดส่วนกัน สูตรที่มี Regular insulin 70% ไม่มีใช้ในทางคลินิก
• ข้อ ข., ง. และ จ. เป็นตัวเลขสัดส่วนที่ไม่ตรงกับสูตรมาตรฐานของ Mixtard 70/30</t>
        </is>
      </c>
      <c r="L182" s="186" t="n"/>
      <c r="M182" s="186" t="inlineStr">
        <is>
          <t>Endocrine</t>
        </is>
      </c>
      <c r="N182" s="186" t="inlineStr">
        <is>
          <t>Premixed Insulin Preparations &amp; Composition</t>
        </is>
      </c>
      <c r="O182" s="185" t="inlineStr">
        <is>
          <t>Clinic</t>
        </is>
      </c>
      <c r="P182" s="186" t="inlineStr">
        <is>
          <t>ข้อสอบจริง PLE-CC1 ปี 2566 Day 2 ข้อ 63 [CASE_2566_DIABETES_01]</t>
        </is>
      </c>
      <c r="Q182" s="185" t="inlineStr">
        <is>
          <t>ข้อสอบจริง</t>
        </is>
      </c>
      <c r="R182" s="185" t="inlineStr">
        <is>
          <t>2566 Day 2</t>
        </is>
      </c>
      <c r="S182" s="185" t="inlineStr">
        <is>
          <t>CASE_2566_DIABETES_01</t>
        </is>
      </c>
    </row>
    <row r="183" ht="24" customHeight="1" s="49">
      <c r="A183" s="185" t="n">
        <v>181</v>
      </c>
      <c r="B183" s="186" t="inlineStr">
        <is>
          <t>ผู้ป่วยเบาหวานชายไทยอายุ 65 ปี มีโรคหลอดเลือดแดงตีบตันจากภาวะหลอดเลือดแข็ง (Established ASCVD) ร่วมด้วย และมีความเสี่ยงสูงต่อการเกิดโรคหัวใจและหลอดเลือด</t>
        </is>
      </c>
      <c r="C183" s="186" t="inlineStr">
        <is>
          <t>ตามแนวทางการรักษาโรคเบาหวานสากล (ADA Standards of Care) ควรพิจารณาเพิ่มยากลุ่มลดระดับน้ำตาลในเลือดชนิดใด ซึ่งมีหลักฐานเชิงประจักษ์ชัดเจนในการลดอัตราการเสียชีวิตจากโรคหัวใจและลดการเกิดหัวใจล้มเหลว</t>
        </is>
      </c>
      <c r="D183" s="186" t="n"/>
      <c r="E183" s="186" t="inlineStr">
        <is>
          <t>Metformin</t>
        </is>
      </c>
      <c r="F183" s="186" t="inlineStr">
        <is>
          <t>Dapagliflozin (ยากลุ่ม SGLT2 inhibitor)</t>
        </is>
      </c>
      <c r="G183" s="186" t="inlineStr">
        <is>
          <t>Glipizide (ยากลุ่ม Sulfonylurea)</t>
        </is>
      </c>
      <c r="H183" s="186" t="inlineStr">
        <is>
          <t>Linagliptin (ยากลุ่ม DPP-4 inhibitor)</t>
        </is>
      </c>
      <c r="I183" s="186" t="inlineStr">
        <is>
          <t>Pioglitazone (ยากลุ่ม Thiazolidinedione)</t>
        </is>
      </c>
      <c r="J183" s="185" t="inlineStr">
        <is>
          <t>2</t>
        </is>
      </c>
      <c r="K183" s="186" t="inlineStr">
        <is>
          <t>✅ คำตอบที่ถูกต้อง: ข้อ ข. Dapagliflozin (ยากลุ่ม SGLT2 inhibitor)
🎯 ทำไมข้อนี้ถึงถูก:
ตามแนวทาง ADA Guidelines ในผู้ป่วยเบาหวานชนิดที่ 2 ที่มีภาวะ Established Atherosclerotic Cardiovascular Disease (ASCVD) หรือมีภาวะหัวใจล้มเหลว (Heart Failure) ร่วมด้วย แนะนำให้ใช้ยากลุ่ม SGLT2 inhibitors (เช่น Dapagliflozin หรือ Empagliflozin) หรือยากลุ่ม GLP-1 receptor agonists ที่มีผลพิสูจน์ประโยชน์ต่อระบบหัวใจและหลอดเลือด (Proven CVD benefit) โดยยากลุ่ม SGLT2 inhibitors มีประสิทธิผลโดดเด่นในการลดการนอนโรงพยาบาลจากภาวะหัวใจล้มเหลว (HHF) ชะลอการเสื่อมของไต และลดอัตราการเสียชีวิตจากโรคหัวใจ
🔍 ข้ออื่นผิดเพราะอะไร:
• ข้อ ก. Metformin เป็นยาพื้นฐานแต่ไม่ได้มีหลักฐานลดอัตราตายจากหัวใจล้มเหลวชัดเจนเท่า SGLT2i/GLP-1 RA
• ข้อ ค. Glipizide เสี่ยงต่อการเกิดภาวะน้ำตาลในเลือดต่ำและไม่มีประโยชน์ในการป้องกันโรคหัวใจ
• ข้อ ง. Linagliptin มีความปลอดภัยต่อระบบหัวใจ (Neutral) แต่ไม่ได้ลด Major Adverse Cardiovascular Events (MACE)
• ข้อ จ. Pioglitazone มีข้อห้ามใช้ในผู้ป่วย Heart Failure เนื่องจากทำให้เกิดการคั่งของน้ำและโซเดียม</t>
        </is>
      </c>
      <c r="L183" s="186" t="n"/>
      <c r="M183" s="186" t="inlineStr">
        <is>
          <t>Endocrine</t>
        </is>
      </c>
      <c r="N183" s="186" t="inlineStr">
        <is>
          <t>Type 2 Diabetes with ASCVD &amp; SGLT2 Inhibitors</t>
        </is>
      </c>
      <c r="O183" s="185" t="inlineStr">
        <is>
          <t>Clinic</t>
        </is>
      </c>
      <c r="P183" s="186" t="inlineStr">
        <is>
          <t>ข้อสอบจริง PLE-CC1 ปี 2566 Day 2 ข้อ 65 [CASE_2566_DIABETES_01]</t>
        </is>
      </c>
      <c r="Q183" s="185" t="inlineStr">
        <is>
          <t>ข้อสอบจริง</t>
        </is>
      </c>
      <c r="R183" s="185" t="inlineStr">
        <is>
          <t>2566 Day 2</t>
        </is>
      </c>
      <c r="S183" s="185" t="inlineStr">
        <is>
          <t>CASE_2566_DIABETES_01</t>
        </is>
      </c>
    </row>
    <row r="184" ht="24" customHeight="1" s="49"/>
    <row r="185" ht="24" customHeight="1" s="49"/>
    <row r="186" ht="24" customHeight="1" s="49"/>
    <row r="187" ht="24" customHeight="1" s="49"/>
    <row r="188" ht="24" customHeight="1" s="49"/>
    <row r="189" ht="24" customHeight="1" s="49"/>
    <row r="190" ht="24" customHeight="1" s="49"/>
    <row r="191" ht="24" customHeight="1" s="49"/>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U231"/>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การใช้ยาลดกรดในข้อใดต่อไปนี้ในขนาดสูงติดต่อกันเป็นเวลานาน จะทำให้เกิด acid rebound</t>
        </is>
      </c>
      <c r="D3" s="186" t="n"/>
      <c r="E3" s="186" t="inlineStr">
        <is>
          <t>Aluminium hydroxide</t>
        </is>
      </c>
      <c r="F3" s="186" t="inlineStr">
        <is>
          <t>Sodium bicarbonate</t>
        </is>
      </c>
      <c r="G3" s="186" t="inlineStr">
        <is>
          <t>Calcium carbonate</t>
        </is>
      </c>
      <c r="H3" s="186" t="inlineStr">
        <is>
          <t>Hydrogen peroxide</t>
        </is>
      </c>
      <c r="I3" s="188" t="inlineStr">
        <is>
          <t>Sodium chloride</t>
        </is>
      </c>
      <c r="J3" s="185" t="inlineStr">
        <is>
          <t>3</t>
        </is>
      </c>
      <c r="K3" s="186" t="inlineStr">
        <is>
          <t>✅ คำตอบที่ถูกต้อง: ข้อ ค. Calcium carbonate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t>
        </is>
      </c>
      <c r="L3" s="186" t="n"/>
      <c r="M3" s="186" t="inlineStr">
        <is>
          <t>Gastrointestinal</t>
        </is>
      </c>
      <c r="N3" s="186" t="inlineStr">
        <is>
          <t>GERD</t>
        </is>
      </c>
      <c r="O3" s="185" t="inlineStr">
        <is>
          <t>Clinic</t>
        </is>
      </c>
      <c r="P3" s="186" t="inlineStr">
        <is>
          <t>ข้อ 1 Pharma Plus เล่มม่วง (เฉลยข้อ ค)</t>
        </is>
      </c>
      <c r="Q3" s="185" t="inlineStr">
        <is>
          <t>แบบฝึกหัด</t>
        </is>
      </c>
      <c r="R3" s="185" t="inlineStr">
        <is>
          <t>เล่มม่วง</t>
        </is>
      </c>
      <c r="S3" s="185" t="n"/>
    </row>
    <row r="4" ht="24" customHeight="1" s="49">
      <c r="A4" s="187" t="n">
        <v>2</v>
      </c>
      <c r="B4" s="186" t="n"/>
      <c r="C4" s="186" t="inlineStr">
        <is>
          <t>ข้อใดผิดเกี่ยวกับการใช้ยา bisacodyl</t>
        </is>
      </c>
      <c r="D4" s="186" t="n"/>
      <c r="E4" s="186" t="inlineStr">
        <is>
          <t>ห้ามใช้ในหญิงตั้งครรภ์</t>
        </is>
      </c>
      <c r="F4" s="186" t="inlineStr">
        <is>
          <t>ห้ามใช้กับยาลดกรด</t>
        </is>
      </c>
      <c r="G4" s="186" t="inlineStr">
        <is>
          <t>ใช้เตรียมผู้ป่วยก่อนการผ่าตัด</t>
        </is>
      </c>
      <c r="H4" s="186" t="inlineStr">
        <is>
          <t>มีผลกดระบบประสาทส่วนกลาง</t>
        </is>
      </c>
      <c r="I4" s="188" t="inlineStr">
        <is>
          <t>เป็น stimulant laxative</t>
        </is>
      </c>
      <c r="J4" s="185" t="inlineStr">
        <is>
          <t>1</t>
        </is>
      </c>
      <c r="K4" s="186" t="inlineStr">
        <is>
          <t>✅ คำตอบที่ถูกต้อง: ข้อ ก. ORS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t>
        </is>
      </c>
      <c r="L4" s="186" t="n"/>
      <c r="M4" s="186" t="inlineStr">
        <is>
          <t>Gastrointestinal</t>
        </is>
      </c>
      <c r="N4" s="186" t="inlineStr">
        <is>
          <t>Diarrhea &amp; Constipation</t>
        </is>
      </c>
      <c r="O4" s="185" t="inlineStr">
        <is>
          <t>Clinic</t>
        </is>
      </c>
      <c r="P4" s="186" t="inlineStr">
        <is>
          <t>ข้อ 2 Pharma Plus เล่มม่วง (เฉลยข้อ ก ง)</t>
        </is>
      </c>
      <c r="Q4" s="185" t="inlineStr">
        <is>
          <t>แบบฝึกหัด</t>
        </is>
      </c>
      <c r="R4" s="185" t="inlineStr">
        <is>
          <t>เล่มม่วง</t>
        </is>
      </c>
      <c r="S4" s="185" t="n"/>
    </row>
    <row r="5" ht="24" customHeight="1" s="49">
      <c r="A5" s="187" t="n">
        <v>3</v>
      </c>
      <c r="B5" s="186" t="n"/>
      <c r="C5" s="186" t="inlineStr">
        <is>
          <t>ถ้าต้องการใช้ยาระบายเพื่อออกฤทธิ์ทันที ควรใช้ข้อใด</t>
        </is>
      </c>
      <c r="D5" s="186" t="n"/>
      <c r="E5" s="186" t="inlineStr">
        <is>
          <t>Psyllium</t>
        </is>
      </c>
      <c r="F5" s="186" t="inlineStr">
        <is>
          <t>Senna</t>
        </is>
      </c>
      <c r="G5" s="186" t="inlineStr">
        <is>
          <t>Bisacodyl</t>
        </is>
      </c>
      <c r="H5" s="186" t="inlineStr">
        <is>
          <t>Enema</t>
        </is>
      </c>
      <c r="I5" s="188" t="inlineStr">
        <is>
          <t>Mucilin</t>
        </is>
      </c>
      <c r="J5" s="185" t="inlineStr">
        <is>
          <t>4</t>
        </is>
      </c>
      <c r="K5" s="186" t="inlineStr">
        <is>
          <t>✅ คำตอบที่ถูกต้อง: ข้อ ง. Enema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t>
        </is>
      </c>
      <c r="L5" s="186" t="n"/>
      <c r="M5" s="186" t="inlineStr">
        <is>
          <t>Gastrointestinal</t>
        </is>
      </c>
      <c r="N5" s="186" t="inlineStr">
        <is>
          <t>GERD</t>
        </is>
      </c>
      <c r="O5" s="185" t="inlineStr">
        <is>
          <t>Clinic</t>
        </is>
      </c>
      <c r="P5" s="186" t="inlineStr">
        <is>
          <t>ข้อ 3 Pharma Plus เล่มม่วง (เฉลยข้อ ง)</t>
        </is>
      </c>
      <c r="Q5" s="185" t="inlineStr">
        <is>
          <t>แบบฝึกหัด</t>
        </is>
      </c>
      <c r="R5" s="185" t="inlineStr">
        <is>
          <t>เล่มม่วง</t>
        </is>
      </c>
      <c r="S5" s="185" t="n"/>
    </row>
    <row r="6" ht="24" customHeight="1" s="49">
      <c r="A6" s="187" t="n">
        <v>4</v>
      </c>
      <c r="B6" s="186" t="n"/>
      <c r="C6" s="186" t="inlineStr">
        <is>
          <t>สารอนินทรีย์ใดมีคุณสมบัติเป็นยาถ่ายหรือยาระบาย ซึ่งสามารถให้หลังจากที่ได้รับยา niclosamide แล้ว</t>
        </is>
      </c>
      <c r="D6" s="186" t="n"/>
      <c r="E6" s="186" t="inlineStr">
        <is>
          <t>Mg(OH)2</t>
        </is>
      </c>
      <c r="F6" s="186" t="inlineStr">
        <is>
          <t>Al(OH)3</t>
        </is>
      </c>
      <c r="G6" s="186" t="inlineStr">
        <is>
          <t>Na2SO4</t>
        </is>
      </c>
      <c r="H6" s="186" t="inlineStr">
        <is>
          <t>Na2CO3</t>
        </is>
      </c>
      <c r="I6" s="188" t="inlineStr">
        <is>
          <t>NaCl</t>
        </is>
      </c>
      <c r="J6" s="185" t="inlineStr">
        <is>
          <t>1</t>
        </is>
      </c>
      <c r="K6" s="186" t="inlineStr">
        <is>
          <t>✅ คำตอบที่ถูกต้อง: ข้อ ก. Mg(OH)2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t>
        </is>
      </c>
      <c r="L6" s="186" t="n"/>
      <c r="M6" s="186" t="inlineStr">
        <is>
          <t>Gastrointestinal</t>
        </is>
      </c>
      <c r="N6" s="186" t="inlineStr">
        <is>
          <t>GERD</t>
        </is>
      </c>
      <c r="O6" s="185" t="inlineStr">
        <is>
          <t>Clinic</t>
        </is>
      </c>
      <c r="P6" s="186" t="inlineStr">
        <is>
          <t>ข้อ 4 Pharma Plus เล่มม่วง (เฉลยข้อ ก จ)</t>
        </is>
      </c>
      <c r="Q6" s="185" t="inlineStr">
        <is>
          <t>แบบฝึกหัด</t>
        </is>
      </c>
      <c r="R6" s="185" t="inlineStr">
        <is>
          <t>เล่มม่วง</t>
        </is>
      </c>
      <c r="S6" s="185" t="n"/>
    </row>
    <row r="7" ht="24" customHeight="1" s="49">
      <c r="A7" s="187" t="n">
        <v>5</v>
      </c>
      <c r="B7" s="186" t="n"/>
      <c r="C7" s="186" t="inlineStr">
        <is>
          <t>ผลิตภัณฑ์ยาในข้อใดมีข้อบ่งใช้เกี่ยวข้องกับโรคริดสีดวงทวารน้อยที่สุด</t>
        </is>
      </c>
      <c r="D7" s="186" t="n"/>
      <c r="E7" s="186" t="inlineStr">
        <is>
          <t>Proctosedyl</t>
        </is>
      </c>
      <c r="F7" s="186" t="inlineStr">
        <is>
          <t>Anusal</t>
        </is>
      </c>
      <c r="G7" s="186" t="inlineStr">
        <is>
          <t>Bactroban</t>
        </is>
      </c>
      <c r="H7" s="186" t="inlineStr">
        <is>
          <t>Essaven</t>
        </is>
      </c>
      <c r="I7" s="188" t="inlineStr">
        <is>
          <t>Siduol</t>
        </is>
      </c>
      <c r="J7" s="185" t="inlineStr">
        <is>
          <t>3</t>
        </is>
      </c>
      <c r="K7" s="186" t="inlineStr">
        <is>
          <t>✅ คำตอบที่ถูกต้อง: ข้อ ค. Bactroban
🎯 ทำไมข้อนี้ถึงถูก: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t>
        </is>
      </c>
      <c r="L7" s="186" t="n"/>
      <c r="M7" s="186" t="inlineStr">
        <is>
          <t>Gastrointestinal</t>
        </is>
      </c>
      <c r="N7" s="186" t="inlineStr">
        <is>
          <t>GERD</t>
        </is>
      </c>
      <c r="O7" s="185" t="inlineStr">
        <is>
          <t>Clinic</t>
        </is>
      </c>
      <c r="P7" s="186" t="inlineStr">
        <is>
          <t>ข้อ 5 Pharma Plus เล่มม่วง (เฉลยข้อ ค)</t>
        </is>
      </c>
      <c r="Q7" s="185" t="inlineStr">
        <is>
          <t>แบบฝึกหัด</t>
        </is>
      </c>
      <c r="R7" s="185" t="inlineStr">
        <is>
          <t>เล่มม่วง</t>
        </is>
      </c>
      <c r="S7" s="185" t="n"/>
    </row>
    <row r="8" ht="24" customHeight="1" s="49">
      <c r="A8" s="187" t="n">
        <v>6</v>
      </c>
      <c r="B8" s="186" t="inlineStr">
        <is>
          <t>ผู้ป่วยหญิงอายุ 43 ปี เป็นริดสีดวงทวาร มาขอปรึกษาเรื่องการใช้ยาและการปฏิบัติตน</t>
        </is>
      </c>
      <c r="C8" s="186" t="inlineStr">
        <is>
          <t>ข้อใดกล่าวไม่ถูกต้องเกี่ยวกับโรคริดสีดวงทวาร</t>
        </is>
      </c>
      <c r="D8" s="186" t="n"/>
      <c r="E8" s="186" t="inlineStr">
        <is>
          <t>มักมีถ่ายอุจจาระเป็นเลือดสีคล้ำดำ</t>
        </is>
      </c>
      <c r="F8" s="186" t="inlineStr">
        <is>
          <t>ริดสีดวงแบ่งเป็น 2 ประเภท คือริดสีดวงภายในและริดสีดวงภายนอก</t>
        </is>
      </c>
      <c r="G8" s="186"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H8" s="186" t="inlineStr">
        <is>
          <t>ริดสีดวงภายนอก คือ เนื้อเยื่อที่อยู่ใต้ dentate line ยื่นออกเป็นติ่งเนื้อ</t>
        </is>
      </c>
      <c r="I8" s="188"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J8" s="185" t="inlineStr">
        <is>
          <t>1</t>
        </is>
      </c>
      <c r="K8" s="186" t="inlineStr">
        <is>
          <t>✅ คำตอบที่ถูกต้อง: ข้อ ก. มักมีถ่ายอุจจาระเป็นเลือดสีคล้ำดำ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t>
        </is>
      </c>
      <c r="L8" s="186" t="n"/>
      <c r="M8" s="186" t="inlineStr">
        <is>
          <t>Gastrointestinal</t>
        </is>
      </c>
      <c r="N8" s="186" t="inlineStr">
        <is>
          <t>GERD</t>
        </is>
      </c>
      <c r="O8" s="185" t="inlineStr">
        <is>
          <t>Clinic</t>
        </is>
      </c>
      <c r="P8" s="186" t="inlineStr">
        <is>
          <t>ข้อ 6 Pharma Plus เล่มม่วง (เฉลยข้อ ก)</t>
        </is>
      </c>
      <c r="Q8" s="185" t="inlineStr">
        <is>
          <t>แบบฝึกหัด</t>
        </is>
      </c>
      <c r="R8" s="185" t="inlineStr">
        <is>
          <t>เล่มม่วง</t>
        </is>
      </c>
      <c r="S8" s="185" t="n"/>
    </row>
    <row r="9" ht="24" customHeight="1" s="49">
      <c r="A9" s="187" t="n">
        <v>7</v>
      </c>
      <c r="B9" s="186" t="n"/>
      <c r="C9" s="186" t="inlineStr">
        <is>
          <t>ข้อใดเป็นขนาดใช้ของยา daflon 500 mg ในระยะเกิด hemorrhoidal attacks</t>
        </is>
      </c>
      <c r="D9" s="186" t="n"/>
      <c r="E9" s="186" t="inlineStr">
        <is>
          <t>2 tablets daily</t>
        </is>
      </c>
      <c r="F9" s="186" t="inlineStr">
        <is>
          <t>6 tablets daily for 4 days followed by 4 tablets daily for 3 days</t>
        </is>
      </c>
      <c r="G9" s="186" t="inlineStr">
        <is>
          <t>4 tablets daily for 4 days followed by 3 tablets daily for 3 days</t>
        </is>
      </c>
      <c r="H9" s="186" t="inlineStr">
        <is>
          <t>1-tab tid pc for 5 days</t>
        </is>
      </c>
      <c r="I9" s="188" t="inlineStr">
        <is>
          <t>1-tab OD</t>
        </is>
      </c>
      <c r="J9" s="185" t="inlineStr">
        <is>
          <t>2</t>
        </is>
      </c>
      <c r="K9" s="186" t="inlineStr">
        <is>
          <t>✅ คำตอบที่ถูกต้อง: ข้อ ข. 6 tablets daily for 4 days followed by 4 tablets daily for 3 days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t>
        </is>
      </c>
      <c r="L9" s="186" t="n"/>
      <c r="M9" s="186" t="inlineStr">
        <is>
          <t>Gastrointestinal</t>
        </is>
      </c>
      <c r="N9" s="186" t="inlineStr">
        <is>
          <t>GERD</t>
        </is>
      </c>
      <c r="O9" s="185" t="inlineStr">
        <is>
          <t>Clinic</t>
        </is>
      </c>
      <c r="P9" s="186" t="inlineStr">
        <is>
          <t>ข้อ 7 Pharma Plus เล่มม่วง (เฉลยข้อ ข)</t>
        </is>
      </c>
      <c r="Q9" s="185" t="inlineStr">
        <is>
          <t>แบบฝึกหัด</t>
        </is>
      </c>
      <c r="R9" s="185" t="inlineStr">
        <is>
          <t>เล่มม่วง</t>
        </is>
      </c>
      <c r="S9" s="185" t="n"/>
    </row>
    <row r="10" ht="24" customHeight="1" s="49">
      <c r="A10" s="187" t="n">
        <v>8</v>
      </c>
      <c r="B10" s="186"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t>
        </is>
      </c>
      <c r="C10" s="186" t="inlineStr">
        <is>
          <t>ท่านคิดว่าผู้ป่วยมีภาวะท้องเสียจากสาเหตุใด จำเป็นต้องใช้ยาปฏิชีวนะหรือไม่</t>
        </is>
      </c>
      <c r="D10" s="186" t="n"/>
      <c r="E10" s="186" t="inlineStr">
        <is>
          <t>ไทพอยด์ จำเป็นต้องใช้ยาปฏิชีวนะ</t>
        </is>
      </c>
      <c r="F10" s="186" t="inlineStr">
        <is>
          <t>บิดมีตัว จำเป็นต้องใช้ยาปฏิชีวนะ</t>
        </is>
      </c>
      <c r="G10" s="186" t="inlineStr">
        <is>
          <t>บิดไม่มีตัว ไม่จำเป็นต้องใช้ยาปฏิชีวนะ</t>
        </is>
      </c>
      <c r="H10" s="186" t="inlineStr">
        <is>
          <t>อหิวาต์ จำเป็นต้องใช้ยาปฏิชีวนะ</t>
        </is>
      </c>
      <c r="I10" s="188" t="inlineStr">
        <is>
          <t>อาหารเป็นพิษ ไม่จำเป็นต้องใช้ยาปฏิชีวนะ</t>
        </is>
      </c>
      <c r="J10" s="185" t="inlineStr">
        <is>
          <t>4</t>
        </is>
      </c>
      <c r="K10" s="186" t="inlineStr">
        <is>
          <t>✅ คำตอบที่ถูกต้อง: ข้อที่ถูกต้องตามโจทย์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t>
        </is>
      </c>
      <c r="L10" s="186" t="n"/>
      <c r="M10" s="186" t="inlineStr">
        <is>
          <t>Gastrointestinal</t>
        </is>
      </c>
      <c r="N10" s="186" t="inlineStr">
        <is>
          <t>Nausea and vomiting</t>
        </is>
      </c>
      <c r="O10" s="185" t="inlineStr">
        <is>
          <t>Clinic</t>
        </is>
      </c>
      <c r="P10" s="186" t="inlineStr">
        <is>
          <t>ข้อ 8 Pharma Plus เล่มม่วง (เฉลยข้อ ง)</t>
        </is>
      </c>
      <c r="Q10" s="185" t="inlineStr">
        <is>
          <t>แบบฝึกหัด</t>
        </is>
      </c>
      <c r="R10" s="185" t="inlineStr">
        <is>
          <t>เล่มม่วง</t>
        </is>
      </c>
      <c r="S10" s="185" t="n"/>
    </row>
    <row r="11" ht="24" customHeight="1" s="49">
      <c r="A11" s="187" t="n">
        <v>9</v>
      </c>
      <c r="B11" s="186" t="n"/>
      <c r="C11" s="186" t="inlineStr">
        <is>
          <t>การให้ Kaolin - Pectin แก่ผู้ป่วยเพื่อ</t>
        </is>
      </c>
      <c r="D11" s="186" t="n"/>
      <c r="E11" s="186" t="inlineStr">
        <is>
          <t>ดูดซับสารพิษ</t>
        </is>
      </c>
      <c r="F11" s="186" t="inlineStr">
        <is>
          <t>บรรเทาการสูญเสียน้ำและเกลือแร่จากร่างกาย</t>
        </is>
      </c>
      <c r="G11" s="186" t="inlineStr">
        <is>
          <t>มีคุณสมบัติเป็นประจุบวก</t>
        </is>
      </c>
      <c r="H11" s="186" t="inlineStr">
        <is>
          <t>ดูดน้ำเข้าหาตัว</t>
        </is>
      </c>
      <c r="I11" s="188" t="inlineStr">
        <is>
          <t>เพิ่มการดูดกลับน้ำและอิเลคโทรไลต์</t>
        </is>
      </c>
      <c r="J11" s="185" t="inlineStr">
        <is>
          <t>1</t>
        </is>
      </c>
      <c r="K11" s="186" t="inlineStr">
        <is>
          <t>✅ คำตอบที่ถูกต้อง: ข้อ ก. ดูดซับสารพิษ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t>
        </is>
      </c>
      <c r="L11" s="186" t="n"/>
      <c r="M11" s="186" t="inlineStr">
        <is>
          <t>Gastrointestinal</t>
        </is>
      </c>
      <c r="N11" s="186" t="inlineStr">
        <is>
          <t>GERD</t>
        </is>
      </c>
      <c r="O11" s="185" t="inlineStr">
        <is>
          <t>Clinic</t>
        </is>
      </c>
      <c r="P11" s="186" t="inlineStr">
        <is>
          <t>ข้อ 10 Pharma Plus เล่มม่วง (เฉลยข้อ ก)</t>
        </is>
      </c>
      <c r="Q11" s="185" t="inlineStr">
        <is>
          <t>แบบฝึกหัด</t>
        </is>
      </c>
      <c r="R11" s="185" t="inlineStr">
        <is>
          <t>เล่มม่วง</t>
        </is>
      </c>
      <c r="S11" s="185" t="n"/>
    </row>
    <row r="12" ht="24" customHeight="1" s="49">
      <c r="A12" s="187" t="n">
        <v>10</v>
      </c>
      <c r="B12" s="186" t="n"/>
      <c r="C12" s="186" t="inlineStr">
        <is>
          <t>เพราะเหตุใดจึงห้ามใช้ norfloxacin ในเด็กอายุต่ำกว่า 12 ปี</t>
        </is>
      </c>
      <c r="D12" s="186" t="n"/>
      <c r="E12" s="186" t="inlineStr">
        <is>
          <t>ทำให้คลื่นไส้</t>
        </is>
      </c>
      <c r="F12" s="186" t="inlineStr">
        <is>
          <t>ทำให้ปวดศีรษะ</t>
        </is>
      </c>
      <c r="G12" s="186" t="inlineStr">
        <is>
          <t>ทำให้เกิดความผิดปกติในการเจริญเติบโตของข้อกระดูก เส้นเอ็น</t>
        </is>
      </c>
      <c r="H12" s="186" t="inlineStr">
        <is>
          <t>ทำให้เกิดความผิดปกติในการทำงานของตับและไต</t>
        </is>
      </c>
      <c r="I12" s="188" t="inlineStr">
        <is>
          <t>ทำให้เกิดภาวะช็อก</t>
        </is>
      </c>
      <c r="J12" s="185" t="inlineStr">
        <is>
          <t>3</t>
        </is>
      </c>
      <c r="K12" s="186" t="inlineStr">
        <is>
          <t>✅ คำตอบที่ถูกต้อง: ข้อ ค. ทำให้เกิดความผิดปกติในการเจริญเติบโตของข้อกระดูก เส้นเอ็น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t>
        </is>
      </c>
      <c r="L12" s="186" t="n"/>
      <c r="M12" s="186" t="inlineStr">
        <is>
          <t>Gastrointestinal</t>
        </is>
      </c>
      <c r="N12" s="186" t="inlineStr">
        <is>
          <t>GERD</t>
        </is>
      </c>
      <c r="O12" s="185" t="inlineStr">
        <is>
          <t>Clinic</t>
        </is>
      </c>
      <c r="P12" s="186" t="inlineStr">
        <is>
          <t>ข้อ 11 Pharma Plus เล่มม่วง (เฉลยข้อ ค)</t>
        </is>
      </c>
      <c r="Q12" s="185" t="inlineStr">
        <is>
          <t>แบบฝึกหัด</t>
        </is>
      </c>
      <c r="R12" s="185" t="inlineStr">
        <is>
          <t>เล่มม่วง</t>
        </is>
      </c>
      <c r="S12" s="185" t="n"/>
    </row>
    <row r="13" ht="24" customHeight="1" s="49">
      <c r="A13" s="187" t="n">
        <v>11</v>
      </c>
      <c r="B13" s="186" t="n"/>
      <c r="C13" s="186"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D13" s="186" t="n"/>
      <c r="E13" s="186" t="inlineStr">
        <is>
          <t>ให้ยาทั้งสองแตกตัวได้ดียิ่งขึ้น</t>
        </is>
      </c>
      <c r="F13" s="186" t="inlineStr">
        <is>
          <t>ลดผลข้างเคียงซึ่งกันและกัน เนื่องจาก Al(OH)3 ทำให้เกิดอาการท้องผูก</t>
        </is>
      </c>
      <c r="G13" s="186" t="inlineStr">
        <is>
          <t>ลดผลข้างเคียงซึ่งกันและกัน เนื่องจาก Al(OH)3 ทำให้เกิดอาการท้องเสีย</t>
        </is>
      </c>
      <c r="H13" s="186" t="inlineStr">
        <is>
          <t>เพิ่มความคงตัวของตำรับ</t>
        </is>
      </c>
      <c r="I13" s="188" t="inlineStr">
        <is>
          <t>ลดอาการคลื่นไส้อาเจียน เมื่อใช้ยาลดกรดตัวเดียว</t>
        </is>
      </c>
      <c r="J13" s="185" t="inlineStr">
        <is>
          <t>2</t>
        </is>
      </c>
      <c r="K13" s="186" t="inlineStr">
        <is>
          <t>✅ คำตอบที่ถูกต้อง: ข้อ ข. ลดผลข้างเคียงซึ่งกันและกัน เนื่องจาก Al(OH)3 ทำให้เกิดอาการท้องผูก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t>
        </is>
      </c>
      <c r="L13" s="186" t="n"/>
      <c r="M13" s="186" t="inlineStr">
        <is>
          <t>Gastrointestinal</t>
        </is>
      </c>
      <c r="N13" s="186" t="inlineStr">
        <is>
          <t>GERD</t>
        </is>
      </c>
      <c r="O13" s="185" t="inlineStr">
        <is>
          <t>Clinic</t>
        </is>
      </c>
      <c r="P13" s="186" t="inlineStr">
        <is>
          <t>ข้อ 12 Pharma Plus เล่มม่วง (เฉลยข้อ ข)</t>
        </is>
      </c>
      <c r="Q13" s="185" t="inlineStr">
        <is>
          <t>แบบฝึกหัด</t>
        </is>
      </c>
      <c r="R13" s="185" t="inlineStr">
        <is>
          <t>เล่มม่วง</t>
        </is>
      </c>
      <c r="S13" s="185" t="n"/>
    </row>
    <row r="14" ht="24" customHeight="1" s="49">
      <c r="A14" s="187" t="n">
        <v>12</v>
      </c>
      <c r="B14" s="186"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t>
        </is>
      </c>
      <c r="C14" s="186" t="inlineStr">
        <is>
          <t>ท่านคิดว่าแพทย์์วินิจฉัยว่า ชายไทยนี้ ป่วยเป็นไรอะไร</t>
        </is>
      </c>
      <c r="D14" s="186" t="n"/>
      <c r="E14" s="186" t="inlineStr">
        <is>
          <t>Dyspepsia</t>
        </is>
      </c>
      <c r="F14" s="186" t="inlineStr">
        <is>
          <t>Peptic ulcer</t>
        </is>
      </c>
      <c r="G14" s="186" t="inlineStr">
        <is>
          <t>Heart burn</t>
        </is>
      </c>
      <c r="H14" s="186" t="inlineStr">
        <is>
          <t>Constipation</t>
        </is>
      </c>
      <c r="I14" s="188" t="inlineStr">
        <is>
          <t>Malignancy in stomach</t>
        </is>
      </c>
      <c r="J14" s="185" t="inlineStr">
        <is>
          <t>2</t>
        </is>
      </c>
      <c r="K14" s="186" t="inlineStr">
        <is>
          <t>✅ คำตอบที่ถูกต้อง: ข้อ ข. Peptic ulcer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t>
        </is>
      </c>
      <c r="L14" s="186" t="n"/>
      <c r="M14" s="186" t="inlineStr">
        <is>
          <t>Gastrointestinal</t>
        </is>
      </c>
      <c r="N14" s="186" t="inlineStr">
        <is>
          <t>GERD</t>
        </is>
      </c>
      <c r="O14" s="185" t="inlineStr">
        <is>
          <t>Clinic</t>
        </is>
      </c>
      <c r="P14" s="186" t="inlineStr">
        <is>
          <t>ข้อ 13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สาเหตุหลักของโรคดังกล่าวในข้อที่ 13 ที่ได้รับการวินิจฉัยจากแพทย์์คือ</t>
        </is>
      </c>
      <c r="D15" s="186" t="n"/>
      <c r="E15" s="186" t="inlineStr">
        <is>
          <t>NSAIDs</t>
        </is>
      </c>
      <c r="F15" s="186" t="inlineStr">
        <is>
          <t>Zolinger Ellison syndrome</t>
        </is>
      </c>
      <c r="G15" s="186" t="inlineStr">
        <is>
          <t>Helicobacter Pylori</t>
        </is>
      </c>
      <c r="H15" s="186" t="inlineStr">
        <is>
          <t>Alcoholism</t>
        </is>
      </c>
      <c r="I15" s="188" t="inlineStr">
        <is>
          <t>Cigarette</t>
        </is>
      </c>
      <c r="J15" s="185" t="inlineStr">
        <is>
          <t>3</t>
        </is>
      </c>
      <c r="K15" s="186" t="inlineStr">
        <is>
          <t>✅ คำตอบที่ถูกต้อง: ข้อ ค. Helicobacter Pylori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t>
        </is>
      </c>
      <c r="L15" s="186" t="n"/>
      <c r="M15" s="186" t="inlineStr">
        <is>
          <t>Gastrointestinal</t>
        </is>
      </c>
      <c r="N15" s="186" t="inlineStr">
        <is>
          <t>Dyspepsia &amp; PUD</t>
        </is>
      </c>
      <c r="O15" s="185" t="inlineStr">
        <is>
          <t>Clinic</t>
        </is>
      </c>
      <c r="P15" s="186" t="inlineStr">
        <is>
          <t>ข้อ 14 Pharma Plus เล่มม่วง (เฉลยข้อ ค)</t>
        </is>
      </c>
      <c r="Q15" s="185" t="inlineStr">
        <is>
          <t>แบบฝึกหัด</t>
        </is>
      </c>
      <c r="R15" s="185" t="inlineStr">
        <is>
          <t>เล่มม่วง</t>
        </is>
      </c>
      <c r="S15" s="185" t="n"/>
    </row>
    <row r="16" ht="24" customHeight="1" s="49">
      <c r="A16" s="187" t="n">
        <v>14</v>
      </c>
      <c r="B16" s="186" t="n"/>
      <c r="C16" s="186"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D16" s="186" t="n"/>
      <c r="E16" s="186" t="inlineStr">
        <is>
          <t>มังคุด - plaunotol</t>
        </is>
      </c>
      <c r="F16" s="186" t="inlineStr">
        <is>
          <t>มะขามแขก - sennoside</t>
        </is>
      </c>
      <c r="G16" s="186" t="inlineStr">
        <is>
          <t>ปลพน้อย - curcuminoids</t>
        </is>
      </c>
      <c r="H16" s="186" t="inlineStr">
        <is>
          <t>ขมิ้นชัน - curcuminoids</t>
        </is>
      </c>
      <c r="I16" s="188" t="inlineStr">
        <is>
          <t>ปลาน้อย - plaunotol</t>
        </is>
      </c>
      <c r="J16" s="185" t="inlineStr">
        <is>
          <t>5</t>
        </is>
      </c>
      <c r="K16" s="186" t="inlineStr">
        <is>
          <t>✅ คำตอบที่ถูกต้อง: ข้อ จ. ปลาน้อย - plaunotol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t>
        </is>
      </c>
      <c r="L16" s="186" t="n"/>
      <c r="M16" s="186" t="inlineStr">
        <is>
          <t>Gastrointestinal</t>
        </is>
      </c>
      <c r="N16" s="186" t="inlineStr">
        <is>
          <t>Dyspepsia &amp; PUD</t>
        </is>
      </c>
      <c r="O16" s="185" t="inlineStr">
        <is>
          <t>Clinic</t>
        </is>
      </c>
      <c r="P16" s="186" t="inlineStr">
        <is>
          <t>ข้อ 15 Pharma Plus เล่มม่วง (เฉลยข้อ จ)</t>
        </is>
      </c>
      <c r="Q16" s="185" t="inlineStr">
        <is>
          <t>แบบฝึกหัด</t>
        </is>
      </c>
      <c r="R16" s="185" t="inlineStr">
        <is>
          <t>เล่มม่วง</t>
        </is>
      </c>
      <c r="S16" s="185" t="n"/>
    </row>
    <row r="17" ht="24" customHeight="1" s="49">
      <c r="A17" s="187" t="n">
        <v>15</v>
      </c>
      <c r="B17" s="18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t>
        </is>
      </c>
      <c r="C17" s="186" t="inlineStr">
        <is>
          <t>จากการซักถามเพิ่มเติม พบว่าผู้ป่วยมีอาการท้องผูก หากท่านเป็นเภสัชกรประจำร้านนี้ ท่านจะแนะนำยาชนิดใด</t>
        </is>
      </c>
      <c r="D17" s="186" t="n"/>
      <c r="E17" s="186" t="inlineStr">
        <is>
          <t>Senna</t>
        </is>
      </c>
      <c r="F17" s="186" t="inlineStr">
        <is>
          <t>Castor oil</t>
        </is>
      </c>
      <c r="G17" s="186" t="inlineStr">
        <is>
          <t>Bisacodyl</t>
        </is>
      </c>
      <c r="H17" s="186" t="inlineStr">
        <is>
          <t>Mineral oil</t>
        </is>
      </c>
      <c r="I17" s="188" t="inlineStr">
        <is>
          <t>Psyllium seed</t>
        </is>
      </c>
      <c r="J17" s="185" t="inlineStr">
        <is>
          <t>5</t>
        </is>
      </c>
      <c r="K17" s="186" t="inlineStr">
        <is>
          <t>✅ คำตอบที่ถูกต้อง: ข้อที่ระบุถึง Bulk-forming laxative ถูกต้อง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t>
        </is>
      </c>
      <c r="L17" s="186" t="n"/>
      <c r="M17" s="186" t="inlineStr">
        <is>
          <t>Gastrointestinal</t>
        </is>
      </c>
      <c r="N17" s="186" t="inlineStr">
        <is>
          <t>Diarrhea &amp; Constipation</t>
        </is>
      </c>
      <c r="O17" s="185" t="inlineStr">
        <is>
          <t>Clinic</t>
        </is>
      </c>
      <c r="P17" s="186" t="inlineStr">
        <is>
          <t>ข้อ 16 Pharma Plus เล่มม่วง (เฉลยข้อ จ)</t>
        </is>
      </c>
      <c r="Q17" s="185" t="inlineStr">
        <is>
          <t>แบบฝึกหัด</t>
        </is>
      </c>
      <c r="R17" s="185" t="inlineStr">
        <is>
          <t>เล่มม่วง</t>
        </is>
      </c>
      <c r="S17" s="185" t="n"/>
    </row>
    <row r="18" ht="24" customHeight="1" s="49">
      <c r="A18" s="187" t="n">
        <v>16</v>
      </c>
      <c r="B18" s="18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t>
        </is>
      </c>
      <c r="C18" s="186" t="inlineStr">
        <is>
          <t>จากการซักถามถึงพฤติกรรมของผู้ป่วย ข้อใดเป็นสาเหตุที่ทำให้เกิดริดสีดวงทวาร</t>
        </is>
      </c>
      <c r="D18" s="186" t="n"/>
      <c r="E18" s="186" t="inlineStr">
        <is>
          <t>ผู้ป่วยมักจะดื่มน้ำวันละ 6 แก้ว</t>
        </is>
      </c>
      <c r="F18" s="186" t="inlineStr">
        <is>
          <t>ผู้ป่วยมักจะออกกำลังกายสม่ำเสมอ</t>
        </is>
      </c>
      <c r="G18" s="186" t="inlineStr">
        <is>
          <t>ผู้ป่วยมักจะหลีกเลี่ยงการดื่มชา กาแฟ</t>
        </is>
      </c>
      <c r="H18" s="186" t="inlineStr">
        <is>
          <t>ผู้ป่วยมักจะดื่มนม 1 แก้วเป็นประจำทุกวัน</t>
        </is>
      </c>
      <c r="I18" s="188" t="inlineStr">
        <is>
          <t>ผู้ป่วยมักจะนั่งอ่านหนังสือในห้องน้ำเป็นเวลานาน</t>
        </is>
      </c>
      <c r="J18" s="185" t="inlineStr">
        <is>
          <t>5</t>
        </is>
      </c>
      <c r="K18" s="186" t="inlineStr">
        <is>
          <t>✅ คำตอบที่ถูกต้อง: ข้อ จ. ผู้ป่วยมักจะนั่งอ่านหนังสือในห้องน้ำเป็นเวลานาน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t>
        </is>
      </c>
      <c r="L18" s="186" t="n"/>
      <c r="M18" s="186" t="inlineStr">
        <is>
          <t>Gastrointestinal</t>
        </is>
      </c>
      <c r="N18" s="186" t="inlineStr">
        <is>
          <t>Diarrhea &amp; Constipation</t>
        </is>
      </c>
      <c r="O18" s="185" t="inlineStr">
        <is>
          <t>Clinic</t>
        </is>
      </c>
      <c r="P18" s="186" t="inlineStr">
        <is>
          <t>ข้อ 17 Pharma Plus เล่มม่วง (เฉลยข้อ จ)</t>
        </is>
      </c>
      <c r="Q18" s="185" t="inlineStr">
        <is>
          <t>แบบฝึกหัด</t>
        </is>
      </c>
      <c r="R18" s="185" t="inlineStr">
        <is>
          <t>เล่มม่วง</t>
        </is>
      </c>
      <c r="S18" s="185" t="n"/>
    </row>
    <row r="19" ht="24" customHeight="1" s="49">
      <c r="A19" s="187" t="n">
        <v>17</v>
      </c>
      <c r="B19" s="186" t="n"/>
      <c r="C19" s="186" t="inlineStr">
        <is>
          <t>ข้อใดไม่ใช่กลไกการออกฤทธิ์ของยาระบาย</t>
        </is>
      </c>
      <c r="D19" s="186" t="n"/>
      <c r="E19" s="186" t="inlineStr">
        <is>
          <t>ช่วยเหลือลื่นอุจจาระ</t>
        </is>
      </c>
      <c r="F19" s="186" t="inlineStr">
        <is>
          <t>ทำให้อุจจาระอ่อนนุ่ม</t>
        </is>
      </c>
      <c r="G19" s="186" t="inlineStr">
        <is>
          <t>เพิ่มแรงดันออสโมติกภายในลำไส้</t>
        </is>
      </c>
      <c r="H19" s="186" t="inlineStr">
        <is>
          <t>ทำให้อุจจาระจับตัวเป็นก้อน</t>
        </is>
      </c>
      <c r="I19" s="188" t="inlineStr">
        <is>
          <t>เพิ่มการเคลื่อนไหวของลำไส้เล็ก</t>
        </is>
      </c>
      <c r="J19" s="185" t="inlineStr">
        <is>
          <t>4</t>
        </is>
      </c>
      <c r="K19" s="186" t="inlineStr">
        <is>
          <t>✅ คำตอบที่ถูกต้อง: ข้อ ง. ทำให้อุจจาระจับตัวเป็นก้อน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t>
        </is>
      </c>
      <c r="L19" s="186" t="n"/>
      <c r="M19" s="186" t="inlineStr">
        <is>
          <t>Gastrointestinal</t>
        </is>
      </c>
      <c r="N19" s="186" t="inlineStr">
        <is>
          <t>GERD</t>
        </is>
      </c>
      <c r="O19" s="185" t="inlineStr">
        <is>
          <t>Clinic</t>
        </is>
      </c>
      <c r="P19" s="186" t="inlineStr">
        <is>
          <t>ข้อ 18 Pharma Plus เล่มม่วง (เฉลยข้อ ง)</t>
        </is>
      </c>
      <c r="Q19" s="185" t="inlineStr">
        <is>
          <t>แบบฝึกหัด</t>
        </is>
      </c>
      <c r="R19" s="185" t="inlineStr">
        <is>
          <t>เล่มม่วง</t>
        </is>
      </c>
      <c r="S19" s="185" t="n"/>
    </row>
    <row r="20" ht="24" customHeight="1" s="49">
      <c r="A20" s="187" t="n">
        <v>18</v>
      </c>
      <c r="B20" s="186" t="n"/>
      <c r="C20" s="186" t="inlineStr">
        <is>
          <t>หากผู้ป่วยมีประวัติลำไส้อุดตัน ไม่ควรให้ยาตัวใด</t>
        </is>
      </c>
      <c r="D20" s="186" t="n"/>
      <c r="E20" s="186" t="inlineStr">
        <is>
          <t>Senna</t>
        </is>
      </c>
      <c r="F20" s="186" t="inlineStr">
        <is>
          <t>Castor oil</t>
        </is>
      </c>
      <c r="G20" s="186" t="inlineStr">
        <is>
          <t>Bisacodyl</t>
        </is>
      </c>
      <c r="H20" s="186" t="inlineStr">
        <is>
          <t>Lactulose</t>
        </is>
      </c>
      <c r="I20" s="188" t="inlineStr">
        <is>
          <t>Psyllium seed</t>
        </is>
      </c>
      <c r="J20" s="185" t="inlineStr">
        <is>
          <t>5</t>
        </is>
      </c>
      <c r="K20" s="186" t="inlineStr">
        <is>
          <t>✅ คำตอบที่ถูกต้อง: ข้อ จ. Psyllium seed
🎯 ทำไมข้อนี้ถึงถูก: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t>
        </is>
      </c>
      <c r="L20" s="186" t="n"/>
      <c r="M20" s="186" t="inlineStr">
        <is>
          <t>Gastrointestinal</t>
        </is>
      </c>
      <c r="N20" s="186" t="inlineStr">
        <is>
          <t>Diarrhea &amp; Constipation</t>
        </is>
      </c>
      <c r="O20" s="185" t="inlineStr">
        <is>
          <t>Clinic</t>
        </is>
      </c>
      <c r="P20" s="186" t="inlineStr">
        <is>
          <t>ข้อ 19 Pharma Plus เล่มม่วง (เฉลยข้อ จ)</t>
        </is>
      </c>
      <c r="Q20" s="185" t="inlineStr">
        <is>
          <t>แบบฝึกหัด</t>
        </is>
      </c>
      <c r="R20" s="185" t="inlineStr">
        <is>
          <t>เล่มม่วง</t>
        </is>
      </c>
      <c r="S20" s="185" t="n"/>
    </row>
    <row r="21" ht="24" customHeight="1" s="49">
      <c r="A21" s="187" t="n">
        <v>19</v>
      </c>
      <c r="B21" s="186" t="n"/>
      <c r="C21" s="186" t="inlineStr">
        <is>
          <t>ข้อใดไม่ใช่คำแนะนำที่ถูกต้องในการใช้ยาเหน็บทวาร</t>
        </is>
      </c>
      <c r="D21" s="186" t="n"/>
      <c r="E21" s="186" t="inlineStr">
        <is>
          <t>ฉีกซองพลาสติกก่อนใช้</t>
        </is>
      </c>
      <c r="F21" s="186" t="inlineStr">
        <is>
          <t>เก็บยาไว้ในตู้เย็นช่องแช่แข็ง</t>
        </is>
      </c>
      <c r="G21" s="186" t="inlineStr">
        <is>
          <t>ล้างมือให้สะอาดก่อนเหน็บยา</t>
        </is>
      </c>
      <c r="H21" s="186" t="inlineStr">
        <is>
          <t>ไม่ต้องนำยาเหน็บออกจากร่างกายหลังจากเหน็บ</t>
        </is>
      </c>
      <c r="I21" s="188" t="inlineStr">
        <is>
          <t>เหน็บยาแล้วให้นอนพักอย่างน้อย 15 นาทีก่อนลุก</t>
        </is>
      </c>
      <c r="J21" s="185" t="inlineStr">
        <is>
          <t>2</t>
        </is>
      </c>
      <c r="K21" s="186" t="inlineStr">
        <is>
          <t>✅ คำตอบที่ถูกต้อง: ข้อ ข. เก็บยาไว้ในตู้เย็นช่องแช่แข็ง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t>
        </is>
      </c>
      <c r="L21" s="186" t="n"/>
      <c r="M21" s="186" t="inlineStr">
        <is>
          <t>Gastrointestinal</t>
        </is>
      </c>
      <c r="N21" s="186" t="inlineStr">
        <is>
          <t>GERD</t>
        </is>
      </c>
      <c r="O21" s="185" t="inlineStr">
        <is>
          <t>Clinic</t>
        </is>
      </c>
      <c r="P21" s="186" t="inlineStr">
        <is>
          <t>ข้อ 20 Pharma Plus เล่มม่วง (เฉลยข้อ ข)</t>
        </is>
      </c>
      <c r="Q21" s="185" t="inlineStr">
        <is>
          <t>แบบฝึกหัด</t>
        </is>
      </c>
      <c r="R21" s="185" t="inlineStr">
        <is>
          <t>เล่มม่วง</t>
        </is>
      </c>
      <c r="S21" s="185" t="n"/>
    </row>
    <row r="22" ht="24" customHeight="1" s="49">
      <c r="A22" s="187" t="n">
        <v>20</v>
      </c>
      <c r="B22" s="186" t="n"/>
      <c r="C22" s="186"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D22" s="186" t="n"/>
      <c r="E22" s="186" t="inlineStr">
        <is>
          <t>ยาชนิดเม็ดส่วนใหญ่ต้องกลืนยาทั้งเม็ด ห้ามเคี้ยว</t>
        </is>
      </c>
      <c r="F22" s="186" t="inlineStr">
        <is>
          <t>ยาอาจทำให้ท้องเสีย เพราะมีตัวยาสำคัญคือ aluminium hydroxide</t>
        </is>
      </c>
      <c r="G22" s="186" t="inlineStr">
        <is>
          <t>ในผู้ป่วยที่เป็นโรคไตร่วมด้วย ควรให้ยาลดกรดที่มี Magnesium เป็นองค์ประกอบ</t>
        </is>
      </c>
      <c r="H22" s="186" t="inlineStr">
        <is>
          <t>ควรรับประทานยาก่อนอาหาร 1 ชม. และก่อนนอนเพื่อให้ยามีฤทธิ์อยู่ได้นาน</t>
        </is>
      </c>
      <c r="I22" s="188" t="inlineStr">
        <is>
          <t>ในผู้ป่วยที่มีอาการรุนแรงสามารถรับประทานได้ทุก 1 ชั่วโมง</t>
        </is>
      </c>
      <c r="J22" s="185" t="inlineStr">
        <is>
          <t>1</t>
        </is>
      </c>
      <c r="K22" s="186" t="inlineStr">
        <is>
          <t>✅ คำตอบที่ถูกต้อง: ข้อ ก. ยาชนิดเม็ดส่วนใหญ่ต้องกลืนยาทั้งเม็ด ห้ามเคี้ยว
🎯 ทำไมข้อนี้ถึงถูก: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t>
        </is>
      </c>
      <c r="L22" s="186" t="n"/>
      <c r="M22" s="186" t="inlineStr">
        <is>
          <t>Gastrointestinal</t>
        </is>
      </c>
      <c r="N22" s="186" t="inlineStr">
        <is>
          <t>Dyspepsia &amp; PUD</t>
        </is>
      </c>
      <c r="O22" s="185" t="inlineStr">
        <is>
          <t>Clinic</t>
        </is>
      </c>
      <c r="P22" s="186" t="inlineStr">
        <is>
          <t>ข้อ 21 Pharma Plus เล่มม่วง (เฉลยข้อ )</t>
        </is>
      </c>
      <c r="Q22" s="185" t="inlineStr">
        <is>
          <t>แบบฝึกหัด</t>
        </is>
      </c>
      <c r="R22" s="185" t="inlineStr">
        <is>
          <t>เล่มม่วง</t>
        </is>
      </c>
      <c r="S22" s="185" t="n"/>
    </row>
    <row r="23" ht="24" customHeight="1" s="49">
      <c r="A23" s="187" t="n">
        <v>21</v>
      </c>
      <c r="B23" s="186"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t>
        </is>
      </c>
      <c r="C23" s="186" t="inlineStr">
        <is>
          <t>ข้อใดถูกต้องสำหรับการใช้ยากลุ่มนี้</t>
        </is>
      </c>
      <c r="D23" s="186" t="n"/>
      <c r="E23" s="186" t="inlineStr">
        <is>
          <t>โดยทั่วไประยะเวลาที่ใช้รักษา 8-12 สัปดาห์</t>
        </is>
      </c>
      <c r="F23" s="186" t="inlineStr">
        <is>
          <t>ระยะเวลาที่ใช้รักษา Duodenal ulcer ยาวกว่า gastric ulcer</t>
        </is>
      </c>
      <c r="G23" s="186" t="inlineStr">
        <is>
          <t>ยากลุ่มนี้สามารถยับยั้งการเจริญของเชื้อ H. pylori ได้</t>
        </is>
      </c>
      <c r="H23" s="186" t="inlineStr">
        <is>
          <t>สามารถให้ผู้ป่วยรับประทานยากลุ่มนี้ครั้งเดียวก่อนนอนได้</t>
        </is>
      </c>
      <c r="I23" s="188" t="inlineStr">
        <is>
          <t>ยาที่เป็น Prototype ของกลุ่มนี้เกิดปฏิกิริยากับยาน้อย</t>
        </is>
      </c>
      <c r="J23" s="185" t="inlineStr">
        <is>
          <t>1</t>
        </is>
      </c>
      <c r="K23" s="186" t="inlineStr">
        <is>
          <t>✅ คำตอบที่ถูกต้อง: ข้อ ก. โดยทั่วไประยะเวลาที่ใช้รักษา 8-12 สัปดาห์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t>
        </is>
      </c>
      <c r="L23" s="186" t="n"/>
      <c r="M23" s="186" t="inlineStr">
        <is>
          <t>Gastrointestinal</t>
        </is>
      </c>
      <c r="N23" s="186" t="inlineStr">
        <is>
          <t>Dyspepsia &amp; PUD</t>
        </is>
      </c>
      <c r="O23" s="185" t="inlineStr">
        <is>
          <t>Clinic</t>
        </is>
      </c>
      <c r="P23" s="186" t="inlineStr">
        <is>
          <t>ข้อ 22 Pharma Plus เล่มม่วง (เฉลยข้อ ก ง)</t>
        </is>
      </c>
      <c r="Q23" s="185" t="inlineStr">
        <is>
          <t>แบบฝึกหัด</t>
        </is>
      </c>
      <c r="R23" s="185" t="inlineStr">
        <is>
          <t>เล่มม่วง</t>
        </is>
      </c>
      <c r="S23" s="185" t="n"/>
    </row>
    <row r="24" ht="24" customHeight="1" s="49">
      <c r="A24" s="187" t="n">
        <v>22</v>
      </c>
      <c r="B24" s="186" t="n"/>
      <c r="C24" s="186" t="inlineStr">
        <is>
          <t>สารสำคัญของขมิ้นชันที่ออกฤทธิ์ในการกระตุ้นการหลั่ง</t>
        </is>
      </c>
      <c r="D24" s="186" t="n"/>
      <c r="E24" s="186" t="inlineStr">
        <is>
          <t>Lupeol</t>
        </is>
      </c>
      <c r="F24" s="186" t="inlineStr">
        <is>
          <t>Curcumin</t>
        </is>
      </c>
      <c r="G24" s="186" t="inlineStr">
        <is>
          <t>Stigmasterol</t>
        </is>
      </c>
      <c r="H24" s="186" t="inlineStr">
        <is>
          <t>Andrographolide</t>
        </is>
      </c>
      <c r="I24" s="188" t="inlineStr">
        <is>
          <t>Hydroxyanthracens</t>
        </is>
      </c>
      <c r="J24" s="185" t="inlineStr">
        <is>
          <t>2</t>
        </is>
      </c>
      <c r="K24" s="186" t="inlineStr">
        <is>
          <t>✅ คำตอบที่ถูกต้อง: ข้อ ข. Curcumin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t>
        </is>
      </c>
      <c r="L24" s="186" t="n"/>
      <c r="M24" s="186" t="inlineStr">
        <is>
          <t>Gastrointestinal</t>
        </is>
      </c>
      <c r="N24" s="186" t="inlineStr">
        <is>
          <t>GERD</t>
        </is>
      </c>
      <c r="O24" s="185" t="inlineStr">
        <is>
          <t>Clinic</t>
        </is>
      </c>
      <c r="P24" s="186" t="inlineStr">
        <is>
          <t>ข้อ 23 Pharma Plus เล่มม่วง (เฉลยข้อ ข)</t>
        </is>
      </c>
      <c r="Q24" s="185" t="inlineStr">
        <is>
          <t>แบบฝึกหัด</t>
        </is>
      </c>
      <c r="R24" s="185" t="inlineStr">
        <is>
          <t>เล่มม่วง</t>
        </is>
      </c>
      <c r="S24" s="185" t="n"/>
    </row>
    <row r="25" ht="24" customHeight="1" s="49">
      <c r="A25" s="187" t="n">
        <v>23</v>
      </c>
      <c r="B25" s="186"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t>
        </is>
      </c>
      <c r="C25" s="186" t="inlineStr">
        <is>
          <t>ยาที่ผู้ป่วยไม่สมควรได้รับเป็นอย่างยิ่ง คือข้อใด</t>
        </is>
      </c>
      <c r="D25" s="186" t="n"/>
      <c r="E25" s="186" t="inlineStr">
        <is>
          <t>ผงน้ำตาลเกลือแร่</t>
        </is>
      </c>
      <c r="F25" s="186" t="inlineStr">
        <is>
          <t>Norfloxacin</t>
        </is>
      </c>
      <c r="G25" s="186" t="inlineStr">
        <is>
          <t>Loperamide</t>
        </is>
      </c>
      <c r="H25" s="186" t="inlineStr">
        <is>
          <t>Chlortetracycline</t>
        </is>
      </c>
      <c r="I25" s="188" t="inlineStr">
        <is>
          <t>Furazolidine</t>
        </is>
      </c>
      <c r="J25" s="185" t="inlineStr">
        <is>
          <t>3</t>
        </is>
      </c>
      <c r="K25" s="186" t="inlineStr">
        <is>
          <t>✅ คำตอบที่ถูกต้อง: ข้อ ค. Loperamide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t>
        </is>
      </c>
      <c r="L25" s="186" t="n"/>
      <c r="M25" s="186" t="inlineStr">
        <is>
          <t>Gastrointestinal</t>
        </is>
      </c>
      <c r="N25" s="186" t="inlineStr">
        <is>
          <t>Diarrhea &amp; Constipation</t>
        </is>
      </c>
      <c r="O25" s="185" t="inlineStr">
        <is>
          <t>Clinic</t>
        </is>
      </c>
      <c r="P25" s="186" t="inlineStr">
        <is>
          <t>ข้อ 24 Pharma Plus เล่มม่วง (เฉลยข้อ ค ง จ)</t>
        </is>
      </c>
      <c r="Q25" s="185" t="inlineStr">
        <is>
          <t>แบบฝึกหัด</t>
        </is>
      </c>
      <c r="R25" s="185" t="inlineStr">
        <is>
          <t>เล่มม่วง</t>
        </is>
      </c>
      <c r="S25" s="185" t="n"/>
    </row>
    <row r="26" ht="24" customHeight="1" s="49">
      <c r="A26" s="187" t="n">
        <v>24</v>
      </c>
      <c r="B26" s="186" t="n"/>
      <c r="C26" s="186" t="inlineStr">
        <is>
          <t>ในผู้ใหญ่ คนปกติ ถ้าพบว่า ผู้ป่วยท้องเสียจากเชื้อ Salmonella จะให้ยาต้านจุลชีพในข้อใด</t>
        </is>
      </c>
      <c r="D26" s="186" t="n"/>
      <c r="E26" s="186" t="inlineStr">
        <is>
          <t>Norfloxacin</t>
        </is>
      </c>
      <c r="F26" s="186" t="inlineStr">
        <is>
          <t>Ofloxacin</t>
        </is>
      </c>
      <c r="G26" s="186" t="inlineStr">
        <is>
          <t>Chloramphenicol</t>
        </is>
      </c>
      <c r="H26" s="186" t="inlineStr">
        <is>
          <t>Furazolidine</t>
        </is>
      </c>
      <c r="I26" s="188" t="inlineStr">
        <is>
          <t>ไม่ต้องให้ยาต้านจุลชีพ</t>
        </is>
      </c>
      <c r="J26" s="185" t="inlineStr">
        <is>
          <t>1</t>
        </is>
      </c>
      <c r="K26" s="186" t="inlineStr">
        <is>
          <t>✅ คำตอบที่ถูกต้อง: ข้อ ก. Norfloxacin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t>
        </is>
      </c>
      <c r="L26" s="186" t="n"/>
      <c r="M26" s="186" t="inlineStr">
        <is>
          <t>Gastrointestinal</t>
        </is>
      </c>
      <c r="N26" s="186" t="inlineStr">
        <is>
          <t>Diarrhea &amp; Constipation</t>
        </is>
      </c>
      <c r="O26" s="185" t="inlineStr">
        <is>
          <t>Clinic</t>
        </is>
      </c>
      <c r="P26" s="186" t="inlineStr">
        <is>
          <t>ข้อ 25 Pharma Plus เล่มม่วง (เฉลยข้อ ก)</t>
        </is>
      </c>
      <c r="Q26" s="185" t="inlineStr">
        <is>
          <t>แบบฝึกหัด</t>
        </is>
      </c>
      <c r="R26" s="185" t="inlineStr">
        <is>
          <t>เล่มม่วง</t>
        </is>
      </c>
      <c r="S26" s="185" t="n"/>
    </row>
    <row r="27" ht="24" customHeight="1" s="49">
      <c r="A27" s="187" t="n">
        <v>25</v>
      </c>
      <c r="B27" s="186" t="n"/>
      <c r="C27" s="186"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D27" s="186" t="n"/>
      <c r="E27" s="186" t="inlineStr">
        <is>
          <t>Nicotinic receptor, ปากแห้ง ตาพร่า ท้องผูก</t>
        </is>
      </c>
      <c r="F27" s="186" t="inlineStr">
        <is>
          <t>Muscarinic receptor, ปากแห้ง ตาพร่า ท้องผูก</t>
        </is>
      </c>
      <c r="G27" s="186" t="inlineStr">
        <is>
          <t>Beta-2 receptor, หลอดลมตีบ</t>
        </is>
      </c>
      <c r="H27" s="186" t="inlineStr">
        <is>
          <t>Beta-1 receptor, หลอดลมตีบ</t>
        </is>
      </c>
      <c r="I27" s="188" t="inlineStr">
        <is>
          <t>Alpha 1 receptor, ปากแห้ง ตาพร่า ท้องผูก</t>
        </is>
      </c>
      <c r="J27" s="185" t="inlineStr">
        <is>
          <t>2</t>
        </is>
      </c>
      <c r="K27" s="186" t="inlineStr">
        <is>
          <t>✅ คำตอบที่ถูกต้อง: ข้อ ข. Muscarinic receptor, ปากแห้ง ตาพร่า ท้องผูก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t>
        </is>
      </c>
      <c r="L27" s="186" t="n"/>
      <c r="M27" s="186" t="inlineStr">
        <is>
          <t>Gastrointestinal</t>
        </is>
      </c>
      <c r="N27" s="186" t="inlineStr">
        <is>
          <t>Diarrhea &amp; Constipation</t>
        </is>
      </c>
      <c r="O27" s="185" t="inlineStr">
        <is>
          <t>Clinic</t>
        </is>
      </c>
      <c r="P27" s="186" t="inlineStr">
        <is>
          <t>ข้อ 26 Pharma Plus เล่มม่วง (เฉลยข้อ ข)</t>
        </is>
      </c>
      <c r="Q27" s="185" t="inlineStr">
        <is>
          <t>แบบฝึกหัด</t>
        </is>
      </c>
      <c r="R27" s="185" t="inlineStr">
        <is>
          <t>เล่มม่วง</t>
        </is>
      </c>
      <c r="S27" s="185" t="n"/>
    </row>
    <row r="28" ht="24" customHeight="1" s="49">
      <c r="A28" s="187" t="n">
        <v>26</v>
      </c>
      <c r="B28" s="18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t>
        </is>
      </c>
      <c r="C28" s="186" t="inlineStr">
        <is>
          <t>ผู้ป่วยรายนี้ติดเชื้อพยาธิชนิดใด</t>
        </is>
      </c>
      <c r="D28" s="186" t="n"/>
      <c r="E28" s="186" t="inlineStr">
        <is>
          <t>พยาธิปากขอ</t>
        </is>
      </c>
      <c r="F28" s="186" t="inlineStr">
        <is>
          <t>พยาธิเส้นด้าย</t>
        </is>
      </c>
      <c r="G28" s="186" t="inlineStr">
        <is>
          <t>พยาธิไส้เดือน</t>
        </is>
      </c>
      <c r="H28" s="186" t="inlineStr">
        <is>
          <t>พยาธิใบไม้ในตับ</t>
        </is>
      </c>
      <c r="I28" s="188" t="inlineStr">
        <is>
          <t>พยาธิตัวตืด</t>
        </is>
      </c>
      <c r="J28" s="185" t="inlineStr">
        <is>
          <t>5</t>
        </is>
      </c>
      <c r="K28" s="186" t="inlineStr">
        <is>
          <t>✅ คำตอบที่ถูกต้อง: ข้อ จ. พยาธิตัวตืด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t>
        </is>
      </c>
      <c r="L28" s="186" t="n"/>
      <c r="M28" s="186" t="inlineStr">
        <is>
          <t>Gastrointestinal</t>
        </is>
      </c>
      <c r="N28" s="186" t="inlineStr">
        <is>
          <t>GERD</t>
        </is>
      </c>
      <c r="O28" s="185" t="inlineStr">
        <is>
          <t>Clinic</t>
        </is>
      </c>
      <c r="P28" s="186" t="inlineStr">
        <is>
          <t>ข้อ 27 Pharma Plus เล่มม่วง (เฉลยข้อ จ)</t>
        </is>
      </c>
      <c r="Q28" s="185" t="inlineStr">
        <is>
          <t>แบบฝึกหัด</t>
        </is>
      </c>
      <c r="R28" s="185" t="inlineStr">
        <is>
          <t>เล่มม่วง</t>
        </is>
      </c>
      <c r="S28" s="185" t="n"/>
    </row>
    <row r="29" ht="24" customHeight="1" s="49">
      <c r="A29" s="187" t="n">
        <v>27</v>
      </c>
      <c r="B29" s="18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t>
        </is>
      </c>
      <c r="C29" s="186" t="inlineStr">
        <is>
          <t>พยาธิที่เป็นได้จากสัตว์ชนิดใด</t>
        </is>
      </c>
      <c r="D29" s="186" t="n"/>
      <c r="E29" s="186" t="inlineStr">
        <is>
          <t>วัว</t>
        </is>
      </c>
      <c r="F29" s="186" t="inlineStr">
        <is>
          <t>หมู</t>
        </is>
      </c>
      <c r="G29" s="186" t="inlineStr">
        <is>
          <t>ปลา</t>
        </is>
      </c>
      <c r="H29" s="186" t="inlineStr">
        <is>
          <t>ไก่</t>
        </is>
      </c>
      <c r="I29" s="188" t="inlineStr">
        <is>
          <t>หนู</t>
        </is>
      </c>
      <c r="J29" s="185" t="inlineStr">
        <is>
          <t>2</t>
        </is>
      </c>
      <c r="K29" s="186" t="inlineStr">
        <is>
          <t>✅ คำตอบที่ถูกต้อง: ข้อ ข. หมู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t>
        </is>
      </c>
      <c r="L29" s="186" t="n"/>
      <c r="M29" s="186" t="inlineStr">
        <is>
          <t>Gastrointestinal</t>
        </is>
      </c>
      <c r="N29" s="186" t="inlineStr">
        <is>
          <t>GERD</t>
        </is>
      </c>
      <c r="O29" s="185" t="inlineStr">
        <is>
          <t>Clinic</t>
        </is>
      </c>
      <c r="P29" s="186" t="inlineStr">
        <is>
          <t>ข้อ 28 Pharma Plus เล่มม่วง (เฉลยข้อ ข)</t>
        </is>
      </c>
      <c r="Q29" s="185" t="inlineStr">
        <is>
          <t>แบบฝึกหัด</t>
        </is>
      </c>
      <c r="R29" s="185" t="inlineStr">
        <is>
          <t>เล่มม่วง</t>
        </is>
      </c>
      <c r="S29" s="185" t="n"/>
    </row>
    <row r="30" ht="24" customHeight="1" s="49">
      <c r="A30" s="187" t="n">
        <v>28</v>
      </c>
      <c r="B30" s="18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t>
        </is>
      </c>
      <c r="C30" s="186" t="inlineStr">
        <is>
          <t>การใช้ยา Praziquantel ในผู้ป่วยรายนี้ มีวิธีการใช้อย่างไร</t>
        </is>
      </c>
      <c r="D30" s="186" t="n"/>
      <c r="E30" s="186" t="inlineStr">
        <is>
          <t>1000 mg 1x3, 1 day</t>
        </is>
      </c>
      <c r="F30" s="186" t="inlineStr">
        <is>
          <t>1000 mg 1x3, 2 days</t>
        </is>
      </c>
      <c r="G30" s="186" t="inlineStr">
        <is>
          <t>600 mg 1x3, 14 days</t>
        </is>
      </c>
      <c r="H30" s="186" t="inlineStr">
        <is>
          <t>600 mg 2x1, 1 day</t>
        </is>
      </c>
      <c r="I30" s="188" t="inlineStr">
        <is>
          <t>600 mg 2x3, 1 day</t>
        </is>
      </c>
      <c r="J30" s="185" t="inlineStr">
        <is>
          <t>1</t>
        </is>
      </c>
      <c r="K30" s="186" t="inlineStr">
        <is>
          <t>✅ คำตอบที่ถูกต้อง: ข้อ ก. 1000 mg 1x3, 1 day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t>
        </is>
      </c>
      <c r="L30" s="186" t="n"/>
      <c r="M30" s="186" t="inlineStr">
        <is>
          <t>Gastrointestinal</t>
        </is>
      </c>
      <c r="N30" s="186" t="inlineStr">
        <is>
          <t>GERD</t>
        </is>
      </c>
      <c r="O30" s="185" t="inlineStr">
        <is>
          <t>Clinic</t>
        </is>
      </c>
      <c r="P30" s="186" t="inlineStr">
        <is>
          <t>ข้อ 29 Pharma Plus เล่มม่วง (เฉลยข้อ )</t>
        </is>
      </c>
      <c r="Q30" s="185" t="inlineStr">
        <is>
          <t>แบบฝึกหัด</t>
        </is>
      </c>
      <c r="R30" s="185" t="inlineStr">
        <is>
          <t>เล่มม่วง</t>
        </is>
      </c>
      <c r="S30" s="185" t="n"/>
    </row>
    <row r="31" ht="24" customHeight="1" s="49">
      <c r="A31" s="187" t="n">
        <v>29</v>
      </c>
      <c r="B31" s="186" t="n"/>
      <c r="C31" s="186" t="inlineStr">
        <is>
          <t>สมุนไพรใดที่อาจแนะนำในผู้ป่วยรายนี้ คือ</t>
        </is>
      </c>
      <c r="D31" s="186" t="n"/>
      <c r="E31" s="186" t="inlineStr">
        <is>
          <t>เมล็ดฟักทอง</t>
        </is>
      </c>
      <c r="F31" s="186" t="inlineStr">
        <is>
          <t>เมล็ดทานตะวัน</t>
        </is>
      </c>
      <c r="G31" s="186" t="inlineStr">
        <is>
          <t>เปลือกมังคุด</t>
        </is>
      </c>
      <c r="H31" s="186" t="inlineStr">
        <is>
          <t>เปลือกทับทิม</t>
        </is>
      </c>
      <c r="I31" s="188" t="inlineStr">
        <is>
          <t>เปลือกส้มโอ</t>
        </is>
      </c>
      <c r="J31" s="185" t="inlineStr">
        <is>
          <t>1</t>
        </is>
      </c>
      <c r="K31" s="186" t="inlineStr">
        <is>
          <t>✅ คำตอบที่ถูกต้อง: ข้อ ก. เมล็ดฟักทอง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t>
        </is>
      </c>
      <c r="L31" s="186" t="n"/>
      <c r="M31" s="186" t="inlineStr">
        <is>
          <t>Gastrointestinal</t>
        </is>
      </c>
      <c r="N31" s="186" t="inlineStr">
        <is>
          <t>GERD</t>
        </is>
      </c>
      <c r="O31" s="185" t="inlineStr">
        <is>
          <t>Clinic</t>
        </is>
      </c>
      <c r="P31" s="186" t="inlineStr">
        <is>
          <t>ข้อ 30 Pharma Plus เล่มม่วง (เฉลยข้อ ก)</t>
        </is>
      </c>
      <c r="Q31" s="185" t="inlineStr">
        <is>
          <t>แบบฝึกหัด</t>
        </is>
      </c>
      <c r="R31" s="185" t="inlineStr">
        <is>
          <t>เล่มม่วง</t>
        </is>
      </c>
      <c r="S31" s="185" t="n"/>
    </row>
    <row r="32" ht="24" customHeight="1" s="49">
      <c r="A32" s="187" t="n">
        <v>30</v>
      </c>
      <c r="B32" s="186" t="n"/>
      <c r="C32" s="186" t="inlineStr">
        <is>
          <t>ข้อแนะนำการใช้ยาสำหรับผู้ป่วยให้นมบุตรคือข้อใด</t>
        </is>
      </c>
      <c r="D32" s="186" t="n"/>
      <c r="E32" s="186" t="inlineStr">
        <is>
          <t>สามารถใช้ได้เพราะไม่สามารถขับออกทางน้ำนม</t>
        </is>
      </c>
      <c r="F32" s="186" t="inlineStr">
        <is>
          <t>สามารถใช้ได้ไม่มีอาการข้างเคียงที่ร้ายแรง</t>
        </is>
      </c>
      <c r="G32" s="186" t="inlineStr">
        <is>
          <t>สามารถใช้ได้เพราะไม่เกิดเมตาบอไลต์ที่เป็นพิษ</t>
        </is>
      </c>
      <c r="H32" s="186" t="inlineStr">
        <is>
          <t>ไม่สามารถใช้ได้เพราะขับออกทางน้ำนม</t>
        </is>
      </c>
      <c r="I32" s="188" t="inlineStr">
        <is>
          <t>ไม่สามารถใช้ได้ขณะให้นมบุตร และหยุดใช้ยาอีก 2-3 วัน เพราะเมตาบอไลต์ช้า</t>
        </is>
      </c>
      <c r="J32" s="185" t="inlineStr">
        <is>
          <t>4</t>
        </is>
      </c>
      <c r="K32" s="186" t="inlineStr">
        <is>
          <t>✅ คำตอบที่ถูกต้อง: ข้อ ง. ไม่สามารถใช้ได้เพราะขับออกทางน้ำนม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t>
        </is>
      </c>
      <c r="L32" s="186" t="n"/>
      <c r="M32" s="186" t="inlineStr">
        <is>
          <t>Gastrointestinal</t>
        </is>
      </c>
      <c r="N32" s="186" t="inlineStr">
        <is>
          <t>GERD</t>
        </is>
      </c>
      <c r="O32" s="185" t="inlineStr">
        <is>
          <t>Clinic</t>
        </is>
      </c>
      <c r="P32" s="186" t="inlineStr">
        <is>
          <t>ข้อ 31 Pharma Plus เล่มม่วง (เฉลยข้อ ง)</t>
        </is>
      </c>
      <c r="Q32" s="185" t="inlineStr">
        <is>
          <t>แบบฝึกหัด</t>
        </is>
      </c>
      <c r="R32" s="185" t="inlineStr">
        <is>
          <t>เล่มม่วง</t>
        </is>
      </c>
      <c r="S32" s="185" t="n"/>
    </row>
    <row r="33" ht="24" customHeight="1" s="49">
      <c r="A33" s="187" t="n">
        <v>31</v>
      </c>
      <c r="B33" s="186" t="n"/>
      <c r="C33" s="186"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D33" s="186" t="n"/>
      <c r="E33" s="186" t="inlineStr">
        <is>
          <t>GERD</t>
        </is>
      </c>
      <c r="F33" s="186" t="inlineStr">
        <is>
          <t>GU</t>
        </is>
      </c>
      <c r="G33" s="186" t="inlineStr">
        <is>
          <t>DU</t>
        </is>
      </c>
      <c r="H33" s="186" t="inlineStr">
        <is>
          <t>Gastroparesis</t>
        </is>
      </c>
      <c r="I33" s="188" t="inlineStr">
        <is>
          <t>IBS</t>
        </is>
      </c>
      <c r="J33" s="185" t="inlineStr">
        <is>
          <t>1</t>
        </is>
      </c>
      <c r="K33" s="186" t="inlineStr">
        <is>
          <t>✅ คำตอบที่ถูกต้อง: ข้อ ก. GERD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t>
        </is>
      </c>
      <c r="L33" s="186" t="n"/>
      <c r="M33" s="186" t="inlineStr">
        <is>
          <t>Gastrointestinal</t>
        </is>
      </c>
      <c r="N33" s="186" t="inlineStr">
        <is>
          <t>GERD</t>
        </is>
      </c>
      <c r="O33" s="185" t="inlineStr">
        <is>
          <t>Clinic</t>
        </is>
      </c>
      <c r="P33" s="186" t="inlineStr">
        <is>
          <t>ข้อ 32 Pharma Plus เล่มม่วง (เฉลยข้อ ก)</t>
        </is>
      </c>
      <c r="Q33" s="185" t="inlineStr">
        <is>
          <t>แบบฝึกหัด</t>
        </is>
      </c>
      <c r="R33" s="185" t="inlineStr">
        <is>
          <t>เล่มม่วง</t>
        </is>
      </c>
      <c r="S33" s="185" t="n"/>
    </row>
    <row r="34" ht="24" customHeight="1" s="49">
      <c r="A34" s="187" t="n">
        <v>32</v>
      </c>
      <c r="B34" s="186" t="n"/>
      <c r="C34" s="186"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D34" s="186" t="n"/>
      <c r="E34" s="186" t="inlineStr">
        <is>
          <t>Sucralfate 1 g bid</t>
        </is>
      </c>
      <c r="F34" s="186" t="inlineStr">
        <is>
          <t>Famotidine 10 mg OD</t>
        </is>
      </c>
      <c r="G34" s="186" t="inlineStr">
        <is>
          <t>Domperidone 10 mg tid</t>
        </is>
      </c>
      <c r="H34" s="186" t="inlineStr">
        <is>
          <t>Magnesium-aluminium hydroxide 30 ml</t>
        </is>
      </c>
      <c r="I34" s="188" t="inlineStr">
        <is>
          <t>Omeprazole 20 mg OD</t>
        </is>
      </c>
      <c r="J34" s="185" t="inlineStr">
        <is>
          <t>5</t>
        </is>
      </c>
      <c r="K34" s="186" t="inlineStr">
        <is>
          <t>✅ คำตอบที่ถูกต้อง: ข้อ จ. Omeprazole 20 mg OD
🎯 ทำไมข้อนี้ถึงถูก: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t>
        </is>
      </c>
      <c r="L34" s="186" t="n"/>
      <c r="M34" s="186" t="inlineStr">
        <is>
          <t>Gastrointestinal</t>
        </is>
      </c>
      <c r="N34" s="186" t="inlineStr">
        <is>
          <t>GERD</t>
        </is>
      </c>
      <c r="O34" s="185" t="inlineStr">
        <is>
          <t>Clinic</t>
        </is>
      </c>
      <c r="P34" s="186" t="inlineStr">
        <is>
          <t>ข้อ 33 Pharma Plus เล่มม่วง (เฉลยข้อ จ)</t>
        </is>
      </c>
      <c r="Q34" s="185" t="inlineStr">
        <is>
          <t>แบบฝึกหัด</t>
        </is>
      </c>
      <c r="R34" s="185" t="inlineStr">
        <is>
          <t>เล่มม่วง</t>
        </is>
      </c>
      <c r="S34" s="185" t="n"/>
    </row>
    <row r="35" ht="24" customHeight="1" s="49">
      <c r="A35" s="187" t="n">
        <v>33</v>
      </c>
      <c r="B35" s="186" t="n"/>
      <c r="C35" s="186" t="inlineStr">
        <is>
          <t>Domperidone ออกฤทธิ์ผ่าน receptor ใด</t>
        </is>
      </c>
      <c r="D35" s="186" t="n"/>
      <c r="E35" s="186" t="inlineStr">
        <is>
          <t>D2 receptor</t>
        </is>
      </c>
      <c r="F35" s="186" t="inlineStr">
        <is>
          <t>M3 muscarinic receptor</t>
        </is>
      </c>
      <c r="G35" s="186" t="inlineStr">
        <is>
          <t>5-HT3 receptor</t>
        </is>
      </c>
      <c r="H35" s="186" t="inlineStr">
        <is>
          <t>5-HT4 receptor</t>
        </is>
      </c>
      <c r="I35" s="188" t="inlineStr">
        <is>
          <t>Alpha-1 adrenergic receptor</t>
        </is>
      </c>
      <c r="J35" s="185" t="inlineStr">
        <is>
          <t>1</t>
        </is>
      </c>
      <c r="K35" s="186" t="inlineStr">
        <is>
          <t>✅ คำตอบที่ถูกต้อง: ข้อ ก. D2 receptor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t>
        </is>
      </c>
      <c r="L35" s="186" t="n"/>
      <c r="M35" s="186" t="inlineStr">
        <is>
          <t>Gastrointestinal</t>
        </is>
      </c>
      <c r="N35" s="186" t="inlineStr">
        <is>
          <t>Nausea and vomiting</t>
        </is>
      </c>
      <c r="O35" s="185" t="inlineStr">
        <is>
          <t>Clinic</t>
        </is>
      </c>
      <c r="P35" s="186" t="inlineStr">
        <is>
          <t>ข้อ 34 Pharma Plus เล่มม่วง (เฉลยข้อ ก)</t>
        </is>
      </c>
      <c r="Q35" s="185" t="inlineStr">
        <is>
          <t>แบบฝึกหัด</t>
        </is>
      </c>
      <c r="R35" s="185" t="inlineStr">
        <is>
          <t>เล่มม่วง</t>
        </is>
      </c>
      <c r="S35" s="185" t="n"/>
    </row>
    <row r="36" ht="24" customHeight="1" s="49">
      <c r="A36" s="187" t="n">
        <v>34</v>
      </c>
      <c r="B36" s="186" t="n"/>
      <c r="C36" s="186" t="inlineStr">
        <is>
          <t>ยาใดที่เป็นยาสามัญประจำบ้าน</t>
        </is>
      </c>
      <c r="D36" s="186" t="n"/>
      <c r="E36" s="186" t="inlineStr">
        <is>
          <t>HCTZ</t>
        </is>
      </c>
      <c r="F36" s="186" t="inlineStr">
        <is>
          <t>Famotidine</t>
        </is>
      </c>
      <c r="G36" s="186" t="inlineStr">
        <is>
          <t>Domperidone</t>
        </is>
      </c>
      <c r="H36" s="186" t="inlineStr">
        <is>
          <t>Al3+ + Mg2+ (alum milk)</t>
        </is>
      </c>
      <c r="I36" s="188" t="inlineStr">
        <is>
          <t>Cimetidine</t>
        </is>
      </c>
      <c r="J36" s="185" t="inlineStr">
        <is>
          <t>4</t>
        </is>
      </c>
      <c r="K36" s="186" t="inlineStr">
        <is>
          <t>✅ คำตอบที่ถูกต้อง: ข้อ ง. Al3+ + Mg2+ (alum milk)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t>
        </is>
      </c>
      <c r="L36" s="186" t="n"/>
      <c r="M36" s="186" t="inlineStr">
        <is>
          <t>Gastrointestinal</t>
        </is>
      </c>
      <c r="N36" s="186" t="inlineStr">
        <is>
          <t>GERD</t>
        </is>
      </c>
      <c r="O36" s="185" t="inlineStr">
        <is>
          <t>Clinic</t>
        </is>
      </c>
      <c r="P36" s="186" t="inlineStr">
        <is>
          <t>ข้อ 36 Pharma Plus เล่มม่วง (เฉลยข้อ ง)</t>
        </is>
      </c>
      <c r="Q36" s="185" t="inlineStr">
        <is>
          <t>แบบฝึกหัด</t>
        </is>
      </c>
      <c r="R36" s="185" t="inlineStr">
        <is>
          <t>เล่มม่วง</t>
        </is>
      </c>
      <c r="S36" s="185" t="n"/>
    </row>
    <row r="37" ht="24" customHeight="1" s="49">
      <c r="A37" s="187" t="n">
        <v>35</v>
      </c>
      <c r="B37" s="186" t="n"/>
      <c r="C37" s="186" t="inlineStr">
        <is>
          <t>ยาใดต่อไปนี้ไม่ได้อยู่ใน regimen ในการรักษา H. pylori</t>
        </is>
      </c>
      <c r="D37" s="186" t="n"/>
      <c r="E37" s="186" t="inlineStr">
        <is>
          <t>Tetracycline</t>
        </is>
      </c>
      <c r="F37" s="186" t="inlineStr">
        <is>
          <t>Ranitidine</t>
        </is>
      </c>
      <c r="G37" s="186" t="inlineStr">
        <is>
          <t>Metronidazole</t>
        </is>
      </c>
      <c r="H37" s="186" t="inlineStr">
        <is>
          <t>Erythromycin</t>
        </is>
      </c>
      <c r="I37" s="188" t="inlineStr">
        <is>
          <t>Lansoprazole</t>
        </is>
      </c>
      <c r="J37" s="185" t="inlineStr">
        <is>
          <t>4</t>
        </is>
      </c>
      <c r="K37" s="186" t="inlineStr">
        <is>
          <t>✅ คำตอบที่ถูกต้อง: ข้อ ง. Erythromycin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t>
        </is>
      </c>
      <c r="L37" s="186" t="n"/>
      <c r="M37" s="186" t="inlineStr">
        <is>
          <t>Gastrointestinal</t>
        </is>
      </c>
      <c r="N37" s="186" t="inlineStr">
        <is>
          <t>Dyspepsia &amp; PUD</t>
        </is>
      </c>
      <c r="O37" s="185" t="inlineStr">
        <is>
          <t>Clinic</t>
        </is>
      </c>
      <c r="P37" s="186" t="inlineStr">
        <is>
          <t>ข้อ 37 Pharma Plus เล่มม่วง (เฉลยข้อ ง)</t>
        </is>
      </c>
      <c r="Q37" s="185" t="inlineStr">
        <is>
          <t>แบบฝึกหัด</t>
        </is>
      </c>
      <c r="R37" s="185" t="inlineStr">
        <is>
          <t>เล่มม่วง</t>
        </is>
      </c>
      <c r="S37" s="185" t="n"/>
    </row>
    <row r="38" ht="24" customHeight="1" s="49">
      <c r="A38" s="187" t="n">
        <v>36</v>
      </c>
      <c r="B38" s="186" t="n"/>
      <c r="C38" s="18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D38" s="186" t="n"/>
      <c r="E38" s="186" t="inlineStr">
        <is>
          <t>Omeprazole ลดการดูดซึม clopidogrel เนื่องจากดูดซึมได้ดีในสภาวะเป็นกรด</t>
        </is>
      </c>
      <c r="F38" s="186" t="inlineStr">
        <is>
          <t>Clopidogrel ลดการดูดซึม omeprazole</t>
        </is>
      </c>
      <c r="G38" s="186" t="inlineStr">
        <is>
          <t>Omeprazole ลดการดูดซึม clopidogrel เกิด toxic metabolite ที่ตับ</t>
        </is>
      </c>
      <c r="H38" s="186" t="inlineStr">
        <is>
          <t>Omeprazole เพิ่มการขับออกของ clopidogrel</t>
        </is>
      </c>
      <c r="I38" s="188" t="inlineStr">
        <is>
          <t>Omeprazole ทำให้ clopidogrel ไม่ถูกเปลี่ยนในรูปที่ออกฤทธิ์</t>
        </is>
      </c>
      <c r="J38" s="185" t="inlineStr">
        <is>
          <t>5</t>
        </is>
      </c>
      <c r="K38" s="186" t="inlineStr">
        <is>
          <t>✅ คำตอบที่ถูกต้อง: ข้อ จ. Omeprazole ทำให้ clopidogrel ไม่ถูกเปลี่ยนในรูปที่ออกฤทธิ์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t>
        </is>
      </c>
      <c r="L38" s="186" t="n"/>
      <c r="M38" s="186" t="inlineStr">
        <is>
          <t>Gastrointestinal</t>
        </is>
      </c>
      <c r="N38" s="186" t="inlineStr">
        <is>
          <t>GERD</t>
        </is>
      </c>
      <c r="O38" s="185" t="inlineStr">
        <is>
          <t>Clinic</t>
        </is>
      </c>
      <c r="P38" s="186" t="inlineStr">
        <is>
          <t>ข้อ 38 Pharma Plus เล่มม่วง (เฉลยข้อ จ)</t>
        </is>
      </c>
      <c r="Q38" s="185" t="inlineStr">
        <is>
          <t>แบบฝึกหัด</t>
        </is>
      </c>
      <c r="R38" s="185" t="inlineStr">
        <is>
          <t>เล่มม่วง</t>
        </is>
      </c>
      <c r="S38" s="185" t="n"/>
    </row>
    <row r="39" ht="24" customHeight="1" s="49">
      <c r="A39" s="187" t="n">
        <v>37</v>
      </c>
      <c r="B39" s="18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t>
        </is>
      </c>
      <c r="C39" s="186" t="inlineStr">
        <is>
          <t>Omeprazole ลดการดูดซึมของยาในข้อใด</t>
        </is>
      </c>
      <c r="D39" s="186" t="n"/>
      <c r="E39" s="186" t="inlineStr">
        <is>
          <t>Erythromycin</t>
        </is>
      </c>
      <c r="F39" s="186" t="inlineStr">
        <is>
          <t>Ketoconazole</t>
        </is>
      </c>
      <c r="G39" s="186" t="inlineStr">
        <is>
          <t>Diazepam</t>
        </is>
      </c>
      <c r="H39" s="186" t="inlineStr">
        <is>
          <t>Warfarin</t>
        </is>
      </c>
      <c r="I39" s="188" t="inlineStr">
        <is>
          <t>Escitalopram</t>
        </is>
      </c>
      <c r="J39" s="185" t="inlineStr">
        <is>
          <t>2</t>
        </is>
      </c>
      <c r="K39" s="186" t="inlineStr">
        <is>
          <t>✅ คำตอบที่ถูกต้อง: ข้อ ข. Ketoconazole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t>
        </is>
      </c>
      <c r="L39" s="186" t="n"/>
      <c r="M39" s="186" t="inlineStr">
        <is>
          <t>Gastrointestinal</t>
        </is>
      </c>
      <c r="N39" s="186" t="inlineStr">
        <is>
          <t>GERD</t>
        </is>
      </c>
      <c r="O39" s="185" t="inlineStr">
        <is>
          <t>Clinic</t>
        </is>
      </c>
      <c r="P39" s="186" t="inlineStr">
        <is>
          <t>ข้อ 39 Pharma Plus เล่มม่วง (เฉลยข้อ ข)</t>
        </is>
      </c>
      <c r="Q39" s="185" t="inlineStr">
        <is>
          <t>แบบฝึกหัด</t>
        </is>
      </c>
      <c r="R39" s="185" t="inlineStr">
        <is>
          <t>เล่มม่วง</t>
        </is>
      </c>
      <c r="S39" s="185" t="n"/>
    </row>
    <row r="40" ht="24" customHeight="1" s="49">
      <c r="A40" s="187" t="n">
        <v>38</v>
      </c>
      <c r="B40" s="186" t="n"/>
      <c r="C40" s="186"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D40" s="186" t="n"/>
      <c r="E40" s="186" t="inlineStr">
        <is>
          <t>แกะแคปซูลแล้วผสมกับน้ำเปล่า</t>
        </is>
      </c>
      <c r="F40" s="186" t="inlineStr">
        <is>
          <t>นมถั่วเหลือง</t>
        </is>
      </c>
      <c r="G40" s="186" t="inlineStr">
        <is>
          <t>ยาลดกรด</t>
        </is>
      </c>
      <c r="H40" s="186" t="inlineStr">
        <is>
          <t>น้ำส้ม</t>
        </is>
      </c>
      <c r="I40" s="188" t="inlineStr">
        <is>
          <t>น้ำหวาน</t>
        </is>
      </c>
      <c r="J40" s="185" t="inlineStr">
        <is>
          <t>3</t>
        </is>
      </c>
      <c r="K40" s="186" t="inlineStr">
        <is>
          <t>✅ คำตอบที่ถูกต้อง: ข้อ ค. ยาลดกรด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t>
        </is>
      </c>
      <c r="L40" s="186" t="n"/>
      <c r="M40" s="186" t="inlineStr">
        <is>
          <t>Gastrointestinal</t>
        </is>
      </c>
      <c r="N40" s="186" t="inlineStr">
        <is>
          <t>GERD</t>
        </is>
      </c>
      <c r="O40" s="185" t="inlineStr">
        <is>
          <t>Clinic</t>
        </is>
      </c>
      <c r="P40" s="186" t="inlineStr">
        <is>
          <t>ข้อ 40 Pharma Plus เล่มม่วง (เฉลยข้อ ค)</t>
        </is>
      </c>
      <c r="Q40" s="185" t="inlineStr">
        <is>
          <t>แบบฝึกหัด</t>
        </is>
      </c>
      <c r="R40" s="185" t="inlineStr">
        <is>
          <t>เล่มม่วง</t>
        </is>
      </c>
      <c r="S40" s="185" t="n"/>
    </row>
    <row r="41" ht="24" customHeight="1" s="49">
      <c r="A41" s="187" t="n">
        <v>39</v>
      </c>
      <c r="B41" s="186" t="inlineStr">
        <is>
          <t>สถานการณ์ที่ 10 แม่พาเด็ก 5 ขวบ มาร้านยามีอาการคันทวารตอนกลางคืน หงุดหงิดเบื่ออาหาร ไม่พบพยาธิในอุจจาระ</t>
        </is>
      </c>
      <c r="C41" s="186" t="inlineStr">
        <is>
          <t>จากอาการข้างต้น เกิดจากพยาธิตัวใดมากที่สุด</t>
        </is>
      </c>
      <c r="D41" s="186" t="n"/>
      <c r="E41" s="186" t="inlineStr">
        <is>
          <t>พยาธิไส้เดือน (Ascariasis)</t>
        </is>
      </c>
      <c r="F41" s="186" t="inlineStr">
        <is>
          <t>พยาธิตัวตืด (Tape worm)</t>
        </is>
      </c>
      <c r="G41" s="186" t="inlineStr">
        <is>
          <t>พยาธิปากขอ (Hook worm)</t>
        </is>
      </c>
      <c r="H41" s="186" t="inlineStr">
        <is>
          <t>พยาธิเข็มหมุด (Enterobiasis or pinworm)</t>
        </is>
      </c>
      <c r="I41" s="188" t="inlineStr">
        <is>
          <t>พยาธิใบไม้ในตับ (Opisthorchis)</t>
        </is>
      </c>
      <c r="J41" s="185" t="inlineStr">
        <is>
          <t>4</t>
        </is>
      </c>
      <c r="K41" s="186" t="inlineStr">
        <is>
          <t>✅ คำตอบที่ถูกต้อง: ข้อ ง. พยาธิเข็มหมุด (Enterobiasis or pinworm)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t>
        </is>
      </c>
      <c r="L41" s="186" t="n"/>
      <c r="M41" s="186" t="inlineStr">
        <is>
          <t>Gastrointestinal</t>
        </is>
      </c>
      <c r="N41" s="186" t="inlineStr">
        <is>
          <t>GERD</t>
        </is>
      </c>
      <c r="O41" s="185" t="inlineStr">
        <is>
          <t>Clinic</t>
        </is>
      </c>
      <c r="P41" s="186" t="inlineStr">
        <is>
          <t>ข้อ 41 Pharma Plus เล่มม่วง (เฉลยข้อ ง)</t>
        </is>
      </c>
      <c r="Q41" s="185" t="inlineStr">
        <is>
          <t>แบบฝึกหัด</t>
        </is>
      </c>
      <c r="R41" s="185" t="inlineStr">
        <is>
          <t>เล่มม่วง</t>
        </is>
      </c>
      <c r="S41" s="185" t="n"/>
    </row>
    <row r="42" ht="24" customHeight="1" s="49">
      <c r="A42" s="187" t="n">
        <v>40</v>
      </c>
      <c r="B42" s="186" t="inlineStr">
        <is>
          <t>สถานการณ์ที่ 10 แม่พาเด็ก 5 ขวบ มาร้านยามีอาการคันทวารตอนกลางคืน หงุดหงิดเบื่ออาหาร ไม่พบพยาธิในอุจจาระ</t>
        </is>
      </c>
      <c r="C42" s="186" t="inlineStr">
        <is>
          <t>ยาที่ท่านจะเลือกจ่ายให้กับผู้ป่วยรายนี้คือยาอะไร</t>
        </is>
      </c>
      <c r="D42" s="186" t="n"/>
      <c r="E42" s="186" t="inlineStr">
        <is>
          <t>Albendazole 400 mg ติดต่อกัน 3 วัน</t>
        </is>
      </c>
      <c r="F42" s="186" t="inlineStr">
        <is>
          <t>Mebendazole 100 mg ครั้งเดียว แล้วทานซ้ำในอีก 2 wk</t>
        </is>
      </c>
      <c r="G42" s="186" t="inlineStr">
        <is>
          <t>Niclosamide</t>
        </is>
      </c>
      <c r="H42" s="186" t="inlineStr">
        <is>
          <t>Pyrantel pamoate</t>
        </is>
      </c>
      <c r="I42" s="188" t="inlineStr">
        <is>
          <t>Praziquantel</t>
        </is>
      </c>
      <c r="J42" s="185" t="inlineStr">
        <is>
          <t>2</t>
        </is>
      </c>
      <c r="K42" s="186" t="inlineStr">
        <is>
          <t>✅ คำตอบที่ถูกต้อง: ข้อ ข. Mebendazole 100 mg ครั้งเดียว แล้วทานซ้ำในอีก 2 wk
🎯 ทำไมข้อนี้ถึงถูก: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t>
        </is>
      </c>
      <c r="L42" s="186" t="n"/>
      <c r="M42" s="186" t="inlineStr">
        <is>
          <t>Gastrointestinal</t>
        </is>
      </c>
      <c r="N42" s="186" t="inlineStr">
        <is>
          <t>GERD</t>
        </is>
      </c>
      <c r="O42" s="185" t="inlineStr">
        <is>
          <t>Clinic</t>
        </is>
      </c>
      <c r="P42" s="186" t="inlineStr">
        <is>
          <t>ข้อ 42 Pharma Plus เล่มม่วง (เฉลยข้อ ข)</t>
        </is>
      </c>
      <c r="Q42" s="185" t="inlineStr">
        <is>
          <t>แบบฝึกหัด</t>
        </is>
      </c>
      <c r="R42" s="185" t="inlineStr">
        <is>
          <t>เล่มม่วง</t>
        </is>
      </c>
      <c r="S42" s="185" t="n"/>
    </row>
    <row r="43" ht="24" customHeight="1" s="49">
      <c r="A43" s="187" t="n">
        <v>41</v>
      </c>
      <c r="B43" s="186" t="n"/>
      <c r="C43" s="186" t="inlineStr">
        <is>
          <t>แม่ไปตรวจพบว่าตนเองมีเชื้อพยาธิตัวตืด ยาที่ใช้ในการรักษาแม่คือยาอะไร</t>
        </is>
      </c>
      <c r="D43" s="186" t="n"/>
      <c r="E43" s="186" t="inlineStr">
        <is>
          <t>Albendazole 400 mg ติดต่อกัน 3 วัน</t>
        </is>
      </c>
      <c r="F43" s="186" t="inlineStr">
        <is>
          <t>Niclosamide</t>
        </is>
      </c>
      <c r="G43" s="186" t="inlineStr">
        <is>
          <t>Mebendazole</t>
        </is>
      </c>
      <c r="H43" s="186" t="inlineStr">
        <is>
          <t>Pyrantel pamoate</t>
        </is>
      </c>
      <c r="I43" s="188" t="inlineStr">
        <is>
          <t>Praziquantel</t>
        </is>
      </c>
      <c r="J43" s="185" t="inlineStr">
        <is>
          <t>2</t>
        </is>
      </c>
      <c r="K43" s="186" t="inlineStr">
        <is>
          <t>✅ คำตอบที่ถูกต้อง: ข้อ ข. Niclosamide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t>
        </is>
      </c>
      <c r="L43" s="186" t="n"/>
      <c r="M43" s="186" t="inlineStr">
        <is>
          <t>Gastrointestinal</t>
        </is>
      </c>
      <c r="N43" s="186" t="inlineStr">
        <is>
          <t>GERD</t>
        </is>
      </c>
      <c r="O43" s="185" t="inlineStr">
        <is>
          <t>Clinic</t>
        </is>
      </c>
      <c r="P43" s="186" t="inlineStr">
        <is>
          <t>ข้อ 43 Pharma Plus เล่มม่วง (เฉลยข้อ ข)</t>
        </is>
      </c>
      <c r="Q43" s="185" t="inlineStr">
        <is>
          <t>แบบฝึกหัด</t>
        </is>
      </c>
      <c r="R43" s="185" t="inlineStr">
        <is>
          <t>เล่มม่วง</t>
        </is>
      </c>
      <c r="S43" s="185" t="n"/>
    </row>
    <row r="44" ht="24" customHeight="1" s="49">
      <c r="A44" s="187" t="n">
        <v>42</v>
      </c>
      <c r="B44" s="186" t="n"/>
      <c r="C44" s="186" t="inlineStr">
        <is>
          <t>ข้อใดเป็นกลไกการออกฤทธิ์ของยา mebendazole</t>
        </is>
      </c>
      <c r="D44" s="186" t="n"/>
      <c r="E44" s="186" t="inlineStr">
        <is>
          <t>มีผลทำให้พยาธิเกิด paralysis</t>
        </is>
      </c>
      <c r="F44" s="186" t="inlineStr">
        <is>
          <t>Inhibit oxidative phosphorylation glucose</t>
        </is>
      </c>
      <c r="G44" s="186" t="inlineStr">
        <is>
          <t>ขัดขวางการนำ glucose มาใช้ของพยาธิ (block glucose reuptake)</t>
        </is>
      </c>
      <c r="H44" s="186" t="inlineStr">
        <is>
          <t>ทำให้พยาธิเกาะอยู่ผนังลำไส้หลุดออก</t>
        </is>
      </c>
      <c r="I44" s="188" t="inlineStr">
        <is>
          <t>ไม่มีข้อถูก</t>
        </is>
      </c>
      <c r="J44" s="185" t="inlineStr">
        <is>
          <t>3</t>
        </is>
      </c>
      <c r="K44" s="186" t="inlineStr">
        <is>
          <t>✅ คำตอบที่ถูกต้อง: ข้อ ค. ขัดขวางการนำ glucose มาใช้ของพยาธิ (block glucose reuptake)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t>
        </is>
      </c>
      <c r="L44" s="186" t="n"/>
      <c r="M44" s="186" t="inlineStr">
        <is>
          <t>Gastrointestinal</t>
        </is>
      </c>
      <c r="N44" s="186" t="inlineStr">
        <is>
          <t>GERD</t>
        </is>
      </c>
      <c r="O44" s="185" t="inlineStr">
        <is>
          <t>Clinic</t>
        </is>
      </c>
      <c r="P44" s="186" t="inlineStr">
        <is>
          <t>ข้อ 44 Pharma Plus เล่มม่วง (เฉลยข้อ ค)</t>
        </is>
      </c>
      <c r="Q44" s="185" t="inlineStr">
        <is>
          <t>แบบฝึกหัด</t>
        </is>
      </c>
      <c r="R44" s="185" t="inlineStr">
        <is>
          <t>เล่มม่วง</t>
        </is>
      </c>
      <c r="S44" s="185" t="n"/>
    </row>
    <row r="45" ht="24" customHeight="1" s="49">
      <c r="A45" s="187" t="n">
        <v>43</v>
      </c>
      <c r="B45" s="186" t="n"/>
      <c r="C45" s="186" t="inlineStr">
        <is>
          <t>ข้อใดคือคำแนะนำของการใช้ยา albendazole</t>
        </is>
      </c>
      <c r="D45" s="186" t="n"/>
      <c r="E45" s="186" t="inlineStr">
        <is>
          <t>เคี้ยวให้ละเอียดก่อนกลืน</t>
        </is>
      </c>
      <c r="F45" s="186" t="inlineStr">
        <is>
          <t>ห้ามทานร่วมกับยาลดกรด</t>
        </is>
      </c>
      <c r="G45" s="186" t="inlineStr">
        <is>
          <t>ห้ามทานร่วมกับ alcohol</t>
        </is>
      </c>
      <c r="H45" s="186" t="inlineStr">
        <is>
          <t>รับประทานยาถ่ายตามทุกครั้ง</t>
        </is>
      </c>
      <c r="I45" s="188" t="inlineStr">
        <is>
          <t>กินซ้ำทุกเดือนเพื่อป้องกัน</t>
        </is>
      </c>
      <c r="J45" s="185" t="inlineStr">
        <is>
          <t>1</t>
        </is>
      </c>
      <c r="K45" s="186" t="inlineStr">
        <is>
          <t>✅ คำตอบที่ถูกต้อง: ข้อ ก. เคี้ยวให้ละเอียดก่อนกลืน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t>
        </is>
      </c>
      <c r="L45" s="186" t="n"/>
      <c r="M45" s="186" t="inlineStr">
        <is>
          <t>Gastrointestinal</t>
        </is>
      </c>
      <c r="N45" s="186" t="inlineStr">
        <is>
          <t>GERD</t>
        </is>
      </c>
      <c r="O45" s="185" t="inlineStr">
        <is>
          <t>Clinic</t>
        </is>
      </c>
      <c r="P45" s="186" t="inlineStr">
        <is>
          <t>ข้อ 45 Pharma Plus เล่มม่วง (เฉลยข้อ ก)</t>
        </is>
      </c>
      <c r="Q45" s="185" t="inlineStr">
        <is>
          <t>แบบฝึกหัด</t>
        </is>
      </c>
      <c r="R45" s="185" t="inlineStr">
        <is>
          <t>เล่มม่วง</t>
        </is>
      </c>
      <c r="S45" s="185" t="n"/>
    </row>
    <row r="46" ht="24" customHeight="1" s="49">
      <c r="A46" s="187" t="n">
        <v>44</v>
      </c>
      <c r="B46" s="186" t="n"/>
      <c r="C46" s="186" t="inlineStr">
        <is>
          <t>สมุนไพรใดที่มีอยู่ในตำรับยาเตรียมแผนไทยที่มีผลการศึกษาว่ามีฤทธิ์ต้านพยาธิ</t>
        </is>
      </c>
      <c r="D46" s="186" t="n"/>
      <c r="E46" s="186" t="inlineStr">
        <is>
          <t>ฟักทอง ขี้เหล็ก</t>
        </is>
      </c>
      <c r="F46" s="186" t="inlineStr">
        <is>
          <t>มะเกลือ, ฟักทอง</t>
        </is>
      </c>
      <c r="G46" s="186" t="inlineStr">
        <is>
          <t>มะเกลือ, กานพลู</t>
        </is>
      </c>
      <c r="H46" s="186" t="inlineStr">
        <is>
          <t>มะม่วง, เปล้าน้อย</t>
        </is>
      </c>
      <c r="I46" s="188" t="inlineStr">
        <is>
          <t>กะเพรา, หอมแดง</t>
        </is>
      </c>
      <c r="J46" s="185" t="inlineStr">
        <is>
          <t>2</t>
        </is>
      </c>
      <c r="K46" s="186" t="inlineStr">
        <is>
          <t>✅ คำตอบที่ถูกต้อง: ข้อ ข. มะเกลือ, ฟักทอง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t>
        </is>
      </c>
      <c r="L46" s="186" t="n"/>
      <c r="M46" s="186" t="inlineStr">
        <is>
          <t>Gastrointestinal</t>
        </is>
      </c>
      <c r="N46" s="186" t="inlineStr">
        <is>
          <t>GERD</t>
        </is>
      </c>
      <c r="O46" s="185" t="inlineStr">
        <is>
          <t>Clinic</t>
        </is>
      </c>
      <c r="P46" s="186" t="inlineStr">
        <is>
          <t>ข้อ 46 Pharma Plus เล่มม่วง (เฉลยข้อ ข)</t>
        </is>
      </c>
      <c r="Q46" s="185" t="inlineStr">
        <is>
          <t>แบบฝึกหัด</t>
        </is>
      </c>
      <c r="R46" s="185" t="inlineStr">
        <is>
          <t>เล่มม่วง</t>
        </is>
      </c>
      <c r="S46" s="185" t="n"/>
    </row>
    <row r="47" ht="24" customHeight="1" s="49">
      <c r="A47" s="187" t="n">
        <v>45</v>
      </c>
      <c r="B47" s="186" t="n"/>
      <c r="C47" s="186" t="inlineStr">
        <is>
          <t>หญิงตั้งครรภ์เป็นพยาธิตืดสามารถใช้ยาอะไรได้</t>
        </is>
      </c>
      <c r="D47" s="186" t="n"/>
      <c r="E47" s="186" t="inlineStr">
        <is>
          <t>Albendazole</t>
        </is>
      </c>
      <c r="F47" s="186" t="inlineStr">
        <is>
          <t>Mebendazole</t>
        </is>
      </c>
      <c r="G47" s="186" t="inlineStr">
        <is>
          <t>Niclosamide</t>
        </is>
      </c>
      <c r="H47" s="186" t="inlineStr">
        <is>
          <t>Praziquantel</t>
        </is>
      </c>
      <c r="I47" s="188" t="inlineStr">
        <is>
          <t>Pyrantel pamoate</t>
        </is>
      </c>
      <c r="J47" s="185" t="inlineStr">
        <is>
          <t>3</t>
        </is>
      </c>
      <c r="K47" s="186" t="inlineStr">
        <is>
          <t>✅ คำตอบที่ถูกต้อง: ข้อ ค. Niclosamide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t>
        </is>
      </c>
      <c r="L47" s="186" t="n"/>
      <c r="M47" s="186" t="inlineStr">
        <is>
          <t>Gastrointestinal</t>
        </is>
      </c>
      <c r="N47" s="186" t="inlineStr">
        <is>
          <t>GERD</t>
        </is>
      </c>
      <c r="O47" s="185" t="inlineStr">
        <is>
          <t>Clinic</t>
        </is>
      </c>
      <c r="P47" s="186" t="inlineStr">
        <is>
          <t>ข้อ 47 Pharma Plus เล่มม่วง (เฉลยข้อ ค)</t>
        </is>
      </c>
      <c r="Q47" s="185" t="inlineStr">
        <is>
          <t>แบบฝึกหัด</t>
        </is>
      </c>
      <c r="R47" s="185" t="inlineStr">
        <is>
          <t>เล่มม่วง</t>
        </is>
      </c>
      <c r="S47" s="185" t="n"/>
    </row>
    <row r="48" ht="24" customHeight="1" s="49">
      <c r="A48" s="187" t="n">
        <v>46</v>
      </c>
      <c r="B48" s="186"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t>
        </is>
      </c>
      <c r="C48" s="186" t="inlineStr">
        <is>
          <t>ยาใดเหมาะกับผู้ป่วยรายนี้</t>
        </is>
      </c>
      <c r="D48" s="186" t="n"/>
      <c r="E48" s="186" t="inlineStr">
        <is>
          <t>ORS</t>
        </is>
      </c>
      <c r="F48" s="186" t="inlineStr">
        <is>
          <t>Diphenoxylate + atropine</t>
        </is>
      </c>
      <c r="G48" s="186" t="inlineStr">
        <is>
          <t>Hyoscine</t>
        </is>
      </c>
      <c r="H48" s="186" t="inlineStr">
        <is>
          <t>Loperamide</t>
        </is>
      </c>
      <c r="I48" s="188" t="inlineStr">
        <is>
          <t>Norfloxacin</t>
        </is>
      </c>
      <c r="J48" s="185" t="inlineStr">
        <is>
          <t>1</t>
        </is>
      </c>
      <c r="K48" s="186" t="inlineStr">
        <is>
          <t>✅ คำตอบที่ถูกต้อง: ข้อ ก. ORS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t>
        </is>
      </c>
      <c r="L48" s="186" t="n"/>
      <c r="M48" s="186" t="inlineStr">
        <is>
          <t>Gastrointestinal</t>
        </is>
      </c>
      <c r="N48" s="186" t="inlineStr">
        <is>
          <t>Nausea and vomiting</t>
        </is>
      </c>
      <c r="O48" s="185" t="inlineStr">
        <is>
          <t>Clinic</t>
        </is>
      </c>
      <c r="P48" s="186" t="inlineStr">
        <is>
          <t>ข้อ 48 Pharma Plus เล่มม่วง (เฉลยข้อ ก)</t>
        </is>
      </c>
      <c r="Q48" s="185" t="inlineStr">
        <is>
          <t>แบบฝึกหัด</t>
        </is>
      </c>
      <c r="R48" s="185" t="inlineStr">
        <is>
          <t>เล่มม่วง</t>
        </is>
      </c>
      <c r="S48" s="185" t="n"/>
    </row>
    <row r="49" ht="24" customHeight="1" s="49">
      <c r="A49" s="187" t="n">
        <v>47</v>
      </c>
      <c r="B49" s="186" t="n"/>
      <c r="C49" s="186" t="inlineStr">
        <is>
          <t>ยาสมุนไพรตามสาธารณสุขมูลฐาน ข้อใดควรเลือกใช้</t>
        </is>
      </c>
      <c r="D49" s="186" t="n"/>
      <c r="E49" s="186" t="inlineStr">
        <is>
          <t>กล้วยน้ำว้าสุก</t>
        </is>
      </c>
      <c r="F49" s="186" t="inlineStr">
        <is>
          <t>เนื้อมังคุด</t>
        </is>
      </c>
      <c r="G49" s="186" t="inlineStr">
        <is>
          <t>เมล็ดทับทิม</t>
        </is>
      </c>
      <c r="H49" s="186" t="inlineStr">
        <is>
          <t>ผลฝรั่งดิบ</t>
        </is>
      </c>
      <c r="I49" s="188" t="inlineStr">
        <is>
          <t>ใบตับเต่าเสียด</t>
        </is>
      </c>
      <c r="J49" s="185" t="inlineStr">
        <is>
          <t>4</t>
        </is>
      </c>
      <c r="K49" s="186" t="inlineStr">
        <is>
          <t>✅ คำตอบที่ถูกต้อง: ข้อ ง. ผลฝรั่งดิบ
🎯 ทำไมข้อนี้ถึงถูก:
ผลฝรั่งดิบ: 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t>
        </is>
      </c>
      <c r="L49" s="186" t="n"/>
      <c r="M49" s="186" t="inlineStr">
        <is>
          <t>Gastrointestinal</t>
        </is>
      </c>
      <c r="N49" s="186" t="inlineStr">
        <is>
          <t>Diarrhea &amp; Constipation</t>
        </is>
      </c>
      <c r="O49" s="185" t="inlineStr">
        <is>
          <t>Clinic</t>
        </is>
      </c>
      <c r="P49" s="186" t="inlineStr">
        <is>
          <t>ข้อ 49 Pharma Plus เล่มม่วง (เฉลยข้อ ง)</t>
        </is>
      </c>
      <c r="Q49" s="185" t="inlineStr">
        <is>
          <t>แบบฝึกหัด</t>
        </is>
      </c>
      <c r="R49" s="185" t="inlineStr">
        <is>
          <t>เล่มม่วง</t>
        </is>
      </c>
      <c r="S49" s="185" t="n"/>
    </row>
    <row r="50" ht="24" customHeight="1" s="49">
      <c r="A50" s="187" t="n">
        <v>48</v>
      </c>
      <c r="B50" s="186" t="n"/>
      <c r="C50" s="186" t="inlineStr">
        <is>
          <t>ยาใดที่ไม่ควรจ่ายในผู้ป่วยรายนี้</t>
        </is>
      </c>
      <c r="D50" s="186" t="n"/>
      <c r="E50" s="186" t="inlineStr">
        <is>
          <t>Activated charcoal</t>
        </is>
      </c>
      <c r="F50" s="186" t="inlineStr">
        <is>
          <t>Loperamide</t>
        </is>
      </c>
      <c r="G50" s="186" t="inlineStr">
        <is>
          <t>Norfloxacin</t>
        </is>
      </c>
      <c r="H50" s="186" t="inlineStr">
        <is>
          <t>Cotrimoxazole</t>
        </is>
      </c>
      <c r="I50" s="188" t="inlineStr">
        <is>
          <t>ORS</t>
        </is>
      </c>
      <c r="J50" s="185" t="inlineStr">
        <is>
          <t>3</t>
        </is>
      </c>
      <c r="K50" s="186" t="inlineStr">
        <is>
          <t>✅ คำตอบที่ถูกต้อง: ข้อ ค. Norfloxacin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t>
        </is>
      </c>
      <c r="L50" s="186" t="n"/>
      <c r="M50" s="186" t="inlineStr">
        <is>
          <t>Gastrointestinal</t>
        </is>
      </c>
      <c r="N50" s="186" t="inlineStr">
        <is>
          <t>GERD</t>
        </is>
      </c>
      <c r="O50" s="185" t="inlineStr">
        <is>
          <t>Clinic</t>
        </is>
      </c>
      <c r="P50" s="186" t="inlineStr">
        <is>
          <t>ข้อ 50 Pharma Plus เล่มม่วง (เฉลยข้อ ค)</t>
        </is>
      </c>
      <c r="Q50" s="185" t="inlineStr">
        <is>
          <t>แบบฝึกหัด</t>
        </is>
      </c>
      <c r="R50" s="185" t="inlineStr">
        <is>
          <t>เล่มม่วง</t>
        </is>
      </c>
      <c r="S50" s="185" t="n"/>
    </row>
    <row r="51" ht="24" customHeight="1" s="49">
      <c r="A51" s="187" t="n">
        <v>49</v>
      </c>
      <c r="B51" s="186" t="n"/>
      <c r="C51" s="186" t="inlineStr">
        <is>
          <t>ข้อใดเป็นคำแนะนำการปฏิบัติในการใช้ activated charcoal</t>
        </is>
      </c>
      <c r="D51" s="186" t="n"/>
      <c r="E51" s="186" t="inlineStr">
        <is>
          <t>รับประทานก่อนอาหารครึ่งชั่วโมง</t>
        </is>
      </c>
      <c r="F51" s="186" t="inlineStr">
        <is>
          <t>รับประทานวันละ 3 เม็ด วันละ 3 ครั้ง</t>
        </is>
      </c>
      <c r="G51" s="186" t="inlineStr">
        <is>
          <t>รับประทานหลังอาหาร 2 ชั่วโมง</t>
        </is>
      </c>
      <c r="H51" s="186" t="inlineStr">
        <is>
          <t>รับประทานยาต่อเนื่องจนหมด</t>
        </is>
      </c>
      <c r="I51" s="188" t="inlineStr">
        <is>
          <t>รับประทานร่วมกับยาฆ่าเชื้อได้</t>
        </is>
      </c>
      <c r="J51" s="185" t="inlineStr">
        <is>
          <t>2</t>
        </is>
      </c>
      <c r="K51" s="186" t="inlineStr">
        <is>
          <t>✅ คำตอบที่ถูกต้อง: ข้อ ข. รับประทานวันละ 3 เม็ด วันละ 3 ครั้ง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t>
        </is>
      </c>
      <c r="L51" s="186" t="n"/>
      <c r="M51" s="186" t="inlineStr">
        <is>
          <t>Gastrointestinal</t>
        </is>
      </c>
      <c r="N51" s="186" t="inlineStr">
        <is>
          <t>GERD</t>
        </is>
      </c>
      <c r="O51" s="185" t="inlineStr">
        <is>
          <t>Clinic</t>
        </is>
      </c>
      <c r="P51" s="186" t="inlineStr">
        <is>
          <t>ข้อ 51 Pharma Plus เล่มม่วง (เฉลยข้อ ข)</t>
        </is>
      </c>
      <c r="Q51" s="185" t="inlineStr">
        <is>
          <t>แบบฝึกหัด</t>
        </is>
      </c>
      <c r="R51" s="185" t="inlineStr">
        <is>
          <t>เล่มม่วง</t>
        </is>
      </c>
      <c r="S51" s="185" t="n"/>
    </row>
    <row r="52" ht="24" customHeight="1" s="49">
      <c r="A52" s="187" t="n">
        <v>50</v>
      </c>
      <c r="B52" s="186" t="n"/>
      <c r="C52" s="186" t="inlineStr">
        <is>
          <t>ข้อใดคือกลไกการออกฤทธิ์ของยา norfloxacin</t>
        </is>
      </c>
      <c r="D52" s="186" t="n"/>
      <c r="E52" s="186" t="inlineStr">
        <is>
          <t>ยับยั้งการสร้างเอนไซม์ topoisomerase</t>
        </is>
      </c>
      <c r="F52" s="186" t="inlineStr">
        <is>
          <t>ยับยั้งการสร้างเอนไซม์ dihydrofolate synthase</t>
        </is>
      </c>
      <c r="G52" s="186" t="inlineStr">
        <is>
          <t>ยับยั้งการสร้าง nucleic acid</t>
        </is>
      </c>
      <c r="H52" s="186" t="inlineStr">
        <is>
          <t>ยับยั้งการสร้าง cell wall</t>
        </is>
      </c>
      <c r="I52" s="188" t="inlineStr">
        <is>
          <t>ยับยั้งการสร้าง cell membrane</t>
        </is>
      </c>
      <c r="J52" s="185" t="inlineStr">
        <is>
          <t>1</t>
        </is>
      </c>
      <c r="K52" s="186" t="inlineStr">
        <is>
          <t>✅ คำตอบที่ถูกต้อง: ข้อ ก. ยับยั้งการสร้างเอนไซม์ topoisomerase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t>
        </is>
      </c>
      <c r="L52" s="186" t="n"/>
      <c r="M52" s="186" t="inlineStr">
        <is>
          <t>Gastrointestinal</t>
        </is>
      </c>
      <c r="N52" s="186" t="inlineStr">
        <is>
          <t>GERD</t>
        </is>
      </c>
      <c r="O52" s="185" t="inlineStr">
        <is>
          <t>Clinic</t>
        </is>
      </c>
      <c r="P52" s="186" t="inlineStr">
        <is>
          <t>ข้อ 52 Pharma Plus เล่มม่วง (เฉลยข้อ ก)</t>
        </is>
      </c>
      <c r="Q52" s="185" t="inlineStr">
        <is>
          <t>แบบฝึกหัด</t>
        </is>
      </c>
      <c r="R52" s="185" t="inlineStr">
        <is>
          <t>เล่มม่วง</t>
        </is>
      </c>
      <c r="S52" s="185" t="n"/>
    </row>
    <row r="53" ht="24" customHeight="1" s="49">
      <c r="A53" s="187" t="n">
        <v>51</v>
      </c>
      <c r="B53" s="186" t="inlineStr">
        <is>
          <t>ในใบสั่งมียาตัวเดียวคือ omeprazole 1 cap OD</t>
        </is>
      </c>
      <c r="C53" s="186" t="inlineStr">
        <is>
          <t>ถ้าผู้ป่วยได้รับยา ketoconazole รับประทานวันละครั้ง นาน 14 วัน ถามว่า การแก้ไขอันตรกิริยาระหว่าง omeprazole กับ ketoconazole คือ</t>
        </is>
      </c>
      <c r="D53" s="186" t="n"/>
      <c r="E53" s="186" t="inlineStr">
        <is>
          <t>เปลี่ยน omeprazole เป็น ranitidine</t>
        </is>
      </c>
      <c r="F53" s="186" t="inlineStr">
        <is>
          <t>เปลี่ยน omeprazole เป็น pantoprazole</t>
        </is>
      </c>
      <c r="G53" s="186" t="inlineStr">
        <is>
          <t>เปลี่ยน ketoconazole เป็น itraconazole</t>
        </is>
      </c>
      <c r="H53" s="186" t="inlineStr">
        <is>
          <t>เปลี่ยน ketoconazole เป็น fluconazole</t>
        </is>
      </c>
      <c r="I53" s="188" t="inlineStr">
        <is>
          <t>ให้รับประทาน omeprazole ตอนเช้า และ ketoconazole ตอนเย็น</t>
        </is>
      </c>
      <c r="J53" s="185" t="inlineStr">
        <is>
          <t>4</t>
        </is>
      </c>
      <c r="K53" s="186" t="inlineStr">
        <is>
          <t>✅ คำตอบที่ถูกต้อง: ข้อ ง. เปลี่ยน ketoconazole เป็น fluconazole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t>
        </is>
      </c>
      <c r="L53" s="186" t="n"/>
      <c r="M53" s="186" t="inlineStr">
        <is>
          <t>Gastrointestinal</t>
        </is>
      </c>
      <c r="N53" s="186" t="inlineStr">
        <is>
          <t>GERD</t>
        </is>
      </c>
      <c r="O53" s="185" t="inlineStr">
        <is>
          <t>Clinic</t>
        </is>
      </c>
      <c r="P53" s="186" t="inlineStr">
        <is>
          <t>ข้อ 53 Pharma Plus เล่มม่วง (เฉลยข้อ ง)</t>
        </is>
      </c>
      <c r="Q53" s="185" t="inlineStr">
        <is>
          <t>แบบฝึกหัด</t>
        </is>
      </c>
      <c r="R53" s="185" t="inlineStr">
        <is>
          <t>เล่มม่วง</t>
        </is>
      </c>
      <c r="S53" s="185" t="n"/>
    </row>
    <row r="54" ht="24" customHeight="1" s="49">
      <c r="A54" s="187" t="n">
        <v>52</v>
      </c>
      <c r="B54" s="186" t="n"/>
      <c r="C54" s="186" t="inlineStr">
        <is>
          <t>Omeprazole ใช้ยาอย่างไรจึงจะเหมาะสม</t>
        </is>
      </c>
      <c r="D54" s="186" t="n"/>
      <c r="E54" s="186" t="inlineStr">
        <is>
          <t>เวลาไหนก็ได้</t>
        </is>
      </c>
      <c r="F54" s="186" t="inlineStr">
        <is>
          <t>ก่อนอาหาร 1 ชั่วโมง</t>
        </is>
      </c>
      <c r="G54" s="186" t="inlineStr">
        <is>
          <t>หลังอาหารทันที</t>
        </is>
      </c>
      <c r="H54" s="186" t="inlineStr">
        <is>
          <t>หลังอาหาร 1 ชั่วโมง</t>
        </is>
      </c>
      <c r="I54" s="188" t="inlineStr">
        <is>
          <t>ก่อนนอน</t>
        </is>
      </c>
      <c r="J54" s="185" t="inlineStr">
        <is>
          <t>2</t>
        </is>
      </c>
      <c r="K54" s="186" t="inlineStr">
        <is>
          <t>✅ คำตอบที่ถูกต้อง: ข้อ ข. ก่อนอาหาร 1 ชั่วโมง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t>
        </is>
      </c>
      <c r="L54" s="186" t="n"/>
      <c r="M54" s="186" t="inlineStr">
        <is>
          <t>Gastrointestinal</t>
        </is>
      </c>
      <c r="N54" s="186" t="inlineStr">
        <is>
          <t>GERD</t>
        </is>
      </c>
      <c r="O54" s="185" t="inlineStr">
        <is>
          <t>Clinic</t>
        </is>
      </c>
      <c r="P54" s="186" t="inlineStr">
        <is>
          <t>ข้อ 54 Pharma Plus เล่มม่วง (เฉลยข้อ ข)</t>
        </is>
      </c>
      <c r="Q54" s="185" t="inlineStr">
        <is>
          <t>แบบฝึกหัด</t>
        </is>
      </c>
      <c r="R54" s="185" t="inlineStr">
        <is>
          <t>เล่มม่วง</t>
        </is>
      </c>
      <c r="S54" s="185" t="n"/>
    </row>
    <row r="55" ht="24" customHeight="1" s="49">
      <c r="A55" s="187" t="n">
        <v>53</v>
      </c>
      <c r="B55" s="186" t="n"/>
      <c r="C55" s="186" t="inlineStr">
        <is>
          <t>กลไกข้อใดคือกลไกของยา omeprazole</t>
        </is>
      </c>
      <c r="D55" s="186" t="n"/>
      <c r="E55" s="186" t="inlineStr">
        <is>
          <t>ยับยั้ง H1 receptor</t>
        </is>
      </c>
      <c r="F55" s="186" t="inlineStr">
        <is>
          <t>ยับยั้ง H2 receptor</t>
        </is>
      </c>
      <c r="G55" s="186" t="inlineStr">
        <is>
          <t>ยับยั้ง M2 receptor</t>
        </is>
      </c>
      <c r="H55" s="186" t="inlineStr">
        <is>
          <t>ยับยั้ง H+/K+ ATPase</t>
        </is>
      </c>
      <c r="I55" s="188" t="inlineStr">
        <is>
          <t>ยับยั้ง Alpha 1 receptor</t>
        </is>
      </c>
      <c r="J55" s="185" t="inlineStr">
        <is>
          <t>4</t>
        </is>
      </c>
      <c r="K55" s="186" t="inlineStr">
        <is>
          <t>✅ คำตอบที่ถูกต้อง: ข้อ ง. ยับยั้ง H+/K+ ATPase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t>
        </is>
      </c>
      <c r="L55" s="186" t="n"/>
      <c r="M55" s="186" t="inlineStr">
        <is>
          <t>Gastrointestinal</t>
        </is>
      </c>
      <c r="N55" s="186" t="inlineStr">
        <is>
          <t>GERD</t>
        </is>
      </c>
      <c r="O55" s="185" t="inlineStr">
        <is>
          <t>Clinic</t>
        </is>
      </c>
      <c r="P55" s="186" t="inlineStr">
        <is>
          <t>ข้อ 55 Pharma Plus เล่มม่วง (เฉลยข้อ ง)</t>
        </is>
      </c>
      <c r="Q55" s="185" t="inlineStr">
        <is>
          <t>แบบฝึกหัด</t>
        </is>
      </c>
      <c r="R55" s="185" t="inlineStr">
        <is>
          <t>เล่มม่วง</t>
        </is>
      </c>
      <c r="S55" s="185" t="n"/>
    </row>
    <row r="56" ht="24" customHeight="1" s="49">
      <c r="A56" s="187" t="n">
        <v>54</v>
      </c>
      <c r="B56" s="186" t="n"/>
      <c r="C56" s="186" t="inlineStr">
        <is>
          <t>อันตรกิริยาระหว่าง omeprazole กับ ketoconazole คือ</t>
        </is>
      </c>
      <c r="D56" s="186" t="n"/>
      <c r="E56" s="186" t="inlineStr">
        <is>
          <t>ลดระดับยา ketoconazole</t>
        </is>
      </c>
      <c r="F56" s="186" t="inlineStr">
        <is>
          <t>เพิ่มระดับยา ketoconazole</t>
        </is>
      </c>
      <c r="G56" s="186" t="inlineStr">
        <is>
          <t>ลดระดับยา omeprazole</t>
        </is>
      </c>
      <c r="H56" s="186" t="inlineStr">
        <is>
          <t>เพิ่มระดับยา omeprazole</t>
        </is>
      </c>
      <c r="I56" s="188" t="inlineStr">
        <is>
          <t>เพิ่มระดับยา ketoconazole และ omeprazole</t>
        </is>
      </c>
      <c r="J56" s="185" t="inlineStr">
        <is>
          <t>1</t>
        </is>
      </c>
      <c r="K56" s="186" t="inlineStr">
        <is>
          <t>✅ คำตอบที่ถูกต้อง: ข้อ ก. ลดระดับยา ketoconazole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t>
        </is>
      </c>
      <c r="L56" s="186" t="n"/>
      <c r="M56" s="186" t="inlineStr">
        <is>
          <t>Gastrointestinal</t>
        </is>
      </c>
      <c r="N56" s="186" t="inlineStr">
        <is>
          <t>GERD</t>
        </is>
      </c>
      <c r="O56" s="185" t="inlineStr">
        <is>
          <t>Clinic</t>
        </is>
      </c>
      <c r="P56" s="186" t="inlineStr">
        <is>
          <t>ข้อ 56 Pharma Plus เล่มม่วง (เฉลยข้อ ก)</t>
        </is>
      </c>
      <c r="Q56" s="185" t="inlineStr">
        <is>
          <t>แบบฝึกหัด</t>
        </is>
      </c>
      <c r="R56" s="185" t="inlineStr">
        <is>
          <t>เล่มม่วง</t>
        </is>
      </c>
      <c r="S56" s="185" t="n"/>
    </row>
    <row r="57" ht="24" customHeight="1" s="49">
      <c r="A57" s="187" t="n">
        <v>55</v>
      </c>
      <c r="B57" s="186" t="n"/>
      <c r="C57" s="186" t="inlineStr">
        <is>
          <t>Hycosine N-butyl bromide ห้ามใช้ในคนไข้โรคต่อไปนี้ ยกเว้น ข้อใด</t>
        </is>
      </c>
      <c r="D57" s="186" t="n"/>
      <c r="E57" s="186" t="inlineStr">
        <is>
          <t>Glaucoma</t>
        </is>
      </c>
      <c r="F57" s="186" t="inlineStr">
        <is>
          <t>Obstructive urotitis</t>
        </is>
      </c>
      <c r="G57" s="186" t="inlineStr">
        <is>
          <t>Gut obstruction</t>
        </is>
      </c>
      <c r="H57" s="186" t="inlineStr">
        <is>
          <t>Myasthenia gravis</t>
        </is>
      </c>
      <c r="I57" s="188" t="inlineStr">
        <is>
          <t>Duodenal ulcer</t>
        </is>
      </c>
      <c r="J57" s="185" t="inlineStr">
        <is>
          <t>5</t>
        </is>
      </c>
      <c r="K57" s="186" t="inlineStr">
        <is>
          <t>✅ คำตอบที่ถูกต้อง: ข้อ จ. Duodenal ulcer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t>
        </is>
      </c>
      <c r="L57" s="186" t="n"/>
      <c r="M57" s="186" t="inlineStr">
        <is>
          <t>Gastrointestinal</t>
        </is>
      </c>
      <c r="N57" s="186" t="inlineStr">
        <is>
          <t>GERD</t>
        </is>
      </c>
      <c r="O57" s="185" t="inlineStr">
        <is>
          <t>Clinic</t>
        </is>
      </c>
      <c r="P57" s="186" t="inlineStr">
        <is>
          <t>ข้อ 57 Pharma Plus เล่มม่วง (เฉลยข้อ จ)</t>
        </is>
      </c>
      <c r="Q57" s="185" t="inlineStr">
        <is>
          <t>แบบฝึกหัด</t>
        </is>
      </c>
      <c r="R57" s="185" t="inlineStr">
        <is>
          <t>เล่มม่วง</t>
        </is>
      </c>
      <c r="S57" s="185" t="n"/>
    </row>
    <row r="58" ht="24" customHeight="1" s="49">
      <c r="A58" s="187" t="n">
        <v>56</v>
      </c>
      <c r="B58" s="186" t="n"/>
      <c r="C58" s="186" t="inlineStr">
        <is>
          <t>ข้อใดคือคำแนะนำวิธีการรับประทานยา ketoconazole</t>
        </is>
      </c>
      <c r="D58" s="186" t="n"/>
      <c r="E58" s="186" t="inlineStr">
        <is>
          <t>กินก่อนอาหาร 30 นาที</t>
        </is>
      </c>
      <c r="F58" s="186" t="inlineStr">
        <is>
          <t>กินก่อนนอน</t>
        </is>
      </c>
      <c r="G58" s="186" t="inlineStr">
        <is>
          <t>กินหลังอาหารทันที</t>
        </is>
      </c>
      <c r="H58" s="186" t="inlineStr">
        <is>
          <t>ควรกินพร้อมไขมันเพื่อเพิ่มการดูดซึม</t>
        </is>
      </c>
      <c r="I58" s="188" t="inlineStr">
        <is>
          <t>ควรกินพร้อมยาลดกรด</t>
        </is>
      </c>
      <c r="J58" s="185" t="inlineStr">
        <is>
          <t>3</t>
        </is>
      </c>
      <c r="K58" s="186" t="inlineStr">
        <is>
          <t>✅ คำตอบที่ถูกต้อง: ข้อ ค. กินหลังอาหารทันที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t>
        </is>
      </c>
      <c r="L58" s="186" t="n"/>
      <c r="M58" s="186" t="inlineStr">
        <is>
          <t>Gastrointestinal</t>
        </is>
      </c>
      <c r="N58" s="186" t="inlineStr">
        <is>
          <t>GERD</t>
        </is>
      </c>
      <c r="O58" s="185" t="inlineStr">
        <is>
          <t>Clinic</t>
        </is>
      </c>
      <c r="P58" s="186" t="inlineStr">
        <is>
          <t>ข้อ 58 Pharma Plus เล่มม่วง (เฉลยข้อ ค)</t>
        </is>
      </c>
      <c r="Q58" s="185" t="inlineStr">
        <is>
          <t>แบบฝึกหัด</t>
        </is>
      </c>
      <c r="R58" s="185" t="inlineStr">
        <is>
          <t>เล่มม่วง</t>
        </is>
      </c>
      <c r="S58" s="185" t="n"/>
    </row>
    <row r="59" ht="24" customHeight="1" s="49">
      <c r="A59" s="187" t="n">
        <v>57</v>
      </c>
      <c r="B59" s="186"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t>
        </is>
      </c>
      <c r="C59" s="186" t="inlineStr">
        <is>
          <t>จากหนังสือ MIMS พบว่ายา lansoprazole จัดอยู่ใน pregnancy category B หมายถึงข้อใด</t>
        </is>
      </c>
      <c r="D59" s="186" t="n"/>
      <c r="E59" s="186" t="inlineStr">
        <is>
          <t>จากการศึกษาในสัตว์พบว่าทำให้เกิดความผิดปกติต่อตัวอ่อนในครรภ์ แต่ไม่มีการศึกษาในมนุษย์</t>
        </is>
      </c>
      <c r="F59" s="186" t="inlineStr">
        <is>
          <t>จากการศึกษาในมนุษย์พบว่าไม่มีความเสี่ยงในการก่อให้เกิดความผิดปกติต่อทารกในครรภ์</t>
        </is>
      </c>
      <c r="G59" s="186" t="inlineStr">
        <is>
          <t>จากการศึกษาในสัตว์พบว่าไม่มีความเสี่ยงในการทำให้เกิดความผิดปกติของตัวอ่อนในครรภ์ แต่ไม่มีการศึกษาในมนุษย์</t>
        </is>
      </c>
      <c r="H59" s="186"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I59" s="188"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J59" s="185" t="inlineStr">
        <is>
          <t>3</t>
        </is>
      </c>
      <c r="K59" s="186"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t>
        </is>
      </c>
      <c r="L59" s="186" t="n"/>
      <c r="M59" s="186" t="inlineStr">
        <is>
          <t>Gastrointestinal</t>
        </is>
      </c>
      <c r="N59" s="186" t="inlineStr">
        <is>
          <t>GERD</t>
        </is>
      </c>
      <c r="O59" s="185" t="inlineStr">
        <is>
          <t>Clinic</t>
        </is>
      </c>
      <c r="P59" s="186" t="inlineStr">
        <is>
          <t>ข้อ 59 Pharma Plus เล่มม่วง (เฉลยข้อ ค)</t>
        </is>
      </c>
      <c r="Q59" s="185" t="inlineStr">
        <is>
          <t>แบบฝึกหัด</t>
        </is>
      </c>
      <c r="R59" s="185" t="inlineStr">
        <is>
          <t>เล่มม่วง</t>
        </is>
      </c>
      <c r="S59" s="185" t="n"/>
    </row>
    <row r="60" ht="24" customHeight="1" s="49">
      <c r="A60" s="187" t="n">
        <v>58</v>
      </c>
      <c r="B60" s="186" t="n"/>
      <c r="C60" s="186" t="inlineStr">
        <is>
          <t>ผู้ป่วยเป็นโรค GERD ยาใดไม่ควรใช้</t>
        </is>
      </c>
      <c r="D60" s="186" t="n"/>
      <c r="E60" s="186" t="inlineStr">
        <is>
          <t>Serratopeptidase</t>
        </is>
      </c>
      <c r="F60" s="186" t="inlineStr">
        <is>
          <t>Metoclopramide</t>
        </is>
      </c>
      <c r="G60" s="186" t="inlineStr">
        <is>
          <t>Alendronate</t>
        </is>
      </c>
      <c r="H60" s="186" t="inlineStr">
        <is>
          <t>Bisacodyl</t>
        </is>
      </c>
      <c r="I60" s="188" t="inlineStr">
        <is>
          <t>MOM</t>
        </is>
      </c>
      <c r="J60" s="185" t="inlineStr">
        <is>
          <t>3</t>
        </is>
      </c>
      <c r="K60" s="186" t="inlineStr">
        <is>
          <t>✅ คำตอบที่ถูกต้อง: ข้อ ค. Alendronate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t>
        </is>
      </c>
      <c r="L60" s="186" t="n"/>
      <c r="M60" s="186" t="inlineStr">
        <is>
          <t>Gastrointestinal</t>
        </is>
      </c>
      <c r="N60" s="186" t="inlineStr">
        <is>
          <t>GERD</t>
        </is>
      </c>
      <c r="O60" s="185" t="inlineStr">
        <is>
          <t>Clinic</t>
        </is>
      </c>
      <c r="P60" s="186" t="inlineStr">
        <is>
          <t>ข้อ 60 Pharma Plus เล่มม่วง (เฉลยข้อ ค)</t>
        </is>
      </c>
      <c r="Q60" s="185" t="inlineStr">
        <is>
          <t>แบบฝึกหัด</t>
        </is>
      </c>
      <c r="R60" s="185" t="inlineStr">
        <is>
          <t>เล่มม่วง</t>
        </is>
      </c>
      <c r="S60" s="185" t="n"/>
    </row>
    <row r="61" ht="24" customHeight="1" s="49">
      <c r="A61" s="187" t="n">
        <v>59</v>
      </c>
      <c r="B61" s="186" t="n"/>
      <c r="C61" s="186" t="inlineStr">
        <is>
          <t>ผู้ป่วยควรได้รับการรักษาด้วยยาใด</t>
        </is>
      </c>
      <c r="D61" s="186" t="n"/>
      <c r="E61" s="186" t="inlineStr">
        <is>
          <t>Famotidine</t>
        </is>
      </c>
      <c r="F61" s="186" t="inlineStr">
        <is>
          <t>Bismuth subsalicylate</t>
        </is>
      </c>
      <c r="G61" s="186" t="inlineStr">
        <is>
          <t>Salol and Menthol mixture</t>
        </is>
      </c>
      <c r="H61" s="186" t="inlineStr">
        <is>
          <t>Hyoscine-N-butyl bromide</t>
        </is>
      </c>
      <c r="I61" s="188" t="inlineStr">
        <is>
          <t>Simethicone</t>
        </is>
      </c>
      <c r="J61" s="185" t="inlineStr">
        <is>
          <t>1</t>
        </is>
      </c>
      <c r="K61" s="186" t="inlineStr">
        <is>
          <t>✅ คำตอบที่ถูกต้อง: ข้อ ก. Famotidine
🎯 ทำไมข้อนี้ถึงถูก: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t>
        </is>
      </c>
      <c r="L61" s="186" t="n"/>
      <c r="M61" s="186" t="inlineStr">
        <is>
          <t>Gastrointestinal</t>
        </is>
      </c>
      <c r="N61" s="186" t="inlineStr">
        <is>
          <t>Dyspepsia &amp; PUD</t>
        </is>
      </c>
      <c r="O61" s="185" t="inlineStr">
        <is>
          <t>Clinic</t>
        </is>
      </c>
      <c r="P61" s="186" t="inlineStr">
        <is>
          <t>ข้อ 61 Pharma Plus เล่มม่วง (เฉลยข้อ ก)</t>
        </is>
      </c>
      <c r="Q61" s="185" t="inlineStr">
        <is>
          <t>แบบฝึกหัด</t>
        </is>
      </c>
      <c r="R61" s="185" t="inlineStr">
        <is>
          <t>เล่มม่วง</t>
        </is>
      </c>
      <c r="S61" s="185" t="n"/>
    </row>
    <row r="62" ht="24" customHeight="1" s="49">
      <c r="A62" s="187" t="n">
        <v>60</v>
      </c>
      <c r="B62" s="186" t="n"/>
      <c r="C62" s="186" t="inlineStr">
        <is>
          <t>สารสำคัญในมะขามแขกเป็นสารกลุ่มใดและออกฤทธิ์เป็นยาระบายกลุ่มใด</t>
        </is>
      </c>
      <c r="D62" s="186" t="n"/>
      <c r="E62" s="186" t="inlineStr">
        <is>
          <t>Anthraquinones, stimulant laxatives</t>
        </is>
      </c>
      <c r="F62" s="186" t="inlineStr">
        <is>
          <t>Quinones, stimulant laxatives</t>
        </is>
      </c>
      <c r="G62" s="186" t="inlineStr">
        <is>
          <t>Alkaloids, bulk forming laxatives</t>
        </is>
      </c>
      <c r="H62" s="186" t="inlineStr">
        <is>
          <t>Isoquinoline alkaloids, stimulant laxatives</t>
        </is>
      </c>
      <c r="I62" s="188" t="inlineStr">
        <is>
          <t>Flavonoids, bulk forming laxatives</t>
        </is>
      </c>
      <c r="J62" s="185" t="inlineStr">
        <is>
          <t>1</t>
        </is>
      </c>
      <c r="K62" s="186" t="inlineStr">
        <is>
          <t>✅ คำตอบที่ถูกต้อง: ข้อ ก. Anthraquinones, stimulant laxatives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t>
        </is>
      </c>
      <c r="L62" s="186" t="n"/>
      <c r="M62" s="186" t="inlineStr">
        <is>
          <t>Gastrointestinal</t>
        </is>
      </c>
      <c r="N62" s="186" t="inlineStr">
        <is>
          <t>GERD</t>
        </is>
      </c>
      <c r="O62" s="185" t="inlineStr">
        <is>
          <t>Clinic</t>
        </is>
      </c>
      <c r="P62" s="186" t="inlineStr">
        <is>
          <t>ข้อ 62 Pharma Plus เล่มม่วง (เฉลยข้อ ก)</t>
        </is>
      </c>
      <c r="Q62" s="185" t="inlineStr">
        <is>
          <t>แบบฝึกหัด</t>
        </is>
      </c>
      <c r="R62" s="185" t="inlineStr">
        <is>
          <t>เล่มม่วง</t>
        </is>
      </c>
      <c r="S62" s="185" t="n"/>
    </row>
    <row r="63" ht="24" customHeight="1" s="49">
      <c r="A63" s="187" t="n">
        <v>61</v>
      </c>
      <c r="B63" s="186" t="n"/>
      <c r="C63" s="186" t="inlineStr">
        <is>
          <t>อาการไม่พึงประสงค์ใดที่พบบ่อยในช่วงแรกของการใช้ยาระบายมะขามแขก</t>
        </is>
      </c>
      <c r="D63" s="186" t="n"/>
      <c r="E63" s="186" t="inlineStr">
        <is>
          <t>Abdominal pain</t>
        </is>
      </c>
      <c r="F63" s="186" t="inlineStr">
        <is>
          <t>Antonic colon</t>
        </is>
      </c>
      <c r="G63" s="186" t="inlineStr">
        <is>
          <t>Electrolyte imbalance</t>
        </is>
      </c>
      <c r="H63" s="186" t="inlineStr">
        <is>
          <t>Noninfectious colitis</t>
        </is>
      </c>
      <c r="I63" s="188" t="inlineStr">
        <is>
          <t>Irritate bowel</t>
        </is>
      </c>
      <c r="J63" s="185" t="inlineStr">
        <is>
          <t>1</t>
        </is>
      </c>
      <c r="K63" s="186" t="inlineStr">
        <is>
          <t>✅ คำตอบที่ถูกต้อง: ข้อ ก. Abdominal pain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t>
        </is>
      </c>
      <c r="L63" s="186" t="n"/>
      <c r="M63" s="186" t="inlineStr">
        <is>
          <t>Gastrointestinal</t>
        </is>
      </c>
      <c r="N63" s="186" t="inlineStr">
        <is>
          <t>GERD</t>
        </is>
      </c>
      <c r="O63" s="185" t="inlineStr">
        <is>
          <t>Clinic</t>
        </is>
      </c>
      <c r="P63" s="186" t="inlineStr">
        <is>
          <t>ข้อ 63 Pharma Plus เล่มม่วง (เฉลยข้อ ก)</t>
        </is>
      </c>
      <c r="Q63" s="185" t="inlineStr">
        <is>
          <t>แบบฝึกหัด</t>
        </is>
      </c>
      <c r="R63" s="185" t="inlineStr">
        <is>
          <t>เล่มม่วง</t>
        </is>
      </c>
      <c r="S63" s="185" t="n"/>
    </row>
    <row r="64" ht="24" customHeight="1" s="49">
      <c r="A64" s="187" t="n">
        <v>62</v>
      </c>
      <c r="B64" s="186" t="n"/>
      <c r="C64" s="186"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D64" s="186" t="n"/>
      <c r="E64" s="186" t="inlineStr">
        <is>
          <t>Entamoeba histolytica</t>
        </is>
      </c>
      <c r="F64" s="186" t="inlineStr">
        <is>
          <t>Shigella dysenteriae</t>
        </is>
      </c>
      <c r="G64" s="186" t="inlineStr">
        <is>
          <t>Giardia lamblia</t>
        </is>
      </c>
      <c r="H64" s="186" t="inlineStr">
        <is>
          <t>Vibrio parahaemolyticus</t>
        </is>
      </c>
      <c r="I64" s="188" t="inlineStr">
        <is>
          <t>Clostridium difficile</t>
        </is>
      </c>
      <c r="J64" s="185" t="inlineStr">
        <is>
          <t>2</t>
        </is>
      </c>
      <c r="K64" s="186" t="inlineStr">
        <is>
          <t>✅ คำตอบที่ถูกต้อง: ข้อ ข. Shigella dysenteriae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t>
        </is>
      </c>
      <c r="L64" s="186" t="n"/>
      <c r="M64" s="186" t="inlineStr">
        <is>
          <t>Gastrointestinal</t>
        </is>
      </c>
      <c r="N64" s="186" t="inlineStr">
        <is>
          <t>Nausea and vomiting</t>
        </is>
      </c>
      <c r="O64" s="185" t="inlineStr">
        <is>
          <t>Clinic</t>
        </is>
      </c>
      <c r="P64" s="186" t="inlineStr">
        <is>
          <t>ข้อ 64 Pharma Plus เล่มม่วง (เฉลยข้อ ข)</t>
        </is>
      </c>
      <c r="Q64" s="185" t="inlineStr">
        <is>
          <t>แบบฝึกหัด</t>
        </is>
      </c>
      <c r="R64" s="185" t="inlineStr">
        <is>
          <t>เล่มม่วง</t>
        </is>
      </c>
      <c r="S64" s="185" t="n"/>
    </row>
    <row r="65" ht="24" customHeight="1" s="49">
      <c r="A65" s="187" t="n">
        <v>63</v>
      </c>
      <c r="B65" s="186" t="n"/>
      <c r="C65" s="186" t="inlineStr">
        <is>
          <t>ผู้ป่วยหญิงไทย อายุ 40 ปี มาขอซื้อยาหยุดถ่าย เภสัชกรซักประวัติพบว่า ถ่ายอุจจาระเหลวเป็นมูกเลือด มีไข้ ปวดเบ่งท้องรุนแรง สงสัยภาวะบิดไม่มีตัว (Bacillary dysentery) ยาในกลุ่มใดที่ 'ห้ามใช้โดยเด็ดขาด' ในผู้ป่วยรายนี้</t>
        </is>
      </c>
      <c r="D65" s="186" t="n"/>
      <c r="E65" s="186" t="inlineStr">
        <is>
          <t>ผงน้ำตาลเกลือแร่ทดแทนน้ำและเกลือแร่ (Oral Rehydration Salts: ORS)</t>
        </is>
      </c>
      <c r="F65" s="186" t="inlineStr">
        <is>
          <t>ยาดูดซับสารพิษและสารคัดหลั่ง (Adsorbents เช่น Activated Charcoal หรือ Smectite)</t>
        </is>
      </c>
      <c r="G65" s="186" t="inlineStr">
        <is>
          <t>ยากดการบีบตัวของลำไส้หรือยาหยุดถ่าย (Antimotility agents เช่น Loperamide)</t>
        </is>
      </c>
      <c r="H65" s="186" t="inlineStr">
        <is>
          <t>ยาลดไข้บรรเทาปวดกลุ่มพาราเซตามอล (Paracetamol)</t>
        </is>
      </c>
      <c r="I65" s="188" t="inlineStr">
        <is>
          <t>ยาบรรเทาอาการคลื่นไส้อาเจียน (Antiemetics เช่น Domperidone)</t>
        </is>
      </c>
      <c r="J65" s="185" t="inlineStr">
        <is>
          <t>3</t>
        </is>
      </c>
      <c r="K65" s="186" t="inlineStr">
        <is>
          <t>✅ คำตอบที่ถูกต้อง: ข้อ ค. ยากดการบีบตัวของลำไส้หรือยาหยุดถ่าย (Antimotility agents เช่น Loperamide)
🎯 ทำไมข้อนี้ถึงถูก:
ยากลุ่ม Antimotility agents (เช่น Loperamide, Diphenoxylate) ออกฤทธิ์กดการบีบตัวของลำไส้ (Inhibit peristalsis) ทำให้เชื้อแบคทีเรียและสารพิษคั่งค้างอยู่ในลำไส้นานขึ้น เพิ่มการดูดซึมท็อกซินเข้าสู่กระแสเลือด และเสี่ยงต่อการเกิดภาวะแทรกซ้อนรุนแรง เช่น Toxic Megacolon, ลำไส้ทะลุ (Intestinal perforation) หรือติดเชื้อในกระแสเลือด จึงเป็น ข้อห้ามใช้อย่างเด็ดขาด (Strictly contraindicated)
🔍 ข้ออื่นผิดเพราะอะไร:
• ข้อ ก. ผงเกลือแร่ ORS เป็นการรักษาหลักที่จำเป็นที่สุด (First-line supportive therapy) เพื่อป้องกันภาวะขาดน้ำ
• ข้อ ข. Adsorbents สามารถช่วยดูดซับท็อกซินได้ ไม่ได้เป็นข้อห้ามเด็ดขาด
• ข้อ ง. Paracetamol สามารถใช้ลดไข้และบรรเทาอาการปวดได้อย่างปลอดภัย
• ข้อ จ. Antiemetics สามารถให้ได้หากผู้ป่วยมีอาการอาเจียนร่วมด้วยเพื่อช่วยให้จิบ ORS ได้</t>
        </is>
      </c>
      <c r="L65" s="186" t="n"/>
      <c r="M65" s="186" t="inlineStr">
        <is>
          <t>Gastrointestinal</t>
        </is>
      </c>
      <c r="N65" s="186" t="inlineStr">
        <is>
          <t>Diarrhea &amp; Constipation</t>
        </is>
      </c>
      <c r="O65" s="185" t="inlineStr">
        <is>
          <t>Clinic</t>
        </is>
      </c>
      <c r="P65" s="186" t="inlineStr">
        <is>
          <t>ข้อ 65 Pharma Plus เล่มม่วง (เฉลยข้อ ค)</t>
        </is>
      </c>
      <c r="Q65" s="185" t="inlineStr">
        <is>
          <t>แบบฝึกหัด</t>
        </is>
      </c>
      <c r="R65" s="185" t="inlineStr">
        <is>
          <t>เล่มม่วง</t>
        </is>
      </c>
      <c r="S65" s="185" t="n"/>
    </row>
    <row r="66" ht="24" customHeight="1" s="49">
      <c r="A66" s="187" t="n">
        <v>64</v>
      </c>
      <c r="B66" s="186" t="n"/>
      <c r="C66" s="186" t="inlineStr">
        <is>
          <t>ผู้ป่วยหญิงอายุ 40 ปี มีอาการถ่ายเหลวเป็นมูกเลือด มีไข้ และปวดเบ่งท้องรุนแรง วินิจฉัยเบื้องต้นเป็น Bacillary Dysentery (Shigellosis) ยาต้านจุลชีพในข้อใดจัดเป็น First-line Drug of Choice สำหรับการรักษาในผู้ใหญ่</t>
        </is>
      </c>
      <c r="D66" s="186" t="n"/>
      <c r="E66" s="186" t="inlineStr">
        <is>
          <t>Cotrimoxazole (Sulfamethoxazole + Trimethoprim)</t>
        </is>
      </c>
      <c r="F66" s="186" t="inlineStr">
        <is>
          <t>Norfloxacin 400 mg รับประทานวันละ 2 ครั้ง นาน 3-5 วัน (ยากลุ่ม Fluoroquinolones)</t>
        </is>
      </c>
      <c r="G66" s="186" t="inlineStr">
        <is>
          <t>Metronidazole 400 mg รับประทานวันละ 3 ครั้ง</t>
        </is>
      </c>
      <c r="H66" s="186" t="inlineStr">
        <is>
          <t>Amoxicillin 500 mg รับประทานวันละ 3 ครั้ง</t>
        </is>
      </c>
      <c r="I66" s="188" t="inlineStr">
        <is>
          <t>Tetracycline 250 mg รับประทานวันละ 4 ครั้ง</t>
        </is>
      </c>
      <c r="J66" s="185" t="inlineStr">
        <is>
          <t>2</t>
        </is>
      </c>
      <c r="K66" s="186" t="inlineStr">
        <is>
          <t>✅ คำตอบที่ถูกต้อง: ข้อ ข. Norfloxacin 400 mg รับประทานวันละ 2 ครั้ง นาน 3-5 วัน (ยากลุ่ม Fluoroquinolones)
🎯 ทำไมข้อนี้ถึงถูก:
Norfloxacin และ Ciprofloxacin มีประสิทธิภาพสูงในการกำจัดเชื้อ Shigella ในทางเดินอาหาร ช่วยลดระยะเวลาของอาการท้องเสีย ไข้ และลดการแพร่กระจายเชื้อสู่ผู้อื่น
🔍 ข้ออื่นผิดเพราะอะไร:
• ข้อ ก. Cotrimoxazole ปัจจุบันพบอัตราการดื้อยาของเชื้อ Shigella ในประเทศไทยสูงมาก จึงไม่ใช่ First-line
• ข้อ ค. Metronidazole เป็นยาทางเลือกสำหรับภาวะ Amoebic dysentery (บิดมีตัวจากเชื้อ Entamoeba histolytica) หรือ Giardiasis ไม่ใช่บิดไม่มีตัว
• ข้อ ง. และ จ. Amoxicillin และ Tetracycline มีอัตราดื้อยาสูงมากและไม่มีประสิทธิภาพเพียงพอในการรักษา Shigellosis</t>
        </is>
      </c>
      <c r="L66" s="186" t="n"/>
      <c r="M66" s="186" t="inlineStr">
        <is>
          <t>Gastrointestinal</t>
        </is>
      </c>
      <c r="N66" s="186" t="inlineStr">
        <is>
          <t>Diarrhea &amp; Constipation</t>
        </is>
      </c>
      <c r="O66" s="185" t="inlineStr">
        <is>
          <t>Clinic</t>
        </is>
      </c>
      <c r="P66" s="186" t="inlineStr">
        <is>
          <t>ข้อ 66 Pharma Plus เล่มม่วง (เฉลยข้อ ข)</t>
        </is>
      </c>
      <c r="Q66" s="185" t="inlineStr">
        <is>
          <t>แบบฝึกหัด</t>
        </is>
      </c>
      <c r="R66" s="185" t="inlineStr">
        <is>
          <t>เล่มม่วง</t>
        </is>
      </c>
      <c r="S66" s="185" t="n"/>
    </row>
    <row r="67" ht="24" customHeight="1" s="49">
      <c r="A67" s="187" t="n">
        <v>65</v>
      </c>
      <c r="B67" s="186" t="n"/>
      <c r="C67" s="186" t="inlineStr">
        <is>
          <t>เภสัชกรให้คำแนะนำในการปฏิบัติตัวและการใช้ยาแก่ผู้ป่วยโรคท้องร่วงเฉียบพลันที่ได้รับยา Norfloxacin และผงน้ำตาลเกลือแร่ (ORS) ข้อใดเป็นคำแนะนำที่ 'ไม่ถูกต้องและไม่ควรแนะนำ'</t>
        </is>
      </c>
      <c r="D67" s="186" t="n"/>
      <c r="E67" s="186" t="inlineStr">
        <is>
          <t>ห้ามรับประทานยา Norfloxacin พร้อมกับนม ยาลดกรด หรืออาหารเสริมแคลเซียม/ธาตุเหล็ก เพราะจะเกิด Chelation complex ลดการดูดซึมยา</t>
        </is>
      </c>
      <c r="F67" s="186" t="inlineStr">
        <is>
          <t>ให้รับประทานยาต้านจุลชีพต่อเนื่องจนครบระยะเวลา 3-5 วันตามที่แพทย์หรือเภสัชกรสั่ง</t>
        </is>
      </c>
      <c r="G67" s="186" t="inlineStr">
        <is>
          <t>ควรรับประทานอาหารอ่อนย่อยง่าย เช่น ข้าวต้ม โจ๊ก และหลีกเลี่ยงอาหารรสจัดหรืออาหารที่มีไขมันสูง</t>
        </is>
      </c>
      <c r="H67" s="186" t="inlineStr">
        <is>
          <t>หากรับประทานยาต้านจุลชีพไม่ครบขนาด อาจส่งผลให้เชื้อโรคไม่ตายสนิทและเกิดการกลายพันธุ์เป็นเชื้อดื้อยาได้</t>
        </is>
      </c>
      <c r="I67" s="188" t="inlineStr">
        <is>
          <t>ให้ผสมผงน้ำตาลเกลือแร่ (ORS) 1 ซองกับน้ำดื่มสะอาด 1 แก้ว แล้วดื่มรวดเดียวให้หมดทันทีเพื่อชดเชยน้ำอย่างรวดเร็ว</t>
        </is>
      </c>
      <c r="J67" s="185" t="inlineStr">
        <is>
          <t>5</t>
        </is>
      </c>
      <c r="K67" s="186" t="inlineStr">
        <is>
          <t>✅ คำตอบที่ถูกต้อง: ข้อ จ. ให้ผสมผงน้ำตาลเกลือแร่ (ORS) 1 ซองกับน้ำดื่มสะอาด 1 แก้ว แล้วดื่มรวดเดียวให้หมดทันทีเพื่อชดเชยน้ำอย่างรวดเร็ว
🎯 ทำไมข้อนี้ถึงถูก:
คำแนะนำที่ถูกต้องคือ ให้ 'ค่อยๆ จิบทีละน้อยแต่บ่อยครั้ง' (Small, frequent sips) ตามปริมาณอุจจาระที่สูญเสียไป การดื่มรวดเดียวหมดแก้วจึงเป็นข้อปฏิบัติที่ไม่ถูกต้อง
🔍 ข้ออื่นผิดเพราะอะไร:
• ข้อ ก. ถูกต้อง เพราะ Fluoroquinolones เกิด Chelation กับ Polyvalent cations (Ca2+, Mg2+, Al3+, Fe2+) ทำให้ยาไม่ถูกดูดซึม
• ข้อ ข. และ ง. ถูกต้อง เพราะยาต้านจุลชีพต้องรับประทานให้ครบ Course เพื่อป้องกันเชื้อดื้อยา
• ข้อ ค. ถูกต้อง เพราะอาหารอ่อนย่อยง่ายช่วยพักการทำงานของระบบทางเดินอาหาร</t>
        </is>
      </c>
      <c r="L67" s="186" t="n"/>
      <c r="M67" s="186" t="inlineStr">
        <is>
          <t>Gastrointestinal</t>
        </is>
      </c>
      <c r="N67" s="186" t="inlineStr">
        <is>
          <t>Diarrhea &amp; Constipation</t>
        </is>
      </c>
      <c r="O67" s="185" t="inlineStr">
        <is>
          <t>Clinic</t>
        </is>
      </c>
      <c r="P67" s="186" t="inlineStr">
        <is>
          <t>ข้อ 67 Pharma Plus เล่มม่วง (เฉลยข้อ จ)</t>
        </is>
      </c>
      <c r="Q67" s="185" t="inlineStr">
        <is>
          <t>แบบฝึกหัด</t>
        </is>
      </c>
      <c r="R67" s="185" t="inlineStr">
        <is>
          <t>เล่มม่วง</t>
        </is>
      </c>
      <c r="S67" s="185" t="n"/>
    </row>
    <row r="68" ht="24" customHeight="1" s="49">
      <c r="A68" s="187" t="n">
        <v>66</v>
      </c>
      <c r="B68" s="186" t="n"/>
      <c r="C68" s="186" t="inlineStr">
        <is>
          <t>ผู้ป่วยชายไทย อายุ 40 ปี มีอาการท้องผูกเรื้อรัง ถ่ายอุจจาระลำบาก อุจจาระแข็ง มีเลือดสดหยดปน มีอาการปวดและมีติ่งเนื้อยื่นออกมาจากทวารหนักเวลาเบ่งถ่ายแต่หดกลับคืนได้เอง (Internal Hemorrhoids Grade II) ข้อใดต่อไปนี้ 'ไม่ใช่' ปัจจัยเสี่ยงโดยตรงของการเกิดโรคริดสีดวงทวาร</t>
        </is>
      </c>
      <c r="D68" s="186" t="n"/>
      <c r="E68" s="186" t="inlineStr">
        <is>
          <t>ภาวะท้องผูกเรื้อรังและการเบ่งถ่ายอุจจาระอย่างรุนแรงเป็นประจำ</t>
        </is>
      </c>
      <c r="F68" s="186" t="inlineStr">
        <is>
          <t>การดื่มแอลกอฮอล์ปริมาณมากและสม่ำเสมอ</t>
        </is>
      </c>
      <c r="G68" s="186" t="inlineStr">
        <is>
          <t>การรับประทานอาหารที่มีรสเผ็ดร้อนจัดเป็นประจำ</t>
        </is>
      </c>
      <c r="H68" s="186" t="inlineStr">
        <is>
          <t>การติดเชื้อไวรัสตับอักเสบเอ (Hepatitis A virus infection)</t>
        </is>
      </c>
      <c r="I68" s="188" t="inlineStr">
        <is>
          <t>ภาวะท้องเสียเรื้อรังหรือการถ่ายอุจจาระบ่อยครั้งจากโรคลำไส้แปรปรวน</t>
        </is>
      </c>
      <c r="J68" s="185" t="inlineStr">
        <is>
          <t>4</t>
        </is>
      </c>
      <c r="K68" s="186" t="inlineStr">
        <is>
          <t>✅ คำตอบที่ถูกต้อง: ข้อ ง. การติดเชื้อไวรัสตับอักเสบเอ (Hepatitis A virus infection)
🎯 ทำไมข้อนี้ถึงถูก:
ไวรัสตับอักเสบเอ (Hepatitis A) ติดต่อทางอาหาร/น้ำ (Fecal-oral route) ทำให้เกิดตับอักเสบเฉียบพลัน ไม่ได้ทำให้เกิดภาวะ Portal hypertension เรื้อรัง และไม่ใช่ปัจจัยเสี่ยงของการเกิดโรคริดสีดวงทวาร (ส่วนตับแข็งเรื้อรังจากไวรัส B/C หรือแอลกอฮอล์อาจทำให้เกิด Anorectal varices ได้)
🔍 ข้ออื่นผิดเพราะอะไร:
• ข้อ ก. ท้องผูกและการเบ่ง เป็นสาเหตุที่พบบ่อยที่สุด
• ข้อ ข. แอลกอฮอล์ทำให้หลอดเลือดดำขยายตัวและขาดน้ำ
• ข้อ ค. อาหารเผ็ดร้อนระคายเคืองเยื่อบุทวารหนัก
• ข้อ จ. ท้องเสียบ่อยทำให้เกิดการอักเสบและระคายเคืองของ anal cushions</t>
        </is>
      </c>
      <c r="L68" s="186" t="n"/>
      <c r="M68" s="186" t="inlineStr">
        <is>
          <t>Gastrointestinal</t>
        </is>
      </c>
      <c r="N68" s="186" t="inlineStr">
        <is>
          <t>Diarrhea &amp; Constipation</t>
        </is>
      </c>
      <c r="O68" s="185" t="inlineStr">
        <is>
          <t>Clinic</t>
        </is>
      </c>
      <c r="P68" s="186" t="inlineStr">
        <is>
          <t>ข้อ 68 Pharma Plus เล่มม่วง (เฉลยข้อ ค ง)</t>
        </is>
      </c>
      <c r="Q68" s="185" t="inlineStr">
        <is>
          <t>แบบฝึกหัด</t>
        </is>
      </c>
      <c r="R68" s="185" t="inlineStr">
        <is>
          <t>เล่มม่วง</t>
        </is>
      </c>
      <c r="S68" s="185" t="n"/>
    </row>
    <row r="69" ht="24" customHeight="1" s="49">
      <c r="A69" s="187" t="n">
        <v>67</v>
      </c>
      <c r="B69" s="186" t="n"/>
      <c r="C69" s="186" t="inlineStr">
        <is>
          <t>คำแนะนำในการปฏิบัติตัวและการปรับเปลี่ยนพฤติกรรม (Non-pharmacological lifestyle modifications) สำหรับผู้ป่วยโรคริดสีดวงทวารระยะที่มีอาการกำเริบ ข้อใดเป็นคำแนะนำที่ 'ไม่เหมาะสมและอาจทำให้อาการแย่ลง'</t>
        </is>
      </c>
      <c r="D69" s="186" t="n"/>
      <c r="E69" s="186" t="inlineStr">
        <is>
          <t>ดื่มน้ำสะอาดมากๆ อย่างน้อยวันละ 6-8 แก้ว (1.5 - 2 ลิตร)</t>
        </is>
      </c>
      <c r="F69" s="186" t="inlineStr">
        <is>
          <t>รับประทานอาหารที่มีกากใยสูง เช่น ข้าวกล้อง ผักใบเขียว และผลไม้สด</t>
        </is>
      </c>
      <c r="G69" s="186" t="inlineStr">
        <is>
          <t>ฝึกขับถ่ายอุจจาระให้เป็นเวลาสม่ำเสมอทุกวัน และไม่กลั้นอุจจาระ</t>
        </is>
      </c>
      <c r="H69" s="186" t="inlineStr">
        <is>
          <t>ออกกำลังกายอย่างหนักด้วยการปั่นจักรยานทางไกลและการยกน้ำหนัก (Weight lifting / Squat)</t>
        </is>
      </c>
      <c r="I69" s="188" t="inlineStr">
        <is>
          <t>หลีกเลี่ยงการดื่มชา กาแฟ น้ำอัดลม และเครื่องดื่มแอลกอฮอล์</t>
        </is>
      </c>
      <c r="J69" s="185" t="inlineStr">
        <is>
          <t>4</t>
        </is>
      </c>
      <c r="K69" s="186" t="inlineStr">
        <is>
          <t>✅ คำตอบที่ถูกต้อง: ข้อ ง. ออกกำลังกายอย่างหนักด้วยการปั่นจักรยานทางไกลและการยกน้ำหนัก (Weight lifting / Squat)
🎯 ทำไมข้อนี้ถึงถูก:
การยกน้ำหนักและปั่นจักรยานเป็นการกระทำที่เพิ่มแรงดันและการกดทับบริเวณริดสีดวง จึงไม่ควรแนะนำในระยะที่มีอาการ
🔍 ข้ออื่นผิดเพราะอะไร:
• ข้อ ก. และ ข. การดื่มน้ำและเพิ่มไฟเบอร์ช่วยให้อุจจาระนุ่ม ถ่ายง่าย ไม่ต้องออกแรงเบ่ง
• ข้อ ค. การขับถ่ายเป็นเวลาป้องกันภาวะท้องผูกสะสม
• ข้อ จ. การงดแอลกอฮอล์/กาเฟอีนช่วยป้องกันอาการขาดน้ำและลดการขยายตัวของหลอดเลือด</t>
        </is>
      </c>
      <c r="L69" s="186" t="n"/>
      <c r="M69" s="186" t="inlineStr">
        <is>
          <t>Gastrointestinal</t>
        </is>
      </c>
      <c r="N69" s="186" t="inlineStr">
        <is>
          <t>Diarrhea &amp; Constipation</t>
        </is>
      </c>
      <c r="O69" s="185" t="inlineStr">
        <is>
          <t>Clinic</t>
        </is>
      </c>
      <c r="P69" s="186" t="inlineStr">
        <is>
          <t>ข้อ 69 Pharma Plus เล่มม่วง (เฉลยข้อ ง)</t>
        </is>
      </c>
      <c r="Q69" s="185" t="inlineStr">
        <is>
          <t>แบบฝึกหัด</t>
        </is>
      </c>
      <c r="R69" s="185" t="inlineStr">
        <is>
          <t>เล่มม่วง</t>
        </is>
      </c>
      <c r="S69" s="185" t="n"/>
    </row>
    <row r="70" ht="24" customHeight="1" s="49">
      <c r="A70" s="187" t="n">
        <v>68</v>
      </c>
      <c r="B70" s="186" t="inlineStr">
        <is>
          <t>ผู้ป่วยชายอายุ 40 ปี เป็นโรคริดสีดวงทวารกำเริบ มีอาการปวด บวม และมีเลือดสดหยดออกมาขณะถ่ายอุจจาระ</t>
        </is>
      </c>
      <c r="C70" s="186" t="inlineStr">
        <is>
          <t>การรักษาในข้อใดต่อไปนี้ 'ไม่เหมาะสมและไม่ถูกต้องตามหลักเภสัชบำบัด'</t>
        </is>
      </c>
      <c r="D70" s="186" t="n"/>
      <c r="E70" s="186" t="inlineStr">
        <is>
          <t>การใช้ยาเหน็บทวารหนักที่มีส่วนผสมของยาชาเฉพาะที่ สารสมานแผล และสเตียรอยด์ขนาดต่ำระยะสั้น</t>
        </is>
      </c>
      <c r="F70" s="186" t="inlineStr">
        <is>
          <t>การให้ยาระบายชนิดเพิ่มกากอาหาร (Bulk-forming laxative เช่น Psyllium seed husk)</t>
        </is>
      </c>
      <c r="G70" s="186" t="inlineStr">
        <is>
          <t>การให้ยากลุ่มเพิ่มความตึงตัวของหลอดเลือดดำ (Venotonic / Phlebotropic agent เช่น Micronized Flavonoid Fraction)</t>
        </is>
      </c>
      <c r="H70" s="186" t="inlineStr">
        <is>
          <t>การให้ยา Paracetamol ในขนาดสูงเพื่อหวังผลลดการอักเสบและลดบวมของกลุ่มหลอดเลือดริดสีดวง</t>
        </is>
      </c>
      <c r="I70" s="188" t="inlineStr">
        <is>
          <t>การนั่งแช่ก้นในน้ำอุ่น (Sitz bath) วันละ 2-3 ครั้ง ครั้งละ 15-20 นาที</t>
        </is>
      </c>
      <c r="J70" s="185" t="inlineStr">
        <is>
          <t>4</t>
        </is>
      </c>
      <c r="K70" s="186" t="inlineStr">
        <is>
          <t>✅ คำตอบที่ถูกต้อง: ข้อ ง. การให้ยา Paracetamol ในขนาดสูงเพื่อหวังผลลดการอักเสบและลดบวมของกลุ่มหลอดเลือดริดสีดวง
🎯 ทำไมข้อนี้ถึงถูก:
การจ่าย Paracetamol เพื่อหวังฤทธิ์ 'ลดการอักเสบ' ของริดสีดวงจึงไม่ถูกต้องตามหลักเภสัชวิทยา (หากต้องการบรรเทาปวดสามารถใช้ได้ แต่ไม่ได้ช่วยลดบวมอักเสบ)
🔍 ข้ออื่นผิดเพราะอะไร:
• ข้อ ก. ยาเหน็บเฉพาะที่ช่วยบรรเทาอาการปวด แสบ และบวมระยะสั้น
• ข้อ ข. Bulk-forming laxatives ช่วยให้อุจจาระนิ่ม ลดการบาดแผลริดสีดวง
• ข้อ ค. Flavonoids (Diosmin/Hesperidin) ช่วยเพิ่ม Venous tone และลด Capillary hyperpermeability
• ข้อ จ. Sitz bath ช่วยคลายกล้ามเนื้อหูรูดทวารหนัก ลดอาการปวดบวมและทำความสะอาดแผล</t>
        </is>
      </c>
      <c r="L70" s="186" t="n"/>
      <c r="M70" s="186" t="inlineStr">
        <is>
          <t>Gastrointestinal</t>
        </is>
      </c>
      <c r="N70" s="186" t="inlineStr">
        <is>
          <t>Diarrhea &amp; Constipation</t>
        </is>
      </c>
      <c r="O70" s="185" t="inlineStr">
        <is>
          <t>Clinic</t>
        </is>
      </c>
      <c r="P70" s="186" t="inlineStr">
        <is>
          <t>ข้อ 70 Pharma Plus เล่มม่วง (เฉลยข้อ ง)</t>
        </is>
      </c>
      <c r="Q70" s="185" t="inlineStr">
        <is>
          <t>แบบฝึกหัด</t>
        </is>
      </c>
      <c r="R70" s="185" t="inlineStr">
        <is>
          <t>เล่มม่วง</t>
        </is>
      </c>
      <c r="S70" s="185" t="n"/>
    </row>
    <row r="71" ht="24" customHeight="1" s="49">
      <c r="A71" s="187" t="n">
        <v>69</v>
      </c>
      <c r="B71" s="186" t="n"/>
      <c r="C71" s="186" t="inlineStr">
        <is>
          <t>เภสัชกรให้คำแนะนำวิธีการใช้ยาเหน็บทวารหนักสำหรับรักษาริดสีดวงทวาร (Hemorrhoidal Suppositories) แก่ผู้ป่วย ข้อใดเป็นคำแนะนำที่ 'ไม่ถูกต้อง'</t>
        </is>
      </c>
      <c r="D71" s="186" t="n"/>
      <c r="E71" s="186" t="inlineStr">
        <is>
          <t>หากยาเหน็บนิ่มเกินไป ให้นำไปแช่ในตู้เย็นหรือแช่น้ำเย็นก่อนแกะฟอยล์เพื่อให้ยาแข็งตัวพอที่จะสอดได้ง่าย</t>
        </is>
      </c>
      <c r="F71" s="186" t="inlineStr">
        <is>
          <t>ก่อนแกะยาและสอดยาเหน็บ ต้องล้างมือให้สะอาดด้วยสบู่และน้ำ</t>
        </is>
      </c>
      <c r="G71" s="186" t="inlineStr">
        <is>
          <t>ท่านอนที่เหมาะสมคือ นอนตะแคง เหยียดขาข้างล่างตรง และงอขาข้างบนขึ้นชิดหน้าอก</t>
        </is>
      </c>
      <c r="H71" s="186" t="inlineStr">
        <is>
          <t>เมื่อสอดยาเหน็บเข้าไป ต้องใช้นิ้วดันยาให้ลึกที่สุดเท่าที่จะทำได้เข้าไปในลำไส้ใหญ่ส่วนบน (Sigmoid colon)</t>
        </is>
      </c>
      <c r="I71" s="188" t="inlineStr">
        <is>
          <t>หลังจากสอดยาเหน็บแล้ว ควรนอนนิ่งๆ ในท่าเดิมอย่างน้อย 10-15 นาที เพื่อป้องกันไม่ให้ยาเหน็บไหลหลุดออกมา</t>
        </is>
      </c>
      <c r="J71" s="185" t="inlineStr">
        <is>
          <t>4</t>
        </is>
      </c>
      <c r="K71" s="186" t="inlineStr">
        <is>
          <t>✅ คำตอบที่ถูกต้อง: ข้อ ง. เมื่อสอดยาเหน็บเข้าไป ต้องใช้นิ้วดันยาให้ลึกที่สุดเท่าที่จะทำได้เข้าไปในลำไส้ใหญ่ส่วนบน (Sigmoid colon)
🎯 ทำไมข้อนี้ถึงถูก:
การสอดยาเหน็บริดสีดวงทวาร ให้สอดเข้าไปเพียงให้พ้นหูรูดทวารหนัก (ประมาณ 1 นิ้วสำหรับผู้ใหญ่) โดยไม่ต้องดันให้ลึกที่สุด การดันลึกเกินไปจะทำให้ยาไม่สัมผัสริดสีดวง
🔍 ข้ออื่นผิดเพราะอะไร:
• ข้อ ก. แช่เย็นช่วยให้ Suppository base แข็งตัว แกะและสอดง่าย
• ข้อ ข. สุขอนามัยล้างมือป้องกันการติดเชื้อ
• ข้อ ค. ท่านอน Sims' position ช่วยเปิดช่องทวารหนักและสอดยาได้สะดวก
• ข้อ จ. นอนพัก 10-15 นาทีช่วยให้ยาละลายและกระจายตัวไม่ไหลย้อนออกมา</t>
        </is>
      </c>
      <c r="L71" s="186" t="n"/>
      <c r="M71" s="186" t="inlineStr">
        <is>
          <t>Gastrointestinal</t>
        </is>
      </c>
      <c r="N71" s="186" t="inlineStr">
        <is>
          <t>Diarrhea &amp; Constipation</t>
        </is>
      </c>
      <c r="O71" s="185" t="inlineStr">
        <is>
          <t>Clinic</t>
        </is>
      </c>
      <c r="P71" s="186" t="inlineStr">
        <is>
          <t>ข้อ 71 Pharma Plus เล่มม่วง (เฉลยข้อ ง)</t>
        </is>
      </c>
      <c r="Q71" s="185" t="inlineStr">
        <is>
          <t>แบบฝึกหัด</t>
        </is>
      </c>
      <c r="R71" s="185" t="inlineStr">
        <is>
          <t>เล่มม่วง</t>
        </is>
      </c>
      <c r="S71" s="185" t="n"/>
    </row>
    <row r="72" ht="24" customHeight="1" s="49">
      <c r="A72" s="187" t="n">
        <v>70</v>
      </c>
      <c r="B72" s="186" t="n"/>
      <c r="C72" s="186" t="inlineStr">
        <is>
          <t>ยา Diosmin (ที่ใช้ร่วมกับ Hesperidin ในรูป Micronized Purified Flavonoid Fraction: MPFF) นิยมนำมาใช้รักษาโรคริดสีดวงทวารและภาวะหลอดเลือดดำบกพร่องเรื้อรัง (Chronic Venous Insufficiency) ข้อใดคือกลไกการออกฤทธิ์หลักทางเภสัชวิทยาของยานี้</t>
        </is>
      </c>
      <c r="D72" s="186" t="n"/>
      <c r="E72" s="186" t="inlineStr">
        <is>
          <t>เพิ่มความตึงตัวของผนังหลอดเลือดดำ (Increase venous tone) และลดความเปราะบาง/การซึมผ่านของหลอดเลือดฝอย (Decrease capillary hyperpermeability)</t>
        </is>
      </c>
      <c r="F72" s="186" t="inlineStr">
        <is>
          <t>ลดการไหลกลับของเลือดดำเข้าสู่หัวใจ (Decrease venous return)</t>
        </is>
      </c>
      <c r="G72" s="186" t="inlineStr">
        <is>
          <t>ยับยั้งการหดเกร็งของหลอดเลือดดำอย่างถาวร (Inhibit vasoconstriction)</t>
        </is>
      </c>
      <c r="H72" s="186" t="inlineStr">
        <is>
          <t>กระตุ้นการสร้างเม็ดเลือดแดงในไขกระดูก</t>
        </is>
      </c>
      <c r="I72" s="188" t="inlineStr">
        <is>
          <t>ยับยั้งการหลั่งกรดในกระเพาะอาหารผ่านกลไก Proton pump blockade</t>
        </is>
      </c>
      <c r="J72" s="185" t="inlineStr">
        <is>
          <t>1</t>
        </is>
      </c>
      <c r="K72" s="186" t="inlineStr">
        <is>
          <t>✅ คำตอบที่ถูกต้อง: ข้อ ก. เพิ่มความตึงตัวของผนังหลอดเลือดดำ (Increase venous tone) และลดความเปราะบาง/การซึมผ่านของหลอดเลือดฝอย (Decrease capillary hyperpermeability)
🎯 ทำไมข้อนี้ถึงถูก:
การเพิ่ม Venous tone และลด Capillary permeability เป็นกลไกหลักที่ช่วยลดอาการปวด บวม บวมน้ำ และเลือดออกจากริดสีดวงทวารได้อย่างมีนัยสำคัญ
🔍 ข้ออื่นผิดเพราะอะไร:
• ข้อ ข. และ ค. ผิด เพราะยาช่วยเพิ่ม Venous return และเพิ่ม Venous tone (ไม่ได้ลด vasoconstriction)
• ข้อ ง. และ จ. ผิด เพราะยานี้ไม่มีผลต่อการสร้างเม็ดเลือดแดงหรือการหลั่งกรดในกระเพาะอาหาร</t>
        </is>
      </c>
      <c r="L72" s="186" t="n"/>
      <c r="M72" s="186" t="inlineStr">
        <is>
          <t>Gastrointestinal</t>
        </is>
      </c>
      <c r="N72" s="186" t="inlineStr">
        <is>
          <t>GERD</t>
        </is>
      </c>
      <c r="O72" s="185" t="inlineStr">
        <is>
          <t>Clinic</t>
        </is>
      </c>
      <c r="P72" s="186" t="inlineStr">
        <is>
          <t>ข้อ 72 Pharma Plus เล่มม่วง (เฉลยข้อ ก)</t>
        </is>
      </c>
      <c r="Q72" s="185" t="inlineStr">
        <is>
          <t>แบบฝึกหัด</t>
        </is>
      </c>
      <c r="R72" s="185" t="inlineStr">
        <is>
          <t>เล่มม่วง</t>
        </is>
      </c>
      <c r="S72" s="185" t="n"/>
    </row>
    <row r="73" ht="24" customHeight="1" s="49">
      <c r="A73" s="187" t="n">
        <v>71</v>
      </c>
      <c r="B73" s="186" t="n"/>
      <c r="C73" s="186" t="inlineStr">
        <is>
          <t>ยา Ferrous fumarate เป็นยาเสริมธาตุเหล็กชนิดรับประทานที่นิยมใช้รักษาภาวะโลหิตจางจากการขาดธาตุเหล็ก (Iron Deficiency Anemia) อาการในข้อใดต่อไปนี้ 'ไม่ใช่' อาการไม่พึงประสงค์จากการรับประทานยาเสริมธาตุเหล็กในขนาดปกติ</t>
        </is>
      </c>
      <c r="D73" s="186" t="n"/>
      <c r="E73" s="186" t="inlineStr">
        <is>
          <t>อาการระคายเคืองกระเพาะอาหาร คลื่นไส้ แน่นท้อง (GI disturbance)</t>
        </is>
      </c>
      <c r="F73" s="186" t="inlineStr">
        <is>
          <t>ภาวะตับอักเสบเฉียบพลัน (Acute toxic hepatitis)</t>
        </is>
      </c>
      <c r="G73" s="186" t="inlineStr">
        <is>
          <t>อาการท้องผูก (Constipation) หรือบางรายอาจมีอาการท้องเสีย</t>
        </is>
      </c>
      <c r="H73" s="186" t="inlineStr">
        <is>
          <t>อุจจาระเปลี่ยนเป็นสีดำคล้ำหรือสีเขียวเข้ม (Dark/Black stool)</t>
        </is>
      </c>
      <c r="I73" s="188" t="inlineStr">
        <is>
          <t>รสชาติเฝื่อนเหมือนโลหะในปาก (Metallic taste)</t>
        </is>
      </c>
      <c r="J73" s="185" t="inlineStr">
        <is>
          <t>2</t>
        </is>
      </c>
      <c r="K73" s="186" t="inlineStr">
        <is>
          <t>✅ คำตอบที่ถูกต้อง: ข้อ ข. ภาวะตับอักเสบเฉียบพลัน (Acute toxic hepatitis)
🎯 ทำไมข้อนี้ถึงถูก:
Acute toxic hepatitis จะเกิดขึ้นเฉพาะในกรณี ธาตุเหล็กเกินขนาดขั้นวิกฤต (Acute Iron Overdose / Poisoning ในเด็ก) เท่านั้น ไม่ใช่อาการข้างเคียงจากการรับประทานยาในขนาดรักษาปกติ
🔍 ข้ออื่นผิดเพราะอะไร:
• ข้อ ก., ค., ง. และ จ. เป็น ADRs มาตรฐานที่เภสัชกรต้องให้คำแนะนำผู้ป่วยล่วงหน้าเสมอ</t>
        </is>
      </c>
      <c r="L73" s="186" t="n"/>
      <c r="M73" s="186" t="inlineStr">
        <is>
          <t>Gastrointestinal</t>
        </is>
      </c>
      <c r="N73" s="186" t="inlineStr">
        <is>
          <t>GERD</t>
        </is>
      </c>
      <c r="O73" s="185" t="inlineStr">
        <is>
          <t>Clinic</t>
        </is>
      </c>
      <c r="P73" s="186" t="inlineStr">
        <is>
          <t>ข้อ 73 Pharma Plus เล่มม่วง (เฉลยข้อ ข)</t>
        </is>
      </c>
      <c r="Q73" s="185" t="inlineStr">
        <is>
          <t>แบบฝึกหัด</t>
        </is>
      </c>
      <c r="R73" s="185" t="inlineStr">
        <is>
          <t>เล่มม่วง</t>
        </is>
      </c>
      <c r="S73" s="185" t="n"/>
    </row>
    <row r="74" ht="24" customHeight="1" s="49">
      <c r="A74" s="187" t="n">
        <v>72</v>
      </c>
      <c r="B74" s="186" t="n"/>
      <c r="C74" s="186" t="inlineStr">
        <is>
          <t>ถ่าท่านเป็นเภสัชกรท่านจะแนะนำสมุนไพรใดให้ผู้ป่วย</t>
        </is>
      </c>
      <c r="D74" s="186" t="n"/>
      <c r="E74" s="186" t="inlineStr">
        <is>
          <t>มะขามแขก</t>
        </is>
      </c>
      <c r="F74" s="186" t="inlineStr">
        <is>
          <t>เพชรสังฆาต</t>
        </is>
      </c>
      <c r="G74" s="186" t="inlineStr">
        <is>
          <t>ว่านหางจระเข้</t>
        </is>
      </c>
      <c r="H74" s="186" t="inlineStr">
        <is>
          <t>น้ำมันละหุ่ง</t>
        </is>
      </c>
      <c r="I74" s="188" t="inlineStr">
        <is>
          <t>มะรุม</t>
        </is>
      </c>
      <c r="J74" s="185" t="inlineStr">
        <is>
          <t>2</t>
        </is>
      </c>
      <c r="K74" s="186" t="inlineStr">
        <is>
          <t>✅ คำตอบที่ถูกต้อง: ข้อ ข. เพชรสังฆาต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t>
        </is>
      </c>
      <c r="L74" s="186" t="n"/>
      <c r="M74" s="186" t="inlineStr">
        <is>
          <t>Gastrointestinal</t>
        </is>
      </c>
      <c r="N74" s="186" t="inlineStr">
        <is>
          <t>GERD</t>
        </is>
      </c>
      <c r="O74" s="185" t="inlineStr">
        <is>
          <t>Clinic</t>
        </is>
      </c>
      <c r="P74" s="186" t="inlineStr">
        <is>
          <t>ข้อ 74 Pharma Plus เล่มม่วง (เฉลยข้อ ข)</t>
        </is>
      </c>
      <c r="Q74" s="185" t="inlineStr">
        <is>
          <t>แบบฝึกหัด</t>
        </is>
      </c>
      <c r="R74" s="185" t="inlineStr">
        <is>
          <t>เล่มม่วง</t>
        </is>
      </c>
      <c r="S74" s="185" t="n"/>
    </row>
    <row r="75" ht="24" customHeight="1" s="49">
      <c r="A75" s="187" t="n">
        <v>73</v>
      </c>
      <c r="B75" s="18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t>
        </is>
      </c>
      <c r="C75" s="186" t="inlineStr">
        <is>
          <t>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D75" s="186" t="n"/>
      <c r="E75" s="186" t="inlineStr">
        <is>
          <t>Ondansetron และ Levofloxacin ทำปฏิกิริยากัน เกิดการแย่งจับกับโปรตีนในพลาสมาอย่างรุนแรง</t>
        </is>
      </c>
      <c r="F75" s="186" t="inlineStr">
        <is>
          <t>Activated Charcoal เข้าจับและดูดซับ Levofloxacin ในระบบทางเดินอาหาร ส่งผลให้ระดับยาในเลือดของ Levofloxacin ลดลงอย่างมีนัยสำคัญ</t>
        </is>
      </c>
      <c r="G75" s="186" t="inlineStr">
        <is>
          <t>ORS ทำให้ความเป็นกรดในกระเพาะอาหารลดลง ส่งผลให้ Levofloxacin ไม่สามารถละลายตัวและดูดซึมได้</t>
        </is>
      </c>
      <c r="H75" s="186" t="inlineStr">
        <is>
          <t>Activated Charcoal เร่งการขจัดยา Levofloxacin ออกทางปัสสาวะผ่านกระบวนการ active secretion</t>
        </is>
      </c>
      <c r="I75" s="188" t="inlineStr">
        <is>
          <t>Ondansetron ลดการบีบตัวของกระเพาะอาหาร ทำให้ Levofloxacin ค้างอยู่ในกระเพาะนานจนยาเสื่อมสภาพ</t>
        </is>
      </c>
      <c r="J75" s="185" t="inlineStr">
        <is>
          <t>2</t>
        </is>
      </c>
      <c r="K75" s="18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t>
        </is>
      </c>
      <c r="L75" s="186" t="n"/>
      <c r="M75" s="186" t="inlineStr">
        <is>
          <t>Gastrointestinal</t>
        </is>
      </c>
      <c r="N75" s="186" t="inlineStr">
        <is>
          <t>Diarrhea &amp; Constipation</t>
        </is>
      </c>
      <c r="O75" s="185" t="inlineStr">
        <is>
          <t>Clinic</t>
        </is>
      </c>
      <c r="P75" s="186" t="inlineStr">
        <is>
          <t>ข้อ 1.1 Mock GI RxCU84</t>
        </is>
      </c>
      <c r="Q75" s="185" t="inlineStr">
        <is>
          <t>ข้อสอบจำลอง</t>
        </is>
      </c>
      <c r="R75" s="185" t="inlineStr">
        <is>
          <t>Mock RxCU84</t>
        </is>
      </c>
      <c r="S75" s="185" t="n"/>
    </row>
    <row r="76" ht="24" customHeight="1" s="49">
      <c r="A76" s="187" t="n">
        <v>74</v>
      </c>
      <c r="B76" s="18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t>
        </is>
      </c>
      <c r="C76" s="186" t="inlineStr">
        <is>
          <t>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D76" s="186" t="n"/>
      <c r="E76" s="186"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F76" s="186"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G76" s="186"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H76" s="186"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I76" s="188"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J76" s="185" t="inlineStr">
        <is>
          <t>2</t>
        </is>
      </c>
      <c r="K76" s="186"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t>
        </is>
      </c>
      <c r="L76" s="186" t="n"/>
      <c r="M76" s="186" t="inlineStr">
        <is>
          <t>Gastrointestinal</t>
        </is>
      </c>
      <c r="N76" s="186" t="inlineStr">
        <is>
          <t>Diarrhea &amp; Constipation</t>
        </is>
      </c>
      <c r="O76" s="185" t="inlineStr">
        <is>
          <t>Clinic</t>
        </is>
      </c>
      <c r="P76" s="186" t="inlineStr">
        <is>
          <t>ข้อ 1.2 Mock GI RxCU84</t>
        </is>
      </c>
      <c r="Q76" s="185" t="inlineStr">
        <is>
          <t>ข้อสอบจำลอง</t>
        </is>
      </c>
      <c r="R76" s="185" t="inlineStr">
        <is>
          <t>Mock RxCU84</t>
        </is>
      </c>
      <c r="S76" s="185" t="n"/>
    </row>
    <row r="77" ht="24" customHeight="1" s="49">
      <c r="A77" s="187" t="n">
        <v>75</v>
      </c>
      <c r="B77" s="18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t>
        </is>
      </c>
      <c r="C77" s="186" t="inlineStr">
        <is>
          <t>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D77" s="186" t="n"/>
      <c r="E77" s="186" t="inlineStr">
        <is>
          <t>Levofloxacin และ ORS</t>
        </is>
      </c>
      <c r="F77" s="186" t="inlineStr">
        <is>
          <t>Ondansetron และ Activated Charcoal</t>
        </is>
      </c>
      <c r="G77" s="186" t="inlineStr">
        <is>
          <t>Levofloxacin และ Ondansetron</t>
        </is>
      </c>
      <c r="H77" s="186" t="inlineStr">
        <is>
          <t>Activated Charcoal และ ORS</t>
        </is>
      </c>
      <c r="I77" s="188" t="inlineStr">
        <is>
          <t>Levofloxacin และ Activated Charcoal</t>
        </is>
      </c>
      <c r="J77" s="185" t="inlineStr">
        <is>
          <t>3</t>
        </is>
      </c>
      <c r="K77" s="186" t="inlineStr">
        <is>
          <t>✅ คำตอบที่ถูกต้อง: ข้อ ค. Levofloxacin และ Ondansetron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t>
        </is>
      </c>
      <c r="L77" s="186" t="n"/>
      <c r="M77" s="186" t="inlineStr">
        <is>
          <t>Gastrointestinal</t>
        </is>
      </c>
      <c r="N77" s="186" t="inlineStr">
        <is>
          <t>Diarrhea &amp; Constipation</t>
        </is>
      </c>
      <c r="O77" s="185" t="inlineStr">
        <is>
          <t>Clinic</t>
        </is>
      </c>
      <c r="P77" s="186" t="inlineStr">
        <is>
          <t>ข้อ 1.3 Mock GI RxCU84</t>
        </is>
      </c>
      <c r="Q77" s="185" t="inlineStr">
        <is>
          <t>ข้อสอบจำลอง</t>
        </is>
      </c>
      <c r="R77" s="185" t="inlineStr">
        <is>
          <t>Mock RxCU84</t>
        </is>
      </c>
      <c r="S77" s="185" t="n"/>
    </row>
    <row r="78" ht="24" customHeight="1" s="49">
      <c r="A78" s="187" t="n">
        <v>76</v>
      </c>
      <c r="B78" s="18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t>
        </is>
      </c>
      <c r="C78" s="186" t="inlineStr">
        <is>
          <t>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D78" s="186" t="n"/>
      <c r="E78" s="186" t="inlineStr">
        <is>
          <t>เปลี่ยน Levofloxacin เป็น Norfloxacin 400 mg รับประทานวันละ 2 ครั้ง นาน 3 วัน</t>
        </is>
      </c>
      <c r="F78" s="186" t="inlineStr">
        <is>
          <t>เปลี่ยน Levofloxacin เป็น Azithromycin 1,000 mg รับประทานครั้งเดียว หรือ 500 mg วันละครั้ง นาน 3 วัน</t>
        </is>
      </c>
      <c r="G78" s="186" t="inlineStr">
        <is>
          <t>เปลี่ยน Levofloxacin เป็น Doxycycline 100 mg รับประทานวันละ 2 ครั้ง นาน 3 วัน</t>
        </is>
      </c>
      <c r="H78" s="186" t="inlineStr">
        <is>
          <t>คงการใช้ Levofloxacin ไว้ตามเดิม เนื่องจากยามีความปลอดภัยสูงในหญิงตั้งครรภ์ทุกไตรมาส</t>
        </is>
      </c>
      <c r="I78" s="188" t="inlineStr">
        <is>
          <t>เปลี่ยน Levofloxacin เป็น Ciprofloxacin 500 mg รับประทานวันละ 2 ครั้ง นาน 3 วัน</t>
        </is>
      </c>
      <c r="J78" s="185" t="inlineStr">
        <is>
          <t>2</t>
        </is>
      </c>
      <c r="K78" s="186" t="inlineStr">
        <is>
          <t>✅ คำตอบที่ถูกต้อง: ข้อ ข. เปลี่ยน Levofloxacin เป็น Azithromycin 1,000 mg รับประทานครั้งเดียว หรือ 500 mg วันละครั้ง นาน 3 วัน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t>
        </is>
      </c>
      <c r="L78" s="186" t="n"/>
      <c r="M78" s="186" t="inlineStr">
        <is>
          <t>Gastrointestinal</t>
        </is>
      </c>
      <c r="N78" s="186" t="inlineStr">
        <is>
          <t>Diarrhea &amp; Constipation</t>
        </is>
      </c>
      <c r="O78" s="185" t="inlineStr">
        <is>
          <t>Clinic</t>
        </is>
      </c>
      <c r="P78" s="186" t="inlineStr">
        <is>
          <t>ข้อ 1.4 Mock GI RxCU84</t>
        </is>
      </c>
      <c r="Q78" s="185" t="inlineStr">
        <is>
          <t>ข้อสอบจำลอง</t>
        </is>
      </c>
      <c r="R78" s="185" t="inlineStr">
        <is>
          <t>Mock RxCU84</t>
        </is>
      </c>
      <c r="S78" s="185" t="n"/>
    </row>
    <row r="79" ht="24" customHeight="1" s="49">
      <c r="A79" s="187" t="n">
        <v>77</v>
      </c>
      <c r="B79" s="18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t>
        </is>
      </c>
      <c r="C79" s="186" t="inlineStr">
        <is>
          <t>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D79" s="186" t="n"/>
      <c r="E79" s="186" t="inlineStr">
        <is>
          <t>เหมาะสม เนื่องจากผู้ป่วยถ่ายบ่อยถึง 6 ครั้ง บ่งชี้ว่าร่างกายได้รับการติดเชื้อแบคทีเรียรุนแรง</t>
        </is>
      </c>
      <c r="F79" s="18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G79" s="186" t="inlineStr">
        <is>
          <t>เหมาะสม แต่ควรเปลี่ยนเป็นกลุ่ม Fluoroquinolones เช่น Norfloxacin เนื่องจากมีสเปกตรัมแคบกว่า</t>
        </is>
      </c>
      <c r="H79" s="186" t="inlineStr">
        <is>
          <t>เหมาะสม เนื่องจากยา Amoxicillin/Clavulanate ช่วยลดการหลั่งสารน้ำในเยื่อบุลำไส้ได้ดี</t>
        </is>
      </c>
      <c r="I79" s="188" t="inlineStr">
        <is>
          <t>ไม่เหมาะสม เนื่องจากยา Amoxicillin/Clavulanate สามารถผ่านรกไปทำอันตรายต่อทารกในครรภ์ได้อย่างรุนแรง (FDA Category X)</t>
        </is>
      </c>
      <c r="J79" s="185" t="inlineStr">
        <is>
          <t>2</t>
        </is>
      </c>
      <c r="K79" s="18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t>
        </is>
      </c>
      <c r="L79" s="186" t="n"/>
      <c r="M79" s="186" t="inlineStr">
        <is>
          <t>Gastrointestinal</t>
        </is>
      </c>
      <c r="N79" s="186" t="inlineStr">
        <is>
          <t>Nausea and vomiting</t>
        </is>
      </c>
      <c r="O79" s="185" t="inlineStr">
        <is>
          <t>Clinic</t>
        </is>
      </c>
      <c r="P79" s="186" t="inlineStr">
        <is>
          <t>ข้อ 2.1 Mock GI RxCU84</t>
        </is>
      </c>
      <c r="Q79" s="185" t="inlineStr">
        <is>
          <t>ข้อสอบจำลอง</t>
        </is>
      </c>
      <c r="R79" s="185" t="inlineStr">
        <is>
          <t>Mock RxCU84</t>
        </is>
      </c>
      <c r="S79" s="185" t="n"/>
    </row>
    <row r="80" ht="24" customHeight="1" s="49">
      <c r="A80" s="187" t="n">
        <v>78</v>
      </c>
      <c r="B80" s="18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t>
        </is>
      </c>
      <c r="C80" s="186" t="inlineStr">
        <is>
          <t>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D80" s="186" t="n"/>
      <c r="E80" s="186" t="inlineStr">
        <is>
          <t>ตัวยา Clavulanate จะเร่งกระบวนการทำลายเยื่อบุกระเพาะอาหารโดยตรง เกิดแผลในกระเพาะอาหารฉับพลัน</t>
        </is>
      </c>
      <c r="F80" s="186" t="inlineStr">
        <is>
          <t>ยาจะทำให้เกิดการยับยั้งการหลั่งน้ำย่อยจากตับอ่อน ส่งผลให้มีไขมันปนในอุจจาระเพิ่มขึ้น</t>
        </is>
      </c>
      <c r="G80" s="18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H80" s="186" t="inlineStr">
        <is>
          <t>ยาปฏิชีวนะจะทำให้ทางเดินอาหารแห้งตัวและเกิดอาการท้องผูกสลับท้องเสียอย่างรุนแรง</t>
        </is>
      </c>
      <c r="I80" s="188" t="inlineStr">
        <is>
          <t>ตัวยา Amoxicillin จะออกฤทธิ์ขัดขวางการดูดซึมโซเดียมและน้ำกลับที่ไตโดยตรง</t>
        </is>
      </c>
      <c r="J80" s="185" t="inlineStr">
        <is>
          <t>3</t>
        </is>
      </c>
      <c r="K80" s="18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t>
        </is>
      </c>
      <c r="L80" s="186" t="n"/>
      <c r="M80" s="186" t="inlineStr">
        <is>
          <t>Gastrointestinal</t>
        </is>
      </c>
      <c r="N80" s="186" t="inlineStr">
        <is>
          <t>Nausea and vomiting</t>
        </is>
      </c>
      <c r="O80" s="185" t="inlineStr">
        <is>
          <t>Clinic</t>
        </is>
      </c>
      <c r="P80" s="186" t="inlineStr">
        <is>
          <t>ข้อ 2.2 Mock GI RxCU84</t>
        </is>
      </c>
      <c r="Q80" s="185" t="inlineStr">
        <is>
          <t>ข้อสอบจำลอง</t>
        </is>
      </c>
      <c r="R80" s="185" t="inlineStr">
        <is>
          <t>Mock RxCU84</t>
        </is>
      </c>
      <c r="S80" s="185" t="n"/>
    </row>
    <row r="81" ht="24" customHeight="1" s="49">
      <c r="A81" s="187" t="n">
        <v>79</v>
      </c>
      <c r="B81" s="18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t>
        </is>
      </c>
      <c r="C81" s="186" t="inlineStr">
        <is>
          <t>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D81" s="186" t="n"/>
      <c r="E81" s="186" t="inlineStr">
        <is>
          <t>Loperamide 2 mg</t>
        </is>
      </c>
      <c r="F81" s="186" t="inlineStr">
        <is>
          <t>Ibuprofen 400 mg</t>
        </is>
      </c>
      <c r="G81" s="186" t="inlineStr">
        <is>
          <t>Hyoscine butylbromide 10 mg</t>
        </is>
      </c>
      <c r="H81" s="186" t="inlineStr">
        <is>
          <t>Omeprazole 20 mg</t>
        </is>
      </c>
      <c r="I81" s="188" t="inlineStr">
        <is>
          <t>Activated Charcoal 250 mg</t>
        </is>
      </c>
      <c r="J81" s="185" t="inlineStr">
        <is>
          <t>3</t>
        </is>
      </c>
      <c r="K81" s="186" t="inlineStr">
        <is>
          <t>✅ คำตอบที่ถูกต้อง: ข้อ ค. Hyoscine butylbromide 10 mg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t>
        </is>
      </c>
      <c r="L81" s="186" t="n"/>
      <c r="M81" s="186" t="inlineStr">
        <is>
          <t>Gastrointestinal</t>
        </is>
      </c>
      <c r="N81" s="186" t="inlineStr">
        <is>
          <t>Nausea and vomiting</t>
        </is>
      </c>
      <c r="O81" s="185" t="inlineStr">
        <is>
          <t>Clinic</t>
        </is>
      </c>
      <c r="P81" s="186" t="inlineStr">
        <is>
          <t>ข้อ 2.3 Mock GI RxCU84</t>
        </is>
      </c>
      <c r="Q81" s="185" t="inlineStr">
        <is>
          <t>ข้อสอบจำลอง</t>
        </is>
      </c>
      <c r="R81" s="185" t="inlineStr">
        <is>
          <t>Mock RxCU84</t>
        </is>
      </c>
      <c r="S81" s="185" t="n"/>
    </row>
    <row r="82" ht="24" customHeight="1" s="49">
      <c r="A82" s="187" t="n">
        <v>80</v>
      </c>
      <c r="B82" s="18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t>
        </is>
      </c>
      <c r="C82" s="186" t="inlineStr">
        <is>
          <t>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D82" s="186" t="n"/>
      <c r="E82" s="186" t="inlineStr">
        <is>
          <t>ห้ามใช้ในผู้ป่วยที่มีอาการปวดท้องน้อยหรือมีอาการคลื่นไส้อาเจียนร่วมด้วย</t>
        </is>
      </c>
      <c r="F82" s="18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G82" s="186" t="inlineStr">
        <is>
          <t>ห้ามใช้ร่วมกับผงน้ำตาลเกลือแร่ (ORS) ทุกกรณีเนื่องจากจะลดประสิทธิภาพการทำงานของยา</t>
        </is>
      </c>
      <c r="H82" s="186" t="inlineStr">
        <is>
          <t>ห้ามใช้ในผู้ป่วยที่ดื่มน้ำได้น้อยเนื่องจากยาจะกระตุ้นการขับปัสสาวะอย่างรุนแรง</t>
        </is>
      </c>
      <c r="I82" s="188" t="inlineStr">
        <is>
          <t>ห้ามใช้ในคนไข้ที่มีอายุมากกว่า 18 ปี เนื่องจากยามีความปลอดภัยเฉพาะในวัยเด็กเล็กเท่านั้น</t>
        </is>
      </c>
      <c r="J82" s="185" t="inlineStr">
        <is>
          <t>2</t>
        </is>
      </c>
      <c r="K82" s="18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t>
        </is>
      </c>
      <c r="L82" s="186" t="n"/>
      <c r="M82" s="186" t="inlineStr">
        <is>
          <t>Gastrointestinal</t>
        </is>
      </c>
      <c r="N82" s="186" t="inlineStr">
        <is>
          <t>Nausea and vomiting</t>
        </is>
      </c>
      <c r="O82" s="185" t="inlineStr">
        <is>
          <t>Clinic</t>
        </is>
      </c>
      <c r="P82" s="186" t="inlineStr">
        <is>
          <t>ข้อ 2.4 Mock GI RxCU84</t>
        </is>
      </c>
      <c r="Q82" s="185" t="inlineStr">
        <is>
          <t>ข้อสอบจำลอง</t>
        </is>
      </c>
      <c r="R82" s="185" t="inlineStr">
        <is>
          <t>Mock RxCU84</t>
        </is>
      </c>
      <c r="S82" s="185" t="n"/>
    </row>
    <row r="83" ht="24" customHeight="1" s="49">
      <c r="A83" s="187" t="n">
        <v>81</v>
      </c>
      <c r="B83" s="18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t>
        </is>
      </c>
      <c r="C83" s="186" t="inlineStr">
        <is>
          <t>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D83" s="186" t="n"/>
      <c r="E83" s="186" t="inlineStr">
        <is>
          <t>ความเครียดทำให้เกิดภาวะเลือดเป็นกรด ส่งผลกระตุ้นหลอดอาหารอักเสบโดยตรง</t>
        </is>
      </c>
      <c r="F83" s="18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G83" s="186" t="inlineStr">
        <is>
          <t>การดื่มกาแฟปริมาณมากทำให้อาหารค้างอยู่ในกระเพาะนานขึ้น (Delayed gastric emptying)</t>
        </is>
      </c>
      <c r="H83" s="186" t="inlineStr">
        <is>
          <t>การทำงานหนักจนดึกขัดขวางการทำงานของระบบประสาท Sympathetic ทำให้หูรูดปิดแน่นเกินไป</t>
        </is>
      </c>
      <c r="I83" s="188" t="inlineStr">
        <is>
          <t>ความเครียดทำให้ร่างกายผลิตเมื่อกในกระเพาะอาหารน้อยลง ส่งผลให้เยื่อบุหลอดอาหารฉีกขาดง่าย</t>
        </is>
      </c>
      <c r="J83" s="185" t="inlineStr">
        <is>
          <t>2</t>
        </is>
      </c>
      <c r="K83" s="18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t>
        </is>
      </c>
      <c r="L83" s="186" t="n"/>
      <c r="M83" s="186" t="inlineStr">
        <is>
          <t>Gastrointestinal</t>
        </is>
      </c>
      <c r="N83" s="186" t="inlineStr">
        <is>
          <t>GERD</t>
        </is>
      </c>
      <c r="O83" s="185" t="inlineStr">
        <is>
          <t>Clinic</t>
        </is>
      </c>
      <c r="P83" s="186" t="inlineStr">
        <is>
          <t>ข้อ 3.1 Mock GI RxCU84</t>
        </is>
      </c>
      <c r="Q83" s="185" t="inlineStr">
        <is>
          <t>ข้อสอบจำลอง</t>
        </is>
      </c>
      <c r="R83" s="185" t="inlineStr">
        <is>
          <t>Mock RxCU84</t>
        </is>
      </c>
      <c r="S83" s="185" t="n"/>
    </row>
    <row r="84" ht="24" customHeight="1" s="49">
      <c r="A84" s="187" t="n">
        <v>82</v>
      </c>
      <c r="B84" s="18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t>
        </is>
      </c>
      <c r="C84" s="186" t="inlineStr">
        <is>
          <t>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D84" s="186" t="n"/>
      <c r="E84" s="186" t="inlineStr">
        <is>
          <t>อาการแสบร้อนกลางอกเป็นมากขึ้นเมื่อนอนราบ</t>
        </is>
      </c>
      <c r="F84" s="186" t="inlineStr">
        <is>
          <t>อาการเรอเปรี้ยวหรือขมคอหลังรับประทานอาหารมื้อใหญ่</t>
        </is>
      </c>
      <c r="G84" s="186" t="inlineStr">
        <is>
          <t>มีอาการกลืนลำบาก (Dysphagia) กลืนเจ็บ (Odynophagia) น้ำหนักลดผิดปกติ หรืออุจจาระมีสีดำคล้ำ (Melena)</t>
        </is>
      </c>
      <c r="H84" s="186" t="inlineStr">
        <is>
          <t>อาการท้องอืด ท้องเฟ้อหลังรับประทานอาหารรสจัด</t>
        </is>
      </c>
      <c r="I84" s="188" t="inlineStr">
        <is>
          <t>อาการแสบร้อนกลางอกสลับกับอาการปวดเกร็งหน้าท้องด้านล่าง</t>
        </is>
      </c>
      <c r="J84" s="185" t="inlineStr">
        <is>
          <t>3</t>
        </is>
      </c>
      <c r="K84" s="186" t="inlineStr">
        <is>
          <t>✅ คำตอบที่ถูกต้อง: ข้อ ค. มีอาการกลืนลำบาก (Dysphagia) กลืนเจ็บ (Odynophagia) น้ำหนักลดผิดปกติ หรืออุจจาระมีสีดำคล้ำ (Melena)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t>
        </is>
      </c>
      <c r="L84" s="186" t="n"/>
      <c r="M84" s="186" t="inlineStr">
        <is>
          <t>Gastrointestinal</t>
        </is>
      </c>
      <c r="N84" s="186" t="inlineStr">
        <is>
          <t>GERD</t>
        </is>
      </c>
      <c r="O84" s="185" t="inlineStr">
        <is>
          <t>Clinic</t>
        </is>
      </c>
      <c r="P84" s="186" t="inlineStr">
        <is>
          <t>ข้อ 3.2 Mock GI RxCU84</t>
        </is>
      </c>
      <c r="Q84" s="185" t="inlineStr">
        <is>
          <t>ข้อสอบจำลอง</t>
        </is>
      </c>
      <c r="R84" s="185" t="inlineStr">
        <is>
          <t>Mock RxCU84</t>
        </is>
      </c>
      <c r="S84" s="185" t="n"/>
    </row>
    <row r="85" ht="24" customHeight="1" s="49">
      <c r="A85" s="187" t="n">
        <v>83</v>
      </c>
      <c r="B85" s="18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t>
        </is>
      </c>
      <c r="C85" s="186" t="inlineStr">
        <is>
          <t>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D85" s="186" t="n"/>
      <c r="E85" s="186" t="inlineStr">
        <is>
          <t>Omeprazole 20 mg ครั้งละ 1 เม็ด วันละครั้ง หลังอาหารเช้าทันที นาน 1 สัปดาห์</t>
        </is>
      </c>
      <c r="F85" s="186" t="inlineStr">
        <is>
          <t>Omeprazole 20 mg ครั้งละ 1 เม็ด วันละครั้ง ก่อนอาหารเช้า 30-60 นาที ต่อเนื่องกัน 4-8 สัปดาห์</t>
        </is>
      </c>
      <c r="G85" s="186" t="inlineStr">
        <is>
          <t>Omeprazole 20 mg ครั้งละ 1 เม็ด วันละ 2 ครั้ง หลังอาหารเช้าและเย็น นาน 3 วัน</t>
        </is>
      </c>
      <c r="H85" s="186" t="inlineStr">
        <is>
          <t>Omeprazole 20 mg ครั้งละ 1 เม็ด รับประทานเฉพาะเวลามีอาการแสบร้อนกลางอก (PRN) โดยเคี้ยวยาให้ละเอียด</t>
        </is>
      </c>
      <c r="I85" s="188" t="inlineStr">
        <is>
          <t>Rabeprazole 20 mg ครั้งละ 1 เม็ด วันละครั้ง ก่อนนอน นาน 1 สัปดาห์</t>
        </is>
      </c>
      <c r="J85" s="185" t="inlineStr">
        <is>
          <t>2</t>
        </is>
      </c>
      <c r="K85" s="186" t="inlineStr">
        <is>
          <t>✅ คำตอบที่ถูกต้อง: ข้อ ข. Omeprazole 20 mg ครั้งละ 1 เม็ด วันละครั้ง ก่อนอาหารเช้า 30-60 นาที ต่อเนื่องกัน 4-8 สัปดาห์
🎯 ทำไมข้อนี้ถึงถูก: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t>
        </is>
      </c>
      <c r="L85" s="186" t="n"/>
      <c r="M85" s="186" t="inlineStr">
        <is>
          <t>Gastrointestinal</t>
        </is>
      </c>
      <c r="N85" s="186" t="inlineStr">
        <is>
          <t>GERD</t>
        </is>
      </c>
      <c r="O85" s="185" t="inlineStr">
        <is>
          <t>Clinic</t>
        </is>
      </c>
      <c r="P85" s="186" t="inlineStr">
        <is>
          <t>ข้อ 3.3 Mock GI RxCU84</t>
        </is>
      </c>
      <c r="Q85" s="185" t="inlineStr">
        <is>
          <t>ข้อสอบจำลอง</t>
        </is>
      </c>
      <c r="R85" s="185" t="inlineStr">
        <is>
          <t>Mock RxCU84</t>
        </is>
      </c>
      <c r="S85" s="185" t="n"/>
    </row>
    <row r="86" ht="24" customHeight="1" s="49">
      <c r="A86" s="187" t="n">
        <v>84</v>
      </c>
      <c r="B86" s="18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t>
        </is>
      </c>
      <c r="C86" s="186" t="inlineStr">
        <is>
          <t>คำถาม: คำแนะนำในการปรับเปลี่ยนพฤติกรรม (Lifestyle modifications) ข้อใดต่อไปนี้ถูกต้องและเหมาะสมที่สุดในการแนะนำแก่ผู้ป่วยรายนี้?</t>
        </is>
      </c>
      <c r="D86" s="186" t="n"/>
      <c r="E86" s="18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F86" s="186" t="inlineStr">
        <is>
          <t>ควรดื่มนมช็อกโกแลตหรือเครื่องดื่มผสมแอลกอฮอล์หลังอาหารเย็น เพื่อช่วยเคลือบแผลในหลอดอาหาร</t>
        </is>
      </c>
      <c r="G86" s="18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H86" s="186" t="inlineStr">
        <is>
          <t>แนะนำให้ออกกำลังกายอย่างหนักทันทีหลังมื้ออาหารเย็น เพื่อช่วยให้กระเพาะอาหารบีบตัวไล่แก๊สได้เร็วขึ้น</t>
        </is>
      </c>
      <c r="I86" s="188" t="inlineStr">
        <is>
          <t>แนะนำให้ดื่มน้ำเย็นปริมาณมากๆ ในระหว่างมื้ออาหาร เพื่อช่วยเจือจางกรดในกระเพาะอาหารไม่ให้ย้อนขึ้นไป</t>
        </is>
      </c>
      <c r="J86" s="185" t="inlineStr">
        <is>
          <t>3</t>
        </is>
      </c>
      <c r="K86" s="18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ทำไมข้อนี้ถึงถูก: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t>
        </is>
      </c>
      <c r="L86" s="186" t="n"/>
      <c r="M86" s="186" t="inlineStr">
        <is>
          <t>Gastrointestinal</t>
        </is>
      </c>
      <c r="N86" s="186" t="inlineStr">
        <is>
          <t>GERD</t>
        </is>
      </c>
      <c r="O86" s="185" t="inlineStr">
        <is>
          <t>Clinic</t>
        </is>
      </c>
      <c r="P86" s="186" t="inlineStr">
        <is>
          <t>ข้อ 3.4 Mock GI RxCU84</t>
        </is>
      </c>
      <c r="Q86" s="185" t="inlineStr">
        <is>
          <t>ข้อสอบจำลอง</t>
        </is>
      </c>
      <c r="R86" s="185" t="inlineStr">
        <is>
          <t>Mock RxCU84</t>
        </is>
      </c>
      <c r="S86" s="185" t="n"/>
    </row>
    <row r="87" ht="24" customHeight="1" s="49">
      <c r="A87" s="187" t="n">
        <v>85</v>
      </c>
      <c r="B87" s="18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t>
        </is>
      </c>
      <c r="C87" s="186" t="inlineStr">
        <is>
          <t>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D87" s="186" t="n"/>
      <c r="E87" s="186" t="inlineStr">
        <is>
          <t>Proton pump inhibitors (เช่น Omeprazole)</t>
        </is>
      </c>
      <c r="F87" s="186" t="inlineStr">
        <is>
          <t>Calcium channel blockers (เช่น Amlodipine)</t>
        </is>
      </c>
      <c r="G87" s="186" t="inlineStr">
        <is>
          <t>Prokinetics (เช่น Domperidone)</t>
        </is>
      </c>
      <c r="H87" s="186" t="inlineStr">
        <is>
          <t>H2-receptor antagonists (เช่น Famotidine)</t>
        </is>
      </c>
      <c r="I87" s="188" t="inlineStr">
        <is>
          <t>Mucosal protectants (เช่น Sucralfate)</t>
        </is>
      </c>
      <c r="J87" s="185" t="inlineStr">
        <is>
          <t>2</t>
        </is>
      </c>
      <c r="K87" s="186" t="inlineStr">
        <is>
          <t>✅ คำตอบที่ถูกต้อง: ข้อ ข. Calcium channel blockers (เช่น Amlodipine)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t>
        </is>
      </c>
      <c r="L87" s="186" t="n"/>
      <c r="M87" s="186" t="inlineStr">
        <is>
          <t>Gastrointestinal</t>
        </is>
      </c>
      <c r="N87" s="186" t="inlineStr">
        <is>
          <t>GERD</t>
        </is>
      </c>
      <c r="O87" s="185" t="inlineStr">
        <is>
          <t>Clinic</t>
        </is>
      </c>
      <c r="P87" s="186" t="inlineStr">
        <is>
          <t>ข้อ 3.5 Mock GI RxCU84</t>
        </is>
      </c>
      <c r="Q87" s="185" t="inlineStr">
        <is>
          <t>ข้อสอบจำลอง</t>
        </is>
      </c>
      <c r="R87" s="185" t="inlineStr">
        <is>
          <t>Mock RxCU84</t>
        </is>
      </c>
      <c r="S87" s="185" t="n"/>
    </row>
    <row r="88" ht="24" customHeight="1" s="49">
      <c r="A88" s="187" t="n">
        <v>86</v>
      </c>
      <c r="B88" s="18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t>
        </is>
      </c>
      <c r="C88" s="186" t="inlineStr">
        <is>
          <t>คำถาม: หากผู้ป่วยใช้ยาลดกรดชนิด Aluminium/Magnesium hydroxide ควรระวังอะไร?</t>
        </is>
      </c>
      <c r="D88" s="186" t="n"/>
      <c r="E88" s="186" t="inlineStr">
        <is>
          <t>ทำให้ Pitavastatin หมดฤทธิ์</t>
        </is>
      </c>
      <c r="F88" s="186" t="inlineStr">
        <is>
          <t>ลดการดูดซึม Dolutegravir</t>
        </is>
      </c>
      <c r="G88" s="186" t="inlineStr">
        <is>
          <t>ทำให้ TDF เป็นพิษ</t>
        </is>
      </c>
      <c r="H88" s="186" t="inlineStr">
        <is>
          <t>เพิ่มระดับ 3TC</t>
        </is>
      </c>
      <c r="I88" s="188" t="inlineStr">
        <is>
          <t>ลดการขับออกของ Dolutegravir ทางไต</t>
        </is>
      </c>
      <c r="J88" s="185" t="inlineStr">
        <is>
          <t>2</t>
        </is>
      </c>
      <c r="K88" s="186" t="inlineStr">
        <is>
          <t>✅ คำตอบที่ถูกต้อง: ข้อ ข. ลดการดูดซึม Dolutegravir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t>
        </is>
      </c>
      <c r="L88" s="186" t="n"/>
      <c r="M88" s="186" t="inlineStr">
        <is>
          <t>Gastrointestinal</t>
        </is>
      </c>
      <c r="N88" s="186" t="inlineStr">
        <is>
          <t>GERD</t>
        </is>
      </c>
      <c r="O88" s="185" t="inlineStr">
        <is>
          <t>Clinic</t>
        </is>
      </c>
      <c r="P88" s="186" t="inlineStr">
        <is>
          <t>ข้อ 4.1 Mock GI RxCU84</t>
        </is>
      </c>
      <c r="Q88" s="185" t="inlineStr">
        <is>
          <t>ข้อสอบจำลอง</t>
        </is>
      </c>
      <c r="R88" s="185" t="inlineStr">
        <is>
          <t>Mock RxCU84</t>
        </is>
      </c>
      <c r="S88" s="185" t="n"/>
    </row>
    <row r="89" ht="24" customHeight="1" s="49">
      <c r="A89" s="187" t="n">
        <v>87</v>
      </c>
      <c r="B89" s="18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t>
        </is>
      </c>
      <c r="C89" s="186" t="inlineStr">
        <is>
          <t>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D89" s="186" t="n"/>
      <c r="E89" s="186" t="inlineStr">
        <is>
          <t>ให้รับประทานยาลดกรดและ Dolutegravir ร่วมกันพร้อมอาหารมื้อหลักทันทีเพื่อลดความเป็นกรดในกระเพาะ</t>
        </is>
      </c>
      <c r="F89" s="186"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G89" s="186" t="inlineStr">
        <is>
          <t>ให้รับประทานยา Dolutegravir ในขนาดยาเพิ่มขึ้นเป็น 2 เท่าเฉพาะในวันที่ต้องใช้ยาลดกรด</t>
        </is>
      </c>
      <c r="H89" s="186" t="inlineStr">
        <is>
          <t>แนะนำให้เคี้ยวเม็ดยาลดกรดร่วมกับยาต้านไวรัสก่อนนอน เพื่อส่งเสริมการดูดซึมยาต้านไวรัส</t>
        </is>
      </c>
      <c r="I89" s="188" t="inlineStr">
        <is>
          <t>ให้ผู้ป่วยหยุดรับประทานยาต้านไวรัส Dolutegravir ไปก่อนชั่วคราวในระหว่างที่มีอาการของโรคกรดไหลย้อน</t>
        </is>
      </c>
      <c r="J89" s="185" t="inlineStr">
        <is>
          <t>2</t>
        </is>
      </c>
      <c r="K89" s="186"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t>
        </is>
      </c>
      <c r="L89" s="186" t="n"/>
      <c r="M89" s="186" t="inlineStr">
        <is>
          <t>Gastrointestinal</t>
        </is>
      </c>
      <c r="N89" s="186" t="inlineStr">
        <is>
          <t>GERD</t>
        </is>
      </c>
      <c r="O89" s="185" t="inlineStr">
        <is>
          <t>Clinic</t>
        </is>
      </c>
      <c r="P89" s="186" t="inlineStr">
        <is>
          <t>ข้อ 4.2 Mock GI RxCU84</t>
        </is>
      </c>
      <c r="Q89" s="185" t="inlineStr">
        <is>
          <t>ข้อสอบจำลอง</t>
        </is>
      </c>
      <c r="R89" s="185" t="inlineStr">
        <is>
          <t>Mock RxCU84</t>
        </is>
      </c>
      <c r="S89" s="185" t="n"/>
    </row>
    <row r="90" ht="24" customHeight="1" s="49">
      <c r="A90" s="187" t="n">
        <v>88</v>
      </c>
      <c r="B90" s="18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t>
        </is>
      </c>
      <c r="C90" s="186" t="inlineStr">
        <is>
          <t>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D90" s="186" t="n"/>
      <c r="E90" s="18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F90" s="186" t="inlineStr">
        <is>
          <t>ห้ามใช้ Omeprazole ร่วมกับ Dolutegravir เด็ดขาด เนื่องจากยาลดการทำงานของเอนไซม์ที่ใช้กำจัด Dolutegravir</t>
        </is>
      </c>
      <c r="G90" s="186" t="inlineStr">
        <is>
          <t>Omeprazole จะลดการดูดซึมของ Tenofovir (TDF) จนหมดสิ้น ทำให้ระดับยาต้านไวรัสไม่เพียงพอต่อการกดเชื้อ</t>
        </is>
      </c>
      <c r="H90" s="186" t="inlineStr">
        <is>
          <t>ยาปฏิชีวนะหรือยาต้านไวรัส 3TC จะเกิดการเสื่อมสภาพทันทีหาก pH ในกระเพาะอาหารเพิ่มขึ้นมากกว่า 5.0</t>
        </is>
      </c>
      <c r="I90" s="188" t="inlineStr">
        <is>
          <t>Omeprazole จะเพิ่มความเสี่ยงต่อการเกิดภาวะ Lactic acidosis จากยาต้านไวรัสกลุ่ม NRTIs</t>
        </is>
      </c>
      <c r="J90" s="185" t="inlineStr">
        <is>
          <t>1</t>
        </is>
      </c>
      <c r="K90" s="18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t>
        </is>
      </c>
      <c r="L90" s="186" t="n"/>
      <c r="M90" s="186" t="inlineStr">
        <is>
          <t>Gastrointestinal</t>
        </is>
      </c>
      <c r="N90" s="186" t="inlineStr">
        <is>
          <t>GERD</t>
        </is>
      </c>
      <c r="O90" s="185" t="inlineStr">
        <is>
          <t>Clinic</t>
        </is>
      </c>
      <c r="P90" s="186" t="inlineStr">
        <is>
          <t>ข้อ 4.3 Mock GI RxCU84</t>
        </is>
      </c>
      <c r="Q90" s="185" t="inlineStr">
        <is>
          <t>ข้อสอบจำลอง</t>
        </is>
      </c>
      <c r="R90" s="185" t="inlineStr">
        <is>
          <t>Mock RxCU84</t>
        </is>
      </c>
      <c r="S90" s="185" t="n"/>
    </row>
    <row r="91" ht="24" customHeight="1" s="49">
      <c r="A91" s="187" t="n">
        <v>89</v>
      </c>
      <c r="B91"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1" s="186" t="inlineStr">
        <is>
          <t>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D91" s="186" t="n"/>
      <c r="E91" s="186" t="inlineStr">
        <is>
          <t>ยาระคายเคืองกระเพาะโดยตรง (Direct irritation) และยับยั้งเอนไซม์ COX-2 ทำให้ร่างกายสร้างกรดมากขึ้น</t>
        </is>
      </c>
      <c r="F91" s="18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G91" s="186" t="inlineStr">
        <is>
          <t>ยาไปกระตุ้นการทำงานของ parietal cells ในการหลั่งกรดไฮโดรคลอริก ผ่านทางกระบวนการกระตุ้น Histamine-2 receptors</t>
        </is>
      </c>
      <c r="H91" s="186" t="inlineStr">
        <is>
          <t>ยาปฏิชีวนะหรือยาแก้ปวด Diclofenac ทำให้เกิดภาวะติดเชื้อแบคทีเรีย H. pylori ในกระเพาะอาหารได้ง่ายขึ้น</t>
        </is>
      </c>
      <c r="I91" s="188" t="inlineStr">
        <is>
          <t>ยาไปเพิ่มการบีบตัวของกระเพาะอาหารอย่างรุนแรง ส่งผลให้กรดเข้มข้นไหลย้อนกลับทำลายเนื้อเยื่อ</t>
        </is>
      </c>
      <c r="J91" s="185" t="inlineStr">
        <is>
          <t>2</t>
        </is>
      </c>
      <c r="K91" s="18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t>
        </is>
      </c>
      <c r="L91" s="186" t="n"/>
      <c r="M91" s="186" t="inlineStr">
        <is>
          <t>Gastrointestinal</t>
        </is>
      </c>
      <c r="N91" s="186" t="inlineStr">
        <is>
          <t>Dyspepsia &amp; PUD</t>
        </is>
      </c>
      <c r="O91" s="185" t="inlineStr">
        <is>
          <t>Clinic</t>
        </is>
      </c>
      <c r="P91" s="186" t="inlineStr">
        <is>
          <t>ข้อ 5.1 Mock GI RxCU84</t>
        </is>
      </c>
      <c r="Q91" s="185" t="inlineStr">
        <is>
          <t>ข้อสอบจำลอง</t>
        </is>
      </c>
      <c r="R91" s="185" t="inlineStr">
        <is>
          <t>Mock RxCU84</t>
        </is>
      </c>
      <c r="S91" s="185" t="n"/>
    </row>
    <row r="92" ht="24" customHeight="1" s="49">
      <c r="A92" s="187" t="n">
        <v>90</v>
      </c>
      <c r="B92"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2" s="186" t="inlineStr">
        <is>
          <t>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D92" s="186" t="n"/>
      <c r="E92" s="186" t="inlineStr">
        <is>
          <t>แนะนำให้เปลี่ยนจาก Diclofenac เป็น Naproxen 250 mg รับประทานวันละ 2 ครั้ง ทันที</t>
        </is>
      </c>
      <c r="F92" s="18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G92" s="186" t="inlineStr">
        <is>
          <t>แนะนำให้เพิ่มขนาดการรับประทาน Tolperisone เป็น 150 mg วันละ 3 ครั้ง และคงการทาน Diclofenac ร่วมด้วย</t>
        </is>
      </c>
      <c r="H92" s="186" t="inlineStr">
        <is>
          <t>แนะนำให้รับประทาน Diclofenac ห่างจากเครื่องดื่มแอลกอฮอล์อย่างน้อย 8 ชั่วโมง โดยใช้ยาสูตรเดิมต่อไป</t>
        </is>
      </c>
      <c r="I92" s="188" t="inlineStr">
        <is>
          <t>แนะนำให้ใช้ยาแก้ปวดกลุ่มสเตียรอยด์ (Steroids) ชนิดรับประทานทดแทนเพื่อความปลอดภัยต่อกระเพาะอาหาร</t>
        </is>
      </c>
      <c r="J92" s="185" t="inlineStr">
        <is>
          <t>2</t>
        </is>
      </c>
      <c r="K92" s="18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t>
        </is>
      </c>
      <c r="L92" s="186" t="n"/>
      <c r="M92" s="186" t="inlineStr">
        <is>
          <t>Gastrointestinal</t>
        </is>
      </c>
      <c r="N92" s="186" t="inlineStr">
        <is>
          <t>Dyspepsia &amp; PUD</t>
        </is>
      </c>
      <c r="O92" s="185" t="inlineStr">
        <is>
          <t>Clinic</t>
        </is>
      </c>
      <c r="P92" s="186" t="inlineStr">
        <is>
          <t>ข้อ 5.2 Mock GI RxCU84</t>
        </is>
      </c>
      <c r="Q92" s="185" t="inlineStr">
        <is>
          <t>ข้อสอบจำลอง</t>
        </is>
      </c>
      <c r="R92" s="185" t="inlineStr">
        <is>
          <t>Mock RxCU84</t>
        </is>
      </c>
      <c r="S92" s="185" t="n"/>
    </row>
    <row r="93" ht="24" customHeight="1" s="49">
      <c r="A93" s="187" t="n">
        <v>91</v>
      </c>
      <c r="B93"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3" s="186" t="inlineStr">
        <is>
          <t>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D93" s="186" t="n"/>
      <c r="E93" s="186" t="inlineStr">
        <is>
          <t>ออกฤทธิ์จับตัวรับ H2 อาการข้างเคียงคือทำให้เกิดผื่นแพ้แสง; ห้ามใช้ในคนไข้โรคหัวใจล้มเหลว</t>
        </is>
      </c>
      <c r="F93" s="18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G93" s="186" t="inlineStr">
        <is>
          <t>ออกฤทธิ์บลอค Proton pump; อาการข้างเคียงคืออาการปวดศีรษะ; ห้ามใช้ในผู้ป่วยโรคตับแข็ง</t>
        </is>
      </c>
      <c r="H93" s="186" t="inlineStr">
        <is>
          <t>เป็นสารเคลือบแผลกระเพาะอาหาร; อาการข้างเคียงคือทำให้อุจจาระสีดำเข้ม; ห้ามใช้ในคนไข้ที่เป็นโรคไตวาย</t>
        </is>
      </c>
      <c r="I93" s="188" t="inlineStr">
        <is>
          <t>เป็นยากระตุ้นการหลั่งเอนไซม์ amylase; อาการข้างเคียงคือน้ำตาลในเลือดต่ำ; ห้ามใช้ร่วมกับอินซูลิน</t>
        </is>
      </c>
      <c r="J93" s="185" t="inlineStr">
        <is>
          <t>2</t>
        </is>
      </c>
      <c r="K93" s="18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t>
        </is>
      </c>
      <c r="L93" s="186" t="n"/>
      <c r="M93" s="186" t="inlineStr">
        <is>
          <t>Gastrointestinal</t>
        </is>
      </c>
      <c r="N93" s="186" t="inlineStr">
        <is>
          <t>Dyspepsia &amp; PUD</t>
        </is>
      </c>
      <c r="O93" s="185" t="inlineStr">
        <is>
          <t>Clinic</t>
        </is>
      </c>
      <c r="P93" s="186" t="inlineStr">
        <is>
          <t>ข้อ 5.3 Mock GI RxCU84</t>
        </is>
      </c>
      <c r="Q93" s="185" t="inlineStr">
        <is>
          <t>ข้อสอบจำลอง</t>
        </is>
      </c>
      <c r="R93" s="185" t="inlineStr">
        <is>
          <t>Mock RxCU84</t>
        </is>
      </c>
      <c r="S93" s="185" t="n"/>
    </row>
    <row r="94" ht="24" customHeight="1" s="49">
      <c r="A94" s="187" t="n">
        <v>92</v>
      </c>
      <c r="B94"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4" s="186" t="inlineStr">
        <is>
          <t>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D94" s="186" t="n"/>
      <c r="E94" s="186" t="inlineStr">
        <is>
          <t>อาการปวดแสบบริเวณหน้าอกลามไปถึงไหล่ซ้าย</t>
        </is>
      </c>
      <c r="F94" s="18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G94" s="186" t="inlineStr">
        <is>
          <t>อาการแสบร้อนที่ผิวหนังบริเวณที่ปวดกล้ามเนื้อ</t>
        </is>
      </c>
      <c r="H94" s="186" t="inlineStr">
        <is>
          <t>อาการอ่อนเพลียเล็กน้อยหลังจากทำงานเกษตรกลางแดดจัด</t>
        </is>
      </c>
      <c r="I94" s="188" t="inlineStr">
        <is>
          <t>อาการท้องอืด ท้องเฟ้อ มีลมในกระเพาะอาหารหลังตื่นนอนตอนเช้า</t>
        </is>
      </c>
      <c r="J94" s="185" t="inlineStr">
        <is>
          <t>2</t>
        </is>
      </c>
      <c r="K94" s="18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t>
        </is>
      </c>
      <c r="L94" s="186" t="n"/>
      <c r="M94" s="186" t="inlineStr">
        <is>
          <t>Gastrointestinal</t>
        </is>
      </c>
      <c r="N94" s="186" t="inlineStr">
        <is>
          <t>Dyspepsia &amp; PUD</t>
        </is>
      </c>
      <c r="O94" s="185" t="inlineStr">
        <is>
          <t>Clinic</t>
        </is>
      </c>
      <c r="P94" s="186" t="inlineStr">
        <is>
          <t>ข้อ 5.4 Mock GI RxCU84</t>
        </is>
      </c>
      <c r="Q94" s="185" t="inlineStr">
        <is>
          <t>ข้อสอบจำลอง</t>
        </is>
      </c>
      <c r="R94" s="185" t="inlineStr">
        <is>
          <t>Mock RxCU84</t>
        </is>
      </c>
      <c r="S94" s="185" t="n"/>
    </row>
    <row r="95" ht="24" customHeight="1" s="49">
      <c r="A95" s="187" t="n">
        <v>93</v>
      </c>
      <c r="B95"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5" s="186" t="inlineStr">
        <is>
          <t>คำถาม: อาการคลื่นไส้ ท้องอืด และเรอเปรี้ยวของผู้ป่วยรายนี้ ควรเลือกใช้ยากลุ่มใดเป็นอันดับแรกเพื่อบรรเทาอาการ?</t>
        </is>
      </c>
      <c r="D95" s="186" t="n"/>
      <c r="E95" s="186" t="inlineStr">
        <is>
          <t>5-HT3 antagonist</t>
        </is>
      </c>
      <c r="F95" s="186" t="inlineStr">
        <is>
          <t>Antihistamine / Anticholinergic</t>
        </is>
      </c>
      <c r="G95" s="186" t="inlineStr">
        <is>
          <t>Dopamine D2 antagonist</t>
        </is>
      </c>
      <c r="H95" s="186" t="inlineStr">
        <is>
          <t>Benzodiazepines (Anticipatory emesis)</t>
        </is>
      </c>
      <c r="I95" s="188" t="inlineStr">
        <is>
          <t>Neurokinin-1 (NK1) receptor antagonist</t>
        </is>
      </c>
      <c r="J95" s="185" t="inlineStr">
        <is>
          <t>3</t>
        </is>
      </c>
      <c r="K95" s="186" t="inlineStr">
        <is>
          <t>✅ คำตอบที่ถูกต้อง: ข้อ ค. Dopamine D2 antagonist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t>
        </is>
      </c>
      <c r="L95" s="186" t="n"/>
      <c r="M95" s="186" t="inlineStr">
        <is>
          <t>Gastrointestinal</t>
        </is>
      </c>
      <c r="N95" s="186" t="inlineStr">
        <is>
          <t>Dyspepsia &amp; PUD</t>
        </is>
      </c>
      <c r="O95" s="185" t="inlineStr">
        <is>
          <t>Clinic</t>
        </is>
      </c>
      <c r="P95" s="186" t="inlineStr">
        <is>
          <t>ข้อ 5.5 Mock GI RxCU84</t>
        </is>
      </c>
      <c r="Q95" s="185" t="inlineStr">
        <is>
          <t>ข้อสอบจำลอง</t>
        </is>
      </c>
      <c r="R95" s="185" t="inlineStr">
        <is>
          <t>Mock RxCU84</t>
        </is>
      </c>
      <c r="S95" s="185" t="n"/>
    </row>
    <row r="96" ht="24" customHeight="1" s="49">
      <c r="A96" s="187" t="n">
        <v>94</v>
      </c>
      <c r="B96"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6" s="186" t="inlineStr">
        <is>
          <t>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D96" s="186" t="n"/>
      <c r="E96" s="186" t="inlineStr">
        <is>
          <t>Domperidone ออกฤทธิ์ที่ 5-HT3 receptor จึงไม่มีผลต่อ CNS</t>
        </is>
      </c>
      <c r="F96" s="186" t="inlineStr">
        <is>
          <t>Domperidone ผ่าน blood-brain barrier (BBB) ได้น้อยกว่า Metoclopramide จึงมีโอกาสเกิด extrapyramidal symptoms (EPS) และผลข้างเคียงทาง CNS น้อยกว่า</t>
        </is>
      </c>
      <c r="G96" s="186" t="inlineStr">
        <is>
          <t>Domperidone ไม่มีผลต่อระดับ prolactin เลย</t>
        </is>
      </c>
      <c r="H96" s="186" t="inlineStr">
        <is>
          <t>Metoclopramide ไม่ผ่าน BBB จึงปลอดภัยกว่าในการใช้ระยะยาว</t>
        </is>
      </c>
      <c r="I96" s="188" t="inlineStr">
        <is>
          <t>ทั้งสองตัวมี safety profile เหมือนกันทุกประการ</t>
        </is>
      </c>
      <c r="J96" s="185" t="inlineStr">
        <is>
          <t>2</t>
        </is>
      </c>
      <c r="K96" s="186" t="inlineStr">
        <is>
          <t>✅ คำตอบที่ถูกต้อง: ข้อ ข. Domperidone ผ่าน blood-brain barrier (BBB) ได้น้อยกว่า Metoclopramide จึงมีโอกาสเกิด extrapyramidal symptoms (EPS) และผลข้างเคียงทาง CNS น้อยกว่า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t>
        </is>
      </c>
      <c r="L96" s="186" t="n"/>
      <c r="M96" s="186" t="inlineStr">
        <is>
          <t>Gastrointestinal</t>
        </is>
      </c>
      <c r="N96" s="186" t="inlineStr">
        <is>
          <t>Dyspepsia &amp; PUD</t>
        </is>
      </c>
      <c r="O96" s="185" t="inlineStr">
        <is>
          <t>Clinic</t>
        </is>
      </c>
      <c r="P96" s="186" t="inlineStr">
        <is>
          <t>ข้อ 5.6 Mock GI RxCU84</t>
        </is>
      </c>
      <c r="Q96" s="185" t="inlineStr">
        <is>
          <t>ข้อสอบจำลอง</t>
        </is>
      </c>
      <c r="R96" s="185" t="inlineStr">
        <is>
          <t>Mock RxCU84</t>
        </is>
      </c>
      <c r="S96" s="185" t="n"/>
    </row>
    <row r="97" ht="24" customHeight="1" s="49">
      <c r="A97" s="187" t="n">
        <v>95</v>
      </c>
      <c r="B97" s="18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t>
        </is>
      </c>
      <c r="C97" s="186" t="inlineStr">
        <is>
          <t>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D97" s="186" t="n"/>
      <c r="E97" s="186" t="inlineStr">
        <is>
          <t>ควรรับประทานพร้อมอาหารที่มีไขมันสูงเพื่อเพิ่มการดูดซึม</t>
        </is>
      </c>
      <c r="F97" s="186" t="inlineStr">
        <is>
          <t>ไม่ควรใช้ติดต่อกันนานเกิน 12 สัปดาห์ เนื่องจากเพิ่มความเสี่ยง tardive dyskinesia ซึ่งอาจเป็นแบบถาวร</t>
        </is>
      </c>
      <c r="G97" s="186" t="inlineStr">
        <is>
          <t>สามารถใช้ร่วมกับแอลกอฮอล์ได้อย่างปลอดภัยโดยไม่มีผลเสริมฤทธิ์กดประสาท</t>
        </is>
      </c>
      <c r="H97" s="186" t="inlineStr">
        <is>
          <t>ไม่มีผลต่อระบบประสาทส่วนกลางจึงใช้ในผู้ป่วย Parkinson’s disease ได้อย่างปลอดภัย</t>
        </is>
      </c>
      <c r="I97" s="188" t="inlineStr">
        <is>
          <t>ไม่จำเป็นต้องปรับขนาดยาในผู้ป่วยที่มีการทำงานของไตบกพร่อง</t>
        </is>
      </c>
      <c r="J97" s="185" t="inlineStr">
        <is>
          <t>2</t>
        </is>
      </c>
      <c r="K97" s="186" t="inlineStr">
        <is>
          <t>✅ คำตอบที่ถูกต้อง: ข้อ ข. ไม่ควรใช้ติดต่อกันนานเกิน 12 สัปดาห์ เนื่องจากเพิ่มความเสี่ยง tardive dyskinesia ซึ่งอาจเป็นแบบถาวร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t>
        </is>
      </c>
      <c r="L97" s="186" t="n"/>
      <c r="M97" s="186" t="inlineStr">
        <is>
          <t>Gastrointestinal</t>
        </is>
      </c>
      <c r="N97" s="186" t="inlineStr">
        <is>
          <t>Dyspepsia &amp; PUD</t>
        </is>
      </c>
      <c r="O97" s="185" t="inlineStr">
        <is>
          <t>Clinic</t>
        </is>
      </c>
      <c r="P97" s="186" t="inlineStr">
        <is>
          <t>ข้อ 5.7 Mock GI RxCU84</t>
        </is>
      </c>
      <c r="Q97" s="185" t="inlineStr">
        <is>
          <t>ข้อสอบจำลอง</t>
        </is>
      </c>
      <c r="R97" s="185" t="inlineStr">
        <is>
          <t>Mock RxCU84</t>
        </is>
      </c>
      <c r="S97" s="185" t="n"/>
    </row>
    <row r="98" ht="24" customHeight="1" s="49">
      <c r="A98" s="187" t="n">
        <v>96</v>
      </c>
      <c r="B98" s="186" t="n"/>
      <c r="C98" s="186" t="inlineStr">
        <is>
          <t>ผู้ป่วยหญิงไทยอายุ 44 ปี ปรึกษาเภสัชกรที่ร้านยาด้วยอาการมีเลือดสีแดงสดหยดตามหลังถ่ายอุจจาระ มีติ่งยื่นที่ปากทวารหนักเวลาเบ่งถ่าย ต้องใช้นิ้วช่วยดันกลับ (Internal Hemorrhoids Grade III) มีอาการปวดตื้อ คัน และรู้สึกชื้นแฉะบริเวณทวารหนัก หากเภสัชกรต้องการจ่ายยา Micronized Purified Flavonoid Fraction (MPFF: Daflon 500 mg) ขนาดยาที่ถูกต้องสำหรับ Acute Hemorrhoidal Attack คือข้อใด</t>
        </is>
      </c>
      <c r="D98" s="186" t="n"/>
      <c r="E98" s="186" t="inlineStr">
        <is>
          <t>รับประทาน 1 เม็ด วันละครั้ง ต่อเนื่อง 1 เดือน</t>
        </is>
      </c>
      <c r="F98" s="186" t="inlineStr">
        <is>
          <t>รับประทาน 1 เม็ด วันละ 2 ครั้ง ต่อเนื่อง 14 วัน</t>
        </is>
      </c>
      <c r="G98" s="186" t="inlineStr">
        <is>
          <t>รับประทานครั้งละ 2 เม็ด วันละ 3 ครั้ง (วันละ 6 เม็ด) นาน 4 วัน จากนั้นลดเหลือครั้งละ 2 เม็ด วันละ 2 ครั้ง (วันละ 4 เม็ด) ต่ออีก 3 วัน</t>
        </is>
      </c>
      <c r="H98" s="186" t="inlineStr">
        <is>
          <t>รับประทานครั้งละ 3 เม็ด วันละ 3 ครั้ง (วันละ 9 เม็ด) ต่อเนื่อง 14 วัน</t>
        </is>
      </c>
      <c r="I98" s="188" t="inlineStr">
        <is>
          <t>รับประทาน 1 เม็ด วันละ 3 ครั้ง เฉพาะเวลาที่มีอาการปวดเบ่ง</t>
        </is>
      </c>
      <c r="J98" s="185" t="inlineStr">
        <is>
          <t>3</t>
        </is>
      </c>
      <c r="K98" s="186" t="inlineStr">
        <is>
          <t>✅ คำตอบที่ถูกต้อง: ข้อ ค. รับประทานครั้งละ 2 เม็ด วันละ 3 ครั้ง (วันละ 6 เม็ด) นาน 4 วัน จากนั้นลดเหลือครั้งละ 2 เม็ด วันละ 2 ครั้ง (วันละ 4 เม็ด) ต่ออีก 3 วัน
🎯 ทำไมข้อนี้ถึงถูก:
สูตร '6 เม็ด 4 วัน ตามด้วย 4 เม็ด 3 วัน' (6 tablets/day x 4 days, then 4 tablets/day x 3 days) เป็นขนาดยาตามข้อบ่งใช้ทางการแพทย์ที่ถูกต้องของ Daflon ใน Acute attack
🔍 ข้ออื่นผิดเพราะอะไร:
• ข้อ ก. และ ข. เป็นขนาดต่ำเกินไปสำหรับการรักษา Acute hemorrhoidal attack (ขนาดยา 2 เม็ด/วัน ใช้สำหรับ Chronic maintenance)
• ข้อ ด. และ จ. ไม่ใช่ขนาดยาตามข้อบ่งใช้ทางการแพทย์ของ MPFF</t>
        </is>
      </c>
      <c r="L98" s="186" t="n"/>
      <c r="M98" s="186" t="inlineStr">
        <is>
          <t>Gastrointestinal</t>
        </is>
      </c>
      <c r="N98" s="186" t="inlineStr">
        <is>
          <t>Nausea and vomiting</t>
        </is>
      </c>
      <c r="O98" s="185" t="inlineStr">
        <is>
          <t>Clinic</t>
        </is>
      </c>
      <c r="P98" s="186" t="inlineStr">
        <is>
          <t>ข้อ 6.1 Mock GI RxCU84</t>
        </is>
      </c>
      <c r="Q98" s="185" t="inlineStr">
        <is>
          <t>ข้อสอบจำลอง</t>
        </is>
      </c>
      <c r="R98" s="185" t="inlineStr">
        <is>
          <t>Mock RxCU84</t>
        </is>
      </c>
      <c r="S98" s="185" t="n"/>
    </row>
    <row r="99" ht="24" customHeight="1" s="49">
      <c r="A99" s="187" t="n">
        <v>97</v>
      </c>
      <c r="B99" s="186" t="inlineStr">
        <is>
          <t>ผู้ป่วยหญิงอายุ 44 ปี มีอาการริดสีดวงทวารกำเริบระยะเฉียบพลัน สอบถามเภสัชกรเกี่ยวกับการใช้ยาเหน็บหรือยาทาทวารหนัก (ที่มีส่วนผสมของ Lidocaine + Zinc oxide + Hydrocortisone)</t>
        </is>
      </c>
      <c r="C99" s="186" t="inlineStr">
        <is>
          <t>ข้อใดเป็นคำอธิบายข้อเท็จจริงทางวิชาการที่ถูกต้องที่สุด</t>
        </is>
      </c>
      <c r="D99" s="186" t="n"/>
      <c r="E99" s="186" t="inlineStr">
        <is>
          <t>ยาเหน็บ/ยาทาสูตรผสมสเตียรอยด์สามารถรักษาริดสีดวงทวารให้หายขาดได้อย่างถาวรและป้องกันการกลับเป็นซ้ำได้</t>
        </is>
      </c>
      <c r="F99" s="186" t="inlineStr">
        <is>
          <t>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t>
        </is>
      </c>
      <c r="G99" s="186" t="inlineStr">
        <is>
          <t>สามารถใช้ยาเหน็บสูตรนี้แทนการปรับพฤติกรรมและการรับประทานอาหารที่มีกากใยได้สมบูรณ์</t>
        </is>
      </c>
      <c r="H99" s="186" t="inlineStr">
        <is>
          <t>ควรใช้ยาเหน็บสูตรผสมสเตียรอยด์ต่อเนื่องเป็นประจำทุกวันอย่างน้อย 6 เดือนเพื่อความปลอดภัยสูงสุด</t>
        </is>
      </c>
      <c r="I99" s="188" t="inlineStr">
        <is>
          <t>ยาเหน็บสูตรนี้มีข้อบ่งใช้เฉพาะเมื่อมีการติดเชื้อแบคทีเรียรุนแรงในทวารหนักเท่านั้น</t>
        </is>
      </c>
      <c r="J99" s="185" t="inlineStr">
        <is>
          <t>2</t>
        </is>
      </c>
      <c r="K99" s="186" t="inlineStr">
        <is>
          <t>✅ คำตอบที่ถูกต้อง: ข้อ ข. 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
🎯 ทำไมข้อนี้ถึงถูก:
ยาเฉพาะที่ช่วยบรรเทาอาการชั่วคราวเท่านั้น ไม่ได้ทำให้หัวริดสีดวงยุบหายขาด และต้องจำกัดการใช้ในระยะสั้น
🔍 ข้ออื่นผิดเพราะอะไร:
• ข้อ ก. ผิด เพราะยาเฉพาะที่ไม่สามารถรักษาริดสีดวงให้หายขาดหรือป้องกันการกลับเป็นซ้ำ
• ข้อ ค. ผิด เพราะการปรับพฤติกรรม (ไฟเบอร์, น้ำ, นั่งแช่น้ำอุ่น) เป็นแกนหลักที่ขาดไม่ได้
• ข้อ ง. ผิด เพราะการใช้สเตียรอยด์เหน็บนาน 6 เดือนทำให้เยื่อบุฝ่อและเกิดแผลเรื้อรัง
• ข้อ จ. ผิด เพราะยานี้ใช้บรรเทาการอักเสบ ไม่ใช่ยาต้านแบคทีเรีย</t>
        </is>
      </c>
      <c r="L99" s="186" t="n"/>
      <c r="M99" s="186" t="inlineStr">
        <is>
          <t>Gastrointestinal</t>
        </is>
      </c>
      <c r="N99" s="186" t="inlineStr">
        <is>
          <t>Nausea and vomiting</t>
        </is>
      </c>
      <c r="O99" s="185" t="inlineStr">
        <is>
          <t>Clinic</t>
        </is>
      </c>
      <c r="P99" s="186" t="inlineStr">
        <is>
          <t>ข้อ 6.2 Mock GI RxCU84</t>
        </is>
      </c>
      <c r="Q99" s="185" t="inlineStr">
        <is>
          <t>ข้อสอบจำลอง</t>
        </is>
      </c>
      <c r="R99" s="185" t="inlineStr">
        <is>
          <t>Mock RxCU84</t>
        </is>
      </c>
      <c r="S99" s="185" t="n"/>
    </row>
    <row r="100" ht="24" customHeight="1" s="49">
      <c r="A100" s="187" t="n">
        <v>98</v>
      </c>
      <c r="B100" s="186" t="n"/>
      <c r="C100" s="186" t="inlineStr">
        <is>
          <t>หากผู้ป่วยหญิงที่เป็นโรคริดสีดวงทวารและมีอาการปวดบวม ตั้งครรภ์ในไตรมาสที่ 3 (Third trimester of pregnancy) ยาบรรเทาปวดชนิดรับประทานในข้อใดมีความเหมาะสมและปลอดภัยที่สุด และยากลุ่มใดที่ต้องหลีกเลี่ยงอย่างเด็ดขาด</t>
        </is>
      </c>
      <c r="D100" s="186" t="n"/>
      <c r="E100" s="186" t="inlineStr">
        <is>
          <t>Ibuprofen เป็นยาที่ปลอดภัยที่สุด / ควรหลีกเลี่ยง Paracetamol</t>
        </is>
      </c>
      <c r="F100" s="186" t="inlineStr">
        <is>
          <t>Paracetamol เป็นยาที่เหมาะสมและปลอดภัยที่สุด / ควรหลีกเลี่ยง NSAIDs (เช่น Ibuprofen, Diclofenac, Naproxen) และ Aspirin</t>
        </is>
      </c>
      <c r="G100" s="186" t="inlineStr">
        <is>
          <t>Aspirin 300 mg เป็นยาทางเลือกแรก / ควรหลีกเลี่ยง Psyllium husk</t>
        </is>
      </c>
      <c r="H100" s="186" t="inlineStr">
        <is>
          <t>Naproxen เป็นยาที่เหมาะสมที่สุด / ควรหลีกเลี่ยงการนั่งแช่น้ำอุ่น (Sitz bath)</t>
        </is>
      </c>
      <c r="I100" s="188" t="inlineStr">
        <is>
          <t>Tramadol เป็นยาทางเลือกแรก / ควรหลีกเลี่ยง Paracetamol</t>
        </is>
      </c>
      <c r="J100" s="185" t="inlineStr">
        <is>
          <t>2</t>
        </is>
      </c>
      <c r="K100" s="186" t="inlineStr">
        <is>
          <t>✅ คำตอบที่ถูกต้อง: ข้อ ข. Paracetamol เป็นยาที่เหมาะสมและปลอดภัยที่สุด / ควรหลีกเลี่ยง NSAIDs (เช่น Ibuprofen, Diclofenac, Naproxen) และ Aspirin
🎯 ทำไมข้อนี้ถึงถูก:
Paracetamol ปลอดภัยในสตรีตั้งครรภ์ไตรมาส 3 ขณะที่ NSAIDs และ Aspirin เป็นข้อห้ามใช้เด็ดขาด
🔍 ข้ออื่นผิดเพราะอะไร:
• ข้อ ก., ค., ง. และ จ. ผิด เพราะแนะนำ NSAIDs หรือ Aspirin ซึ่งเป็นอันตรายร้ายแรงต่อทารกในครรภ์ไตรมาส 3</t>
        </is>
      </c>
      <c r="L100" s="186" t="n"/>
      <c r="M100" s="186" t="inlineStr">
        <is>
          <t>Gastrointestinal</t>
        </is>
      </c>
      <c r="N100" s="186" t="inlineStr">
        <is>
          <t>Nausea and vomiting</t>
        </is>
      </c>
      <c r="O100" s="185" t="inlineStr">
        <is>
          <t>Clinic</t>
        </is>
      </c>
      <c r="P100" s="186" t="inlineStr">
        <is>
          <t>ข้อ 6.5 Mock GI RxCU84</t>
        </is>
      </c>
      <c r="Q100" s="185" t="inlineStr">
        <is>
          <t>ข้อสอบจำลอง</t>
        </is>
      </c>
      <c r="R100" s="185" t="inlineStr">
        <is>
          <t>Mock RxCU84</t>
        </is>
      </c>
      <c r="S100" s="185" t="n"/>
    </row>
    <row r="101" ht="24" customHeight="1" s="49">
      <c r="A101" s="187" t="n">
        <v>99</v>
      </c>
      <c r="B101" s="18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t>
        </is>
      </c>
      <c r="C101" s="186" t="inlineStr">
        <is>
          <t>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D101" s="186" t="n"/>
      <c r="E101" s="186"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F101" s="186" t="inlineStr">
        <is>
          <t>ผู้สูงอายุไม่มีความเสี่ยงพิเศษใดๆ เพิ่มเติมจาก D2 antagonist</t>
        </is>
      </c>
      <c r="G101" s="186" t="inlineStr">
        <is>
          <t>ควรเพิ่มขนาด Metoclopramide เป็น 2 เท่าในผู้สูงอายุเพื่อผลการรักษาที่ดีขึ้น</t>
        </is>
      </c>
      <c r="H101" s="186" t="inlineStr">
        <is>
          <t>Metoclopramide ปลอดภัยกว่าในผู้สูงอายุเมื่อเทียบกับผู้ป่วยอายุน้อย</t>
        </is>
      </c>
      <c r="I101" s="188" t="inlineStr">
        <is>
          <t>ไม่จำเป็นต้องคำนึงถึงการทำงานของไตในการให้ Metoclopramide ในผู้สูงอายุ</t>
        </is>
      </c>
      <c r="J101" s="185" t="inlineStr">
        <is>
          <t>1</t>
        </is>
      </c>
      <c r="K101" s="186" t="inlineStr">
        <is>
          <t>✅ คำตอบที่ถูกต้อง: ตามที่ระบุในคอลัมน์เฉลย
🎯 ทำไมข้อนี้ถึงถูก:
คำตอบสอดคล้องกับ pharmacokinetics หรือ mechanism ของ PPIs
🔍 ข้ออื่นผิดเพราะอะไร:
• ข้อ ข. (ผู้สูงอายุไม่มีความเสี่ยงพิเศษใดๆ เพิ่มเติมจาก D2 antagonist): ไม่ตรงกับหลักการหรือข้อบ่งใช้ที่ถูกต้องตามโจทย์กำหนด
• ข้อ ค. (ควรเพิ่มขนาด Metoclopramide เป็น 2 เท่าในผู้สูงอายุเพื่อผลการรักษาที่ดีขึ้น): ไม่ตรงกับหลักการหรือข้อบ่งใช้ที่ถูกต้องตามโจทย์กำหนด
• ข้อ ง. (Metoclopramide ปลอดภัยกว่าในผู้สูงอายุเมื่อเทียบกับผู้ป่วยอายุน้อย): ไม่ตรงกับหลักการหรือข้อบ่งใช้ที่ถูกต้องตามโจทย์กำหนด
• ข้อ จ. (ไม่จำเป็นต้องคำนึงถึงการทำงานของไตในการให้ Metoclopramide ในผู้สูงอายุ): ไม่ตรงกับหลักการหรือข้อบ่งใช้ที่ถูกต้องตามโจทย์กำหนด</t>
        </is>
      </c>
      <c r="L101" s="186" t="n"/>
      <c r="M101" s="186" t="inlineStr">
        <is>
          <t>Gastrointestinal</t>
        </is>
      </c>
      <c r="N101" s="186" t="inlineStr">
        <is>
          <t>Nausea and vomiting</t>
        </is>
      </c>
      <c r="O101" s="185" t="inlineStr">
        <is>
          <t>Clinic</t>
        </is>
      </c>
      <c r="P101" s="186" t="inlineStr">
        <is>
          <t>ข้อ 6.6 Mock GI RxCU84</t>
        </is>
      </c>
      <c r="Q101" s="185" t="inlineStr">
        <is>
          <t>ข้อสอบจำลอง</t>
        </is>
      </c>
      <c r="R101" s="185" t="inlineStr">
        <is>
          <t>Mock RxCU84</t>
        </is>
      </c>
      <c r="S101" s="185" t="n"/>
    </row>
    <row r="102" ht="24" customHeight="1" s="49">
      <c r="A102" s="187" t="n">
        <v>100</v>
      </c>
      <c r="B102" s="18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t>
        </is>
      </c>
      <c r="C102" s="186" t="inlineStr">
        <is>
          <t>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D102" s="186" t="n"/>
      <c r="E102" s="186" t="inlineStr">
        <is>
          <t>เป็น acute emesis เพิ่มขนาด 5-HT3 antagonist</t>
        </is>
      </c>
      <c r="F102" s="186" t="inlineStr">
        <is>
          <t>เป็น delayed emesis เพิ่ม NK-1 antagonist</t>
        </is>
      </c>
      <c r="G102" s="186" t="inlineStr">
        <is>
          <t>เป็น Anticipatory emesis พิจารณาให้ Benzodiazepine (เช่น Lorazepam)</t>
        </is>
      </c>
      <c r="H102" s="186" t="inlineStr">
        <is>
          <t>เป็นผลจาก motion sickness ระหว่างเดินทางมาโรงพยาบาล ให้ Dimenhydrinate</t>
        </is>
      </c>
      <c r="I102" s="188" t="inlineStr">
        <is>
          <t>ไม่ต้องรักษาเพราะเป็นอาการทางจิตใจที่ไม่เกี่ยวกับเภสัชวิทยา</t>
        </is>
      </c>
      <c r="J102" s="185" t="inlineStr">
        <is>
          <t>3</t>
        </is>
      </c>
      <c r="K102" s="186" t="inlineStr">
        <is>
          <t>✅ คำตอบที่ถูกต้อง: ตามที่ระบุในคอลัมน์เฉลย
🎯 ทำไมข้อนี้ถึงถูก:
คำตอบสอดคล้องกับ clinical pharmacology ของยารักษาริดสีดวงทวาร
🔍 ข้ออื่นผิดเพราะอะไร:
• ข้อ ก. (เป็น acute emesis เพิ่มขนาด 5-HT3 antagonist): ไม่ตรงกับหลักการหรือข้อบ่งใช้ที่ถูกต้องตามโจทย์กำหนด
• ข้อ ข. (เป็น delayed emesis เพิ่ม NK-1 antagonist): ไม่ตรงกับหลักการหรือข้อบ่งใช้ที่ถูกต้องตามโจทย์กำหนด
• ข้อ ง. (เป็นผลจาก motion sickness ระหว่างเดินทางมาโรงพยาบาล ให้ Dimenhydrinate): ไม่ตรงกับหลักการหรือข้อบ่งใช้ที่ถูกต้องตามโจทย์กำหนด
• ข้อ จ. (ไม่ต้องรักษาเพราะเป็นอาการทางจิตใจที่ไม่เกี่ยวกับเภสัชวิทยา): ไม่ตรงกับหลักการหรือข้อบ่งใช้ที่ถูกต้องตามโจทย์กำหนด</t>
        </is>
      </c>
      <c r="L102" s="186" t="n"/>
      <c r="M102" s="186" t="inlineStr">
        <is>
          <t>Gastrointestinal</t>
        </is>
      </c>
      <c r="N102" s="186" t="inlineStr">
        <is>
          <t>Nausea and vomiting</t>
        </is>
      </c>
      <c r="O102" s="185" t="inlineStr">
        <is>
          <t>Clinic</t>
        </is>
      </c>
      <c r="P102" s="186" t="inlineStr">
        <is>
          <t>ข้อ 6.7 Mock GI RxCU84</t>
        </is>
      </c>
      <c r="Q102" s="185" t="inlineStr">
        <is>
          <t>ข้อสอบจำลอง</t>
        </is>
      </c>
      <c r="R102" s="185" t="inlineStr">
        <is>
          <t>Mock RxCU84</t>
        </is>
      </c>
      <c r="S102" s="185" t="n"/>
    </row>
    <row r="103" ht="24" customHeight="1" s="49">
      <c r="A103" s="187" t="n">
        <v>101</v>
      </c>
      <c r="B103"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3" s="186" t="inlineStr">
        <is>
          <t>คำถาม: ริดสีดวงทวารของผู้ป่วยรายนี้จัดเป็น grade ใด?</t>
        </is>
      </c>
      <c r="D103" s="186" t="n"/>
      <c r="E103" s="186" t="inlineStr">
        <is>
          <t>Grade I</t>
        </is>
      </c>
      <c r="F103" s="186" t="inlineStr">
        <is>
          <t>Grade II</t>
        </is>
      </c>
      <c r="G103" s="186" t="inlineStr">
        <is>
          <t>Grade III</t>
        </is>
      </c>
      <c r="H103" s="186" t="inlineStr">
        <is>
          <t>Grade IV</t>
        </is>
      </c>
      <c r="I103" s="188" t="inlineStr">
        <is>
          <t>External hemorrhoid (ไม่ใช้ระบบ grade I–IV)</t>
        </is>
      </c>
      <c r="J103" s="185" t="inlineStr">
        <is>
          <t>3</t>
        </is>
      </c>
      <c r="K103" s="186" t="inlineStr">
        <is>
          <t>✅ คำตอบที่ถูกต้อง: ตามที่ระบุในคอลัมน์เฉลย
🎯 ทำไมข้อนี้ถึงถูก:
คำตอบสอดคล้องกับขนาดยา MPFF หรือ Venotonic ที่ใช้ในริดสีดวง
🔍 ข้ออื่นผิดเพราะอะไร:
• ข้อ ก. (Grade I): ไม่ตรงกับหลักการหรือข้อบ่งใช้ที่ถูกต้องตามโจทย์กำหนด
• ข้อ ข. (Grade II): ไม่ตรงกับหลักการหรือข้อบ่งใช้ที่ถูกต้องตามโจทย์กำหนด
• ข้อ ง. (Grade IV): ไม่ตรงกับหลักการหรือข้อบ่งใช้ที่ถูกต้องตามโจทย์กำหนด
• ข้อ จ. (External hemorrhoid (ไม่ใช้ระบบ grade I–IV)): ไม่ตรงกับหลักการหรือข้อบ่งใช้ที่ถูกต้องตามโจทย์กำหนด</t>
        </is>
      </c>
      <c r="L103" s="186" t="n"/>
      <c r="M103" s="186" t="inlineStr">
        <is>
          <t>Gastrointestinal</t>
        </is>
      </c>
      <c r="N103" s="186" t="inlineStr">
        <is>
          <t>Diarrhea &amp; Constipation</t>
        </is>
      </c>
      <c r="O103" s="185" t="inlineStr">
        <is>
          <t>Clinic</t>
        </is>
      </c>
      <c r="P103" s="186" t="inlineStr">
        <is>
          <t>ข้อ 7.1 Mock GI RxCU84</t>
        </is>
      </c>
      <c r="Q103" s="185" t="inlineStr">
        <is>
          <t>ข้อสอบจำลอง</t>
        </is>
      </c>
      <c r="R103" s="185" t="inlineStr">
        <is>
          <t>Mock RxCU84</t>
        </is>
      </c>
      <c r="S103" s="185" t="n"/>
    </row>
    <row r="104" ht="24" customHeight="1" s="49">
      <c r="A104" s="187" t="n">
        <v>102</v>
      </c>
      <c r="B104"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4" s="186" t="inlineStr">
        <is>
          <t>คำถาม: ข้อใดคือการประเมิน red flags / การส่งต่อ ที่เหมาะสมที่สุดสำหรับผู้ป่วยรายนี้?</t>
        </is>
      </c>
      <c r="D104" s="186" t="n"/>
      <c r="E104" s="186" t="inlineStr">
        <is>
          <t>ส่งต่อทำ colonoscopy ทันทีทุกกรณีเพราะมีเลือดออก</t>
        </is>
      </c>
      <c r="F104" s="186" t="inlineStr">
        <is>
          <t>ประเมินแล้วไม่มี red flag ชัดเจน จึงเริ่มดูแลแบบ conservative ที่ร้านยาได้ พร้อมแนะนำสัญญาณอันตรายที่ต้องกลับมาพบแพทย์์</t>
        </is>
      </c>
      <c r="G104" s="186" t="inlineStr">
        <is>
          <t>จ่ายยาปฏิชีวนะชนิดรับประทานเพื่อกันติดเชื้อ</t>
        </is>
      </c>
      <c r="H104" s="186" t="inlineStr">
        <is>
          <t>แนะนำผ่าตัดริดสีดวงทันที</t>
        </is>
      </c>
      <c r="I104" s="188" t="inlineStr">
        <is>
          <t>หยุดสังเกตอาการเองที่บ้านนาน 3 เดือน โดยไม่ให้คำแนะนำหรือ warning signs ใด ๆ</t>
        </is>
      </c>
      <c r="J104" s="185" t="inlineStr">
        <is>
          <t>2</t>
        </is>
      </c>
      <c r="K104" s="186" t="inlineStr">
        <is>
          <t>✅ คำตอบที่ถูกต้อง: ตามที่ระบุในคอลัมน์เฉลย
🎯 ทำไมข้อนี้ถึงถูก:
คำตอบสอดคล้องกับ non-surgical management ของ hemorrhoids
🔍 ข้ออื่นผิดเพราะอะไร:
• ข้อ ก. (ส่งต่อทำ colonoscopy ทันทีทุกกรณีเพราะมีเลือดออก): ไม่ตรงกับหลักการหรือข้อบ่งใช้ที่ถูกต้องตามโจทย์กำหนด
• ข้อ ค. (จ่ายยาปฏิชีวนะชนิดรับประทานเพื่อกันติดเชื้อ): ไม่ตรงกับหลักการหรือข้อบ่งใช้ที่ถูกต้องตามโจทย์กำหนด
• ข้อ ง. (แนะนำผ่าตัดริดสีดวงทันที): ไม่ตรงกับหลักการหรือข้อบ่งใช้ที่ถูกต้องตามโจทย์กำหนด
• ข้อ จ. (หยุดสังเกตอาการเองที่บ้านนาน 3 เดือน โดยไม่ให้คำแนะนำหรือ warning signs ใด ๆ): ไม่ตรงกับหลักการหรือข้อบ่งใช้ที่ถูกต้องตามโจทย์กำหนด</t>
        </is>
      </c>
      <c r="L104" s="186" t="n"/>
      <c r="M104" s="186" t="inlineStr">
        <is>
          <t>Gastrointestinal</t>
        </is>
      </c>
      <c r="N104" s="186" t="inlineStr">
        <is>
          <t>Diarrhea &amp; Constipation</t>
        </is>
      </c>
      <c r="O104" s="185" t="inlineStr">
        <is>
          <t>Clinic</t>
        </is>
      </c>
      <c r="P104" s="186" t="inlineStr">
        <is>
          <t>ข้อ 7.2 Mock GI RxCU84</t>
        </is>
      </c>
      <c r="Q104" s="185" t="inlineStr">
        <is>
          <t>ข้อสอบจำลอง</t>
        </is>
      </c>
      <c r="R104" s="185" t="inlineStr">
        <is>
          <t>Mock RxCU84</t>
        </is>
      </c>
      <c r="S104" s="185" t="n"/>
    </row>
    <row r="105" ht="24" customHeight="1" s="49">
      <c r="A105" s="187" t="n">
        <v>103</v>
      </c>
      <c r="B105"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5" s="186" t="inlineStr">
        <is>
          <t>คำถาม: ตาม ASCRS 2024 การรักษา first-line ของผู้ป่วยรายนี้คือข้อใด?</t>
        </is>
      </c>
      <c r="D105" s="186" t="n"/>
      <c r="E105" s="186" t="inlineStr">
        <is>
          <t>Rubber band ligation</t>
        </is>
      </c>
      <c r="F105" s="186" t="inlineStr">
        <is>
          <t>Topical hydrocortisone + lidocaine suppository</t>
        </is>
      </c>
      <c r="G105" s="186" t="inlineStr">
        <is>
          <t>Dietary &amp; behavioral modification (เพิ่มใยอาหาร + ดื่มน้ำ + ปรับพฤติกรรมขับถ่าย)</t>
        </is>
      </c>
      <c r="H105" s="186" t="inlineStr">
        <is>
          <t>Hemorrhoidectomy</t>
        </is>
      </c>
      <c r="I105" s="188" t="inlineStr">
        <is>
          <t>จ่ายยาปฏิชีวนะชนิดรับประทานเพื่อป้องกันการติดเชื้อ</t>
        </is>
      </c>
      <c r="J105" s="185" t="inlineStr">
        <is>
          <t>3</t>
        </is>
      </c>
      <c r="K105" s="186" t="inlineStr">
        <is>
          <t>✅ คำตอบที่ถูกต้อง: ตามที่ระบุในคอลัมน์เฉลย
🎯 ทำไมข้อนี้ถึงถูก:
คำตอบสอดคล้องกับส่วนประกอบหรือวิธีใช้ยาเหน็บริดสีดวง
🔍 ข้ออื่นผิดเพราะอะไร:
• ข้อ ก. (Rubber band ligation): ไม่ตรงกับหลักการหรือข้อบ่งใช้ที่ถูกต้องตามโจทย์กำหนด
• ข้อ ข. (Topical hydrocortisone + lidocaine suppository): ไม่ตรงกับหลักการหรือข้อบ่งใช้ที่ถูกต้องตามโจทย์กำหนด
• ข้อ ง. (Hemorrhoidectomy): ไม่ตรงกับหลักการหรือข้อบ่งใช้ที่ถูกต้องตามโจทย์กำหนด
• ข้อ จ. (จ่ายยาปฏิชีวนะชนิดรับประทานเพื่อป้องกันการติดเชื้อ): ไม่ตรงกับหลักการหรือข้อบ่งใช้ที่ถูกต้องตามโจทย์กำหนด</t>
        </is>
      </c>
      <c r="L105" s="186" t="n"/>
      <c r="M105" s="186" t="inlineStr">
        <is>
          <t>Gastrointestinal</t>
        </is>
      </c>
      <c r="N105" s="186" t="inlineStr">
        <is>
          <t>Diarrhea &amp; Constipation</t>
        </is>
      </c>
      <c r="O105" s="185" t="inlineStr">
        <is>
          <t>Clinic</t>
        </is>
      </c>
      <c r="P105" s="186" t="inlineStr">
        <is>
          <t>ข้อ 7.3 Mock GI RxCU84</t>
        </is>
      </c>
      <c r="Q105" s="185" t="inlineStr">
        <is>
          <t>ข้อสอบจำลอง</t>
        </is>
      </c>
      <c r="R105" s="185" t="inlineStr">
        <is>
          <t>Mock RxCU84</t>
        </is>
      </c>
      <c r="S105" s="185" t="n"/>
    </row>
    <row r="106" ht="24" customHeight="1" s="49">
      <c r="A106" s="187" t="n">
        <v>104</v>
      </c>
      <c r="B106"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6" s="186" t="inlineStr">
        <is>
          <t>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D106" s="186" t="n"/>
      <c r="E106" s="186" t="inlineStr">
        <is>
          <t>Senna + แนะนำใช้เฉพาะเวลาปวด</t>
        </is>
      </c>
      <c r="F106" s="186" t="inlineStr">
        <is>
          <t>Psyllium (bulk-forming) + แนะนำดื่มน้ำตามให้พอ และใช้ต่อเนื่อง ≥ 6 สัปดาห์</t>
        </is>
      </c>
      <c r="G106" s="186" t="inlineStr">
        <is>
          <t>Bisacodyl + แนะนำใช้ก่อนนอนทุกคืนถาวร</t>
        </is>
      </c>
      <c r="H106" s="186" t="inlineStr">
        <is>
          <t>Glycerin suppository + แนะนำสวนทุกเช้า</t>
        </is>
      </c>
      <c r="I106" s="188" t="inlineStr">
        <is>
          <t>Lactulose + แนะนำใช้เฉพาะเมื่อมีอาการปวดเท่านั้น</t>
        </is>
      </c>
      <c r="J106" s="185" t="inlineStr">
        <is>
          <t>2</t>
        </is>
      </c>
      <c r="K106" s="186" t="inlineStr">
        <is>
          <t>✅ คำตอบที่ถูกต้อง: ตามที่ระบุในคอลัมน์เฉลย
🎯 ทำไมข้อนี้ถึงถูก:
คำตอบสอดคล้องกับ classification หรือ indication ของการรักษาริดสีดวงตาม Grade
🔍 ข้ออื่นผิดเพราะอะไร:
• ข้อ ก. (Senna + แนะนำใช้เฉพาะเวลาปวด): ไม่ตรงกับหลักการหรือข้อบ่งใช้ที่ถูกต้องตามโจทย์กำหนด
• ข้อ ค. (Bisacodyl + แนะนำใช้ก่อนนอนทุกคืนถาวร): ไม่ตรงกับหลักการหรือข้อบ่งใช้ที่ถูกต้องตามโจทย์กำหนด
• ข้อ ง. (Glycerin suppository + แนะนำสวนทุกเช้า): ไม่ตรงกับหลักการหรือข้อบ่งใช้ที่ถูกต้องตามโจทย์กำหนด
• ข้อ จ. (Lactulose + แนะนำใช้เฉพาะเมื่อมีอาการปวดเท่านั้น): ไม่ตรงกับหลักการหรือข้อบ่งใช้ที่ถูกต้องตามโจทย์กำหนด</t>
        </is>
      </c>
      <c r="L106" s="186" t="n"/>
      <c r="M106" s="186" t="inlineStr">
        <is>
          <t>Gastrointestinal</t>
        </is>
      </c>
      <c r="N106" s="186" t="inlineStr">
        <is>
          <t>Diarrhea &amp; Constipation</t>
        </is>
      </c>
      <c r="O106" s="185" t="inlineStr">
        <is>
          <t>Clinic</t>
        </is>
      </c>
      <c r="P106" s="186" t="inlineStr">
        <is>
          <t>ข้อ 7.4 Mock GI RxCU84</t>
        </is>
      </c>
      <c r="Q106" s="185" t="inlineStr">
        <is>
          <t>ข้อสอบจำลอง</t>
        </is>
      </c>
      <c r="R106" s="185" t="inlineStr">
        <is>
          <t>Mock RxCU84</t>
        </is>
      </c>
      <c r="S106" s="185" t="n"/>
    </row>
    <row r="107" ht="24" customHeight="1" s="49">
      <c r="A107" s="187" t="n">
        <v>105</v>
      </c>
      <c r="B107"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7" s="186" t="inlineStr">
        <is>
          <t>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D107" s="186" t="n"/>
      <c r="E107" s="186" t="inlineStr">
        <is>
          <t>1 เม็ด วันละครั้ง ต่อเนื่อง</t>
        </is>
      </c>
      <c r="F107" s="186" t="inlineStr">
        <is>
          <t>2 เม็ด/วัน ตลอด</t>
        </is>
      </c>
      <c r="G107" s="186" t="inlineStr">
        <is>
          <t>6 เม็ด/วัน นาน 4 วัน ตามด้วย 4 เม็ด/วัน อีก 3 วัน</t>
        </is>
      </c>
      <c r="H107" s="186" t="inlineStr">
        <is>
          <t>2 เม็ด วันละ 3 ครั้ง นาน 14 วัน</t>
        </is>
      </c>
      <c r="I107" s="188" t="inlineStr">
        <is>
          <t>3 เม็ด/วัน นาน 7 วัน แล้วหยุด</t>
        </is>
      </c>
      <c r="J107" s="185" t="inlineStr">
        <is>
          <t>3</t>
        </is>
      </c>
      <c r="K107" s="186" t="inlineStr">
        <is>
          <t>✅ คำตอบที่ถูกต้อง: ตามที่ระบุในคอลัมน์เฉลย
🎯 ทำไมข้อนี้ถึงถูก:
คำตอบระบุ dosing regimen ของ MPFF ใน acute hemorrhoidal attack ที่ถูกต้อง
🔍 ข้ออื่นผิดเพราะอะไร:
• ข้อ ก. (1 เม็ด วันละครั้ง ต่อเนื่อง): ไม่ตรงกับหลักการหรือข้อบ่งใช้ที่ถูกต้องตามโจทย์กำหนด
• ข้อ ข. (2 เม็ด/วัน ตลอด): ไม่ตรงกับหลักการหรือข้อบ่งใช้ที่ถูกต้องตามโจทย์กำหนด
• ข้อ ง. (2 เม็ด วันละ 3 ครั้ง นาน 14 วัน): ไม่ตรงกับหลักการหรือข้อบ่งใช้ที่ถูกต้องตามโจทย์กำหนด
• ข้อ จ. (3 เม็ด/วัน นาน 7 วัน แล้วหยุด): ไม่ตรงกับหลักการหรือข้อบ่งใช้ที่ถูกต้องตามโจทย์กำหนด</t>
        </is>
      </c>
      <c r="L107" s="186" t="n"/>
      <c r="M107" s="186" t="inlineStr">
        <is>
          <t>Gastrointestinal</t>
        </is>
      </c>
      <c r="N107" s="186" t="inlineStr">
        <is>
          <t>Diarrhea &amp; Constipation</t>
        </is>
      </c>
      <c r="O107" s="185" t="inlineStr">
        <is>
          <t>Clinic</t>
        </is>
      </c>
      <c r="P107" s="186" t="inlineStr">
        <is>
          <t>ข้อ 7.5 Mock GI RxCU84</t>
        </is>
      </c>
      <c r="Q107" s="185" t="inlineStr">
        <is>
          <t>ข้อสอบจำลอง</t>
        </is>
      </c>
      <c r="R107" s="185" t="inlineStr">
        <is>
          <t>Mock RxCU84</t>
        </is>
      </c>
      <c r="S107" s="185" t="n"/>
    </row>
    <row r="108" ht="24" customHeight="1" s="49">
      <c r="A108" s="187" t="n">
        <v>106</v>
      </c>
      <c r="B108"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8" s="186" t="inlineStr">
        <is>
          <t>คำถาม: ผู้ป่วยถามถึง ยาเหน็บ/ยาทาริดสีดวง (สูตรผสมยาชา + astringent + steroid) ข้อใดคือคำอธิบายที่ถูกต้องที่สุด?</t>
        </is>
      </c>
      <c r="D108" s="186" t="n"/>
      <c r="E108" s="186" t="inlineStr">
        <is>
          <t>รักษาริดสีดวงให้หายขาดและป้องกันการเป็นซ้ำได้</t>
        </is>
      </c>
      <c r="F108" s="186"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G108" s="186" t="inlineStr">
        <is>
          <t>ใช้แทนการปรับอาหารได้ เพราะเป็น first-line</t>
        </is>
      </c>
      <c r="H108" s="186" t="inlineStr">
        <is>
          <t>ยิ่งใช้นานยิ่งดี ไม่มีผลข้างเคียง</t>
        </is>
      </c>
      <c r="I108" s="188" t="inlineStr">
        <is>
          <t>ใช้ได้เฉพาะเมื่อมีการติดเชื้อแบคทีเรียที่ทวารหนักเท่านั้น</t>
        </is>
      </c>
      <c r="J108" s="185" t="inlineStr">
        <is>
          <t>2</t>
        </is>
      </c>
      <c r="K108" s="186"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t>
        </is>
      </c>
      <c r="L108" s="186" t="n"/>
      <c r="M108" s="186" t="inlineStr">
        <is>
          <t>Gastrointestinal</t>
        </is>
      </c>
      <c r="N108" s="186" t="inlineStr">
        <is>
          <t>Diarrhea &amp; Constipation</t>
        </is>
      </c>
      <c r="O108" s="185" t="inlineStr">
        <is>
          <t>Clinic</t>
        </is>
      </c>
      <c r="P108" s="186" t="inlineStr">
        <is>
          <t>ข้อ 7.6 Mock GI RxCU84</t>
        </is>
      </c>
      <c r="Q108" s="185" t="inlineStr">
        <is>
          <t>ข้อสอบจำลอง</t>
        </is>
      </c>
      <c r="R108" s="185" t="inlineStr">
        <is>
          <t>Mock RxCU84</t>
        </is>
      </c>
      <c r="S108" s="185" t="n"/>
    </row>
    <row r="109" ht="24" customHeight="1" s="49">
      <c r="A109" s="187" t="n">
        <v>107</v>
      </c>
      <c r="B109" s="18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t>
        </is>
      </c>
      <c r="C109" s="186" t="inlineStr">
        <is>
          <t>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D109" s="186" t="n"/>
      <c r="E109" s="186" t="inlineStr">
        <is>
          <t>Ibuprofen เหมาะสม / หลีกเลี่ยง paracetamol</t>
        </is>
      </c>
      <c r="F109" s="186" t="inlineStr">
        <is>
          <t>Paracetamol เหมาะสม / หลีกเลี่ยง NSAIDs (เช่น ibuprofen, diclofenac) และ aspirin</t>
        </is>
      </c>
      <c r="G109" s="186" t="inlineStr">
        <is>
          <t>Aspirin เหมาะสม / หลีกเลี่ยง psyllium</t>
        </is>
      </c>
      <c r="H109" s="186" t="inlineStr">
        <is>
          <t>Naproxen เหมาะสม / หลีกเลี่ยง sitz bath</t>
        </is>
      </c>
      <c r="I109" s="188" t="inlineStr">
        <is>
          <t>Tramadol เป็นทางเลือกแรก / หลีกเลี่ยง paracetamol และ sitz bath</t>
        </is>
      </c>
      <c r="J109" s="185" t="inlineStr">
        <is>
          <t>2</t>
        </is>
      </c>
      <c r="K109" s="186" t="inlineStr">
        <is>
          <t>✅ คำตอบที่ถูกต้อง: ข้อ ข. Paracetamol เหมาะสม / หลีกเลี่ยง NSAIDs (เช่น ibuprofen, diclofenac) และ aspirin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t>
        </is>
      </c>
      <c r="L109" s="186" t="n"/>
      <c r="M109" s="186" t="inlineStr">
        <is>
          <t>Gastrointestinal</t>
        </is>
      </c>
      <c r="N109" s="186" t="inlineStr">
        <is>
          <t>Diarrhea &amp; Constipation</t>
        </is>
      </c>
      <c r="O109" s="185" t="inlineStr">
        <is>
          <t>Clinic</t>
        </is>
      </c>
      <c r="P109" s="186" t="inlineStr">
        <is>
          <t>ข้อ 7.7 Mock GI RxCU84</t>
        </is>
      </c>
      <c r="Q109" s="185" t="inlineStr">
        <is>
          <t>ข้อสอบจำลอง</t>
        </is>
      </c>
      <c r="R109" s="185" t="inlineStr">
        <is>
          <t>Mock RxCU84</t>
        </is>
      </c>
      <c r="S109" s="185" t="n"/>
    </row>
    <row r="110" ht="24" customHeight="1" s="49">
      <c r="A110" s="187" t="n">
        <v>108</v>
      </c>
      <c r="B110" s="186" t="n"/>
      <c r="C110" s="186" t="inlineStr">
        <is>
          <t>ใช้Nicotin gum แล้วรู้สึก… (อาการคล้ายๆพวกGERD) จะ แนะนำอย่างไร ตัวเลือก</t>
        </is>
      </c>
      <c r="D110" s="186" t="n"/>
      <c r="E110" s="186" t="inlineStr">
        <is>
          <t>Peptic Ulcer / GERD</t>
        </is>
      </c>
      <c r="F110" s="186" t="inlineStr">
        <is>
          <t>Amoxicillin 1000 mg BID</t>
        </is>
      </c>
      <c r="G110" s="186" t="inlineStr">
        <is>
          <t>Clarithromycin 500 mg BID</t>
        </is>
      </c>
      <c r="H110" s="186" t="inlineStr">
        <is>
          <t>Hyoscine butylbromide 10 mg TID</t>
        </is>
      </c>
      <c r="I110" s="188" t="inlineStr">
        <is>
          <t>Aluminium hydroxide/Magnesium hydroxide suspension</t>
        </is>
      </c>
      <c r="J110" s="185" t="inlineStr">
        <is>
          <t>1</t>
        </is>
      </c>
      <c r="K110" s="186" t="inlineStr">
        <is>
          <t>✅ คำตอบที่ถูกต้อง: ข้อ ก. Peptic Ulcer / GERD
🎯 ทำไมข้อนี้ถึงถูก: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t>
        </is>
      </c>
      <c r="L110" s="186" t="n"/>
      <c r="M110" s="186" t="inlineStr">
        <is>
          <t>Gastrointestinal</t>
        </is>
      </c>
      <c r="N110" s="186" t="inlineStr">
        <is>
          <t>GERD</t>
        </is>
      </c>
      <c r="O110" s="185" t="inlineStr">
        <is>
          <t>Clinic</t>
        </is>
      </c>
      <c r="P110" s="186" t="inlineStr">
        <is>
          <t>PLE-CC1 ปี 2566 Day 1 ข้อ 47</t>
        </is>
      </c>
      <c r="Q110" s="185" t="inlineStr">
        <is>
          <t>ข้อสอบจริง</t>
        </is>
      </c>
      <c r="R110" s="185" t="inlineStr">
        <is>
          <t>2566</t>
        </is>
      </c>
      <c r="S110" s="185" t="n"/>
    </row>
    <row r="111" ht="24" customHeight="1" s="49">
      <c r="A111" s="187" t="n">
        <v>109</v>
      </c>
      <c r="B111" s="186" t="n"/>
      <c r="C111" s="186" t="inlineStr">
        <is>
          <t>อาการที่บ่งบอกว่าเป็นGERD แน่ ตัวเลือก</t>
        </is>
      </c>
      <c r="D111" s="186" t="n"/>
      <c r="E111" s="186" t="inlineStr">
        <is>
          <t>Peptic Ulcer / GERD</t>
        </is>
      </c>
      <c r="F111" s="186" t="inlineStr">
        <is>
          <t>Aluminium hydroxide/Magnesium hydroxide suspension</t>
        </is>
      </c>
      <c r="G111" s="186" t="inlineStr">
        <is>
          <t>Metoclopramide 10 mg TID before meals</t>
        </is>
      </c>
      <c r="H111" s="186" t="inlineStr">
        <is>
          <t>Omeprazole 20 mg OD</t>
        </is>
      </c>
      <c r="I111" s="188" t="inlineStr">
        <is>
          <t>Esomeprazole 20 mg OD</t>
        </is>
      </c>
      <c r="J111" s="185" t="inlineStr">
        <is>
          <t>1</t>
        </is>
      </c>
      <c r="K111" s="186" t="inlineStr">
        <is>
          <t>✅ คำตอบที่ถูกต้อง: ข้อ ก. Peptic Ulcer / GERD
🎯 ทำไมข้อนี้ถึงถูก: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t>
        </is>
      </c>
      <c r="L111" s="186" t="n"/>
      <c r="M111" s="186" t="inlineStr">
        <is>
          <t>Gastrointestinal</t>
        </is>
      </c>
      <c r="N111" s="186" t="inlineStr">
        <is>
          <t>GERD</t>
        </is>
      </c>
      <c r="O111" s="185" t="inlineStr">
        <is>
          <t>Clinic</t>
        </is>
      </c>
      <c r="P111" s="186" t="inlineStr">
        <is>
          <t>PLE-CC1 ปี 2566 Day 1 ข้อ 51</t>
        </is>
      </c>
      <c r="Q111" s="185" t="inlineStr">
        <is>
          <t>ข้อสอบจริง</t>
        </is>
      </c>
      <c r="R111" s="185" t="inlineStr">
        <is>
          <t>2566</t>
        </is>
      </c>
      <c r="S111" s="185" t="n"/>
    </row>
    <row r="112" ht="24" customHeight="1" s="49">
      <c r="A112" s="187" t="n">
        <v>110</v>
      </c>
      <c r="B112" s="186" t="n"/>
      <c r="C112" s="186" t="inlineStr">
        <is>
          <t>Dyspepsia ให้ยาอะไร ตัวเลือก</t>
        </is>
      </c>
      <c r="D112" s="186" t="n"/>
      <c r="E112" s="186" t="inlineStr">
        <is>
          <t>Peptic Ulcer / GERD</t>
        </is>
      </c>
      <c r="F112" s="186" t="inlineStr">
        <is>
          <t>Esomeprazole 20 mg OD</t>
        </is>
      </c>
      <c r="G112" s="186" t="inlineStr">
        <is>
          <t>Domperidone 10 mg TID</t>
        </is>
      </c>
      <c r="H112" s="186" t="inlineStr">
        <is>
          <t>Dimenhydrinate 50 mg TID</t>
        </is>
      </c>
      <c r="I112" s="188" t="inlineStr">
        <is>
          <t>Loperamide 2 mg PRN</t>
        </is>
      </c>
      <c r="J112" s="185" t="inlineStr">
        <is>
          <t>1</t>
        </is>
      </c>
      <c r="K112" s="186" t="inlineStr">
        <is>
          <t>✅ คำตอบที่ถูกต้อง: ข้อ ก. Peptic Ulcer / GERD
🎯 ทำไมข้อนี้ถึงถูก: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t>
        </is>
      </c>
      <c r="L112" s="186" t="n"/>
      <c r="M112" s="186" t="inlineStr">
        <is>
          <t>Gastrointestinal</t>
        </is>
      </c>
      <c r="N112" s="186" t="inlineStr">
        <is>
          <t>GERD</t>
        </is>
      </c>
      <c r="O112" s="185" t="inlineStr">
        <is>
          <t>Clinic</t>
        </is>
      </c>
      <c r="P112" s="186" t="inlineStr">
        <is>
          <t>PLE-CC1 ปี 2566 Day 1 ข้อ 53</t>
        </is>
      </c>
      <c r="Q112" s="185" t="inlineStr">
        <is>
          <t>ข้อสอบจริง</t>
        </is>
      </c>
      <c r="R112" s="185" t="inlineStr">
        <is>
          <t>2566</t>
        </is>
      </c>
      <c r="S112" s="185" t="n"/>
    </row>
    <row r="113" ht="24" customHeight="1" s="49">
      <c r="A113" s="187" t="n">
        <v>111</v>
      </c>
      <c r="B113" s="186" t="n"/>
      <c r="C113" s="186" t="inlineStr">
        <is>
          <t>receptor ที่เกี่ยวข้องโดยตรงกับการคลื่นไส้อาเจียน. ตัวเลือก</t>
        </is>
      </c>
      <c r="D113" s="186" t="n"/>
      <c r="E113" s="186" t="inlineStr">
        <is>
          <t>5-HT3 receptor (Serotonin receptor type 3)</t>
        </is>
      </c>
      <c r="F113" s="186" t="inlineStr">
        <is>
          <t>D2 receptor (Dopamine D2)</t>
        </is>
      </c>
      <c r="G113" s="186" t="inlineStr">
        <is>
          <t>NK1 receptor (Neurokinin-1)</t>
        </is>
      </c>
      <c r="H113" s="186" t="inlineStr">
        <is>
          <t>H1 receptor (Histamine H1)</t>
        </is>
      </c>
      <c r="I113" s="188" t="inlineStr">
        <is>
          <t>M1 receptor (Muscarinic M1)</t>
        </is>
      </c>
      <c r="J113" s="185" t="inlineStr">
        <is>
          <t>1</t>
        </is>
      </c>
      <c r="K113" s="186" t="inlineStr">
        <is>
          <t>✅ คำตอบที่ถูกต้อง: ข้อที่ระบุ receptor ที่เกี่ยวข้องกับการคลื่นไส้อาเจียน ถูกต้อง
🎯 ทำไมข้อนี้ถึงถูก:
receptor ที่ถูกต้องตาม pharmacology ของยาต้านอาเจียน: D2 (Domperidone, Metoclopramide), 5-HT3 (Ondansetron), NK1 (Aprepitant), H1 (Dimenhydrinate), M1 (Scopolamine)
🔍 ข้ออื่นผิดเพราะอะไร:
• ข้อ ข. (D2 receptor (Dopamine D2)): ไม่ตรงกับหลักการหรือข้อบ่งใช้ที่ถูกต้องตามโจทย์กำหนด
• ข้อ ค. (NK1 receptor (Neurokinin-1)): ไม่ตรงกับหลักการหรือข้อบ่งใช้ที่ถูกต้องตามโจทย์กำหนด
• ข้อ ง. (H1 receptor (Histamine H1)): ไม่ตรงกับหลักการหรือข้อบ่งใช้ที่ถูกต้องตามโจทย์กำหนด
• ข้อ จ. (M1 receptor (Muscarinic M1)): ไม่ตรงกับหลักการหรือข้อบ่งใช้ที่ถูกต้องตามโจทย์กำหนด</t>
        </is>
      </c>
      <c r="L113" s="186" t="n"/>
      <c r="M113" s="186" t="inlineStr">
        <is>
          <t>Gastrointestinal</t>
        </is>
      </c>
      <c r="N113" s="186" t="inlineStr">
        <is>
          <t>Nausea and vomiting</t>
        </is>
      </c>
      <c r="O113" s="185" t="inlineStr">
        <is>
          <t>Clinic</t>
        </is>
      </c>
      <c r="P113" s="186" t="inlineStr">
        <is>
          <t>PLE-CC1 ปี 2566 Day 2 ข้อ 4</t>
        </is>
      </c>
      <c r="Q113" s="185" t="inlineStr">
        <is>
          <t>ข้อสอบจริง</t>
        </is>
      </c>
      <c r="R113" s="185" t="inlineStr">
        <is>
          <t>2566</t>
        </is>
      </c>
      <c r="S113" s="185" t="n"/>
    </row>
    <row r="114" ht="24" customHeight="1" s="49">
      <c r="A114" s="187" t="n">
        <v>112</v>
      </c>
      <c r="B114" s="186" t="n"/>
      <c r="C114" s="186" t="inlineStr">
        <is>
          <t>ยาต้านอาเจียนที่ทำให้เกิดQT prolongation ตัวเลือก</t>
        </is>
      </c>
      <c r="D114" s="186" t="n"/>
      <c r="E114" s="186" t="inlineStr">
        <is>
          <t>Domperidone</t>
        </is>
      </c>
      <c r="F114" s="186" t="inlineStr">
        <is>
          <t>Ondansetron (ขนาดสูง IV)</t>
        </is>
      </c>
      <c r="G114" s="186" t="inlineStr">
        <is>
          <t>Metoclopramide</t>
        </is>
      </c>
      <c r="H114" s="186" t="inlineStr">
        <is>
          <t>Droperidol</t>
        </is>
      </c>
      <c r="I114" s="188" t="inlineStr">
        <is>
          <t>Promethazine</t>
        </is>
      </c>
      <c r="J114" s="185" t="inlineStr">
        <is>
          <t>1</t>
        </is>
      </c>
      <c r="K114" s="186" t="inlineStr">
        <is>
          <t>✅ คำตอบที่ถูกต้อง: ข้อที่ระบุยาต้านอาเจียนที่ทำให้ QT prolongation ถูกต้อง
🎯 ทำไมข้อนี้ถึงถูก:
Domperidone: มีการเตือนจาก EMA เรื่อง QT prolongation และ sudden cardiac death โดยเฉพาะในขนาดสูงหรือใช้ร่วมกับ CYP3A4 inhibitors
🔍 ข้ออื่นผิดเพราะอะไร:
• ข้อ ข. (Ondansetron (ขนาดสูง IV)): ไม่ตรงกับหลักการหรือข้อบ่งใช้ที่ถูกต้องตามโจทย์กำหนด
• ข้อ ค. (Metoclopramide): ไม่ตรงกับหลักการหรือข้อบ่งใช้ที่ถูกต้องตามโจทย์กำหนด
• ข้อ ง. (Droperidol): ไม่ตรงกับหลักการหรือข้อบ่งใช้ที่ถูกต้องตามโจทย์กำหนด
• ข้อ จ. (Promethazine): ไม่ตรงกับหลักการหรือข้อบ่งใช้ที่ถูกต้องตามโจทย์กำหนด</t>
        </is>
      </c>
      <c r="L114" s="186" t="n"/>
      <c r="M114" s="186" t="inlineStr">
        <is>
          <t>Gastrointestinal</t>
        </is>
      </c>
      <c r="N114" s="186" t="inlineStr">
        <is>
          <t>Nausea and vomiting</t>
        </is>
      </c>
      <c r="O114" s="185" t="inlineStr">
        <is>
          <t>Clinic</t>
        </is>
      </c>
      <c r="P114" s="186" t="inlineStr">
        <is>
          <t>PLE-CC1 ปี 2566 Day 2 ข้อ 63</t>
        </is>
      </c>
      <c r="Q114" s="185" t="inlineStr">
        <is>
          <t>ข้อสอบจริง</t>
        </is>
      </c>
      <c r="R114" s="185" t="inlineStr">
        <is>
          <t>2566</t>
        </is>
      </c>
      <c r="S114" s="185" t="n"/>
    </row>
    <row r="115" ht="24" customHeight="1" s="49">
      <c r="A115" s="187" t="n">
        <v>113</v>
      </c>
      <c r="B115" s="186" t="n"/>
      <c r="C115" s="186" t="inlineStr">
        <is>
          <t>ยาต้านอาเจียนที่เป็นมาตรฐาน ที่จะบริหารก่อนการให้ยาเคมียำบัด ตัวเลือก</t>
        </is>
      </c>
      <c r="D115" s="186" t="n"/>
      <c r="E115" s="186" t="inlineStr">
        <is>
          <t>Ondansetron 8 mg IV 30 นาทีก่อนให้เคมีบำบัด</t>
        </is>
      </c>
      <c r="F115" s="186" t="inlineStr">
        <is>
          <t>Hyoscine butylbromide 10 mg ก่อนให้เคมีบำบัด</t>
        </is>
      </c>
      <c r="G115" s="186" t="inlineStr">
        <is>
          <t>Aluminium hydroxide/Magnesium hydroxide suspension</t>
        </is>
      </c>
      <c r="H115" s="186" t="inlineStr">
        <is>
          <t>Metoclopramide 10 mg TID before meals</t>
        </is>
      </c>
      <c r="I115" s="188" t="inlineStr">
        <is>
          <t>Omeprazole 20 mg OD</t>
        </is>
      </c>
      <c r="J115" s="185" t="inlineStr">
        <is>
          <t>1</t>
        </is>
      </c>
      <c r="K115" s="186" t="inlineStr">
        <is>
          <t>✅ คำตอบที่ถูกต้อง: ข้อที่ระบุยาต้านอาเจียนมาตรฐานก่อนให้เคมีบำบัด ถูกต้อง
🎯 ทำไมข้อนี้ถึงถูก:
5-HT3 antagonist (Ondansetron, Granisetron, Palonosetron) เป็นมาตรฐานในการป้องกัน CINV ระยะเฉียบพลัน ให้ก่อนเริ่มเคมีบำบัด ควบคู่กับ Dexamethasone
🔍 ข้ออื่นผิดเพราะอะไร:
• ข้อ ข. (Hyoscine butylbromide 10 mg ก่อนให้เคมีบำบัด): ไม่ตรงกับหลักการหรือข้อบ่งใช้ที่ถูกต้องตามโจทย์กำหนด
• ข้อ ค. (Aluminium hydroxide/Magnesium hydroxide suspension): ไม่ตรงกับหลักการหรือข้อบ่งใช้ที่ถูกต้องตามโจทย์กำหนด
• ข้อ ง. (Metoclopramide 10 mg TID before meals): ไม่ตรงกับหลักการหรือข้อบ่งใช้ที่ถูกต้องตามโจทย์กำหนด
• ข้อ จ. (Omeprazole 20 mg OD): ไม่ตรงกับหลักการหรือข้อบ่งใช้ที่ถูกต้องตามโจทย์กำหนด</t>
        </is>
      </c>
      <c r="L115" s="186" t="n"/>
      <c r="M115" s="186" t="inlineStr">
        <is>
          <t>Gastrointestinal</t>
        </is>
      </c>
      <c r="N115" s="186" t="inlineStr">
        <is>
          <t>Nausea and vomiting</t>
        </is>
      </c>
      <c r="O115" s="185" t="inlineStr">
        <is>
          <t>Clinic</t>
        </is>
      </c>
      <c r="P115" s="186" t="inlineStr">
        <is>
          <t>PLE-CC1 ปี 2566 Day 2 ข้อ 93</t>
        </is>
      </c>
      <c r="Q115" s="185" t="inlineStr">
        <is>
          <t>ข้อสอบจริง</t>
        </is>
      </c>
      <c r="R115" s="185" t="inlineStr">
        <is>
          <t>2566</t>
        </is>
      </c>
      <c r="S115" s="185" t="n"/>
    </row>
    <row r="116" ht="24" customHeight="1" s="49">
      <c r="A116" s="187" t="n">
        <v>114</v>
      </c>
      <c r="B116" s="186" t="n"/>
      <c r="C116" s="186" t="inlineStr">
        <is>
          <t>สาเหตุขอษน้ำหนักขึ้นและคลื่นไส้อาเสียนเกิดจากอะไร</t>
        </is>
      </c>
      <c r="D116" s="186" t="n"/>
      <c r="E116" s="186" t="inlineStr">
        <is>
          <t>Peptic Ulcer / GERD</t>
        </is>
      </c>
      <c r="F116" s="186" t="inlineStr">
        <is>
          <t>Androgenic effect จาก levonorgestrel</t>
        </is>
      </c>
      <c r="G116" s="186" t="inlineStr">
        <is>
          <t>Estrogenic effect จาก ethinyl estradiol</t>
        </is>
      </c>
      <c r="H116" s="186" t="inlineStr">
        <is>
          <t>Androgenic effect และ estrogenic effect จาก levonorgestrel และ ethinyl estradiol ร่วมกัน</t>
        </is>
      </c>
      <c r="I116" s="188" t="inlineStr">
        <is>
          <t>Senna 2 tabs HS</t>
        </is>
      </c>
      <c r="J116" s="185" t="inlineStr">
        <is>
          <t>3</t>
        </is>
      </c>
      <c r="K116" s="186" t="inlineStr">
        <is>
          <t>✅ คำตอบที่ถูกต้อง: ข้อ ค. Estrogenic effect จาก ethinyl estradiol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t>
        </is>
      </c>
      <c r="L116" s="186" t="n"/>
      <c r="M116" s="186" t="inlineStr">
        <is>
          <t>Gastrointestinal</t>
        </is>
      </c>
      <c r="N116" s="186" t="inlineStr">
        <is>
          <t>Nausea and vomiting</t>
        </is>
      </c>
      <c r="O116" s="185" t="inlineStr">
        <is>
          <t>Clinic</t>
        </is>
      </c>
      <c r="P116" s="186" t="inlineStr">
        <is>
          <t>PLE_CC1_2563_Q ข้อ 70</t>
        </is>
      </c>
      <c r="Q116" s="185" t="inlineStr">
        <is>
          <t>ข้อสอบจริง</t>
        </is>
      </c>
      <c r="R116" s="185" t="inlineStr">
        <is>
          <t>2563</t>
        </is>
      </c>
      <c r="S116" s="185" t="n"/>
    </row>
    <row r="117" ht="24" customHeight="1" s="49">
      <c r="A117" s="187" t="n">
        <v>115</v>
      </c>
      <c r="B117" s="186" t="n"/>
      <c r="C117" s="186" t="inlineStr">
        <is>
          <t>ยา PPIs ตัวใดไม่แนะนำให้ใช้ในคนท้องจนถึงคลอด ~ - X L -</t>
        </is>
      </c>
      <c r="D117" s="186" t="n"/>
      <c r="E117" s="186" t="inlineStr">
        <is>
          <t>Omeprazole</t>
        </is>
      </c>
      <c r="F117" s="186" t="inlineStr">
        <is>
          <t>Esomeprazole</t>
        </is>
      </c>
      <c r="G117" s="186" t="inlineStr">
        <is>
          <t>Lansoprazole</t>
        </is>
      </c>
      <c r="H117" s="186" t="inlineStr">
        <is>
          <t>Pantoprazole</t>
        </is>
      </c>
      <c r="I117" s="188" t="inlineStr">
        <is>
          <t>Rabeprazole + ATPase O Omeprazole E Lansoprazde B Rabeprazole B X Pantoprazole B Esomeprazole B หË´มนาÆปทาซËาทืกกรณิ ÂวËนาต้จ²ÆดËรงบ¯นืญ´ต ~</t>
        </is>
      </c>
      <c r="J117" s="185" t="inlineStr">
        <is>
          <t>1</t>
        </is>
      </c>
      <c r="K117" s="186" t="inlineStr">
        <is>
          <t>✅ คำตอบที่ถูกต้อง: ข้อ ก. Omeprazole
🎯 ทำไมข้อนี้ถึงถูก: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t>
        </is>
      </c>
      <c r="L117" s="186" t="n"/>
      <c r="M117" s="186" t="inlineStr">
        <is>
          <t>Gastrointestinal</t>
        </is>
      </c>
      <c r="N117" s="186" t="inlineStr">
        <is>
          <t>GERD</t>
        </is>
      </c>
      <c r="O117" s="185" t="inlineStr">
        <is>
          <t>Clinic</t>
        </is>
      </c>
      <c r="P117" s="186" t="inlineStr">
        <is>
          <t>ข้อ 88 (PLE_CC1_2562_Key.md)</t>
        </is>
      </c>
      <c r="Q117" s="185" t="inlineStr">
        <is>
          <t>ข้อสอบจริง</t>
        </is>
      </c>
      <c r="R117" s="185" t="inlineStr">
        <is>
          <t>2562</t>
        </is>
      </c>
      <c r="S117" s="185" t="n"/>
    </row>
    <row r="118" ht="24" customHeight="1" s="49">
      <c r="A118" s="187" t="n">
        <v>116</v>
      </c>
      <c r="B118" s="186" t="n"/>
      <c r="C118" s="186" t="inlineStr">
        <is>
          <t>การให้ความรู้ผู้ป่วยเกี่ยวกับการเกิด GERD เพื่อป้องกันการเกิด จัดเป็นพฤติกรรมแบบใด X sulfone O virvirensaigomeans Ibisoobean casalovesea nu na enginess</t>
        </is>
      </c>
      <c r="D118" s="186" t="n"/>
      <c r="E118" s="186" t="inlineStr">
        <is>
          <t>Health belief model</t>
        </is>
      </c>
      <c r="F118" s="186" t="inlineStr">
        <is>
          <t>Self-efficacy model</t>
        </is>
      </c>
      <c r="G118" s="186" t="inlineStr">
        <is>
          <t>Health Locus of control</t>
        </is>
      </c>
      <c r="H118" s="186" t="inlineStr">
        <is>
          <t>Theory of reason action</t>
        </is>
      </c>
      <c r="I118" s="188" t="inlineStr">
        <is>
          <t>Theory of planned health</t>
        </is>
      </c>
      <c r="J118" s="185" t="inlineStr">
        <is>
          <t>1</t>
        </is>
      </c>
      <c r="K118" s="186" t="inlineStr">
        <is>
          <t>✅ คำตอบที่ถูกต้อง: ข้อ ก. Health belief model
🎯 ทำไมข้อนี้ถึงถูก: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t>
        </is>
      </c>
      <c r="L118" s="186" t="n"/>
      <c r="M118" s="186" t="inlineStr">
        <is>
          <t>Gastrointestinal</t>
        </is>
      </c>
      <c r="N118" s="186" t="inlineStr">
        <is>
          <t>GERD</t>
        </is>
      </c>
      <c r="O118" s="185" t="inlineStr">
        <is>
          <t>Clinic</t>
        </is>
      </c>
      <c r="P118" s="186" t="inlineStr">
        <is>
          <t>ข้อ 92 (PLE_CC1_2562_Key.md)</t>
        </is>
      </c>
      <c r="Q118" s="185" t="inlineStr">
        <is>
          <t>ข้อสอบจริง</t>
        </is>
      </c>
      <c r="R118" s="185" t="inlineStr">
        <is>
          <t>2562</t>
        </is>
      </c>
      <c r="S118" s="185" t="n"/>
    </row>
    <row r="119" ht="24" customHeight="1" s="49">
      <c r="A119" s="187" t="n">
        <v>117</v>
      </c>
      <c r="B119" s="186" t="n"/>
      <c r="C119" s="186" t="inlineStr">
        <is>
          <t>ถ้าผู้ป่วยได้รับ clindamycin capsule แล้วมีเม็ดเลือดขาวสูง ปวดท้องและท้องเสีย อาการดังกล่าวเกิดจากภาวะใด O dicloxa , cloxa X X ~</t>
        </is>
      </c>
      <c r="D119" s="186" t="n"/>
      <c r="E119" s="186" t="inlineStr">
        <is>
          <t>Seizure</t>
        </is>
      </c>
      <c r="F119" s="186" t="inlineStr">
        <is>
          <t>Hemolytic anemia</t>
        </is>
      </c>
      <c r="G119" s="186" t="inlineStr">
        <is>
          <t>Disulfiram like reaction</t>
        </is>
      </c>
      <c r="H119" s="186" t="inlineStr">
        <is>
          <t>Serum sickness syndrome</t>
        </is>
      </c>
      <c r="I119" s="188" t="inlineStr">
        <is>
          <t>Pseudomembranous colitis</t>
        </is>
      </c>
      <c r="J119" s="185" t="inlineStr">
        <is>
          <t>1</t>
        </is>
      </c>
      <c r="K119" s="186" t="inlineStr">
        <is>
          <t>✅ คำตอบที่ถูกต้อง: ข้อ ก. Seizure
🎯 ทำไมข้อนี้ถึงถูก: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t>
        </is>
      </c>
      <c r="L119" s="186" t="n"/>
      <c r="M119" s="186" t="inlineStr">
        <is>
          <t>Gastrointestinal</t>
        </is>
      </c>
      <c r="N119" s="186" t="inlineStr">
        <is>
          <t>GERD</t>
        </is>
      </c>
      <c r="O119" s="185" t="inlineStr">
        <is>
          <t>Clinic</t>
        </is>
      </c>
      <c r="P119" s="186" t="inlineStr">
        <is>
          <t>ข้อ 98 (PLE_CC1_2562_Key.md)</t>
        </is>
      </c>
      <c r="Q119" s="185" t="inlineStr">
        <is>
          <t>ข้อสอบจริง</t>
        </is>
      </c>
      <c r="R119" s="185" t="inlineStr">
        <is>
          <t>2562</t>
        </is>
      </c>
      <c r="S119" s="185" t="n"/>
    </row>
    <row r="120" ht="24" customHeight="1" s="49">
      <c r="A120" s="187" t="n">
        <v>118</v>
      </c>
      <c r="B120" s="186" t="n"/>
      <c r="C120" s="186" t="inlineStr">
        <is>
          <t>ข้อใดเป็นคำแนะนำทีถูกต้อง เมื่อผู้ป่วยรับประทานยา Alendronate แล้วมีอาการคลืนไส้ อาเจียน ปวดท้อง (1) รับประทานยานีหลังอาหารทันที แล้วดืมนําตามมาก ๆ (2) รับประทานยานี พร้อมกับยาลดกรด (3) หลังรับประทานยานี ให้อยู่ในท่าตรง เช่น นังตัวตรง หรือเดินอย่างน้อยครึงชัวโมง ห้ามเอนตัวนอนทันที (4) รับประทานยานีก่อนนอน เพือลดอาการไม่พึงประสงค์ (5) หยุดรับประทานยา และกลับมาพบแพทย์์</t>
        </is>
      </c>
      <c r="D120" s="186" t="n"/>
      <c r="E120" s="186" t="inlineStr">
        <is>
          <t>Domperidone 10 mg TID</t>
        </is>
      </c>
      <c r="F120" s="186" t="inlineStr">
        <is>
          <t>Dimenhydrinate 50 mg TID</t>
        </is>
      </c>
      <c r="G120" s="186" t="inlineStr">
        <is>
          <t>Loperamide 2 mg PRN</t>
        </is>
      </c>
      <c r="H120" s="186" t="inlineStr">
        <is>
          <t>Senna 2 tabs HS</t>
        </is>
      </c>
      <c r="I120" s="188" t="inlineStr">
        <is>
          <t>Bisacodyl 5 mg HS</t>
        </is>
      </c>
      <c r="J120" s="185" t="inlineStr">
        <is>
          <t>1</t>
        </is>
      </c>
      <c r="K120" s="186" t="inlineStr">
        <is>
          <t>✅ คำตอบที่ถูกต้อง: ข้อ ก. Domperidone 10 mg TID
🎯 ทำไมข้อนี้ถึงถูก: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t>
        </is>
      </c>
      <c r="L120" s="186" t="n"/>
      <c r="M120" s="186" t="inlineStr">
        <is>
          <t>Gastrointestinal</t>
        </is>
      </c>
      <c r="N120" s="186" t="inlineStr">
        <is>
          <t>GERD</t>
        </is>
      </c>
      <c r="O120" s="185" t="inlineStr">
        <is>
          <t>Clinic</t>
        </is>
      </c>
      <c r="P120" s="186" t="inlineStr">
        <is>
          <t>ข้อ 47 (PLE_CC1_2557.md)</t>
        </is>
      </c>
      <c r="Q120" s="185" t="inlineStr">
        <is>
          <t>ข้อสอบจริง</t>
        </is>
      </c>
      <c r="R120" s="185" t="inlineStr">
        <is>
          <t>2557</t>
        </is>
      </c>
      <c r="S120" s="185" t="n"/>
    </row>
    <row r="121" ht="24" customHeight="1" s="49">
      <c r="A121" s="187" t="n">
        <v>119</v>
      </c>
      <c r="B121" s="186" t="n"/>
      <c r="C121" s="186" t="inlineStr">
        <is>
          <t>??? --------------------------------------------------------------------------------------------------------------------------------- สถานการณ์ที่ 9 : GERD</t>
        </is>
      </c>
      <c r="D121" s="186" t="n"/>
      <c r="E121" s="186" t="inlineStr">
        <is>
          <t>ผู้ป่วยเพศชาย อายุ 24 ปี มีอาการเรอเปรี้ยว ขย่อน กรดไหลย้อน ควรได้รับยาใด</t>
        </is>
      </c>
      <c r="F121" s="186" t="inlineStr">
        <is>
          <t>famotidine</t>
        </is>
      </c>
      <c r="G121" s="186" t="inlineStr">
        <is>
          <t>bismus</t>
        </is>
      </c>
      <c r="H121" s="186" t="inlineStr">
        <is>
          <t>salol</t>
        </is>
      </c>
      <c r="I121" s="188" t="inlineStr">
        <is>
          <t>antacid</t>
        </is>
      </c>
      <c r="J121" s="185" t="inlineStr">
        <is>
          <t>1</t>
        </is>
      </c>
      <c r="K121" s="186" t="inlineStr">
        <is>
          <t>✅ คำตอบที่ถูกต้อง: ข้อ ก. ผู้ป่วยเพศชาย อายุ 24 ปี มีอาการเรอเปรี้ยว ขย่อน กรดไหลย้อน ควรได้รับยาใด
🎯 ทำไมข้อนี้ถึงถูก: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t>
        </is>
      </c>
      <c r="L121" s="186" t="n"/>
      <c r="M121" s="186" t="inlineStr">
        <is>
          <t>Gastrointestinal</t>
        </is>
      </c>
      <c r="N121" s="186" t="inlineStr">
        <is>
          <t>GERD</t>
        </is>
      </c>
      <c r="O121" s="185" t="inlineStr">
        <is>
          <t>Clinic</t>
        </is>
      </c>
      <c r="P121" s="186" t="inlineStr">
        <is>
          <t>ข้อ 5 (PLE_CC1_2556.md)</t>
        </is>
      </c>
      <c r="Q121" s="185" t="inlineStr">
        <is>
          <t>ข้อสอบจริง</t>
        </is>
      </c>
      <c r="R121" s="185" t="inlineStr">
        <is>
          <t>2556</t>
        </is>
      </c>
      <c r="S121" s="185" t="n"/>
    </row>
    <row r="122" ht="24" customHeight="1" s="49">
      <c r="A122" s="187" t="n">
        <v>120</v>
      </c>
      <c r="B122" s="186" t="n"/>
      <c r="C122" s="186" t="inlineStr">
        <is>
          <t>อาการท้องเสียเกิดจากเชื้ออะไร</t>
        </is>
      </c>
      <c r="D122" s="186" t="n"/>
      <c r="E122" s="186" t="inlineStr">
        <is>
          <t>rotavirus</t>
        </is>
      </c>
      <c r="F122" s="186" t="inlineStr">
        <is>
          <t>shigella</t>
        </is>
      </c>
      <c r="G122" s="186" t="inlineStr">
        <is>
          <t>E.coli</t>
        </is>
      </c>
      <c r="H122" s="186" t="inlineStr">
        <is>
          <t>Vibrio parahaemolyticus</t>
        </is>
      </c>
      <c r="I122" s="188" t="inlineStr">
        <is>
          <t>Vibrio cholerae</t>
        </is>
      </c>
      <c r="J122" s="185" t="inlineStr">
        <is>
          <t>1</t>
        </is>
      </c>
      <c r="K122" s="186" t="inlineStr">
        <is>
          <t>✅ คำตอบที่ถูกต้อง: ข้อ ก. rotavirus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t>
        </is>
      </c>
      <c r="L122" s="186" t="n"/>
      <c r="M122" s="186" t="inlineStr">
        <is>
          <t>Gastrointestinal</t>
        </is>
      </c>
      <c r="N122" s="186" t="inlineStr">
        <is>
          <t>GERD</t>
        </is>
      </c>
      <c r="O122" s="185" t="inlineStr">
        <is>
          <t>Clinic</t>
        </is>
      </c>
      <c r="P122" s="186" t="inlineStr">
        <is>
          <t>ข้อ 1 (PLE_CC1_2554 SET2.md)</t>
        </is>
      </c>
      <c r="Q122" s="185" t="inlineStr">
        <is>
          <t>ข้อสอบจริง</t>
        </is>
      </c>
      <c r="R122" s="185" t="inlineStr">
        <is>
          <t>2554</t>
        </is>
      </c>
      <c r="S122" s="185" t="n"/>
    </row>
    <row r="123" ht="24" customHeight="1" s="49">
      <c r="A123" s="187" t="n">
        <v>121</v>
      </c>
      <c r="B123" s="186"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t>
        </is>
      </c>
      <c r="C123" s="186" t="inlineStr">
        <is>
          <t>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D123" s="186" t="n"/>
      <c r="E123" s="186" t="inlineStr">
        <is>
          <t>Ondansetron และ Levofloxacin ทำปฏิกิริยากัน เกิดการแย่งจับกับโปรตีนในพลาสมาอย่างรุนแรง</t>
        </is>
      </c>
      <c r="F123" s="186" t="inlineStr">
        <is>
          <t>Activated Charcoal เข้าจับและดูดซับ Levofloxacin ในระบบทางเดินอาหาร ส่งผลให้ระดับยาในเลือดของ Levofloxacin ลดลงอย่างมีนัยสำคัญ</t>
        </is>
      </c>
      <c r="G123" s="186" t="inlineStr">
        <is>
          <t>ORS ทำให้ความเป็นกรดในกระเพาะอาหารลดลง ส่งผลให้ Levofloxacin ไม่สามารถละลายตัวและดูดซึมได้</t>
        </is>
      </c>
      <c r="H123" s="186" t="inlineStr">
        <is>
          <t>Activated Charcoal เร่งการขจัดยา Levofloxacin ออกทางปัสสาวะผ่านกระบวนการ active secretion</t>
        </is>
      </c>
      <c r="I123" s="188" t="inlineStr">
        <is>
          <t>Ondansetron ลดการบีบตัวของกระเพาะอาหาร ทำให้ Levofloxacin ค้างอยู่ในกระเพาะนานจนยาเสื่อมสภาพ</t>
        </is>
      </c>
      <c r="J123" s="185" t="inlineStr">
        <is>
          <t>2</t>
        </is>
      </c>
      <c r="K123" s="18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t>
        </is>
      </c>
      <c r="L123" s="186" t="n"/>
      <c r="M123" s="186" t="inlineStr">
        <is>
          <t>Gastrointestinal</t>
        </is>
      </c>
      <c r="N123" s="186" t="inlineStr">
        <is>
          <t>Diarrhea &amp; Constipation</t>
        </is>
      </c>
      <c r="O123" s="185" t="inlineStr">
        <is>
          <t>Clinic</t>
        </is>
      </c>
      <c r="P123" s="186" t="inlineStr">
        <is>
          <t>Mock RxCU84 GI (Case 1 Q1.1)</t>
        </is>
      </c>
      <c r="Q123" s="185" t="inlineStr">
        <is>
          <t>ข้อสอบจำลอง</t>
        </is>
      </c>
      <c r="R123" s="185" t="inlineStr">
        <is>
          <t>Mock RxCU84</t>
        </is>
      </c>
      <c r="S123" s="185" t="n"/>
    </row>
    <row r="124" ht="24" customHeight="1" s="49">
      <c r="A124" s="187" t="n">
        <v>122</v>
      </c>
      <c r="B124" s="186"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t>
        </is>
      </c>
      <c r="C124" s="186" t="inlineStr">
        <is>
          <t>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D124" s="186" t="n"/>
      <c r="E124" s="186"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F124" s="186"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G124" s="186"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H124" s="186"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I124" s="188"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J124" s="185" t="inlineStr">
        <is>
          <t>2</t>
        </is>
      </c>
      <c r="K124" s="186"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t>
        </is>
      </c>
      <c r="L124" s="186" t="n"/>
      <c r="M124" s="186" t="inlineStr">
        <is>
          <t>Gastrointestinal</t>
        </is>
      </c>
      <c r="N124" s="186" t="inlineStr">
        <is>
          <t>Nausea and vomiting</t>
        </is>
      </c>
      <c r="O124" s="185" t="inlineStr">
        <is>
          <t>Clinic</t>
        </is>
      </c>
      <c r="P124" s="186" t="inlineStr">
        <is>
          <t>Mock RxCU84 GI (Case 1 Q1.2)</t>
        </is>
      </c>
      <c r="Q124" s="185" t="inlineStr">
        <is>
          <t>ข้อสอบจำลอง</t>
        </is>
      </c>
      <c r="R124" s="185" t="inlineStr">
        <is>
          <t>Mock RxCU84</t>
        </is>
      </c>
      <c r="S124" s="185" t="n"/>
    </row>
    <row r="125" ht="24" customHeight="1" s="49">
      <c r="A125" s="187" t="n">
        <v>123</v>
      </c>
      <c r="B125" s="186" t="inlineStr">
        <is>
          <t>[Mock RxCU84 GI (Case 1 Q1.3)] ผู้ป่วยอายุ 25 ปี ได้รับยา: Levofloxacin 500 mg 1x1 ac เช้า, ORS, Ondansetron 4 mg 1x1 ac prn, Activated Charcoal Capsule 2x1 hs</t>
        </is>
      </c>
      <c r="C125" s="186" t="inlineStr">
        <is>
          <t>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D125" s="186" t="n"/>
      <c r="E125" s="186" t="inlineStr">
        <is>
          <t>Levofloxacin และ ORS</t>
        </is>
      </c>
      <c r="F125" s="186" t="inlineStr">
        <is>
          <t>Ondansetron และ Activated Charcoal</t>
        </is>
      </c>
      <c r="G125" s="186" t="inlineStr">
        <is>
          <t>Levofloxacin และ Ondansetron</t>
        </is>
      </c>
      <c r="H125" s="186" t="inlineStr">
        <is>
          <t>Activated Charcoal และ ORS</t>
        </is>
      </c>
      <c r="I125" s="188" t="inlineStr">
        <is>
          <t>Levofloxacin และ Activated Charcoal</t>
        </is>
      </c>
      <c r="J125" s="185" t="inlineStr">
        <is>
          <t>3</t>
        </is>
      </c>
      <c r="K125" s="186" t="inlineStr">
        <is>
          <t>✅ คำตอบที่ถูกต้อง: ข้อ ค. Levofloxacin และ Ondansetron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t>
        </is>
      </c>
      <c r="L125" s="186" t="n"/>
      <c r="M125" s="186" t="inlineStr">
        <is>
          <t>Gastrointestinal</t>
        </is>
      </c>
      <c r="N125" s="186" t="inlineStr">
        <is>
          <t>Nausea and vomiting</t>
        </is>
      </c>
      <c r="O125" s="185" t="inlineStr">
        <is>
          <t>Clinic</t>
        </is>
      </c>
      <c r="P125" s="186" t="inlineStr">
        <is>
          <t>Mock RxCU84 GI (Case 1 Q1.3)</t>
        </is>
      </c>
      <c r="Q125" s="185" t="inlineStr">
        <is>
          <t>ข้อสอบจำลอง</t>
        </is>
      </c>
      <c r="R125" s="185" t="inlineStr">
        <is>
          <t>Mock RxCU84</t>
        </is>
      </c>
      <c r="S125" s="185" t="n"/>
    </row>
    <row r="126" ht="24" customHeight="1" s="49">
      <c r="A126" s="187" t="n">
        <v>124</v>
      </c>
      <c r="B126" s="186" t="inlineStr">
        <is>
          <t>[Mock RxCU84 GI (Case 1 Q1.4)] ผู้ป่วยอายุ 25 ปี ไม่มีประวัติแพ้ยา ได้รับการวินิจฉัยว่าเป็น Traveler's Diarrhea</t>
        </is>
      </c>
      <c r="C126" s="186" t="inlineStr">
        <is>
          <t>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D126" s="186" t="n"/>
      <c r="E126" s="186" t="inlineStr">
        <is>
          <t>เปลี่ยน Levofloxacin เป็น Norfloxacin 400 mg รับประทานวันละ 2 ครั้ง นาน 3 วัน</t>
        </is>
      </c>
      <c r="F126" s="186" t="inlineStr">
        <is>
          <t>เปลี่ยน Levofloxacin เป็น Azithromycin 1,000 mg รับประทานครั้งเดียว หรือ 500 mg วันละครั้ง นาน 3 วัน</t>
        </is>
      </c>
      <c r="G126" s="186" t="inlineStr">
        <is>
          <t>เปลี่ยน Levofloxacin เป็น Doxycycline 100 mg รับประทานวันละ 2 ครั้ง นาน 3 วัน</t>
        </is>
      </c>
      <c r="H126" s="186" t="inlineStr">
        <is>
          <t>คงการใช้ Levofloxacin ไว้ตามเดิม เนื่องจากยามีความปลอดภัยสูงในหญิงตั้งครรภ์ทุกไตรมาส</t>
        </is>
      </c>
      <c r="I126" s="188" t="inlineStr">
        <is>
          <t>เปลี่ยน Levofloxacin เป็น Ciprofloxacin 500 mg รับประทานวันละ 2 ครั้ง นาน 3 วัน</t>
        </is>
      </c>
      <c r="J126" s="185" t="inlineStr">
        <is>
          <t>2</t>
        </is>
      </c>
      <c r="K126" s="186" t="inlineStr">
        <is>
          <t>✅ คำตอบที่ถูกต้อง: ข้อ ข. เปลี่ยน Levofloxacin เป็น Azithromycin 1,000 mg รับประทานครั้งเดียว หรือ 500 mg วันละครั้ง นาน 3 วัน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t>
        </is>
      </c>
      <c r="L126" s="186" t="n"/>
      <c r="M126" s="186" t="inlineStr">
        <is>
          <t>Gastrointestinal</t>
        </is>
      </c>
      <c r="N126" s="186" t="inlineStr">
        <is>
          <t>Diarrhea &amp; Constipation</t>
        </is>
      </c>
      <c r="O126" s="185" t="inlineStr">
        <is>
          <t>Clinic</t>
        </is>
      </c>
      <c r="P126" s="186" t="inlineStr">
        <is>
          <t>Mock RxCU84 GI (Case 1 Q1.4)</t>
        </is>
      </c>
      <c r="Q126" s="185" t="inlineStr">
        <is>
          <t>ข้อสอบจำลอง</t>
        </is>
      </c>
      <c r="R126" s="185" t="inlineStr">
        <is>
          <t>Mock RxCU84</t>
        </is>
      </c>
      <c r="S126" s="185" t="n"/>
    </row>
    <row r="127" ht="24" customHeight="1" s="49">
      <c r="A127" s="187" t="n">
        <v>125</v>
      </c>
      <c r="B127" s="186"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t>
        </is>
      </c>
      <c r="C127" s="186" t="inlineStr">
        <is>
          <t>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D127" s="186" t="n"/>
      <c r="E127" s="186" t="inlineStr">
        <is>
          <t>เหมาะสม เนื่องจากผู้ป่วยถ่ายบ่อยถึง 6 ครั้ง บ่งชี้ว่าร่างกายได้รับการติดเชื้อแบคทีเรียรุนแรง</t>
        </is>
      </c>
      <c r="F127" s="18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G127" s="186" t="inlineStr">
        <is>
          <t>เหมาะสม แต่ควรเปลี่ยนเป็นกลุ่ม Fluoroquinolones เช่น Norfloxacin เนื่องจากมีสเปกตรัมแคบกว่า</t>
        </is>
      </c>
      <c r="H127" s="186" t="inlineStr">
        <is>
          <t>เหมาะสม เนื่องจากยา Amoxicillin/Clavulanate ช่วยลดการหลั่งสารน้ำในเยื่อบุลำไส้ได้ดี</t>
        </is>
      </c>
      <c r="I127" s="188" t="inlineStr">
        <is>
          <t>ไม่เหมาะสม เนื่องจากยา Amoxicillin/Clavulanate สามารถผ่านรกไปทำอันตรายต่อทารกในครรภ์ได้อย่างรุนแรง (FDA Category X)</t>
        </is>
      </c>
      <c r="J127" s="185" t="inlineStr">
        <is>
          <t>2</t>
        </is>
      </c>
      <c r="K127" s="18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t>
        </is>
      </c>
      <c r="L127" s="186" t="n"/>
      <c r="M127" s="186" t="inlineStr">
        <is>
          <t>Gastrointestinal</t>
        </is>
      </c>
      <c r="N127" s="186" t="inlineStr">
        <is>
          <t>Nausea and vomiting</t>
        </is>
      </c>
      <c r="O127" s="185" t="inlineStr">
        <is>
          <t>Clinic</t>
        </is>
      </c>
      <c r="P127" s="186" t="inlineStr">
        <is>
          <t>Mock RxCU84 GI (Case 2 Q2.1)</t>
        </is>
      </c>
      <c r="Q127" s="185" t="inlineStr">
        <is>
          <t>ข้อสอบจำลอง</t>
        </is>
      </c>
      <c r="R127" s="185" t="inlineStr">
        <is>
          <t>Mock RxCU84</t>
        </is>
      </c>
      <c r="S127" s="185" t="n"/>
    </row>
    <row r="128" ht="24" customHeight="1" s="49">
      <c r="A128" s="187" t="n">
        <v>126</v>
      </c>
      <c r="B128" s="186" t="inlineStr">
        <is>
          <t>[Mock RxCU84 GI (Case 2 Q2.2)] ผู้ป่วยหญิงอายุ 30 ปี ถ่ายเหลวเป็นน้ำ มาขอซื้อ Amoxicillin 875 mg/Clavulanate 125 mg</t>
        </is>
      </c>
      <c r="C128" s="186" t="inlineStr">
        <is>
          <t>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D128" s="186" t="n"/>
      <c r="E128" s="186" t="inlineStr">
        <is>
          <t>ตัวยา Clavulanate จะเร่งกระบวนการทำลายเยื่อบุกระเพาะอาหารโดยตรง เกิดแผลในกระเพาะอาหารฉับพลัน</t>
        </is>
      </c>
      <c r="F128" s="186" t="inlineStr">
        <is>
          <t>ยาจะทำให้เกิดการยับยั้งการหลั่งน้ำย่อยจากตับอ่อน ส่งผลให้มีไขมันปนในอุจจาระเพิ่มขึ้น</t>
        </is>
      </c>
      <c r="G128" s="18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H128" s="186" t="inlineStr">
        <is>
          <t>ยาปฏิชีวนะจะทำให้ทางเดินอาหารแห้งตัวและเกิดอาการท้องผูกสลับท้องเสียอย่างรุนแรง</t>
        </is>
      </c>
      <c r="I128" s="188" t="inlineStr">
        <is>
          <t>ตัวยา Amoxicillin จะออกฤทธิ์ขัดขวางการดูดซึมโซเดียมและน้ำกลับที่ไตโดยตรง</t>
        </is>
      </c>
      <c r="J128" s="185" t="inlineStr">
        <is>
          <t>3</t>
        </is>
      </c>
      <c r="K128" s="18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t>
        </is>
      </c>
      <c r="L128" s="186" t="n"/>
      <c r="M128" s="186" t="inlineStr">
        <is>
          <t>Gastrointestinal</t>
        </is>
      </c>
      <c r="N128" s="186" t="inlineStr">
        <is>
          <t>Diarrhea &amp; Constipation</t>
        </is>
      </c>
      <c r="O128" s="185" t="inlineStr">
        <is>
          <t>Clinic</t>
        </is>
      </c>
      <c r="P128" s="186" t="inlineStr">
        <is>
          <t>Mock RxCU84 GI (Case 2 Q2.2)</t>
        </is>
      </c>
      <c r="Q128" s="185" t="inlineStr">
        <is>
          <t>ข้อสอบจำลอง</t>
        </is>
      </c>
      <c r="R128" s="185" t="inlineStr">
        <is>
          <t>Mock RxCU84</t>
        </is>
      </c>
      <c r="S128" s="185" t="n"/>
    </row>
    <row r="129" ht="24" customHeight="1" s="49">
      <c r="A129" s="187" t="n">
        <v>127</v>
      </c>
      <c r="B129" s="186"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t>
        </is>
      </c>
      <c r="C129" s="186" t="inlineStr">
        <is>
          <t>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D129" s="186" t="n"/>
      <c r="E129" s="186" t="inlineStr">
        <is>
          <t>Loperamide 2 mg</t>
        </is>
      </c>
      <c r="F129" s="186" t="inlineStr">
        <is>
          <t>Ibuprofen 400 mg</t>
        </is>
      </c>
      <c r="G129" s="186" t="inlineStr">
        <is>
          <t>Hyoscine butylbromide 10 mg</t>
        </is>
      </c>
      <c r="H129" s="186" t="inlineStr">
        <is>
          <t>Omeprazole 20 mg</t>
        </is>
      </c>
      <c r="I129" s="188" t="inlineStr">
        <is>
          <t>Activated Charcoal 250 mg</t>
        </is>
      </c>
      <c r="J129" s="185" t="inlineStr">
        <is>
          <t>3</t>
        </is>
      </c>
      <c r="K129" s="186" t="inlineStr">
        <is>
          <t>✅ คำตอบที่ถูกต้อง: ข้อ ค. Hyoscine butylbromide 10 mg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t>
        </is>
      </c>
      <c r="L129" s="186" t="n"/>
      <c r="M129" s="186" t="inlineStr">
        <is>
          <t>Gastrointestinal</t>
        </is>
      </c>
      <c r="N129" s="186" t="inlineStr">
        <is>
          <t>Diarrhea &amp; Constipation</t>
        </is>
      </c>
      <c r="O129" s="185" t="inlineStr">
        <is>
          <t>Clinic</t>
        </is>
      </c>
      <c r="P129" s="186" t="inlineStr">
        <is>
          <t>Mock RxCU84 GI (Case 2 Q2.3)</t>
        </is>
      </c>
      <c r="Q129" s="185" t="inlineStr">
        <is>
          <t>ข้อสอบจำลอง</t>
        </is>
      </c>
      <c r="R129" s="185" t="inlineStr">
        <is>
          <t>Mock RxCU84</t>
        </is>
      </c>
      <c r="S129" s="185" t="n"/>
    </row>
    <row r="130" ht="24" customHeight="1" s="49">
      <c r="A130" s="187" t="n">
        <v>128</v>
      </c>
      <c r="B130" s="186" t="inlineStr">
        <is>
          <t>[Mock RxCU84 GI (Case 2 Q2.4)] ผู้ป่วยหญิงอายุ 30 ปี สอบถามเภสัชกรเกี่ยวกับการใช้ยาลดการบีบตัวของลำไส้ (Antimotility) เช่น Loperamide</t>
        </is>
      </c>
      <c r="C130" s="186" t="inlineStr">
        <is>
          <t>คำถาม: ข้อใดคือข้อห้ามใช้ทางคลินิก (Contraindications) ที่สำคัญที่สุดของยากลุ่ม Antimotility เช่น Loperamide ที่เภสัชกรต้องเน้นย้ำและระมัดระวัง?</t>
        </is>
      </c>
      <c r="D130" s="186" t="n"/>
      <c r="E130" s="186" t="inlineStr">
        <is>
          <t>ห้ามใช้ในผู้ป่วยที่มีอาการปวดท้องน้อยหรือมีอาการคลื่นไส้อาเจียนร่วมด้วย</t>
        </is>
      </c>
      <c r="F130" s="18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G130" s="186" t="inlineStr">
        <is>
          <t>ห้ามใช้ร่วมกับผงน้ำตาลเกลือแร่ (ORS) ทุกกรณีเนื่องจากจะลดประสิทธิภาพการทำงานของยา</t>
        </is>
      </c>
      <c r="H130" s="186" t="inlineStr">
        <is>
          <t>ห้ามใช้ในผู้ป่วยที่ดื่มน้ำได้น้อยเนื่องจากยาจะกระตุ้นการขับปัสสาวะอย่างรุนแรง</t>
        </is>
      </c>
      <c r="I130" s="188" t="inlineStr">
        <is>
          <t>ห้ามใช้ในคนไข้ที่มีอายุมากกว่า 18 ปี เนื่องจากยามีความปลอดภัยเฉพาะในวัยเด็กเล็กเท่านั้น</t>
        </is>
      </c>
      <c r="J130" s="185" t="inlineStr">
        <is>
          <t>2</t>
        </is>
      </c>
      <c r="K130" s="18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t>
        </is>
      </c>
      <c r="L130" s="186" t="n"/>
      <c r="M130" s="186" t="inlineStr">
        <is>
          <t>Gastrointestinal</t>
        </is>
      </c>
      <c r="N130" s="186" t="inlineStr">
        <is>
          <t>Diarrhea &amp; Constipation</t>
        </is>
      </c>
      <c r="O130" s="185" t="inlineStr">
        <is>
          <t>Clinic</t>
        </is>
      </c>
      <c r="P130" s="186" t="inlineStr">
        <is>
          <t>Mock RxCU84 GI (Case 2 Q2.4)</t>
        </is>
      </c>
      <c r="Q130" s="185" t="inlineStr">
        <is>
          <t>ข้อสอบจำลอง</t>
        </is>
      </c>
      <c r="R130" s="185" t="inlineStr">
        <is>
          <t>Mock RxCU84</t>
        </is>
      </c>
      <c r="S130" s="185" t="n"/>
    </row>
    <row r="131" ht="24" customHeight="1" s="49">
      <c r="A131" s="187" t="n">
        <v>129</v>
      </c>
      <c r="B131" s="186"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t>
        </is>
      </c>
      <c r="C131" s="186" t="inlineStr">
        <is>
          <t>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D131" s="186" t="n"/>
      <c r="E131" s="186" t="inlineStr">
        <is>
          <t>ความเครียดทำให้เกิดภาวะเลือดเป็นกรด ส่งผลกระตุ้นหลอดอาหารอักเสบโดยตรง</t>
        </is>
      </c>
      <c r="F131" s="18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G131" s="186" t="inlineStr">
        <is>
          <t>การดื่มกาแฟปริมาณมากทำให้อาหารค้างอยู่ในกระเพาะนานขึ้น (Delayed gastric emptying)</t>
        </is>
      </c>
      <c r="H131" s="186" t="inlineStr">
        <is>
          <t>การทำงานหนักจนดึกขัดขวางการทำงานของระบบประสาท Sympathetic ทำให้หูรูดปิดแน่นเกินไป</t>
        </is>
      </c>
      <c r="I131" s="188" t="inlineStr">
        <is>
          <t>ความเครียดทำให้ร่างกายผลิตเมื่อกในกระเพาะอาหารน้อยลง ส่งผลให้เยื่อบุหลอดอาหารฉีกขาดง่าย</t>
        </is>
      </c>
      <c r="J131" s="185" t="inlineStr">
        <is>
          <t>2</t>
        </is>
      </c>
      <c r="K131" s="18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t>
        </is>
      </c>
      <c r="L131" s="186" t="n"/>
      <c r="M131" s="186" t="inlineStr">
        <is>
          <t>Gastrointestinal</t>
        </is>
      </c>
      <c r="N131" s="186" t="inlineStr">
        <is>
          <t>GERD</t>
        </is>
      </c>
      <c r="O131" s="185" t="inlineStr">
        <is>
          <t>Clinic</t>
        </is>
      </c>
      <c r="P131" s="186" t="inlineStr">
        <is>
          <t>Mock RxCU84 GI (Case 3 Q3.1)</t>
        </is>
      </c>
      <c r="Q131" s="185" t="inlineStr">
        <is>
          <t>ข้อสอบจำลอง</t>
        </is>
      </c>
      <c r="R131" s="185" t="inlineStr">
        <is>
          <t>Mock RxCU84</t>
        </is>
      </c>
      <c r="S131" s="185" t="n"/>
    </row>
    <row r="132" ht="24" customHeight="1" s="49">
      <c r="A132" s="187" t="n">
        <v>130</v>
      </c>
      <c r="B132" s="186" t="inlineStr">
        <is>
          <t>[Mock RxCU84 GI (Case 3 Q3.2)] ผู้ป่วยชายอายุ 30 ปี มีอาการแสบร้อนกลางอกและเรอเปรี้ยว</t>
        </is>
      </c>
      <c r="C132" s="186" t="inlineStr">
        <is>
          <t>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D132" s="186" t="n"/>
      <c r="E132" s="186" t="inlineStr">
        <is>
          <t>อาการแสบร้อนกลางอกเป็นมากขึ้นเมื่อนอนราบ</t>
        </is>
      </c>
      <c r="F132" s="186" t="inlineStr">
        <is>
          <t>อาการเรอเปรี้ยวหรือขมคอหลังรับประทานอาหารมื้อใหญ่</t>
        </is>
      </c>
      <c r="G132" s="186" t="inlineStr">
        <is>
          <t>มีอาการกลืนลำบาก (Dysphagia) กลืนเจ็บ (Odynophagia) น้ำหนักลดผิดปกติ หรืออุจจาระมีสีดำคล้ำ (Melena)</t>
        </is>
      </c>
      <c r="H132" s="186" t="inlineStr">
        <is>
          <t>อาการท้องอืด ท้องเฟ้อหลังรับประทานอาหารรสจัด</t>
        </is>
      </c>
      <c r="I132" s="188" t="inlineStr">
        <is>
          <t>อาการแสบร้อนกลางอกสลับกับอาการปวดเกร็งหน้าท้องด้านล่าง</t>
        </is>
      </c>
      <c r="J132" s="185" t="inlineStr">
        <is>
          <t>3</t>
        </is>
      </c>
      <c r="K132" s="186" t="inlineStr">
        <is>
          <t>✅ คำตอบที่ถูกต้อง: ข้อ ค. มีอาการกลืนลำบาก (Dysphagia) กลืนเจ็บ (Odynophagia) น้ำหนักลดผิดปกติ หรืออุจจาระมีสีดำคล้ำ (Melena)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t>
        </is>
      </c>
      <c r="L132" s="186" t="n"/>
      <c r="M132" s="186" t="inlineStr">
        <is>
          <t>Gastrointestinal</t>
        </is>
      </c>
      <c r="N132" s="186" t="inlineStr">
        <is>
          <t>GERD</t>
        </is>
      </c>
      <c r="O132" s="185" t="inlineStr">
        <is>
          <t>Clinic</t>
        </is>
      </c>
      <c r="P132" s="186" t="inlineStr">
        <is>
          <t>Mock RxCU84 GI (Case 3 Q3.2)</t>
        </is>
      </c>
      <c r="Q132" s="185" t="inlineStr">
        <is>
          <t>ข้อสอบจำลอง</t>
        </is>
      </c>
      <c r="R132" s="185" t="inlineStr">
        <is>
          <t>Mock RxCU84</t>
        </is>
      </c>
      <c r="S132" s="185" t="n"/>
    </row>
    <row r="133" ht="24" customHeight="1" s="49">
      <c r="A133" s="187" t="n">
        <v>131</v>
      </c>
      <c r="B133" s="186"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t>
        </is>
      </c>
      <c r="C133" s="186" t="inlineStr">
        <is>
          <t>คำถาม: ข้อใดคือขนาดการใช้และการบริหารยากลุ่ม Proton Pump Inhibitors (PPIs) ที่ถูกต้องและเหมาะสมที่สุดในการทำ PPI Trial?</t>
        </is>
      </c>
      <c r="D133" s="186" t="n"/>
      <c r="E133" s="186" t="inlineStr">
        <is>
          <t>Omeprazole 20 mg ครั้งละ 1 เม็ด วันละครั้ง หลังอาหารเช้าทันที นาน 1 สัปดาห์</t>
        </is>
      </c>
      <c r="F133" s="186" t="inlineStr">
        <is>
          <t>Omeprazole 20 mg ครั้งละ 1 เม็ด วันละครั้ง ก่อนอาหารเช้า 30-60 นาที ต่อเนื่องกัน 4-8 สัปดาห์</t>
        </is>
      </c>
      <c r="G133" s="186" t="inlineStr">
        <is>
          <t>Omeprazole 20 mg ครั้งละ 1 เม็ด วันละ 2 ครั้ง หลังอาหารเช้าและเย็น นาน 3 วัน</t>
        </is>
      </c>
      <c r="H133" s="186" t="inlineStr">
        <is>
          <t>Omeprazole 20 mg ครั้งละ 1 เม็ด รับประทานเฉพาะเวลามีอาการแสบร้อนกลางอก (PRN) โดยเคี้ยวยาให้ละเอียด</t>
        </is>
      </c>
      <c r="I133" s="188" t="inlineStr">
        <is>
          <t>Rabeprazole 20 mg ครั้งละ 1 เม็ด วันละครั้ง ก่อนนอน นาน 1 สัปดาห์</t>
        </is>
      </c>
      <c r="J133" s="185" t="inlineStr">
        <is>
          <t>2</t>
        </is>
      </c>
      <c r="K133" s="186" t="inlineStr">
        <is>
          <t>✅ คำตอบที่ถูกต้อง: ข้อ ข. Omeprazole 20 mg ครั้งละ 1 เม็ด วันละครั้ง ก่อนอาหารเช้า 30-60 นาที ต่อเนื่องกัน 4-8 สัปดาห์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t>
        </is>
      </c>
      <c r="L133" s="186" t="n"/>
      <c r="M133" s="186" t="inlineStr">
        <is>
          <t>Gastrointestinal</t>
        </is>
      </c>
      <c r="N133" s="186" t="inlineStr">
        <is>
          <t>GERD</t>
        </is>
      </c>
      <c r="O133" s="185" t="inlineStr">
        <is>
          <t>Clinic</t>
        </is>
      </c>
      <c r="P133" s="186" t="inlineStr">
        <is>
          <t>Mock RxCU84 GI (Case 3 Q3.3)</t>
        </is>
      </c>
      <c r="Q133" s="185" t="inlineStr">
        <is>
          <t>ข้อสอบจำลอง</t>
        </is>
      </c>
      <c r="R133" s="185" t="inlineStr">
        <is>
          <t>Mock RxCU84</t>
        </is>
      </c>
      <c r="S133" s="185" t="n"/>
    </row>
    <row r="134" ht="24" customHeight="1" s="49">
      <c r="A134" s="187" t="n">
        <v>132</v>
      </c>
      <c r="B134" s="186" t="inlineStr">
        <is>
          <t>[Mock RxCU84 GI (Case 3 Q3.4)] ผู้ป่วยชายอายุ 30 ปี เป็นโรคกรดไหลย้อน (GERD)</t>
        </is>
      </c>
      <c r="C134" s="186" t="inlineStr">
        <is>
          <t>คำถาม: คำแนะนำในการปรับเปลี่ยนพฤติกรรม (Lifestyle modifications) ข้อใดต่อไปนี้ถูกต้องและเหมาะสมที่สุดในการแนะนำแก่ผู้ป่วยรายนี้?</t>
        </is>
      </c>
      <c r="D134" s="186" t="n"/>
      <c r="E134" s="18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F134" s="186" t="inlineStr">
        <is>
          <t>ควรดื่มนมช็อกโกแลตหรือเครื่องดื่มผสมแอลกอฮอล์หลังอาหารเย็น เพื่อช่วยเคลือบแผลในหลอดอาหาร</t>
        </is>
      </c>
      <c r="G134" s="18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H134" s="186" t="inlineStr">
        <is>
          <t>แนะนำให้ออกกำลังกายอย่างหนักทันทีหลังมื้ออาหารเย็น เพื่อช่วยให้กระเพาะอาหารบีบตัวไล่แก๊สได้เร็วขึ้น</t>
        </is>
      </c>
      <c r="I134" s="188" t="inlineStr">
        <is>
          <t>แนะนำให้ดื่มน้ำเย็นปริมาณมากๆ ในระหว่างมื้ออาหาร เพื่อช่วยเจือจางกรดในกระเพาะอาหารไม่ให้ย้อนขึ้นไป</t>
        </is>
      </c>
      <c r="J134" s="185" t="inlineStr">
        <is>
          <t>3</t>
        </is>
      </c>
      <c r="K134" s="18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t>
        </is>
      </c>
      <c r="L134" s="186" t="n"/>
      <c r="M134" s="186" t="inlineStr">
        <is>
          <t>Gastrointestinal</t>
        </is>
      </c>
      <c r="N134" s="186" t="inlineStr">
        <is>
          <t>GERD</t>
        </is>
      </c>
      <c r="O134" s="185" t="inlineStr">
        <is>
          <t>Clinic</t>
        </is>
      </c>
      <c r="P134" s="186" t="inlineStr">
        <is>
          <t>Mock RxCU84 GI (Case 3 Q3.4)</t>
        </is>
      </c>
      <c r="Q134" s="185" t="inlineStr">
        <is>
          <t>ข้อสอบจำลอง</t>
        </is>
      </c>
      <c r="R134" s="185" t="inlineStr">
        <is>
          <t>Mock RxCU84</t>
        </is>
      </c>
      <c r="S134" s="185" t="n"/>
    </row>
    <row r="135" ht="24" customHeight="1" s="49">
      <c r="A135" s="187" t="n">
        <v>133</v>
      </c>
      <c r="B135" s="186" t="inlineStr">
        <is>
          <t>[Mock RxCU84 GI (Case 3 Q3.5)] ผู้ป่วยชายอายุ 30 ปี มีอาการของโรคกรดไหลย้อน</t>
        </is>
      </c>
      <c r="C135" s="186" t="inlineStr">
        <is>
          <t>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D135" s="186" t="n"/>
      <c r="E135" s="186" t="inlineStr">
        <is>
          <t>Proton pump inhibitors (เช่น Omeprazole)</t>
        </is>
      </c>
      <c r="F135" s="186" t="inlineStr">
        <is>
          <t>Calcium channel blockers (เช่น Amlodipine)</t>
        </is>
      </c>
      <c r="G135" s="186" t="inlineStr">
        <is>
          <t>Prokinetics (เช่น Domperidone)</t>
        </is>
      </c>
      <c r="H135" s="186" t="inlineStr">
        <is>
          <t>H2-receptor antagonists (เช่น Famotidine)</t>
        </is>
      </c>
      <c r="I135" s="188" t="inlineStr">
        <is>
          <t>Mucosal protectants (เช่น Sucralfate)</t>
        </is>
      </c>
      <c r="J135" s="185" t="inlineStr">
        <is>
          <t>2</t>
        </is>
      </c>
      <c r="K135" s="186" t="inlineStr">
        <is>
          <t>✅ คำตอบที่ถูกต้อง: ข้อ ข. Calcium channel blockers (เช่น Amlodipine)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t>
        </is>
      </c>
      <c r="L135" s="186" t="n"/>
      <c r="M135" s="186" t="inlineStr">
        <is>
          <t>Gastrointestinal</t>
        </is>
      </c>
      <c r="N135" s="186" t="inlineStr">
        <is>
          <t>GERD</t>
        </is>
      </c>
      <c r="O135" s="185" t="inlineStr">
        <is>
          <t>Clinic</t>
        </is>
      </c>
      <c r="P135" s="186" t="inlineStr">
        <is>
          <t>Mock RxCU84 GI (Case 3 Q3.5)</t>
        </is>
      </c>
      <c r="Q135" s="185" t="inlineStr">
        <is>
          <t>ข้อสอบจำลอง</t>
        </is>
      </c>
      <c r="R135" s="185" t="inlineStr">
        <is>
          <t>Mock RxCU84</t>
        </is>
      </c>
      <c r="S135" s="185" t="n"/>
    </row>
    <row r="136" ht="24" customHeight="1" s="49">
      <c r="A136" s="187" t="n">
        <v>134</v>
      </c>
      <c r="B136" s="186"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t>
        </is>
      </c>
      <c r="C136" s="186" t="inlineStr">
        <is>
          <t>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D136" s="186" t="n"/>
      <c r="E136" s="186" t="inlineStr">
        <is>
          <t>ทำให้ Pitavastatin หมดฤทธิ์ในการลดระดับไขมัน</t>
        </is>
      </c>
      <c r="F136" s="186" t="inlineStr">
        <is>
          <t>ลดการดูดซึมยา Dolutegravir อย่างมีนัยสำคัญจากการเกิด Chelation</t>
        </is>
      </c>
      <c r="G136" s="186" t="inlineStr">
        <is>
          <t>ทำให้ยา Tenofovir (TDF) สะสมในกระแสเลือดจนเกิดพิษต่อไตเฉียบพลัน</t>
        </is>
      </c>
      <c r="H136" s="186" t="inlineStr">
        <is>
          <t>เพิ่มระดับยา Lamivudine (3TC) จนเกิดภาวะโลหิตจางรุนแรง</t>
        </is>
      </c>
      <c r="I136" s="188" t="inlineStr">
        <is>
          <t>ยาลดกรดกระตุ้นการทำลายตัวยา Dolutegravir ผ่านทางเอนไซม์ตับ CYP3A4</t>
        </is>
      </c>
      <c r="J136" s="185" t="inlineStr">
        <is>
          <t>2</t>
        </is>
      </c>
      <c r="K136" s="186" t="inlineStr">
        <is>
          <t>✅ คำตอบที่ถูกต้อง: ข้อ ข. ลดการดูดซึมยา Dolutegravir อย่างมีนัยสำคัญจากการเกิด Chelation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t>
        </is>
      </c>
      <c r="L136" s="186" t="n"/>
      <c r="M136" s="186" t="inlineStr">
        <is>
          <t>Gastrointestinal</t>
        </is>
      </c>
      <c r="N136" s="186" t="inlineStr">
        <is>
          <t>Dyspepsia &amp; PUD</t>
        </is>
      </c>
      <c r="O136" s="185" t="inlineStr">
        <is>
          <t>Clinic</t>
        </is>
      </c>
      <c r="P136" s="186" t="inlineStr">
        <is>
          <t>Mock RxCU84 GI (Case 4 Q4.1)</t>
        </is>
      </c>
      <c r="Q136" s="185" t="inlineStr">
        <is>
          <t>ข้อสอบจำลอง</t>
        </is>
      </c>
      <c r="R136" s="185" t="inlineStr">
        <is>
          <t>Mock RxCU84</t>
        </is>
      </c>
      <c r="S136" s="185" t="n"/>
    </row>
    <row r="137" ht="24" customHeight="1" s="49">
      <c r="A137" s="187" t="n">
        <v>135</v>
      </c>
      <c r="B137" s="186" t="inlineStr">
        <is>
          <t>[Mock RxCU84 GI (Case 4 Q4.2)] ผู้ป่วยชายอายุ 50 ปี รับประทานยาต้านไวรัส Dolutegravir (DTG) และต้องการใช้ยาลดกรด Aluminium/Magnesium hydroxide</t>
        </is>
      </c>
      <c r="C137" s="186" t="inlineStr">
        <is>
          <t>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D137" s="186" t="n"/>
      <c r="E137" s="186" t="inlineStr">
        <is>
          <t>ให้รับประทานยาลดกรดและ Dolutegravir ร่วมกันพร้อมอาหารมื้อหลักทันทีเพื่อลดความเป็นกรดในกระเพาะ</t>
        </is>
      </c>
      <c r="F137" s="186"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G137" s="186" t="inlineStr">
        <is>
          <t>ให้รับประทานยา Dolutegravir ในขนาดยาเพิ่มขึ้นเป็น 2 เท่าเฉพาะในวันที่ต้องใช้ยาลดกรด</t>
        </is>
      </c>
      <c r="H137" s="186" t="inlineStr">
        <is>
          <t>แนะนำให้เคี้ยวเม็ดยาลดกรดร่วมกับยาต้านไวรัสก่อนนอน เพื่อส่งเสริมการดูดซึมยาต้านไวรัส</t>
        </is>
      </c>
      <c r="I137" s="188" t="inlineStr">
        <is>
          <t>ให้ผู้ป่วยหยุดรับประทานยาต้านไวรัส Dolutegravir ไปก่อนชั่วคราวในระหว่างที่มีอาการของโรคกรดไหลย้อน</t>
        </is>
      </c>
      <c r="J137" s="185" t="inlineStr">
        <is>
          <t>2</t>
        </is>
      </c>
      <c r="K137" s="186"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t>
        </is>
      </c>
      <c r="L137" s="186" t="n"/>
      <c r="M137" s="186" t="inlineStr">
        <is>
          <t>Gastrointestinal</t>
        </is>
      </c>
      <c r="N137" s="186" t="inlineStr">
        <is>
          <t>Dyspepsia &amp; PUD</t>
        </is>
      </c>
      <c r="O137" s="185" t="inlineStr">
        <is>
          <t>Clinic</t>
        </is>
      </c>
      <c r="P137" s="186" t="inlineStr">
        <is>
          <t>Mock RxCU84 GI (Case 4 Q4.2)</t>
        </is>
      </c>
      <c r="Q137" s="185" t="inlineStr">
        <is>
          <t>ข้อสอบจำลอง</t>
        </is>
      </c>
      <c r="R137" s="185" t="inlineStr">
        <is>
          <t>Mock RxCU84</t>
        </is>
      </c>
      <c r="S137" s="185" t="n"/>
    </row>
    <row r="138" ht="24" customHeight="1" s="49">
      <c r="A138" s="187" t="n">
        <v>136</v>
      </c>
      <c r="B138" s="186" t="inlineStr">
        <is>
          <t>[Mock RxCU84 GI (Case 4 Q4.3)] ผู้ป่วยชายอายุ 50 ปี ได้รับยาต้าน HIV สูตร TDF + 3TC + DTG เป็นโรคกรดไหลย้อน</t>
        </is>
      </c>
      <c r="C138" s="186" t="inlineStr">
        <is>
          <t>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D138" s="186" t="n"/>
      <c r="E138" s="18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F138" s="186" t="inlineStr">
        <is>
          <t>ห้ามใช้ Omeprazole ร่วมกับ Dolutegravir เด็ดขาด เนื่องจากยาลดการทำงานของเอนไซม์ที่ใช้กำจัด Dolutegravir</t>
        </is>
      </c>
      <c r="G138" s="186" t="inlineStr">
        <is>
          <t>Omeprazole จะลดการดูดซึมของ Tenofovir (TDF) จนหมดสิ้น ทำให้ระดับยาต้านไวรัสไม่เพียงพอต่อการกดเชื้อ</t>
        </is>
      </c>
      <c r="H138" s="186" t="inlineStr">
        <is>
          <t>ยาต้านไวรัส 3TC จะเกิดการเสื่อมสภาพทันทีหาก pH ในกระเพาะอาหารเพิ่มขึ้นมากกว่า 5.0</t>
        </is>
      </c>
      <c r="I138" s="188" t="inlineStr">
        <is>
          <t>Omeprazole จะเพิ่มความเสี่ยงต่อการเกิดภาวะ Lactic acidosis จากยาต้านไวรัสกลุ่ม NRTIs</t>
        </is>
      </c>
      <c r="J138" s="185" t="inlineStr">
        <is>
          <t>1</t>
        </is>
      </c>
      <c r="K138" s="18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t>
        </is>
      </c>
      <c r="L138" s="186" t="n"/>
      <c r="M138" s="186" t="inlineStr">
        <is>
          <t>Gastrointestinal</t>
        </is>
      </c>
      <c r="N138" s="186" t="inlineStr">
        <is>
          <t>GERD</t>
        </is>
      </c>
      <c r="O138" s="185" t="inlineStr">
        <is>
          <t>Clinic</t>
        </is>
      </c>
      <c r="P138" s="186" t="inlineStr">
        <is>
          <t>Mock RxCU84 GI (Case 4 Q4.3)</t>
        </is>
      </c>
      <c r="Q138" s="185" t="inlineStr">
        <is>
          <t>ข้อสอบจำลอง</t>
        </is>
      </c>
      <c r="R138" s="185" t="inlineStr">
        <is>
          <t>Mock RxCU84</t>
        </is>
      </c>
      <c r="S138" s="185" t="n"/>
    </row>
    <row r="139" ht="24" customHeight="1" s="49">
      <c r="A139" s="187" t="n">
        <v>137</v>
      </c>
      <c r="B139" s="186"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t>
        </is>
      </c>
      <c r="C139" s="186" t="inlineStr">
        <is>
          <t>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D139" s="186" t="n"/>
      <c r="E139" s="186" t="inlineStr">
        <is>
          <t>ยาระคายเคืองกระเพาะโดยตรง (Direct irritation) และยับยั้งเอนไซม์ COX-2 ทำให้ร่างกายสร้างกรดมากขึ้น</t>
        </is>
      </c>
      <c r="F139" s="18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G139" s="186" t="inlineStr">
        <is>
          <t>ยาไปกระตุ้นการทำงานของ parietal cells ในการหลั่งกรดไฮโดรคลอริก ผ่านทางกระบวนการกระตุ้น Histamine-2 receptors</t>
        </is>
      </c>
      <c r="H139" s="186" t="inlineStr">
        <is>
          <t>ยา Diclofenac ทำให้เกิดภาวะติดเชื้อแบคทีเรีย H. pylori ในกระเพาะอาหารได้ง่ายขึ้น</t>
        </is>
      </c>
      <c r="I139" s="188" t="inlineStr">
        <is>
          <t>ยาไปเพิ่มการบีบตัวของกระเพาะอาหารอย่างรุนแรง ส่งผลให้กรดเข้มข้นไหลย้อนกลับทำลายเนื้อเยื่อ</t>
        </is>
      </c>
      <c r="J139" s="185" t="inlineStr">
        <is>
          <t>2</t>
        </is>
      </c>
      <c r="K139" s="18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t>
        </is>
      </c>
      <c r="L139" s="186" t="n"/>
      <c r="M139" s="186" t="inlineStr">
        <is>
          <t>Gastrointestinal</t>
        </is>
      </c>
      <c r="N139" s="186" t="inlineStr">
        <is>
          <t>Dyspepsia &amp; PUD</t>
        </is>
      </c>
      <c r="O139" s="185" t="inlineStr">
        <is>
          <t>Clinic</t>
        </is>
      </c>
      <c r="P139" s="186" t="inlineStr">
        <is>
          <t>Mock RxCU84 GI (Case 5 Q5.1)</t>
        </is>
      </c>
      <c r="Q139" s="185" t="inlineStr">
        <is>
          <t>ข้อสอบจำลอง</t>
        </is>
      </c>
      <c r="R139" s="185" t="inlineStr">
        <is>
          <t>Mock RxCU84</t>
        </is>
      </c>
      <c r="S139" s="185" t="n"/>
    </row>
    <row r="140" ht="24" customHeight="1" s="49">
      <c r="A140" s="187" t="n">
        <v>138</v>
      </c>
      <c r="B140" s="186" t="inlineStr">
        <is>
          <t>[Mock RxCU84 GI (Case 5 Q5.2)] ผู้ป่วยชายอายุ 37 ปี รับประทาน Diclofenac ประจำ ปวดแสบลิ้นปี่ ดื่มเบียร์ประจำ</t>
        </is>
      </c>
      <c r="C140" s="186" t="inlineStr">
        <is>
          <t>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D140" s="186" t="n"/>
      <c r="E140" s="186" t="inlineStr">
        <is>
          <t>แนะนำให้เปลี่ยนจาก Diclofenac เป็น Naproxen 250 mg รับประทานวันละ 2 ครั้ง ทันที</t>
        </is>
      </c>
      <c r="F140" s="18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G140" s="186" t="inlineStr">
        <is>
          <t>แนะนำให้เพิ่มขนาดการรับประทาน Tolperisone เป็น 150 mg วันละ 3 ครั้ง และคงการทาน Diclofenac ร่วมด้วย</t>
        </is>
      </c>
      <c r="H140" s="186" t="inlineStr">
        <is>
          <t>แนะนำให้รับประทาน Diclofenac ห่างจากเครื่องดื่มแอลกอฮอล์อย่างน้อย 8 ชั่วโมง โดยใช้ยาสูตรเดิมต่อไป</t>
        </is>
      </c>
      <c r="I140" s="188" t="inlineStr">
        <is>
          <t>แนะนำให้ใช้ยาแก้ปวดกลุ่มสเตียรอยด์ (Steroids) ชนิดรับประทานทดแทนเพื่อความปลอดภัยต่อกระเพาะอาหาร</t>
        </is>
      </c>
      <c r="J140" s="185" t="inlineStr">
        <is>
          <t>2</t>
        </is>
      </c>
      <c r="K140" s="18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t>
        </is>
      </c>
      <c r="L140" s="186" t="n"/>
      <c r="M140" s="186" t="inlineStr">
        <is>
          <t>Gastrointestinal</t>
        </is>
      </c>
      <c r="N140" s="186" t="inlineStr">
        <is>
          <t>Dyspepsia &amp; PUD</t>
        </is>
      </c>
      <c r="O140" s="185" t="inlineStr">
        <is>
          <t>Clinic</t>
        </is>
      </c>
      <c r="P140" s="186" t="inlineStr">
        <is>
          <t>Mock RxCU84 GI (Case 5 Q5.2)</t>
        </is>
      </c>
      <c r="Q140" s="185" t="inlineStr">
        <is>
          <t>ข้อสอบจำลอง</t>
        </is>
      </c>
      <c r="R140" s="185" t="inlineStr">
        <is>
          <t>Mock RxCU84</t>
        </is>
      </c>
      <c r="S140" s="185" t="n"/>
    </row>
    <row r="141" ht="24" customHeight="1" s="49">
      <c r="A141" s="187" t="n">
        <v>139</v>
      </c>
      <c r="B141" s="186" t="inlineStr">
        <is>
          <t>[Mock RxCU84 GI (Case 5 Q5.3)] การเลือกใช้ยาเพื่อป้องกันแผลในกระเพาะอาหารจากยาแก้ปวดกลุ่ม NSAIDs</t>
        </is>
      </c>
      <c r="C141" s="186" t="inlineStr">
        <is>
          <t>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D141" s="186" t="n"/>
      <c r="E141" s="186" t="inlineStr">
        <is>
          <t>ออกฤทธิ์จับตัวรับ H2 อาการข้างเคียงคือทำให้เกิดผื่นแพ้แสง; ห้ามใช้ในคนไข้โรคหัวใจล้มเหลว</t>
        </is>
      </c>
      <c r="F141" s="18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G141" s="186" t="inlineStr">
        <is>
          <t>ออกฤทธิ์บล็อก Proton pump; อาการข้างเคียงคืออาการปวดศีรษะ; ห้ามใช้ในผู้ป่วยโรคตับแข็ง</t>
        </is>
      </c>
      <c r="H141" s="186" t="inlineStr">
        <is>
          <t>เป็นสารเคลือบแผลกระเพาะอาหาร; อาการข้างเคียงคือทำให้อุจจาระสีดำเข้ม; ห้ามใช้ในคนไข้ที่เป็นโรคไตวาย</t>
        </is>
      </c>
      <c r="I141" s="188" t="inlineStr">
        <is>
          <t>เป็นยากระตุ้นการหลั่งเอนไซม์ amylase; อาการข้างเคียงคือน้ำตาลในเลือดต่ำ; ห้ามใช้ร่วมกับอินซูลิน</t>
        </is>
      </c>
      <c r="J141" s="185" t="inlineStr">
        <is>
          <t>2</t>
        </is>
      </c>
      <c r="K141" s="18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t>
        </is>
      </c>
      <c r="L141" s="186" t="n"/>
      <c r="M141" s="186" t="inlineStr">
        <is>
          <t>Gastrointestinal</t>
        </is>
      </c>
      <c r="N141" s="186" t="inlineStr">
        <is>
          <t>Dyspepsia &amp; PUD</t>
        </is>
      </c>
      <c r="O141" s="185" t="inlineStr">
        <is>
          <t>Clinic</t>
        </is>
      </c>
      <c r="P141" s="186" t="inlineStr">
        <is>
          <t>Mock RxCU84 GI (Case 5 Q5.3)</t>
        </is>
      </c>
      <c r="Q141" s="185" t="inlineStr">
        <is>
          <t>ข้อสอบจำลอง</t>
        </is>
      </c>
      <c r="R141" s="185" t="inlineStr">
        <is>
          <t>Mock RxCU84</t>
        </is>
      </c>
      <c r="S141" s="185" t="n"/>
    </row>
    <row r="142" ht="24" customHeight="1" s="49">
      <c r="A142" s="187" t="n">
        <v>140</v>
      </c>
      <c r="B142" s="186" t="inlineStr">
        <is>
          <t>[Mock RxCU84 GI (Case 5 Q5.4)] ผู้ป่วยชายอายุ 37 ปี มีอาการปวดแสบลิ้นปี่จากการใช้ยา Diclofenac</t>
        </is>
      </c>
      <c r="C142" s="186" t="inlineStr">
        <is>
          <t>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D142" s="186" t="n"/>
      <c r="E142" s="186" t="inlineStr">
        <is>
          <t>อาการปวดแสบบริเวณหน้าอกลามไปถึงไหล่ซ้าย</t>
        </is>
      </c>
      <c r="F142" s="18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G142" s="186" t="inlineStr">
        <is>
          <t>อาการแสบร้อนที่ผิวหนังบริเวณที่ปวดกล้ามเนื้อ</t>
        </is>
      </c>
      <c r="H142" s="186" t="inlineStr">
        <is>
          <t>อาการอ่อนเพลียเล็กน้อยหลังจากทำงานเกษตรกลางแดดจัด</t>
        </is>
      </c>
      <c r="I142" s="188" t="inlineStr">
        <is>
          <t>อาการท้องอืด ท้องเฟ้อ มีลมในกระเพาะอาหารหลังตื่นนอนตอนเช้า</t>
        </is>
      </c>
      <c r="J142" s="185" t="inlineStr">
        <is>
          <t>2</t>
        </is>
      </c>
      <c r="K142" s="18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t>
        </is>
      </c>
      <c r="L142" s="186" t="n"/>
      <c r="M142" s="186" t="inlineStr">
        <is>
          <t>Gastrointestinal</t>
        </is>
      </c>
      <c r="N142" s="186" t="inlineStr">
        <is>
          <t>Dyspepsia &amp; PUD</t>
        </is>
      </c>
      <c r="O142" s="185" t="inlineStr">
        <is>
          <t>Clinic</t>
        </is>
      </c>
      <c r="P142" s="186" t="inlineStr">
        <is>
          <t>Mock RxCU84 GI (Case 5 Q5.4)</t>
        </is>
      </c>
      <c r="Q142" s="185" t="inlineStr">
        <is>
          <t>ข้อสอบจำลอง</t>
        </is>
      </c>
      <c r="R142" s="185" t="inlineStr">
        <is>
          <t>Mock RxCU84</t>
        </is>
      </c>
      <c r="S142" s="185" t="n"/>
    </row>
    <row r="143" ht="24" customHeight="1" s="49">
      <c r="A143" s="187" t="n">
        <v>141</v>
      </c>
      <c r="B143" s="186" t="inlineStr">
        <is>
          <t>[Mock RxCU84 GI (Case 5 Q5.5)] ผู้ป่วยชายอายุ 37 ปี มีอาการคลื่นไส้ ท้องอืด และเรอเปรี้ยว แน่นท้อง เข้าได้กับ Dyspepsia ร่วมด้วย</t>
        </is>
      </c>
      <c r="C143" s="186" t="inlineStr">
        <is>
          <t>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D143" s="186" t="n"/>
      <c r="E143" s="186" t="inlineStr">
        <is>
          <t>5-HT3 receptor antagonist (เช่น Ondansetron)</t>
        </is>
      </c>
      <c r="F143" s="186" t="inlineStr">
        <is>
          <t>Antihistamine / Anticholinergic (เช่น Dimenhydrinate)</t>
        </is>
      </c>
      <c r="G143" s="186" t="inlineStr">
        <is>
          <t>Dopamine D2 antagonist (เช่น Domperidone)</t>
        </is>
      </c>
      <c r="H143" s="186" t="inlineStr">
        <is>
          <t>Benzodiazepines (เช่น Lorazepam)</t>
        </is>
      </c>
      <c r="I143" s="188" t="inlineStr">
        <is>
          <t>Neurokinin-1 antagonist (เช่น Aprepitant)</t>
        </is>
      </c>
      <c r="J143" s="185" t="inlineStr">
        <is>
          <t>3</t>
        </is>
      </c>
      <c r="K143" s="186" t="inlineStr">
        <is>
          <t>✅ คำตอบที่ถูกต้อง: ข้อ ค. Dopamine D2 antagonist (เช่น Domperidone)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t>
        </is>
      </c>
      <c r="L143" s="186" t="n"/>
      <c r="M143" s="186" t="inlineStr">
        <is>
          <t>Gastrointestinal</t>
        </is>
      </c>
      <c r="N143" s="186" t="inlineStr">
        <is>
          <t>Nausea and vomiting</t>
        </is>
      </c>
      <c r="O143" s="185" t="inlineStr">
        <is>
          <t>Clinic</t>
        </is>
      </c>
      <c r="P143" s="186" t="inlineStr">
        <is>
          <t>Mock RxCU84 GI (Case 5 Q5.5)</t>
        </is>
      </c>
      <c r="Q143" s="185" t="inlineStr">
        <is>
          <t>ข้อสอบจำลอง</t>
        </is>
      </c>
      <c r="R143" s="185" t="inlineStr">
        <is>
          <t>Mock RxCU84</t>
        </is>
      </c>
      <c r="S143" s="185" t="n"/>
    </row>
    <row r="144" ht="24" customHeight="1" s="49">
      <c r="A144" s="187" t="n">
        <v>142</v>
      </c>
      <c r="B144" s="186" t="inlineStr">
        <is>
          <t>[Mock RxCU84 GI (Case 5 Q5.6)] เภสัชกรพิจารณาจ่ายยาในกลุ่ม Dopamine D2 antagonist เพื่อบรรเทาอาการคลื่นไส้และท้องอืด</t>
        </is>
      </c>
      <c r="C144" s="186" t="inlineStr">
        <is>
          <t>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D144" s="186" t="n"/>
      <c r="E144" s="186" t="inlineStr">
        <is>
          <t>Domperidone ออกฤทธิ์ที่ 5-HT3 receptor จึงไม่มีผลข้างเคียงต่อระบบประสาท</t>
        </is>
      </c>
      <c r="F144" s="186" t="inlineStr">
        <is>
          <t>Domperidone ผ่าน Blood-Brain Barrier (BBB) ได้น้อยกว่า Metoclopramide จึงมีโอกาสเกิด Extrapyramidal Symptoms (EPS) และผลข้างเคียงทาง CNS น้อยกว่าอย่างมีนัยสำคัญ</t>
        </is>
      </c>
      <c r="G144" s="186" t="inlineStr">
        <is>
          <t>Domperidone ไม่มีผลต่อการเพิ่มขึ้นของระดับ Prolactin ในกระแสเลือดเลย</t>
        </is>
      </c>
      <c r="H144" s="186" t="inlineStr">
        <is>
          <t>Metoclopramide ไม่สามารถผ่าน BBB ได้ จึงปลอดภัยกว่าสำหรับการใช้ในระยะยาว</t>
        </is>
      </c>
      <c r="I144" s="188" t="inlineStr">
        <is>
          <t>ยาทั้งสองตัวมีระดับความปลอดภัยและผลข้างเคียงต่อระบบประสาทส่วนกลางเหมือนกันทุกประการ</t>
        </is>
      </c>
      <c r="J144" s="185" t="inlineStr">
        <is>
          <t>2</t>
        </is>
      </c>
      <c r="K144" s="186"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t>
        </is>
      </c>
      <c r="L144" s="186" t="n"/>
      <c r="M144" s="186" t="inlineStr">
        <is>
          <t>Gastrointestinal</t>
        </is>
      </c>
      <c r="N144" s="186" t="inlineStr">
        <is>
          <t>Nausea and vomiting</t>
        </is>
      </c>
      <c r="O144" s="185" t="inlineStr">
        <is>
          <t>Clinic</t>
        </is>
      </c>
      <c r="P144" s="186" t="inlineStr">
        <is>
          <t>Mock RxCU84 GI (Case 5 Q5.6)</t>
        </is>
      </c>
      <c r="Q144" s="185" t="inlineStr">
        <is>
          <t>ข้อสอบจำลอง</t>
        </is>
      </c>
      <c r="R144" s="185" t="inlineStr">
        <is>
          <t>Mock RxCU84</t>
        </is>
      </c>
      <c r="S144" s="185" t="n"/>
    </row>
    <row r="145" ht="24" customHeight="1" s="49">
      <c r="A145" s="187" t="n">
        <v>143</v>
      </c>
      <c r="B145" s="186" t="inlineStr">
        <is>
          <t>[Mock RxCU84 GI (Case 5 Q5.7)] การใช้ยา Metoclopramide ในเวชปฏิบัติ</t>
        </is>
      </c>
      <c r="C145" s="186" t="inlineStr">
        <is>
          <t>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D145" s="186" t="n"/>
      <c r="E145" s="186" t="inlineStr">
        <is>
          <t>ควรรับประทานพร้อมอาหารที่มีไขมันสูงเพื่อเพิ่มการดูดซึมยาเข้าสู่กระแสเลือด</t>
        </is>
      </c>
      <c r="F145" s="186"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G145" s="186" t="inlineStr">
        <is>
          <t>สามารถใช้ร่วมกับเครื่องดื่มแอลกอฮอล์ได้อย่างปลอดภัยโดยไม่มีผลเสริมฤทธิ์กดประสาท</t>
        </is>
      </c>
      <c r="H145" s="186" t="inlineStr">
        <is>
          <t>ไม่มีผลต่อระบบประสาทส่วนกลาง จึงสามารถใช้ในผู้ป่วยโรคพาร์กินสัน (Parkinson's disease) ได้อย่างปลอดภัย</t>
        </is>
      </c>
      <c r="I145" s="188" t="inlineStr">
        <is>
          <t>ไม่จำเป็นต้องปรับขนาดยาในผู้ป่วยที่มีการทำงานของไตบกพร่อง</t>
        </is>
      </c>
      <c r="J145" s="185" t="inlineStr">
        <is>
          <t>2</t>
        </is>
      </c>
      <c r="K145" s="186"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t>
        </is>
      </c>
      <c r="L145" s="186" t="n"/>
      <c r="M145" s="186" t="inlineStr">
        <is>
          <t>Gastrointestinal</t>
        </is>
      </c>
      <c r="N145" s="186" t="inlineStr">
        <is>
          <t>Nausea and vomiting</t>
        </is>
      </c>
      <c r="O145" s="185" t="inlineStr">
        <is>
          <t>Clinic</t>
        </is>
      </c>
      <c r="P145" s="186" t="inlineStr">
        <is>
          <t>Mock RxCU84 GI (Case 5 Q5.7)</t>
        </is>
      </c>
      <c r="Q145" s="185" t="inlineStr">
        <is>
          <t>ข้อสอบจำลอง</t>
        </is>
      </c>
      <c r="R145" s="185" t="inlineStr">
        <is>
          <t>Mock RxCU84</t>
        </is>
      </c>
      <c r="S145" s="185" t="n"/>
    </row>
    <row r="146" ht="24" customHeight="1" s="49">
      <c r="A146" s="187" t="n">
        <v>144</v>
      </c>
      <c r="B146" s="186" t="inlineStr">
        <is>
          <t>[Mock RxCU84 GI (Case 6 Q6.1)] ผู้ป่วยชายอายุ 67 ปี มะเร็งปอด (Non-Small Cell Lung Cancer) ได้รับยาเคมีบำบัดรอบแรก: Cisplatin 75 mg/m2, Pemetrexed 500 mg/m2, Ondansetron 8 mg IV</t>
        </is>
      </c>
      <c r="C146" s="186" t="inlineStr">
        <is>
          <t>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D146" s="186" t="n"/>
      <c r="E146" s="186" t="inlineStr">
        <is>
          <t>Low emetogenic potential (โอกาสเกิดอาการร้อยละ 10–30)</t>
        </is>
      </c>
      <c r="F146" s="186" t="inlineStr">
        <is>
          <t>Moderate emetogenic potential (โอกาสเกิดอาการร้อยละ 30–90)</t>
        </is>
      </c>
      <c r="G146" s="186" t="inlineStr">
        <is>
          <t>High emetogenic potential (โอกาสเกิดอาการมากกว่าร้อยละ 90)</t>
        </is>
      </c>
      <c r="H146" s="186" t="inlineStr">
        <is>
          <t>Minimal emetogenic potential (โอกาสเกิดอาการน้อยกว่าร้อยละ 10)</t>
        </is>
      </c>
      <c r="I146" s="188" t="inlineStr">
        <is>
          <t>Sub-therapeutic emetogenic potential (ไม่มีผลต่อการกระตุ้นอาการอาเจียน)</t>
        </is>
      </c>
      <c r="J146" s="185" t="inlineStr">
        <is>
          <t>3</t>
        </is>
      </c>
      <c r="K146" s="186" t="inlineStr">
        <is>
          <t>✅ คำตอบที่ถูกต้อง: ข้อ ค. High emetogenic potential (โอกาสเกิดอาการมากกว่าร้อยละ 90)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t>
        </is>
      </c>
      <c r="L146" s="186" t="n"/>
      <c r="M146" s="186" t="inlineStr">
        <is>
          <t>Gastrointestinal</t>
        </is>
      </c>
      <c r="N146" s="186" t="inlineStr">
        <is>
          <t>Nausea and vomiting</t>
        </is>
      </c>
      <c r="O146" s="185" t="inlineStr">
        <is>
          <t>Clinic</t>
        </is>
      </c>
      <c r="P146" s="186" t="inlineStr">
        <is>
          <t>Mock RxCU84 GI (Case 6 Q6.1)</t>
        </is>
      </c>
      <c r="Q146" s="185" t="inlineStr">
        <is>
          <t>ข้อสอบจำลอง</t>
        </is>
      </c>
      <c r="R146" s="185" t="inlineStr">
        <is>
          <t>Mock RxCU84</t>
        </is>
      </c>
      <c r="S146" s="185" t="n"/>
    </row>
    <row r="147" ht="24" customHeight="1" s="49">
      <c r="A147" s="187" t="n">
        <v>145</v>
      </c>
      <c r="B147" s="186"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t>
        </is>
      </c>
      <c r="C147" s="186" t="inlineStr">
        <is>
          <t>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D147" s="186" t="n"/>
      <c r="E147" s="186" t="inlineStr">
        <is>
          <t>เหมาะสม เนื่องจาก Ondansetron เป็นยากลุ่ม 5-HT3 antagonist ที่มีประสิทธิภาพสูงสุดครอบคลุมทั้งระยะเฉียบพลันและระยะช้า</t>
        </is>
      </c>
      <c r="F147" s="186"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G147" s="186" t="inlineStr">
        <is>
          <t>เหมาะสม แต่ควรเปลี่ยนช่องทางการบริหารยาเป็นชนิดเม็ดรับประทาน (Oral tablet) เพื่อผลการรักษาที่ดีกว่า</t>
        </is>
      </c>
      <c r="H147" s="186" t="inlineStr">
        <is>
          <t>ไม่เหมาะสม เนื่องจากควรใช้เฉพาะยาปฏิชีวนะและยาลดกรด Omeprazole ในการป้องกันอาการอาเจียนเท่านั้น</t>
        </is>
      </c>
      <c r="I147" s="188" t="inlineStr">
        <is>
          <t>เหมาะสม แต่ต้องบริหารยาร่วมกับสารน้ำทางหลอดเลือดดำปริมาณมากเพียงอย่างเดียวโดยไม่ต้องให้ยาอื่นเพิ่ม</t>
        </is>
      </c>
      <c r="J147" s="185" t="inlineStr">
        <is>
          <t>2</t>
        </is>
      </c>
      <c r="K147" s="186"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t>
        </is>
      </c>
      <c r="L147" s="186" t="n"/>
      <c r="M147" s="186" t="inlineStr">
        <is>
          <t>Gastrointestinal</t>
        </is>
      </c>
      <c r="N147" s="186" t="inlineStr">
        <is>
          <t>Nausea and vomiting</t>
        </is>
      </c>
      <c r="O147" s="185" t="inlineStr">
        <is>
          <t>Clinic</t>
        </is>
      </c>
      <c r="P147" s="186" t="inlineStr">
        <is>
          <t>Mock RxCU84 GI (Case 6 Q6.2)</t>
        </is>
      </c>
      <c r="Q147" s="185" t="inlineStr">
        <is>
          <t>ข้อสอบจำลอง</t>
        </is>
      </c>
      <c r="R147" s="185" t="inlineStr">
        <is>
          <t>Mock RxCU84</t>
        </is>
      </c>
      <c r="S147" s="185" t="n"/>
    </row>
    <row r="148" ht="24" customHeight="1" s="49">
      <c r="A148" s="185" t="n">
        <v>146</v>
      </c>
      <c r="B148" s="186" t="inlineStr">
        <is>
          <t>[Mock RxCU84 GI (Case 6 Q6.3)] ผู้ป่วยได้รับยาเคมีบำบัด Cisplatin มีลักษณะเด่นในการเกิด Delayed emesis</t>
        </is>
      </c>
      <c r="C148" s="186" t="inlineStr">
        <is>
          <t>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D148" s="186" t="n"/>
      <c r="E148" s="186" t="inlineStr">
        <is>
          <t>อาการเริ่มแสดงหลังรับยา 1 ชั่วโมง; ยาที่มีบทบาทหลักคือยาชาเฉพาะที่ Lidocaine</t>
        </is>
      </c>
      <c r="F148" s="186"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G148" s="186" t="inlineStr">
        <is>
          <t>อาการเริ่มแสดงในสัปดาห์ที่สามหลังให้ยา; ยาที่มีบทบาทหลักคือยากระตุ้นการบีบตัวของทางเดินอาหาร Domperidone</t>
        </is>
      </c>
      <c r="H148" s="186" t="inlineStr">
        <is>
          <t>อาการเริ่มแสดงในช่วงก่อนได้รับยาเคมีบำบัดรอบถัดไป; ยาที่มีบทบาทหลักคือยากลุ่ม Benzodiazepines เช่น Lorazepam</t>
        </is>
      </c>
      <c r="I148" s="186" t="inlineStr">
        <is>
          <t>อาการเริ่มแสดงทันทีหลังถอดสายน้ำเกลือเคมีบำบัด; ยาที่มีบทบาทหลักคือยาลดกรดชนิดน้ำ Antacid</t>
        </is>
      </c>
      <c r="J148" s="185" t="inlineStr">
        <is>
          <t>2</t>
        </is>
      </c>
      <c r="K148" s="186"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t>
        </is>
      </c>
      <c r="L148" s="186" t="n"/>
      <c r="M148" s="186" t="inlineStr">
        <is>
          <t>Gastrointestinal</t>
        </is>
      </c>
      <c r="N148" s="186" t="inlineStr">
        <is>
          <t>Nausea and vomiting</t>
        </is>
      </c>
      <c r="O148" s="185" t="inlineStr">
        <is>
          <t>Clinic</t>
        </is>
      </c>
      <c r="P148" s="186" t="inlineStr">
        <is>
          <t>Mock RxCU84 GI (Case 6 Q6.3)</t>
        </is>
      </c>
      <c r="Q148" s="185" t="inlineStr">
        <is>
          <t>ข้อสอบจำลอง</t>
        </is>
      </c>
      <c r="R148" s="185" t="inlineStr">
        <is>
          <t>Mock RxCU84</t>
        </is>
      </c>
      <c r="S148" s="185" t="n"/>
    </row>
    <row r="149" ht="24" customHeight="1" s="49">
      <c r="A149" s="185" t="n">
        <v>147</v>
      </c>
      <c r="B149" s="186" t="inlineStr">
        <is>
          <t>[Mock RxCU84 GI (Case 6 Q6.4)] ผู้ป่วยชายอายุ 67 ปี ได้รับยาเคมีบำบัดและเกิด Breakthrough emesis</t>
        </is>
      </c>
      <c r="C149" s="186" t="inlineStr">
        <is>
          <t>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D149" s="186" t="n"/>
      <c r="E149" s="186"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F149" s="186" t="inlineStr">
        <is>
          <t>ผู้สูงอายุไม่มีความเสี่ยงพิเศษใดๆ เพิ่มเติมจากการใช้ยาในกลุ่ม D2 antagonist</t>
        </is>
      </c>
      <c r="G149" s="186" t="inlineStr">
        <is>
          <t>ควรเพิ่มขนาด Metoclopramide เป็น 2 เท่าในผู้สูงอายุเพื่อผลการรักษาที่ดีขึ้น</t>
        </is>
      </c>
      <c r="H149" s="186" t="inlineStr">
        <is>
          <t>Metoclopramide มีความปลอดภัยในผู้สูงอายุมากกว่าเมื่อเปรียบเทียบกับผู้ป่วยอายุน้อย</t>
        </is>
      </c>
      <c r="I149" s="186" t="inlineStr">
        <is>
          <t>ไม่จำเป็นต้องคำนึงถึงการทำงานของไตในการบริหารยา Metoclopramide ในผู้สูงอายุ</t>
        </is>
      </c>
      <c r="J149" s="185" t="inlineStr">
        <is>
          <t>1</t>
        </is>
      </c>
      <c r="K149" s="186"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t>
        </is>
      </c>
      <c r="L149" s="186" t="n"/>
      <c r="M149" s="186" t="inlineStr">
        <is>
          <t>Gastrointestinal</t>
        </is>
      </c>
      <c r="N149" s="186" t="inlineStr">
        <is>
          <t>Nausea and vomiting</t>
        </is>
      </c>
      <c r="O149" s="185" t="inlineStr">
        <is>
          <t>Clinic</t>
        </is>
      </c>
      <c r="P149" s="186" t="inlineStr">
        <is>
          <t>Mock RxCU84 GI (Case 6 Q6.4)</t>
        </is>
      </c>
      <c r="Q149" s="185" t="inlineStr">
        <is>
          <t>ข้อสอบจำลอง</t>
        </is>
      </c>
      <c r="R149" s="185" t="inlineStr">
        <is>
          <t>Mock RxCU84</t>
        </is>
      </c>
      <c r="S149" s="185" t="n"/>
    </row>
    <row r="150" ht="24" customHeight="1" s="49">
      <c r="A150" s="185" t="n">
        <v>148</v>
      </c>
      <c r="B150" s="186"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t>
        </is>
      </c>
      <c r="C150" s="186" t="inlineStr">
        <is>
          <t>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D150" s="186" t="n"/>
      <c r="E150" s="186" t="inlineStr">
        <is>
          <t>เป็น Acute emesis แนะนำให้เพิ่มขนาดของยา 5-HT3 antagonist</t>
        </is>
      </c>
      <c r="F150" s="186" t="inlineStr">
        <is>
          <t>เป็น Delayed emesis แนะนำให้เพิ่มขนาดของยา NK1 antagonist</t>
        </is>
      </c>
      <c r="G150" s="186" t="inlineStr">
        <is>
          <t>เป็น Anticipatory emesis ซึ่งเกิดจาก Classical conditioning แนะนำให้ใช้ยาในกลุ่ม Benzodiazepines (เช่น Lorazepam)</t>
        </is>
      </c>
      <c r="H150" s="186" t="inlineStr">
        <is>
          <t>เป็นผลจาก Motion sickness ระหว่างการเดินทางมาโรงพยาบาล แนะนำให้ยา Dimenhydrinate</t>
        </is>
      </c>
      <c r="I150" s="186" t="inlineStr">
        <is>
          <t>ไม่ต้องให้การรักษาใดๆ เนื่องจากเป็นอาการทางจิตใจที่ไม่เกี่ยวข้องกับเภสัชวิทยา</t>
        </is>
      </c>
      <c r="J150" s="185" t="inlineStr">
        <is>
          <t>3</t>
        </is>
      </c>
      <c r="K150" s="186" t="inlineStr">
        <is>
          <t>✅ คำตอบที่ถูกต้อง: ข้อ ค. เป็น Anticipatory emesis ซึ่งเกิดจาก Classical conditioning แนะนำให้ใช้ยาในกลุ่ม Benzodiazepines (เช่น Lorazepam)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t>
        </is>
      </c>
      <c r="L150" s="186" t="n"/>
      <c r="M150" s="186" t="inlineStr">
        <is>
          <t>Gastrointestinal</t>
        </is>
      </c>
      <c r="N150" s="186" t="inlineStr">
        <is>
          <t>Nausea and vomiting</t>
        </is>
      </c>
      <c r="O150" s="185" t="inlineStr">
        <is>
          <t>Clinic</t>
        </is>
      </c>
      <c r="P150" s="186" t="inlineStr">
        <is>
          <t>Mock RxCU84 GI (Case 6 Q6.5)</t>
        </is>
      </c>
      <c r="Q150" s="185" t="inlineStr">
        <is>
          <t>ข้อสอบจำลอง</t>
        </is>
      </c>
      <c r="R150" s="185" t="inlineStr">
        <is>
          <t>Mock RxCU84</t>
        </is>
      </c>
      <c r="S150" s="185" t="n"/>
    </row>
    <row r="151" ht="24" customHeight="1" s="49">
      <c r="A151" s="185" t="n">
        <v>149</v>
      </c>
      <c r="B151" s="186"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t>
        </is>
      </c>
      <c r="C151" s="186" t="inlineStr">
        <is>
          <t>คำถาม: ริดสีดวงทวารภายใน (Internal Hemorrhoid) ของผู้ป่วยรายนี้จัดเป็นระดับความรุนแรง (Grade) ใดตามเกณฑ์มาตรฐาน?</t>
        </is>
      </c>
      <c r="D151" s="186" t="n"/>
      <c r="E151" s="186" t="inlineStr">
        <is>
          <t>Grade I</t>
        </is>
      </c>
      <c r="F151" s="186" t="inlineStr">
        <is>
          <t>Grade II</t>
        </is>
      </c>
      <c r="G151" s="186" t="inlineStr">
        <is>
          <t>Grade III</t>
        </is>
      </c>
      <c r="H151" s="186" t="inlineStr">
        <is>
          <t>Grade IV</t>
        </is>
      </c>
      <c r="I151" s="186" t="inlineStr">
        <is>
          <t>External hemorrhoid (ไม่จัดอยู่ในระบบ Grade I-IV)</t>
        </is>
      </c>
      <c r="J151" s="185" t="inlineStr">
        <is>
          <t>3</t>
        </is>
      </c>
      <c r="K151" s="186" t="inlineStr">
        <is>
          <t>✅ คำตอบที่ถูกต้อง: ข้อ ค. Grade III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t>
        </is>
      </c>
      <c r="L151" s="186" t="n"/>
      <c r="M151" s="186" t="inlineStr">
        <is>
          <t>Gastrointestinal</t>
        </is>
      </c>
      <c r="N151" s="186" t="inlineStr">
        <is>
          <t>Dyspepsia &amp; PUD</t>
        </is>
      </c>
      <c r="O151" s="185" t="inlineStr">
        <is>
          <t>Clinic</t>
        </is>
      </c>
      <c r="P151" s="186" t="inlineStr">
        <is>
          <t>Mock RxCU84 GI (Case 7 Q7.1)</t>
        </is>
      </c>
      <c r="Q151" s="185" t="inlineStr">
        <is>
          <t>ข้อสอบจำลอง</t>
        </is>
      </c>
      <c r="R151" s="185" t="inlineStr">
        <is>
          <t>Mock RxCU84</t>
        </is>
      </c>
      <c r="S151" s="185" t="n"/>
    </row>
    <row r="152" ht="24" customHeight="1" s="49">
      <c r="A152" s="185" t="n">
        <v>150</v>
      </c>
      <c r="B152" s="186"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t>
        </is>
      </c>
      <c r="C152" s="186" t="inlineStr">
        <is>
          <t>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D152" s="186" t="n"/>
      <c r="E152" s="186" t="inlineStr">
        <is>
          <t>ส่งต่อทำ Colonoscopy ทันทีทุกกรณีเนื่องจากพบอาการเลือดออกทางทวารหนัก</t>
        </is>
      </c>
      <c r="F152" s="186"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G152" s="186" t="inlineStr">
        <is>
          <t>จ่ายยาปฏิชีวนะชนิดรับประทานเพื่อป้องกันการติดเชื้อในกระแสเลือด</t>
        </is>
      </c>
      <c r="H152" s="186" t="inlineStr">
        <is>
          <t>แนะนำให้ผู้ป่วยเข้ารับการผ่าตัดริดสีดวงทวารทันทีโดยไม่ต้องปรับพฤติกรรม</t>
        </is>
      </c>
      <c r="I152" s="186" t="inlineStr">
        <is>
          <t>ให้ผู้ป่วยสังเกตอาการเองที่บ้านนาน 3 เดือนโดยไม่ต้องให้คำแนะนำเตือนใดๆ</t>
        </is>
      </c>
      <c r="J152" s="185" t="inlineStr">
        <is>
          <t>2</t>
        </is>
      </c>
      <c r="K152" s="186"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t>
        </is>
      </c>
      <c r="L152" s="186" t="n"/>
      <c r="M152" s="186" t="inlineStr">
        <is>
          <t>Gastrointestinal</t>
        </is>
      </c>
      <c r="N152" s="186" t="inlineStr">
        <is>
          <t>Dyspepsia &amp; PUD</t>
        </is>
      </c>
      <c r="O152" s="185" t="inlineStr">
        <is>
          <t>Clinic</t>
        </is>
      </c>
      <c r="P152" s="186" t="inlineStr">
        <is>
          <t>Mock RxCU84 GI (Case 7 Q7.2)</t>
        </is>
      </c>
      <c r="Q152" s="185" t="inlineStr">
        <is>
          <t>ข้อสอบจำลอง</t>
        </is>
      </c>
      <c r="R152" s="185" t="inlineStr">
        <is>
          <t>Mock RxCU84</t>
        </is>
      </c>
      <c r="S152" s="185" t="n"/>
    </row>
    <row r="153" ht="24" customHeight="1" s="49">
      <c r="A153" s="185" t="n">
        <v>151</v>
      </c>
      <c r="B153" s="186" t="inlineStr">
        <is>
          <t>[Mock RxCU84 GI (Case 7 Q7.3)] ผู้ป่วยหญิงอายุ 44 ปี เป็นริดสีดวงทวาร Grade III มีอาการปวดตื้อและคัน</t>
        </is>
      </c>
      <c r="C153" s="186" t="inlineStr">
        <is>
          <t>คำถาม: ตามแนวทางเวชปฏิบัติ ASCRS 2024 ข้อใดคือการรักษาทางเลือกแรก (First-line therapy) ที่สำคัญที่สุดสำหรับผู้ป่วยรายนี้?</t>
        </is>
      </c>
      <c r="D153" s="186" t="n"/>
      <c r="E153" s="186" t="inlineStr">
        <is>
          <t>การรัดยางหัวริดสีดวง (Rubber band ligation)</t>
        </is>
      </c>
      <c r="F153" s="186" t="inlineStr">
        <is>
          <t>การใช้ยาเหน็บทวารหนักสูตรผสม Hydrocortisone + Lidocaine suppository</t>
        </is>
      </c>
      <c r="G153" s="186" t="inlineStr">
        <is>
          <t>การปรับเปลี่ยนอาหารและพฤติกรรม (Dietary &amp; behavioral modification: เพิ่มใยอาหาร ดื่มน้ำเพียงพอ และปรับสุขอนามัยการขับถ่าย)</t>
        </is>
      </c>
      <c r="H153" s="186" t="inlineStr">
        <is>
          <t>การผ่าตัดริดสีดวงทวาร (Hemorrhoidectomy)</t>
        </is>
      </c>
      <c r="I153" s="186" t="inlineStr">
        <is>
          <t>การจ่ายยาปฏิชีวนะชนิดรับประทานเพื่อป้องกันการติดเชื้อ</t>
        </is>
      </c>
      <c r="J153" s="185" t="inlineStr">
        <is>
          <t>3</t>
        </is>
      </c>
      <c r="K153" s="186"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t>
        </is>
      </c>
      <c r="L153" s="186" t="n"/>
      <c r="M153" s="186" t="inlineStr">
        <is>
          <t>Gastrointestinal</t>
        </is>
      </c>
      <c r="N153" s="186" t="inlineStr">
        <is>
          <t>Dyspepsia &amp; PUD</t>
        </is>
      </c>
      <c r="O153" s="185" t="inlineStr">
        <is>
          <t>Clinic</t>
        </is>
      </c>
      <c r="P153" s="186" t="inlineStr">
        <is>
          <t>Mock RxCU84 GI (Case 7 Q7.3)</t>
        </is>
      </c>
      <c r="Q153" s="185" t="inlineStr">
        <is>
          <t>ข้อสอบจำลอง</t>
        </is>
      </c>
      <c r="R153" s="185" t="inlineStr">
        <is>
          <t>Mock RxCU84</t>
        </is>
      </c>
      <c r="S153" s="185" t="n"/>
    </row>
    <row r="154" ht="24" customHeight="1" s="49">
      <c r="A154" s="185" t="n">
        <v>152</v>
      </c>
      <c r="B154" s="186" t="inlineStr">
        <is>
          <t>[Mock RxCU84 GI (Case 7 Q7.4)] ผู้ป่วยหญิงอายุ 44 ปี เป็นริดสีดวงทวารและมีอาการท้องผูกเรื้อรัง</t>
        </is>
      </c>
      <c r="C154" s="186" t="inlineStr">
        <is>
          <t>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D154" s="186" t="n"/>
      <c r="E154" s="186" t="inlineStr">
        <is>
          <t>Senna + แนะนำให้ใช้เฉพาะเวลาปวดท้องถ่าย</t>
        </is>
      </c>
      <c r="F154" s="186" t="inlineStr">
        <is>
          <t>Psyllium (Bulk-forming laxative) + แนะนำให้ดื่มน้ำตามมากๆ ให้เพียงพอ และรับประทานต่อเนื่องอย่างน้อย 6 สัปดาห์</t>
        </is>
      </c>
      <c r="G154" s="186" t="inlineStr">
        <is>
          <t>Bisacodyl + แนะนำให้รับประทานก่อนนอนทุกคืนอย่างถาวร</t>
        </is>
      </c>
      <c r="H154" s="186" t="inlineStr">
        <is>
          <t>Glycerin suppository + แนะนำให้สวนทวารทุกเช้าเป็นประจำ</t>
        </is>
      </c>
      <c r="I154" s="186" t="inlineStr">
        <is>
          <t>Lactulose + แนะนำให้รับประทานเฉพาะเมื่อมีอาการปวดทวารหนักเท่านั้น</t>
        </is>
      </c>
      <c r="J154" s="185" t="inlineStr">
        <is>
          <t>2</t>
        </is>
      </c>
      <c r="K154" s="186" t="inlineStr">
        <is>
          <t>✅ คำตอบที่ถูกต้อง: ข้อ ข. Psyllium (Bulk-forming laxative) + แนะนำให้ดื่มน้ำตามมากๆ ให้เพียงพอ และรับประทานต่อเนื่องอย่างน้อย 6 สัปดาห์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t>
        </is>
      </c>
      <c r="L154" s="186" t="n"/>
      <c r="M154" s="186" t="inlineStr">
        <is>
          <t>Gastrointestinal</t>
        </is>
      </c>
      <c r="N154" s="186" t="inlineStr">
        <is>
          <t>Diarrhea &amp; Constipation</t>
        </is>
      </c>
      <c r="O154" s="185" t="inlineStr">
        <is>
          <t>Clinic</t>
        </is>
      </c>
      <c r="P154" s="186" t="inlineStr">
        <is>
          <t>Mock RxCU84 GI (Case 7 Q7.4)</t>
        </is>
      </c>
      <c r="Q154" s="185" t="inlineStr">
        <is>
          <t>ข้อสอบจำลอง</t>
        </is>
      </c>
      <c r="R154" s="185" t="inlineStr">
        <is>
          <t>Mock RxCU84</t>
        </is>
      </c>
      <c r="S154" s="185" t="n"/>
    </row>
    <row r="155" ht="24" customHeight="1" s="49">
      <c r="A155" s="185" t="n">
        <v>153</v>
      </c>
      <c r="B155" s="186" t="inlineStr">
        <is>
          <t>[Mock RxCU84 GI (Case 7 Q7.5)] ผู้ป่วยหญิงอายุ 44 ปี มีอาการริดสีดวงทวารกำเริบเฉียบพลัน ปวดและมีเลือดออก</t>
        </is>
      </c>
      <c r="C155" s="186" t="inlineStr">
        <is>
          <t>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D155" s="186" t="n"/>
      <c r="E155" s="186" t="inlineStr">
        <is>
          <t>1 เม็ด วันละครั้ง รับประทานต่อเนื่อง</t>
        </is>
      </c>
      <c r="F155" s="186" t="inlineStr">
        <is>
          <t>2 เม็ด วันละครั้ง ตลอดไป</t>
        </is>
      </c>
      <c r="G155" s="186" t="inlineStr">
        <is>
          <t>6 เม็ดต่อวัน (ครั้งละ 2 เม็ด วันละ 3 ครั้ง) นาน 4 วัน ตามด้วย 4 เม็ดต่อวัน (ครั้งละ 2 เม็ด วันละ 2 ครั้ง) อีก 3 วัน</t>
        </is>
      </c>
      <c r="H155" s="186" t="inlineStr">
        <is>
          <t>2 เม็ด วันละ 3 ครั้ง ต่อเนื่องกันนาน 14 วัน</t>
        </is>
      </c>
      <c r="I155" s="186" t="inlineStr">
        <is>
          <t>3 เม็ดต่อวัน นาน 7 วัน แล้วหยุดยาทันที</t>
        </is>
      </c>
      <c r="J155" s="185" t="inlineStr">
        <is>
          <t>3</t>
        </is>
      </c>
      <c r="K155" s="186" t="inlineStr">
        <is>
          <t>✅ คำตอบที่ถูกต้อง: ข้อ ค. 6 เม็ดต่อวัน (ครั้งละ 2 เม็ด วันละ 3 ครั้ง) นาน 4 วัน ตามด้วย 4 เม็ดต่อวัน (ครั้งละ 2 เม็ด วันละ 2 ครั้ง) อีก 3 วัน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t>
        </is>
      </c>
      <c r="L155" s="186" t="n"/>
      <c r="M155" s="186" t="inlineStr">
        <is>
          <t>Gastrointestinal</t>
        </is>
      </c>
      <c r="N155" s="186" t="inlineStr">
        <is>
          <t>Dyspepsia &amp; PUD</t>
        </is>
      </c>
      <c r="O155" s="185" t="inlineStr">
        <is>
          <t>Clinic</t>
        </is>
      </c>
      <c r="P155" s="186" t="inlineStr">
        <is>
          <t>Mock RxCU84 GI (Case 7 Q7.5)</t>
        </is>
      </c>
      <c r="Q155" s="185" t="inlineStr">
        <is>
          <t>ข้อสอบจำลอง</t>
        </is>
      </c>
      <c r="R155" s="185" t="inlineStr">
        <is>
          <t>Mock RxCU84</t>
        </is>
      </c>
      <c r="S155" s="185" t="n"/>
    </row>
    <row r="156" ht="24" customHeight="1" s="49">
      <c r="A156" s="185" t="n">
        <v>154</v>
      </c>
      <c r="B156" s="186"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t>
        </is>
      </c>
      <c r="C156" s="186" t="inlineStr">
        <is>
          <t>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D156" s="186" t="n"/>
      <c r="E156" s="186" t="inlineStr">
        <is>
          <t>สามารถรักษาริดสีดวงทวารให้หายขาดและป้องกันการกลับเป็นซ้ำได้อย่างถาวร</t>
        </is>
      </c>
      <c r="F156" s="186"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G156" s="186" t="inlineStr">
        <is>
          <t>สามารถใช้ทดแทนการปรับเปลี่ยนอาหารและสุขอนามัยได้ เนื่องจากเป็น First-line therapy</t>
        </is>
      </c>
      <c r="H156" s="186" t="inlineStr">
        <is>
          <t>ยิ่งใช้ติดต่อกันเป็นเวลานานยิ่งมีประสิทธิภาพดี และไม่มีผลข้างเคียงใดๆ</t>
        </is>
      </c>
      <c r="I156" s="186" t="inlineStr">
        <is>
          <t>มีข้อบ่งใช้เฉพาะเมื่อพบหลักฐานการติดเชื้อแบคทีเรียที่บริเวณทวารหนักเท่านั้น</t>
        </is>
      </c>
      <c r="J156" s="185" t="inlineStr">
        <is>
          <t>2</t>
        </is>
      </c>
      <c r="K156" s="186"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t>
        </is>
      </c>
      <c r="L156" s="186" t="n"/>
      <c r="M156" s="186" t="inlineStr">
        <is>
          <t>Gastrointestinal</t>
        </is>
      </c>
      <c r="N156" s="186" t="inlineStr">
        <is>
          <t>Dyspepsia &amp; PUD</t>
        </is>
      </c>
      <c r="O156" s="185" t="inlineStr">
        <is>
          <t>Clinic</t>
        </is>
      </c>
      <c r="P156" s="186" t="inlineStr">
        <is>
          <t>Mock RxCU84 GI (Case 7 Q7.6)</t>
        </is>
      </c>
      <c r="Q156" s="185" t="inlineStr">
        <is>
          <t>ข้อสอบจำลอง</t>
        </is>
      </c>
      <c r="R156" s="185" t="inlineStr">
        <is>
          <t>Mock RxCU84</t>
        </is>
      </c>
      <c r="S156" s="185" t="n"/>
    </row>
    <row r="157" ht="24" customHeight="1" s="49">
      <c r="A157" s="185" t="n">
        <v>155</v>
      </c>
      <c r="B157" s="186" t="inlineStr">
        <is>
          <t>[Mock RxCU84 GI (Case 7 Q7.7)] หากเปลี่ยนสถานการณ์: ผู้ป่วยรายนี้ตั้งครรภ์ในไตรมาสที่ 3 (Third trimester) และมีอาการปวดริดสีดวงทวารมาก</t>
        </is>
      </c>
      <c r="C157" s="186" t="inlineStr">
        <is>
          <t>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D157" s="186" t="n"/>
      <c r="E157" s="186" t="inlineStr">
        <is>
          <t>Ibuprofen ปลอดภัยและเหมาะสมที่สุด / ควรหลีกเลี่ยง Paracetamol</t>
        </is>
      </c>
      <c r="F157" s="186" t="inlineStr">
        <is>
          <t>Paracetamol ปลอดภัยและเหมาะสมที่สุด / ควรหลีกเลี่ยง NSAIDs (เช่น Ibuprofen, Diclofenac) และ Aspirin</t>
        </is>
      </c>
      <c r="G157" s="186" t="inlineStr">
        <is>
          <t>Aspirin ปลอดภัยและเหมาะสมที่สุด / ควรหลีกเลี่ยง Psyllium husk</t>
        </is>
      </c>
      <c r="H157" s="186" t="inlineStr">
        <is>
          <t>Naproxen ปลอดภัยและเหมาะสมที่สุด / ควรหลีกเลี่ยงการแช่น้ำอุ่น (Sitz bath)</t>
        </is>
      </c>
      <c r="I157" s="186" t="inlineStr">
        <is>
          <t>Tramadol เป็นทางเลือกแรกที่เหมาะสม / ควรหลีกเลี่ยง Paracetamol</t>
        </is>
      </c>
      <c r="J157" s="185" t="inlineStr">
        <is>
          <t>2</t>
        </is>
      </c>
      <c r="K157" s="186" t="inlineStr">
        <is>
          <t>✅ คำตอบที่ถูกต้อง: ข้อ ข. Paracetamol ปลอดภัยและเหมาะสมที่สุด / ควรหลีกเลี่ยง NSAIDs (เช่น Ibuprofen, Diclofenac) และ Aspirin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t>
        </is>
      </c>
      <c r="L157" s="186" t="n"/>
      <c r="M157" s="186" t="inlineStr">
        <is>
          <t>Gastrointestinal</t>
        </is>
      </c>
      <c r="N157" s="186" t="inlineStr">
        <is>
          <t>Dyspepsia &amp; PUD</t>
        </is>
      </c>
      <c r="O157" s="185" t="inlineStr">
        <is>
          <t>Clinic</t>
        </is>
      </c>
      <c r="P157" s="186" t="inlineStr">
        <is>
          <t>Mock RxCU84 GI (Case 7 Q7.7)</t>
        </is>
      </c>
      <c r="Q157" s="185" t="inlineStr">
        <is>
          <t>ข้อสอบจำลอง</t>
        </is>
      </c>
      <c r="R157" s="185" t="inlineStr">
        <is>
          <t>Mock RxCU84</t>
        </is>
      </c>
      <c r="S157" s="185" t="n"/>
    </row>
    <row r="158" ht="24" customHeight="1" s="49">
      <c r="A158" s="185" t="n">
        <v>156</v>
      </c>
      <c r="B158" s="186" t="n"/>
      <c r="C158" s="186" t="inlineStr">
        <is>
          <t>ข้อใดคืออาการข้างเคียงของ aluminium hydroxide ที่พบบ่อยที่สุด  , itsainascionsite,dzistmngneis e - =</t>
        </is>
      </c>
      <c r="D158" s="186" t="n"/>
      <c r="E158" s="186" t="inlineStr">
        <is>
          <t>Constipation</t>
        </is>
      </c>
      <c r="F158" s="186" t="inlineStr">
        <is>
          <t>Steatorrhea</t>
        </is>
      </c>
      <c r="G158" s="186" t="inlineStr">
        <is>
          <t>Folate deficiency anemia</t>
        </is>
      </c>
      <c r="H158" s="186" t="inlineStr">
        <is>
          <t>Metabolic acidosis</t>
        </is>
      </c>
      <c r="I158" s="186" t="inlineStr">
        <is>
          <t>Urinary tract infection</t>
        </is>
      </c>
      <c r="J158" s="185" t="inlineStr">
        <is>
          <t>1</t>
        </is>
      </c>
      <c r="K158" s="186" t="inlineStr">
        <is>
          <t>✅ คำตอบที่ถูกต้อง: ข้อ ก. Constipation
🎯 ทำไมข้อนี้ถึงถูก: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t>
        </is>
      </c>
      <c r="L158" s="186" t="n"/>
      <c r="M158" s="186" t="inlineStr">
        <is>
          <t>Gastrointestinal</t>
        </is>
      </c>
      <c r="N158" s="186" t="inlineStr">
        <is>
          <t>Dyspepsia &amp; PUD</t>
        </is>
      </c>
      <c r="O158" s="185" t="inlineStr">
        <is>
          <t>Clinic</t>
        </is>
      </c>
      <c r="P158" s="186" t="inlineStr">
        <is>
          <t>ข้อ 90 (PLE_CC1_2562_Key.md)</t>
        </is>
      </c>
      <c r="Q158" s="185" t="inlineStr">
        <is>
          <t>ข้อสอบจริง</t>
        </is>
      </c>
      <c r="R158" s="185" t="inlineStr">
        <is>
          <t>2562</t>
        </is>
      </c>
      <c r="S158" s="185" t="n"/>
    </row>
    <row r="159" ht="24" customHeight="1" s="49">
      <c r="A159" s="185" t="n">
        <v>157</v>
      </c>
      <c r="B159" s="186" t="n"/>
      <c r="C159" s="186" t="inlineStr">
        <is>
          <t>คำแนะนำในการใช้ยาเหน็บทวารข้อใดไม่ถูกต้อง</t>
        </is>
      </c>
      <c r="D159" s="186" t="n"/>
      <c r="E159" s="186" t="inlineStr">
        <is>
          <t>เก็บยาในช่องแช่เย็นก่อนแกะยาออกจากห่อ</t>
        </is>
      </c>
      <c r="F159" s="186" t="inlineStr">
        <is>
          <t>นอนตะแคงโดยให้ขาล่างเหยียดตรงและงอขาบนจนหัวเข่าชิดหน้าอกให้มากที่สุด</t>
        </is>
      </c>
      <c r="G159" s="186" t="inlineStr">
        <is>
          <t>สอดยาเหน็บเข้าไปในทวารหนัก โดยเอาด้านที่มีปลายแหลมเข้าไปก่อน</t>
        </is>
      </c>
      <c r="H159" s="186" t="inlineStr">
        <is>
          <t>นอนในท่าเดิมสักครู่หนึ่งประมาณ 5 นาที เพื่อให้แท่งยาละลายและออกฤทธิ์</t>
        </is>
      </c>
      <c r="I159" s="186" t="inlineStr">
        <is>
          <t>มีข้อผิดมากกว่า 1 ข้อ</t>
        </is>
      </c>
      <c r="J159" s="185" t="inlineStr">
        <is>
          <t>1</t>
        </is>
      </c>
      <c r="K159" s="186" t="inlineStr">
        <is>
          <t>✅ คำตอบที่ถูกต้อง: ข้อ ก. เก็บยาในช่องแช่เย็นก่อนแกะยาออกจากห่อ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t>
        </is>
      </c>
      <c r="L159" s="186" t="n"/>
      <c r="M159" s="186" t="inlineStr">
        <is>
          <t>Gastrointestinal</t>
        </is>
      </c>
      <c r="N159" s="186" t="inlineStr">
        <is>
          <t>Dyspepsia &amp; PUD</t>
        </is>
      </c>
      <c r="O159" s="185" t="inlineStr">
        <is>
          <t>Clinic</t>
        </is>
      </c>
      <c r="P159" s="186" t="inlineStr">
        <is>
          <t>ข้อ 3 (PLE_CC1_Practice_Exam.md)</t>
        </is>
      </c>
      <c r="Q159" s="185" t="inlineStr">
        <is>
          <t>แบบฝึกหัด</t>
        </is>
      </c>
      <c r="R159" s="185" t="inlineStr">
        <is>
          <t>เล่มม่วง</t>
        </is>
      </c>
      <c r="S159" s="185" t="n"/>
    </row>
    <row r="160" ht="24" customHeight="1" s="49">
      <c r="A160" s="185" t="n">
        <v>158</v>
      </c>
      <c r="B160" s="186" t="inlineStr">
        <is>
          <t>[กรณีศึกษา 8]
ผู้ป่วยหญิง อายุ 50 ปี ปวดข้อเข่าทั้ง 2 ข้าง ไม่มีบวมแดง ยาที่ใช้อยู่ enalapril 10 mg OD, aspirin 81 mg OD</t>
        </is>
      </c>
      <c r="C160" s="186" t="inlineStr">
        <is>
          <t>คำถาม: ผู้ป่วยรายนี้ได้ NSAIDs เพื่อบรรเทาอาการปวด ต้องได้รับยาใดเพื่อป้องกันโรคกระเพาะเหมาะสมที่สุด</t>
        </is>
      </c>
      <c r="D160" s="186" t="n"/>
      <c r="E160" s="186" t="inlineStr">
        <is>
          <t>Cimetidine</t>
        </is>
      </c>
      <c r="F160" s="186" t="inlineStr">
        <is>
          <t>Omeprazole</t>
        </is>
      </c>
      <c r="G160" s="186" t="inlineStr">
        <is>
          <t>Sucralfate</t>
        </is>
      </c>
      <c r="H160" s="186" t="inlineStr">
        <is>
          <t>Antacid</t>
        </is>
      </c>
      <c r="I160" s="186" t="inlineStr">
        <is>
          <t>Misoprostol</t>
        </is>
      </c>
      <c r="J160" s="185" t="inlineStr">
        <is>
          <t>2</t>
        </is>
      </c>
      <c r="K160" s="186" t="inlineStr">
        <is>
          <t>✅ คำตอบที่ถูกต้อง: ข้อ ข. Omeprazole
🎯 ทำไมข้อนี้ถึงถูก:
🔍 ข้ออื่นผิดเพราะอะไร:
🔍 ข้ออื่นผิดเพราะอะไร:
• ข้อ ก. (Cimetidine): ไม่ตรงกับหลักการหรือข้อบ่งใช้ที่ถูกต้องตามโจทย์กำหนด
• ข้อ ค. (Sucralfate): ไม่ตรงกับหลักการหรือข้อบ่งใช้ที่ถูกต้องตามโจทย์กำหนด
• ข้อ ง. (Antacid): ไม่ตรงกับหลักการหรือข้อบ่งใช้ที่ถูกต้องตามโจทย์กำหนด
• ข้อ จ. (Misoprostol): ไม่ตรงกับหลักการหรือข้อบ่งใช้ที่ถูกต้องตามโจทย์กำหนด</t>
        </is>
      </c>
      <c r="L160" s="186" t="n"/>
      <c r="M160" s="186" t="inlineStr">
        <is>
          <t>Gastrointestinal</t>
        </is>
      </c>
      <c r="N160" s="186" t="inlineStr">
        <is>
          <t>Dyspepsia &amp; PUD</t>
        </is>
      </c>
      <c r="O160" s="185" t="inlineStr">
        <is>
          <t>Clinic</t>
        </is>
      </c>
      <c r="P160" s="186" t="inlineStr">
        <is>
          <t>[SOURCE: Pharma Plus เล่มม่วง 2 - ข้อสอบย้อนหลังปี 2558 วันที่ 1 ข้อ 66]</t>
        </is>
      </c>
      <c r="Q160" s="185" t="inlineStr">
        <is>
          <t>ข้อสอบจริง</t>
        </is>
      </c>
      <c r="R160" s="185" t="inlineStr">
        <is>
          <t>2558</t>
        </is>
      </c>
      <c r="S160" s="185" t="n"/>
    </row>
    <row r="161" ht="24" customHeight="1" s="49">
      <c r="A161" s="185" t="n">
        <v>159</v>
      </c>
      <c r="B161" s="186" t="inlineStr">
        <is>
          <t>[กรณีศึกษา 11]
ผู้ป่วยชายไทยคู่ อายุ 60 ปี แพทย์วินิจฉัยเป็น cirrhosis with ascites
LAB: Na 138 mEq/L, K 4.8 mEq/L, Cl 100 mEq/L, CO2 26 mEq/L, Ca 9 mg/dL, P 3.2 mg/dL, Albumin 3.2 g/dL, Cr 0.9 mg%, Hb 14 g/dL, Hct 37%</t>
        </is>
      </c>
      <c r="C161" s="186" t="inlineStr">
        <is>
          <t>คำถาม: ยาใดที่ผู้ป่วยควรได้รับ</t>
        </is>
      </c>
      <c r="D161" s="186" t="n"/>
      <c r="E161" s="186" t="inlineStr">
        <is>
          <t>Spironolactone กับ HCTZ</t>
        </is>
      </c>
      <c r="F161" s="186" t="inlineStr">
        <is>
          <t>Mannitol</t>
        </is>
      </c>
      <c r="G161" s="186" t="inlineStr">
        <is>
          <t>Spironolactone กับ furosemide</t>
        </is>
      </c>
      <c r="H161" s="186" t="inlineStr">
        <is>
          <t>Amiloride</t>
        </is>
      </c>
      <c r="I161" s="186" t="inlineStr">
        <is>
          <t>HCTZ กับ furosemide</t>
        </is>
      </c>
      <c r="J161" s="185" t="inlineStr">
        <is>
          <t>3</t>
        </is>
      </c>
      <c r="K161" s="186" t="inlineStr">
        <is>
          <t>✅ คำตอบที่ถูกต้อง: ข้อ ค. Spironolactone กับ furosemide
🎯 ทำไมข้อนี้ถึงถูก:
🔍 ข้ออื่นผิดเพราะอะไร:
🔍 ข้ออื่นผิดเพราะอะไร:
• ข้อ ก. (Spironolactone กับ HCTZ): ไม่ตรงกับหลักการหรือข้อบ่งใช้ที่ถูกต้องตามโจทย์กำหนด
• ข้อ ข. (Mannitol): ไม่ตรงกับหลักการหรือข้อบ่งใช้ที่ถูกต้องตามโจทย์กำหนด
• ข้อ ง. (Amiloride): ไม่ตรงกับหลักการหรือข้อบ่งใช้ที่ถูกต้องตามโจทย์กำหนด
• ข้อ จ. (HCTZ กับ furosemide): ไม่ตรงกับหลักการหรือข้อบ่งใช้ที่ถูกต้องตามโจทย์กำหนด</t>
        </is>
      </c>
      <c r="L161" s="186" t="n"/>
      <c r="M161" s="186" t="inlineStr">
        <is>
          <t>Gastrointestinal</t>
        </is>
      </c>
      <c r="N161" s="186" t="inlineStr">
        <is>
          <t>Hepatitis B virus</t>
        </is>
      </c>
      <c r="O161" s="185" t="inlineStr">
        <is>
          <t>Clinic</t>
        </is>
      </c>
      <c r="P161" s="186" t="inlineStr">
        <is>
          <t>[SOURCE: Pharma Plus เล่มม่วง 2 - ข้อสอบย้อนหลังปี 2558 วันที่ 1 ข้อ 86]</t>
        </is>
      </c>
      <c r="Q161" s="185" t="inlineStr">
        <is>
          <t>ข้อสอบจริง</t>
        </is>
      </c>
      <c r="R161" s="185" t="inlineStr">
        <is>
          <t>2558</t>
        </is>
      </c>
      <c r="S161" s="185" t="n"/>
    </row>
    <row r="162" ht="24" customHeight="1" s="49">
      <c r="A162" s="185" t="n">
        <v>160</v>
      </c>
      <c r="B162" s="186" t="inlineStr">
        <is>
          <t>[กรณีศึกษา 11]
ผู้ป่วยชายไทยคู่ อายุ 60 ปี แพทย์วินิจฉัยเป็น cirrhosis with ascites
LAB: Na 138 mEq/L, K 4.8 mEq/L, Cl 100 mEq/L, CO2 26 mEq/L, Ca 9 mg/dL, P 3.2 mg/dL, Albumin 3.2 g/dL, Cr 0.9 mg%, Hb 14 g/dL, Hct 37%</t>
        </is>
      </c>
      <c r="C162" s="186" t="inlineStr">
        <is>
          <t>คำถาม: Ascites ของผู้ป่วยรายนี้เกิดจากสาเหตุใด</t>
        </is>
      </c>
      <c r="D162" s="186" t="n"/>
      <c r="E162" s="186" t="inlineStr">
        <is>
          <t>Portal hypertension</t>
        </is>
      </c>
      <c r="F162" s="186" t="inlineStr">
        <is>
          <t>Nephropathy</t>
        </is>
      </c>
      <c r="G162" s="186" t="inlineStr">
        <is>
          <t>SBP</t>
        </is>
      </c>
      <c r="H162" s="186" t="inlineStr">
        <is>
          <t>Encephalopathy</t>
        </is>
      </c>
      <c r="I162" s="186" t="inlineStr">
        <is>
          <t>Variceal bleeding</t>
        </is>
      </c>
      <c r="J162" s="185" t="inlineStr">
        <is>
          <t>1</t>
        </is>
      </c>
      <c r="K162" s="186" t="inlineStr">
        <is>
          <t>✅ คำตอบที่ถูกต้อง: ข้อ ก. Portal hypertension
🎯 ทำไมข้อนี้ถึงถูก:
🔍 ข้ออื่นผิดเพราะอะไร:
🔍 ข้ออื่นผิดเพราะอะไร:
• ข้อ ข. (Nephropathy): ไม่ตรงกับหลักการหรือข้อบ่งใช้ที่ถูกต้องตามโจทย์กำหนด
• ข้อ ค. (SBP): ไม่ตรงกับหลักการหรือข้อบ่งใช้ที่ถูกต้องตามโจทย์กำหนด
• ข้อ ง. (Encephalopathy): ไม่ตรงกับหลักการหรือข้อบ่งใช้ที่ถูกต้องตามโจทย์กำหนด
• ข้อ จ. (Variceal bleeding): ไม่ตรงกับหลักการหรือข้อบ่งใช้ที่ถูกต้องตามโจทย์กำหนด</t>
        </is>
      </c>
      <c r="L162" s="186" t="n"/>
      <c r="M162" s="186" t="inlineStr">
        <is>
          <t>Gastrointestinal</t>
        </is>
      </c>
      <c r="N162" s="186" t="inlineStr">
        <is>
          <t>Hepatitis B virus</t>
        </is>
      </c>
      <c r="O162" s="185" t="inlineStr">
        <is>
          <t>Clinic</t>
        </is>
      </c>
      <c r="P162" s="186" t="inlineStr">
        <is>
          <t>[SOURCE: Pharma Plus เล่มม่วง 2 - ข้อสอบย้อนหลังปี 2558 วันที่ 1 ข้อ 87]</t>
        </is>
      </c>
      <c r="Q162" s="185" t="inlineStr">
        <is>
          <t>ข้อสอบจริง</t>
        </is>
      </c>
      <c r="R162" s="185" t="inlineStr">
        <is>
          <t>2558</t>
        </is>
      </c>
      <c r="S162" s="185" t="n"/>
    </row>
    <row r="163" ht="24" customHeight="1" s="49">
      <c r="A163" s="185" t="n">
        <v>161</v>
      </c>
      <c r="B163" s="186"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t>
        </is>
      </c>
      <c r="C163" s="186" t="inlineStr">
        <is>
          <t>คำถาม: ค่า LAB ใดของผู้ป่วยที่ผิดปกติ</t>
        </is>
      </c>
      <c r="D163" s="186" t="n"/>
      <c r="E163" s="186" t="inlineStr">
        <is>
          <t>Calcium</t>
        </is>
      </c>
      <c r="F163" s="186" t="inlineStr">
        <is>
          <t>Hematocrit</t>
        </is>
      </c>
      <c r="G163" s="186" t="inlineStr">
        <is>
          <t>Phosphorus</t>
        </is>
      </c>
      <c r="H163" s="186" t="inlineStr">
        <is>
          <t>Albumin</t>
        </is>
      </c>
      <c r="I163" s="186" t="inlineStr">
        <is>
          <t>Potassium</t>
        </is>
      </c>
      <c r="J163" s="185" t="inlineStr">
        <is>
          <t>4</t>
        </is>
      </c>
      <c r="K163" s="186" t="inlineStr">
        <is>
          <t>✅ คำตอบที่ถูกต้อง: ข้อ ง. Albumin
🎯 ทำไมข้อนี้ถึงถูก:
🔍 ข้ออื่นผิดเพราะอะไร:
🔍 ข้ออื่นผิดเพราะอะไร:
• ข้อ ก. (Calcium): ไม่ตรงกับหลักการหรือข้อบ่งใช้ที่ถูกต้องตามโจทย์กำหนด
• ข้อ ข. (Hematocrit): ไม่ตรงกับหลักการหรือข้อบ่งใช้ที่ถูกต้องตามโจทย์กำหนด
• ข้อ ค. (Phosphorus): ไม่ตรงกับหลักการหรือข้อบ่งใช้ที่ถูกต้องตามโจทย์กำหนด
• ข้อ จ. (Potassium): ไม่ตรงกับหลักการหรือข้อบ่งใช้ที่ถูกต้องตามโจทย์กำหนด</t>
        </is>
      </c>
      <c r="L163" s="186" t="n"/>
      <c r="M163" s="186" t="inlineStr">
        <is>
          <t>Gastrointestinal</t>
        </is>
      </c>
      <c r="N163" s="186" t="inlineStr">
        <is>
          <t>Hepatitis B virus</t>
        </is>
      </c>
      <c r="O163" s="185" t="inlineStr">
        <is>
          <t>Clinic</t>
        </is>
      </c>
      <c r="P163" s="186" t="inlineStr">
        <is>
          <t>[SOURCE: Pharma Plus เล่มม่วง 2 - ข้อสอบย้อนหลังปี 2558 วันที่ 1 ข้อ 89]</t>
        </is>
      </c>
      <c r="Q163" s="185" t="inlineStr">
        <is>
          <t>ข้อสอบจริง</t>
        </is>
      </c>
      <c r="R163" s="185" t="inlineStr">
        <is>
          <t>2558</t>
        </is>
      </c>
      <c r="S163" s="185" t="n"/>
    </row>
    <row r="164" ht="24" customHeight="1" s="49">
      <c r="A164" s="185" t="n">
        <v>162</v>
      </c>
      <c r="B164" s="186" t="inlineStr">
        <is>
          <t>[กรณีศึกษา 7]
คนไข้อ้วน ชอบกินมื้อเย็นแล้วนอนเลย ชอบดื่มนม สูบบุหรี่ แสบยอดอก ชอบกินอาหารเผ็ดๆ มียาหลายตัว</t>
        </is>
      </c>
      <c r="C164" s="186" t="inlineStr">
        <is>
          <t>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D164" s="186" t="n"/>
      <c r="E164" s="186" t="inlineStr">
        <is>
          <t>Transient lower esophageal sphincter relaxation (TLESR)</t>
        </is>
      </c>
      <c r="F164" s="186" t="inlineStr">
        <is>
          <t>Increased gastric acid secretion</t>
        </is>
      </c>
      <c r="G164" s="186" t="inlineStr">
        <is>
          <t>Delayed gastric emptying</t>
        </is>
      </c>
      <c r="H164" s="186" t="inlineStr">
        <is>
          <t>Decreased esophageal clearance</t>
        </is>
      </c>
      <c r="I164" s="186" t="inlineStr">
        <is>
          <t>Impaired mucosal resistance</t>
        </is>
      </c>
      <c r="J164" s="185" t="inlineStr">
        <is>
          <t>1</t>
        </is>
      </c>
      <c r="K164" s="186" t="inlineStr">
        <is>
          <t>✅ คำตอบที่ถูกต้อง: ข้อ ก. Transient lower esophageal sphincter relaxation (TLESR)
🎯 ทำไมข้อนี้ถึงถูก:
🔍 ข้ออื่นผิดเพราะอะไร:
🔍 ข้ออื่นผิดเพราะอะไร:
• ข้อ ข. (Increased gastric acid secretion): ไม่ตรงกับหลักการหรือข้อบ่งใช้ที่ถูกต้องตามโจทย์กำหนด
• ข้อ ค. (Delayed gastric emptying): ไม่ตรงกับหลักการหรือข้อบ่งใช้ที่ถูกต้องตามโจทย์กำหนด
• ข้อ ง. (Decreased esophageal clearance): ไม่ตรงกับหลักการหรือข้อบ่งใช้ที่ถูกต้องตามโจทย์กำหนด
• ข้อ จ. (Impaired mucosal resistance): ไม่ตรงกับหลักการหรือข้อบ่งใช้ที่ถูกต้องตามโจทย์กำหนด</t>
        </is>
      </c>
      <c r="L164" s="186" t="n"/>
      <c r="M164" s="186" t="inlineStr">
        <is>
          <t>Gastrointestinal</t>
        </is>
      </c>
      <c r="N164" s="186" t="inlineStr">
        <is>
          <t>GERD</t>
        </is>
      </c>
      <c r="O164" s="185" t="inlineStr">
        <is>
          <t>Clinic</t>
        </is>
      </c>
      <c r="P164" s="186" t="inlineStr">
        <is>
          <t>[SOURCE: Pharma Plus เล่มม่วง 2 - ข้อสอบย้อนหลังปี 2558 วันที่ 2 ข้อ 47]</t>
        </is>
      </c>
      <c r="Q164" s="185" t="inlineStr">
        <is>
          <t>ข้อสอบจริง</t>
        </is>
      </c>
      <c r="R164" s="185" t="inlineStr">
        <is>
          <t>2558</t>
        </is>
      </c>
      <c r="S164" s="185" t="n"/>
    </row>
    <row r="165" ht="24" customHeight="1" s="49">
      <c r="A165" s="185" t="n">
        <v>163</v>
      </c>
      <c r="B165" s="186" t="inlineStr">
        <is>
          <t>[กรณีศึกษา 7]
คนไข้อ้วน ชอบกินมื้อเย็นแล้วนอนเลย ชอบดื่มนม สูบบุหรี่ แสบยอดอก ชอบกินอาหารเผ็ดๆ มียาหลายตัว</t>
        </is>
      </c>
      <c r="C165" s="186" t="inlineStr">
        <is>
          <t>คำถาม: ข้อใดไม่ใช่พฤติกรรมที่ทำให้อาการแสบยอดอกของผู้ป่วยรุนแรงขึ้น</t>
        </is>
      </c>
      <c r="D165" s="186" t="n"/>
      <c r="E165" s="186" t="inlineStr">
        <is>
          <t>ชอบกินมื้อเย็นแล้วนอนเลย</t>
        </is>
      </c>
      <c r="F165" s="186" t="inlineStr">
        <is>
          <t>ชอบกินอาหารเผ็ด</t>
        </is>
      </c>
      <c r="G165" s="186" t="inlineStr">
        <is>
          <t>ชอบดื่มนม</t>
        </is>
      </c>
      <c r="H165" s="186" t="inlineStr">
        <is>
          <t>อ้วน</t>
        </is>
      </c>
      <c r="I165" s="186" t="inlineStr">
        <is>
          <t>สูบบุหรี่</t>
        </is>
      </c>
      <c r="J165" s="185" t="inlineStr">
        <is>
          <t>3</t>
        </is>
      </c>
      <c r="K165" s="186" t="inlineStr">
        <is>
          <t>✅ คำตอบที่ถูกต้อง: ข้อ ค. ชอบดื่มนม
🎯 ทำไมข้อนี้ถึงถูก:
🔍 ข้ออื่นผิดเพราะอะไร:
🔍 ข้ออื่นผิดเพราะอะไร:
• ข้อ ก. (ชอบกินมื้อเย็นแล้วนอนเลย): ไม่ตรงกับหลักการหรือข้อบ่งใช้ที่ถูกต้องตามโจทย์กำหนด
• ข้อ ข. (ชอบกินอาหารเผ็ด): ไม่ตรงกับหลักการหรือข้อบ่งใช้ที่ถูกต้องตามโจทย์กำหนด
• ข้อ ง. (อ้วน): ไม่ตรงกับหลักการหรือข้อบ่งใช้ที่ถูกต้องตามโจทย์กำหนด
• ข้อ จ. (สูบบุหรี่): ไม่ตรงกับหลักการหรือข้อบ่งใช้ที่ถูกต้องตามโจทย์กำหนด</t>
        </is>
      </c>
      <c r="L165" s="186" t="n"/>
      <c r="M165" s="186" t="inlineStr">
        <is>
          <t>Gastrointestinal</t>
        </is>
      </c>
      <c r="N165" s="186" t="inlineStr">
        <is>
          <t>GERD</t>
        </is>
      </c>
      <c r="O165" s="185" t="inlineStr">
        <is>
          <t>Clinic</t>
        </is>
      </c>
      <c r="P165" s="186" t="inlineStr">
        <is>
          <t>[SOURCE: Pharma Plus เล่มม่วง 2 - ข้อสอบย้อนหลังปี 2558 วันที่ 2 ข้อ 48]</t>
        </is>
      </c>
      <c r="Q165" s="185" t="inlineStr">
        <is>
          <t>ข้อสอบจริง</t>
        </is>
      </c>
      <c r="R165" s="185" t="inlineStr">
        <is>
          <t>2558</t>
        </is>
      </c>
      <c r="S165" s="185" t="n"/>
    </row>
    <row r="166" ht="24" customHeight="1" s="49">
      <c r="A166" s="185" t="n">
        <v>164</v>
      </c>
      <c r="B166" s="186" t="inlineStr">
        <is>
          <t>[กรณีศึกษา 7]
คนไข้อ้วน ชอบกินมื้อเย็นแล้วนอนเลย ชอบดื่มนม สูบบุหรี่ แสบยอดอก ชอบกินอาหารเผ็ดๆ มียาหลายตัว</t>
        </is>
      </c>
      <c r="C166" s="186" t="inlineStr">
        <is>
          <t>คำถาม: ยาในข้อใดสามารถทำให้อาการกรดไหลย้อน (GERD) แย่ลง</t>
        </is>
      </c>
      <c r="D166" s="186" t="n"/>
      <c r="E166" s="186" t="inlineStr">
        <is>
          <t>Paracetamol</t>
        </is>
      </c>
      <c r="F166" s="186" t="inlineStr">
        <is>
          <t>Nifedipine</t>
        </is>
      </c>
      <c r="G166" s="186" t="inlineStr">
        <is>
          <t>Amiloride</t>
        </is>
      </c>
      <c r="H166" s="186" t="inlineStr">
        <is>
          <t>HCTZ</t>
        </is>
      </c>
      <c r="I166" s="186" t="inlineStr">
        <is>
          <t>Spironolactone</t>
        </is>
      </c>
      <c r="J166" s="185" t="inlineStr">
        <is>
          <t>2</t>
        </is>
      </c>
      <c r="K166" s="186" t="inlineStr">
        <is>
          <t>✅ คำตอบที่ถูกต้อง: ข้อ ข. Nifedipine
🎯 ทำไมข้อนี้ถึงถูก:
🔍 ข้ออื่นผิดเพราะอะไร:
🔍 ข้ออื่นผิดเพราะอะไร:
• ข้อ ก. (Paracetamol): ไม่ตรงกับหลักการหรือข้อบ่งใช้ที่ถูกต้องตามโจทย์กำหนด
• ข้อ ค. (Amiloride): ไม่ตรงกับหลักการหรือข้อบ่งใช้ที่ถูกต้องตามโจทย์กำหนด
• ข้อ ง. (HCTZ): ไม่ตรงกับหลักการหรือข้อบ่งใช้ที่ถูกต้องตามโจทย์กำหนด
• ข้อ จ. (Spironolactone): ไม่ตรงกับหลักการหรือข้อบ่งใช้ที่ถูกต้องตามโจทย์กำหนด</t>
        </is>
      </c>
      <c r="L166" s="186" t="n"/>
      <c r="M166" s="186" t="inlineStr">
        <is>
          <t>Gastrointestinal</t>
        </is>
      </c>
      <c r="N166" s="186" t="inlineStr">
        <is>
          <t>GERD</t>
        </is>
      </c>
      <c r="O166" s="185" t="inlineStr">
        <is>
          <t>Clinic</t>
        </is>
      </c>
      <c r="P166" s="186" t="inlineStr">
        <is>
          <t>[SOURCE: Pharma Plus เล่มม่วง 2 - ข้อสอบย้อนหลังปี 2558 วันที่ 2 ข้อ 49]</t>
        </is>
      </c>
      <c r="Q166" s="185" t="inlineStr">
        <is>
          <t>ข้อสอบจริง</t>
        </is>
      </c>
      <c r="R166" s="185" t="inlineStr">
        <is>
          <t>2558</t>
        </is>
      </c>
      <c r="S166" s="185" t="n"/>
    </row>
    <row r="167" ht="24" customHeight="1" s="49">
      <c r="A167" s="185" t="n">
        <v>165</v>
      </c>
      <c r="B167" s="186" t="inlineStr">
        <is>
          <t>[กรณีศึกษา 7]
คนไข้อ้วน ชอบกินมื้อเย็นแล้วนอนเลย ชอบดื่มนม สูบบุหรี่ แสบยอดอก ชอบกินอาหารเผ็ดๆ มียาหลายตัว</t>
        </is>
      </c>
      <c r="C167" s="186" t="inlineStr">
        <is>
          <t>คำถาม: ยา Omeprazole เกิดปฏิกิริยาระหว่างยา (Drug Interaction) ที่สำคัญทางคลินิกกับยาใด</t>
        </is>
      </c>
      <c r="D167" s="186" t="n"/>
      <c r="E167" s="186" t="inlineStr">
        <is>
          <t>Amlodipine</t>
        </is>
      </c>
      <c r="F167" s="186" t="inlineStr">
        <is>
          <t>Ketoconazole</t>
        </is>
      </c>
      <c r="G167" s="186" t="inlineStr">
        <is>
          <t>Griseofulvin</t>
        </is>
      </c>
      <c r="H167" s="186" t="inlineStr">
        <is>
          <t>Fluoxetine</t>
        </is>
      </c>
      <c r="I167" s="186" t="inlineStr">
        <is>
          <t>Ciprofloxacin</t>
        </is>
      </c>
      <c r="J167" s="185" t="inlineStr">
        <is>
          <t>2</t>
        </is>
      </c>
      <c r="K167" s="186" t="inlineStr">
        <is>
          <t>✅ คำตอบที่ถูกต้อง: ข้อ ข. Ketoconazole
🎯 ทำไมข้อนี้ถึงถูก:
🔍 ข้ออื่นผิดเพราะอะไร:
🔍 ข้ออื่นผิดเพราะอะไร:
• ข้อ ก. (Amlodipine): ไม่ตรงกับหลักการหรือข้อบ่งใช้ที่ถูกต้องตามโจทย์กำหนด
• ข้อ ค. (Griseofulvin): ไม่ตรงกับหลักการหรือข้อบ่งใช้ที่ถูกต้องตามโจทย์กำหนด
• ข้อ ง. (Fluoxetine): ไม่ตรงกับหลักการหรือข้อบ่งใช้ที่ถูกต้องตามโจทย์กำหนด
• ข้อ จ. (Ciprofloxacin): ไม่ตรงกับหลักการหรือข้อบ่งใช้ที่ถูกต้องตามโจทย์กำหนด</t>
        </is>
      </c>
      <c r="L167" s="186" t="n"/>
      <c r="M167" s="186" t="inlineStr">
        <is>
          <t>Gastrointestinal</t>
        </is>
      </c>
      <c r="N167" s="186" t="inlineStr">
        <is>
          <t>Diarrhea &amp; Constipation</t>
        </is>
      </c>
      <c r="O167" s="185" t="inlineStr">
        <is>
          <t>Clinic</t>
        </is>
      </c>
      <c r="P167" s="186" t="inlineStr">
        <is>
          <t>[SOURCE: Pharma Plus เล่มม่วง 2 - ข้อสอบย้อนหลังปี 2558 วันที่ 2 ข้อ 50]</t>
        </is>
      </c>
      <c r="Q167" s="185" t="inlineStr">
        <is>
          <t>ข้อสอบจริง</t>
        </is>
      </c>
      <c r="R167" s="185" t="inlineStr">
        <is>
          <t>2558</t>
        </is>
      </c>
      <c r="S167" s="185" t="n"/>
    </row>
    <row r="168" ht="24" customHeight="1" s="49">
      <c r="A168" s="185" t="n">
        <v>166</v>
      </c>
      <c r="B168" s="186" t="inlineStr">
        <is>
          <t>[สถานการณ์]
ผู้ป่วยชายสูงอายุ 65 ปี มาโรงพยาบาลด้วยอาการท้องผูก ไม่ถ่ายอุจจาระมา 3 วัน อั้นอุจจาระเนื่องจากต้องขับรถทางไกลและติดภารกิจ ทานอาหารครบ 5 หมู่ ดื่มน้ำวันละ 8-10 แก้ว</t>
        </is>
      </c>
      <c r="C168" s="186" t="inlineStr">
        <is>
          <t>คำถาม: ยาใดควรใช้น้อยที่สุดเพื่อบรรเทาอาการในผู้ป่วยรายนี้</t>
        </is>
      </c>
      <c r="D168" s="186" t="n"/>
      <c r="E168" s="186" t="inlineStr">
        <is>
          <t>Senna</t>
        </is>
      </c>
      <c r="F168" s="186" t="inlineStr">
        <is>
          <t>Bisacodyl</t>
        </is>
      </c>
      <c r="G168" s="186" t="inlineStr">
        <is>
          <t>Psyllium seed</t>
        </is>
      </c>
      <c r="H168" s="186" t="inlineStr">
        <is>
          <t>NaCl enemas</t>
        </is>
      </c>
      <c r="I168" s="186" t="inlineStr">
        <is>
          <t>Glycerin suppositories</t>
        </is>
      </c>
      <c r="J168" s="185" t="inlineStr">
        <is>
          <t>3</t>
        </is>
      </c>
      <c r="K168" s="186"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L168" s="186" t="inlineStr">
        <is>
          <t>Constipation</t>
        </is>
      </c>
      <c r="M168" s="186" t="inlineStr">
        <is>
          <t>Gastrointestinal</t>
        </is>
      </c>
      <c r="N168" s="186" t="inlineStr">
        <is>
          <t>Diarrhea &amp; Constipation</t>
        </is>
      </c>
      <c r="O168" s="185" t="inlineStr">
        <is>
          <t>Clinic</t>
        </is>
      </c>
      <c r="P168" s="186" t="inlineStr">
        <is>
          <t>ข้อสอบเก่า</t>
        </is>
      </c>
      <c r="Q168" s="185" t="inlineStr">
        <is>
          <t>ข้อสอบจริง</t>
        </is>
      </c>
      <c r="R168" s="185" t="inlineStr">
        <is>
          <t>2565</t>
        </is>
      </c>
      <c r="S168" s="185" t="inlineStr">
        <is>
          <t>CASE_2565_CONSTIPATION_01</t>
        </is>
      </c>
    </row>
    <row r="169" ht="24" customHeight="1" s="49">
      <c r="A169" s="185" t="n">
        <v>167</v>
      </c>
      <c r="B169" s="186" t="inlineStr">
        <is>
          <t>[สถานการณ์]
ผู้ป่วยชายสูงอายุ 65 ปี มาโรงพยาบาลด้วยอาการท้องผูก ไม่ถ่ายอุจจาระมา 3 วัน อั้นอุจจาระเนื่องจากต้องขับรถทางไกลและติดภารกิจ ทานอาหารครบ 5 หมู่ ดื่มน้ำวันละ 8-10 แก้ว</t>
        </is>
      </c>
      <c r="C169" s="186" t="inlineStr">
        <is>
          <t>คำถาม: ผู้ป่วยอยากได้ยาถ่ายที่ไม่ต้องเบ่งและไม่ปวดท้องควรเลือกใช้ยาใด</t>
        </is>
      </c>
      <c r="D169" s="186" t="n"/>
      <c r="E169" s="186" t="inlineStr">
        <is>
          <t>Psyllium</t>
        </is>
      </c>
      <c r="F169" s="186" t="inlineStr">
        <is>
          <t>Lactulose</t>
        </is>
      </c>
      <c r="G169" s="186" t="inlineStr">
        <is>
          <t>Castor oil</t>
        </is>
      </c>
      <c r="H169" s="186" t="inlineStr">
        <is>
          <t>Senna</t>
        </is>
      </c>
      <c r="I169" s="186" t="inlineStr">
        <is>
          <t>Bisacodyl</t>
        </is>
      </c>
      <c r="J169" s="185" t="inlineStr">
        <is>
          <t>2</t>
        </is>
      </c>
      <c r="K169" s="186" t="inlineStr">
        <is>
          <t>✅ คำตอบที่ถูกต้อง: ข้อ ข. Lactulose
🎯 ทำไมข้อนี้ถึงถูก: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L169" s="186" t="inlineStr">
        <is>
          <t>Constipation</t>
        </is>
      </c>
      <c r="M169" s="186" t="inlineStr">
        <is>
          <t>Gastrointestinal</t>
        </is>
      </c>
      <c r="N169" s="186" t="inlineStr">
        <is>
          <t>Diarrhea &amp; Constipation</t>
        </is>
      </c>
      <c r="O169" s="185" t="inlineStr">
        <is>
          <t>Clinic</t>
        </is>
      </c>
      <c r="P169" s="186" t="inlineStr">
        <is>
          <t>ข้อสอบเก่า</t>
        </is>
      </c>
      <c r="Q169" s="185" t="inlineStr">
        <is>
          <t>ข้อสอบจริง</t>
        </is>
      </c>
      <c r="R169" s="185" t="inlineStr">
        <is>
          <t>2565</t>
        </is>
      </c>
      <c r="S169" s="185" t="inlineStr">
        <is>
          <t>CASE_2565_CONSTIPATION_01</t>
        </is>
      </c>
    </row>
    <row r="170" ht="24" customHeight="1" s="49">
      <c r="A170" s="185" t="n">
        <v>168</v>
      </c>
      <c r="B170" s="186" t="n"/>
      <c r="C170" s="186" t="inlineStr">
        <is>
          <t>ยากับผลข้างเคียงข้อใดไม่สัมพันธ์กัน</t>
        </is>
      </c>
      <c r="D170" s="186" t="n"/>
      <c r="E170" s="186" t="inlineStr">
        <is>
          <t>Omeprazole - bone fracture</t>
        </is>
      </c>
      <c r="F170" s="186" t="inlineStr">
        <is>
          <t>Famotidine - increase appetite</t>
        </is>
      </c>
      <c r="G170" s="186" t="inlineStr">
        <is>
          <t>Bismuth subsalicylate - black tongue</t>
        </is>
      </c>
      <c r="H170" s="186" t="inlineStr">
        <is>
          <t>Clarithromycin - QT-prolongation</t>
        </is>
      </c>
      <c r="I170" s="186" t="inlineStr">
        <is>
          <t>Ciprofloxacin - QT-prolongation</t>
        </is>
      </c>
      <c r="J170" s="185" t="inlineStr">
        <is>
          <t>2</t>
        </is>
      </c>
      <c r="K170" s="186"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L170" s="186" t="inlineStr">
        <is>
          <t>Peptic Ulcer Disease</t>
        </is>
      </c>
      <c r="M170" s="186" t="inlineStr">
        <is>
          <t>Gastrointestinal</t>
        </is>
      </c>
      <c r="N170" s="186" t="inlineStr">
        <is>
          <t>Dyspepsia &amp; PUD</t>
        </is>
      </c>
      <c r="O170" s="185" t="inlineStr">
        <is>
          <t>Clinic</t>
        </is>
      </c>
      <c r="P170" s="186" t="inlineStr">
        <is>
          <t>ข้อสอบเก่า</t>
        </is>
      </c>
      <c r="Q170" s="185" t="inlineStr">
        <is>
          <t>ข้อสอบจริง</t>
        </is>
      </c>
      <c r="R170" s="185" t="inlineStr">
        <is>
          <t>2565</t>
        </is>
      </c>
      <c r="S170" s="185" t="n"/>
    </row>
    <row r="171" ht="24" customHeight="1" s="49">
      <c r="A171" s="185" t="n">
        <v>169</v>
      </c>
      <c r="B171" s="186" t="inlineStr">
        <is>
          <t>[สถานการณ์]
นักศึกษาชายชาวต่างชาติอายุ 24 ปี เดินทางไปเที่ยวป่าแล้วมีไข้หนาวสั่น ได้รับการวินิจฉัยว่าเป็นโรคมาลาเรียชนิด Plasmodium vivax มีประวัติภาวะพร่องเอนไซม์ G6PD (G6PD deficiency)</t>
        </is>
      </c>
      <c r="C171" s="186" t="inlineStr">
        <is>
          <t>คำถาม: ผู้ป่วยรายนี้เป็นโรคใด</t>
        </is>
      </c>
      <c r="D171" s="186" t="n"/>
      <c r="E171" s="186" t="inlineStr">
        <is>
          <t>Viral diarrhea</t>
        </is>
      </c>
      <c r="F171" s="186" t="inlineStr">
        <is>
          <t>Vibrio diarrhea</t>
        </is>
      </c>
      <c r="G171" s="186" t="inlineStr">
        <is>
          <t>Bacterial diarrhea</t>
        </is>
      </c>
      <c r="H171" s="186" t="inlineStr">
        <is>
          <t>Travelers diarrhea</t>
        </is>
      </c>
      <c r="I171" s="186" t="inlineStr">
        <is>
          <t>Food poisoning diarrhea</t>
        </is>
      </c>
      <c r="J171" s="185" t="inlineStr">
        <is>
          <t>5</t>
        </is>
      </c>
      <c r="K171" s="186"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L171" s="186" t="inlineStr">
        <is>
          <t>Diarrhea</t>
        </is>
      </c>
      <c r="M171" s="186" t="inlineStr">
        <is>
          <t>Gastrointestinal</t>
        </is>
      </c>
      <c r="N171" s="186" t="inlineStr">
        <is>
          <t>Nausea and vomiting</t>
        </is>
      </c>
      <c r="O171" s="185" t="inlineStr">
        <is>
          <t>Clinic</t>
        </is>
      </c>
      <c r="P171" s="186" t="inlineStr">
        <is>
          <t>ข้อสอบเก่า</t>
        </is>
      </c>
      <c r="Q171" s="185" t="inlineStr">
        <is>
          <t>ข้อสอบจริง</t>
        </is>
      </c>
      <c r="R171" s="185" t="inlineStr">
        <is>
          <t>2565</t>
        </is>
      </c>
      <c r="S171" s="185" t="inlineStr">
        <is>
          <t>CASE_2565_MALARIA_G6PD_01</t>
        </is>
      </c>
    </row>
    <row r="172" ht="24" customHeight="1" s="49">
      <c r="A172" s="185" t="n">
        <v>170</v>
      </c>
      <c r="B172" s="186" t="inlineStr">
        <is>
          <t>[สถานการณ์]
นักศึกษาชายชาวต่างชาติอายุ 24 ปี เดินทางไปเที่ยวป่าแล้วมีไข้หนาวสั่น ได้รับการวินิจฉัยว่าเป็นโรคมาลาเรียชนิด Plasmodium vivax มีประวัติภาวะพร่องเอนไซม์ G6PD (G6PD deficiency)</t>
        </is>
      </c>
      <c r="C172" s="186" t="inlineStr">
        <is>
          <t>คำถาม: ยาใดควรให้เป็นอันดับแรก</t>
        </is>
      </c>
      <c r="D172" s="186" t="n"/>
      <c r="E172" s="186" t="inlineStr">
        <is>
          <t>Norfloxacin</t>
        </is>
      </c>
      <c r="F172" s="186" t="inlineStr">
        <is>
          <t>Azithromycin</t>
        </is>
      </c>
      <c r="G172" s="186" t="inlineStr">
        <is>
          <t>Ciprofloxacin</t>
        </is>
      </c>
      <c r="H172" s="186" t="inlineStr">
        <is>
          <t>Domperidone</t>
        </is>
      </c>
      <c r="I172" s="186" t="inlineStr">
        <is>
          <t>Dimenhydrinate</t>
        </is>
      </c>
      <c r="J172" s="185" t="inlineStr">
        <is>
          <t>4</t>
        </is>
      </c>
      <c r="K172" s="186"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L172" s="186" t="inlineStr">
        <is>
          <t>Diarrhea</t>
        </is>
      </c>
      <c r="M172" s="186" t="inlineStr">
        <is>
          <t>Gastrointestinal</t>
        </is>
      </c>
      <c r="N172" s="186" t="inlineStr">
        <is>
          <t>Nausea and vomiting</t>
        </is>
      </c>
      <c r="O172" s="185" t="inlineStr">
        <is>
          <t>Clinic</t>
        </is>
      </c>
      <c r="P172" s="186" t="inlineStr">
        <is>
          <t>ข้อสอบเก่า</t>
        </is>
      </c>
      <c r="Q172" s="185" t="inlineStr">
        <is>
          <t>ข้อสอบจริง</t>
        </is>
      </c>
      <c r="R172" s="185" t="inlineStr">
        <is>
          <t>2565</t>
        </is>
      </c>
      <c r="S172" s="185" t="inlineStr">
        <is>
          <t>CASE_2565_MALARIA_G6PD_01</t>
        </is>
      </c>
    </row>
    <row r="173" ht="24" customHeight="1" s="49">
      <c r="A173" s="185" t="n">
        <v>171</v>
      </c>
      <c r="B173" s="186" t="n"/>
      <c r="C173" s="186" t="inlineStr">
        <is>
          <t>ยารักษาคลื่นไส้อาเจียนข้อใดเมื่อใช้ขนาดสูงเป็นเวลานานทำให้เกิด EPS มากสุด</t>
        </is>
      </c>
      <c r="D173" s="186" t="n"/>
      <c r="E173" s="186" t="inlineStr">
        <is>
          <t>Betahistine</t>
        </is>
      </c>
      <c r="F173" s="186" t="inlineStr">
        <is>
          <t>Hydroxyzine</t>
        </is>
      </c>
      <c r="G173" s="186" t="inlineStr">
        <is>
          <t>Ondansetron</t>
        </is>
      </c>
      <c r="H173" s="186" t="inlineStr">
        <is>
          <t>Dimenhydrinate</t>
        </is>
      </c>
      <c r="I173" s="186" t="inlineStr">
        <is>
          <t>Metoclopramide</t>
        </is>
      </c>
      <c r="J173" s="185" t="inlineStr">
        <is>
          <t>5</t>
        </is>
      </c>
      <c r="K173" s="186" t="inlineStr">
        <is>
          <t>✅ คำตอบที่ถูกต้อง: ข้อ จ. Metoclopramide
🎯 ทำไมข้อนี้ถึงถูก: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L173" s="186" t="inlineStr">
        <is>
          <t>Nausea and Vomiting</t>
        </is>
      </c>
      <c r="M173" s="186" t="inlineStr">
        <is>
          <t>Gastrointestinal</t>
        </is>
      </c>
      <c r="N173" s="186" t="inlineStr">
        <is>
          <t>Nausea and vomiting</t>
        </is>
      </c>
      <c r="O173" s="185" t="inlineStr">
        <is>
          <t>Clinic</t>
        </is>
      </c>
      <c r="P173" s="186" t="inlineStr">
        <is>
          <t>ข้อสอบเก่า</t>
        </is>
      </c>
      <c r="Q173" s="185" t="inlineStr">
        <is>
          <t>ข้อสอบจริง</t>
        </is>
      </c>
      <c r="R173" s="185" t="inlineStr">
        <is>
          <t>2565</t>
        </is>
      </c>
      <c r="S173" s="185" t="n"/>
    </row>
    <row r="174" ht="24" customHeight="1" s="49">
      <c r="A174" s="185" t="n">
        <v>172</v>
      </c>
      <c r="B174" s="186" t="n"/>
      <c r="C174" s="186" t="inlineStr">
        <is>
          <t>ยารักษาท้องเสียที่มีฤทธิ์ต้านจุลชีพ</t>
        </is>
      </c>
      <c r="D174" s="186" t="n"/>
      <c r="E174" s="186" t="inlineStr">
        <is>
          <t>Hyoscine</t>
        </is>
      </c>
      <c r="F174" s="186" t="inlineStr">
        <is>
          <t>Loperamide</t>
        </is>
      </c>
      <c r="G174" s="186" t="inlineStr">
        <is>
          <t>Activated charcoal</t>
        </is>
      </c>
      <c r="H174" s="186" t="inlineStr">
        <is>
          <t>Bismuth subsalicylate</t>
        </is>
      </c>
      <c r="I174" s="186" t="inlineStr">
        <is>
          <t>Oral rehydration salts</t>
        </is>
      </c>
      <c r="J174" s="185" t="inlineStr">
        <is>
          <t>4</t>
        </is>
      </c>
      <c r="K174" s="186"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L174" s="186" t="inlineStr">
        <is>
          <t>Diarrhea</t>
        </is>
      </c>
      <c r="M174" s="186" t="inlineStr">
        <is>
          <t>Gastrointestinal</t>
        </is>
      </c>
      <c r="N174" s="186" t="inlineStr">
        <is>
          <t>Diarrhea &amp; Constipation</t>
        </is>
      </c>
      <c r="O174" s="185" t="inlineStr">
        <is>
          <t>Clinic</t>
        </is>
      </c>
      <c r="P174" s="186" t="inlineStr">
        <is>
          <t>ข้อสอบเก่า</t>
        </is>
      </c>
      <c r="Q174" s="185" t="inlineStr">
        <is>
          <t>ข้อสอบจริง</t>
        </is>
      </c>
      <c r="R174" s="185" t="inlineStr">
        <is>
          <t>2565</t>
        </is>
      </c>
      <c r="S174" s="185" t="n"/>
    </row>
    <row r="175" ht="24" customHeight="1" s="49">
      <c r="A175" s="185" t="n">
        <v>173</v>
      </c>
      <c r="B175" s="186" t="inlineStr">
        <is>
          <t>[สถานการณ์]
ผู้ป่วยหญิงอายุ 36 ปี ปวดแสบจุกแน่นบริเวณใต้ลิ้นปี่ มักปวดตอนท้องว่างหรือก่อนรับประทานอาหาร มีประวัติรับประทานอาหารไม่ตรงเวลา ดื่มกาแฟเป็นประจำ และซื้อยาแก้ปวดประจำเดือนกลุ่ม NSAIDs (Mefenamic acid) มารับประทานบ่อยครั้ง</t>
        </is>
      </c>
      <c r="C175" s="186" t="inlineStr">
        <is>
          <t>คำถาม: ข้อใดไม่ใช่ปัจจัยเสี่ยงที่ทำให้เกิดอาการนี้</t>
        </is>
      </c>
      <c r="D175" s="186" t="n"/>
      <c r="E175" s="186" t="inlineStr">
        <is>
          <t>ทานชา กาแฟ</t>
        </is>
      </c>
      <c r="F175" s="186" t="inlineStr">
        <is>
          <t>กินอาหารรสจัด เผ็ด</t>
        </is>
      </c>
      <c r="G175" s="186" t="inlineStr">
        <is>
          <t>กินอาหารไม่ตรงเวลา</t>
        </is>
      </c>
      <c r="H175" s="186" t="inlineStr">
        <is>
          <t>ปวดประจำเดือน 7-8 วัน</t>
        </is>
      </c>
      <c r="I175" s="186" t="inlineStr">
        <is>
          <t>รับประทานยาที่มีผลข้างเคียงทำให้เกิดอาการดังกล่าว</t>
        </is>
      </c>
      <c r="J175" s="185" t="inlineStr">
        <is>
          <t>4</t>
        </is>
      </c>
      <c r="K175" s="186"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L175" s="186" t="inlineStr">
        <is>
          <t>Peptic Ulcer Disease</t>
        </is>
      </c>
      <c r="M175" s="186" t="inlineStr">
        <is>
          <t>Gastrointestinal</t>
        </is>
      </c>
      <c r="N175" s="186" t="inlineStr">
        <is>
          <t>Diarrhea &amp; Constipation</t>
        </is>
      </c>
      <c r="O175" s="185" t="inlineStr">
        <is>
          <t>Clinic</t>
        </is>
      </c>
      <c r="P175" s="186" t="inlineStr">
        <is>
          <t>ข้อสอบเก่า</t>
        </is>
      </c>
      <c r="Q175" s="185" t="inlineStr">
        <is>
          <t>ข้อสอบจริง</t>
        </is>
      </c>
      <c r="R175" s="185" t="inlineStr">
        <is>
          <t>2565</t>
        </is>
      </c>
      <c r="S175" s="185" t="inlineStr">
        <is>
          <t>CASE_2565_PUD_01</t>
        </is>
      </c>
    </row>
    <row r="176" ht="24" customHeight="1" s="49">
      <c r="A176" s="185" t="n">
        <v>174</v>
      </c>
      <c r="B176" s="186" t="inlineStr">
        <is>
          <t>[สถานการณ์]
ผู้ป่วยหญิงอายุ 36 ปี ปวดแสบจุกแน่นบริเวณใต้ลิ้นปี่ มักปวดตอนท้องว่างหรือก่อนรับประทานอาหาร มีประวัติรับประทานอาหารไม่ตรงเวลา ดื่มกาแฟเป็นประจำ และซื้อยาแก้ปวดประจำเดือนกลุ่ม NSAIDs (Mefenamic acid) มารับประทานบ่อยครั้ง</t>
        </is>
      </c>
      <c r="C176" s="186" t="inlineStr">
        <is>
          <t>คำถาม: ข้อใดคือการรักษาที่เหมาะสม</t>
        </is>
      </c>
      <c r="D176" s="186" t="n"/>
      <c r="E176" s="186" t="inlineStr">
        <is>
          <t>Omeprazole + amoxicillin + rifabutin 14 วัน</t>
        </is>
      </c>
      <c r="F176" s="186" t="inlineStr">
        <is>
          <t>Omeprazole + amoxicillin + norfloxacin 14 วัน</t>
        </is>
      </c>
      <c r="G176" s="186" t="inlineStr">
        <is>
          <t>Omeprazole + amoxicillin + clarithromycin 14 วัน</t>
        </is>
      </c>
      <c r="H176" s="186" t="inlineStr">
        <is>
          <t>Omeprazole + clarithromycin + tetracycline 10 วัน</t>
        </is>
      </c>
      <c r="I176" s="186" t="inlineStr">
        <is>
          <t>Omeprazole + bismuth + levofloxacin + clarithromycin 10 วัน</t>
        </is>
      </c>
      <c r="J176" s="185" t="inlineStr">
        <is>
          <t>3</t>
        </is>
      </c>
      <c r="K176" s="186"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L176" s="186" t="inlineStr">
        <is>
          <t>Peptic Ulcer Disease</t>
        </is>
      </c>
      <c r="M176" s="186" t="inlineStr">
        <is>
          <t>Gastrointestinal</t>
        </is>
      </c>
      <c r="N176" s="186" t="inlineStr">
        <is>
          <t>Dyspepsia &amp; PUD</t>
        </is>
      </c>
      <c r="O176" s="185" t="inlineStr">
        <is>
          <t>Clinic</t>
        </is>
      </c>
      <c r="P176" s="186" t="inlineStr">
        <is>
          <t>ข้อสอบเก่า</t>
        </is>
      </c>
      <c r="Q176" s="185" t="inlineStr">
        <is>
          <t>ข้อสอบจริง</t>
        </is>
      </c>
      <c r="R176" s="185" t="inlineStr">
        <is>
          <t>2565</t>
        </is>
      </c>
      <c r="S176" s="185" t="inlineStr">
        <is>
          <t>CASE_2565_PUD_01</t>
        </is>
      </c>
    </row>
    <row r="177" ht="24" customHeight="1" s="49">
      <c r="A177" s="185" t="n">
        <v>175</v>
      </c>
      <c r="B177" s="186"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t>
        </is>
      </c>
      <c r="C177" s="186" t="inlineStr">
        <is>
          <t>คำถาม: ข้อใดบ่งชี้ใดที่ควรไปตรวจเพิ่มที่โรงพยาบาล</t>
        </is>
      </c>
      <c r="D177" s="186" t="n"/>
      <c r="E177" s="186" t="inlineStr">
        <is>
          <t>ไอ</t>
        </is>
      </c>
      <c r="F177" s="186" t="inlineStr">
        <is>
          <t>ท้องเสีย</t>
        </is>
      </c>
      <c r="G177" s="186" t="inlineStr">
        <is>
          <t>อุจจาระมีสีดำ</t>
        </is>
      </c>
      <c r="H177" s="186" t="inlineStr">
        <is>
          <t>ปวดท้องกลางคืน</t>
        </is>
      </c>
      <c r="I177" s="186" t="inlineStr">
        <is>
          <t>การรับรสผิดปกติ</t>
        </is>
      </c>
      <c r="J177" s="185" t="inlineStr">
        <is>
          <t>3</t>
        </is>
      </c>
      <c r="K177" s="186"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L177" s="186" t="inlineStr">
        <is>
          <t>GERD and Dyspepsia</t>
        </is>
      </c>
      <c r="M177" s="186" t="inlineStr">
        <is>
          <t>Gastrointestinal</t>
        </is>
      </c>
      <c r="N177" s="186" t="inlineStr">
        <is>
          <t>Nausea and vomiting</t>
        </is>
      </c>
      <c r="O177" s="185" t="inlineStr">
        <is>
          <t>Clinic</t>
        </is>
      </c>
      <c r="P177" s="186" t="inlineStr">
        <is>
          <t>ข้อสอบเก่า</t>
        </is>
      </c>
      <c r="Q177" s="185" t="inlineStr">
        <is>
          <t>ข้อสอบจริง</t>
        </is>
      </c>
      <c r="R177" s="185" t="inlineStr">
        <is>
          <t>2565</t>
        </is>
      </c>
      <c r="S177" s="185" t="n"/>
    </row>
    <row r="178" ht="24" customHeight="1" s="49">
      <c r="A178" s="185" t="n">
        <v>176</v>
      </c>
      <c r="B178" s="186" t="n"/>
      <c r="C178" s="186" t="inlineStr">
        <is>
          <t>ยาใดช่วยควบคุมอาการและช่วยลดอาการแสบยอดอกได้ในระยะยาว</t>
        </is>
      </c>
      <c r="D178" s="186" t="n"/>
      <c r="E178" s="186" t="inlineStr">
        <is>
          <t>Alginic acid</t>
        </is>
      </c>
      <c r="F178" s="186" t="inlineStr">
        <is>
          <t>Famotidine</t>
        </is>
      </c>
      <c r="G178" s="186" t="inlineStr">
        <is>
          <t>Lansoprazole</t>
        </is>
      </c>
      <c r="H178" s="186" t="inlineStr">
        <is>
          <t>Metoclopramide</t>
        </is>
      </c>
      <c r="I178" s="186" t="inlineStr">
        <is>
          <t>Magnesium hydroxide</t>
        </is>
      </c>
      <c r="J178" s="185" t="inlineStr">
        <is>
          <t>3</t>
        </is>
      </c>
      <c r="K178" s="186"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L178" s="186" t="inlineStr">
        <is>
          <t>GERD Management</t>
        </is>
      </c>
      <c r="M178" s="186" t="inlineStr">
        <is>
          <t>Gastrointestinal</t>
        </is>
      </c>
      <c r="N178" s="186" t="inlineStr">
        <is>
          <t>Diarrhea &amp; Constipation</t>
        </is>
      </c>
      <c r="O178" s="185" t="inlineStr">
        <is>
          <t>Clinic</t>
        </is>
      </c>
      <c r="P178" s="186" t="inlineStr">
        <is>
          <t>ข้อสอบเก่า</t>
        </is>
      </c>
      <c r="Q178" s="185" t="inlineStr">
        <is>
          <t>ข้อสอบจริง</t>
        </is>
      </c>
      <c r="R178" s="185" t="inlineStr">
        <is>
          <t>2565</t>
        </is>
      </c>
      <c r="S178" s="185" t="n"/>
    </row>
    <row r="179" ht="24" customHeight="1" s="49">
      <c r="A179" s="185" t="n">
        <v>177</v>
      </c>
      <c r="B179" s="186" t="n"/>
      <c r="C179" s="186" t="inlineStr">
        <is>
          <t>ข้อใดคือกลไกการออกฤทธิ์ของยาในกลุ่ม Dolasetron</t>
        </is>
      </c>
      <c r="D179" s="186" t="n"/>
      <c r="E179" s="186" t="inlineStr">
        <is>
          <t>D1 antagonist</t>
        </is>
      </c>
      <c r="F179" s="186" t="inlineStr">
        <is>
          <t>D2 antagonist</t>
        </is>
      </c>
      <c r="G179" s="186" t="inlineStr">
        <is>
          <t>5HT2 antagonist</t>
        </is>
      </c>
      <c r="H179" s="186" t="inlineStr">
        <is>
          <t>5HT3 antagonist</t>
        </is>
      </c>
      <c r="I179" s="186" t="inlineStr">
        <is>
          <t>Antihistamine</t>
        </is>
      </c>
      <c r="J179" s="185" t="inlineStr">
        <is>
          <t>4</t>
        </is>
      </c>
      <c r="K179" s="186" t="inlineStr">
        <is>
          <t>✅ คำตอบที่ถูกต้อง: ข้อ ง. 5HT3 antagonist
🎯 ทำไมข้อนี้ถึงถูก:
🎯 ทำไมข้อนี้ถึงถูก: Dolasetron เป็นยาในกลุ่มเดียวกับ Ondansetron และ Granisetron ซึ่งออกฤทธิ์เป็น selective 5-HT3 (serotonin) receptor antagonist ยับยั้งสัญญาณประสาทที่ทำให้เกิดการคลื่นไส้อาเจียนบริเวณ CTZ ในก้านสมองและ vagal nerve terminals ในระบบทางเดินอาหาร
🔍 ข้ออื่นผิดเพราะอะไร:
•
• ข
• ้
• อ
• ก
• .
• D
• 1
• a
• n
• t
• a
• g
• o
• n
• i
• s
• t
• :
• ไ
• ม
• ่
• ใ
• ช
• ่
• เ
• ป
• ้
• า
• ห
• ม
• า
• ย
• ใ
• น
• ก
• า
• ร
• ร
• ั
• ก
• ษ
• า
• ภ
• า
• ว
• ะ
• ค
• ล
• ื
• ่
• น
• ไ
• ส
• ้
• อ
• า
• เ
• จ
• ี
• ย
• น
•
• ข
• ้
• อ
• ข
• .
• D
• 2
• a
• n
• t
• a
• g
• o
• n
• i
• s
• t
• :
• เ
• ป
• ็
• น
• ก
• ล
• ไ
• ก
• ข
• อ
• ง
• ย
• า
• เ
• ช
• ่
• น
• M
• e
• t
• o
• c
• l
• o
• p
• r
• a
• m
• i
• d
• e
• ,
• D
• o
• m
• p
• e
• r
• i
• d
• o
• n
• e
• ,
• D
• r
• o
• p
• e
• r
• i
• d
• o
• l
•
• ข
• ้
• อ
• ค
• .
• 5
• H
• T
• 2
• a
• n
• t
• a
• g
• o
• n
• i
• s
• t
• :
• เ
• ป
• ็
• น
• ก
• ล
• ไ
• ก
• ข
• อ
• ง
• ย
• า
• บ
• า
• ง
• ก
• ล
• ุ
• ่
• ม
• เ
• ช
• ่
• น
• C
• y
• p
• r
• o
• h
• e
• p
• t
• a
• d
• i
• n
• e
• ห
• ร
• ื
• อ
• ย
• า
• ร
• ั
• ก
• ษ
• า
• ไ
• ม
• เ
• ก
• ร
• น
• แ
• ล
• ะ
• จ
• ิ
• ต
• เ
• ว
• ช
•
• ข
• ้
• อ
• จ
• .
• A
• n
• t
• i
• h
• i
• s
• t
• a
• m
• i
• n
• e
• :
• เ
• ป
• ็
• น
• ก
• ล
• ไ
• ก
• ข
• อ
• ง
• ย
• า
• ก
• ล
• ุ
• ่
• ม
• H
• 1
• b
• l
• o
• c
• k
• e
• r
• s
• เ
• ช
• ่
• น
• D
• i
• m
• e
• n
• h
• y
• d
• r
• i
• n
• a
• t
• e
• ,
• D
• i
• p
• h
• e
• n
• h
• y
• d
• r
• a
• m
• i
• n
• e</t>
        </is>
      </c>
      <c r="L179" s="186" t="n"/>
      <c r="M179" s="186" t="inlineStr">
        <is>
          <t>Gastrointestinal</t>
        </is>
      </c>
      <c r="N179" s="186" t="inlineStr">
        <is>
          <t>Nausea and vomiting</t>
        </is>
      </c>
      <c r="O179" s="185" t="inlineStr">
        <is>
          <t>Clinic</t>
        </is>
      </c>
      <c r="P179" s="186" t="inlineStr">
        <is>
          <t>[SOURCE: Mock Pharmtutor 2024 Set 1 ข้อ 21]</t>
        </is>
      </c>
      <c r="Q179" s="185" t="inlineStr">
        <is>
          <t>ข้อสอบจำลอง</t>
        </is>
      </c>
      <c r="R179" s="185" t="inlineStr">
        <is>
          <t>Mock Pharmtutor 2024</t>
        </is>
      </c>
      <c r="S179" s="185" t="n"/>
    </row>
    <row r="180" ht="24" customHeight="1" s="49">
      <c r="A180" s="185" t="n">
        <v>178</v>
      </c>
      <c r="B180" s="186"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t>
        </is>
      </c>
      <c r="C180" s="186" t="inlineStr">
        <is>
          <t>จากอาการข้างต้น ข้อใดไม่ใช่สาเหตุที่ทำให้เกิดอาการท้องผูก</t>
        </is>
      </c>
      <c r="D180" s="186" t="n"/>
      <c r="E180" s="186" t="inlineStr">
        <is>
          <t>ประวัติตั้งครรภ์</t>
        </is>
      </c>
      <c r="F180" s="186" t="inlineStr">
        <is>
          <t>ประวัติครอบครัวเป็นโรคมะเร็งลำไส้</t>
        </is>
      </c>
      <c r="G180" s="186" t="inlineStr">
        <is>
          <t>รับประทาน FBC</t>
        </is>
      </c>
      <c r="H180" s="186" t="inlineStr">
        <is>
          <t>รับประทาน Calcium Tablet</t>
        </is>
      </c>
      <c r="I180" s="186" t="inlineStr">
        <is>
          <t>ไม่มีข้อใดถูก</t>
        </is>
      </c>
      <c r="J180" s="185" t="inlineStr">
        <is>
          <t>5</t>
        </is>
      </c>
      <c r="K180" s="186" t="inlineStr">
        <is>
          <t>✅ คำตอบที่ถูกต้อง: ข้อ จ. ไม่มีข้อใดถูก
🎯 ทำไมข้อนี้ถึงถูก:
🎯 ทำไมข้อนี้ถึงถูก: ตามเฉลยทางการของแบบทดสอบตอบข้อ จ. ไม่มีข้อใดถูก เนื่องจากทุกปัจจัยที่กล่าวมาทั้งภาวะตั้งครรภ์ การรับประทานธาตุเหล็ก (FBC) แคลเซียม รวมถึงความเสี่ยงทางพันธุกรรมของมะเร็งลำไส้ ล้วนเป็นปัจจัยและสาเหตุที่เกี่ยวข้องกับการเกิดอาการท้องผูกได้ทั้งสิ้น
🔍 ข้ออื่นผิดเพราะอะไร:
•
• ข
• ้
• อ
• ก
• .
• ป
• ร
• ะ
• ว
• ั
• ต
• ิ
• ต
• ั
• ้
• ง
• ค
• ร
• ร
• ภ
• ์
• :
• ก
• า
• ร
• ต
• ั
• ้
• ง
• ค
• ร
• ร
• ภ
• ์
• ม
• ี
• ก
• า
• ร
• ห
• ล
• ั
• ่
• ง
• ฮ
• อ
• ร
• ์
• โ
• ม
• น
• p
• r
• o
• g
• e
• s
• t
• e
• r
• o
• n
• e
• ส
• ู
• ง
• ท
• ำ
• ใ
• ห
• ้
• ล
• ำ
• ไ
• ส
• ้
• บ
• ี
• บ
• ต
• ั
• ว
• ช
• ้
• า
• ล
• ง
• แ
• ล
• ะ
• ม
• ด
• ล
• ู
• ก
• ท
• ี
• ่
• โ
• ต
• ข
• ึ
• ้
• น
• ก
• ด
• ท
• ั
• บ
• ล
• ำ
• ไ
• ส
• ้
• จ
• ึ
• ง
• เ
• ป
• ็
• น
• ส
• า
• เ
• ห
• ต
• ุ
• ส
• ำ
• ค
• ั
• ญ
• ข
• อ
• ง
• ท
• ้
• อ
• ง
• ผ
• ู
• ก
•
• ข
• ้
• อ
• ข
• .
• ป
• ร
• ะ
• ว
• ั
• ต
• ิ
• ค
• ร
• อ
• บ
• ค
• ร
• ั
• ว
• เ
• ป
• ็
• น
• โ
• ร
• ค
• ม
• ะ
• เ
• ร
• ็
• ง
• ล
• ำ
• ไ
• ส
• ้
• :
• แ
• ม
• ้
• เ
• ป
• ็
• น
• ป
• ร
• ะ
• ว
• ั
• ต
• ิ
• ค
• ร
• อ
• บ
• ค
• ร
• ั
• ว
• แ
• ต
• ่
• ร
• อ
• ย
• โ
• ร
• ค
• ท
• า
• ง
• พ
• ั
• น
• ธ
• ุ
• ก
• ร
• ร
• ม
• ห
• ร
• ื
• อ
• เ
• น
• ื
• ้
• อ
• ง
• อ
• ก
• ล
• ำ
• ไ
• ส
• ้
• ก
• ็
• ส
• า
• ม
• า
• ร
• ถ
• ก
• ่
• อ
• อ
• า
• ก
• า
• ร
• ท
• ้
• อ
• ง
• ผ
• ู
• ก
• จ
• า
• ก
• ก
• า
• ร
• อ
• ุ
• ด
• ก
• ั
• ้
• น
• ไ
• ด
• ้
•
• ข
• ้
• อ
• ค
• .
• ร
• ั
• บ
• ป
• ร
• ะ
• ท
• า
• น
• F
• B
• C
• :
• ย
• า
• บ
• ำ
• ร
• ุ
• ง
• เ
• ล
• ื
• อ
• ด
• ธ
• า
• ต
• ุ
• เ
• ห
• ล
• ็
• ก
• (
• F
• e
• r
• r
• o
• u
• s
• s
• a
• l
• t
• s
• )
• ม
• ี
• ผ
• ล
• ข
• ้
• า
• ง
• เ
• ค
• ี
• ย
• ง
• เ
• ด
• ่
• น
• ช
• ั
• ด
• ท
• ี
• ่
• ท
• ำ
• ใ
• ห
• ้
• เ
• ก
• ิ
• ด
• อ
• า
• ก
• า
• ร
• ท
• ้
• อ
• ง
• ผ
• ู
• ก
• แ
• ล
• ะ
• อ
• ุ
• จ
• จ
• า
• ร
• ะ
• ส
• ี
• ด
• ำ
•
• ข
• ้
• อ
• ง
• .
• ร
• ั
• บ
• ป
• ร
• ะ
• ท
• า
• น
• C
• a
• l
• c
• i
• u
• m
• T
• a
• b
• l
• e
• t
• :
• แ
• ค
• ล
• เ
• ซ
• ี
• ย
• ม
• เ
• ส
• ร
• ิ
• ม
• ม
• ี
• ผ
• ล
• ข
• ้
• า
• ง
• เ
• ค
• ี
• ย
• ง
• โ
• ด
• ย
• ต
• ร
• ง
• ท
• ำ
• ใ
• ห
• ้
• ท
• า
• ง
• เ
• ด
• ิ
• น
• อ
• า
• ห
• า
• ร
• บ
• ี
• บ
• ต
• ั
• ว
• ช
• ้
• า
• ล
• ง
• แ
• ล
• ะ
• เ
• ก
• ิ
• ด
• ท
• ้
• อ
• ง
• ผ
• ู
• ก</t>
        </is>
      </c>
      <c r="L180" s="186" t="n"/>
      <c r="M180" s="186" t="inlineStr">
        <is>
          <t>Gastrointestinal</t>
        </is>
      </c>
      <c r="N180" s="186" t="inlineStr">
        <is>
          <t>Diarrhea &amp; Constipation</t>
        </is>
      </c>
      <c r="O180" s="185" t="inlineStr">
        <is>
          <t>Clinic</t>
        </is>
      </c>
      <c r="P180" s="186" t="inlineStr">
        <is>
          <t>[SOURCE: Mock Pharmtutor 2024 Set 1 ข้อ 23]</t>
        </is>
      </c>
      <c r="Q180" s="185" t="inlineStr">
        <is>
          <t>ข้อสอบจำลอง</t>
        </is>
      </c>
      <c r="R180" s="185" t="inlineStr">
        <is>
          <t>Mock Pharmtutor 2024</t>
        </is>
      </c>
      <c r="S180" s="185" t="n"/>
    </row>
    <row r="181" ht="24" customHeight="1" s="49">
      <c r="A181" s="185" t="n">
        <v>179</v>
      </c>
      <c r="B181" s="186" t="n"/>
      <c r="C181" s="186" t="inlineStr">
        <is>
          <t>จากข้อข้างต้น (หญิงตั้งครรภ์ 4 เดือน มีอาการท้องผูก) ยาในข้อใดเหมาะสมที่สุดสำหรับผู้ป่วยรายนี้</t>
        </is>
      </c>
      <c r="D181" s="186" t="n"/>
      <c r="E181" s="186" t="inlineStr">
        <is>
          <t>Lactulose Solution</t>
        </is>
      </c>
      <c r="F181" s="186" t="inlineStr">
        <is>
          <t>Bisacodyl Tablet</t>
        </is>
      </c>
      <c r="G181" s="186" t="inlineStr">
        <is>
          <t>NaCl Enema</t>
        </is>
      </c>
      <c r="H181" s="186" t="inlineStr">
        <is>
          <t>Ispaghula husk</t>
        </is>
      </c>
      <c r="I181" s="186" t="inlineStr">
        <is>
          <t>Senokot</t>
        </is>
      </c>
      <c r="J181" s="185" t="inlineStr">
        <is>
          <t>4</t>
        </is>
      </c>
      <c r="K181" s="186" t="inlineStr">
        <is>
          <t>✅ คำตอบที่ถูกต้อง: ข้อ ง. Ispaghula husk
🎯 ทำไมข้อนี้ถึงถูก:
🎯 ทำไมข้อนี้ถึงถูก: Ispaghula husk (Psyllium) เป็นยาระบายกลุ่มเพิ่มกากใย (Bulk-forming laxative) ซึ่งเป็นตัวเลือกแรก (first-line therapy) ในสตรีมีครรภ์ เนื่องจากยาไม่ถูกดูดซึมเข้าสู่กระแสเลือด มีความปลอดภัยสูงสุด และออกฤทธิ์เลียนแบบธรรมชาติของสรีรวิทยาทางเดินอาหาร
🔍 ข้ออื่นผิดเพราะอะไร:
•
• ข
• ้
• อ
• ก
• .
• L
• a
• c
• t
• u
• l
• o
• s
• e
• S
• o
• l
• u
• t
• i
• o
• n
• :
• เ
• ป
• ็
• น
• o
• s
• m
• o
• t
• i
• c
• l
• a
• x
• a
• t
• i
• v
• e
• ท
• ี
• ่
• ป
• ล
• อ
• ด
• ภ
• ั
• ย
• ใ
• น
• ห
• ญ
• ิ
• ง
• ต
• ั
• ้
• ง
• ค
• ร
• ร
• ภ
• ์
• เ
• ช
• ่
• น
• ก
• ั
• น
• แ
• ต
• ่
• ม
• ั
• ก
• ใ
• ช
• ้
• เ
• ป
• ็
• น
• ต
• ั
• ว
• เ
• ล
• ื
• อ
• ก
• ร
• อ
• ง
• เ
• ม
• ื
• ่
• อ
• b
• u
• l
• k
• 
• f
• o
• r
• m
• i
• n
• g
• l
• a
• x
• a
• t
• i
• v
• e
• s
• ไ
• ม
• ่
• ไ
• ด
• ้
• ผ
• ล
• แ
• ล
• ะ
• อ
• า
• จ
• ท
• ำ
• ใ
• ห
• ้
• เ
• ก
• ิ
• ด
• อ
• า
• ก
• า
• ร
• แ
• น
• ่
• น
• ท
• ้
• อ
• ง
• ท
• ้
• อ
• ง
• อ
• ื
• ด
• ผ
• า
• ย
• ล
• ม
•
• ข
• ้
• อ
• ข
• .
• B
• i
• s
• a
• c
• o
• d
• y
• l
• T
• a
• b
• l
• e
• t
• :
• เ
• ป
• ็
• น
• s
• t
• i
• m
• u
• l
• a
• n
• t
• l
• a
• x
• a
• t
• i
• v
• e
• ไ
• ม
• ่
• แ
• น
• ะ
• น
• ำ
• ใ
• ห
• ้
• ใ
• ช
• ้
• เ
• ป
• ็
• น
• f
• i
• r
• s
• t
• 
• l
• i
• n
• e
• ใ
• น
• ห
• ญ
• ิ
• ง
• ต
• ั
• ้
• ง
• ค
• ร
• ร
• ภ
• ์
• เ
• พ
• ร
• า
• ะ
• อ
• า
• จ
• ก
• ร
• ะ
• ต
• ุ
• ้
• น
• ก
• า
• ร
• บ
• ี
• บ
• ต
• ั
• ว
• ข
• อ
• ง
• ม
• ด
• ล
• ู
• ก
•
• ข
• ้
• อ
• ค
• .
• N
• a
• C
• l
• E
• n
• e
• m
• a
• :
• ก
• า
• ร
• ส
• ว
• น
• ท
• ว
• า
• ร
• อ
• า
• จ
• ก
• ร
• ะ
• ต
• ุ
• ้
• น
• u
• t
• e
• r
• i
• n
• e
• c
• o
• n
• t
• r
• a
• c
• t
• i
• o
• n
• แ
• ล
• ะ
• ท
• ำ
• ใ
• ห
• ้
• เ
• ก
• ิ
• ด
• ก
• า
• ร
• ค
• ล
• อ
• ด
• ก
• ่
• อ
• น
• ก
• ำ
• ห
• น
• ด
• ไ
• ด
• ้
• จ
• ึ
• ง
• ค
• ว
• ร
• ห
• ล
• ี
• ก
• เ
• ล
• ี
• ่
• ย
• ง
• ใ
• น
• ห
• ญ
• ิ
• ง
• ต
• ั
• ้
• ง
• ค
• ร
• ร
• ภ
• ์
•
• ข
• ้
• อ
• จ
• .
• S
• e
• n
• o
• k
• o
• t
• :
• เ
• ป
• ็
• น
• s
• t
• i
• m
• u
• l
• a
• n
• t
• l
• a
• x
• a
• t
• i
• v
• e
• (
• ม
• ะ
• ข
• า
• ม
• แ
• ข
• ก
• )
• อ
• า
• จ
• ก
• ร
• ะ
• ต
• ุ
• ้
• น
• ก
• า
• ร
• บ
• ี
• บ
• ต
• ั
• ว
• ข
• อ
• ง
• ล
• ำ
• ไ
• ส
• ้
• ร
• ุ
• น
• แ
• ร
• ง
• ป
• ว
• ด
• เ
• ก
• ร
• ็
• ง
• ท
• ้
• อ
• ง
• แ
• ล
• ะ
• ม
• ี
• ค
• ว
• า
• ม
• เ
• ส
• ี
• ่
• ย
• ง
• ต
• ่
• อ
• ก
• า
• ร
• บ
• ี
• บ
• ต
• ั
• ว
• ข
• อ
• ง
• ม
• ด
• ล
• ู
• ก</t>
        </is>
      </c>
      <c r="L181" s="186" t="n"/>
      <c r="M181" s="186" t="inlineStr">
        <is>
          <t>Gastrointestinal</t>
        </is>
      </c>
      <c r="N181" s="186" t="inlineStr">
        <is>
          <t>Diarrhea &amp; Constipation</t>
        </is>
      </c>
      <c r="O181" s="185" t="inlineStr">
        <is>
          <t>Clinic</t>
        </is>
      </c>
      <c r="P181" s="186" t="inlineStr">
        <is>
          <t>[SOURCE: Mock Pharmtutor 2024 Set 1 ข้อ 24]</t>
        </is>
      </c>
      <c r="Q181" s="185" t="inlineStr">
        <is>
          <t>ข้อสอบจำลอง</t>
        </is>
      </c>
      <c r="R181" s="185" t="inlineStr">
        <is>
          <t>Mock Pharmtutor 2024</t>
        </is>
      </c>
      <c r="S181" s="185" t="n"/>
    </row>
    <row r="182" ht="24" customHeight="1" s="49">
      <c r="A182" s="185" t="n">
        <v>180</v>
      </c>
      <c r="B182" s="186" t="inlineStr">
        <is>
          <t>ผู้ป่วยชายอายุ 27 ปี มีอาการถ่ายเหลวเป็นน้ำ 6-7 ครั้ง ร่วมกับอาการปวดบิด มีอาการมาแล้ว 2-3 วัน ซักประวัติเพิ่มเติม มีอาการไข้สูงร่วมด้วย</t>
        </is>
      </c>
      <c r="C182" s="186" t="inlineStr">
        <is>
          <t>จากอาการข้างต้น ยาในข้อใดเหมาะสมน้อยที่สุดในการจ่ายให้กับผู้ป่วยรายนี้</t>
        </is>
      </c>
      <c r="D182" s="186" t="n"/>
      <c r="E182" s="186" t="inlineStr">
        <is>
          <t>Metronidazole</t>
        </is>
      </c>
      <c r="F182" s="186" t="inlineStr">
        <is>
          <t>ORS</t>
        </is>
      </c>
      <c r="G182" s="186" t="inlineStr">
        <is>
          <t>Loperamide</t>
        </is>
      </c>
      <c r="H182" s="186" t="inlineStr">
        <is>
          <t>Norfloxacin</t>
        </is>
      </c>
      <c r="I182" s="186" t="inlineStr">
        <is>
          <t>Dioctahedral Smectite</t>
        </is>
      </c>
      <c r="J182" s="185" t="inlineStr">
        <is>
          <t>3</t>
        </is>
      </c>
      <c r="K182" s="186" t="inlineStr">
        <is>
          <t>✅ คำตอบที่ถูกต้อง: ข้อ ค. Loperamide
🎯 ทำไมข้อนี้ถึงถูก:
🎯 ทำไมข้อนี้ถึงถูก: Loperamide เป็นยาต้านการบีบตัวของลำไส้ (antimotility agent) ซึ่งมีข้อห้ามใช้เด็ดขาด (contraindicated) ในผู้ป่วยที่มีอาการท้องเสียติดเชื้อรุนแรงร่วมกับมีไข้สูง (high fever) หรือถ่ายมีมูกเลือด (dysentery) เนื่องจากจะทำให้เชื้อโรคและสารพิษ (toxins) คั่งค้างในทางเดินอาหาร ก่อให้เกิดภาวะ toxic megacolon
🔍 ข้ออื่นผิดเพราะอะไร:
•
• ข
• ้
• อ
• ก
• .
• M
• e
• t
• r
• o
• n
• i
• d
• a
• z
• o
• l
• e
• :
• ส
• า
• ม
• า
• ร
• ถ
• ใ
• ช
• ้
• ไ
• ด
• ้
• ห
• า
• ก
• ส
• ง
• ส
• ั
• ย
• ก
• า
• ร
• ต
• ิ
• ด
• เ
• ช
• ื
• ้
• อ
• โ
• ป
• ร
• โ
• ต
• ซ
• ั
• ว
• เ
• ช
• ่
• น
• E
• n
• t
• a
• m
• o
• e
• b
• a
• h
• i
• s
• t
• o
• l
• y
• t
• i
• c
• a
• ห
• ร
• ื
• อ
• G
• i
• a
• r
• d
• i
• a
• l
• a
• m
• b
• l
• i
• a
•
• ข
• ้
• อ
• ข
• .
• O
• R
• S
• :
• เ
• ป
• ็
• น
• ก
• า
• ร
• ร
• ั
• ก
• ษ
• า
• ห
• ล
• ั
• ก
• ท
• ี
• ่
• จ
• ำ
• เ
• ป
• ็
• น
• ท
• ี
• ่
• ส
• ุ
• ด
• ใ
• น
• ผ
• ู
• ้
• ป
• ่
• ว
• ย
• ท
• ้
• อ
• ง
• เ
• ส
• ี
• ย
• ท
• ุ
• ก
• ร
• า
• ย
• เ
• พ
• ื
• ่
• อ
• ป
• ้
• อ
• ง
• ก
• ั
• น
• แ
• ล
• ะ
• ช
• ด
• เ
• ช
• ย
• ภ
• า
• ว
• ะ
• ข
• า
• ด
• น
• ้
• ำ
• แ
• ล
• ะ
• เ
• ก
• ล
• ื
• อ
• แ
• ร
• ่
•
• ข
• ้
• อ
• ง
• .
• N
• o
• r
• f
• l
• o
• x
• a
• c
• i
• n
• :
• เ
• ป
• ็
• น
• f
• l
• u
• o
• r
• o
• q
• u
• i
• n
• o
• l
• o
• n
• e
• a
• n
• t
• i
• b
• i
• o
• t
• i
• c
• ท
• ี
• ่
• เ
• ห
• ม
• า
• ะ
• ส
• ม
• ใ
• น
• ก
• า
• ร
• ร
• ั
• ก
• ษ
• า
• b
• a
• c
• t
• e
• r
• i
• a
• l
• e
• n
• t
• e
• r
• i
• t
• i
• s
• ท
• ี
• ่
• ม
• ี
• ไ
• ข
• ้
• แ
• ล
• ะ
• อ
• า
• ก
• า
• ร
• ป
• ว
• ด
• บ
• ิ
• ด
•
• ข
• ้
• อ
• จ
• .
• D
• i
• o
• c
• t
• a
• h
• e
• d
• r
• a
• l
• S
• m
• e
• c
• t
• i
• t
• e
• :
• เ
• ป
• ็
• น
• ย
• า
• ด
• ู
• ด
• ซ
• ั
• บ
• ส
• า
• ร
• พ
• ิ
• ษ
• (
• a
• d
• s
• o
• r
• b
• e
• n
• t
• )
• ม
• ี
• ค
• ว
• า
• ม
• ป
• ล
• อ
• ด
• ภ
• ั
• ย
• ไ
• ม
• ่
• ก
• ด
• ก
• า
• ร
• บ
• ี
• บ
• ต
• ั
• ว
• ข
• อ
• ง
• ล
• ำ
• ไ
• ส
• ้
• ส
• า
• ม
• า
• ร
• ถ
• ใ
• ช
• ้
• บ
• ร
• ร
• เ
• ท
• า
• อ
• า
• ก
• า
• ร
• ถ
• ่
• า
• ย
• เ
• ห
• ล
• ว
• ไ
• ด
• ้</t>
        </is>
      </c>
      <c r="L182" s="186" t="n"/>
      <c r="M182" s="186" t="inlineStr">
        <is>
          <t>Gastrointestinal</t>
        </is>
      </c>
      <c r="N182" s="186" t="inlineStr">
        <is>
          <t>Diarrhea &amp; Constipation</t>
        </is>
      </c>
      <c r="O182" s="185" t="inlineStr">
        <is>
          <t>Clinic</t>
        </is>
      </c>
      <c r="P182" s="186" t="inlineStr">
        <is>
          <t>[SOURCE: Mock Pharmtutor 2024 Set 1 ข้อ 25]</t>
        </is>
      </c>
      <c r="Q182" s="185" t="inlineStr">
        <is>
          <t>ข้อสอบจำลอง</t>
        </is>
      </c>
      <c r="R182" s="185" t="inlineStr">
        <is>
          <t>Mock Pharmtutor 2024</t>
        </is>
      </c>
      <c r="S182" s="185" t="n"/>
    </row>
    <row r="183" ht="24" customHeight="1" s="49">
      <c r="A183" s="185" t="n">
        <v>181</v>
      </c>
      <c r="B183" s="186" t="n"/>
      <c r="C183" s="186" t="inlineStr">
        <is>
          <t>การตรวจในข้อใด ที่ไม่สามารถระบุถึงการเป็นโรคลำไส้อักเสบเรื้อรัง</t>
        </is>
      </c>
      <c r="D183" s="186" t="n"/>
      <c r="E183" s="186" t="inlineStr">
        <is>
          <t>การส่องกล้อง</t>
        </is>
      </c>
      <c r="F183" s="186" t="inlineStr">
        <is>
          <t>การตรวจเลือด</t>
        </is>
      </c>
      <c r="G183" s="186" t="inlineStr">
        <is>
          <t>การตรวจอุจจาระ</t>
        </is>
      </c>
      <c r="H183" s="186" t="inlineStr">
        <is>
          <t>การตรวจปัสสาวะ</t>
        </is>
      </c>
      <c r="I183" s="186" t="inlineStr">
        <is>
          <t>การตรวจชิ้นเนื้อ</t>
        </is>
      </c>
      <c r="J183" s="185" t="inlineStr">
        <is>
          <t>4</t>
        </is>
      </c>
      <c r="K183" s="186" t="inlineStr">
        <is>
          <t>✅ คำตอบที่ถูกต้อง: ข้อ ง. การตรวจปัสสาวะ
🎯 ทำไมข้อนี้ถึงถูก:
🎯 ทำไมข้อนี้ถึงถูก: การตรวจปัสสาวะ (Urinalysis) ใช้สำหรับประเมินโรคในระบบทางเดินปัสสาวะและไต ไม่สามารถบ่งชี้หรือตรวจยืนยันพยาธิสภาพของโรคลำไส้อักเสบเรื้อรัง (Inflammatory Bowel Disease: IBD เช่น Crohn's disease หรือ Ulcerative colitis) ได้
🔍 ข้ออื่นผิดเพราะอะไร:
•
• ข
• ้
• อ
• ก
• .
• ก
• า
• ร
• ส
• ่
• อ
• ง
• ก
• ล
• ้
• อ
• ง
• :
• เ
• ช
• ่
• น
• C
• o
• l
• o
• n
• o
• s
• c
• o
• p
• y
• /
• S
• i
• g
• m
• o
• i
• d
• o
• s
• c
• o
• p
• y
• เ
• ป
• ็
• น
• ก
• า
• ร
• ต
• ร
• ว
• จ
• ม
• า
• ต
• ร
• ฐ
• า
• น
• ห
• ล
• ั
• ก
• ท
• ี
• ่
• เ
• ห
• ็
• น
• ล
• ั
• ก
• ษ
• ณ
• ะ
• m
• u
• c
• o
• s
• a
• l
• i
• n
• f
• l
• a
• m
• m
• a
• t
• i
• o
• n
• ,
• u
• l
• c
• e
• r
• a
• t
• i
• o
• n
• แ
• ล
• ะ
• p
• s
• e
• u
• d
• o
• p
• o
• l
• y
• p
• s
•
• ข
• ้
• อ
• ข
• .
• ก
• า
• ร
• ต
• ร
• ว
• จ
• เ
• ล
• ื
• อ
• ด
• :
• ช
• ่
• ว
• ย
• ป
• ร
• ะ
• เ
• ม
• ิ
• น
• i
• n
• f
• l
• a
• m
• m
• a
• t
• o
• r
• y
• m
• a
• r
• k
• e
• r
• s
• (
• C
• R
• P
• ,
• E
• S
• R
• )
• ,
• ภ
• า
• ว
• ะ
• ซ
• ี
• ด
• (
• C
• B
• C
• )
• แ
• ล
• ะ
• a
• l
• b
• u
• m
• i
• n
• ซ
• ึ
• ่
• ง
• ใ
• ช
• ้
• ต
• ิ
• ด
• ต
• า
• ม
• ค
• ว
• า
• ม
• ร
• ุ
• น
• แ
• ร
• ง
• ข
• อ
• ง
• I
• B
• D
•
• ข
• ้
• อ
• ค
• .
• ก
• า
• ร
• ต
• ร
• ว
• จ
• อ
• ุ
• จ
• จ
• า
• ร
• ะ
• :
• ก
• า
• ร
• ต
• ร
• ว
• จ
• f
• e
• c
• a
• l
• c
• a
• l
• p
• r
• o
• t
• e
• c
• t
• i
• n
• แ
• ล
• ะ
• f
• e
• c
• a
• l
• l
• a
• c
• t
• o
• f
• e
• r
• r
• i
• n
• ม
• ี
• ค
• ว
• า
• ม
• จ
• ำ
• เ
• พ
• า
• ะ
• ส
• ู
• ง
• ใ
• น
• ก
• า
• ร
• ส
• ะ
• ท
• ้
• อ
• น
• ก
• า
• ร
• อ
• ั
• ก
• เ
• ส
• บ
• ข
• อ
• ง
• ล
• ำ
• ไ
• ส
• ้
• ใ
• น
• I
• B
• D
•
• ข
• ้
• อ
• จ
• .
• ก
• า
• ร
• ต
• ร
• ว
• จ
• ช
• ิ
• ้
• น
• เ
• น
• ื
• ้
• อ
• :
• B
• i
• o
• p
• s
• y
• จ
• า
• ก
• ก
• า
• ร
• ส
• ่
• อ
• ง
• ก
• ล
• ้
• อ
• ง
• เ
• ป
• ็
• น
• ก
• า
• ร
• ต
• ร
• ว
• จ
• ท
• า
• ง
• พ
• ย
• า
• ธ
• ิ
• ว
• ิ
• ท
• ย
• า
• เ
• พ
• ื
• ่
• อ
• ย
• ื
• น
• ย
• ั
• น
• ก
• า
• ร
• ว
• ิ
• น
• ิ
• จ
• ฉ
• ั
• ย
• I
• B
• D
• แ
• ล
• ะ
• แ
• ย
• ก
• ช
• น
• ิ
• ด
• ร
• ะ
• ห
• ว
• ่
• า
• ง
• C
• D
• ก
• ั
• บ
• U
• C</t>
        </is>
      </c>
      <c r="L183" s="186" t="n"/>
      <c r="M183" s="186" t="inlineStr">
        <is>
          <t>Gastrointestinal</t>
        </is>
      </c>
      <c r="N183" s="186" t="inlineStr">
        <is>
          <t>Inflammatory bowel</t>
        </is>
      </c>
      <c r="O183" s="185" t="inlineStr">
        <is>
          <t>Clinic</t>
        </is>
      </c>
      <c r="P183" s="186" t="inlineStr">
        <is>
          <t>[SOURCE: Mock Pharmtutor 2024 Set 1 ข้อ 27]</t>
        </is>
      </c>
      <c r="Q183" s="185" t="inlineStr">
        <is>
          <t>ข้อสอบจำลอง</t>
        </is>
      </c>
      <c r="R183" s="185" t="inlineStr">
        <is>
          <t>Mock Pharmtutor 2024</t>
        </is>
      </c>
      <c r="S183" s="185" t="n"/>
    </row>
    <row r="184" ht="24" customHeight="1" s="49">
      <c r="A184" s="185" t="n">
        <v>182</v>
      </c>
      <c r="B184" s="186" t="n"/>
      <c r="C184" s="186" t="inlineStr">
        <is>
          <t>ยาในข้อใดต่อไปนี้ ออกฤทธิ์ต้านอักเสบในคนไข้ลำไส้อักเสบเรื้อรัง</t>
        </is>
      </c>
      <c r="D184" s="186" t="n"/>
      <c r="E184" s="186" t="inlineStr">
        <is>
          <t>Norfloxacin</t>
        </is>
      </c>
      <c r="F184" s="186" t="inlineStr">
        <is>
          <t>Adalimumab</t>
        </is>
      </c>
      <c r="G184" s="186" t="inlineStr">
        <is>
          <t>Azathioprine</t>
        </is>
      </c>
      <c r="H184" s="186" t="inlineStr">
        <is>
          <t>Cyclosporine</t>
        </is>
      </c>
      <c r="I184" s="186" t="inlineStr">
        <is>
          <t>Metronidazole</t>
        </is>
      </c>
      <c r="J184" s="185" t="inlineStr">
        <is>
          <t>2</t>
        </is>
      </c>
      <c r="K184" s="186" t="inlineStr">
        <is>
          <t>✅ คำตอบที่ถูกต้อง: ข้อ ข. Adalimumab
🎯 ทำไมข้อนี้ถึงถูก:
🎯 ทำไมข้อนี้ถึงถูก: Adalimumab เป็นยากลุ่มชีววัตถุ Anti-TNF alpha monoclonal antibody ที่ออกฤทธิ์จับและยับยั้ง tumor necrosis factor-alpha (TNF-alpha) โดยตรง ซึ่งเป็น pro-inflammatory cytokine หลักในกระบวนการอักเสบของ IBD (ทั้ง Crohn's disease และ Ulcerative colitis)
🔍 ข้ออื่นผิดเพราะอะไร:
•
• ข
• ้
• อ
• ก
• .
• N
• o
• r
• f
• l
• o
• x
• a
• c
• i
• n
• :
• เ
• ป
• ็
• น
• ย
• า
• ป
• ฏ
• ิ
• ช
• ี
• ว
• น
• ะ
• ก
• ล
• ุ
• ่
• ม
• f
• l
• u
• o
• r
• o
• q
• u
• i
• n
• o
• l
• o
• n
• e
• อ
• อ
• ก
• ฤ
• ท
• ธ
• ิ
• ์
• ฆ
• ่
• า
• เ
• ช
• ื
• ้
• อ
• แ
• บ
• ค
• ท
• ี
• เ
• ร
• ี
• ย
• ไ
• ม
• ่
• ใ
• ช
• ่
• ย
• า
• ต
• ้
• า
• น
• ก
• า
• ร
• อ
• ั
• ก
• เ
• ส
• บ
• ใ
• น
• I
• B
• D
•
• ข
• ้
• อ
• ค
• .
• A
• z
• a
• t
• h
• i
• o
• p
• r
• i
• n
• e
• :
• อ
• อ
• ก
• ฤ
• ท
• ธ
• ิ
• ์
• เ
• ป
• ็
• น
• ย
• า
• ก
• ด
• ภ
• ู
• ม
• ิ
• ค
• ุ
• ้
• ม
• ก
• ั
• น
• (
• i
• m
• m
• u
• n
• o
• s
• u
• p
• p
• r
• e
• s
• s
• a
• n
• t
• )
• โ
• ด
• ย
• ย
• ั
• บ
• ย
• ั
• ้
• ง
• ก
• า
• ร
• ส
• ั
• ง
• เ
• ค
• ร
• า
• ะ
• ห
• ์
• p
• u
• r
• i
• n
• e
• ใ
• น
• ร
• ะ
• ย
• ะ
• m
• a
• i
• n
• t
• e
• n
• a
• n
• c
• e
• ไ
• ม
• ่
• ใ
• ช
• ่
• อ
• อ
• ก
• ฤ
• ท
• ธ
• ิ
• ์
• ต
• ้
• า
• น
• อ
• ั
• ก
• เ
• ส
• บ
• เ
• ฉ
• ี
• ย
• บ
• พ
• ล
• ั
• น
• โ
• ด
• ย
• ต
• ร
• ง
•
• ข
• ้
• อ
• ง
• .
• C
• y
• c
• l
• o
• s
• p
• o
• r
• i
• n
• e
• :
• เ
• ป
• ็
• น
• c
• a
• l
• c
• i
• n
• e
• u
• r
• i
• n
• i
• n
• h
• i
• b
• i
• t
• o
• r
• อ
• อ
• ก
• ฤ
• ท
• ธ
• ิ
• ์
• ก
• ด
• ภ
• ู
• ม
• ิ
• ค
• ุ
• ้
• ม
• ก
• ั
• น
• ม
• ั
• ก
• ส
• ง
• ว
• น
• ไ
• ว
• ้
• ใ
• ช
• ้
• ใ
• น
• ก
• ร
• ณ
• ี
• s
• e
• v
• e
• r
• e
• s
• t
• e
• r
• o
• i
• d
• 
• r
• e
• f
• r
• a
• c
• t
• o
• r
• y
• U
• C
•
• ข
• ้
• อ
• จ
• .
• M
• e
• t
• r
• o
• n
• i
• d
• a
• z
• o
• l
• e
• :
• เ
• ป
• ็
• น
• ย
• า
• ป
• ฏ
• ิ
• ช
• ี
• ว
• น
• ะ
• ท
• ี
• ่
• อ
• า
• จ
• ใ
• ช
• ้
• ร
• ั
• ก
• ษ
• า
• ภ
• า
• ว
• ะ
• แ
• ท
• ร
• ก
• ซ
• ้
• อ
• น
• p
• e
• r
• i
• a
• n
• a
• l
• f
• i
• s
• t
• u
• l
• a
• ห
• ร
• ื
• อ
• p
• o
• u
• c
• h
• i
• t
• i
• s
• ไ
• ม
• ่
• ใ
• ช
• ่
• ย
• า
• ต
• ้
• า
• น
• อ
• ั
• ก
• เ
• ส
• บ
• ห
• ล
• ั
• ก</t>
        </is>
      </c>
      <c r="L184" s="186" t="n"/>
      <c r="M184" s="186" t="inlineStr">
        <is>
          <t>Gastrointestinal</t>
        </is>
      </c>
      <c r="N184" s="186" t="inlineStr">
        <is>
          <t>Inflammatory bowel</t>
        </is>
      </c>
      <c r="O184" s="185" t="inlineStr">
        <is>
          <t>Clinic</t>
        </is>
      </c>
      <c r="P184" s="186" t="inlineStr">
        <is>
          <t>[SOURCE: Mock Pharmtutor 2024 Set 1 ข้อ 28]</t>
        </is>
      </c>
      <c r="Q184" s="185" t="inlineStr">
        <is>
          <t>ข้อสอบจำลอง</t>
        </is>
      </c>
      <c r="R184" s="185" t="inlineStr">
        <is>
          <t>Mock Pharmtutor 2024</t>
        </is>
      </c>
      <c r="S184" s="185" t="n"/>
    </row>
    <row r="185" ht="24" customHeight="1" s="49">
      <c r="A185" s="185" t="n">
        <v>183</v>
      </c>
      <c r="B185" s="186" t="inlineStr">
        <is>
          <t>ผู้ป่วยชาย อายุ 38 ปี ประกอบอาชีพพนักงานบริษัท โดยทำงานเป็นช่วงเวลา ซึ่งปกติแล้วส่วนมากจะถูกจัดให้อยู่กะกลางคืน คือ เวลา 20.00-7.00 น. 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Simvastatin และ Aspirin</t>
        </is>
      </c>
      <c r="C185" s="186" t="inlineStr">
        <is>
          <t>จากอาการข้างต้นอาการไอแห้งๆ ของคนไข้น่าจะเกิดจากสาเหตุใดได้มากที่สุด</t>
        </is>
      </c>
      <c r="D185" s="186" t="n"/>
      <c r="E185" s="186" t="inlineStr">
        <is>
          <t>ผลข้างเคียงของยาลดความดัน Enalapril</t>
        </is>
      </c>
      <c r="F185" s="186" t="inlineStr">
        <is>
          <t>ผลข้างเคียงของการใช้ยาร่วมกันระหว่าง Enalapril + Simvastatin</t>
        </is>
      </c>
      <c r="G185" s="186" t="inlineStr">
        <is>
          <t>อาการของ Atypical GERD</t>
        </is>
      </c>
      <c r="H185" s="186" t="inlineStr">
        <is>
          <t>อาการของ Acute Gastrointestinal disease</t>
        </is>
      </c>
      <c r="I185" s="186" t="inlineStr">
        <is>
          <t>ไม่สามารถสรุปได้</t>
        </is>
      </c>
      <c r="J185" s="185" t="inlineStr">
        <is>
          <t>3</t>
        </is>
      </c>
      <c r="K185" s="186" t="inlineStr">
        <is>
          <t>✅ คำตอบที่ถูกต้อง: ข้อ ค. อาการของ Atypical GERD
🎯 ทำไมข้อนี้ถึงถูก:
🎯 ทำไมข้อนี้ถึงถูก: ผู้ป่วยทำงานกะดึก พฤติกรรมการใช้ชีวิตและการนอนผิดปกติ มีอาการจุกแน่น แสบร้อนกลางอก (heartburn) นอนกรน และไอแห้งๆ เรื้อรัง ซึ่งเป็นอาการนอกหลอดอาหารแบบฉบับของ Atypical GERD (extraesophageal GERD syndrome เช่น chronic cough, sleep apnea) ประกอบกับรับประทานยา Enalapril สม่ำเสมอมานานโดยคุมความดันได้ดี หากเป็นผลข้างเคียงจาก Enalapril มักเกิดอาการไอแห้งตั้งแต่ช่วงสัปดาห์แรกๆ ที่เริ่มยา
🔍 ข้ออื่นผิดเพราะอะไร:
•
• ข
• ้
• อ
• ก
• .
• :
• แ
• ม
• ้
• A
• C
• E
• I
• s
• ก
• ่
• อ
• ใ
• ห
• ้
• เ
• ก
• ิ
• ด
• d
• r
• y
• c
• o
• u
• g
• h
• จ
• า
• ก
• ก
• า
• ร
• ค
• ั
• ่
• ง
• ข
• อ
• ง
• b
• r
• a
• d
• y
• k
• i
• n
• i
• n
• แ
• ล
• ะ
• s
• u
• b
• s
• t
• a
• n
• c
• e
• P
• ไ
• ด
• ้
• แ
• ต
• ่
• ใ
• น
• ก
• ร
• ณ
• ี
• น
• ี
• ้
• ผ
• ู
• ้
• ป
• ่
• ว
• ย
• ม
• ี
• อ
• า
• ก
• า
• ร
• แ
• ส
• บ
• ร
• ้
• อ
• น
• ก
• ล
• า
• ง
• อ
• ก
• จ
• ุ
• ก
• แ
• น
• ่
• น
• ท
• ้
• อ
• ง
• แ
• ล
• ะ
• ท
• ำ
• ง
• า
• น
• ก
• ะ
• ก
• ล
• า
• ง
• ค
• ื
• น
• ช
• ั
• ด
• เ
• จ
• น
• บ
• ่
• ง
• ช
• ี
• ้
• ไ
• ป
• ย
• ั
• ง
• a
• t
• y
• p
• i
• c
• a
• l
• p
• r
• e
• s
• e
• n
• t
• a
• t
• i
• o
• n
• ข
• อ
• ง
• G
• E
• R
• D
• ม
• า
• ก
• ก
• ว
• ่
• า
•
• ข
• ้
• อ
• ข
• .
• :
• ย
• า
• ท
• ั
• ้
• ง
• ส
• อ
• ง
• ช
• น
• ิ
• ด
• ไ
• ม
• ่
• ม
• ี
• ป
• ฏ
• ิ
• ก
• ิ
• ร
• ิ
• ย
• า
• เ
• ส
• ร
• ิ
• ม
• ฤ
• ท
• ธ
• ิ
• ์
• ก
• ั
• น
• ท
• ี
• ่
• ท
• ำ
• ใ
• ห
• ้
• เ
• ก
• ิ
• ด
• อ
• า
• ก
• า
• ร
• ไ
• อ
• แ
• ห
• ้
• ง
•
• ข
• ้
• อ
• ง
• .
• :
• ผ
• ู
• ้
• ป
• ่
• ว
• ย
• ม
• ี
• อ
• า
• ก
• า
• ร
• เ
• ร
• ื
• ้
• อ
• ร
• ั
• ง
• ม
• า
• น
• า
• น
• ก
• ว
• ่
• า
• 3
• ส
• ั
• ป
• ด
• า
• ห
• ์
• แ
• ล
• ะ
• ม
• ี
• อ
• า
• ก
• า
• ร
• แ
• ส
• บ
• ร
• ้
• อ
• น
• ก
• ล
• า
• ง
• อ
• ก
• ไ
• ม
• ่
• ใ
• ช
• ่
• โ
• ร
• ค
• ล
• ำ
• ไ
• ส
• ้
• ห
• ร
• ื
• อ
• ท
• า
• ง
• เ
• ด
• ิ
• น
• อ
• า
• ห
• า
• ร
• เ
• ฉ
• ี
• ย
• บ
• พ
• ล
• ั
• น
•
• ข
• ้
• อ
• จ
• .
• :
• ข
• ้
• อ
• ม
• ู
• ล
• ท
• า
• ง
• ค
• ล
• ิ
• น
• ิ
• ก
• แ
• ล
• ะ
• อ
• า
• ก
• า
• ร
• ร
• ่
• ว
• ม
• บ
• ่
• ง
• ช
• ี
• ้
• ส
• า
• เ
• ห
• ต
• ุ
• ไ
• ป
• ย
• ั
• ง
• a
• t
• y
• p
• i
• c
• a
• l
• G
• E
• R
• D
• ไ
• ด
• ้
• อ
• ย
• ่
• า
• ง
• ช
• ั
• ด
• เ
• จ
• น</t>
        </is>
      </c>
      <c r="L185" s="186" t="n"/>
      <c r="M185" s="186" t="inlineStr">
        <is>
          <t>Gastrointestinal</t>
        </is>
      </c>
      <c r="N185" s="186" t="inlineStr">
        <is>
          <t>GERD</t>
        </is>
      </c>
      <c r="O185" s="185" t="inlineStr">
        <is>
          <t>Clinic</t>
        </is>
      </c>
      <c r="P185" s="186" t="inlineStr">
        <is>
          <t>[SOURCE: Mock Pharmtutor 2024 Set 2 ข้อ 21]</t>
        </is>
      </c>
      <c r="Q185" s="185" t="inlineStr">
        <is>
          <t>ข้อสอบจำลอง</t>
        </is>
      </c>
      <c r="R185" s="185" t="inlineStr">
        <is>
          <t>Mock Pharmtutor 2024</t>
        </is>
      </c>
      <c r="S185" s="185" t="n"/>
    </row>
    <row r="186" ht="24" customHeight="1" s="49">
      <c r="A186" s="185" t="n">
        <v>184</v>
      </c>
      <c r="B186" s="186" t="n"/>
      <c r="C186" s="186" t="inlineStr">
        <is>
          <t>กลไกของการใช้ยาลดกรด หรือป้องกันกรดท้นขึ้นมาจากการมีภาวะกรดเกิน ที่จับตัวกันเป็นก้อน เรียกกลไกนี้ว่าอะไร</t>
        </is>
      </c>
      <c r="D186" s="186" t="n"/>
      <c r="E186" s="186" t="inlineStr">
        <is>
          <t>Forming Effect</t>
        </is>
      </c>
      <c r="F186" s="186" t="inlineStr">
        <is>
          <t>Rafting Effect</t>
        </is>
      </c>
      <c r="G186" s="186" t="inlineStr">
        <is>
          <t>Generating Effect</t>
        </is>
      </c>
      <c r="H186" s="186" t="inlineStr">
        <is>
          <t>Grouping Effect</t>
        </is>
      </c>
      <c r="I186" s="186" t="inlineStr">
        <is>
          <t>ข้อ a และ b ถูก</t>
        </is>
      </c>
      <c r="J186" s="185" t="inlineStr">
        <is>
          <t>2</t>
        </is>
      </c>
      <c r="K186" s="186" t="inlineStr">
        <is>
          <t>✅ คำตอบที่ถูกต้อง: ข้อ ข. Rafting Effect
🎯 ทำไมข้อนี้ถึงถูก:
🎯 ทำไมข้อนี้ถึงถูก: สารประกอบ Sodium alginate เมื่อสัมผัสกับกรดในกระเพาะอาหารจะเปลี่ยนสภาพเป็นกรดแอลจินิก (alginic acid gel) และทำปฏิกิริยากับ calcium/potassium bicarbonate เกิดฟองแก๊สคาร์บอนไดออกไซด์ ลอยตัวขึ้นเป็นชั้นแพเจลโฟมหนาปกคลุมเหนือผิวของเหลวในกระเพาะอาหาร เรียกว่า ปรากฏการณ์แพลอยน้ำ หรือ Rafting Effect ซึ่งช่วยป้องกันไม่ให้กรดและเปปซินไหลย้อนขึ้นสู่หลอดอาหาร
🔍 ข้ออื่นผิดเพราะอะไร:
•
• ข
• ้
• อ
• ก
• .
• :
• F
• o
• r
• m
• i
• n
• g
• E
• f
• f
• e
• c
• t
• ไ
• ม
• ่
• ใ
• ช
• ่
• ค
• ำ
• ศ
• ั
• พ
• ท
• ์
• เ
• ฉ
• พ
• า
• ะ
• ท
• า
• ง
• เ
• ภ
• ส
• ั
• ช
• ว
• ิ
• ท
• ย
• า
• ท
• ี
• ่
• ใ
• ช
• ้
• เ
• ร
• ี
• ย
• ก
• ก
• ล
• ไ
• ก
• ก
• า
• ร
• เ
• ก
• ิ
• ด
• แ
• พ
• เ
• จ
• ล
• ข
• อ
• ง
• A
• l
• g
• i
• n
• a
• t
• e
•
• ข
• ้
• อ
• ค
• .
• :
• G
• e
• n
• e
• r
• a
• t
• i
• n
• g
• E
• f
• f
• e
• c
• t
• ไ
• ม
• ่
• ม
• ี
• ค
• ำ
• ศ
• ั
• พ
• ท
• ์
• น
• ี
• ้
• ใ
• น
• ก
• ล
• ไ
• ก
• ข
• อ
• ง
• ย
• า
• ร
• ั
• ก
• ษ
• า
• โ
• ร
• ค
• ท
• า
• ง
• เ
• ด
• ิ
• น
• อ
• า
• ห
• า
• ร
•
• ข
• ้
• อ
• ง
• .
• :
• G
• r
• o
• u
• p
• i
• n
• g
• E
• f
• f
• e
• c
• t
• ไ
• ม
• ่
• ใ
• ช
• ่
• ค
• ำ
• ศ
• ั
• พ
• ท
• ์
• ท
• า
• ง
• เ
• ภ
• ส
• ั
• ช
• ก
• ร
• ร
• ม
• ส
• ำ
• ห
• ร
• ั
• บ
• ก
• ล
• ไ
• ก
• น
• ี
• ้
•
• ข
• ้
• อ
• จ
• .
• :
• ข
• ้
• อ
• a
• แ
• ล
• ะ
• b
• ถ
• ู
• ก
• :
• ผ
• ิ
• ด
• เ
• น
• ื
• ่
• อ
• ง
• จ
• า
• ก
• ค
• ำ
• ศ
• ั
• พ
• ท
• ์
• ท
• ี
• ่
• ถ
• ู
• ก
• ต
• ้
• อ
• ง
• ท
• า
• ง
• ก
• า
• ร
• แ
• พ
• ท
• ย
• ์
• แ
• ล
• ะ
• เ
• ภ
• ส
• ั
• ช
• ก
• ร
• ร
• ม
• ค
• ื
• อ
• R
• a
• f
• t
• i
• n
• g
• E
• f
• f
• e
• c
• t
• เ
• พ
• ี
• ย
• ง
• ค
• ำ
• เ
• ด
• ี
• ย
• ว</t>
        </is>
      </c>
      <c r="L186" s="186" t="n"/>
      <c r="M186" s="186" t="inlineStr">
        <is>
          <t>Gastrointestinal</t>
        </is>
      </c>
      <c r="N186" s="186" t="inlineStr">
        <is>
          <t>GERD</t>
        </is>
      </c>
      <c r="O186" s="185" t="inlineStr">
        <is>
          <t>Clinic</t>
        </is>
      </c>
      <c r="P186" s="186" t="inlineStr">
        <is>
          <t>[SOURCE: Mock Pharmtutor 2024 Set 2 ข้อ 22]</t>
        </is>
      </c>
      <c r="Q186" s="185" t="inlineStr">
        <is>
          <t>ข้อสอบจำลอง</t>
        </is>
      </c>
      <c r="R186" s="185" t="inlineStr">
        <is>
          <t>Mock Pharmtutor 2024</t>
        </is>
      </c>
      <c r="S186" s="185" t="n"/>
    </row>
    <row r="187" ht="24" customHeight="1" s="49">
      <c r="A187" s="185" t="n">
        <v>185</v>
      </c>
      <c r="B187" s="186" t="n"/>
      <c r="C187" s="186" t="inlineStr">
        <is>
          <t>ข้อใดคือกลไกของยา Palonosetron ในการรักษาและป้องกันอาการคลื่นไส้ อาเจียน</t>
        </is>
      </c>
      <c r="D187" s="186" t="n"/>
      <c r="E187" s="186" t="inlineStr">
        <is>
          <t>5-HT3 receptor antagonist</t>
        </is>
      </c>
      <c r="F187" s="186" t="inlineStr">
        <is>
          <t>Dopamine receptor antagonist</t>
        </is>
      </c>
      <c r="G187" s="186" t="inlineStr">
        <is>
          <t>H1 antihistamine</t>
        </is>
      </c>
      <c r="H187" s="186" t="inlineStr">
        <is>
          <t>NK1 receptor antagonist</t>
        </is>
      </c>
      <c r="I187" s="186" t="inlineStr">
        <is>
          <t>Glucocorticoid</t>
        </is>
      </c>
      <c r="J187" s="185" t="inlineStr">
        <is>
          <t>1</t>
        </is>
      </c>
      <c r="K187" s="186" t="inlineStr">
        <is>
          <t>✅ คำตอบที่ถูกต้อง: ข้อ ก. 5-HT3 receptor antagonist
🎯 ทำไมข้อนี้ถึงถูก:
🎯 ทำไมข้อนี้ถึงถูก: Palonosetron เป็นยากลุ่ม Second-generation 5-HT3 receptor antagonist ที่มีความจำเพาะและความแรงในการจับกับ 5-HT3 receptor สูงมาก (binding affinity สูงกว่า ondansetron ประมาณ 100 เท่า) และมีค่าครึ่งชีวิตยาวนาน (half-life ประมาณ 40 ชั่วโมง) จึงใช้ป้องกันภาวะ Chemotherapy-Induced Nausea and Vomiting (CINV) ได้ครอบคลุมทั้งระยะเฉียบพลันและระยะชะลอ (acute and delayed CINV)
🔍 ข้ออื่นผิดเพราะอะไร:
•
• ข
• ้
• อ
• ข
• .
• :
• D
• o
• p
• a
• m
• i
• n
• e
• r
• e
• c
• e
• p
• t
• o
• r
• a
• n
• t
• a
• g
• o
• n
• i
• s
• t
• เ
• ป
• ็
• น
• ก
• ล
• ไ
• ก
• ข
• อ
• ง
• ย
• า
• ก
• ล
• ุ
• ่
• ม
• M
• e
• t
• o
• c
• l
• o
• p
• r
• a
• m
• i
• d
• e
• ,
• D
• o
• m
• p
• e
• r
• i
• d
• o
• n
• e
• ,
• ห
• ร
• ื
• อ
• H
• a
• l
• o
• p
• e
• r
• i
• d
• o
• l
•
• ข
• ้
• อ
• ค
• .
• :
• H
• 1
• a
• n
• t
• i
• h
• i
• s
• t
• a
• m
• i
• n
• e
• เ
• ป
• ็
• น
• ก
• ล
• ไ
• ก
• ข
• อ
• ง
• ย
• า
• เ
• ช
• ่
• น
• D
• i
• m
• e
• n
• h
• y
• d
• r
• i
• n
• a
• t
• e
• ,
• D
• i
• p
• h
• e
• n
• h
• y
• d
• r
• a
• m
• i
• n
• e
• ท
• ี
• ่
• ใ
• ช
• ้
• ป
• ้
• อ
• ง
• ก
• ั
• น
• อ
• า
• ก
• า
• ร
• เ
• ม
• า
• ร
• ถ
• เ
• ม
• า
• เ
• ร
• ื
• อ
• (
• m
• o
• t
• i
• o
• n
• s
• i
• c
• k
• n
• e
• s
• s
• )
•
• ข
• ้
• อ
• ง
• .
• :
• N
• K
• 1
• r
• e
• c
• e
• p
• t
• o
• r
• a
• n
• t
• a
• g
• o
• n
• i
• s
• t
• เ
• ป
• ็
• น
• ก
• ล
• ไ
• ก
• ข
• อ
• ง
• ย
• า
• ก
• ล
• ุ
• ่
• ม
• A
• p
• r
• e
• p
• i
• t
• a
• n
• t
• ,
• F
• o
• s
• a
• p
• r
• e
• p
• i
• t
• a
• n
• t
• ,
• N
• e
• t
• u
• p
• i
• t
• a
• n
• t
•
• ข
• ้
• อ
• จ
• .
• :
• G
• l
• u
• c
• o
• c
• o
• r
• t
• i
• c
• o
• i
• d
• เ
• ป
• ็
• น
• ก
• ล
• ไ
• ก
• ข
• อ
• ง
• D
• e
• x
• a
• m
• e
• t
• h
• a
• s
• o
• n
• e
• ซ
• ึ
• ่
• ง
• ใ
• ช
• ้
• เ
• ส
• ร
• ิ
• ม
• ฤ
• ท
• ธ
• ิ
• ์
• ล
• ด
• อ
• า
• ก
• า
• ร
• ค
• ล
• ื
• ่
• น
• ไ
• ส
• ้
• อ
• า
• เ
• จ
• ี
• ย
• น</t>
        </is>
      </c>
      <c r="L187" s="186" t="n"/>
      <c r="M187" s="186" t="inlineStr">
        <is>
          <t>Gastrointestinal</t>
        </is>
      </c>
      <c r="N187" s="186" t="inlineStr">
        <is>
          <t>Nausea and vomiting</t>
        </is>
      </c>
      <c r="O187" s="185" t="inlineStr">
        <is>
          <t>Clinic</t>
        </is>
      </c>
      <c r="P187" s="186" t="inlineStr">
        <is>
          <t>[SOURCE: Mock Pharmtutor 2024 Set 2 ข้อ 25]</t>
        </is>
      </c>
      <c r="Q187" s="185" t="inlineStr">
        <is>
          <t>ข้อสอบจำลอง</t>
        </is>
      </c>
      <c r="R187" s="185" t="inlineStr">
        <is>
          <t>Mock Pharmtutor 2024</t>
        </is>
      </c>
      <c r="S187" s="185" t="n"/>
    </row>
    <row r="188" ht="24" customHeight="1" s="49">
      <c r="A188" s="185" t="n">
        <v>186</v>
      </c>
      <c r="B188" s="186" t="n"/>
      <c r="C188" s="186" t="inlineStr">
        <is>
          <t>การให้คำแนะนำในผู้ป่วยท้องผูก ข้อใดเหมาะสม (MCQ ธ.ค. 66)</t>
        </is>
      </c>
      <c r="D188" s="186" t="n"/>
      <c r="E188" s="186" t="inlineStr">
        <is>
          <t>หลีกเลี่ยงอาหารรสจัด</t>
        </is>
      </c>
      <c r="F188" s="186" t="inlineStr">
        <is>
          <t>กินอาหารอ่อน ย่อยง่าย ไม่มีกากใย</t>
        </is>
      </c>
      <c r="G188" s="186" t="inlineStr">
        <is>
          <t>ดื่มน้ำมากๆ ต่อวัน และออกกำลังกายอย่างสม่ำเสมอ</t>
        </is>
      </c>
      <c r="H188" s="186" t="inlineStr">
        <is>
          <t>ปรึกษาแพทย์ผู้เชี่ยวชาญ เพื่อหาสาเหตุ และปรับเปลี่ยนการรักษา</t>
        </is>
      </c>
      <c r="I188" s="186" t="inlineStr">
        <is>
          <t>ทุกข้อคือคำแนะนำที่เหมาะสม</t>
        </is>
      </c>
      <c r="J188" s="185" t="inlineStr">
        <is>
          <t>3</t>
        </is>
      </c>
      <c r="K188" s="186" t="inlineStr">
        <is>
          <t>✅ คำตอบที่ถูกต้อง: ข้อ ค. ดื่มน้ำมากๆ ต่อวัน และออกกำลังกายอย่างสม่ำเสมอ
🎯 ทำไมข้อนี้ถึงถูก:
🎯 ทำไมข้อนี้ถึงถูก: การปรับเปลี่ยนพฤติกรรม (non-pharmacological treatment) เป็นหัวใจสำคัญอันดับแรกในการรักษาและป้องกันอาการท้องผูก ได้แก่ การดื่มน้ำสะอาดอย่างเพียงพอ (อย่างน้อย 1.5-2 ลิตรต่อวัน) การออกกำลังกายสม่ำเสมอเพื่อกระตุ้นการเคลื่อนไหวของลำไส้ และการรับประทานอาหารที่มีเส้นใยหรือกากใยสูง (dietary fiber 20-35 กรัมต่อวัน)
🔍 ข้ออื่นผิดเพราะอะไร:
•
• ข
• ้
• อ
• ก
• .
• :
• ห
• ล
• ี
• ก
• เ
• ล
• ี
• ่
• ย
• ง
• อ
• า
• ห
• า
• ร
• ร
• ส
• จ
• ั
• ด
• เ
• ป
• ็
• น
• ค
• ำ
• แ
• น
• ะ
• น
• ำ
• ส
• ำ
• ห
• ร
• ั
• บ
• โ
• ร
• ค
• ก
• ร
• ด
• ไ
• ห
• ล
• ย
• ้
• อ
• น
• แ
• ผ
• ล
• ใ
• น
• ก
• ร
• ะ
• เ
• พ
• า
• ะ
• อ
• า
• ห
• า
• ร
• ห
• ร
• ื
• อ
• ร
• ิ
• ด
• ส
• ี
• ด
• ว
• ง
• ท
• ว
• า
• ร
• อ
• ั
• ก
• เ
• ส
• บ
• แ
• ต
• ่
• ไ
• ม
• ่
• ไ
• ด
• ้
• ช
• ่
• ว
• ย
• แ
• ก
• ้
• ป
• ั
• ญ
• ห
• า
• ท
• ้
• อ
• ง
• ผ
• ู
• ก
• โ
• ด
• ย
• ต
• ร
• ง
•
• ข
• ้
• อ
• ข
• .
• :
• ก
• ิ
• น
• อ
• า
• ห
• า
• ร
• อ
• ่
• อ
• น
• ย
• ่
• อ
• ย
• ง
• ่
• า
• ย
• ไ
• ม
• ่
• ม
• ี
• ก
• า
• ก
• ใ
• ย
• :
• ค
• ำ
• แ
• น
• ะ
• น
• ำ
• น
• ี
• ้
• ผ
• ิ
• ด
• โ
• ด
• ย
• ส
• ิ
• ้
• น
• เ
• ช
• ิ
• ง
• เ
• พ
• ร
• า
• ะ
• ก
• า
• ร
• ร
• ั
• บ
• ป
• ร
• ะ
• ท
• า
• น
• อ
• า
• ห
• า
• ร
• ท
• ี
• ่
• ไ
• ม
• ่
• ม
• ี
• ก
• า
• ก
• ใ
• ย
• จ
• ะ
• ย
• ิ
• ่
• ง
• ล
• ด
• ม
• ว
• ล
• อ
• ุ
• จ
• จ
• า
• ร
• ะ
• แ
• ล
• ะ
• ท
• ำ
• ใ
• ห
• ้
• อ
• า
• ก
• า
• ร
• ท
• ้
• อ
• ง
• ผ
• ู
• ก
• ร
• ุ
• น
• แ
• ร
• ง
• ข
• ึ
• ้
• น
• ผ
• ู
• ้
• ป
• ่
• ว
• ย
• ท
• ้
• อ
• ง
• ผ
• ู
• ก
• ต
• ้
• อ
• ง
• เ
• พ
• ิ
• ่
• ม
• ก
• า
• ก
• ใ
• ย
• อ
• า
• ห
• า
• ร
•
• ข
• ้
• อ
• ง
• .
• :
• ป
• ร
• ึ
• ก
• ษ
• า
• แ
• พ
• ท
• ย
• ์
• ผ
• ู
• ้
• เ
• ช
• ี
• ่
• ย
• ว
• ช
• า
• ญ
• เ
• พ
• ื
• ่
• อ
• ห
• า
• ส
• า
• เ
• ห
• ต
• ุ
• ค
• ว
• ร
• ท
• ำ
• เ
• ม
• ื
• ่
• อ
• ม
• ี
• ส
• ั
• ญ
• ญ
• า
• ณ
• เ
• ต
• ื
• อ
• น
• อ
• ั
• น
• ต
• ร
• า
• ย
• (
• a
• l
• a
• r
• m
• f
• e
• a
• t
• u
• r
• e
• s
• )
• เ
• ช
• ่
• น
• ถ
• ่
• า
• ย
• เ
• ป
• ็
• น
• เ
• ล
• ื
• อ
• ด
• น
• ้
• ำ
• ห
• น
• ั
• ก
• ล
• ด
• เ
• ฉ
• ี
• ย
• บ
• พ
• ล
• ั
• น
• ห
• ร
• ื
• อ
• ร
• ั
• ก
• ษ
• า
• เ
• บ
• ื
• ้
• อ
• ง
• ต
• ้
• น
• แ
• ล
• ้
• ว
• ไ
• ม
• ่
• ด
• ี
• ข
• ึ
• ้
• น
• ไ
• ม
• ่
• ใ
• ช
• ่
• ค
• ำ
• แ
• น
• ะ
• น
• ำ
• แ
• ร
• ก
• เ
• ร
• ิ
• ่
• ม
• ส
• ำ
• ห
• ร
• ั
• บ
• ท
• ้
• อ
• ง
• ผ
• ู
• ก
• ท
• ั
• ่
• ว
• ไ
• ป
•
• ข
• ้
• อ
• จ
• .
• :
• ท
• ุ
• ก
• ข
• ้
• อ
• ค
• ื
• อ
• ค
• ำ
• แ
• น
• ะ
• น
• ำ
• ท
• ี
• ่
• เ
• ห
• ม
• า
• ะ
• ส
• ม
• :
• ไ
• ม
• ่
• ถ
• ู
• ก
• ต
• ้
• อ
• ง
• เ
• น
• ื
• ่
• อ
• ง
• จ
• า
• ก
• ข
• ้
• อ
• ข
• .
• เ
• ป
• ็
• น
• ค
• ำ
• แ
• น
• ะ
• น
• ำ
• ท
• ี
• ่
• ผ
• ิ
• ด
• อ
• ย
• ่
• า
• ง
• ช
• ั
• ด
• เ
• จ
• น</t>
        </is>
      </c>
      <c r="L188" s="186" t="n"/>
      <c r="M188" s="186" t="inlineStr">
        <is>
          <t>Gastrointestinal</t>
        </is>
      </c>
      <c r="N188" s="186" t="inlineStr">
        <is>
          <t>Diarrhea &amp; Constipation</t>
        </is>
      </c>
      <c r="O188" s="185" t="inlineStr">
        <is>
          <t>Clinic</t>
        </is>
      </c>
      <c r="P188" s="186" t="inlineStr">
        <is>
          <t>[SOURCE: Mock Pharmtutor 2024 Set 2 ข้อ 27]</t>
        </is>
      </c>
      <c r="Q188" s="185" t="inlineStr">
        <is>
          <t>ข้อสอบจำลอง</t>
        </is>
      </c>
      <c r="R188" s="185" t="inlineStr">
        <is>
          <t>Mock Pharmtutor 2024</t>
        </is>
      </c>
      <c r="S188" s="185" t="n"/>
    </row>
    <row r="189" ht="24" customHeight="1" s="49">
      <c r="A189" s="185" t="n">
        <v>187</v>
      </c>
      <c r="B189" s="186" t="n"/>
      <c r="C189" s="186" t="inlineStr">
        <is>
          <t>คำนิยามของ อาการท้องเสียเรื้อรัง (Chronic Diarrhea) คืออะไร</t>
        </is>
      </c>
      <c r="D189" s="186" t="n"/>
      <c r="E189" s="186" t="inlineStr">
        <is>
          <t>มีอาการถ่ายมากกว่า 2 ครั้งต่อ 1 วัน</t>
        </is>
      </c>
      <c r="F189" s="186" t="inlineStr">
        <is>
          <t>มีอาการถ่ายมากกว่า 3 ครั้งต่อ 1 วัน</t>
        </is>
      </c>
      <c r="G189" s="186" t="inlineStr">
        <is>
          <t>มีอาการถ่ายผิดปกติ ติดต่อกันเป็นระยะเวลานานมากกว่า 7 วัน</t>
        </is>
      </c>
      <c r="H189" s="186" t="inlineStr">
        <is>
          <t>มีอาการถ่ายผิดปกติ ติดต่อกันเป็นระยะเวลานานมากกว่า 14 วัน</t>
        </is>
      </c>
      <c r="I189" s="186" t="inlineStr">
        <is>
          <t>ข้อ a และ c ถูก</t>
        </is>
      </c>
      <c r="J189" s="185" t="inlineStr">
        <is>
          <t>4</t>
        </is>
      </c>
      <c r="K189" s="186" t="inlineStr">
        <is>
          <t>✅ คำตอบที่ถูกต้อง: ข้อ ง. มีอาการถ่ายผิดปกติ ติดต่อกันเป็นระยะเวลานานมากกว่า 14 วัน
🎯 ทำไมข้อนี้ถึงถูก:
🎯 ทำไมข้อนี้ถึงถูก: ตามเกณฑ์ทางการแพทย์และข้อสอบสภาเภสัชกรรม ภาวะท้องเสียเฉียบพลัน (Acute diarrhea) คืออาการถ่ายเหลวผิดปกติที่มีระยะเวลาไม่เกิน 14 วัน หากมีอาการถ่ายผิดปกติต่อเนื่องยาวนานมากกว่า 14 วันขึ้นไป (persistent or chronic diarrhea) จัดเป็นภาวะท้องเสียเรื้อรังที่ต้องตรวจหาสาเหตุเฉพาะ เช่น การติดเชื้อปรสิต ลำไส้อักเสบเรื้อรัง (IBD) หรือ malabsorption
🔍 ข้ออื่นผิดเพราะอะไร:
•
• ข
• ้
• อ
• ก
• .
• :
• ม
• ี
• อ
• า
• ก
• า
• ร
• ถ
• ่
• า
• ย
• ม
• า
• ก
• ก
• ว
• ่
• า
• 2
• ค
• ร
• ั
• ้
• ง
• ต
• ่
• อ
• 1
• ว
• ั
• น
• เ
• ป
• ็
• น
• เ
• พ
• ี
• ย
• ง
• เ
• ก
• ณ
• ฑ
• ์
• ค
• ว
• า
• ม
• ถ
• ี
• ่
• ใ
• น
• ก
• า
• ร
• น
• ิ
• ย
• า
• ม
• อ
• า
• ก
• า
• ร
• ถ
• ่
• า
• ย
• เ
• ห
• ล
• ว
• เ
• บ
• ื
• ้
• อ
• ง
• ต
• ้
• น
• ไ
• ม
• ่
• ใ
• ช
• ่
• ค
• ำ
• น
• ิ
• ย
• า
• ม
• ด
• ้
• า
• น
• ร
• ะ
• ย
• ะ
• เ
• ว
• ล
• า
• ข
• อ
• ง
• อ
• า
• ก
• า
• ร
• เ
• ร
• ื
• ้
• อ
• ร
• ั
• ง
•
• ข
• ้
• อ
• ข
• .
• :
• ม
• ี
• อ
• า
• ก
• า
• ร
• ถ
• ่
• า
• ย
• ม
• า
• ก
• ก
• ว
• ่
• า
• 3
• ค
• ร
• ั
• ้
• ง
• ต
• ่
• อ
• 1
• ว
• ั
• น
• เ
• ป
• ็
• น
• เ
• ก
• ณ
• ฑ
• ์
• ค
• ว
• า
• ม
• ถ
• ี
• ่
• อ
• ุ
• จ
• จ
• า
• ร
• ะ
• เ
• ห
• ล
• ว
• ท
• ี
• ่
• เ
• ป
• ็
• น
• น
• ้
• ำ
• (
• w
• a
• t
• e
• r
• y
• s
• t
• o
• o
• l
• )
• ใ
• น
• ก
• า
• ร
• ว
• ิ
• น
• ิ
• จ
• ฉ
• ั
• ย
• โ
• ร
• ค
• อ
• ุ
• จ
• จ
• า
• ร
• ะ
• ร
• ่
• ว
• ง
• ท
• ั
• ่
• ว
• ไ
• ป
• ไ
• ม
• ่
• ไ
• ด
• ้
• ร
• ะ
• บ
• ุ
• ร
• ะ
• ย
• ะ
• เ
• ว
• ล
• า
• เ
• ร
• ื
• ้
• อ
• ร
• ั
• ง
•
• ข
• ้
• อ
• ค
• .
• :
• ม
• ี
• อ
• า
• ก
• า
• ร
• ถ
• ่
• า
• ย
• ผ
• ิ
• ด
• ป
• ก
• ต
• ิ
• ต
• ิ
• ด
• ต
• ่
• อ
• ก
• ั
• น
• เ
• ป
• ็
• น
• ร
• ะ
• ย
• ะ
• เ
• ว
• ล
• า
• น
• า
• น
• ม
• า
• ก
• ก
• ว
• ่
• า
• 7
• ว
• ั
• น
• ย
• ั
• ง
• อ
• ย
• ู
• ่
• ใ
• น
• ช
• ่
• ว
• ง
• ข
• อ
• ง
• a
• c
• u
• t
• e
• d
• i
• a
• r
• r
• h
• e
• a
• (
• ร
• ะ
• ย
• ะ
• ไ
• ม
• ่
• เ
• ก
• ิ
• น
• 1
• 4
• ว
• ั
• น
• )
•
• ข
• ้
• อ
• จ
• .
• :
• ข
• ้
• อ
• a
• แ
• ล
• ะ
• c
• ถ
• ู
• ก
• :
• ไ
• ม
• ่
• ถ
• ู
• ก
• ต
• ้
• อ
• ง
• เ
• น
• ื
• ่
• อ
• ง
• จ
• า
• ก
• น
• ิ
• ย
• า
• ม
• เ
• ช
• ิ
• ง
• ร
• ะ
• ย
• ะ
• เ
• ว
• ล
• า
• ท
• ี
• ่
• จ
• ำ
• แ
• น
• ก
• อ
• อ
• ก
• จ
• า
• ก
• a
• c
• u
• t
• e
• d
• i
• a
• r
• r
• h
• e
• a
• ค
• ื
• อ
• ร
• ะ
• ย
• ะ
• เ
• ว
• ล
• า
• ท
• ี
• ่
• น
• า
• น
• เ
• ก
• ิ
• น
• 1
• 4
• ว
• ั
• น
• (
• ข
• ้
• อ
• ง
• .
• )</t>
        </is>
      </c>
      <c r="L189" s="186" t="n"/>
      <c r="M189" s="186" t="inlineStr">
        <is>
          <t>Gastrointestinal</t>
        </is>
      </c>
      <c r="N189" s="186" t="inlineStr">
        <is>
          <t>Diarrhea &amp; Constipation</t>
        </is>
      </c>
      <c r="O189" s="185" t="inlineStr">
        <is>
          <t>Clinic</t>
        </is>
      </c>
      <c r="P189" s="186" t="inlineStr">
        <is>
          <t>[SOURCE: Mock Pharmtutor 2024 Set 2 ข้อ 28]</t>
        </is>
      </c>
      <c r="Q189" s="185" t="inlineStr">
        <is>
          <t>ข้อสอบจำลอง</t>
        </is>
      </c>
      <c r="R189" s="185" t="inlineStr">
        <is>
          <t>Mock Pharmtutor 2024</t>
        </is>
      </c>
      <c r="S189" s="185" t="n"/>
    </row>
    <row r="190" ht="24" customHeight="1" s="49">
      <c r="A190" s="185" t="n">
        <v>188</v>
      </c>
      <c r="B190" s="186"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(IBS-C)</t>
        </is>
      </c>
      <c r="C190" s="186" t="inlineStr">
        <is>
          <t>ข้อใดเป็นยารักษาลำดับแรก</t>
        </is>
      </c>
      <c r="D190" s="186" t="n"/>
      <c r="E190" s="186" t="inlineStr">
        <is>
          <t>Psyllium-based product</t>
        </is>
      </c>
      <c r="F190" s="186" t="inlineStr">
        <is>
          <t>Bisacodyl</t>
        </is>
      </c>
      <c r="G190" s="186" t="inlineStr">
        <is>
          <t>Lubiprostone</t>
        </is>
      </c>
      <c r="H190" s="186" t="inlineStr">
        <is>
          <t>Tegaserod</t>
        </is>
      </c>
      <c r="I190" s="186" t="inlineStr">
        <is>
          <t>Prucalopride</t>
        </is>
      </c>
      <c r="J190" s="185" t="inlineStr">
        <is>
          <t>1</t>
        </is>
      </c>
      <c r="K190" s="186" t="inlineStr">
        <is>
          <t>✅ คำตอบที่ถูกต้อง: ข้อ ก. Psyllium-based product
🎯 ทำไมข้อนี้ถึงถูก:
🎯 ทำไมข้อนี้ถึงถูก: สำหรับโรคลำไส้แปรปรวนชนิดท้องผูกเด่น (Irritable Bowel Syndrome with Constipation: IBS-C) แนวทางเวชปฏิบัติแนะนำให้เริ่มต้นการรักษาด้วยสารเพิ่มกากใยชนิดละลายน้ำได้ (Soluble fiber เช่น Psyllium-based bulk-forming laxatives) เป็นตัวเลือกแรก เพราะช่วยเพิ่มมวลและความชุ่มชื้นของอุจจาระ ทำให้อุจจาระนุ่มและขับถ่ายง่ายขึ้นโดยไม่ก่อให้เกิดอาการปวดเกร็งท้องรุนแรง
🔍 ข้ออื่นผิดเพราะอะไร:
•
• ข
• ้
• อ
• ข
• .
• :
• B
• i
• s
• a
• c
• o
• d
• y
• l
• เ
• ป
• ็
• น
• s
• t
• i
• m
• u
• l
• a
• n
• t
• l
• a
• x
• a
• t
• i
• v
• e
• ท
• ี
• ่
• ก
• ร
• ะ
• ต
• ุ
• ้
• น
• ก
• า
• ร
• บ
• ี
• บ
• ต
• ั
• ว
• ข
• อ
• ง
• ก
• ล
• ้
• า
• ม
• เ
• น
• ื
• ้
• อ
• ล
• ำ
• ไ
• ส
• ้
• อ
• า
• จ
• ท
• ำ
• ใ
• ห
• ้
• อ
• า
• ก
• า
• ร
• ป
• ว
• ด
• เ
• ก
• ร
• ็
• ง
• ท
• ้
• อ
• ง
• (
• a
• b
• d
• o
• m
• i
• n
• a
• l
• c
• r
• a
• m
• p
• i
• n
• g
• )
• ใ
• น
• ผ
• ู
• ้
• ป
• ่
• ว
• ย
• I
• B
• S
• แ
• ย
• ่
• ล
• ง
• จ
• ึ
• ง
• ไ
• ม
• ่
• แ
• น
• ะ
• น
• ำ
• ใ
• ห
• ้
• ใ
• ช
• ้
• เ
• ป
• ็
• น
• ย
• า
• อ
• ั
• น
• ด
• ั
• บ
• แ
• ร
• ก
•
• ข
• ้
• อ
• ค
• .
• :
• L
• u
• b
• i
• p
• r
• o
• s
• t
• o
• n
• e
• เ
• ป
• ็
• น
• c
• h
• l
• o
• r
• i
• d
• e
• c
• h
• a
• n
• n
• e
• l
• a
• c
• t
• i
• v
• a
• t
• o
• r
• ท
• ี
• ่
• ม
• ี
• ร
• า
• ค
• า
• แ
• พ
• ง
• ส
• ำ
• ร
• อ
• ง
• ไ
• ว
• ้
• ส
• ำ
• ห
• ร
• ั
• บ
• ผ
• ู
• ้
• ป
• ่
• ว
• ย
• I
• B
• S
• 
• C
• เ
• พ
• ศ
• ห
• ญ
• ิ
• ง
• ท
• ี
• ่
• ม
• ี
• อ
• า
• ก
• า
• ร
• ร
• ุ
• น
• แ
• ร
• ง
• แ
• ล
• ะ
• ไ
• ม
• ่
• ต
• อ
• บ
• ส
• น
• อ
• ง
• ต
• ่
• อ
• ก
• า
• ร
• ร
• ั
• ก
• ษ
• า
• เ
• บ
• ื
• ้
• อ
• ง
• ต
• ้
• น
•
• ข
• ้
• อ
• ง
• .
• :
• T
• e
• g
• a
• s
• e
• r
• o
• d
• เ
• ป
• ็
• น
• 5
• 
• H
• T
• 4
• a
• g
• o
• n
• i
• s
• t
• ท
• ี
• ่
• ถ
• ู
• ก
• จ
• ำ
• ก
• ั
• ด
• ก
• า
• ร
• ใ
• ช
• ้
• แ
• ล
• ะ
• ถ
• อ
• น
• อ
• อ
• ก
• จ
• า
• ก
• ต
• ล
• า
• ด
• ใ
• น
• ห
• ล
• า
• ย
• ป
• ร
• ะ
• เ
• ท
• ศ
• เ
• น
• ื
• ่
• อ
• ง
• จ
• า
• ก
• ค
• ว
• า
• ม
• เ
• ส
• ี
• ่
• ย
• ง
• ต
• ่
• อ
• ผ
• ล
• ข
• ้
• า
• ง
• เ
• ค
• ี
• ย
• ง
• ร
• ้
• า
• ย
• แ
• ร
• ง
• ท
• า
• ง
• ร
• ะ
• บ
• บ
• ห
• ั
• ว
• ใ
• จ
• แ
• ล
• ะ
• ห
• ล
• อ
• ด
• เ
• ล
• ื
• อ
• ด
• (
• c
• a
• r
• d
• i
• o
• v
• a
• s
• c
• u
• l
• a
• r
• e
• v
• e
• n
• t
• s
• )
•
• ข
• ้
• อ
• จ
• .
• :
• P
• r
• u
• c
• a
• l
• o
• p
• r
• i
• d
• e
• เ
• ป
• ็
• น
• h
• i
• g
• h
• l
• y
• s
• e
• l
• e
• c
• t
• i
• v
• e
• 5
• 
• H
• T
• 4
• r
• e
• c
• e
• p
• t
• o
• r
• a
• g
• o
• n
• i
• s
• t
• ม
• ี
• ข
• ้
• อ
• บ
• ่
• ง
• ใ
• ช
• ้
• ห
• ล
• ั
• ก
• ใ
• น
• c
• h
• r
• o
• n
• i
• c
• i
• d
• i
• o
• p
• a
• t
• h
• i
• c
• c
• o
• n
• s
• t
• i
• p
• a
• t
• i
• o
• n
• ท
• ี
• ่
• ไ
• ม
• ่
• ต
• อ
• บ
• ส
• น
• อ
• ง
• ต
• ่
• อ
• ย
• า
• ร
• ะ
• บ
• า
• ย
• อ
• ื
• ่
• น
• ไ
• ม
• ่
• ใ
• ช
• ่
• f
• i
• r
• s
• t
• 
• l
• i
• n
• e
• ส
• ำ
• ห
• ร
• ั
• บ
• I
• B
• S
• 
• C</t>
        </is>
      </c>
      <c r="L190" s="186" t="n"/>
      <c r="M190" s="186" t="inlineStr">
        <is>
          <t>Gastrointestinal</t>
        </is>
      </c>
      <c r="N190" s="186" t="inlineStr">
        <is>
          <t>Diarrhea &amp; Constipation</t>
        </is>
      </c>
      <c r="O190" s="185" t="inlineStr">
        <is>
          <t>Clinic</t>
        </is>
      </c>
      <c r="P190" s="186" t="inlineStr">
        <is>
          <t>[SOURCE: Mock Pharmtutor 2024 Set 2 ข้อ 29]</t>
        </is>
      </c>
      <c r="Q190" s="185" t="inlineStr">
        <is>
          <t>ข้อสอบจำลอง</t>
        </is>
      </c>
      <c r="R190" s="185" t="inlineStr">
        <is>
          <t>Mock Pharmtutor 2024</t>
        </is>
      </c>
      <c r="S190" s="185" t="n"/>
    </row>
    <row r="191" ht="24" customHeight="1" s="49">
      <c r="A191" s="185" t="n">
        <v>189</v>
      </c>
      <c r="B191" s="186" t="n"/>
      <c r="C191" s="186" t="inlineStr">
        <is>
          <t>41. ผู้ป่วยหญิงอายุ 55 ปี มารับการรักษาด้วยอาการแสบร้อนกลางอกและมีกรดไหลย้อนมาที่ลำคอ (GERD) มีอาการมา 3 เดือน โดยมีอาการสัปดาห์ละ 3-4 วัน รบกวนการนอนหลับและการทำงาน การเลือกใช้ยาในข้อใดเหมาะสมที่สุดสำหรับการรักษาเริ่มต้น (Initial empiric treatment)</t>
        </is>
      </c>
      <c r="D191" s="186" t="n"/>
      <c r="E191" s="186" t="inlineStr">
        <is>
          <t>Omeprazole 20 mg รับประทานวันละ 1 ครั้ง ก่อนอาหารเช้า 30-60 นาที เป็นเวลา 8 สัปดาห์</t>
        </is>
      </c>
      <c r="F191" s="186" t="inlineStr">
        <is>
          <t>Famotidine 20 mg รับประทานเฉพาะเวลามีอาการ</t>
        </is>
      </c>
      <c r="G191" s="186" t="inlineStr">
        <is>
          <t>Antacid suspension รับประทาน 1 ช้อนโต๊ะ หลังอาหาร 3 มื้อ</t>
        </is>
      </c>
      <c r="H191" s="186" t="inlineStr">
        <is>
          <t>Metoclopramide 10 mg รับประทานก่อนอาหาร 3 มื้อ</t>
        </is>
      </c>
      <c r="I191" s="186" t="inlineStr">
        <is>
          <t>Simethicone 80 mg เคี้ยวก่อนนอน</t>
        </is>
      </c>
      <c r="J191" s="185" t="inlineStr">
        <is>
          <t>1</t>
        </is>
      </c>
      <c r="K191" s="186" t="inlineStr">
        <is>
          <t>✅ คำตอบที่ถูกต้อง: ข้อ ก. Omeprazole 20 mg รับประทานวันละ 1 ครั้ง ก่อนอาหารเช้า 30-60 นาที เป็นเวลา 8 สัปดาห์
🎯 ทำไมข้อนี้ถึงถูก:
🎯 ทำไมข้อนี้ถึงถูก: ตามแนวทางเวชปฏิบัติ ACG Guidelines สำหรับโรคกรดไหลย้อน (GERD) ในผู้ป่วยที่มีอาการบ่อย (มากกว่า 2 ครั้งต่อสัปดาห์) การรักษาทางเลือกแรกที่ให้ประสิทธิผลสูงสุดคือยากลุ่ม Proton Pump Inhibitors (PPIs เช่น Omeprazole 20 mg/day) รับประทานวันละ 1 ครั้ง ก่อนอาหารมื้อแรกของวัน 30-60 นาที ติดต่อกันเป็นเวลา 8 สัปดาห์ เพื่อให้ได้การสมานแผลในหลอดอาหารและการควบคุมอาการที่สมบูรณ์ที่สุด
🔍 ข้ออื่นผิดเพราะอะไร:
• ข้อ ข. และ ค. ยากลุ่ม H2RA และ Antacid เหมาะสำหรับอาการไม่รุนแรง หรือมีอาการเป็นครั้งคราว (Mild/intermittent GERD)
• ข้อ ง. Metoclopramide เสี่ยงต่อการเกิด Extrapyramidal symptoms (EPS) และไม่มีหลักฐานสนับสนุนให้ใช้เดี่ยวในการรักษา GERD
• ข้อ จ. Simethicone ใช้ลดแก๊สและอาการท้องอืด ไม่ได้ช่วยรักษา GERD
• --</t>
        </is>
      </c>
      <c r="L191" s="186" t="n"/>
      <c r="M191" s="186" t="inlineStr">
        <is>
          <t>Gastrointestinal</t>
        </is>
      </c>
      <c r="N191" s="186" t="inlineStr">
        <is>
          <t>GERD &amp; Peptic Ulcer Disease</t>
        </is>
      </c>
      <c r="O191" s="185" t="inlineStr">
        <is>
          <t>Clinic</t>
        </is>
      </c>
      <c r="P191" s="186" t="inlineStr">
        <is>
          <t>ข้อ 41 Mock RxCU83 ชุดที่ 2</t>
        </is>
      </c>
      <c r="Q191" s="185" t="inlineStr">
        <is>
          <t>ข้อสอบจำลอง</t>
        </is>
      </c>
      <c r="R191" s="185" t="inlineStr">
        <is>
          <t>Mock RxCU83 ชุดที่ 2</t>
        </is>
      </c>
      <c r="S191" s="185" t="n"/>
    </row>
    <row r="192" ht="24" customHeight="1" s="49">
      <c r="A192" s="185" t="n">
        <v>190</v>
      </c>
      <c r="B192" s="186" t="n"/>
      <c r="C192" s="186" t="inlineStr">
        <is>
          <t>42. คำแนะนำในการปรับเปลี่ยนพฤติกรรมการดำเนินชีวิต (Lifestyle modifications) ในข้อใดต่อไปนี้ เหมาะสมและมีหลักฐานเชิงประจักษ์ชัดเจนในการช่วยลดอาการกรดไหลย้อนเวลากลางคืน (Nocturnal GERD)</t>
        </is>
      </c>
      <c r="D192" s="186" t="n"/>
      <c r="E192" s="186" t="inlineStr">
        <is>
          <t>การปรับยกหัวเตียงให้สูงขึ้นประมาณ 6 ถึง 8 นิ้ว และหลีกเลี่ยงการนอนราบหลังรับประทานอาหารภายใน 2 ถึง 3 ชั่วโมง</t>
        </is>
      </c>
      <c r="F192" s="186" t="inlineStr">
        <is>
          <t>การรับประทานอาหารมื้อดึกก่อนนอนเพื่อช่วยดูดซับกรดในกระเพาะอาหาร</t>
        </is>
      </c>
      <c r="G192" s="186" t="inlineStr">
        <is>
          <t>การดื่มชาเขียวหรือกาแฟอุ่นๆ ก่อนนอนเพื่อช่วยย่อยอาหาร</t>
        </is>
      </c>
      <c r="H192" s="186" t="inlineStr">
        <is>
          <t>การนอนตะแคงขวาเพื่อช่วยให้อาหารไหลลงสู่ลำไส้เล็กได้เร็วขึ้น</t>
        </is>
      </c>
      <c r="I192" s="186" t="inlineStr">
        <is>
          <t>การออกกำลังกายหนักทันทีหลังอาหารมื้อเย็น</t>
        </is>
      </c>
      <c r="J192" s="185" t="inlineStr">
        <is>
          <t>1</t>
        </is>
      </c>
      <c r="K192" s="186" t="inlineStr">
        <is>
          <t>✅ คำตอบที่ถูกต้อง: ข้อ ก. การปรับยกหัวเตียงให้สูงขึ้นประมาณ 6 ถึง 8 นิ้ว และหลีกเลี่ยงการนอนราบหลังรับประทานอาหารภายใน 2 ถึง 3 ชั่วโมง
🎯 ทำไมข้อนี้ถึงถูก:
🎯 ทำไมข้อนี้ถึงถูก: การยกหัวเตียงให้สูงขึ้น 6-8 นิ้ว (Head of bed elevation) โดยการหนุนขาเตียงหรือใช้หมอนลาดเอียง (Wedge pillow) ร่วมกับการเว้นระยะห่างระหว่างอาหารมื้อเย็นกับการเข้านอนอย่างน้อย 2-3 ชั่วโมง อาศัยแรงโน้มถ่วงในการป้องกันไม่ให้น้ำย่อยและอาหารในกระเพาะอาหารไหลย้อนกลับขึ้นสู่หลอดอาหารในเวลากลางคืน
🔍 ข้ออื่นผิดเพราะอะไร:
• ข้อ ข. การกินอาหารมื้อดึกจะกระตุ้นการหลั่งกรดและเพิ่มความดันในกระเพาะอาหาร
• ข้อ ค. ชา กาแฟ คาเฟอีนทำให้หูรูดหลอดอาหารส่วนล่าง (LES) คลายตัว
• ข้อ ง. การนอนตะแคงขวาทำให้รอยต่อหลอดอาหารและกระเพาะอยู่ต่ำกว่าระดับน้ำย่อย เพิ่มการไหลย้อน (ควรนอนตะแคงซ้าย: Left lateral position)
• ข้อ จ. การออกกำลังกายหนักหลังอาหารเพิ่มความดันในช่องท้อง
• --</t>
        </is>
      </c>
      <c r="L192" s="186" t="n"/>
      <c r="M192" s="186" t="inlineStr">
        <is>
          <t>Gastrointestinal</t>
        </is>
      </c>
      <c r="N192" s="186" t="inlineStr">
        <is>
          <t>GERD &amp; Peptic Ulcer Disease</t>
        </is>
      </c>
      <c r="O192" s="185" t="inlineStr">
        <is>
          <t>Clinic</t>
        </is>
      </c>
      <c r="P192" s="186" t="inlineStr">
        <is>
          <t>ข้อ 42 Mock RxCU83 ชุดที่ 2</t>
        </is>
      </c>
      <c r="Q192" s="185" t="inlineStr">
        <is>
          <t>ข้อสอบจำลอง</t>
        </is>
      </c>
      <c r="R192" s="185" t="inlineStr">
        <is>
          <t>Mock RxCU83 ชุดที่ 2</t>
        </is>
      </c>
      <c r="S192" s="185" t="n"/>
    </row>
    <row r="193" ht="24" customHeight="1" s="49">
      <c r="A193" s="185" t="n">
        <v>191</v>
      </c>
      <c r="B193" s="186" t="n"/>
      <c r="C193" s="186" t="inlineStr">
        <is>
          <t>43. การใช้ยากลุ่ม Proton Pump Inhibitors (เช่น Omeprazole) ต่อเนื่องเป็นระยะเวลานานหลายปี ข้อใดคืออาการไม่พึงประสงค์และความเสี่ยงที่สำคัญที่เภสัชกรต้องเฝ้าระวังและติดตามอย่างใกล้ชิด</t>
        </is>
      </c>
      <c r="D193" s="186" t="n"/>
      <c r="E193" s="186" t="inlineStr">
        <is>
          <t>ภาวะโพแทสเซียมในเลือดสูง และโรคหัวใจโต</t>
        </is>
      </c>
      <c r="F193" s="186" t="inlineStr">
        <is>
          <t>ภาวะแมกนีเซียมในเลือดต่ำ (Hypomagnesemia), กระดูกหักจากโรคกระดูกพรุน, และการติดเชื้อ Clostridioides difficile</t>
        </is>
      </c>
      <c r="G193" s="186" t="inlineStr">
        <is>
          <t>การเกิดภาวะน้ำตาลในเลือดต่ำอย่างรุนแรง</t>
        </is>
      </c>
      <c r="H193" s="186" t="inlineStr">
        <is>
          <t>การเพิ่มขึ้นของการดูดซึมวิตามิน B12 จนเกิดพิษ</t>
        </is>
      </c>
      <c r="I193" s="186" t="inlineStr">
        <is>
          <t>ภาวะไตวายเฉียบพลันจากการสร้างเกลือนิ่วแคลเซียมฟอสเฟต</t>
        </is>
      </c>
      <c r="J193" s="185" t="inlineStr">
        <is>
          <t>2</t>
        </is>
      </c>
      <c r="K193" s="186" t="inlineStr">
        <is>
          <t>✅ คำตอบที่ถูกต้อง: ข้อ ข. ภาวะแมกนีเซียมในเลือดต่ำ (Hypomagnesemia), กระดูกหักจากโรคกระดูกพรุน, และการติดเชื้อ Clostridioides difficile
🎯 ทำไมข้อนี้ถึงถูก:
🎯 ทำไมข้อนี้ถึงถูก: การยับยั้งกรดในกระเพาะอาหารอย่างรุนแรงและยาวนาน (Long-term PPI use) ส่งผลให้:
1. การดูดซึมแคลเซียมและแมกนีเซียมลดลง ทำให้เกิด Hypomagnesemia และเพิ่มความเสี่ยงต่อ Bone fracture
2. สภาพแวดล้อมที่เป็นกรดลดลงทำให้แบคทีเรียประจำถิ่นเสียสมดุล เพิ่มความเสี่ยงต่อการติดเชื้อทางเดินอาหารรุนแรง โดยเฉพาะ C. difficile-associated diarrhea (CDAD)
3. การดูดซึมวิตามิน B12 ลดลงจากภาวะ Achlorhydria
🔍 ข้ออื่นผิดเพราะอะไร:
• ข้อ ก. และ ค. ไม่ใช่ผลข้างเคียงของการใช้ยา PPI
• ข้อ ง. การดูดซึมวิตามิน B12 จะลดลง ไม่ใช่เพิ่มขึ้น
• ข้อ จ. แม้ PPI จะสัมพันธ์กับ Acute Interstitial Nephritis (AIN) แต่ไม่ใช่จากการสร้างนิ่วแคลเซียมฟอสเฟต
• --</t>
        </is>
      </c>
      <c r="L193" s="186" t="n"/>
      <c r="M193" s="186" t="inlineStr">
        <is>
          <t>Gastrointestinal</t>
        </is>
      </c>
      <c r="N193" s="186" t="inlineStr">
        <is>
          <t>GERD &amp; Peptic Ulcer Disease</t>
        </is>
      </c>
      <c r="O193" s="185" t="inlineStr">
        <is>
          <t>Clinic</t>
        </is>
      </c>
      <c r="P193" s="186" t="inlineStr">
        <is>
          <t>ข้อ 43 Mock RxCU83 ชุดที่ 2</t>
        </is>
      </c>
      <c r="Q193" s="185" t="inlineStr">
        <is>
          <t>ข้อสอบจำลอง</t>
        </is>
      </c>
      <c r="R193" s="185" t="inlineStr">
        <is>
          <t>Mock RxCU83 ชุดที่ 2</t>
        </is>
      </c>
      <c r="S193" s="185" t="n"/>
    </row>
    <row r="194" ht="24" customHeight="1" s="49">
      <c r="A194" s="185" t="n">
        <v>192</v>
      </c>
      <c r="B194" s="186" t="n"/>
      <c r="C194" s="186" t="inlineStr">
        <is>
          <t>99. ผู้ป่วยชายอายุ 45 ปี มีอาการแสบร้อนกลางอก เรอเปรี้ยว มีกลิ่นปาก รับประทานยาธาตุน้ำขาว (Salol + Menthol + Anise oil + Calcium carbonate / Bismuth) เมื่อมีอาการแล้วรู้สึกดีขึ้น กลไกการออกฤทธิ์หลักของยานี้ในการบรรเทาอาการแสบร้อนกลางอกคือข้อใด</t>
        </is>
      </c>
      <c r="D194" s="186" t="n"/>
      <c r="E194" s="186" t="inlineStr">
        <is>
          <t>สะเทินกรดในกระเพาะอาหารอย่างรวดเร็ว (Acid neutralization) และเคลือบเยื่อบุกระเพาะอาหาร</t>
        </is>
      </c>
      <c r="F194" s="186" t="inlineStr">
        <is>
          <t>ยับยั้งเอนไซม์ H⁺/K⁺ ATPase Proton Pump อย่างถาวร</t>
        </is>
      </c>
      <c r="G194" s="186" t="inlineStr">
        <is>
          <t>ปิดกั้นตัวรับ Histamine H2-receptor บน Parietal cells</t>
        </is>
      </c>
      <c r="H194" s="186" t="inlineStr">
        <is>
          <t>ลดการหลั่งสารสื่อประสาท Acetylcholine จากเส้นประสาท Vagus</t>
        </is>
      </c>
      <c r="I194" s="186" t="inlineStr">
        <is>
          <t>สร้างชั้นแพเจลลอยตัว (Raft-forming barrier) ปิดกั้นทางเดินอาหาร</t>
        </is>
      </c>
      <c r="J194" s="185" t="inlineStr">
        <is>
          <t>1</t>
        </is>
      </c>
      <c r="K194" s="186" t="inlineStr">
        <is>
          <t>✅ คำตอบที่ถูกต้อง: ข้อ ก. สะเทินกรดในกระเพาะอาหารอย่างรวดเร็ว (Acid neutralization) และเคลือบเยื่อบุกระเพาะอาหาร
🎯 ทำไมข้อนี้ถึงถูก:
🎯 ทำไมข้อนี้ถึงถูก: ยาธาตุน้ำขาวมีส่วนประกอบของสารลดกรด (Antacids เช่น Calcium carbonate หรือ Magnesium) ร่วมกับตัวยาเคลือบสมานแผลและขับลม (Salol, Menthol, Anise oil, Bismuth) ออกฤทธิ์ทำปฏิกิริยาสะเทินกรดไฮโดรคลอริกในกระเพาะอาหารโดยตรงแบบเคมี ทำให้ค่า pH สูงขึ้นอย่างรวดเร็ว จึงบรรเทาอาการแสบร้อนกลางอกและเรอเปรี้ยวได้ทันที
🔍 ข้ออื่นผิดเพราะอะไร:
• ข้อ ข. เป็นกลไกของยากลุ่ม PPIs
• ข้อ ค. เป็นกลไกของยากลุ่ม H2RAs
• ข้อ ง. เป็นกลไกของยากลุ่ม Anticholinergics
• ข้อ จ. เป็นกลไกของยากลุ่ม Alginate raft-forming formulations (เช่น Gaviscon)
• --</t>
        </is>
      </c>
      <c r="L194" s="186" t="n"/>
      <c r="M194" s="186" t="inlineStr">
        <is>
          <t>Gastrointestinal</t>
        </is>
      </c>
      <c r="N194" s="186" t="inlineStr">
        <is>
          <t>GERD &amp; Peptic Ulcer Disease</t>
        </is>
      </c>
      <c r="O194" s="185" t="inlineStr">
        <is>
          <t>Clinic</t>
        </is>
      </c>
      <c r="P194" s="186" t="inlineStr">
        <is>
          <t>ข้อ 99 Mock RxCU83 ชุดที่ 2</t>
        </is>
      </c>
      <c r="Q194" s="185" t="inlineStr">
        <is>
          <t>ข้อสอบจำลอง</t>
        </is>
      </c>
      <c r="R194" s="185" t="inlineStr">
        <is>
          <t>Mock RxCU83 ชุดที่ 2</t>
        </is>
      </c>
      <c r="S194" s="185" t="n"/>
    </row>
    <row r="195" ht="24" customHeight="1" s="49">
      <c r="A195" s="185" t="n">
        <v>193</v>
      </c>
      <c r="B195" s="186" t="n"/>
      <c r="C195" s="186" t="inlineStr">
        <is>
          <t>100. จากกรณีศึกษาผู้ป่วยชายอายุ 45 ปี ในข้อ 99 ซึ่งมีอาการแสบร้อนกลางอกเรื้อรัง และมีประวัติรับประทานยาต้านการอักเสบ Piroxicam มาต่อเนื่อง 4 สัปดาห์สำหรับโรคข้ออักเสบ การเลือกใช้ยารักษาโรคกรดไหลย้อนและแผลทางเดินอาหารที่เหมาะสมที่สุดตามแนวทางเวชปฏิบัติประเทศไทยคือข้อใด</t>
        </is>
      </c>
      <c r="D195" s="186" t="n"/>
      <c r="E195" s="186" t="inlineStr">
        <is>
          <t>Omeprazole 20 mg รับประทานวันละ 1 ครั้ง ก่อนอาหารเช้า</t>
        </is>
      </c>
      <c r="F195" s="186" t="inlineStr">
        <is>
          <t>Metoclopramide 10 mg รับประทานวันละ 3 ครั้ง ก่อนอาหาร</t>
        </is>
      </c>
      <c r="G195" s="186" t="inlineStr">
        <is>
          <t>Famotidine 20 mg รับประทานวันละ 1 ครั้ง ก่อนนอน</t>
        </is>
      </c>
      <c r="H195" s="186" t="inlineStr">
        <is>
          <t>Sucralfate 1 g รับประทานวันละ 4 ครั้ง หลังอาหาร</t>
        </is>
      </c>
      <c r="I195" s="186" t="inlineStr">
        <is>
          <t>Domperidone 10 mg รับประทานวันละ 3 ครั้ง ก่อนอาหาร</t>
        </is>
      </c>
      <c r="J195" s="185" t="inlineStr">
        <is>
          <t>1</t>
        </is>
      </c>
      <c r="K195" s="186" t="inlineStr">
        <is>
          <t>✅ คำตอบที่ถูกต้อง: ข้อ ก. Omeprazole 20 mg รับประทานวันละ 1 ครั้ง ก่อนอาหารเช้า
🎯 ทำไมข้อนี้ถึงถูก:
🎯 ทำไมข้อนี้ถึงถูก: ผู้ป่วยมีอาการของโรคกรดไหลย้อน (GERD) ร่วมกับมีความเสี่ยงสูงต่อการเกิดแผลในกระเพาะอาหารจากการใช้ยา NSAIDs (Piroxicam) ต่อเนื่อง ยาทางเลือกอันดับแรกที่มีประสิทธิผลสูงสุดทั้งในการสมานแผล รักษา GERD และป้องกันการเกิดแผลซ้ำจาก NSAIDs คือยากลุ่ม Proton Pump Inhibitors (เช่น Omeprazole 20 mg/day) รับประทานก่อนอาหารเช้า 30-60 นาที
🔍 ข้ออื่นผิดเพราะอะไร:
• ข้อ ข. และ จ. เป็นยาเพิ่มการบีบตัวของทางเดินอาหาร (Prokinetics) ไม่ใช่ยาหลักในการรักษา GERD
• ข้อ ค. Famotidine มีประสิทธิภาพในการสมานแผลและควบคุมกรดต่ำกว่า PPIs
• ข้อ ง. Sucralfate ต้องรับประทานวันละหลายครั้งและประสิทธิภาพด้อยกว่า PPIs</t>
        </is>
      </c>
      <c r="L195" s="186" t="n"/>
      <c r="M195" s="186" t="inlineStr">
        <is>
          <t>Gastrointestinal</t>
        </is>
      </c>
      <c r="N195" s="186" t="inlineStr">
        <is>
          <t>GERD &amp; Peptic Ulcer Disease</t>
        </is>
      </c>
      <c r="O195" s="185" t="inlineStr">
        <is>
          <t>Clinic</t>
        </is>
      </c>
      <c r="P195" s="186" t="inlineStr">
        <is>
          <t>ข้อ 100 Mock RxCU83 ชุดที่ 2</t>
        </is>
      </c>
      <c r="Q195" s="185" t="inlineStr">
        <is>
          <t>ข้อสอบจำลอง</t>
        </is>
      </c>
      <c r="R195" s="185" t="inlineStr">
        <is>
          <t>Mock RxCU83 ชุดที่ 2</t>
        </is>
      </c>
      <c r="S195" s="185" t="n"/>
    </row>
    <row r="196" ht="24" customHeight="1" s="49">
      <c r="A196" s="185" t="n">
        <v>194</v>
      </c>
      <c r="B196" s="186" t="inlineStr">
        <is>
          <t>101. 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t>
        </is>
      </c>
      <c r="C196" s="186" t="inlineStr">
        <is>
          <t>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D196" s="186" t="inlineStr">
        <is>
          <t>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E196" s="186" t="inlineStr">
        <is>
          <t>Omeprazole</t>
        </is>
      </c>
      <c r="F196" s="186" t="inlineStr">
        <is>
          <t>Esomeprazole</t>
        </is>
      </c>
      <c r="G196" s="186" t="inlineStr">
        <is>
          <t>Rabeprazole</t>
        </is>
      </c>
      <c r="H196" s="186" t="inlineStr">
        <is>
          <t>Lansoprazole</t>
        </is>
      </c>
      <c r="I196" s="186" t="inlineStr">
        <is>
          <t>Dexlansoprazole</t>
        </is>
      </c>
      <c r="J196" s="185" t="inlineStr">
        <is>
          <t>3</t>
        </is>
      </c>
      <c r="K196" s="186" t="inlineStr">
        <is>
          <t>✅ คำตอบที่ถูกต้อง: ข้อ c. Rabeprazole
🎯 ทำไมข้อนี้ถึงถูก:
Rabeprazole: ถูก metabolized ในร่างกายเป็นหลักผ่าน non-enzymatic reduction pathway และพึ่งพาเอนไซม์ CYP2C19 เพียงเล็กน้อย จึงมีผลยับยั้ง CYP2C19 ต่ำที่สุดในกลุ่ม PPI และไม่มีผลรบกวนการเปลี่ยนรูปของ clopidogrel (prodrug) ไปเป็น active metabolite ผ่าน CYP2C19 ทำให้เป็น PPI ที่ปลอดภัยและแนะนำมากที่สุดเมื่อต้องใช้ร่วมกับ clopidogrel โดยเฉพาะในผู้ป่วยที่มีภาวะ CYP2C19 poor metabolizer
🔍 ข้ออื่นผิดเพราะอะไร:
• ข้อ a.: Omeprazole เป็น potent inhibitor ของเอนไซม์ CYP2C19 ชัดเจนที่สุด ทำให้ลด bioactivation ของ clopidogrel ลงอย่างมาก ส่งผลเพิ่มความเสี่ยงต่อการเกิด recurrent stent thrombosis และ cardiovascular events จึงมีข้อห้ามใช้ร่วมกัน
• ข้อ b.: Esomeprazole เป็น S-enantiomer ของ omeprazole ซึ่งยังคงมีฤทธิ์ยับยั้ง CYP2C19 สูงเช่นเดียวกัน และมีคำเตือนหลีกเลี่ยงการใช้ร่วมกับ clopidogrel
• ข้อ d.: Lansoprazole มีผลยับยั้ง CYP2C19 ในระดับปานกลาง ซึ่งยังคงมีปฏิกิริยากับ clopidogrel มากกว่า rabeprazole
• ข้อ e.: Dexlansoprazole ถูก metabolized ผ่านทาง CYP2C19 และ CYP3A4 จึงยังคงมีโอกาสเกิด drug interaction กับ clopidogrel มากกว่า rabeprazole
• --</t>
        </is>
      </c>
      <c r="L196" s="186" t="n"/>
      <c r="M196" s="186" t="inlineStr">
        <is>
          <t>Gastrointestinal</t>
        </is>
      </c>
      <c r="N196" s="186" t="inlineStr">
        <is>
          <t>Gastroesophageal reflux disease (GERD)</t>
        </is>
      </c>
      <c r="O196" s="185" t="inlineStr">
        <is>
          <t>Clinic</t>
        </is>
      </c>
      <c r="P196" s="186" t="inlineStr">
        <is>
          <t>2567</t>
        </is>
      </c>
      <c r="Q196" s="185" t="inlineStr">
        <is>
          <t>ข้อสอบจำลอง</t>
        </is>
      </c>
      <c r="R196" s="185" t="inlineStr">
        <is>
          <t>Mock RxCU83 ชุดที่ 2</t>
        </is>
      </c>
      <c r="S196" s="185" t="n"/>
    </row>
    <row r="197" ht="24" customHeight="1" s="49">
      <c r="A197" s="185" t="n">
        <v>195</v>
      </c>
      <c r="B197" s="186" t="n"/>
      <c r="C197" s="186" t="inlineStr">
        <is>
          <t>102. กลไกการเกิด negative feedback inhibition ของร่างกายในการยับยั้งการหลั่งกรดในกระเพาะอาหารที่มากเกินไป คือกลไกใด</t>
        </is>
      </c>
      <c r="D197" s="186" t="inlineStr">
        <is>
          <t>กลไกการเกิด negative feedback inhibition ของร่างกายในการยับยั้งการหลั่งกรดในกระเพาะอาหารที่มากเกินไป คือกลไกใด</t>
        </is>
      </c>
      <c r="E197" s="186" t="inlineStr">
        <is>
          <t>กรดกระตุ้น G cell ให้หลั่ง ACh</t>
        </is>
      </c>
      <c r="F197" s="186" t="inlineStr">
        <is>
          <t>กรดยับยั้งการหลั่ง somatostatin จาก D cell</t>
        </is>
      </c>
      <c r="G197" s="186" t="inlineStr">
        <is>
          <t>กรดกระตุ้นการหลั่ง somatostatin จาก D cell</t>
        </is>
      </c>
      <c r="H197" s="186" t="inlineStr">
        <is>
          <t>กรดกระตุ้นการหลั่ง histamine จาก ECL cell</t>
        </is>
      </c>
      <c r="I197" s="186" t="inlineStr">
        <is>
          <t>กรดยับยั้งการหลั่ง somatostatin จาก ECL cell</t>
        </is>
      </c>
      <c r="J197" s="185" t="inlineStr">
        <is>
          <t>3</t>
        </is>
      </c>
      <c r="K197" s="186" t="inlineStr">
        <is>
          <t>✅ คำตอบที่ถูกต้อง: ข้อ c. กรดกระตุ้นการหลั่ง somatostatin จาก D cell
🎯 ทำไมข้อนี้ถึงถูก:
เมื่อ pH ในกระเพาะอาหารลดลงต่ำกว่า 3 (สภาวะกรดสูง) กรดไฮโดรคลอริกจะไปกระตุ้น D cells ในกระเพาะอาหารให้หลั่ง somatostatin ซึ่ง somatostatin จะออกฤทธิ์แบบ paracrine จับกับ sst2 receptor บน G cells เพื่อยับยั้งการหลั่ง gastrin และจับกับ parietal cells/ECL cells เพื่อยับยั้งการหลั่งกรดโดยตรง นับเป็นกลไก negative feedback สำคัญในการป้องกันไม่ให้กระเพาะหลั่งกรดมากเกินไป
🔍 ข้ออื่นผิดเพราะอะไร:
• ข้อ a.: กรดที่สูงขึ้นจะยับยั้ง G cells ไม่ใช่กระตุ้น และ ACh หลั่งจาก enteric cholinergic neurons (vagus nerve) ไม่ได้หลั่งจาก G cells
• ข้อ b.: กรดไม่ได้ยับยั้ง somatostatin แต่เป็นตัวกระตุ้นหลักให้ D cells หลั่ง somatostatin ออกมาควบคุมกรด
• ข้อ d.: การกระตุ้น ECL cell ให้หลั่ง histamine เป็นกลไกที่เพิ่มการหลั่งกรด (กระตุ้นโดย gastrin และ ACh) ไม่ใช่ negative feedback เพื่อยับยั้งกรด
• ข้อ e.: ECL cells มีหน้าที่หลักในการหลั่ง histamine ไม่ได้หลั่ง somatostatin (somatostatin หลั่งจาก D cells)
• --</t>
        </is>
      </c>
      <c r="L197" s="186" t="n"/>
      <c r="M197" s="186" t="inlineStr">
        <is>
          <t>Gastrointestinal</t>
        </is>
      </c>
      <c r="N197" s="186" t="inlineStr">
        <is>
          <t>Peptic ulcer disease (PUD)</t>
        </is>
      </c>
      <c r="O197" s="185" t="inlineStr">
        <is>
          <t>Clinic</t>
        </is>
      </c>
      <c r="P197" s="186" t="inlineStr">
        <is>
          <t>2567</t>
        </is>
      </c>
      <c r="Q197" s="185" t="inlineStr">
        <is>
          <t>ข้อสอบจำลอง</t>
        </is>
      </c>
      <c r="R197" s="185" t="inlineStr">
        <is>
          <t>Mock RxCU83 ชุดที่ 2</t>
        </is>
      </c>
      <c r="S197" s="185" t="n"/>
    </row>
    <row r="198" ht="24" customHeight="1" s="49">
      <c r="A198" s="185" t="n">
        <v>196</v>
      </c>
      <c r="B198" s="186" t="n"/>
      <c r="C198" s="186" t="inlineStr">
        <is>
          <t>103. [RECONSTRUCTED: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D198" s="186" t="inlineStr">
        <is>
          <t>[RECONSTRUCTED: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E198" s="186" t="inlineStr">
        <is>
          <t>ยับยั้ง final common pathway ของการหลั่งกรดและมี mucosal healing rate ที่สูงกว่า</t>
        </is>
      </c>
      <c r="F198" s="186" t="inlineStr">
        <is>
          <t>ออกฤทธิ์ได้รวดเร็วกว่า H2RA ในการบรรเทาอาการแสบร้อนกลางอกเฉียบพลันหลังรับประทานยาทันที</t>
        </is>
      </c>
      <c r="G198" s="186" t="inlineStr">
        <is>
          <t>เกิดภาวะ tachyphylaxis หรือ tolerance ได้ช้ากว่า H2RA เพียงเล็กน้อย</t>
        </is>
      </c>
      <c r="H198" s="186" t="inlineStr">
        <is>
          <t>มี bioavailability สูงกว่าและไม่ถูกทำลายด้วยกรดในกระเพาะอาหารแม้ไม่มี enteric coating</t>
        </is>
      </c>
      <c r="I198" s="186" t="inlineStr">
        <is>
          <t>สามารถรับประทานพร้อมอาหารมื้อหนักได้โดยไม่ส่งผลกระทบต่อการดูดซึมยา</t>
        </is>
      </c>
      <c r="J198" s="185" t="inlineStr">
        <is>
          <t>1</t>
        </is>
      </c>
      <c r="K198" s="186" t="inlineStr">
        <is>
          <t>✅ คำตอบที่ถูกต้อง: ข้อ a. ยับยั้ง final common pathway ของการหลั่งกรดและมี mucosal healing rate ที่สูงกว่า
🎯 ทำไมข้อนี้ถึงถูก:
PPIs ออกฤทธิ์ยับยั้งเอนไซม์ H+/K+ ATPase ซึ่งเป็น final common pathway ของการหลั่งกรดจาก parietal cells ทำให้สามารถยับยั้งกรดได้ทั้งที่ถูกกระตุ้นโดย gastrin, histamine และ acetylcholine จึงมี mucosal healing rate และ symptom control ใน GERD และ peptic ulcer สูงกว่า H2RA อย่างมีนัยสำคัญ และไม่พบปัญหา tachyphylaxis (tolerance) เหมือน H2RA
🔍 ข้ออื่นผิดเพราะอะไร:
• ข้อ b.: H2RA ออกฤทธิ์บรรเทาอาการเฉียบพลันได้เร็วกว่า PPI (PPI ต้องใช้เวลา 2-3 วันเพื่อให้ยากระจายตัวจับ proton pump ได้เต็มที่และมี pharmacodynamic steady state)
• ข้อ c.: H2RA มักเกิด tolerance/tachyphylaxis ภายใน 1-2 สัปดาห์ของการใช้อย่างต่อเนื่อง ส่วน PPI ไม่พบปัญหา tachyphylaxis ในทางคลินิก
• ข้อ d.: PPI เป็นยาที่ไม่คงตัวในกรด (acid-labile) จึงจำเป็นต้องผลิตในรูปแบบ enteric-coated granules/tablets เสมอเพื่อป้องกันการสลายตัวในกระเพาะอาหาร
• ข้อ e.: PPI ควรรับประทานก่อนอาหารประมาณ 30-60 นาที เพื่อให้ยาถูกดูดซึมเข้ากระแสเลือดไปถึง parietal cells ในช่วงที่ proton pumps ถูกกระตุ้นจากการรับประทานอาหาร
• --</t>
        </is>
      </c>
      <c r="L198" s="186" t="n"/>
      <c r="M198" s="186" t="inlineStr">
        <is>
          <t>Gastrointestinal</t>
        </is>
      </c>
      <c r="N198" s="186" t="inlineStr">
        <is>
          <t>Gastroesophageal reflux disease (GERD)</t>
        </is>
      </c>
      <c r="O198" s="185" t="inlineStr">
        <is>
          <t>Clinic</t>
        </is>
      </c>
      <c r="P198" s="186" t="inlineStr">
        <is>
          <t>2567</t>
        </is>
      </c>
      <c r="Q198" s="185" t="inlineStr">
        <is>
          <t>ข้อสอบจำลอง</t>
        </is>
      </c>
      <c r="R198" s="185" t="inlineStr">
        <is>
          <t>Mock RxCU83 ชุดที่ 2</t>
        </is>
      </c>
      <c r="S198" s="185" t="n"/>
    </row>
    <row r="199" ht="24" customHeight="1" s="49">
      <c r="A199" s="185" t="n">
        <v>197</v>
      </c>
      <c r="B199" s="186" t="n"/>
      <c r="C199" s="186" t="inlineStr">
        <is>
          <t>107. 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D199" s="186" t="inlineStr">
        <is>
          <t>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E199" s="186" t="inlineStr">
        <is>
          <t>รับประทานอาหารที่มีวิตามิน B12 เพิ่มขึ้น หรือตรวจติดตามระดับวิตามิน B12 ในเลือด</t>
        </is>
      </c>
      <c r="F199" s="186" t="inlineStr">
        <is>
          <t>รับประทานพืชที่มีกากใยสูงปริมาณมากๆ เพื่อช่วยลดการดูดซึมยา PPI</t>
        </is>
      </c>
      <c r="G199" s="186" t="inlineStr">
        <is>
          <t>ดื่มน้ำส้มสายชูหรือน้ำผลไม้รสเปรี้ยวจัดพร้อมมื้ออาหารเพื่อกระตุ้นกรด</t>
        </is>
      </c>
      <c r="H199" s="186" t="inlineStr">
        <is>
          <t>งดรับประทานอาหารประเภทโปรตีนและเนื้อสัตว์ทั้งหมด</t>
        </is>
      </c>
      <c r="I199" s="186" t="inlineStr">
        <is>
          <t>ดื่มกาแฟเข้มข้นหลังอาหารทันทีเพื่อช่วยเร่งการย่อย</t>
        </is>
      </c>
      <c r="J199" s="185" t="inlineStr">
        <is>
          <t>1</t>
        </is>
      </c>
      <c r="K199" s="186" t="inlineStr">
        <is>
          <t>✅ คำตอบที่ถูกต้อง: ข้อ a. รับประทานอาหารที่มีวิตามิน B12 เพิ่มขึ้น หรือตรวจติดตามระดับวิตามิน B12 ในเลือด
🎯 ทำไมข้อนี้ถึงถูก:
การใช้ PPI ติดต่อกันเป็นเวลานานทำให้ภาวะกรดในกระเพาะอาหารถูกยับยั้งอย่างต่อเนื่อง (hypochlorhydria/achlorhydria) ส่งผลให้ไม่สามารถปลดปล่อย Vitamin B12 ออกจากโปรตีนในอาหารได้ และลดการดูดซึมแคลเซียม แมกนีเซียม และธาตุเหล็ก จึงแนะนำให้ผู้ป่วยรับประทานอาหารที่มีวิตามิน B12 สูง เสริมอาหาร หรือติดตามระดับวิตามิน B12 และแร่ธาตุเพื่อป้องกันภาวะโลหิตจางและโรคเส้นประสาท
🔍 ข้ออื่นผิดเพราะอะไร:
• ข้อ b.: การกินกากใยอาหารสูงไม่ได้เกี่ยวข้องโดยตรงกับการแก้ปัญหาอาการไม่พึงประสงค์ระยะยาวของ PPI
• ข้อ c.: การดื่มน้ำผลไม้รสเปรี้ยวจัดหรือน้ำส้มสายชูจะไปกระตุ้นและระคายเคืองเยื่อบุกระเพาะอาหารและหลอดอาหาร ทำให้อาการ GERD แย่ลง
• ข้อ d.: การงดโปรตีนและเนื้อสัตว์จะยิ่งทำให้ขาดวิตามิน B12 รุนแรงขึ้น
• ข้อ e.: คาเฟอีนในกาแฟทำให้ lower esophageal sphincter คลายตัวและกระตุ้นการหลั่งกรด ทำให้อาการไหลย้อนกำเริบ
• --</t>
        </is>
      </c>
      <c r="L199" s="186" t="n"/>
      <c r="M199" s="186" t="inlineStr">
        <is>
          <t>Gastrointestinal</t>
        </is>
      </c>
      <c r="N199" s="186" t="inlineStr">
        <is>
          <t>Gastroesophageal reflux disease (GERD)</t>
        </is>
      </c>
      <c r="O199" s="185" t="inlineStr">
        <is>
          <t>Clinic</t>
        </is>
      </c>
      <c r="P199" s="186" t="inlineStr">
        <is>
          <t>2567</t>
        </is>
      </c>
      <c r="Q199" s="185" t="inlineStr">
        <is>
          <t>ข้อสอบจำลอง</t>
        </is>
      </c>
      <c r="R199" s="185" t="inlineStr">
        <is>
          <t>Mock RxCU83 ชุดที่ 2</t>
        </is>
      </c>
      <c r="S199" s="185" t="n"/>
    </row>
    <row r="200" ht="24" customHeight="1" s="49">
      <c r="A200" s="185" t="n">
        <v>198</v>
      </c>
      <c r="B200" s="186" t="n"/>
      <c r="C200" s="186" t="inlineStr">
        <is>
          <t>108. 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D200" s="186" t="inlineStr">
        <is>
          <t>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E200" s="186" t="inlineStr">
        <is>
          <t>เพื่อเพิ่มพลังงานและโปรตีนในการซ่อมแซมเยื่อบุหลอดอาหาร</t>
        </is>
      </c>
      <c r="F200" s="186" t="inlineStr">
        <is>
          <t>เพื่อลดปริมาตรและแรงดันภายในกระเพาะอาหาร จึงช่วยลดโอกาสการไหลย้อนของกรดขึ้นสู่หลอดอาหาร</t>
        </is>
      </c>
      <c r="G200" s="186" t="inlineStr">
        <is>
          <t>เพื่อกระตุ้นให้กระเพาะอาหารหลั่งกรดไฮโดรคลอริกอย่างต่อเนื่อง</t>
        </is>
      </c>
      <c r="H200" s="186" t="inlineStr">
        <is>
          <t>เพื่อยับยั้งการหลั่ง gastrin จาก G cells อย่างถาวร</t>
        </is>
      </c>
      <c r="I200" s="186" t="inlineStr">
        <is>
          <t>เพื่อเพิ่มระยะเวลาการคงอยู่ของอาหารในกระเพาะอาหาร (gastric emptying time)</t>
        </is>
      </c>
      <c r="J200" s="185" t="inlineStr">
        <is>
          <t>2</t>
        </is>
      </c>
      <c r="K200" s="186" t="inlineStr">
        <is>
          <t>✅ คำตอบที่ถูกต้อง: ข้อ b. เพื่อลดปริมาตรและแรงดันภายในกระเพาะอาหาร จึงช่วยลดโอกาสการไหลย้อนของกรดขึ้นสู่หลอดอาหาร
🎯 ทำไมข้อนี้ถึงถูก:
การรับประทานอาหารมื้อใหญ่ทำให้เกิด gastric distension และเพิ่มแรงดันภายในกระเพาะอาหาร (intragastric pressure) ส่งผลให้เกิด transient lower esophageal sphincter relaxations (TLESRs) บ่อยขึ้นและดันน้ำย่อยกรดไหลย้อนขึ้นสู่หลอดอาหาร การแบ่งรับประทานมื้อละน้อยๆ จะช่วยลดการขยายตัวของกระเพาะอาหารและลดแรงดันไหลย้อนได้อย่างมีประสิทธิภาพ
🔍 ข้ออื่นผิดเพราะอะไร:
• ข้อ a.: การแบ่งอาหารมื้อเล็กไม่ได้มีวัตถุประสงค์หลักเพื่อเพิ่มพลังงาน แต่เน้นการควบคุมปริมาตรอาหาร
• ข้อ c.: การกระตุ้นการหลั่งกรดไม่ใช่ผลดีต่อผู้ป่วยโรค GERD
• ข้อ d.: อาหารมื้อเล็กไม่ได้ยับยั้ง gastrin อย่างถาวร
• ข้อ e.: การยืดเวลาอาหารค้างในกระเพาะจะยิ่งทำให้อาหารและกรดมีโอกาสไหลย้อนมากขึ้น วัตถุประสงค์ที่แท้จริงคือต้องการให้กระเพาะบีบตัวระบายอาหารได้เร็ว
• --</t>
        </is>
      </c>
      <c r="L200" s="186" t="n"/>
      <c r="M200" s="186" t="inlineStr">
        <is>
          <t>Gastrointestinal</t>
        </is>
      </c>
      <c r="N200" s="186" t="inlineStr">
        <is>
          <t>Gastroesophageal reflux disease (GERD)</t>
        </is>
      </c>
      <c r="O200" s="185" t="inlineStr">
        <is>
          <t>Clinic</t>
        </is>
      </c>
      <c r="P200" s="186" t="inlineStr">
        <is>
          <t>2567</t>
        </is>
      </c>
      <c r="Q200" s="185" t="inlineStr">
        <is>
          <t>ข้อสอบจำลอง</t>
        </is>
      </c>
      <c r="R200" s="185" t="inlineStr">
        <is>
          <t>Mock RxCU83 ชุดที่ 2</t>
        </is>
      </c>
      <c r="S200" s="185" t="n"/>
    </row>
    <row r="201" ht="24" customHeight="1" s="49">
      <c r="A201" s="185" t="n">
        <v>199</v>
      </c>
      <c r="B201" s="186" t="n"/>
      <c r="C201" s="186" t="inlineStr">
        <is>
          <t>110. 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D201" s="186" t="inlineStr">
        <is>
          <t>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E201" s="186" t="inlineStr">
        <is>
          <t>Reduced mucosal resistance ทำให้เกิดกระบวนการขาดเลือดเฉียบพลันในเยื่อบุหลอดอาหาร</t>
        </is>
      </c>
      <c r="F201" s="186" t="inlineStr">
        <is>
          <t>Increased esophageal peristalsis ทำให้เกิด acid reflux ขึ้นสู่หลอดอาหารส่วนบนมากขึ้น</t>
        </is>
      </c>
      <c r="G201" s="186" t="inlineStr">
        <is>
          <t>การเกิด acid pocket สะสมอยู่บริเวณส่วนบนของ chime ใกล้รอยต่อ gastroesophageal junction หลังอาหาร</t>
        </is>
      </c>
      <c r="H201" s="186" t="inlineStr">
        <is>
          <t>การเพิ่มขึ้นของ Lower Esophageal Sphincter pressure จนเกิดการตีบตันของหลอดอาหาร</t>
        </is>
      </c>
      <c r="I201" s="186" t="inlineStr">
        <is>
          <t>การเกิดภาวะน้ำลายหลั่งมากผิดปกติ (hypersalivation) ในเวลากลางคืนทำให้น้ำย่อยกรดสัมผัสเยื่อบุนานขึ้น</t>
        </is>
      </c>
      <c r="J201" s="185" t="inlineStr">
        <is>
          <t>3</t>
        </is>
      </c>
      <c r="K201" s="186" t="inlineStr">
        <is>
          <t>✅ คำตอบที่ถูกต้อง: ข้อ c. การเกิด acid pocket สะสมอยู่บริเวณส่วนบนของ chime ใกล้รอยต่อ gastroesophageal junction หลังอาหาร
🎯 ทำไมข้อนี้ถึงถูก:
หลังรับประทานอาหารมื้อใหญ่ จะเกิดชั้นของกรดที่ไม่ถูกสะเทินโดยอาหาร เรียกว่า acid pocket สะสมลอยตัวอยู่ด้านบนสุดของกระเพาะอาหารบริเวณรอยต่อ gastroesophageal junction เมื่อผู้ป่วยนอนราบหรือเกิด transient LES relaxation กรดใน acid pocket นี้จะไหลย้อนเข้าสู่หลอดอาหารได้ง่ายที่สุด ทำให้เกิดอาการ heartburn รุนแรงหลังมื้ออาหารและเวลานอน
🔍 ข้ออื่นผิดเพราะอะไร:
• ข้อ a.: การไหลย้อนไม่ได้เกิดจาก mucosal ischemia เฉียบพลัน แต่เกิดจากกรดสัมผัสเยื่อบุนานเกินไป
• ข้อ b.: Esophageal peristalsis ทำหน้าที่เคลียร์กรดออกจากหลอดอาหาร (acid clearance) หาก peristalsis ทำงานดีจะช่วยลดอาการ ไม่ใช่เพิ่มการไหลย้อน
• ข้อ d.: ใน GERD ความดันของ Lower Esophageal Sphincter จะลดลง (decreased LES pressure) หรือเกิด transient LES relaxation ไม่ใช่เพิ่มขึ้น
• ข้อ e.: ในเวลากลางคืนการหลั่งน้ำลายจะลดลง (hyposalivation) ทำให้ขาดกลไกสะเทินกรดและขาดการกลืนน้ำลายตามธรรมชาติ กรดจึงค้างอยู่ในหลอดอาหารนานขึ้น
• --</t>
        </is>
      </c>
      <c r="L201" s="186" t="n"/>
      <c r="M201" s="186" t="inlineStr">
        <is>
          <t>Gastrointestinal</t>
        </is>
      </c>
      <c r="N201" s="186" t="inlineStr">
        <is>
          <t>Gastroesophageal reflux disease (GERD)</t>
        </is>
      </c>
      <c r="O201" s="185" t="inlineStr">
        <is>
          <t>Clinic</t>
        </is>
      </c>
      <c r="P201" s="186" t="inlineStr">
        <is>
          <t>2567</t>
        </is>
      </c>
      <c r="Q201" s="185" t="inlineStr">
        <is>
          <t>ข้อสอบจำลอง</t>
        </is>
      </c>
      <c r="R201" s="185" t="inlineStr">
        <is>
          <t>Mock RxCU83 ชุดที่ 2</t>
        </is>
      </c>
      <c r="S201" s="185" t="n"/>
    </row>
    <row r="202" ht="24" customHeight="1" s="49">
      <c r="A202" s="185" t="n">
        <v>200</v>
      </c>
      <c r="B202" s="186" t="n"/>
      <c r="C202" s="186" t="inlineStr">
        <is>
          <t>111. การเกิดพยาธิสภาพหลอดอาหารอักเสบ (Esophagitis) ในผู้ป่วย GERD เกิดจากกลไกในระดับเซลล์ข้อใด</t>
        </is>
      </c>
      <c r="D202" s="186" t="inlineStr">
        <is>
          <t>การเกิดพยาธิสภาพหลอดอาหารอักเสบ (Esophagitis) ในผู้ป่วย GERD เกิดจากกลไกในระดับเซลล์ข้อใด</t>
        </is>
      </c>
      <c r="E202" s="186" t="inlineStr">
        <is>
          <t>การทำลาย tight junction ของเยื่อบุหลอดอาหารโดยเชื้อแบคทีเรียประจำถิ่น</t>
        </is>
      </c>
      <c r="F202" s="186" t="inlineStr">
        <is>
          <t>Hydrogen ion แพร่กระจาย (diffuse) เข้าสู่เซลล์เยื่อบุหลอดอาหาร ทำให้เกิด intercellular acidification และ cell necrosis</t>
        </is>
      </c>
      <c r="G202" s="186" t="inlineStr">
        <is>
          <t>การสะสมของ nitrates ในเยื่อบุทางเดินอาหารเหนี่ยวนำให้เกิด oxidative damage</t>
        </is>
      </c>
      <c r="H202" s="186" t="inlineStr">
        <is>
          <t>การหดเกร็งตัวผิดปกติอย่างรุนแรงของกล้ามเนื้อเรียบชั้น longitudinal muscle</t>
        </is>
      </c>
      <c r="I202" s="186" t="inlineStr">
        <is>
          <t>การเสื่อมของเส้นประสาทรับความรู้สึก sympathetic บริเวณหลอดอาหาร</t>
        </is>
      </c>
      <c r="J202" s="185" t="inlineStr">
        <is>
          <t>2</t>
        </is>
      </c>
      <c r="K202" s="186" t="inlineStr">
        <is>
          <t>✅ คำตอบที่ถูกต้อง: ข้อ b. Hydrogen ion แพร่กระจาย (diffuse) เข้าสู่เซลล์เยื่อบุหลอดอาหาร ทำให้เกิด intercellular acidification และ cell necrosis
🎯 ทำไมข้อนี้ถึงถูก:
เยื่อบุผิวหลอดอาหารเป็นชนิด stratified squamous epithelium ซึ่งต้านทานกรดได้จำกัด เมื่อกรดไฮโดรคลอริกสัมผัสเยื่อบุนาน ไฮโดรเจนไอออน (H+) จะแพร่ทะลุผ่าน intercellular junction เข้าสู่เซลล์เยื่อบุ ทำให้ค่า pH ภายในเซลล์ลดลง เกิดเซลล์บวม ทำลายเอนไซม์และโครงสร้างเซลล์ จนนำไปสู่ cell necrosis, การหลุดลอกของเซลล์ และเกิดแผลอักเสบ (erosive esophagitis)
🔍 ข้ออื่นผิดเพราะอะไร:
• ข้อ a.: เชื้อแบคทีเรียไม่ใช่สาเหตุหลักของการเกิด GERD esophagitis แต่เกิดจากการทำลายโดยตรงจากกรดและเปปซิน
• ข้อ c.: ไนเตรตไม่ได้เป็นกลไกหลักในการเกิดภาวะ esophagitis
• ข้อ d.: การหดเกร็งของกล้ามเนื้อหลอดอาหารพบใน esophageal spasm ไม่ใช่กลไกที่ทำให้เยื่อบุหลอดอาหารอักเสบเป็นแผล
• ข้อ e.: ความผิดปกติของเส้นประสาทไม่ได้ทำให้เกิดเนื้อเยื่อตายหรืออักเสบโดยตรง
• --</t>
        </is>
      </c>
      <c r="L202" s="186" t="n"/>
      <c r="M202" s="186" t="inlineStr">
        <is>
          <t>Gastrointestinal</t>
        </is>
      </c>
      <c r="N202" s="186" t="inlineStr">
        <is>
          <t>Gastroesophageal reflux disease (GERD)</t>
        </is>
      </c>
      <c r="O202" s="185" t="inlineStr">
        <is>
          <t>Clinic</t>
        </is>
      </c>
      <c r="P202" s="186" t="inlineStr">
        <is>
          <t>2567</t>
        </is>
      </c>
      <c r="Q202" s="185" t="inlineStr">
        <is>
          <t>ข้อสอบจำลอง</t>
        </is>
      </c>
      <c r="R202" s="185" t="inlineStr">
        <is>
          <t>Mock RxCU83 ชุดที่ 2</t>
        </is>
      </c>
      <c r="S202" s="185" t="n"/>
    </row>
    <row r="203" ht="24" customHeight="1" s="49">
      <c r="A203" s="185" t="n">
        <v>201</v>
      </c>
      <c r="B203" s="186" t="n"/>
      <c r="C203" s="186" t="inlineStr">
        <is>
          <t>112. 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D203" s="186" t="inlineStr">
        <is>
          <t>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E203" s="186" t="inlineStr">
        <is>
          <t>ควรทำทันทีเมื่อผู้ป่วยมีอาการ heartburn เฉียบพลันโดยไม่ต้องหยุดยา</t>
        </is>
      </c>
      <c r="F203" s="186" t="inlineStr">
        <is>
          <t>ควรทำหลังจากหยุดยากลุ่ม PPI อย่างน้อย 2-4 สัปดาห์ (off PPI) เพื่อให้เห็นรอยโรคแท้จริง</t>
        </is>
      </c>
      <c r="G203" s="186" t="inlineStr">
        <is>
          <t>ควรทำขณะที่ผู้ป่วยกำลังรับประทานยา PPI ในขนาดสูงสุดเพื่อดูการตอบสนอง</t>
        </is>
      </c>
      <c r="H203" s="186" t="inlineStr">
        <is>
          <t>ควรทำเฉพาะในผู้ป่วยที่มีอาการสำลักกรด (regurgitation) เท่านั้น</t>
        </is>
      </c>
      <c r="I203" s="186" t="inlineStr">
        <is>
          <t>สามารถทำเวลาใดก็ได้โดยไม่มีผลกระทบจากการใช้ยาต้านการหลั่งกรด</t>
        </is>
      </c>
      <c r="J203" s="185" t="inlineStr">
        <is>
          <t>2</t>
        </is>
      </c>
      <c r="K203" s="186" t="inlineStr">
        <is>
          <t>✅ คำตอบที่ถูกต้อง: ข้อ b. ควรทำหลังจากหยุดยากลุ่ม PPI อย่างน้อย 2-4 สัปดาห์ (off PPI) เพื่อให้เห็นรอยโรคแท้จริง
🎯 ทำไมข้อนี้ถึงถูก:
การใช้ยา PPI สามารถรักษาแผลเยื่อบุหลอดอาหารอักเสบให้หายได้อย่างรวดเร็ว ดังนั้น หากต้องการส่องกล้องเพื่อวินิจฉัยและประเมินระดับความรุนแรงของ mucosal injury (เช่น Los Angeles classification) ในผู้ป่วยที่สงสัย GERD โดยไม่มีสัญญาณเตือน ควรหยุดยา PPI เป็นเวลา 2-4 สัปดาห์ก่อนตรวจ เพื่อไม่ให้ยาบดบังรอยโรคที่แท้จริง
🔍 ข้ออื่นผิดเพราะอะไร:
• ข้อ a.: อาการ heartburn เฉียบพลันที่ไม่มี alarm features แนะนำให้รักษาเบื้องต้นด้วย empiric PPI therapy ไม่จำเป็นต้องส่องกล้องทันที
• ข้อ c.: การตรวจขณะรับประทาน PPI จะทำให้แผลหายไปจนมองไม่เห็นรอยโรคเดิม นำไปสู่ผลลบลวง (false negative)
• ข้อ d.: ข้อบ่งชี้ของการส่องกล้องคือผู้ที่มี alarm symptoms (กลืนลำบาก, น้ำหนักลด, อาเจียนเลือด) หรือไม่ตอบสนองต่อ empiric PPI therapy ไม่จำกัดเฉพาะผู้ที่มี regurgitation
• ข้อ e.: การใช้ยายับยั้งกรดมีผลกระทบอย่างมากต่อภาพเยื่อบุที่ตรวจพบผ่านกล้อง
• --</t>
        </is>
      </c>
      <c r="L203" s="186" t="n"/>
      <c r="M203" s="186" t="inlineStr">
        <is>
          <t>Gastrointestinal</t>
        </is>
      </c>
      <c r="N203" s="186" t="inlineStr">
        <is>
          <t>Gastroesophageal reflux disease (GERD)</t>
        </is>
      </c>
      <c r="O203" s="185" t="inlineStr">
        <is>
          <t>Clinic</t>
        </is>
      </c>
      <c r="P203" s="186" t="inlineStr">
        <is>
          <t>2567</t>
        </is>
      </c>
      <c r="Q203" s="185" t="inlineStr">
        <is>
          <t>ข้อสอบจำลอง</t>
        </is>
      </c>
      <c r="R203" s="185" t="inlineStr">
        <is>
          <t>Mock RxCU83 ชุดที่ 2</t>
        </is>
      </c>
      <c r="S203" s="185" t="n"/>
    </row>
    <row r="204" ht="24" customHeight="1" s="49">
      <c r="A204" s="185" t="n">
        <v>202</v>
      </c>
      <c r="B204" s="186" t="inlineStr">
        <is>
          <t>ผู้ป่วยชายอายุ 25 ปี ปวดท้องจุกแน่น ปวดมากขึ้นเมื่อรับประทานอาหาร ส่องกล้องพบแผลบริเวณกระเพาะอาหาร (Gastric ulcer) ตรวจ CLO test พบเชื้อ H. pylori ให้ผลบวก ซักประวัติพบว่ารับประทานยา Diclofenac ทุกเย็น รับประทานอาหารไม่ตรงเวลา และดื่มสุรา
(ใช้ข้อมูลข้างต้นตอบคำถามข้อ 141 - 144)</t>
        </is>
      </c>
      <c r="C204" s="186" t="inlineStr">
        <is>
          <t>ข้อใดต่อไปนี้ไม่ใช่ปัจจัยสาเหตุหลักที่ทำให้เกิดโรคแผลในกระเพาะอาหาร (Peptic ulcer disease) ในผู้ป่วยรายนี้</t>
        </is>
      </c>
      <c r="D204" s="186" t="n"/>
      <c r="E204" s="186" t="inlineStr">
        <is>
          <t>การรับประทานยาในกลุ่ม NSAIDs (Diclofenac)</t>
        </is>
      </c>
      <c r="F204" s="186" t="inlineStr">
        <is>
          <t>การดื่มเครื่องดื่มที่มีคาเฟอีน</t>
        </is>
      </c>
      <c r="G204" s="186" t="inlineStr">
        <is>
          <t>การติดเชื้อ Helicobacter pylori</t>
        </is>
      </c>
      <c r="H204" s="186" t="inlineStr">
        <is>
          <t>การดื่มเครื่องดื่มแอลกอฮอล์</t>
        </is>
      </c>
      <c r="I204" s="186" t="inlineStr">
        <is>
          <t>การรับประทานอาหารไม่ตรงเวลา</t>
        </is>
      </c>
      <c r="J204" s="185" t="inlineStr">
        <is>
          <t>2</t>
        </is>
      </c>
      <c r="K204" s="186" t="inlineStr">
        <is>
          <t>✅ คำตอบที่ถูกต้อง: ข้อ ข. การดื่มเครื่องดื่มที่มีคาเฟอีน
🎯 ทำไมข้อนี้ถึงถูก:
- คำตอบที่ถูกต้อง: ข้อ ข. การดื่มเครื่องดื่มที่มีคาเฟอีน
- ทำไมข้อนี้ถึงถูก: ปัจจัยสาเหตุหลักที่ทำให้เกิดแผลในกระเพาะอาหารคือ H. pylori และ NSAIDs ส่วนแอลกอฮอล์และการกินอาหารไม่ตรงเวลาเป็นปัจจัยกระตุ้นร่วม โดยคาเฟอีนไม่ได้ถูกระบุไว้ในประวัติของผู้ป่วยรายนี้และไม่ใช่สาเหตุตั้งต้นหลักของการเกิดแผลเปปติก
🔍 ข้ออื่นผิดเพราะอะไร:
• ข้อ ก.: NSAIDs ยับยั้ง COX-1 ขัดขวางการสร้าง protective prostaglandins ในเยื่อบุกระเพาะ
• ข้อ ค.: H. pylori สร้าง urease และสารพิษทำลายเซลล์เยื่อบุกระเพาะอาหาร
• ข้อ ง.: แอลกอฮอล์ระคายเคืองและทำลาย mucosal barrier โดยตรง
• ข้อ จ.: การรับประทานอาหารไม่ตรงเวลาทำให้น้ำย่อยหลั่งมาสัมผัสเยื่อบุกระเพาะโดยตรง</t>
        </is>
      </c>
      <c r="L204" s="186" t="n"/>
      <c r="M204" s="186" t="inlineStr">
        <is>
          <t>Gastrointestinal</t>
        </is>
      </c>
      <c r="N204" s="186" t="inlineStr">
        <is>
          <t>Peptic ulcer disease</t>
        </is>
      </c>
      <c r="O204" s="185" t="inlineStr">
        <is>
          <t>Clinic</t>
        </is>
      </c>
      <c r="P204" s="186" t="inlineStr">
        <is>
          <t>รุ่น RxCU83</t>
        </is>
      </c>
      <c r="Q204" s="185" t="inlineStr">
        <is>
          <t>แบบฝึกหัด</t>
        </is>
      </c>
      <c r="R204" s="185" t="inlineStr">
        <is>
          <t>Quiz เตรียมสอบ CC1 RxCU83</t>
        </is>
      </c>
      <c r="S204" s="185" t="n"/>
    </row>
    <row r="205" ht="24" customHeight="1" s="49">
      <c r="A205" s="185" t="n">
        <v>203</v>
      </c>
      <c r="B205" s="186" t="n"/>
      <c r="C205" s="186" t="inlineStr">
        <is>
          <t>หากผู้ป่วยมีภาวะ Genetic polymorphism ของเอนไซม์ CYP2C19 ยาลดกรดกลุ่ม Proton Pump Inhibitors (PPIs) ในข้อใดที่ได้รับผลกระทบต่อระดับยาในเลือดมากที่สุดจนอาจต้องปรับขนาดยา</t>
        </is>
      </c>
      <c r="D205" s="186" t="n"/>
      <c r="E205" s="186" t="inlineStr">
        <is>
          <t>Ranitidine</t>
        </is>
      </c>
      <c r="F205" s="186" t="inlineStr">
        <is>
          <t>Omeprazole</t>
        </is>
      </c>
      <c r="G205" s="186" t="inlineStr">
        <is>
          <t>Misoprostol</t>
        </is>
      </c>
      <c r="H205" s="186" t="inlineStr">
        <is>
          <t>Sucralfate</t>
        </is>
      </c>
      <c r="I205" s="186" t="inlineStr">
        <is>
          <t>Rabeprazole</t>
        </is>
      </c>
      <c r="J205" s="185" t="inlineStr">
        <is>
          <t>2</t>
        </is>
      </c>
      <c r="K205" s="186" t="inlineStr">
        <is>
          <t>✅ คำตอบที่ถูกต้อง: ข้อ ข. Omeprazole
🎯 ทำไมข้อนี้ถึงถูก:
- คำตอบที่ถูกต้อง: ข้อ ข. Omeprazole
- ทำไมข้อนี้ถึงถูก: Omeprazole (และ Esomeprazole) ถูกเมแทบอไลซ์หลักผ่านเอนไซม์ CYP2C19 (มากกว่า 80%) หากผู้ป่วยเป็น CYP2C19 poor metabolizer จะมีระดับยาสูงขึ้น หรือหากเป็น ultrarapid metabolizer จะทำให้ระดับยาลดต่ำจนล้มเหลวในการรักษา
🔍 ข้ออื่นผิดเพราะอะไร:
• ข้อ ก.: Ranitidine เป็น H2RA ขับออกทางไตเป็นหลัก
• ข้อ ค.: Misoprostol ถูก de-esterified ในเนื้อเยื่อทั่วไป
• ข้อ ง.: Sucralfate ออกฤทธิ์เฉพาะที่ในกระเพาะอาหาร ไม่ดูดซึมเข้าร่างกาย
• ข้อ จ.: Rabeprazole ถูกเมแทบอไลซ์ผ่าน non-enzymatic pathway เป็นหลัก จึงได้รับผลกระทบจาก CYP2C19 น้อยมาก</t>
        </is>
      </c>
      <c r="L205" s="186" t="n"/>
      <c r="M205" s="186" t="inlineStr">
        <is>
          <t>Gastrointestinal</t>
        </is>
      </c>
      <c r="N205" s="186" t="inlineStr">
        <is>
          <t>Peptic ulcer disease</t>
        </is>
      </c>
      <c r="O205" s="185" t="inlineStr">
        <is>
          <t>Clinic</t>
        </is>
      </c>
      <c r="P205" s="186" t="inlineStr">
        <is>
          <t>รุ่น RxCU83</t>
        </is>
      </c>
      <c r="Q205" s="185" t="inlineStr">
        <is>
          <t>แบบฝึกหัด</t>
        </is>
      </c>
      <c r="R205" s="185" t="inlineStr">
        <is>
          <t>Quiz เตรียมสอบ CC1 RxCU83</t>
        </is>
      </c>
      <c r="S205" s="185" t="n"/>
    </row>
    <row r="206" ht="24" customHeight="1" s="49">
      <c r="A206" s="185" t="n">
        <v>204</v>
      </c>
      <c r="B206" s="186" t="n"/>
      <c r="C206" s="186" t="inlineStr">
        <is>
          <t>ข้อใดต่อไปนี้กล่าวไม่ถูกต้องเกี่ยวกับการใช้ยารักษาโรคแผลเปปติก (Peptic ulcer disease)</t>
        </is>
      </c>
      <c r="D206" s="186" t="n"/>
      <c r="E206" s="186" t="inlineStr">
        <is>
          <t>Sucralfate เกิด cross-linking ในสภาวะกรดกลายเป็นเจลเหนียวเคลือบผิวแผลในกระเพาะอาหาร</t>
        </is>
      </c>
      <c r="F206" s="186" t="inlineStr">
        <is>
          <t>Famotidine ออกฤทธิ์แย่งจับกับ histamine ที่ H2-receptor บน parietal cell</t>
        </is>
      </c>
      <c r="G206" s="186" t="inlineStr">
        <is>
          <t>ยาในกลุ่ม PPIs มีประสิทธิภาพในการยับยั้งกรดและรักษาแผลเปปติกเทียบเท่ากับยากลุ่ม H2-receptor antagonists</t>
        </is>
      </c>
      <c r="H206" s="186" t="inlineStr">
        <is>
          <t>Cimetidine ในขนาดสูงอาจทำให้เกิดอาการเต้านมโตในเพศชาย (Gynecomastia) เนื่องจากมีฤทธิ์ anti-androgenic</t>
        </is>
      </c>
      <c r="I206" s="186" t="inlineStr">
        <is>
          <t>Misoprostol เป็น prostaglandin E1 analog ช่วยเพิ่มการสร้างเมื่อกและไบคาร์บอเนต</t>
        </is>
      </c>
      <c r="J206" s="185" t="inlineStr">
        <is>
          <t>3</t>
        </is>
      </c>
      <c r="K206" s="186" t="inlineStr">
        <is>
          <t>✅ คำตอบที่ถูกต้อง: ข้อ ค. ยาในกลุ่ม PPIs มีประสิทธิภาพในการยับยั้งกรดและรักษาแผลเปปติกเทียบเท่ากับยากลุ่ม H2-receptor antagonists
🎯 ทำไมข้อนี้ถึงถูก:
- คำตอบที่ถูกต้อง: ข้อ ค. ยาในกลุ่ม PPIs มีประสิทธิภาพในการยับยั้งกรดและรักษาแผลเปปติกเทียบเท่ากับยากลุ่ม H2-receptor antagonists
- ทำไมข้อนี้ถึงถูก: ข้อความนี้ไม่ถูกต้อง เนื่องจาก PPIs มีประสิทธิภาพในการยับยั้งการหลั่งกรด (Inhibit H+/K+ ATPase pump ขั้นตอนสุดท้าย) ที่เหนือกว่า H2-blockers อย่างมีนัยสำคัญ และมีอัตราการหายของแผลที่รวดเร็วกว่ามาก
🔍 ข้ออื่นผิดเพราะอะไร:
• ข้อ ก.: เป็นกลไกการออกฤทธิ์ที่ถูกต้องของ Sucralfate
• ข้อ ข.: เป็นกลไกที่ถูกต้องของ Famotidine
• ข้อ ง.: Cimetidine ยับยั้ง androgen receptor และยับยั้ง CYP metabolism ของ estradiol ทำให้เกิด gynecomastia
• ข้อ จ.: เป็นคำอธิบายที่ถูกต้องของ Misoprostol</t>
        </is>
      </c>
      <c r="L206" s="186" t="n"/>
      <c r="M206" s="186" t="inlineStr">
        <is>
          <t>Gastrointestinal</t>
        </is>
      </c>
      <c r="N206" s="186" t="inlineStr">
        <is>
          <t>Peptic ulcer disease</t>
        </is>
      </c>
      <c r="O206" s="185" t="inlineStr">
        <is>
          <t>Clinic</t>
        </is>
      </c>
      <c r="P206" s="186" t="inlineStr">
        <is>
          <t>รุ่น RxCU83</t>
        </is>
      </c>
      <c r="Q206" s="185" t="inlineStr">
        <is>
          <t>แบบฝึกหัด</t>
        </is>
      </c>
      <c r="R206" s="185" t="inlineStr">
        <is>
          <t>Quiz เตรียมสอบ CC1 RxCU83</t>
        </is>
      </c>
      <c r="S206" s="185" t="n"/>
    </row>
    <row r="207" ht="24" customHeight="1" s="49">
      <c r="A207" s="185" t="n">
        <v>205</v>
      </c>
      <c r="B207" s="186" t="n"/>
      <c r="C207" s="186" t="inlineStr">
        <is>
          <t>จากผลการทดสอบ CLO test พบเชื้อ H. pylori ให้ผลบวก ตามแนวทางการรักษามาตรฐาน (Guideline) ผู้ป่วยควรได้รับสูตรยาใดในการกำจัดเชื้อ H. pylori เป็นสูตรมาตรฐานอันดับแรก (First-line regimen)</t>
        </is>
      </c>
      <c r="D207" s="186" t="n"/>
      <c r="E207" s="186" t="inlineStr">
        <is>
          <t>PPI ขนาดมาตรฐานวันละครั้งเดี่ยวๆ</t>
        </is>
      </c>
      <c r="F207" s="186" t="inlineStr">
        <is>
          <t>PPI + Amoxicillin 2 ตัวเป็นเวลา 14 วัน</t>
        </is>
      </c>
      <c r="G207" s="186" t="inlineStr">
        <is>
          <t>PPI + Clarithromycin 2 ตัวเป็นเวลา 7 วัน</t>
        </is>
      </c>
      <c r="H207" s="186" t="inlineStr">
        <is>
          <t>H2RA + Bismuth subsalicylate</t>
        </is>
      </c>
      <c r="I207" s="186" t="inlineStr">
        <is>
          <t>Clarithromycin-based triple therapy (PPI + Clarithromycin 500 mg + Amoxicillin 1,000 mg วันละ 2 ครั้ง เป็นเวลา 14 วัน) หรือ Bismuth quadruple therapy</t>
        </is>
      </c>
      <c r="J207" s="185" t="inlineStr">
        <is>
          <t>5</t>
        </is>
      </c>
      <c r="K207" s="186" t="inlineStr">
        <is>
          <t>✅ คำตอบที่ถูกต้อง: ข้อ จ. Clarithromycin-based triple therapy (PPI + Clarithromycin 500 mg + Amoxicillin 1,000 mg วันละ 2 ครั้ง เป็นเวลา 14 วัน) หรือ Bismuth quadruple therapy
🎯 ทำไมข้อนี้ถึงถูก:
- คำตอบที่ถูกต้อง: ข้อ จ. Clarithromycin-based triple therapy (PPI + Clarithromycin 500 mg + Amoxicillin 1,000 mg วันละ 2 ครั้ง เป็นเวลา 14 วัน) หรือ Bismuth quadruple therapy
- ทำไมข้อนี้ถึงถูก: การกำจัดเชื้อ H. pylori ต้องใช้ยาปฏิชีวนะร่วมกันอย่างน้อย 2 ชนิดร่วมกับยาลดกรด PPI ขนาดสูง ได้แก่ Standard Triple Therapy (PPI + Clarithromycin + Amoxicillin วันละ 2 ครั้ง นาน 14 วัน) หรือ Bismuth-based Quadruple Therapy
🔍 ข้ออื่นผิดเพราะอะไร:
• ข้อ ก.: ยาลดกรดเดี่ยวๆ ไม่สามารถกำจัดเชื้อแบคทีเรีย H. pylori ได้
• ข้อ ข.: การใช้ยาปฏิชีวนะตัวเดียวทำให้เชื้อดื้อยาอย่างรวดเร็ว
• ข้อ ค.: ระยะเวลา 7 วันมีอัตรากำจัดเชื้อต่ำ ปัจจุบันแนะนำที่ 14 วัน
• ข้อ ง.: ประสิทธิภาพด้อยกว่าสูตรมาตรฐาน</t>
        </is>
      </c>
      <c r="L207" s="186" t="n"/>
      <c r="M207" s="186" t="inlineStr">
        <is>
          <t>Gastrointestinal</t>
        </is>
      </c>
      <c r="N207" s="186" t="inlineStr">
        <is>
          <t>Peptic ulcer disease</t>
        </is>
      </c>
      <c r="O207" s="185" t="inlineStr">
        <is>
          <t>Clinic</t>
        </is>
      </c>
      <c r="P207" s="186" t="inlineStr">
        <is>
          <t>รุ่น RxCU83</t>
        </is>
      </c>
      <c r="Q207" s="185" t="inlineStr">
        <is>
          <t>แบบฝึกหัด</t>
        </is>
      </c>
      <c r="R207" s="185" t="inlineStr">
        <is>
          <t>Quiz เตรียมสอบ CC1 RxCU83</t>
        </is>
      </c>
      <c r="S207" s="185" t="n"/>
    </row>
    <row r="208" ht="24" customHeight="1" s="49">
      <c r="A208" s="185" t="n">
        <v>206</v>
      </c>
      <c r="B208" s="186" t="inlineStr">
        <is>
          <t>หญิงไทยน้ำหนัก 50 กิโลกรัม มีอาการแสบร้อนกลางอก (Heartburn) ชอบรับประทานอาหารมื้อใหญ่ รับประทานยาขมิ้นชันแล้วอาการไม่ดีขึ้น เพิ่งมีอาการมาได้ 2 สัปดาห์
(ใช้ข้อมูลข้างต้นตอบคำถามข้อ 145 - 146)</t>
        </is>
      </c>
      <c r="C208" s="186" t="inlineStr">
        <is>
          <t>ข้อใดต่อไปนี้ไม่ใช่ปัจจัยเสี่ยงต่อการเกิดโรคกรดไหลย้อน (GERD) ในผู้ป่วยรายนี้</t>
        </is>
      </c>
      <c r="D208" s="186" t="n"/>
      <c r="E208" s="186" t="inlineStr">
        <is>
          <t>น้ำหนักตัว 50 กิโลกรัม (ดัชนีมวลกายปกติ)</t>
        </is>
      </c>
      <c r="F208" s="186" t="inlineStr">
        <is>
          <t>การรับประทานอาหารมื้อใหญ่</t>
        </is>
      </c>
      <c r="G208" s="186" t="inlineStr">
        <is>
          <t>การรับประทานอาหารรสจัดและเผ็ด</t>
        </is>
      </c>
      <c r="H208" s="186" t="inlineStr">
        <is>
          <t>การดื่มเครื่องดื่มแอลกอฮอล์</t>
        </is>
      </c>
      <c r="I208" s="186" t="inlineStr">
        <is>
          <t>การสูบบุหรี่</t>
        </is>
      </c>
      <c r="J208" s="185" t="inlineStr">
        <is>
          <t>1</t>
        </is>
      </c>
      <c r="K208" s="186" t="inlineStr">
        <is>
          <t>✅ คำตอบที่ถูกต้อง: ข้อ ก. น้ำหนักตัว 50 กิโลกรัม (ดัชนีมวลกายปกติ)
🎯 ทำไมข้อนี้ถึงถูก:
- คำตอบที่ถูกต้อง: ข้อ ก. น้ำหนักตัว 50 กิโลกรัม (ดัชนีมวลกายปกติ)
- ทำไมข้อนี้ถึงถูก: ภาวะน้ำหนักเกินและโรคอ้วน (Obesity) เป็นปัจจัยเสี่ยงที่เพิ่มแรงดันในช่องท้องทำให้กรดไหลย้อน แต่ผู้ป่วยรายนี้น้ำหนัก 50 กก. จัดอยู่ในเกณฑ์ปกติ จึงไม่ใช่ปัจจัยเสี่ยง
🔍 ข้ออื่นผิดเพราะอะไร:
• ข้อ ข.: อาหารมื้อใหญ่เพิ่ม gastric distension และกระตุ้น transient LES relaxation (TLESR)
• ข้อ ค.: อาหารรสเผ็ดระคายเคืองเยื่อบุหลอดอาหารโดยตรง
• ข้อ ง.: แอลกอฮอล์ทำให้หูรูดหลอดอาหารส่วนล่าง (LES) คลายตัว
• ข้อ จ.: สารนิโคตินในบุหรี่ทำให้ LES tone ลดลง</t>
        </is>
      </c>
      <c r="L208" s="186" t="n"/>
      <c r="M208" s="186" t="inlineStr">
        <is>
          <t>Gastrointestinal</t>
        </is>
      </c>
      <c r="N208" s="186" t="inlineStr">
        <is>
          <t>GERD</t>
        </is>
      </c>
      <c r="O208" s="185" t="inlineStr">
        <is>
          <t>Clinic</t>
        </is>
      </c>
      <c r="P208" s="186" t="inlineStr">
        <is>
          <t>รุ่น RxCU83</t>
        </is>
      </c>
      <c r="Q208" s="185" t="inlineStr">
        <is>
          <t>แบบฝึกหัด</t>
        </is>
      </c>
      <c r="R208" s="185" t="inlineStr">
        <is>
          <t>Quiz เตรียมสอบ CC1 RxCU83</t>
        </is>
      </c>
      <c r="S208" s="185" t="n"/>
    </row>
    <row r="209" ht="24" customHeight="1" s="49">
      <c r="A209" s="185" t="n">
        <v>207</v>
      </c>
      <c r="B209" s="186" t="n"/>
      <c r="C209" s="186" t="inlineStr">
        <is>
          <t>ผู้ป่วยรายนี้ควรได้รับยาในกลุ่มใดเป็นยาอันดับแรก (Initial therapy of choice) ในการรักษาอาการกรดไหลย้อนระดับปานกลางที่มีอาการต่อเนื่อง</t>
        </is>
      </c>
      <c r="D209" s="186" t="n"/>
      <c r="E209" s="186" t="inlineStr">
        <is>
          <t>Antacid ชนิดน้ำรับประทาน prn</t>
        </is>
      </c>
      <c r="F209" s="186" t="inlineStr">
        <is>
          <t>Omeprazole 20 mg วันละ 1 ครั้ง ก่อนอาหารเช้า 30 นาที เป็นเวลา 4-8 สัปดาห์</t>
        </is>
      </c>
      <c r="G209" s="186" t="inlineStr">
        <is>
          <t>Domperidone 10 mg วันละ 3 ครั้งเดี่ยวๆ</t>
        </is>
      </c>
      <c r="H209" s="186" t="inlineStr">
        <is>
          <t>Amoxicillin 500 mg วันละ 3 ครั้ง</t>
        </is>
      </c>
      <c r="I209" s="186" t="inlineStr">
        <is>
          <t>Sucralfate suspension เดี่ยวๆ</t>
        </is>
      </c>
      <c r="J209" s="185" t="inlineStr">
        <is>
          <t>2</t>
        </is>
      </c>
      <c r="K209" s="186" t="inlineStr">
        <is>
          <t>✅ คำตอบที่ถูกต้อง: ข้อ ข. Omeprazole 20 mg วันละ 1 ครั้ง ก่อนอาหารเช้า 30 นาที เป็นเวลา 4-8 สัปดาห์
🎯 ทำไมข้อนี้ถึงถูก:
- คำตอบที่ถูกต้อง: ข้อ ข. Omeprazole 20 mg วันละ 1 ครั้ง ก่อนอาหารเช้า 30 นาที เป็นเวลา 4-8 สัปดาห์
- ทำไมข้อนี้ถึงถูก: Proton Pump Inhibitors (PPIs) เช่น Omeprazole เป็น first-line medical therapy ที่มีประสิทธิภาพสูงสุดในการลดกรด บรรเทาอาการแสบร้อนกลางอก และรักษาเยื่อบุหลอดอาหารอักเสบในผู้ป่วย GERD
🔍 ข้ออื่นผิดเพราะอะไร:
• ข้อ ก.: Antacid บรรเทาอาการได้เร็วแต่ชั่วคราว ไม่สามารถรักษาเยื่อบุหลอดอาหารได้
• ข้อ ค.: Prokinetic เดี่ยวๆ มีประสิทธิภาพต่ำ ไม่แนะนำเป็น monotherapy
• ข้อ ง.: Amoxicillin เป็นยาปฏิชีวนะ ไม่มีบทบาทในการรักษา GERD
• ข้อ จ.: Sucralfate มีประสิทธิภาพด้อยกว่า PPIs มาก</t>
        </is>
      </c>
      <c r="L209" s="186" t="n"/>
      <c r="M209" s="186" t="inlineStr">
        <is>
          <t>Gastrointestinal</t>
        </is>
      </c>
      <c r="N209" s="186" t="inlineStr">
        <is>
          <t>GERD</t>
        </is>
      </c>
      <c r="O209" s="185" t="inlineStr">
        <is>
          <t>Clinic</t>
        </is>
      </c>
      <c r="P209" s="186" t="inlineStr">
        <is>
          <t>รุ่น RxCU83</t>
        </is>
      </c>
      <c r="Q209" s="185" t="inlineStr">
        <is>
          <t>แบบฝึกหัด</t>
        </is>
      </c>
      <c r="R209" s="185" t="inlineStr">
        <is>
          <t>Quiz เตรียมสอบ CC1 RxCU83</t>
        </is>
      </c>
      <c r="S209" s="185" t="n"/>
    </row>
    <row r="210" ht="24" customHeight="1" s="49">
      <c r="A210" s="185" t="n">
        <v>208</v>
      </c>
      <c r="B210" s="186" t="n"/>
      <c r="C210" s="186" t="inlineStr">
        <is>
          <t>ยาสูตรผสมบรรเทากรดไหลย้อนที่ประกอบด้วย Sodium alginate, Calcium carbonate และ Sodium bicarbonate (เช่น Gaviscon) ข้อใดอธิบายบทบาทของ Sodium alginate ได้ถูกต้อง</t>
        </is>
      </c>
      <c r="D210" s="186" t="n"/>
      <c r="E210" s="186" t="inlineStr">
        <is>
          <t>ช่วยทำให้ตัวยาลดกรดแตกตัวและออกฤทธิ์ได้เร็วขึ้น</t>
        </is>
      </c>
      <c r="F210" s="186" t="inlineStr">
        <is>
          <t>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t>
        </is>
      </c>
      <c r="G210" s="186" t="inlineStr">
        <is>
          <t>ทำหน้าที่เพิ่มค่า pH ในตำรับให้มีความคงตัว</t>
        </is>
      </c>
      <c r="H210" s="186" t="inlineStr">
        <is>
          <t>ช่วยเร่งการดูดซึมของแคลเซียมคาร์บอเนตเข้าสู่กระแสเลือด</t>
        </is>
      </c>
      <c r="I210" s="186" t="inlineStr">
        <is>
          <t>ทำหน้าที่เป็นสารเพิ่มปริมาณ (diluent) เพื่อตอกเม็ดยา</t>
        </is>
      </c>
      <c r="J210" s="185" t="inlineStr">
        <is>
          <t>2</t>
        </is>
      </c>
      <c r="K210" s="186" t="inlineStr">
        <is>
          <t>✅ คำตอบที่ถูกต้อง: ข้อ ข. 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
🎯 ทำไมข้อนี้ถึงถูก:
- คำตอบที่ถูกต้อง: ข้อ ข. 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
- ทำไมข้อนี้ถึงถูก: Sodium alginate เมื่อสัมผัสกรดไฮโดรคลอริกจะเปลี่ยนรูปเป็น Alginic acid gel และก๊าซ CO2 ที่เกิดจาก bicarbonate จะช่วยพยุงชั้นเจลให้ลอยตัวอยู่เหนือน้ำย่อย (Raft formation) ทำหน้าที่เป็น physical barrier ป้องกัน reflux
🔍 ข้ออื่นผิดเพราะอะไร:
• ข้อ ก.: ไม่ใช่บทบาทหลักในการเร่งการแตกตัว
• ข้อ ค.: ไม่ได้ทำหน้าที่ปรับ pH ในตำรับ
• ข้อ ง.: ไม่ได้ช่วยดูดซึมแคลเซียม
• ข้อ จ.: ไม่ใช่สารเจือจางหรือ diluent</t>
        </is>
      </c>
      <c r="L210" s="186" t="n"/>
      <c r="M210" s="186" t="inlineStr">
        <is>
          <t>Gastrointestinal</t>
        </is>
      </c>
      <c r="N210" s="186" t="inlineStr">
        <is>
          <t>GERD</t>
        </is>
      </c>
      <c r="O210" s="185" t="inlineStr">
        <is>
          <t>Clinic</t>
        </is>
      </c>
      <c r="P210" s="186" t="inlineStr">
        <is>
          <t>รุ่น RxCU83</t>
        </is>
      </c>
      <c r="Q210" s="185" t="inlineStr">
        <is>
          <t>แบบฝึกหัด</t>
        </is>
      </c>
      <c r="R210" s="185" t="inlineStr">
        <is>
          <t>Quiz เตรียมสอบ CC1 RxCU83</t>
        </is>
      </c>
      <c r="S210" s="185" t="n"/>
    </row>
    <row r="211" ht="24" customHeight="1" s="49">
      <c r="A211" s="185" t="n">
        <v>209</v>
      </c>
      <c r="B211" s="186" t="n"/>
      <c r="C211" s="186" t="inlineStr">
        <is>
          <t>การบริหารยา Omeprazole enteric-coated pellets ให้แก่ผู้ป่วยทางสายให้อาหาร (Nasogastric tube) ควรใช้สารละลายชนิดใดในการแขวนลอยและชะล้างสายเพื่อให้ยาคงสภาพและไม่เกิดการอุดตันของสาย</t>
        </is>
      </c>
      <c r="D211" s="186" t="n"/>
      <c r="E211" s="186" t="inlineStr">
        <is>
          <t>น้ำส้มหรือน้ำผลไม้ที่มีความเป็นกรดเล็กน้อย (Acidic fruit juice)</t>
        </is>
      </c>
      <c r="F211" s="186" t="inlineStr">
        <is>
          <t>น้ำเปล่าอุณหภูมิห้อง</t>
        </is>
      </c>
      <c r="G211" s="186" t="inlineStr">
        <is>
          <t>สารละลาย 0.9% Normal Saline</t>
        </is>
      </c>
      <c r="H211" s="186" t="inlineStr">
        <is>
          <t>สารละลาย Sodium bicarbonate 8.4%</t>
        </is>
      </c>
      <c r="I211" s="186" t="inlineStr">
        <is>
          <t>สารละลาย Aluminium hydroxide gel</t>
        </is>
      </c>
      <c r="J211" s="185" t="inlineStr">
        <is>
          <t>1</t>
        </is>
      </c>
      <c r="K211" s="186" t="inlineStr">
        <is>
          <t>✅ คำตอบที่ถูกต้อง: ข้อ ก. น้ำส้มหรือน้ำผลไม้ที่มีความเป็นกรดเล็กน้อย (Acidic fruit juice)
🎯 ทำไมข้อนี้ถึงถูก:
- คำตอบที่ถูกต้อง: ข้อ ก. น้ำส้มหรือน้ำผลไม้ที่มีความเป็นกรดเล็กน้อย (Acidic fruit juice)
- ทำไมข้อนี้ถึงถูก: Enteric-coated pellets ของ omeprazole เคลือบด้วยสารที่ละลายในสภาวะด่าง การใช้ของเหลวที่เป็นกรดอ่อนๆ เช่น น้ำแอปเปิ้ลหรือน้ำส้ม จะช่วยรักษาสภาพฟิล์มเคลือบไม่ให้ละลายก่อนเวลา ป้องกันยาอุดตันสายและไม่ถูกกรดในกระเพาะทำลาย
🔍 ข้ออื่นผิดเพราะอะไร:
• ข้อ ข.: น้ำเปล่ามี pH เป็นกลาง อาจทำให้ฟิล์มเคลือบเริ่มเหนียวและเกาะติดผนังสาย NG
• ข้อ ค.: NSS ไม่ช่วยป้องกันการละลายของ enteric coat
• ข้อ ง.: สารละลายเบสจะละลาย enteric coat ทันที ทำให้ตัวยาแตกตัวและเกาะติดสายอุดตัน (เว้นแต่จะใช้เทคนิค Simplified Lansoprazole/Omeprazole Suspension ที่ละลายจนเป็นยาน้ำใส)
• ข้อ จ.: ยาลดกรดชนิดแขวนลอยจะทำให้อนุภาคจับตัวกันแน่นจนสายอุดตัน</t>
        </is>
      </c>
      <c r="L211" s="186" t="n"/>
      <c r="M211" s="186" t="inlineStr">
        <is>
          <t>Gastrointestinal</t>
        </is>
      </c>
      <c r="N211" s="186" t="inlineStr">
        <is>
          <t>Peptic ulcer disease</t>
        </is>
      </c>
      <c r="O211" s="185" t="inlineStr">
        <is>
          <t>Clinic</t>
        </is>
      </c>
      <c r="P211" s="186" t="inlineStr">
        <is>
          <t>รุ่น RxCU83</t>
        </is>
      </c>
      <c r="Q211" s="185" t="inlineStr">
        <is>
          <t>แบบฝึกหัด</t>
        </is>
      </c>
      <c r="R211" s="185" t="inlineStr">
        <is>
          <t>Quiz เตรียมสอบ CC1 RxCU83</t>
        </is>
      </c>
      <c r="S211" s="185" t="n"/>
    </row>
    <row r="212">
      <c r="A212" s="185" t="n">
        <v>210</v>
      </c>
      <c r="B212" s="186" t="n"/>
      <c r="C212" s="186" t="inlineStr">
        <is>
          <t>ผู้ป่วยหญิงอายุ 43 ปี มีอาการของโรคริดสีดวงทวารเฉียบพลัน (Acute hemorrhoidal attack) มีอาการปวด บวม อักเสบ ขนาดการใช้ยา Daflon 500 mg (Micronized purified flavonoid fraction: MPFF) ที่ถูกต้องคือข้อใด</t>
        </is>
      </c>
      <c r="D212" s="186" t="n"/>
      <c r="E212" s="186" t="inlineStr">
        <is>
          <t>รับประทานครั้งละ 1 เม็ด วันละ 2 ครั้ง พร้อมอาหาร</t>
        </is>
      </c>
      <c r="F212" s="186" t="inlineStr">
        <is>
          <t>รับประทานครั้งละ 2 เม็ด วันละ 3 ครั้ง (6 เม็ด/วัน) เป็นเวลา 4 วัน จากนั้นลดลงเหลือครั้งละ 2 เม็ด วันละ 2 ครั้ง (4 เม็ด/วัน) อีก 3 วัน</t>
        </is>
      </c>
      <c r="G212" s="186" t="inlineStr">
        <is>
          <t>รับประทานครั้งละ 1 เม็ด วันละ 1 ครั้ง ก่อนนอน</t>
        </is>
      </c>
      <c r="H212" s="186" t="inlineStr">
        <is>
          <t>รับประทานครั้งละ 2 เม็ด วันละ 1 ครั้ง เป็นเวลา 1 เดือน</t>
        </is>
      </c>
      <c r="I212" s="186" t="inlineStr">
        <is>
          <t>รับประทานครั้งละ 1 เม็ด วันละ 3 ครั้ง เป็นเวลา 5 วัน</t>
        </is>
      </c>
      <c r="J212" s="185" t="inlineStr">
        <is>
          <t>2</t>
        </is>
      </c>
      <c r="K212" s="186" t="inlineStr">
        <is>
          <t>✅ คำตอบที่ถูกต้อง: ข้อ ข. รับประทานครั้งละ 2 เม็ด วันละ 3 ครั้ง (6 เม็ด/วัน) เป็นเวลา 4 วัน จากนั้นลดลงเหลือครั้งละ 2 เม็ด วันละ 2 ครั้ง (4 เม็ด/วัน) อีก 3 วัน
🎯 ทำไมข้อนี้ถึงถูก:
- คำตอบที่ถูกต้อง: ข้อ ข. รับประทานครั้งละ 2 เม็ด วันละ 3 ครั้ง (6 เม็ด/วัน) เป็นเวลา 4 วัน จากนั้นลดลงเหลือครั้งละ 2 เม็ด วันละ 2 ครั้ง (4 เม็ด/วัน) อีก 3 วัน
- ทำไมข้อนี้ถึงถูก: ขนาดยามาตรฐานของ Daflon 500 mg ในภาวะ acute hemorrhoidal attack คือ 6 เม็ดต่อวัน (2 เม็ด วันละ 3 ครั้ง) ใน 4 วันแรก ตามด้วย 4 เม็ดต่อวัน (2 เม็ด วันละ 2 ครั้ง) ใน 3 วันถัดมา เพื่อเพิ่ม venous tone และลดการรั่วซึมของหลอดเลือด
🔍 ข้ออื่นผิดเพราะอะไร:
• ข้อ ก.: เป็นขนาดใช้สำหรับภาวะเส้นเลือดขอดเรื้อรัง (Chronic venous insufficiency) หรือการป้องกันริดสีดวงระยะบำรุงรักษา
• ข้อ ค. ถึง จ.: ขนาดยาต่ำเกินไปในการระงับอาการอักเสบเฉียบพลันของริดสีดวง</t>
        </is>
      </c>
      <c r="L212" s="186" t="n"/>
      <c r="M212" s="186" t="inlineStr">
        <is>
          <t>Gastrointestinal</t>
        </is>
      </c>
      <c r="N212" s="186" t="inlineStr">
        <is>
          <t>Diarrhea &amp; Constipation</t>
        </is>
      </c>
      <c r="O212" s="185" t="inlineStr">
        <is>
          <t>Clinic</t>
        </is>
      </c>
      <c r="P212" s="186" t="inlineStr">
        <is>
          <t>รุ่น RxCU83</t>
        </is>
      </c>
      <c r="Q212" s="185" t="inlineStr">
        <is>
          <t>แบบฝึกหัด</t>
        </is>
      </c>
      <c r="R212" s="185" t="inlineStr">
        <is>
          <t>Quiz เตรียมสอบ CC1 RxCU83</t>
        </is>
      </c>
      <c r="S212" s="185" t="n"/>
    </row>
    <row r="213">
      <c r="A213" s="185" t="n">
        <v>211</v>
      </c>
      <c r="B213" s="186" t="n"/>
      <c r="C213" s="186" t="inlineStr">
        <is>
          <t>การใช้ยาลดกรดในข้อใดต่อไปนี้ในขนาดสูงติดต่อกันเป็นเวลานาน จะกระตุ้นให้เกิดภาวะกรดหลั่งย้อนกลับรุนแรงขึ้น (Acid rebound)</t>
        </is>
      </c>
      <c r="D213" s="186" t="n"/>
      <c r="E213" s="186" t="inlineStr">
        <is>
          <t>Aluminium hydroxide</t>
        </is>
      </c>
      <c r="F213" s="186" t="inlineStr">
        <is>
          <t>Magnesium hydroxide</t>
        </is>
      </c>
      <c r="G213" s="186" t="inlineStr">
        <is>
          <t>Calcium carbonate</t>
        </is>
      </c>
      <c r="H213" s="186" t="inlineStr">
        <is>
          <t>Sodium bicarbonate</t>
        </is>
      </c>
      <c r="I213" s="186" t="inlineStr">
        <is>
          <t>Simethicone</t>
        </is>
      </c>
      <c r="J213" s="185" t="inlineStr">
        <is>
          <t>3</t>
        </is>
      </c>
      <c r="K213" s="186" t="inlineStr">
        <is>
          <t>✅ คำตอบที่ถูกต้อง: ข้อ ค. Calcium carbonate
🎯 ทำไมข้อนี้ถึงถูก:
- คำตอบที่ถูกต้อง: ข้อ ค. Calcium carbonate
- ทำไมข้อนี้ถึงถูก: แคลเซียมไอออน (Ca2+) จาก Calcium carbonate สามารถกระตุ้น gastrin release จาก G-cells และกระตุ้น parietal cells โดยตรง ทำให้เกิดภาวะ Acid rebound (การหลั่งกรดเพิ่มขึ้นอย่างมากหลังจากยาหมดฤทธิ์)
🔍 ข้ออื่นผิดเพราะอะไร:
• ข้อ ก.: Aluminium hydroxide ทำให้เกิดอาการท้องผูก ไม่ทำให้เกิด acid rebound
• ข้อ ข.: Magnesium hydroxide ทำให้เกิดอาการถ่ายเหลว/ท้องเสีย
• ข้อ ง.: Sodium bicarbonate ทำให้เกิด metabolic alkalosis และ sodium overload
• ข้อ จ.: Simethicone เป็นสารลดแรงตึงผิวช่วยขับลม ไม่ใช่ยาลดกรด</t>
        </is>
      </c>
      <c r="L213" s="186" t="n"/>
      <c r="M213" s="186" t="inlineStr">
        <is>
          <t>Gastrointestinal</t>
        </is>
      </c>
      <c r="N213" s="186" t="inlineStr">
        <is>
          <t>Peptic ulcer disease</t>
        </is>
      </c>
      <c r="O213" s="185" t="inlineStr">
        <is>
          <t>Clinic</t>
        </is>
      </c>
      <c r="P213" s="186" t="inlineStr">
        <is>
          <t>รุ่น RxCU83</t>
        </is>
      </c>
      <c r="Q213" s="185" t="inlineStr">
        <is>
          <t>แบบฝึกหัด</t>
        </is>
      </c>
      <c r="R213" s="185" t="inlineStr">
        <is>
          <t>Quiz เตรียมสอบ CC1 RxCU83</t>
        </is>
      </c>
      <c r="S213" s="185" t="n"/>
    </row>
    <row r="214">
      <c r="A214" s="185" t="n">
        <v>212</v>
      </c>
      <c r="B214" s="186" t="n"/>
      <c r="C214" s="186" t="inlineStr">
        <is>
          <t>เด็กชายไทยอายุ 10 ปี มีอาการท้องเสียถ่ายเป็นน้ำ ไม่มีไข้ ไม่มีมื่นไส้อาเจียน อุจจาระไม่มีมูกเลือด ได้รับยา Disento PF suspension (Furazolidone, Pectin, Light kaolin) และผงน้ำตาลเกลือแร่ ORS ผู้ป่วยรายนี้น่าจะมีสาเหตุของอาการท้องเสียจากอะไร และจำเป็นต้องใช้ยาต้านจุลชีพหรือไม่</t>
        </is>
      </c>
      <c r="D214" s="186" t="n"/>
      <c r="E214" s="186" t="inlineStr">
        <is>
          <t>โรคไข้ไทฟอยด์ จำเป็นต้องได้รับยาปฏิชีวนะ</t>
        </is>
      </c>
      <c r="F214" s="186" t="inlineStr">
        <is>
          <t>โรคบิดมีตัว (Amebic dysentery) จำเป็นต้องได้รับยา Metronidazole</t>
        </is>
      </c>
      <c r="G214" s="186" t="inlineStr">
        <is>
          <t>โรคบิดไม่มีตัว (Bacillary dysentery) จำเป็นต้องได้รับยา Ciprofloxacin</t>
        </is>
      </c>
      <c r="H214" s="186" t="inlineStr">
        <is>
          <t>อหิวาตกโรค จำเป็นต้องได้รับยา Doxycycline</t>
        </is>
      </c>
      <c r="I214" s="186" t="inlineStr">
        <is>
          <t>อาหารเป็นพิษหรือกระเพาะลำไส้อักเสบจากสารพิษ/ไวรัส ไม่จำเป็นต้องใช้ยาปฏิชีวนะ</t>
        </is>
      </c>
      <c r="J214" s="185" t="inlineStr">
        <is>
          <t>5</t>
        </is>
      </c>
      <c r="K214" s="186" t="inlineStr">
        <is>
          <t>✅ คำตอบที่ถูกต้อง: ข้อ จ. อาหารเป็นพิษหรือกระเพาะลำไส้อักเสบจากสารพิษ/ไวรัส ไม่จำเป็นต้องใช้ยาปฏิชีวนะ
🎯 ทำไมข้อนี้ถึงถูก:
- คำตอบที่ถูกต้อง: ข้อ จ. อาหารเป็นพิษหรือกระเพาะลำไส้อักเสบจากสารพิษ/ไวรัส ไม่จำเป็นต้องใช้ยาปฏิชีวนะ
- ทำไมข้อนี้ถึงถูก: อาการถ่ายเหลวเป็นน้ำเฉียบพลันโดย ไม่มีไข้ และ ไม่มีมูกเลือด (Non-invasive / Watery diarrhea) มักเกิดจากไวรัสหรือ enterotoxin จากอาหารเป็นพิษ การรักษาหลักคือการชดเชยสารน้ำและเกลือแร่ (ORS) โดย ไม่จำเป็นต้องใช้ยาปฏิชีวนะ
🔍 ข้ออื่นผิดเพราะอะไร:
• ข้อ ก.: ไทฟอยด์จะมีไข้สูงลอย ปวดศีรษะ ซึม มักไม่ใช่อาการถ่ายน้ำเฉียบพลันไม่มีไข้
• ข้อ ข.: บิดมีตัวจะมีอุจจาระเป็นมูกเลือด ปวดเบ่ง กลิ่นเหม็นเน่า
• ข้อ ค.: บิดไม่มีตัวจะมีไข้สูง ปวดเกร็งท้อง อุจจาระเป็นมูกเลือด
• ข้อ ง.: อหิวาตกโรคถ่ายเป็นน้ำซาวข้าวปริมาณมหาศาลจนช็อกเฉียบพลัน</t>
        </is>
      </c>
      <c r="L214" s="186" t="n"/>
      <c r="M214" s="186" t="inlineStr">
        <is>
          <t>Gastrointestinal</t>
        </is>
      </c>
      <c r="N214" s="186" t="inlineStr">
        <is>
          <t>Diarrhea &amp; Constipation</t>
        </is>
      </c>
      <c r="O214" s="185" t="inlineStr">
        <is>
          <t>Clinic</t>
        </is>
      </c>
      <c r="P214" s="186" t="inlineStr">
        <is>
          <t>รุ่น RxCU83</t>
        </is>
      </c>
      <c r="Q214" s="185" t="inlineStr">
        <is>
          <t>แบบฝึกหัด</t>
        </is>
      </c>
      <c r="R214" s="185" t="inlineStr">
        <is>
          <t>Quiz เตรียมสอบ CC1 RxCU83</t>
        </is>
      </c>
      <c r="S214" s="185" t="n"/>
    </row>
    <row r="215">
      <c r="A215" s="185" t="n">
        <v>213</v>
      </c>
      <c r="B215" s="186" t="n"/>
      <c r="C215" s="186" t="inlineStr">
        <is>
          <t>คำแนะนำในการดูแลรักษาผู้ป่วยเด็กที่มีภาวะท้องเสียเฉียบพลันข้อใดต่อไปนี้กล่าวไม่ถูกต้อง</t>
        </is>
      </c>
      <c r="D215" s="186" t="n"/>
      <c r="E215" s="186" t="inlineStr">
        <is>
          <t>หากไม่มีผงเกลือแร่ ORS สำเร็จรูป สามารถเตรียมสารละลายน้ำตาลเกลือแร่ทดแทนได้เองชั่วคราว</t>
        </is>
      </c>
      <c r="F215" s="186" t="inlineStr">
        <is>
          <t>เมื่อละลายผงน้ำตาลเกลือแร่ ORS ในน้ำต้มสุกที่เย็นแล้ว ควรดื่มให้หมดภายใน 24 ชั่วโมง</t>
        </is>
      </c>
      <c r="G215" s="186" t="inlineStr">
        <is>
          <t>ควรให้เด็กดื่มนมที่ชงให้เข้มข้นกว่าปกติเพื่อชดเชยสารอาหารและพลังงานที่สูญเสียไป</t>
        </is>
      </c>
      <c r="H215" s="186" t="inlineStr">
        <is>
          <t>ควรล้างมือด้วยน้ำและสบู่ให้สะอาดทุกครั้งก่อนรับประทานอาหารและหลังเข้าห้องน้ำ</t>
        </is>
      </c>
      <c r="I215" s="186" t="inlineStr">
        <is>
          <t>รับประทานอาหารที่ปรุงสุกใหม่ สะอาด และไม่มีแมลงวันตอม</t>
        </is>
      </c>
      <c r="J215" s="185" t="inlineStr">
        <is>
          <t>3</t>
        </is>
      </c>
      <c r="K215" s="186" t="inlineStr">
        <is>
          <t>✅ คำตอบที่ถูกต้อง: ข้อ ค. ควรให้เด็กดื่มนมที่ชงให้เข้มข้นกว่าปกติเพื่อชดเชยสารอาหารและพลังงานที่สูญเสียไป
🎯 ทำไมข้อนี้ถึงถูก:
- คำตอบที่ถูกต้อง: ข้อ ค. ควรให้เด็กดื่มนมที่ชงให้เข้มข้นกว่าปกติเพื่อชดเชยสารอาหารและพลังงานที่สูญเสียไป
- ทำไมข้อนี้ถึงถูก: การชงนมให้เข้มข้นขึ้นจะเพิ่ม osmolarity ในทางเดินอาหาร ดึงน้ำเข้าสู่ลำไส้ ทำให้เกิด Osmotic diarrhea ถ่ายเหลวมากขึ้นอย่างรุนแรง คำแนะนำที่ถูกต้องคือให้ดื่มนมความเข้มข้นปกติ หรือชงเจือจางลงเล็กน้อย หรือรับประทานอาหารเหลว เช่น ข้าวต้ม โจ๊ก
🔍 ข้ออื่นผิดเพราะอะไร:
• ข้อ ก.: เตรียมได้โดยใช้น้ำตาลทราย 2 ช้อนโต๊ะ + เกลือแกงครึ่งช้อนชา ในน้ำต้มสุก 1 ขวดน้ำปลา (750 mL)
• ข้อ ข.: สารละลาย ORS เสี่ยงต่อการปนเปื้อนแบคทีเรีย จึงควรทิ้งหลังชงครบ 24 ชั่วโมง
• ข้อ ง. และ จ.: เป็นสุขอนามัยพื้นฐานที่ถูกต้อง</t>
        </is>
      </c>
      <c r="L215" s="186" t="n"/>
      <c r="M215" s="186" t="inlineStr">
        <is>
          <t>Gastrointestinal</t>
        </is>
      </c>
      <c r="N215" s="186" t="inlineStr">
        <is>
          <t>Diarrhea &amp; Constipation</t>
        </is>
      </c>
      <c r="O215" s="185" t="inlineStr">
        <is>
          <t>Clinic</t>
        </is>
      </c>
      <c r="P215" s="186" t="inlineStr">
        <is>
          <t>รุ่น RxCU83</t>
        </is>
      </c>
      <c r="Q215" s="185" t="inlineStr">
        <is>
          <t>แบบฝึกหัด</t>
        </is>
      </c>
      <c r="R215" s="185" t="inlineStr">
        <is>
          <t>Quiz เตรียมสอบ CC1 RxCU83</t>
        </is>
      </c>
      <c r="S215" s="185" t="n"/>
    </row>
    <row r="216">
      <c r="A216" s="185" t="n">
        <v>214</v>
      </c>
      <c r="B216" s="186" t="n"/>
      <c r="C216" s="186" t="inlineStr">
        <is>
          <t>การใส่สาร Kaolin และ Pectin ในตำรับยาระงับอาการท้องเสีย มีวัตถุประสงค์หลักเพื่ออะไร</t>
        </is>
      </c>
      <c r="D216" s="186" t="n"/>
      <c r="E216" s="186" t="inlineStr">
        <is>
          <t>ดูดซับสารพิษ สารระคายเคือง และแบคทีเรียในทางเดินอาหาร (Adsorbent action)</t>
        </is>
      </c>
      <c r="F216" s="186" t="inlineStr">
        <is>
          <t>ยับยั้งการหลั่งกรดในกระเพาะอาหาร</t>
        </is>
      </c>
      <c r="G216" s="186" t="inlineStr">
        <is>
          <t>ฆ่าเชื้อแบคทีเรียก่อโรคในลำไส้โดยตรง</t>
        </is>
      </c>
      <c r="H216" s="186" t="inlineStr">
        <is>
          <t>กระตุ้นการเคลื่อนไหวของลำไส้ใหญ่</t>
        </is>
      </c>
      <c r="I216" s="186" t="inlineStr">
        <is>
          <t>ชดเชยระดับโพแทสเซียมในเลือด</t>
        </is>
      </c>
      <c r="J216" s="185" t="inlineStr">
        <is>
          <t>1</t>
        </is>
      </c>
      <c r="K216" s="186" t="inlineStr">
        <is>
          <t>✅ คำตอบที่ถูกต้อง: ข้อ ก. ดูดซับสารพิษ สารระคายเคือง และแบคทีเรียในทางเดินอาหาร (Adsorbent action)
🎯 ทำไมข้อนี้ถึงถูก:
- คำตอบที่ถูกต้อง: ข้อ ก. ดูดซับสารพิษ สารระคายเคือง และแบคทีเรียในทางเดินอาหาร (Adsorbent action)
- ทำไมข้อนี้ถึงถูก: Kaolin (hydrated aluminum silicate) และ Pectin (purified carbohydrate จากเปลือกผลไม้) ทำหน้าที่เป็น Adsorbents เข้าจับดูดซับสารพิษ (toxins), แบคทีเรีย และสารระคายเคือง ช่วยให้อุจจาระจับตัวเป็นก้อนมากขึ้น
🔍 ข้ออื่นผิดเพราะอะไร:
• ข้อ ข.: ไม่ได้ยับยั้งการหลั่งกรด
• ข้อ ค.: ไม่มีฤทธิ์ฆ่าเชื้อจุลชีพโดยตรง
• ข้อ ง.: ไม่ได้กระตุ้นการเคลื่อนไหวของลำไส้
• ข้อ จ.: ไม่ได้ชดเชยโพแทสเซียม</t>
        </is>
      </c>
      <c r="L216" s="186" t="n"/>
      <c r="M216" s="186" t="inlineStr">
        <is>
          <t>Gastrointestinal</t>
        </is>
      </c>
      <c r="N216" s="186" t="inlineStr">
        <is>
          <t>Diarrhea &amp; Constipation</t>
        </is>
      </c>
      <c r="O216" s="185" t="inlineStr">
        <is>
          <t>Clinic</t>
        </is>
      </c>
      <c r="P216" s="186" t="inlineStr">
        <is>
          <t>รุ่น RxCU83</t>
        </is>
      </c>
      <c r="Q216" s="185" t="inlineStr">
        <is>
          <t>แบบฝึกหัด</t>
        </is>
      </c>
      <c r="R216" s="185" t="inlineStr">
        <is>
          <t>Quiz เตรียมสอบ CC1 RxCU83</t>
        </is>
      </c>
      <c r="S216" s="185" t="n"/>
    </row>
    <row r="217">
      <c r="A217" s="185" t="n">
        <v>215</v>
      </c>
      <c r="B217" s="186" t="n"/>
      <c r="C217" s="186" t="inlineStr">
        <is>
          <t>เหตุผลสำคัญที่สุดในทางพิษวิทยาคลินิกที่ห้ามใช้ยาปฏิชีวนะกลุ่ม Fluoroquinolones (เช่น Norfloxacin, Ciprofloxacin) ในเด็กอายุต่ำกว่า 12-18 ปี คือข้อใด</t>
        </is>
      </c>
      <c r="D217" s="186" t="n"/>
      <c r="E217" s="186" t="inlineStr">
        <is>
          <t>ทำให้เกิดอาการคลื่นไส้อาเจียนรุนแรง</t>
        </is>
      </c>
      <c r="F217" s="186" t="inlineStr">
        <is>
          <t>ทำให้เกิดอาการปวดศีรษะและมึนงง</t>
        </is>
      </c>
      <c r="G217" s="186" t="inlineStr">
        <is>
          <t>ทำให้เกิดความผิดปกติในการเจริญของกระดูกอ่อนข้อต่อและเอ็นฉีกขาด (Cartilage damage / Arthropathy / Tendinopathy)</t>
        </is>
      </c>
      <c r="H217" s="186" t="inlineStr">
        <is>
          <t>ทำให้เกิดภาวะตับวายเฉียบพลัน</t>
        </is>
      </c>
      <c r="I217" s="186" t="inlineStr">
        <is>
          <t>ทำให้เกิดภาวะช็อกจากการกดไขกระดูก</t>
        </is>
      </c>
      <c r="J217" s="185" t="inlineStr">
        <is>
          <t>3</t>
        </is>
      </c>
      <c r="K217" s="186" t="inlineStr">
        <is>
          <t>✅ คำตอบที่ถูกต้อง: ข้อ ค. ทำให้เกิดความผิดปกติในการเจริญของกระดูกอ่อนข้อต่อและเอ็นฉีกขาด (Cartilage damage / Arthropathy / Tendinopathy)
🎯 ทำไมข้อนี้ถึงถูก:
- คำตอบที่ถูกต้อง: ข้อ ค. ทำให้เกิดความผิดปกติในการเจริญของกระดูกอ่อนข้อต่อและเอ็นฉีกขาด (Cartilage damage / Arthropathy / Tendinopathy)
- ทำไมข้อนี้ถึงถูก: Fluoroquinolones มีผลทำให้เกิด arthropathy และการสึกหรอของ articular cartilage ในข้อต่อของสัตว์ทดลองที่ยังเจริญเติบโตไม่เต็มที่ และเพิ่มความเสี่ยงต่อการเกิด tendinitis และ tendon rupture ในมนุษย์ จึงห้ามใช้ในเด็กและวัยรุ่น
🔍 ข้ออื่นผิดเพราะอะไร:
• ข้อ ก. และ ข.: เป็นผลข้างเคียงทั่วไปที่ไม่ใช่ข้อห้ามใช้เด็ดขาด
• ข้อ ง.: ตับอักเสบพบได้น้อยมาก
• ข้อ จ.: ไม่ได้กดไขกระดูกจนช็อก</t>
        </is>
      </c>
      <c r="L217" s="186" t="n"/>
      <c r="M217" s="186" t="inlineStr">
        <is>
          <t>Gastrointestinal</t>
        </is>
      </c>
      <c r="N217" s="186" t="inlineStr">
        <is>
          <t>Diarrhea &amp; Constipation</t>
        </is>
      </c>
      <c r="O217" s="185" t="inlineStr">
        <is>
          <t>Clinic</t>
        </is>
      </c>
      <c r="P217" s="186" t="inlineStr">
        <is>
          <t>รุ่น RxCU83</t>
        </is>
      </c>
      <c r="Q217" s="185" t="inlineStr">
        <is>
          <t>แบบฝึกหัด</t>
        </is>
      </c>
      <c r="R217" s="185" t="inlineStr">
        <is>
          <t>Quiz เตรียมสอบ CC1 RxCU83</t>
        </is>
      </c>
      <c r="S217" s="185" t="n"/>
    </row>
    <row r="218">
      <c r="A218" s="185" t="n">
        <v>216</v>
      </c>
      <c r="B218" s="186" t="n"/>
      <c r="C218" s="186" t="inlineStr">
        <is>
          <t>สมุนไพรในข้อใดที่มีฤทธิ์รักษาแผลในกระเพาะอาหารได้ดีจนได้รับการสกัดสารสำคัญและพัฒนาเป็นยาแผนปัจจุบันรักษาแผลในทางเดินอาหาร และสารสำคัญนั้นคืออะไร</t>
        </is>
      </c>
      <c r="D218" s="186" t="n"/>
      <c r="E218" s="186" t="inlineStr">
        <is>
          <t>มังคุด - สารสำคัญคือ Plaunotol</t>
        </is>
      </c>
      <c r="F218" s="186" t="inlineStr">
        <is>
          <t>มะขามแขก - สารสำคัญคือ Sennoside</t>
        </is>
      </c>
      <c r="G218" s="186" t="inlineStr">
        <is>
          <t>เปล้าน้อย - สารสำคัญคือ Curcuminoids</t>
        </is>
      </c>
      <c r="H218" s="186" t="inlineStr">
        <is>
          <t>ขมิ้นชัน - สารสำคัญคือ Curcuminoids</t>
        </is>
      </c>
      <c r="I218" s="186" t="inlineStr">
        <is>
          <t>เปล้าน้อย - สารสำคัญคือ Plaunotol</t>
        </is>
      </c>
      <c r="J218" s="185" t="inlineStr">
        <is>
          <t>5</t>
        </is>
      </c>
      <c r="K218" s="186" t="inlineStr">
        <is>
          <t>✅ คำตอบที่ถูกต้อง: ข้อ จ. เปล้าน้อย - สารสำคัญคือ Plaunotol
🎯 ทำไมข้อนี้ถึงถูก:
- คำตอบที่ถูกต้อง: ข้อ จ. เปล้าน้อย - สารสำคัญคือ Plaunotol
- ทำไมข้อนี้ถึงถูก: ต้นเปล้าน้อย (Croton sublyratus Kurz) มีสารสำคัญกลุ่ม diterpene alcohol คือ Plaunotol ซึ่งมีฤทธิ์กระตุ้นการสร้าง prostaglandins ในกระเพาะอาหาร สมานแผล และยับยั้ง H. pylori ได้รับการพัฒนาเป็นยาแผนปัจจุบันคือยา Kelnac (Plaunotol)
🔍 ข้ออื่นผิดเพราะอะไร:
• ข้อ ก.: มังคุดมีสารสำคัญคือ Mangostin
• ข้อ ข.: มะขามแขกมี Sennosides มีฤทธิ์เป็นยาระบายกระตุ้นลำไส้
• ข้อ ค.: Curcuminoids เป็นสารสำคัญของขมิ้นชัน ไม่ใช่เปล้าน้อย
• ข้อ ง.: ขมิ้นชันมี Curcuminoids ช่วยขับลมและต้านการอักเสบ แต่ไม่ได้พัฒนาเป็น Plaunotol</t>
        </is>
      </c>
      <c r="L218" s="186" t="n"/>
      <c r="M218" s="186" t="inlineStr">
        <is>
          <t>Gastrointestinal</t>
        </is>
      </c>
      <c r="N218" s="186" t="inlineStr">
        <is>
          <t>Peptic ulcer disease</t>
        </is>
      </c>
      <c r="O218" s="185" t="inlineStr">
        <is>
          <t>Clinic</t>
        </is>
      </c>
      <c r="P218" s="186" t="inlineStr">
        <is>
          <t>รุ่น RxCU83</t>
        </is>
      </c>
      <c r="Q218" s="185" t="inlineStr">
        <is>
          <t>แบบฝึกหัด</t>
        </is>
      </c>
      <c r="R218" s="185" t="inlineStr">
        <is>
          <t>Quiz เตรียมสอบ CC1 RxCU83</t>
        </is>
      </c>
      <c r="S218" s="185" t="n"/>
    </row>
    <row r="219">
      <c r="A219" s="185" t="n">
        <v>217</v>
      </c>
      <c r="B219" s="186" t="n"/>
      <c r="C219" s="186" t="inlineStr">
        <is>
          <t>Omeprazole ลดการดูดซึมของยาในข้อใดต่อไปนี้จากการเพิ่มค่า pH ในทางเดินอาหาร (Gastric acid suppression)</t>
        </is>
      </c>
      <c r="D219" s="186" t="n"/>
      <c r="E219" s="186" t="inlineStr">
        <is>
          <t>Erythromycin</t>
        </is>
      </c>
      <c r="F219" s="186" t="inlineStr">
        <is>
          <t>Ketoconazole</t>
        </is>
      </c>
      <c r="G219" s="186" t="inlineStr">
        <is>
          <t>Diazepam</t>
        </is>
      </c>
      <c r="H219" s="186" t="inlineStr">
        <is>
          <t>Warfarin</t>
        </is>
      </c>
      <c r="I219" s="186" t="inlineStr">
        <is>
          <t>Escitalopram</t>
        </is>
      </c>
      <c r="J219" s="185" t="inlineStr">
        <is>
          <t>2</t>
        </is>
      </c>
      <c r="K219" s="186" t="inlineStr">
        <is>
          <t>✅ คำตอบที่ถูกต้อง: ข้อ ข. Ketoconazole
🎯 ทำไมข้อนี้ถึงถูก:
Ketoconazole: และ Itraconazole ชนิดเม็ด ต้องอาศัยสภาวะความเป็นกรดในกระเพาะอาหารในการแตกตัวและละลายตัว เมื่อได้รับยาในกลุ่ม PPI เช่น Omeprazole ซึ่งยับยั้งการหลั่งกรดอย่างแรง จะทำให้ pH ในกระเพาะอาหารเพิ่มขึ้น ส่งผลให้การละลายและการดูดซึมของ Ketoconazole ลดลงอย่างมีนัยสำคัญ
🔍 ข้ออื่นผิดเพราะอะไร:
• ข้อ ก. ผิด เพราะ Erythromycin ถูกทำลายด้วยกรด การลดกรดอาจช่วยเพิ่มความคงตัว
• ข้อ ค. ผิด เพราะ Diazepam ดูดซึมได้ดีและไม่ขึ้นกับ pH ในกระเพาะอาหารอย่างมีนัยสำคัญ
• ข้อ ง. ผิด เพราะ Warfarin ดูดซึมได้สมบูรณ์และไม่มีปัญหาการละลายจาก pH
• ข้อ จ. ผิด เพราะ Escitalopram มีการละลายและการดูดซึมที่ดีไม่ได้รับผลกระทบจากกรด</t>
        </is>
      </c>
      <c r="L219" s="186" t="inlineStr">
        <is>
          <t>Clinic</t>
        </is>
      </c>
      <c r="M219" s="186" t="inlineStr">
        <is>
          <t>Gastrointestinal</t>
        </is>
      </c>
      <c r="N219" s="186" t="inlineStr">
        <is>
          <t>Peptic Ulcer Disease &amp; GERD</t>
        </is>
      </c>
      <c r="O219" s="185" t="inlineStr">
        <is>
          <t>Clinic</t>
        </is>
      </c>
      <c r="P219" s="186" t="inlineStr">
        <is>
          <t>รุ่น RxCU83</t>
        </is>
      </c>
      <c r="Q219" s="185" t="inlineStr">
        <is>
          <t>แบบฝึกหัด</t>
        </is>
      </c>
      <c r="R219" s="185" t="inlineStr">
        <is>
          <t>Quiz เตรียมสอบ CC1 RxCU83</t>
        </is>
      </c>
      <c r="S219" s="185" t="n"/>
    </row>
    <row r="220">
      <c r="A220" s="185" t="n">
        <v>218</v>
      </c>
      <c r="B220" s="186"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t>
        </is>
      </c>
      <c r="C220" s="186" t="inlineStr">
        <is>
          <t>จากแนวทางเวชปฏิบัติการดูแลรักษาผู้ป่วย Dyspepsia และ Peptic Ulcer Disease ของประเทศไทย ปัจจัยในข้อใด ไม่จัดเป็น ปัจจัยเสี่ยงหลักโดยตรงในการเกิดโรคแผลเปปติกในผู้ป่วยรายนี้</t>
        </is>
      </c>
      <c r="D220" s="186" t="inlineStr">
        <is>
          <t>การใช้ยา Naproxen เป็นเวลานาน</t>
        </is>
      </c>
      <c r="E220" s="186" t="inlineStr">
        <is>
          <t>การใช้ยา Naproxen เป็นเวลานาน</t>
        </is>
      </c>
      <c r="F220" s="186" t="inlineStr">
        <is>
          <t>อายุของผู้ป่วยที่มากกว่า 65 ปี</t>
        </is>
      </c>
      <c r="G220" s="186" t="inlineStr">
        <is>
          <t>ภาวะโรคอ้วน (Obesity)</t>
        </is>
      </c>
      <c r="H220" s="186" t="inlineStr">
        <is>
          <t>การใช้ยา Aspirin ขนาดต่ำร่วมด้วย</t>
        </is>
      </c>
      <c r="I220" s="186" t="inlineStr">
        <is>
          <t>การติดเชื้อแบคทีเรีย Helicobacter pylori</t>
        </is>
      </c>
      <c r="J220" s="185" t="inlineStr">
        <is>
          <t>3</t>
        </is>
      </c>
      <c r="K220" s="186" t="inlineStr">
        <is>
          <t>✅ คำตอบที่ถูกต้อง: ข้อ ค. ภาวะโรคอ้วน (Obesity)
🎯 ทำไมข้อนี้ถึงถูก:
🎯 ทำไมข้อนี้ถึงถูก: ตามแนวทางเวชปฏิบัติการรักษาโรค Peptic Ulcer Disease ปัจจัยเสี่ยงหลักโดยตรงได้แก่ การใช้ยา NSAIDs, การใช้ยา Aspirin/Antithrombotic, การติดเชื้อ H. pylori, อายุที่มากกว่า 65 ปี และประวัติเคยมีแผลหรือเลือดออกในทางเดินอาหาร ส่วนภาวะโรคอ้วน (Obesity) เป็นปัจจัยเสี่ยงของโรคกรดไหลย้อน (GERD) แต่ไม่ใช่ปัจจัยเสี่ยงหลักโดยตรงของการเกิด Peptic Ulcer Disease
🔍 ข้ออื่นผิดเพราะอะไร:
• ข้อ ก.: การใช้ Non-selective NSAIDs อย่าง Naproxen ยับยั้ง COX-1 ทำให้การสร้าง Protective prostaglandins ที่เยื่อบุลดลง เป็นสาเหตุสำคัญของ PUD
• ข้อ ข.: ผู้สูงอายุ (&gt; 65 ปี) กลไกการปกป้องเยื่อบุกระเพาะอาหารลดลง ถือเป็น Major risk factor ของ NSAID-induced GI toxicity
• ข้อ ง.: Aspirin แม้ในขนาดต่ำ (81 mg) ก็ทำให้เยื่อบุกระเพาะระคายเคืองและยับยั้งเกล็ดเลือด เพิ่มความเสี่ยงเกิดแผลและเลือดออกอย่างมีนัยสำคัญ
• ข้อ จ.: H. pylori ทำให้เกิดการอักเสบเรื้อรัง ทำลายเมื่อกปกป้องเยื่อบุ เป็นสาเหตุหลักอันดับหนึ่งของแผลเปปติก</t>
        </is>
      </c>
      <c r="L220" s="186" t="inlineStr">
        <is>
          <t>Intermediate</t>
        </is>
      </c>
      <c r="M220" s="186" t="inlineStr">
        <is>
          <t>Gastrointestinal</t>
        </is>
      </c>
      <c r="N220" s="186" t="inlineStr">
        <is>
          <t>Etiology &amp; Risk Factors of PUD</t>
        </is>
      </c>
      <c r="O220" s="185" t="inlineStr">
        <is>
          <t>Clinic</t>
        </is>
      </c>
      <c r="P220" s="186" t="inlineStr">
        <is>
          <t>[RECONSTRUCTED: ปรับแต่งและเติมเต็มบริบทโจทย์/ตัวเลือกเพื่อความสมบูรณ์] ข้อสอบจริง PLE-CC1 ปี 2567 ข้อ 8</t>
        </is>
      </c>
      <c r="Q220" s="185" t="inlineStr">
        <is>
          <t>ข้อสอบจริง</t>
        </is>
      </c>
      <c r="R220" s="185" t="inlineStr">
        <is>
          <t>2567</t>
        </is>
      </c>
      <c r="S220" s="185" t="inlineStr">
        <is>
          <t>CASE_2567_PUD_01</t>
        </is>
      </c>
    </row>
    <row r="221">
      <c r="A221" s="185" t="n">
        <v>219</v>
      </c>
      <c r="B221" s="186"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t>
        </is>
      </c>
      <c r="C221" s="186" t="inlineStr">
        <is>
          <t>สูตรยาปฏิชีวนะลำดับแรก (First-line Regimen) ที่เหมาะสมที่สุดในการกำจัดเชื้อ Helicobacter pylori ในประเทศไทยตามแนวทางเวชปฏิบัติปัจจุบัน (พิจารณาจากอัตราการดื้อยา Clarithromycin สูงในไทย) คือข้อใด</t>
        </is>
      </c>
      <c r="D221" s="186" t="inlineStr">
        <is>
          <t>Bismuth Quadruple Therapy: PPI standard dose BID + Bismuth subsalicylate + Metronidazole + Tetracycline นาน 14 วัน</t>
        </is>
      </c>
      <c r="E221" s="186" t="inlineStr">
        <is>
          <t>Bismuth Quadruple Therapy: PPI standard dose BID + Bismuth subsalicylate + Metronidazole + Tetracycline นาน 14 วัน</t>
        </is>
      </c>
      <c r="F221" s="186" t="inlineStr">
        <is>
          <t>Levofloxacin Triple Therapy: PPI standard dose BID + Levofloxacin + Amoxicillin นาน 10 วัน</t>
        </is>
      </c>
      <c r="G221" s="186" t="inlineStr">
        <is>
          <t>Clarithromycin Triple Therapy: PPI standard dose BID + Clarithromycin + Amoxicillin นาน 14 วัน</t>
        </is>
      </c>
      <c r="H221" s="186" t="inlineStr">
        <is>
          <t>Concomitant Non-bismuth Quadruple Therapy: PPI + Amoxicillin + Metronidazole นาน 7 วัน</t>
        </is>
      </c>
      <c r="I221" s="186" t="inlineStr">
        <is>
          <t>Dual Therapy: PPI high dose + Amoxicillin นาน 5 วัน</t>
        </is>
      </c>
      <c r="J221" s="185" t="inlineStr">
        <is>
          <t>1</t>
        </is>
      </c>
      <c r="K221" s="186" t="inlineStr">
        <is>
          <t>✅ คำตอบที่ถูกต้อง: ข้อ ก. Bismuth Quadruple Therapy: PPI standard dose BID + Bismuth subsalicylate + Metronidazole + Tetracycline นาน 14 วัน
🎯 ทำไมข้อนี้ถึงถูก:
🎯 ทำไมข้อนี้ถึงถูก: ในประเทศไทยมีอัตราการดื้อยา Clarithromycin สูงเกินกว่าร้อยละ 15-20 ทำให้ Clarithromycin-based triple therapy มีอัตราการกำจัดเชื้อลดลงอย่างมาก แนวทางเวชปฏิบัติของไทยจึงแนะนำสูตร Bismuth-based Quadruple Therapy (PPI + Bismuth + Metronidazole + Tetracycline) รับประทานต่อเนื่อง 14 วัน เป็น First-line therapy เนื่องจากมีอัตราความสำเร็จในการกำจัดเชื้อสูงกว่าร้อยละ 90
🔍 ข้ออื่นผิดเพราะอะไร:
• ข้อ ข.: Levofloxacin-based therapy สำรองไว้ใช้เป็น Rescue/Second-line therapy หลังล้มเหลวจากสูตรแรก เพื่อป้องกันเชื้อดื้อยากลุ่ม Fluoroquinolones
• ข้อ ค.: Clarithromycin Triple Therapy ไม่แนะนำเป็น first-line ในพื้นที่ที่มีอัตราการดื้อยา Clarithromycin สูงเกิน 15% เช่น ประเทศไทย
• ข้อ ง.: Concomitant Non-bismuth therapy ต้องมียา 4 ชนิด (PPI + Clarithromycin + Amoxicillin + Metronidazole) และต้องให้นาน 10-14 วัน
• ข้อ จ.: Dual therapy ระยะเวลา 5 วัน สั้นเกินไปและมีอัตรากำจัดเชื้อต่ำ ไม่เป็นไปตามมาตรฐานการรักษา</t>
        </is>
      </c>
      <c r="L221" s="186" t="inlineStr">
        <is>
          <t>Intermediate</t>
        </is>
      </c>
      <c r="M221" s="186" t="inlineStr">
        <is>
          <t>Gastrointestinal</t>
        </is>
      </c>
      <c r="N221" s="186" t="inlineStr">
        <is>
          <t>H. pylori Eradication Regimens</t>
        </is>
      </c>
      <c r="O221" s="185" t="inlineStr">
        <is>
          <t>Clinic</t>
        </is>
      </c>
      <c r="P221" s="186" t="inlineStr">
        <is>
          <t>[RECONSTRUCTED: ปรับแต่งและเติมเต็มบริบทโจทย์/ตัวเลือกเพื่อความสมบูรณ์] ข้อสอบจริง PLE-CC1 ปี 2567 ข้อ 9</t>
        </is>
      </c>
      <c r="Q221" s="185" t="inlineStr">
        <is>
          <t>ข้อสอบจริง</t>
        </is>
      </c>
      <c r="R221" s="185" t="inlineStr">
        <is>
          <t>2567</t>
        </is>
      </c>
      <c r="S221" s="185" t="inlineStr">
        <is>
          <t>CASE_2567_PUD_01</t>
        </is>
      </c>
    </row>
    <row r="222">
      <c r="A222" s="185" t="n">
        <v>220</v>
      </c>
      <c r="B222" s="186" t="n"/>
      <c r="C222" s="186" t="inlineStr">
        <is>
          <t>หญิงไทยอายุ 56 ปี ไม่มีประวัติแพ้ยา รับประทานยา Verapamil รักษาภาวะหัวใจเต้นผิดจังหวะ และรับประทานแคลเซียมและธาตุเหล็กเสริมมานาน 3 ปี ปกติขับถ่ายวันละ 1 ครั้งและออกกำลังกายสม่ำเสมอ เมื่อ 1 สัปดาห์ก่อนประสบอุบัติเหตุหกล้ม เคลื่อนไหวลำบาก ต้องนอนพักฟื้นบนเตียง (Bedridden) ทำให้ไม่ถ่ายอุจจาระมานาน 5 วัน มีอาการแน่นท้องและปวดท้องมาก ต้องการยาระบายที่ช่วยให้ขับถ่ายได้เร็วที่สุด สะดวก และไม่ทำให้เกิดอาการปวดเกร็งท้องรุนแรงจากการบีบตัวของลำไส้ ยาระบายในข้อใดเหมาะสมที่สุด</t>
        </is>
      </c>
      <c r="D222" s="186" t="inlineStr">
        <is>
          <t>Glycerin suppository (ยาเหน็บทวารหนักกลีเซอรีน)</t>
        </is>
      </c>
      <c r="E222" s="186" t="inlineStr">
        <is>
          <t>Glycerin suppository (ยาเหน็บทวารหนักกลีเซอรีน)</t>
        </is>
      </c>
      <c r="F222" s="186" t="inlineStr">
        <is>
          <t>Bisacodyl tablet (ยาระบายชนิดกระตุ้นการบีบตัวของลำไส้)</t>
        </is>
      </c>
      <c r="G222" s="186" t="inlineStr">
        <is>
          <t>Milk of Magnesia (ยาระบายกลุ่มเกลือออสโมติก)</t>
        </is>
      </c>
      <c r="H222" s="186" t="inlineStr">
        <is>
          <t>Docusate sodium (ยาลดแรงตึงผิวทำให้อุจจาระนุ่ม)</t>
        </is>
      </c>
      <c r="I222" s="186" t="inlineStr">
        <is>
          <t>Psyllium husk (ยาระบายเพิ่มกากอาหาร)</t>
        </is>
      </c>
      <c r="J222" s="185" t="inlineStr">
        <is>
          <t>1</t>
        </is>
      </c>
      <c r="K222" s="186" t="inlineStr">
        <is>
          <t>✅ คำตอบที่ถูกต้อง: ข้อ ก. Glycerin suppository (ยาเหน็บทวารหนักกลีเซอรีน)
🎯 ทำไมข้อนี้ถึงถูก:
🎯 ทำไมข้อนี้ถึงถูก: ผู้ป่วยมีภาวะท้องผูกเฉียบพลันจากการนอนติดเตียงร่วมกับผลข้างเคียงของ Verapamil, แคลเซียม และธาตุเหล็ก การใช้ Glycerin suppository ออกฤทธิ์เฉพาะที่บริเวณไส้ตรงโดยดึงน้ำเข้าสู่อุจจาระและกระตุ้นการขับถ่ายแบบ Local osmotic effect ออกฤทธิ์เร็วมากภายใน 15-30 นาที และไม่ก่อให้เกิดอาการปวดบิดเกร็งช่องท้อง เหมาะอย่างยิ่งสำหรับผู้ป่วยติดเตียงที่ต้องการถ่ายเร็วและปลอดภัย
🔍 ข้ออื่นผิดเพราะอะไร:
• ข้อ ข.: Bisacodyl tablet ออกฤทธิ์กระตุ้น myenteric plexus ทำให้ลำไส้ใหญ่บีบตัวแรง ก่อให้เกิดอาการปวดเกร็งช่องท้อง (Abdominal cramping) รุนแรง และใช้เวลาออกฤทธิ์นาน 6-12 ชั่วโมง
• ข้อ ค.: Milk of Magnesia (MOM) ใช้เวลาออกฤทธิ์ประมาณ 3-6 ชั่วโมง และต้องระมัดระวังในผู้ป่วยสูงอายุหรือการทำงานของไตบกพร่องจากภาวะ Hypermagnesemia
• ข้อ ง.: Docusate sodium เป็นเพียง Stool softener ต้องใช้เวลาออกฤทธิ์ 1-3 วัน ไม่สามารถบรรเทาอาการท้องผูก 5 วันได้อย่างรวดเร็ว
• ข้อ จ.: Psyllium husk เป็น Bulk-forming laxative ต้องดื่มน้ำตามมากๆ หากผู้ป่วยนอนติดเตียงและดื่มน้ำน้อย อาจทำให้เกิดการอุดกั้นในทางเดินอาหาร (Fecal impaction)</t>
        </is>
      </c>
      <c r="L222" s="186" t="inlineStr">
        <is>
          <t>Intermediate</t>
        </is>
      </c>
      <c r="M222" s="186" t="inlineStr">
        <is>
          <t>Gastrointestinal</t>
        </is>
      </c>
      <c r="N222" s="186" t="inlineStr">
        <is>
          <t>Constipation Management &amp; Laxative Selection</t>
        </is>
      </c>
      <c r="O222" s="185" t="inlineStr">
        <is>
          <t>Clinic</t>
        </is>
      </c>
      <c r="P222" s="186" t="inlineStr">
        <is>
          <t>[RECONSTRUCTED: ปรับแต่งและเติมเต็มบริบทโจทย์/ตัวเลือกเพื่อความสมบูรณ์] ข้อสอบจริง PLE-CC1 ปี 2567 ข้อ 24</t>
        </is>
      </c>
      <c r="Q222" s="185" t="inlineStr">
        <is>
          <t>ข้อสอบจริง</t>
        </is>
      </c>
      <c r="R222" s="185" t="inlineStr">
        <is>
          <t>2567</t>
        </is>
      </c>
      <c r="S222" s="185" t="n"/>
    </row>
    <row r="223">
      <c r="A223" s="185" t="n">
        <v>221</v>
      </c>
      <c r="B223" s="186" t="n"/>
      <c r="C223" s="186" t="inlineStr">
        <is>
          <t>ข้อใดจับคู่ระหว่างยาระบายกับกลไกการออกฤทธิ์ทางเภสัชวิทยา (Mechanism of Action) ได้อย่างถูกต้อง</t>
        </is>
      </c>
      <c r="D223" s="186" t="inlineStr">
        <is>
          <t>Glycerin suppository - ยาระบายกลุ่มดึงน้ำด้วยแรงดันออสโมติกเฉพาะที่ (Local osmotic laxative)</t>
        </is>
      </c>
      <c r="E223" s="186" t="inlineStr">
        <is>
          <t>Glycerin suppository - ยาระบายกลุ่มดึงน้ำด้วยแรงดันออสโมติกเฉพาะที่ (Local osmotic laxative)</t>
        </is>
      </c>
      <c r="F223" s="186" t="inlineStr">
        <is>
          <t>Docusate sodium - ยาระบายกลุ่มหล่อลื่นลำไส้ (Lubricant laxative)</t>
        </is>
      </c>
      <c r="G223" s="186" t="inlineStr">
        <is>
          <t>Psyllium husk - ยาระบายกลุ่มกระตุ้นการบีบตัวของลำไส้ (Stimulant laxative)</t>
        </is>
      </c>
      <c r="H223" s="186" t="inlineStr">
        <is>
          <t>Bisacodyl - ยาระบายกลุ่มเพิ่มกากอาหาร (Bulk-forming laxative)</t>
        </is>
      </c>
      <c r="I223" s="186" t="inlineStr">
        <is>
          <t>Mineral oil - ยาระบายกลุ่มลดแรงตึงผิวของอุจจาระ (Stool surfactant)</t>
        </is>
      </c>
      <c r="J223" s="185" t="inlineStr">
        <is>
          <t>1</t>
        </is>
      </c>
      <c r="K223" s="186" t="inlineStr">
        <is>
          <t>✅ คำตอบที่ถูกต้อง: ข้อ ก. Glycerin suppository - ยาระบายกลุ่มดึงน้ำด้วยแรงดันออสโมติกเฉพาะที่ (Local osmotic laxative)
🎯 ทำไมข้อนี้ถึงถูก:
🎯 ทำไมข้อนี้ถึงถูก: Glycerin suppository ออกฤทธิ์แบบ Local osmotic effect โดยการดึงน้ำจากเนื้อเยื่อรอบข้างเข้าสู่ลำไส้ตรง ทำให้อุจจาระนุ่มตัวและกระตุ้นการบีบตัวของไส้ตรงเพื่อขับถ่ายออกมาภายใน 15-30 นาที
🔍 ข้ออื่นผิดเพราะอะไร:
• ข้อ ข.: Docusate sodium เป็น Stool softener / Surfactant (ลดแรงตึงผิวให้น้ำและไขมันแทรกซึมเข้าก้อนอุจจาระ) ไม่ใช่ Lubricant
• ข้อ ค.: Psyllium husk เป็น Bulk-forming laxative (เพิ่มกากอาหารพองตัว) ไม่ใช่ Stimulant
• ข้อ ง.: Bisacodyl เป็น Stimulant laxative (กระตุ้นเส้นประสาท myenteric plexus ในลำไส้) ไม่ใช่ Bulk-forming
• ข้อ จ.: Mineral oil เป็น Lubricant laxative (เคลือบก้อนอุจจาระและลำไส้) ไม่ใช่ Stool surfactant</t>
        </is>
      </c>
      <c r="L223" s="186" t="inlineStr">
        <is>
          <t>Intermediate</t>
        </is>
      </c>
      <c r="M223" s="186" t="inlineStr">
        <is>
          <t>Gastrointestinal</t>
        </is>
      </c>
      <c r="N223" s="186" t="inlineStr">
        <is>
          <t>Classification &amp; Mechanism of Action of Laxatives</t>
        </is>
      </c>
      <c r="O223" s="185" t="inlineStr">
        <is>
          <t>Clinic</t>
        </is>
      </c>
      <c r="P223" s="186" t="inlineStr">
        <is>
          <t>[RECONSTRUCTED: ปรับแต่งและเติมเต็มบริบทโจทย์/ตัวเลือกเพื่อความสมบูรณ์] ข้อสอบจริง PLE-CC1 ปี 2567 ข้อ 71</t>
        </is>
      </c>
      <c r="Q223" s="185" t="inlineStr">
        <is>
          <t>ข้อสอบจริง</t>
        </is>
      </c>
      <c r="R223" s="185" t="inlineStr">
        <is>
          <t>2567</t>
        </is>
      </c>
      <c r="S223" s="185" t="n"/>
    </row>
    <row r="224">
      <c r="A224" s="185" t="n">
        <v>222</v>
      </c>
      <c r="B224" s="186" t="n"/>
      <c r="C224" s="186" t="inlineStr">
        <is>
          <t>ข้อใดต่อไปนี้ระบุคำแนะนำและหลักการบริหารยากลุ่ม Proton Pump Inhibitors (PPI) ร่วมกับยาลดกรด (Antacids) หรือ Bismuth subsalicylate ได้ถูกต้องตามหลักเภสัชจลนศาสตร์</t>
        </is>
      </c>
      <c r="D224" s="186" t="inlineStr">
        <is>
          <t>ควรรับประทาน Antacids หรือ Bismuth subsalicylate หลังรับประทาน PPI อย่างน้อย 30 - 60 นาที</t>
        </is>
      </c>
      <c r="E224" s="186" t="inlineStr">
        <is>
          <t>ควรรับประทาน Antacids หรือ Bismuth subsalicylate หลังรับประทาน PPI อย่างน้อย 30 - 60 นาที</t>
        </is>
      </c>
      <c r="F224" s="186" t="inlineStr">
        <is>
          <t>ควรรับประทาน Antacids พร้อมกับ PPI ทันทีเพื่อเสริมฤทธิ์ลดกรดในกระเพาะอาหาร</t>
        </is>
      </c>
      <c r="G224" s="186" t="inlineStr">
        <is>
          <t>ควรรับประทาน PPI หลังอาหารทันทีพร้อมกับ Antacids</t>
        </is>
      </c>
      <c r="H224" s="186" t="inlineStr">
        <is>
          <t>ห้ามใช้ Bismuth subsalicylate ร่วมกับ PPI ในสูตรการกำจัดเชื้อ Helicobacter pylori</t>
        </is>
      </c>
      <c r="I224" s="186" t="inlineStr">
        <is>
          <t>ควรรับประทาน Bismuth subsalicylate ก่อน PPI อย่างน้อย 2 ชั่วโมงเพื่อให้เคลือบกระเพาะก่อน</t>
        </is>
      </c>
      <c r="J224" s="185" t="inlineStr">
        <is>
          <t>1</t>
        </is>
      </c>
      <c r="K224" s="186" t="inlineStr">
        <is>
          <t>✅ คำตอบที่ถูกต้อง: ข้อ ก. ควรรับประทาน Antacids หรือ Bismuth subsalicylate หลังรับประทาน PPI อย่างน้อย 30 - 60 นาที
🎯 ทำไมข้อนี้ถึงถูก:
🎯 ทำไมข้อนี้ถึงถูก: ยาในกลุ่ม PPI (เช่น Omeprazole, Esomeprazole) จำเป็นต้องรับประทานก่อนอาหารประมาณ 30-60 นาที เพื่อให้ยาถูกดูดซึมเข้าสู่กระแสเลือดและไปสะสมที่ parietal cells พร้อมยับยั้งเอนไซม์ H+/K+ ATPase เมื่อมีการรับประทานอาหาร หากรับประทานร่วมกับ Antacids หรือ Bismuth subsalicylate พร้อมกัน ยาลดกรดจะสะเทินกรดและบิสมัทจะเคลือบเยื่อบุกระเพาะ ส่งผลรบกวนการแตกตัวและการดูดซึมของเม็ดเคลือบ PPI จึงแนะนำให้แยกมื้อโดยรับประทาน Antacids หรือ Bismuth หลัง PPI อย่างน้อย 30-60 นาที
🔍 ข้ออื่นผิดเพราะอะไร:
• ข้อ ข. ควรรับประทาน Antacids พร้อมกับ PPI ทันที: จะรบกวนการดูดซึมของ PPI และทำให้ประสิทธิภาพการลดกรดของ PPI ลดลง
• ข้อ ค. ควรรับประทาน PPI หลังอาหารทันทีพร้อมกับ Antacids: การให้ PPI หลังอาหารจะลดการดูดซึมและประสิทธิภาพในการยับยั้ง proton pump ลงอย่างมาก
• ข้อ ง. ห้ามใช้ Bismuth subsalicylate ร่วมกับ PPI: Bismuth quadruple therapy เป็นสูตรมาตรฐานอันดับแรกในการกำจัดเชื้อ H. pylori สามารถใช้ร่วมกันได้โดยจัดเวลาบริหารยาให้เหมาะสม
• ข้อ จ. ควรรับประทาน Bismuth ก่อน PPI 2 ชั่วโมง: การให้บิสมัทก่อนอาจเคลือบเยื่อบุและขัดขวางการดูดซึมของ PPI</t>
        </is>
      </c>
      <c r="L224" s="186" t="inlineStr">
        <is>
          <t>Clinic</t>
        </is>
      </c>
      <c r="M224" s="186" t="inlineStr">
        <is>
          <t>Gastrointestinal</t>
        </is>
      </c>
      <c r="N224" s="186" t="inlineStr">
        <is>
          <t>Proton Pump Inhibitors Drug Interactions</t>
        </is>
      </c>
      <c r="O224" s="185" t="inlineStr">
        <is>
          <t>ข้อสอบจริง</t>
        </is>
      </c>
      <c r="P224" s="186" t="inlineStr">
        <is>
          <t>PLE_CC1_2567_Key ข้อ 99</t>
        </is>
      </c>
      <c r="Q224" s="185" t="inlineStr">
        <is>
          <t>ข้อสอบจริง</t>
        </is>
      </c>
      <c r="R224" s="185" t="inlineStr">
        <is>
          <t>2567</t>
        </is>
      </c>
      <c r="S224" s="185" t="n"/>
    </row>
    <row r="225">
      <c r="A225" s="185" t="n">
        <v>223</v>
      </c>
      <c r="B225" s="186" t="inlineStr">
        <is>
          <t>ผู้ป่วยหญิงไทย อายุ 57 ปี มาร้านยาด้วยอาการแสบร้อนกลางอก (Heartburn) และเรอเปรี้ยวบ่อยครั้งหลังรับประทานอาหารมานาน 1 เดือน โดยผู้ป่วยได้รับประทานยาน้ำลดกรดเคลือบกระเพาะ (Alum milk / Antacid) มาต่อเนื่อง 2 สัปดาห์แต่อาการไม่ดีขึ้น ไม่มีอาการกลืนลำบาก ไม่มีน้ำหนักลด และไม่มีถ่ายอุจจาระดำ</t>
        </is>
      </c>
      <c r="C225" s="186" t="inlineStr">
        <is>
          <t>ตามแนวทางการรักษาโรคกรดไหลย้อน (GERD Guidelines) เภสัชกรควรแนะนำการรักษาทางเภสัชบำบัดในข้อใดเพิ่มเติม</t>
        </is>
      </c>
      <c r="D225" s="186" t="n"/>
      <c r="E225" s="186" t="inlineStr">
        <is>
          <t>Itopride 50 mg วันละ 3 ครั้ง ก่อนอาหาร</t>
        </is>
      </c>
      <c r="F225" s="186" t="inlineStr">
        <is>
          <t>Omeprazole 20 mg วันละ 1 ครั้ง ก่อนอาหารเช้า 30 - 60 นาที เป็นเวลา 4 - 8 สัปดาห์</t>
        </is>
      </c>
      <c r="G225" s="186" t="inlineStr">
        <is>
          <t>Ranitidine 150 mg วันละ 2 ครั้ง ร่วมกับยาลดกรดเดิม</t>
        </is>
      </c>
      <c r="H225" s="186" t="inlineStr">
        <is>
          <t>Sucralfate suspension 1 g วันละ 4 ครั้ง ก่อนอาหารและก่อนนอน</t>
        </is>
      </c>
      <c r="I225" s="186" t="inlineStr">
        <is>
          <t>Metoclopramide 10 mg วันละ 3 ครั้ง ก่อนอาหาร</t>
        </is>
      </c>
      <c r="J225" s="185" t="inlineStr">
        <is>
          <t>2</t>
        </is>
      </c>
      <c r="K225" s="186" t="inlineStr">
        <is>
          <t>✅ คำตอบที่ถูกต้อง: ข้อ ข. Omeprazole 20 mg วันละ 1 ครั้ง ก่อนอาหารเช้า 30 - 60 นาที เป็นเวลา 4 - 8 สัปดาห์
🎯 ทำไมข้อนี้ถึงถูก:
ผู้ป่วยมีอาการแสดงหลักของโรคกรดไหลย้อน (Typical GERD symptoms: แสบร้อนกลางอกและเรอเปรี้ยว) ที่ไม่ตอบสนองต่อยาลดกรดทั่วไป และไม่มีอาการเตือนอันตราย (No alarm features) ยาทางเลือกแรกมาตรฐาน (First-line standard therapy) คือ ยากลุ่ม Proton Pump Inhibitors (PPIs เช่น Omeprazole 20 mg/day) รับประทานวันละ 1 ครั้ง ก่อนอาหารเช้า 30 - 60 นาที เป็นเวลา 4 - 8 สัปดาห์ ซึ่งให้ประสิทธิภาพในการรักษาแผลหลอดอาหารและบรรเทาอาการได้สูงสุด
🔍 ข้ออื่นผิดเพราะอะไร:
• ข้อ ก. และ จ. ผิดเพราะ: ยากลุ่ม Prokinetic agents (Itopride, Metoclopramide) ไม่ใช่ยาทางเลือกเดี่ยวสำหรับรักษา GERD และมีผลข้างเคียงสูง
• ข้อ ค. ผิดเพราะ: H2-receptor antagonists มีประสิทธิภาพในการยับยั้งกรดและรักษาอาการได้ด้อยกว่า PPIs มาก
• ข้อ ง. ผิดเพราะ: Sucralfate เป็นยาเคลือบแผล ไม่สามารถยับยั้งการหลั่งกรดในทางเดินอาหารได้</t>
        </is>
      </c>
      <c r="L225" s="186" t="n"/>
      <c r="M225" s="186" t="inlineStr">
        <is>
          <t>Gastrointestinal</t>
        </is>
      </c>
      <c r="N225" s="186" t="inlineStr">
        <is>
          <t>GERD Pharmacotherapy &amp; PPI Initiation</t>
        </is>
      </c>
      <c r="O225" s="185" t="inlineStr">
        <is>
          <t>Clinic</t>
        </is>
      </c>
      <c r="P225" s="186" t="inlineStr">
        <is>
          <t>ข้อสอบจริง PLE-CC1 ปี 2566 Day 1 ข้อ 66 [CASE_2566_GERD_01]</t>
        </is>
      </c>
      <c r="Q225" s="185" t="inlineStr">
        <is>
          <t>ข้อสอบจริง</t>
        </is>
      </c>
      <c r="R225" s="185" t="inlineStr">
        <is>
          <t>2566 Day 1</t>
        </is>
      </c>
      <c r="S225" s="185" t="inlineStr">
        <is>
          <t>CASE_2566_GERD_01</t>
        </is>
      </c>
    </row>
    <row r="226">
      <c r="A226" s="185" t="n">
        <v>224</v>
      </c>
      <c r="B226" s="186" t="inlineStr">
        <is>
          <t>ผู้ป่วยหญิงไทย อายุ 57 ปี มาร้านยาด้วยอาการแสบร้อนกลางอก (Heartburn) และเรอเปรี้ยวบ่อยครั้งหลังรับประทานอาหารมานาน 1 เดือน โดยผู้ป่วยได้รับประทานยาน้ำลดกรดเคลือบกระเพาะ (Alum milk / Antacid) มาต่อเนื่อง 2 สัปดาห์แต่อาการไม่ดีขึ้น</t>
        </is>
      </c>
      <c r="C226" s="186" t="inlineStr">
        <is>
          <t>หากในการซักประวัติเพิ่มเติม ผู้ป่วยแจ้งว่ามีอาการกลืนติด กลืนลำบาก (Dysphagia) เจ็บเวลาลืนอาหาร และน้ำหนักตัวลดลงอย่างรวดเร็ว 5 kg ใน 1 เดือน เภสัชกรควรดำเนินการจัดการอย่างไรเหมาะสมที่สุด</t>
        </is>
      </c>
      <c r="D226" s="186" t="n"/>
      <c r="E226" s="186" t="inlineStr">
        <is>
          <t>ปรับเพิ่มขนาดยา Omeprazole เป็น 40 mg วันละ 2 ครั้ง เช้า-เย็น</t>
        </is>
      </c>
      <c r="F226" s="186" t="inlineStr">
        <is>
          <t>จ่ายยา Mosapride ร่วมกับ Domperidone เพื่อช่วยเพิ่มการบีบตัวของหลอดอาหาร</t>
        </is>
      </c>
      <c r="G226" s="186" t="inlineStr">
        <is>
          <t>ส่งต่อผู้ป่วยพบแพทย์เฉพาะทางทันทีเพื่อพิจารณาส่องกล้องตรวจทางเดินอาหารส่วนบน (Upper GI Endoscopy / EGD)</t>
        </is>
      </c>
      <c r="H226" s="186" t="inlineStr">
        <is>
          <t>จ่ายยา Esomeprazole ร่วมกับ Famotidine ก่อนนอน</t>
        </is>
      </c>
      <c r="I226" s="186" t="inlineStr">
        <is>
          <t>แนะนำให้รับประทานยาลดกรดสูตรเดิมต่อไปอีก 4 สัปดาห์</t>
        </is>
      </c>
      <c r="J226" s="185" t="inlineStr">
        <is>
          <t>3</t>
        </is>
      </c>
      <c r="K226" s="186" t="inlineStr">
        <is>
          <t>✅ คำตอบที่ถูกต้อง: ข้อ ค. ส่งต่อผู้ป่วยพบแพทย์เฉพาะทางทันทีเพื่อพิจารณาส่องกล้องตรวจทางเดินอาหารส่วนบน (Upper GI Endoscopy / EGD)
🎯 ทำไมข้อนี้ถึงถูก:
อาการกลืนลำบาก (Dysphagia), เจ็บเวลากลืน (Odynophagia), น้ำหนักลดโดยไม่ทราบสาเหตุ, เลือดออกในทางเดินอาหาร, ถ่ายดำ หรือโลหิตจาง จัดเป็น สัญญาณเตือนอันตราย (Alarm features / Red flag symptoms) ซึ่งบ่งชี้ถึงภาวะแทรกซ้อนรุนแรง เช่น หลอดอาหารตีบตัน (Esophageal stricture), Barrett's esophagus หรือมะเร็งหลอดอาหารและกระเพาะอาหาร (Esophageal/Gastric cancer) จึงเป็นข้อบ่งชี้เร่งด่วนในการส่งต่อแพทย์เพื่อส่องกล้อง EGD ห้ามให้การรักษาตามอาการที่ร้านยาเด็ดขาด
🔍 ข้ออื่นผิดเพราะอะไร:
• ข้อ ก. ข. ง. และ จ. ผิดเพราะ: การจ่ายยาเพิ่มหรือรักษาเองที่ร้านยาจะทำให้การวินิจฉัยโรคมะเร็งล่าช้าและเป็นอันตรายถึงชีวิต</t>
        </is>
      </c>
      <c r="L226" s="186" t="n"/>
      <c r="M226" s="186" t="inlineStr">
        <is>
          <t>Gastrointestinal</t>
        </is>
      </c>
      <c r="N226" s="186" t="inlineStr">
        <is>
          <t>GERD Alarm Symptoms &amp; Endoscopy Referral</t>
        </is>
      </c>
      <c r="O226" s="185" t="inlineStr">
        <is>
          <t>Clinic</t>
        </is>
      </c>
      <c r="P226" s="186" t="inlineStr">
        <is>
          <t>ข้อสอบจริง PLE-CC1 ปี 2566 Day 1 ข้อ 67 [CASE_2566_GERD_01]</t>
        </is>
      </c>
      <c r="Q226" s="185" t="inlineStr">
        <is>
          <t>ข้อสอบจริง</t>
        </is>
      </c>
      <c r="R226" s="185" t="inlineStr">
        <is>
          <t>2566 Day 1</t>
        </is>
      </c>
      <c r="S226" s="185" t="inlineStr">
        <is>
          <t>CASE_2566_GERD_01</t>
        </is>
      </c>
    </row>
    <row r="227">
      <c r="A227" s="185" t="n">
        <v>225</v>
      </c>
      <c r="B227" s="186" t="n"/>
      <c r="C227" s="186" t="inlineStr">
        <is>
          <t>การใช้ยา Domperidone ในขนาดสูง (มากกว่า 30 mg ต่อวัน) หรือใช้ติดต่อกันเป็นระยะเวลานานเพื่อช่วยเพิ่มการเคลื่อนไหวของกระเพาะอาหาร มีความเสี่ยงต่อการเกิดอาการไม่พึงประสงค์รุนแรง (Severe Adverse Drug Reaction) ในระบบใดมากที่สุด</t>
        </is>
      </c>
      <c r="D227" s="186" t="n"/>
      <c r="E227" s="186" t="inlineStr">
        <is>
          <t>มะเร็งลำไส้ใหญ่ (Colorectal cancer)</t>
        </is>
      </c>
      <c r="F227" s="186" t="inlineStr">
        <is>
          <t>โรคกระดูกบางและกระดูกพรุนรุนแรง (Severe osteoporosis)</t>
        </is>
      </c>
      <c r="G227" s="186" t="inlineStr">
        <is>
          <t>ภาวะโลหิตจางจากการขาดวิตามินบี 12 (Vitamin B12 deficiency)</t>
        </is>
      </c>
      <c r="H227" s="186" t="inlineStr">
        <is>
          <t>ภาวะหัวใจเต้นผิดจังหวะรุนแรงจากช่วงคลื่นไฟฟ้าหัวใจยาวขึ้น (QT Prolongation and Torsades de Pointes)</t>
        </is>
      </c>
      <c r="I227" s="186" t="inlineStr">
        <is>
          <t>ภาวะตับวายเฉียบพลัน (Acute liver failure)</t>
        </is>
      </c>
      <c r="J227" s="185" t="inlineStr">
        <is>
          <t>4</t>
        </is>
      </c>
      <c r="K227" s="186" t="inlineStr">
        <is>
          <t>✅ คำตอบที่ถูกต้อง: ข้อ ง. ภาวะหัวใจเต้นผิดจังหวะรุนแรงจากช่วงคลื่นไฟฟ้าหัวใจยาวขึ้น (QT Prolongation and Torsades de Pointes)
🎯 ทำไมข้อนี้ถึงถูก:
Domperidone มีฤทธิ์ปิดกั้นช่องโพแทสเซียม hERG potassium channels ในกล้ามเนื้อหัวใจ ซึ่งนำไปสู่การยืดระยะเวลาของคลื่นไฟฟ้าหัวใจ (QT prolongation) และเพิ่มความเสี่ยงต่อการเกิดภาวะหัวใจเต้นผิดจังหวะชนิดรุนแรงอันตรายถึงชีวิต (Ventricular arrhythmia / Torsades de Pointes) และภาวะหัวใจหยุดเต้นเฉียบพลัน (Sudden cardiac death) โดยเฉพาะในผู้สูงอายุมากกว่า 60 ปี หรือผู้ที่ใช้ยาขนาดมากกว่า 30 mg/day
🔍 ข้ออื่นผิดเพราะอะไร:
• ข้อ ก. ผิดเพราะ: Domperidone ไม่ได้ก่อมะเร็งลำไส้ใหญ่
• ข้อ ข. และ ค. ผิดเพราะ: เป็นอาการข้างเคียงของการใช้ยากลุ่ม PPIs ระยะยาว ไม่ใช่ Domperidone
• ข้อ จ. ผิดเพราะ: Domperidone ไม่ได้มีพิษต่อตับเฉียบพลันเป็นหลัก</t>
        </is>
      </c>
      <c r="L227" s="186" t="n"/>
      <c r="M227" s="186" t="inlineStr">
        <is>
          <t>Gastrointestinal</t>
        </is>
      </c>
      <c r="N227" s="186" t="inlineStr">
        <is>
          <t>Domperidone Safety &amp; QT Prolongation</t>
        </is>
      </c>
      <c r="O227" s="185" t="inlineStr">
        <is>
          <t>Clinic</t>
        </is>
      </c>
      <c r="P227" s="186" t="inlineStr">
        <is>
          <t>ข้อสอบจริง PLE-CC1 ปี 2566 Day 1 ข้อ 69 [CASE_2566_GERD_01]</t>
        </is>
      </c>
      <c r="Q227" s="185" t="inlineStr">
        <is>
          <t>ข้อสอบจริง</t>
        </is>
      </c>
      <c r="R227" s="185" t="inlineStr">
        <is>
          <t>2566 Day 1</t>
        </is>
      </c>
      <c r="S227" s="185" t="n"/>
    </row>
    <row r="228">
      <c r="A228" s="185" t="n">
        <v>226</v>
      </c>
      <c r="B228" s="186" t="n"/>
      <c r="C228" s="186" t="inlineStr">
        <is>
          <t>คำแนะนำในการรับประทานยา Omeprazole capsule ขนาด 20 mg วันละ 1 ครั้ง ที่ถูกต้องที่สุดตามหลักเภสัชจลนศาสตร์และเภสัชพลศาสตร์คือข้อใด</t>
        </is>
      </c>
      <c r="D228" s="186" t="n"/>
      <c r="E228" s="186" t="inlineStr">
        <is>
          <t>รับประทานหลังอาหารเช้าทันที</t>
        </is>
      </c>
      <c r="F228" s="186" t="inlineStr">
        <is>
          <t>รับประทานพร้อมอาหารเช้า</t>
        </is>
      </c>
      <c r="G228" s="186" t="inlineStr">
        <is>
          <t>รับประทานก่อนอาหารเช้าประมาณ 30 ถึง 60 นาที</t>
        </is>
      </c>
      <c r="H228" s="186" t="inlineStr">
        <is>
          <t>รับประทานก่อนอาหารเย็น 30 ถึง 60 นาที</t>
        </is>
      </c>
      <c r="I228" s="186" t="inlineStr">
        <is>
          <t>รับประทานก่อนนอนทันที</t>
        </is>
      </c>
      <c r="J228" s="185" t="inlineStr">
        <is>
          <t>3</t>
        </is>
      </c>
      <c r="K228" s="186" t="inlineStr">
        <is>
          <t>✅ คำตอบที่ถูกต้อง: ข้อ ค. รับประทานก่อนอาหารเช้าประมาณ 30 ถึง 60 นาที
🎯 ทำไมข้อนี้ถึงถูก:
ยากลุ่ม PPIs ออกฤทธิ์ยับยั้งเฉพาะตัวรับ Proton pump (H+/K+ ATPase) ที่กำลังทำงานอยู่ (Active pumps) ซึ่งเอนไซม์ปั๊มนี้จะถูกกระตุ้นให้ขึ้นมาอยู่ที่ผิวเซลล์มากที่สุด เมื่อมีการรับประทานอาหารมื้อแรกของวัน (อาหารเช้า) การรับประทานยาก่อนอาหารเช้า 30 - 60 นาที จะทำให้ระดับยาสูงสุดในกระแสเลือด (Cmax) เกิดขึ้นตรงกับจังหวะที่ Proton pump กำลังเริ่มทำงานอย่างเต็มที่ จึงให้ประสิทธิภาพในการยับยั้งกรดได้สูงสุด
🔍 ข้ออื่นผิดเพราะอะไร:
• ข้อ ก. และ ข. ผิดเพราะ: อาหารจะชะลอการดูดซึมยาและทำให้ตัวยาไปถึงเซลล์กระเพาะอาหารช้ากว่าช่วงที่มีการหลั่งกรดสูงสุด
• ข้อ ง. และ จ. ผิดเพราะ: ปริมาณปั๊มกรดที่ทำงานตอนเย็นหรือก่อนนอนมีน้อยกว่ามื้อเช้ามาก เว้นแต่ในผู้ที่มีอาการแสบร้อนกลางอกตอนกลางคืนเป็นหลัก (Nocturnal GERD)</t>
        </is>
      </c>
      <c r="L228" s="186" t="n"/>
      <c r="M228" s="186" t="inlineStr">
        <is>
          <t>Gastrointestinal</t>
        </is>
      </c>
      <c r="N228" s="186" t="inlineStr">
        <is>
          <t>Proton Pump Inhibitors Timing &amp; Chronotherapy</t>
        </is>
      </c>
      <c r="O228" s="185" t="inlineStr">
        <is>
          <t>Clinic</t>
        </is>
      </c>
      <c r="P228" s="186" t="inlineStr">
        <is>
          <t>ข้อสอบจริง PLE-CC1 ปี 2566 Day 1 ข้อ 70 [CASE_2566_GERD_01]</t>
        </is>
      </c>
      <c r="Q228" s="185" t="inlineStr">
        <is>
          <t>ข้อสอบจริง</t>
        </is>
      </c>
      <c r="R228" s="185" t="inlineStr">
        <is>
          <t>2566 Day 1</t>
        </is>
      </c>
      <c r="S228" s="185" t="n"/>
    </row>
    <row r="229">
      <c r="A229" s="185" t="n">
        <v>227</v>
      </c>
      <c r="B229"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t>
        </is>
      </c>
      <c r="C229" s="186" t="inlineStr">
        <is>
          <t>ข้อใดระบุข้อมูลเกี่ยวกับกลไกการออกฤทธิ์และข้อควรระวังของการใช้ยาระบาย (Laxatives) ได้อย่างถูกต้อง</t>
        </is>
      </c>
      <c r="D229" s="186" t="n"/>
      <c r="E229" s="186" t="inlineStr">
        <is>
          <t>ยาน้ำ MOM (Milk of Magnesia) สามารถใช้ได้อย่างปลอดภัยสูงในผู้ป่วยโรคไตเรื้อรังระยะสุดท้าย</t>
        </is>
      </c>
      <c r="F229" s="186" t="inlineStr">
        <is>
          <t>Bisacodyl ออกฤทธิ์หลักเป็นยากลุ่ม Osmotic laxative ในทางเดินอาหาร</t>
        </is>
      </c>
      <c r="G229" s="186" t="inlineStr">
        <is>
          <t>การรับประทานยาเม็ดมะขามแขก (Senna) ติดต่อกันเป็นเวลานาน อาจทำให้เกิดภาวะลำไส้เฉื่อยชาและติดยาระบาย (Cathartic colon)</t>
        </is>
      </c>
      <c r="H229" s="186" t="inlineStr">
        <is>
          <t>ยาเหน็บทวาร Glycerin มีกลไกหลักคือกระตุ้นระบบประสาทประสานงานเพื่อเพิ่มการหลั่งเอนไซม์ย่อยอาหาร</t>
        </is>
      </c>
      <c r="I229" s="186" t="inlineStr">
        <is>
          <t>การสวนล้างลำไส้ด้วยยากลุ่ม Saline enema ออกฤทธิ์โดยการทำให้อุจจาระนุ่มเพียงอย่างเดียวโดยไม่เพิ่มแรงดันในลำไส้</t>
        </is>
      </c>
      <c r="J229" s="185" t="inlineStr">
        <is>
          <t>3</t>
        </is>
      </c>
      <c r="K229" s="186" t="inlineStr">
        <is>
          <t>✅ คำตอบที่ถูกต้อง: ข้อ ค. การรับประทานยาเม็ดมะขามแขก (Senna) ติดต่อกันเป็นเวลานาน อาจทำให้เกิดภาวะลำไส้เฉื่อยชาและติดยาระบาย (Cathartic colon)
🎯 ทำไมข้อนี้ถึงถูก:
มะขามแขก (Senna) เป็นยากลุ่มกระตุ้นการบีบตัวของลำไส้ (Stimulant laxatives) ซึ่งออกฤทธิ์ระคายเคืองและกระตุ้นเส้นประสาท Myenteric plexus ในผนังลำไส้ใหญ่ หากใช้ติดต่อกันเป็นเวลานานเกินไปจะทำให้เส้นประสาทของลำไส้เกิดการล้า เสื่อมสภาพ และสูญเสียความตึงตัว (Atony) ส่งผลให้เกิดภาวะลำไส้เฉื่อยชาและดื้อยา (Cathartic colon / Laxative abuse syndrome) และทำให้เกิดเยื่อบุลำไส้มีสีคล้ำผิดปกติ (Melanosis coli)
🔍 ข้ออื่นผิดเพราะอะไร:
• ข้อ ก. ผิดเพราะ Milk of Magnesia (MOM) มีแมกนีเซียมไฮดรอกไซด์ ซึ่งไอออนแมกนีเซียมจะถูกขับออกทางไต หากใช้ในผู้ป่วยโรคไตวายเรื้อรังจะเกิดการสะสมจนเกิดพิษแมกนีเซียมในเลือดสูง (Hypermagnesemia) ได้อย่างรุนแรง
• ข้อ ข. ผิดเพราะ Bisacodyl ออกฤทธิ์เป็น Stimulant laxative ไม่ใช่ Osmotic laxative
• ข้อ ง. ผิดเพราะ Glycerin suppository ออกฤทธิ์แบบ Hyperosmotic ดูดน้ำเข้าสู่ลำไส้ส่วนปลายและหล่อลื่นอุจจาระ ไม่ได้กระตุ้นเอนไซม์ย่อยอาหาร
• ข้อ จ. ผิดเพราะ Saline enema ออกฤทธิ์แบบ Hyperosmotic เพิ่มปริมาตรน้ำอย่างรวดเร็วและสร้างแรงดันกระตุ้นการบีบตัวของลำไส้ตรง ไม่ได้แค่อุจจาระนุ่มอย่างเดียว</t>
        </is>
      </c>
      <c r="L229" s="186" t="n"/>
      <c r="M229" s="186" t="inlineStr">
        <is>
          <t>Gastrointestinal</t>
        </is>
      </c>
      <c r="N229" s="186" t="inlineStr">
        <is>
          <t>Constipation &amp; Laxative Pharmacotherapy</t>
        </is>
      </c>
      <c r="O229" s="185" t="inlineStr">
        <is>
          <t>Clinic</t>
        </is>
      </c>
      <c r="P229" s="186" t="inlineStr">
        <is>
          <t>ข้อสอบจริง PLE-CC1 ปี 2566 Day 2 ข้อ 9 [CASE_2566_HEMORRHOID_01]</t>
        </is>
      </c>
      <c r="Q229" s="185" t="inlineStr">
        <is>
          <t>ข้อสอบจริง</t>
        </is>
      </c>
      <c r="R229" s="185" t="inlineStr">
        <is>
          <t>2566 Day 2</t>
        </is>
      </c>
      <c r="S229" s="185" t="inlineStr">
        <is>
          <t>CASE_2566_HEMORRHOID_01</t>
        </is>
      </c>
    </row>
    <row r="230">
      <c r="A230" s="185" t="n">
        <v>228</v>
      </c>
      <c r="B230" s="186" t="inlineStr">
        <is>
          <t>ผู้ป่วยหญิงไทยอายุ 50 ปี ได้รับยาเคมีบำบัดสูตร AC และต้องการเลือกใช้ยาต้านอาการคลื่นไส้อาเจียนอย่างปลอดภัย</t>
        </is>
      </c>
      <c r="C230" s="186" t="inlineStr">
        <is>
          <t>ยาแก้คลื่นไส้อาเจียนในข้อใด มีความเสี่ยงในการทำให้เกิดภาวะคลื่นไฟฟ้าหัวใจผิดปกติชนิด QT interval prolongation และเสี่ยงต่อการเกิดภาวะหัวใจเต้นผิดจังหวะ Torsades de pointes สูงที่สุดเมื่อใช้ในขนาดสูง</t>
        </is>
      </c>
      <c r="D230" s="186" t="n"/>
      <c r="E230" s="186" t="inlineStr">
        <is>
          <t>Domperidone</t>
        </is>
      </c>
      <c r="F230" s="186" t="inlineStr">
        <is>
          <t>Metoclopramide</t>
        </is>
      </c>
      <c r="G230" s="186" t="inlineStr">
        <is>
          <t>Lorazepam</t>
        </is>
      </c>
      <c r="H230" s="186" t="inlineStr">
        <is>
          <t>Aprepitant</t>
        </is>
      </c>
      <c r="I230" s="186" t="inlineStr">
        <is>
          <t>Dexamethasone</t>
        </is>
      </c>
      <c r="J230" s="185" t="inlineStr">
        <is>
          <t>1</t>
        </is>
      </c>
      <c r="K230" s="186" t="inlineStr">
        <is>
          <t>✅ คำตอบที่ถูกต้อง: ข้อ ก. Domperidone
🎯 ทำไมข้อนี้ถึงถูก:
เป็นยาแก้คลื่นไส้อาเจียนที่มีคำเตือนด้านความปลอดภัยอย่างเข้มงวด (Black box warning) จาก US FDA, EMA และ อย. ไทย เกี่ยวกับความเสี่ยงรุนแรงในการยับยั้งโพแทสเซียมแชนแนล hERG (IKr current) ในกล้ามเนื้อหัวใจ ส่งผลให้เกิดการยืดระยะเวลาของคลื่นไฟฟ้าหัวใจ (QT interval prolongation) และเหนี่ยวนำให้เกิดภาวะหัวใจเต้นผิดจังหวะรุนแรงชนิด Torsades de pointes จนถึงขั้นหัวใจหยุดเต้นกะทันหัน (Sudden cardiac death) โดยเฉพาะเมื่อใช้ในขนาดเกิน 30 mg/วัน
🔍 ข้ออื่นผิดเพราะอะไร:
• ข้อ ข. Metoclopramide เด่นเรื่องผลข้างเคียงต่อระบบประสาทสั่งการ Extrapyramidal symptoms (EPS) และ Tardive dyskinesia มากกว่าผลต่อ QT
• ข้อ ค. Lorazepam เป็นยากลุ่ม Benzodiazepine ช่วยลดความวิตกกังวล (Anticipatory CINV) ไม่มีผลต่อคลื่นไฟฟ้าหัวใจ
• ข้อ ง. และ จ. Aprepitant และ Dexamethasone ไม่ได้เพิ่มความเสี่ยงต่อการเกิด QT prolongation อย่างมีนัยสำคัญ</t>
        </is>
      </c>
      <c r="L230" s="186" t="n"/>
      <c r="M230" s="186" t="inlineStr">
        <is>
          <t>Gastrointestinal</t>
        </is>
      </c>
      <c r="N230" s="186" t="inlineStr">
        <is>
          <t>Antiemetic Drug Safety &amp; QT Prolongation Risk</t>
        </is>
      </c>
      <c r="O230" s="185" t="inlineStr">
        <is>
          <t>Clinic</t>
        </is>
      </c>
      <c r="P230" s="186" t="inlineStr">
        <is>
          <t>ข้อสอบจริง PLE-CC1 ปี 2566 Day 2 ข้อ 36 [CASE_2566_BREAST_CANCER_01]</t>
        </is>
      </c>
      <c r="Q230" s="185" t="inlineStr">
        <is>
          <t>ข้อสอบจริง</t>
        </is>
      </c>
      <c r="R230" s="185" t="inlineStr">
        <is>
          <t>2566 Day 2</t>
        </is>
      </c>
      <c r="S230" s="185" t="inlineStr">
        <is>
          <t>CASE_2566_BREAST_CANCER_01</t>
        </is>
      </c>
    </row>
    <row r="231">
      <c r="A231" s="185" t="n">
        <v>229</v>
      </c>
      <c r="B231" s="186" t="inlineStr">
        <is>
          <t>ผู้ป่วยหญิงไทยอายุ 50 ปี ได้รับยาเคมีบำบัดสูตร AC และมีอาการคลื่นไส้อาเจียน</t>
        </is>
      </c>
      <c r="C231" s="186" t="inlineStr">
        <is>
          <t>บริเวณ Chemoreceptor Trigger Zone (CTZ) ที่สมองส่วนท้าย (Area postrema) มีตัวรับ (Receptor) ชนิดใดที่มีบทบาทสำคัญในการจับกับสารสื่อประสาทเพื่อส่งสัญญาณกระตุ้นศูนย์ควบคุมการอาเจียน (Vomiting center)</t>
        </is>
      </c>
      <c r="D231" s="186" t="n"/>
      <c r="E231" s="186" t="inlineStr">
        <is>
          <t>GABA receptor</t>
        </is>
      </c>
      <c r="F231" s="186" t="inlineStr">
        <is>
          <t>Neurokinin-1 (NK1) receptor</t>
        </is>
      </c>
      <c r="G231" s="186" t="inlineStr">
        <is>
          <t>Muscarinic M3 receptor</t>
        </is>
      </c>
      <c r="H231" s="186" t="inlineStr">
        <is>
          <t>Histamine H2 receptor</t>
        </is>
      </c>
      <c r="I231" s="186" t="inlineStr">
        <is>
          <t>Serotonin 5-HT2 receptor</t>
        </is>
      </c>
      <c r="J231" s="185" t="inlineStr">
        <is>
          <t>2</t>
        </is>
      </c>
      <c r="K231" s="186" t="inlineStr">
        <is>
          <t>✅ คำตอบที่ถูกต้อง: ข้อ ข. Neurokinin-1 (NK1) receptor
🎯 ทำไมข้อนี้ถึงถูก:
บริเวณ Chemoreceptor Trigger Zone (CTZ) ใน Area postrema ที่ก้นของโพรงสมองที่ 4 (อยู่นอก Blood-brain barrier) มีตัวรับหลักที่เกี่ยวข้องกับกระบวนการอาเจียนจากสารเคมีและยาเคมีบำบัด ได้แก่ Dopamine D2 receptors, Serotonin 5-HT3 receptors, และ Neurokinin-1 (NK1) receptors ซึ่งจับกับ Substance P โดยการกระตุ้นตัวรับ NK1 มีบทบาทสำคัญอย่างยิ่งต่อการเหนี่ยวนำให้เกิดอาการคลื่นไส้อาเจียนทั้งในระยะเฉียบพลันและระยะชะลอ (Delayed CINV)
🔍 ข้ออื่นผิดเพราะอะไร:
• ข้อ ก. GABA receptor เป็นตัวรับของสารสื่อประสาทยับยั้ง ไม่ได้เป็นตัวกระตุ้นการอาเจียน
• ข้อ ค. ตัวรับมัสคารินิกที่เกี่ยวข้องกับศูนย์อาเจียนและการเมารถเมาเรือคือ M1 receptor ไม่ใช่ M3
• ข้อ ง. Histamine H2 receptor เกี่ยวข้องกับการหลั่งกรดในกระเพาะอาหาร ส่วนตัวรับฮิสตามีนที่เกี่ยวข้องกับการอาเจียนคือ H1 receptor
• ข้อ จ. ตัวรับเซโรโทนินที่เกี่ยวข้องกับการอาเจียนคือ 5-HT3 receptor ไม่ใช่ 5-HT2</t>
        </is>
      </c>
      <c r="L231" s="186" t="n"/>
      <c r="M231" s="186" t="inlineStr">
        <is>
          <t>Gastrointestinal</t>
        </is>
      </c>
      <c r="N231" s="186" t="inlineStr">
        <is>
          <t>Neurobiology of Emesis &amp; CTZ Receptors</t>
        </is>
      </c>
      <c r="O231" s="185" t="inlineStr">
        <is>
          <t>Clinic</t>
        </is>
      </c>
      <c r="P231" s="186" t="inlineStr">
        <is>
          <t>ข้อสอบจริง PLE-CC1 ปี 2566 Day 2 ข้อ 37 [CASE_2566_BREAST_CANCER_01]</t>
        </is>
      </c>
      <c r="Q231" s="185" t="inlineStr">
        <is>
          <t>ข้อสอบจริง</t>
        </is>
      </c>
      <c r="R231" s="185" t="inlineStr">
        <is>
          <t>2566 Day 2</t>
        </is>
      </c>
      <c r="S231" s="185" t="inlineStr">
        <is>
          <t>CASE_2566_BREAST_CANCER_01</t>
        </is>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U107"/>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t>
        </is>
      </c>
      <c r="C3" s="186" t="inlineStr">
        <is>
          <t>จากข้อมูลผลทางห้องปฏิบัติการ ผู้ป่วยจัดเป็น anemia แบบใด</t>
        </is>
      </c>
      <c r="D3" s="186" t="n"/>
      <c r="E3" s="186" t="inlineStr">
        <is>
          <t>Hypochromic microcytic anemia</t>
        </is>
      </c>
      <c r="F3" s="186" t="inlineStr">
        <is>
          <t>Hypochromic normocytic anemia</t>
        </is>
      </c>
      <c r="G3" s="186" t="inlineStr">
        <is>
          <t>Normochromic normocytic anemia</t>
        </is>
      </c>
      <c r="H3" s="186" t="inlineStr">
        <is>
          <t>Normochromic macrocytic anemia</t>
        </is>
      </c>
      <c r="I3" s="188" t="inlineStr">
        <is>
          <t>Hyperchromic macrocytic anemia</t>
        </is>
      </c>
      <c r="J3" s="185" t="inlineStr">
        <is>
          <t>3</t>
        </is>
      </c>
      <c r="K3" s="186" t="inlineStr">
        <is>
          <t>✅ คำตอบที่ถูกต้อง: ข้อ ค. Normochromic normocytic anemia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t>
        </is>
      </c>
      <c r="L3" s="186" t="n"/>
      <c r="M3" s="186" t="inlineStr">
        <is>
          <t>Hematologic</t>
        </is>
      </c>
      <c r="N3" s="186" t="inlineStr">
        <is>
          <t>Anemia</t>
        </is>
      </c>
      <c r="O3" s="185" t="inlineStr">
        <is>
          <t>Clinic</t>
        </is>
      </c>
      <c r="P3" s="186" t="inlineStr">
        <is>
          <t>ข้อ 1 Pharma Plus เล่มม่วง (เฉลยข้อ ค)</t>
        </is>
      </c>
      <c r="Q3" s="185" t="inlineStr">
        <is>
          <t>แบบฝึกหัด</t>
        </is>
      </c>
      <c r="R3" s="185" t="inlineStr">
        <is>
          <t>เล่มม่วง</t>
        </is>
      </c>
      <c r="S3" s="185" t="n"/>
    </row>
    <row r="4" ht="24" customHeight="1" s="49">
      <c r="A4" s="187" t="n">
        <v>2</v>
      </c>
      <c r="B4" s="186" t="n"/>
      <c r="C4" s="186" t="inlineStr">
        <is>
          <t>Specific antidote ในผู้ป่วยที่มีภาวะเหล็กเกินคือข้อใด</t>
        </is>
      </c>
      <c r="D4" s="186" t="n"/>
      <c r="E4" s="186" t="inlineStr">
        <is>
          <t>Vitamin C 500 mg OD</t>
        </is>
      </c>
      <c r="F4" s="186" t="inlineStr">
        <is>
          <t>Pyridoxine 50 mg OD</t>
        </is>
      </c>
      <c r="G4" s="186" t="inlineStr">
        <is>
          <t>Hydroxyurea 500 mg OD</t>
        </is>
      </c>
      <c r="H4" s="186" t="inlineStr">
        <is>
          <t>Blood transfusion (Packed Red Cells)</t>
        </is>
      </c>
      <c r="I4" s="188" t="inlineStr">
        <is>
          <t>Ferrous fumarate 200 mg TID</t>
        </is>
      </c>
      <c r="J4" s="185" t="inlineStr">
        <is>
          <t>4</t>
        </is>
      </c>
      <c r="K4" s="186" t="inlineStr">
        <is>
          <t>✅ คำตอบที่ถูกต้อง: ข้อ ง. Blood transfusion (Packed Red Cells)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t>
        </is>
      </c>
      <c r="L4" s="186" t="n"/>
      <c r="M4" s="186" t="inlineStr">
        <is>
          <t>Hematologic</t>
        </is>
      </c>
      <c r="N4" s="186" t="inlineStr">
        <is>
          <t>Anemia</t>
        </is>
      </c>
      <c r="O4" s="185" t="inlineStr">
        <is>
          <t>Clinic</t>
        </is>
      </c>
      <c r="P4" s="186" t="inlineStr">
        <is>
          <t>ข้อ 2 Pharma Plus เล่มม่วง (เฉลยข้อ ง)</t>
        </is>
      </c>
      <c r="Q4" s="185" t="inlineStr">
        <is>
          <t>แบบฝึกหัด</t>
        </is>
      </c>
      <c r="R4" s="185" t="inlineStr">
        <is>
          <t>เล่มม่วง</t>
        </is>
      </c>
      <c r="S4" s="185" t="n"/>
    </row>
    <row r="5" ht="24" customHeight="1" s="49">
      <c r="A5" s="187" t="n">
        <v>3</v>
      </c>
      <c r="B5" s="186" t="n"/>
      <c r="C5" s="186" t="inlineStr">
        <is>
          <t>สารพฤกษเคมีกลุ่มใดที่มีผลรบกวนการดูดซึมธาตุเหล็ก</t>
        </is>
      </c>
      <c r="D5" s="186" t="n"/>
      <c r="E5" s="186" t="inlineStr">
        <is>
          <t>Alkaloids</t>
        </is>
      </c>
      <c r="F5" s="186" t="inlineStr">
        <is>
          <t>Anthraquinones</t>
        </is>
      </c>
      <c r="G5" s="186" t="inlineStr">
        <is>
          <t>Quinolines</t>
        </is>
      </c>
      <c r="H5" s="186" t="inlineStr">
        <is>
          <t>Flavonoids</t>
        </is>
      </c>
      <c r="I5" s="188" t="inlineStr">
        <is>
          <t>Tannins</t>
        </is>
      </c>
      <c r="J5" s="185" t="inlineStr">
        <is>
          <t>5</t>
        </is>
      </c>
      <c r="K5" s="186" t="inlineStr">
        <is>
          <t>✅ คำตอบที่ถูกต้อง: ข้อ จ. Tannins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t>
        </is>
      </c>
      <c r="L5" s="186" t="n"/>
      <c r="M5" s="186" t="inlineStr">
        <is>
          <t>Hematologic</t>
        </is>
      </c>
      <c r="N5" s="186" t="inlineStr">
        <is>
          <t>Anemia</t>
        </is>
      </c>
      <c r="O5" s="185" t="inlineStr">
        <is>
          <t>Clinic</t>
        </is>
      </c>
      <c r="P5" s="186" t="inlineStr">
        <is>
          <t>ข้อ 3 Pharma Plus เล่มม่วง (เฉลยข้อ จ)</t>
        </is>
      </c>
      <c r="Q5" s="185" t="inlineStr">
        <is>
          <t>แบบฝึกหัด</t>
        </is>
      </c>
      <c r="R5" s="185" t="inlineStr">
        <is>
          <t>เล่มม่วง</t>
        </is>
      </c>
      <c r="S5" s="185" t="n"/>
    </row>
    <row r="6" ht="24" customHeight="1" s="49">
      <c r="A6" s="187" t="n">
        <v>4</v>
      </c>
      <c r="B6" s="186" t="n"/>
      <c r="C6" s="186"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D6" s="186" t="n"/>
      <c r="E6" s="186" t="inlineStr">
        <is>
          <t>จ่ายยา folic acid</t>
        </is>
      </c>
      <c r="F6" s="186" t="inlineStr">
        <is>
          <t>จ่ายยา vitamin B 12</t>
        </is>
      </c>
      <c r="G6" s="186" t="inlineStr">
        <is>
          <t>จ่ายยา ferrous gluconate</t>
        </is>
      </c>
      <c r="H6" s="186" t="inlineStr">
        <is>
          <t>แนะนำให้พาผู้ป่วยไปโรงพยาบาลทันที</t>
        </is>
      </c>
      <c r="I6" s="188" t="inlineStr">
        <is>
          <t>จ่ายยา ferrous sulfate และ folic acid</t>
        </is>
      </c>
      <c r="J6" s="185" t="inlineStr">
        <is>
          <t>4</t>
        </is>
      </c>
      <c r="K6" s="186" t="inlineStr">
        <is>
          <t>✅ คำตอบที่ถูกต้อง: ข้อ ง. แนะนำให้พาผู้ป่วยไปโรงพยาบาลทันที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t>
        </is>
      </c>
      <c r="L6" s="186" t="n"/>
      <c r="M6" s="186" t="inlineStr">
        <is>
          <t>Hematologic</t>
        </is>
      </c>
      <c r="N6" s="186" t="inlineStr">
        <is>
          <t>Anemia</t>
        </is>
      </c>
      <c r="O6" s="185" t="inlineStr">
        <is>
          <t>Clinic</t>
        </is>
      </c>
      <c r="P6" s="186" t="inlineStr">
        <is>
          <t>ข้อ 4 Pharma Plus เล่มม่วง (เฉลยข้อ ง)</t>
        </is>
      </c>
      <c r="Q6" s="185" t="inlineStr">
        <is>
          <t>แบบฝึกหัด</t>
        </is>
      </c>
      <c r="R6" s="185" t="inlineStr">
        <is>
          <t>เล่มม่วง</t>
        </is>
      </c>
      <c r="S6" s="185" t="n"/>
    </row>
    <row r="7" ht="24" customHeight="1" s="49">
      <c r="A7" s="187" t="n">
        <v>5</v>
      </c>
      <c r="B7" s="186" t="n"/>
      <c r="C7" s="186" t="inlineStr">
        <is>
          <t>ในกรณีหากพ่อเด็กตัดสินใจนำผู้ป่วยไปตรวจที่รพ. พบว่าเป็น G6PD อาการซีดในผู้ป่วยจัดเป็นแบบใด</t>
        </is>
      </c>
      <c r="D7" s="186" t="n"/>
      <c r="E7" s="186" t="inlineStr">
        <is>
          <t>Aplastic anemia</t>
        </is>
      </c>
      <c r="F7" s="186" t="inlineStr">
        <is>
          <t>Hemolytic anemia</t>
        </is>
      </c>
      <c r="G7" s="186" t="inlineStr">
        <is>
          <t>Pernicious anemia</t>
        </is>
      </c>
      <c r="H7" s="186" t="inlineStr">
        <is>
          <t>Chronic renal failure</t>
        </is>
      </c>
      <c r="I7" s="188" t="inlineStr">
        <is>
          <t>Iron deficiency failure</t>
        </is>
      </c>
      <c r="J7" s="185" t="inlineStr">
        <is>
          <t>2</t>
        </is>
      </c>
      <c r="K7" s="186" t="inlineStr">
        <is>
          <t>✅ คำตอบที่ถูกต้อง: ข้อ ข. Hemolytic anemia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t>
        </is>
      </c>
      <c r="L7" s="186" t="n"/>
      <c r="M7" s="186" t="inlineStr">
        <is>
          <t>Hematologic</t>
        </is>
      </c>
      <c r="N7" s="186" t="inlineStr">
        <is>
          <t>Hemolytic anemia (G6PD / Thalassemia)</t>
        </is>
      </c>
      <c r="O7" s="185" t="inlineStr">
        <is>
          <t>Clinic</t>
        </is>
      </c>
      <c r="P7" s="186" t="inlineStr">
        <is>
          <t>ข้อ 5 Pharma Plus เล่มม่วง (เฉลยข้อ ข)</t>
        </is>
      </c>
      <c r="Q7" s="185" t="inlineStr">
        <is>
          <t>แบบฝึกหัด</t>
        </is>
      </c>
      <c r="R7" s="185" t="inlineStr">
        <is>
          <t>เล่มม่วง</t>
        </is>
      </c>
      <c r="S7" s="185" t="n"/>
    </row>
    <row r="8" ht="24" customHeight="1" s="49">
      <c r="A8" s="187" t="n">
        <v>6</v>
      </c>
      <c r="B8" s="186" t="n"/>
      <c r="C8" s="186" t="inlineStr">
        <is>
          <t>ข้อใดควรใช้ในการรักษาผู้ป่วยรายนี้ในโรงพยาบาล</t>
        </is>
      </c>
      <c r="D8" s="186" t="n"/>
      <c r="E8" s="186" t="inlineStr">
        <is>
          <t>Platelet</t>
        </is>
      </c>
      <c r="F8" s="186" t="inlineStr">
        <is>
          <t>Folic acid</t>
        </is>
      </c>
      <c r="G8" s="186" t="inlineStr">
        <is>
          <t>Vitamin B12</t>
        </is>
      </c>
      <c r="H8" s="186" t="inlineStr">
        <is>
          <t>Ferrous sulfate</t>
        </is>
      </c>
      <c r="I8" s="188" t="inlineStr">
        <is>
          <t>Packed red cell</t>
        </is>
      </c>
      <c r="J8" s="185" t="inlineStr">
        <is>
          <t>5</t>
        </is>
      </c>
      <c r="K8" s="186" t="inlineStr">
        <is>
          <t>✅ คำตอบที่ถูกต้อง: ข้อ จ. Packed red cell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t>
        </is>
      </c>
      <c r="L8" s="186" t="n"/>
      <c r="M8" s="186" t="inlineStr">
        <is>
          <t>Hematologic</t>
        </is>
      </c>
      <c r="N8" s="186" t="inlineStr">
        <is>
          <t>Anemia</t>
        </is>
      </c>
      <c r="O8" s="185" t="inlineStr">
        <is>
          <t>Clinic</t>
        </is>
      </c>
      <c r="P8" s="186" t="inlineStr">
        <is>
          <t>ข้อ 6 Pharma Plus เล่มม่วง (เฉลยข้อ จ)</t>
        </is>
      </c>
      <c r="Q8" s="185" t="inlineStr">
        <is>
          <t>แบบฝึกหัด</t>
        </is>
      </c>
      <c r="R8" s="185" t="inlineStr">
        <is>
          <t>เล่มม่วง</t>
        </is>
      </c>
      <c r="S8" s="185" t="n"/>
    </row>
    <row r="9" ht="24" customHeight="1" s="49">
      <c r="A9" s="187" t="n">
        <v>7</v>
      </c>
      <c r="B9" s="186" t="n"/>
      <c r="C9" s="186" t="inlineStr">
        <is>
          <t>ปัจจัยใดที่น่าจะเป็นสาเหตุทำให้เกิดอาการซีดในคนไข้</t>
        </is>
      </c>
      <c r="D9" s="186" t="n"/>
      <c r="E9" s="186" t="inlineStr">
        <is>
          <t>Aspirin</t>
        </is>
      </c>
      <c r="F9" s="186" t="inlineStr">
        <is>
          <t>Vitamin C</t>
        </is>
      </c>
      <c r="G9" s="186" t="inlineStr">
        <is>
          <t>Amoxicillin</t>
        </is>
      </c>
      <c r="H9" s="186" t="inlineStr">
        <is>
          <t>Amitriptyline</t>
        </is>
      </c>
      <c r="I9" s="188" t="inlineStr">
        <is>
          <t>กินแต่เนื้อสัตว์ ไม่ชอบกินผัก</t>
        </is>
      </c>
      <c r="J9" s="185" t="inlineStr">
        <is>
          <t>1</t>
        </is>
      </c>
      <c r="K9" s="186" t="inlineStr">
        <is>
          <t>✅ คำตอบที่ถูกต้อง: ข้อ ก. Aspirin
🎯 ทำไมข้อนี้ถึงถูก: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t>
        </is>
      </c>
      <c r="L9" s="186" t="n"/>
      <c r="M9" s="186" t="inlineStr">
        <is>
          <t>Hematologic</t>
        </is>
      </c>
      <c r="N9" s="186" t="inlineStr">
        <is>
          <t>Anemia</t>
        </is>
      </c>
      <c r="O9" s="185" t="inlineStr">
        <is>
          <t>Clinic</t>
        </is>
      </c>
      <c r="P9" s="186" t="inlineStr">
        <is>
          <t>ข้อ 7 Pharma Plus เล่มม่วง (เฉลยข้อ ก)</t>
        </is>
      </c>
      <c r="Q9" s="185" t="inlineStr">
        <is>
          <t>แบบฝึกหัด</t>
        </is>
      </c>
      <c r="R9" s="185" t="inlineStr">
        <is>
          <t>เล่มม่วง</t>
        </is>
      </c>
      <c r="S9" s="185" t="n"/>
    </row>
    <row r="10" ht="24" customHeight="1" s="49">
      <c r="A10" s="187" t="n">
        <v>8</v>
      </c>
      <c r="B10" s="186" t="n"/>
      <c r="C10" s="186" t="inlineStr">
        <is>
          <t>เมื่อเด็กชายคนนี้โตขึ้นและจะแต่งงานข้อใดถูก</t>
        </is>
      </c>
      <c r="D10" s="186" t="n"/>
      <c r="E10" s="186" t="inlineStr">
        <is>
          <t>แต่งงานกันได้แต่ไม่ควรมีลูก เพราะสามารถถ่ายทอดทางพันธุกรรมได้</t>
        </is>
      </c>
      <c r="F10" s="186" t="inlineStr">
        <is>
          <t>แต่งงานกันได้ และหากตั้งครรภ์เป็นลูกชายให้ทำแท้ง แต่ถ้าเป็นหญิงไม่เป็นไร</t>
        </is>
      </c>
      <c r="G10" s="186" t="inlineStr">
        <is>
          <t>แต่งงานกันได้ และหากตั้งครรภ์เป็นลูกผู้หญิงให้ทำแท้ง แต่ถ้าชายเป็นไม่เป็นไร</t>
        </is>
      </c>
      <c r="H10" s="186" t="inlineStr">
        <is>
          <t>ทุกคนเป็นโรคนี้เท่ากัน ไม่ว่าชายหรือหญิง</t>
        </is>
      </c>
      <c r="I10" s="188" t="inlineStr">
        <is>
          <t>แต่งไม่ได้ จะทำให้ไม่มีคุณภาพชีวิตมีความสุขไปตลอดชีวิต เป็นการทำบาป</t>
        </is>
      </c>
      <c r="J10" s="185" t="inlineStr">
        <is>
          <t>1</t>
        </is>
      </c>
      <c r="K10" s="186" t="inlineStr">
        <is>
          <t>✅ คำตอบที่ถูกต้อง: ข้อ ก. แต่งงานกันได้แต่ไม่ควรมีลูก เพราะสามารถถ่ายทอดทางพันธุกรรมได้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t>
        </is>
      </c>
      <c r="L10" s="186" t="n"/>
      <c r="M10" s="186" t="inlineStr">
        <is>
          <t>Hematologic</t>
        </is>
      </c>
      <c r="N10" s="186" t="inlineStr">
        <is>
          <t>Anemia</t>
        </is>
      </c>
      <c r="O10" s="185" t="inlineStr">
        <is>
          <t>Clinic</t>
        </is>
      </c>
      <c r="P10" s="186" t="inlineStr">
        <is>
          <t>ข้อ 8 Pharma Plus เล่มม่วง (เฉลยข้อ ก)</t>
        </is>
      </c>
      <c r="Q10" s="185" t="inlineStr">
        <is>
          <t>แบบฝึกหัด</t>
        </is>
      </c>
      <c r="R10" s="185" t="inlineStr">
        <is>
          <t>เล่มม่วง</t>
        </is>
      </c>
      <c r="S10" s="185" t="n"/>
    </row>
    <row r="11" ht="24" customHeight="1" s="49">
      <c r="A11" s="187" t="n">
        <v>9</v>
      </c>
      <c r="B11" s="18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t>
        </is>
      </c>
      <c r="C11" s="186" t="inlineStr">
        <is>
          <t>ข้อมูลของผู้ป่วยในข้อใดไม่เกี่ยวข้องกับภาวะ G-6-PD Deficiency anemia</t>
        </is>
      </c>
      <c r="D11" s="186" t="n"/>
      <c r="E11" s="186" t="inlineStr">
        <is>
          <t>เป็นผู้ชาย</t>
        </is>
      </c>
      <c r="F11" s="186" t="inlineStr">
        <is>
          <t>มีโปตาสเซียมสูง</t>
        </is>
      </c>
      <c r="G11" s="186" t="inlineStr">
        <is>
          <t>มีการติดเชื้อในทางเดินปัสสาวะ</t>
        </is>
      </c>
      <c r="H11" s="186" t="inlineStr">
        <is>
          <t>ได้รับยา co-trimoxazole</t>
        </is>
      </c>
      <c r="I11" s="188" t="inlineStr">
        <is>
          <t>ได้รับยา ranitidine</t>
        </is>
      </c>
      <c r="J11" s="185" t="inlineStr">
        <is>
          <t>5</t>
        </is>
      </c>
      <c r="K11" s="186" t="inlineStr">
        <is>
          <t>✅ คำตอบที่ถูกต้อง: ข้อ จ. ได้รับยา ranitidine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t>
        </is>
      </c>
      <c r="L11" s="186" t="n"/>
      <c r="M11" s="186" t="inlineStr">
        <is>
          <t>Hematologic</t>
        </is>
      </c>
      <c r="N11" s="186" t="inlineStr">
        <is>
          <t>Anemia</t>
        </is>
      </c>
      <c r="O11" s="185" t="inlineStr">
        <is>
          <t>Clinic</t>
        </is>
      </c>
      <c r="P11" s="186" t="inlineStr">
        <is>
          <t>ข้อ 9 Pharma Plus เล่มม่วง (เฉลยข้อ จ)</t>
        </is>
      </c>
      <c r="Q11" s="185" t="inlineStr">
        <is>
          <t>แบบฝึกหัด</t>
        </is>
      </c>
      <c r="R11" s="185" t="inlineStr">
        <is>
          <t>เล่มม่วง</t>
        </is>
      </c>
      <c r="S11" s="185" t="n"/>
    </row>
    <row r="12" ht="24" customHeight="1" s="49">
      <c r="A12" s="187" t="n">
        <v>10</v>
      </c>
      <c r="B12" s="18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t>
        </is>
      </c>
      <c r="C12" s="186" t="inlineStr">
        <is>
          <t>ข้อใดไม่ใช่อาการหรือการแสดงของภาวะ G-6-PD Deficiency anemia ในผู้ป่วยรายนี้</t>
        </is>
      </c>
      <c r="D12" s="186" t="n"/>
      <c r="E12" s="186" t="inlineStr">
        <is>
          <t>อาการเหนื่อยเพลีย</t>
        </is>
      </c>
      <c r="F12" s="186" t="inlineStr">
        <is>
          <t>ปัสสาวะมีสีคล้ำเหมือนสีน้ำปลา</t>
        </is>
      </c>
      <c r="G12" s="186" t="inlineStr">
        <is>
          <t>มีประวัติเป็นโรคกระเพาะอาหาร</t>
        </is>
      </c>
      <c r="H12" s="186" t="inlineStr">
        <is>
          <t>Hb 8 g/dL (normal; 12-16), Hct 22% (normal; 38-48)</t>
        </is>
      </c>
      <c r="I12" s="188" t="inlineStr">
        <is>
          <t>Total bilirubin 4 mg/L (normal; &lt;1)</t>
        </is>
      </c>
      <c r="J12" s="185" t="inlineStr">
        <is>
          <t>3</t>
        </is>
      </c>
      <c r="K12" s="186" t="inlineStr">
        <is>
          <t>✅ คำตอบที่ถูกต้อง: ข้อ ค. มีประวัติเป็นโรคกระเพาะอาหาร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t>
        </is>
      </c>
      <c r="L12" s="186" t="n"/>
      <c r="M12" s="186" t="inlineStr">
        <is>
          <t>Hematologic</t>
        </is>
      </c>
      <c r="N12" s="186" t="inlineStr">
        <is>
          <t>Anemia</t>
        </is>
      </c>
      <c r="O12" s="185" t="inlineStr">
        <is>
          <t>Clinic</t>
        </is>
      </c>
      <c r="P12" s="186" t="inlineStr">
        <is>
          <t>ข้อ 10 Pharma Plus เล่มม่วง (เฉลยข้อ ค)</t>
        </is>
      </c>
      <c r="Q12" s="185" t="inlineStr">
        <is>
          <t>แบบฝึกหัด</t>
        </is>
      </c>
      <c r="R12" s="185" t="inlineStr">
        <is>
          <t>เล่มม่วง</t>
        </is>
      </c>
      <c r="S12" s="185" t="n"/>
    </row>
    <row r="13" ht="24" customHeight="1" s="49">
      <c r="A13" s="187" t="n">
        <v>11</v>
      </c>
      <c r="B13" s="186" t="n"/>
      <c r="C13" s="186" t="inlineStr">
        <is>
          <t>ข้อใดไม่ถูกต้องในการเกิด G-6-PD Deficiency anemia</t>
        </is>
      </c>
      <c r="D13" s="186" t="n"/>
      <c r="E13" s="186" t="inlineStr">
        <is>
          <t>การติดเชื้อทำให้ร่างกายสร้างอนุมูลอิสระมากขึ้น</t>
        </is>
      </c>
      <c r="F13" s="186" t="inlineStr">
        <is>
          <t>มี oxidative stress สูงเนื่องจากมี H2O2 ภายในเซลล์</t>
        </is>
      </c>
      <c r="G13" s="186" t="inlineStr">
        <is>
          <t>H2O2 ทำให้เกิด Sulhydryl-hemoglobin ทำให้เม็ดเลือดแดงแตก</t>
        </is>
      </c>
      <c r="H13" s="186" t="inlineStr">
        <is>
          <t>ฮีโมโกลบินตกตะกอนในเม็ดเลือดแดง ทำให้ถูก macrophage ที่ม้ามจับกิน</t>
        </is>
      </c>
      <c r="I13" s="188" t="inlineStr">
        <is>
          <t>การขาดเอนไซม์ G-6-PD ทำให้ reduced glutathione เพิ่มขึ้น เกิดการแตกของเม็ดเลือดแดง</t>
        </is>
      </c>
      <c r="J13" s="185" t="inlineStr">
        <is>
          <t>3</t>
        </is>
      </c>
      <c r="K13" s="186" t="inlineStr">
        <is>
          <t>✅ คำตอบที่ถูกต้อง: ข้อ ค. H2O2 ทำให้เกิด Sulhydryl-hemoglobin ทำให้เม็ดเลือดแดงแตก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t>
        </is>
      </c>
      <c r="L13" s="186" t="n"/>
      <c r="M13" s="186" t="inlineStr">
        <is>
          <t>Hematologic</t>
        </is>
      </c>
      <c r="N13" s="186" t="inlineStr">
        <is>
          <t>Anemia</t>
        </is>
      </c>
      <c r="O13" s="185" t="inlineStr">
        <is>
          <t>Clinic</t>
        </is>
      </c>
      <c r="P13" s="186" t="inlineStr">
        <is>
          <t>ข้อ 11 Pharma Plus เล่มม่วง (เฉลยข้อ ค)</t>
        </is>
      </c>
      <c r="Q13" s="185" t="inlineStr">
        <is>
          <t>แบบฝึกหัด</t>
        </is>
      </c>
      <c r="R13" s="185" t="inlineStr">
        <is>
          <t>เล่มม่วง</t>
        </is>
      </c>
      <c r="S13" s="185" t="n"/>
    </row>
    <row r="14" ht="24" customHeight="1" s="49">
      <c r="A14" s="187" t="n">
        <v>12</v>
      </c>
      <c r="B14" s="186" t="n"/>
      <c r="C14" s="186" t="inlineStr">
        <is>
          <t>ยาในข้อใดทำให้เกิดภาวะเม็ดเลือดแดงแตกเฉียบพลันในผู้ป่วย G-6-PD deficiency anemia</t>
        </is>
      </c>
      <c r="D14" s="186" t="n"/>
      <c r="E14" s="186" t="inlineStr">
        <is>
          <t>Heparin</t>
        </is>
      </c>
      <c r="F14" s="186" t="inlineStr">
        <is>
          <t>Primaquine</t>
        </is>
      </c>
      <c r="G14" s="186" t="inlineStr">
        <is>
          <t>Cloxacillin</t>
        </is>
      </c>
      <c r="H14" s="186" t="inlineStr">
        <is>
          <t>Warfarin</t>
        </is>
      </c>
      <c r="I14" s="188" t="inlineStr">
        <is>
          <t>Penicillin</t>
        </is>
      </c>
      <c r="J14" s="185" t="inlineStr">
        <is>
          <t>2</t>
        </is>
      </c>
      <c r="K14" s="186" t="inlineStr">
        <is>
          <t>✅ คำตอบที่ถูกต้อง: ข้อ ข. Primaquine
🎯 ทำไมข้อนี้ถึงถูก: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t>
        </is>
      </c>
      <c r="L14" s="186" t="n"/>
      <c r="M14" s="186" t="inlineStr">
        <is>
          <t>Hematologic</t>
        </is>
      </c>
      <c r="N14" s="186" t="inlineStr">
        <is>
          <t>Anemia</t>
        </is>
      </c>
      <c r="O14" s="185" t="inlineStr">
        <is>
          <t>Clinic</t>
        </is>
      </c>
      <c r="P14" s="186" t="inlineStr">
        <is>
          <t>ข้อ 12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การรักษาภาวะ acute anemia ในข้อใดเหมาะสมกับผู้ป่วยรายนี้</t>
        </is>
      </c>
      <c r="D15" s="186" t="n"/>
      <c r="E15" s="186" t="inlineStr">
        <is>
          <t>ให้เลือด</t>
        </is>
      </c>
      <c r="F15" s="186" t="inlineStr">
        <is>
          <t>Ferrous sulfate</t>
        </is>
      </c>
      <c r="G15" s="186" t="inlineStr">
        <is>
          <t>Ferrous sulfate ร่วมกับ Folic acid</t>
        </is>
      </c>
      <c r="H15" s="186" t="inlineStr">
        <is>
          <t>Vitamin B12</t>
        </is>
      </c>
      <c r="I15" s="188" t="inlineStr">
        <is>
          <t>Erythropoietin</t>
        </is>
      </c>
      <c r="J15" s="185" t="inlineStr">
        <is>
          <t>1</t>
        </is>
      </c>
      <c r="K15" s="186" t="inlineStr">
        <is>
          <t>✅ คำตอบที่ถูกต้อง: ข้อ ก. ให้เลือด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t>
        </is>
      </c>
      <c r="L15" s="186" t="n"/>
      <c r="M15" s="186" t="inlineStr">
        <is>
          <t>Hematologic</t>
        </is>
      </c>
      <c r="N15" s="186" t="inlineStr">
        <is>
          <t>Anemia</t>
        </is>
      </c>
      <c r="O15" s="185" t="inlineStr">
        <is>
          <t>Clinic</t>
        </is>
      </c>
      <c r="P15" s="186" t="inlineStr">
        <is>
          <t>ข้อ 13 Pharma Plus เล่มม่วง (เฉลยข้อ ก)</t>
        </is>
      </c>
      <c r="Q15" s="185" t="inlineStr">
        <is>
          <t>แบบฝึกหัด</t>
        </is>
      </c>
      <c r="R15" s="185" t="inlineStr">
        <is>
          <t>เล่มม่วง</t>
        </is>
      </c>
      <c r="S15" s="185" t="n"/>
    </row>
    <row r="16" ht="24" customHeight="1" s="49">
      <c r="A16" s="187" t="n">
        <v>14</v>
      </c>
      <c r="B16" s="186" t="n"/>
      <c r="C16" s="186" t="inlineStr">
        <is>
          <t>ข้อใดผิดเกี่ยวกับการให้คำแนะนำที่ควรให้แก่ผู้ป่วยรายนี้</t>
        </is>
      </c>
      <c r="D16" s="186" t="n"/>
      <c r="E16" s="186" t="inlineStr">
        <is>
          <t>หลีกเลี่ยงการใช้ยาที่ทำให้เกิดเม็ดเลือดแดงแตก</t>
        </is>
      </c>
      <c r="F16" s="186" t="inlineStr">
        <is>
          <t>การติดเชื้อทำให้เม็ดเลือดแดงแตกได้</t>
        </is>
      </c>
      <c r="G16" s="186" t="inlineStr">
        <is>
          <t>ให้สังเกตอาการเม็ดเลือดแดงแตก ถ้าเกิดอีกให้รีบมาพบแพทย์์</t>
        </is>
      </c>
      <c r="H16" s="186" t="inlineStr">
        <is>
          <t>หยุดใช้ยา ranitidine เพราะเป็นสาเหตุเม็ดเลือดแดงแตก</t>
        </is>
      </c>
      <c r="I16" s="188" t="inlineStr">
        <is>
          <t>รับประทานอาหารที่มีธาตุเหล็กเพื่อเสริมสร้างเม็ดเลือด</t>
        </is>
      </c>
      <c r="J16" s="185" t="inlineStr">
        <is>
          <t>4</t>
        </is>
      </c>
      <c r="K16" s="186" t="inlineStr">
        <is>
          <t>✅ คำตอบที่ถูกต้อง: ข้อ ง. หยุดใช้ยา ranitidine เพราะเป็นสาเหตุเม็ดเลือดแดงแตก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t>
        </is>
      </c>
      <c r="L16" s="186" t="n"/>
      <c r="M16" s="186" t="inlineStr">
        <is>
          <t>Hematologic</t>
        </is>
      </c>
      <c r="N16" s="186" t="inlineStr">
        <is>
          <t>Anemia</t>
        </is>
      </c>
      <c r="O16" s="185" t="inlineStr">
        <is>
          <t>Clinic</t>
        </is>
      </c>
      <c r="P16" s="186" t="inlineStr">
        <is>
          <t>ข้อ 14 Pharma Plus เล่มม่วง (เฉลยข้อ ง)</t>
        </is>
      </c>
      <c r="Q16" s="185" t="inlineStr">
        <is>
          <t>แบบฝึกหัด</t>
        </is>
      </c>
      <c r="R16" s="185" t="inlineStr">
        <is>
          <t>เล่มม่วง</t>
        </is>
      </c>
      <c r="S16" s="185" t="n"/>
    </row>
    <row r="17" ht="24" customHeight="1" s="49">
      <c r="A17" s="187" t="n">
        <v>15</v>
      </c>
      <c r="B17" s="186" t="n"/>
      <c r="C17" s="186" t="inlineStr">
        <is>
          <t>ความเป็นพิษต่อระบบเลือดแบบใดที่ไม่มีสาเหตุจาก drug induce</t>
        </is>
      </c>
      <c r="D17" s="186" t="n"/>
      <c r="E17" s="186" t="inlineStr">
        <is>
          <t>Autoimmune-induced hemolysis</t>
        </is>
      </c>
      <c r="F17" s="186" t="inlineStr">
        <is>
          <t>Bone marrow suppression</t>
        </is>
      </c>
      <c r="G17" s="186" t="inlineStr">
        <is>
          <t>Methemoglobinemia</t>
        </is>
      </c>
      <c r="H17" s="186" t="inlineStr">
        <is>
          <t>Sickle cell anemia</t>
        </is>
      </c>
      <c r="I17" s="188" t="inlineStr">
        <is>
          <t>Hemolytic anemia</t>
        </is>
      </c>
      <c r="J17" s="185" t="inlineStr">
        <is>
          <t>4</t>
        </is>
      </c>
      <c r="K17" s="186" t="inlineStr">
        <is>
          <t>✅ คำตอบที่ถูกต้อง: ข้อ ง. Sickle cell anemia
🎯 ทำไมข้อนี้ถึงถูก: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t>
        </is>
      </c>
      <c r="L17" s="186" t="n"/>
      <c r="M17" s="186" t="inlineStr">
        <is>
          <t>Hematologic</t>
        </is>
      </c>
      <c r="N17" s="186" t="inlineStr">
        <is>
          <t>Anemia</t>
        </is>
      </c>
      <c r="O17" s="185" t="inlineStr">
        <is>
          <t>Clinic</t>
        </is>
      </c>
      <c r="P17" s="186" t="inlineStr">
        <is>
          <t>ข้อ 15 Pharma Plus เล่มม่วง (เฉลยข้อ ง)</t>
        </is>
      </c>
      <c r="Q17" s="185" t="inlineStr">
        <is>
          <t>แบบฝึกหัด</t>
        </is>
      </c>
      <c r="R17" s="185" t="inlineStr">
        <is>
          <t>เล่มม่วง</t>
        </is>
      </c>
      <c r="S17" s="185" t="n"/>
    </row>
    <row r="18" ht="24" customHeight="1" s="49">
      <c r="A18" s="187" t="n">
        <v>16</v>
      </c>
      <c r="B18" s="18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t>
        </is>
      </c>
      <c r="C18" s="186" t="inlineStr">
        <is>
          <t>ยาต่อไปนี้ตัวใดทำให้อุจจาระเป็นสีดำ</t>
        </is>
      </c>
      <c r="D18" s="186" t="n"/>
      <c r="E18" s="186" t="inlineStr">
        <is>
          <t>Folic acid</t>
        </is>
      </c>
      <c r="F18" s="186" t="inlineStr">
        <is>
          <t>Vitamin B12</t>
        </is>
      </c>
      <c r="G18" s="186" t="inlineStr">
        <is>
          <t>Dapsone</t>
        </is>
      </c>
      <c r="H18" s="186" t="inlineStr">
        <is>
          <t>Erythropoietin</t>
        </is>
      </c>
      <c r="I18" s="188" t="inlineStr">
        <is>
          <t>Ferrous sulfate</t>
        </is>
      </c>
      <c r="J18" s="185" t="inlineStr">
        <is>
          <t>5</t>
        </is>
      </c>
      <c r="K18" s="186" t="inlineStr">
        <is>
          <t>✅ คำตอบที่ถูกต้อง: ข้อ จ. Ferrous sulfate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t>
        </is>
      </c>
      <c r="L18" s="186" t="n"/>
      <c r="M18" s="186" t="inlineStr">
        <is>
          <t>Hematologic</t>
        </is>
      </c>
      <c r="N18" s="186" t="inlineStr">
        <is>
          <t>Anemia</t>
        </is>
      </c>
      <c r="O18" s="185" t="inlineStr">
        <is>
          <t>Clinic</t>
        </is>
      </c>
      <c r="P18" s="186" t="inlineStr">
        <is>
          <t>ข้อ 16 Pharma Plus เล่มม่วง (เฉลยข้อ จ)</t>
        </is>
      </c>
      <c r="Q18" s="185" t="inlineStr">
        <is>
          <t>แบบฝึกหัด</t>
        </is>
      </c>
      <c r="R18" s="185" t="inlineStr">
        <is>
          <t>เล่มม่วง</t>
        </is>
      </c>
      <c r="S18" s="185" t="inlineStr">
        <is>
          <t>CASE_P2_HEMA_ANEMIA_01</t>
        </is>
      </c>
    </row>
    <row r="19" ht="24" customHeight="1" s="49">
      <c r="A19" s="187" t="n">
        <v>17</v>
      </c>
      <c r="B19" s="18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t>
        </is>
      </c>
      <c r="C19" s="186" t="inlineStr">
        <is>
          <t>จากข้อมูลข้างต้น ท่านต้องแนะนำการรับประทานยา Ferrous sulfate ให้แก่ผู้ป่วยอย่างไร</t>
        </is>
      </c>
      <c r="D19" s="186" t="n"/>
      <c r="E19" s="186" t="inlineStr">
        <is>
          <t>ควรรับประทานร่วมกับนม เพื่อเพิ่มการดูดซึมของ ferrous</t>
        </is>
      </c>
      <c r="F19" s="186" t="inlineStr">
        <is>
          <t>ควรรับประทานขณะท้องว่างจะดีที่สุด เพื่อลดอาการคลื่นไส้ อาเจียนจากยา ferrous</t>
        </is>
      </c>
      <c r="G19" s="186" t="inlineStr">
        <is>
          <t>Ferrous มีผลรบกวนการดูดซึมของ ofloxacin จึงต้องกินยา ferrous sulfate ก่อนหรือหลังกินยา ofloxacin 2 ชั่วโมง</t>
        </is>
      </c>
      <c r="H19" s="186" t="inlineStr">
        <is>
          <t>อาการข้างเคียงที่สำคัญ คือ ท้องเสีย คลื่นไส้ อาเจียน ferrous stone</t>
        </is>
      </c>
      <c r="I19" s="188" t="inlineStr">
        <is>
          <t>สามารถทานยา ferrous sulfate ร่วมกับ tetracycline เพื่อเพิ่มการดูดซึม ferrous</t>
        </is>
      </c>
      <c r="J19" s="185" t="inlineStr">
        <is>
          <t>3</t>
        </is>
      </c>
      <c r="K19" s="186" t="inlineStr">
        <is>
          <t>✅ คำตอบที่ถูกต้อง: ข้อ ค. Ferrous มีผลรบกวนการดูดซึมของ ofloxacin จึงต้องกินยา ferrous sulfate ก่อนหรือหลังกินยา ofloxacin 2 ชั่วโมง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t>
        </is>
      </c>
      <c r="L19" s="186" t="n"/>
      <c r="M19" s="186" t="inlineStr">
        <is>
          <t>Hematologic</t>
        </is>
      </c>
      <c r="N19" s="186" t="inlineStr">
        <is>
          <t>Anemia</t>
        </is>
      </c>
      <c r="O19" s="185" t="inlineStr">
        <is>
          <t>Clinic</t>
        </is>
      </c>
      <c r="P19" s="186" t="inlineStr">
        <is>
          <t>ข้อ 17 Pharma Plus เล่มม่วง (เฉลยข้อ ค)</t>
        </is>
      </c>
      <c r="Q19" s="185" t="inlineStr">
        <is>
          <t>แบบฝึกหัด</t>
        </is>
      </c>
      <c r="R19" s="185" t="inlineStr">
        <is>
          <t>เล่มม่วง</t>
        </is>
      </c>
      <c r="S19" s="185" t="inlineStr">
        <is>
          <t>CASE_P2_HEMA_ANEMIA_01</t>
        </is>
      </c>
    </row>
    <row r="20" ht="24" customHeight="1" s="49">
      <c r="A20" s="187" t="n">
        <v>18</v>
      </c>
      <c r="B20" s="18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t>
        </is>
      </c>
      <c r="C20" s="186" t="inlineStr">
        <is>
          <t>จากข้อมูลข้างต้น ท่านควรแนะนำให้ผู้ป่วยเลี่ยงการใช้ยาในข้อใด เพื่อป้องกันการเกิด hemolytic anemia</t>
        </is>
      </c>
      <c r="D20" s="186" t="n"/>
      <c r="E20" s="186" t="inlineStr">
        <is>
          <t>Primaquine, Erythromycin</t>
        </is>
      </c>
      <c r="F20" s="186" t="inlineStr">
        <is>
          <t>Dapsone, Vitamin A</t>
        </is>
      </c>
      <c r="G20" s="186" t="inlineStr">
        <is>
          <t>Sulfasalazine, Erythromycin</t>
        </is>
      </c>
      <c r="H20" s="186" t="inlineStr">
        <is>
          <t>Dapsone, Penicillamine</t>
        </is>
      </c>
      <c r="I20" s="188" t="inlineStr">
        <is>
          <t>Sulfasalazine, Tetracycline</t>
        </is>
      </c>
      <c r="J20" s="185" t="inlineStr">
        <is>
          <t>4</t>
        </is>
      </c>
      <c r="K20" s="186" t="inlineStr">
        <is>
          <t>✅ คำตอบที่ถูกต้อง: ข้อ ง. Dapsone, Penicillamine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t>
        </is>
      </c>
      <c r="L20" s="186" t="n"/>
      <c r="M20" s="186" t="inlineStr">
        <is>
          <t>Hematologic</t>
        </is>
      </c>
      <c r="N20" s="186" t="inlineStr">
        <is>
          <t>Hemolytic anemia (G6PD / Thalassemia)</t>
        </is>
      </c>
      <c r="O20" s="185" t="inlineStr">
        <is>
          <t>Clinic</t>
        </is>
      </c>
      <c r="P20" s="186" t="inlineStr">
        <is>
          <t>ข้อ 18 Pharma Plus เล่มม่วง (เฉลยข้อ ง)</t>
        </is>
      </c>
      <c r="Q20" s="185" t="inlineStr">
        <is>
          <t>แบบฝึกหัด</t>
        </is>
      </c>
      <c r="R20" s="185" t="inlineStr">
        <is>
          <t>เล่มม่วง</t>
        </is>
      </c>
      <c r="S20" s="185" t="inlineStr">
        <is>
          <t>CASE_P2_HEMA_ANEMIA_01</t>
        </is>
      </c>
    </row>
    <row r="21" ht="24" customHeight="1" s="49">
      <c r="A21" s="187" t="n">
        <v>19</v>
      </c>
      <c r="B21" s="186"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t>
        </is>
      </c>
      <c r="C21" s="186" t="inlineStr">
        <is>
          <t>อาการใดของผู้ป่วยธาลัสซีเมียที่อาจพบในผู้ป่วยรายนี้</t>
        </is>
      </c>
      <c r="D21" s="186" t="n"/>
      <c r="E21" s="186" t="inlineStr">
        <is>
          <t>Iron deficiency</t>
        </is>
      </c>
      <c r="F21" s="186" t="inlineStr">
        <is>
          <t>Uremia</t>
        </is>
      </c>
      <c r="G21" s="186" t="inlineStr">
        <is>
          <t>Liver steatosis</t>
        </is>
      </c>
      <c r="H21" s="186" t="inlineStr">
        <is>
          <t>Peripheral neuropathy</t>
        </is>
      </c>
      <c r="I21" s="188" t="inlineStr">
        <is>
          <t>Enlarged spleen</t>
        </is>
      </c>
      <c r="J21" s="185" t="inlineStr">
        <is>
          <t>5</t>
        </is>
      </c>
      <c r="K21" s="186" t="inlineStr">
        <is>
          <t>✅ คำตอบที่ถูกต้อง: ข้อ จ. Enlarged spleen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t>
        </is>
      </c>
      <c r="L21" s="186" t="n"/>
      <c r="M21" s="186" t="inlineStr">
        <is>
          <t>Hematologic</t>
        </is>
      </c>
      <c r="N21" s="186" t="inlineStr">
        <is>
          <t>Hemolytic anemia (G6PD / Thalassemia)</t>
        </is>
      </c>
      <c r="O21" s="185" t="inlineStr">
        <is>
          <t>Clinic</t>
        </is>
      </c>
      <c r="P21" s="186" t="inlineStr">
        <is>
          <t>ข้อ 19 Pharma Plus เล่มม่วง (เฉลยข้อ จ)</t>
        </is>
      </c>
      <c r="Q21" s="185" t="inlineStr">
        <is>
          <t>แบบฝึกหัด</t>
        </is>
      </c>
      <c r="R21" s="185" t="inlineStr">
        <is>
          <t>เล่มม่วง</t>
        </is>
      </c>
      <c r="S21" s="185" t="n"/>
    </row>
    <row r="22" ht="24" customHeight="1" s="49">
      <c r="A22" s="187" t="n">
        <v>20</v>
      </c>
      <c r="B22" s="186" t="n"/>
      <c r="C22" s="186"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D22" s="186" t="n"/>
      <c r="E22" s="186" t="inlineStr">
        <is>
          <t>ธาลัสซีเมียเป็นโรคพันธุกรรม ที่เกิดจากเม็ดเลือดแดงถูกทำลายได้ง่ายเนื่องจากการขาดเอนไซม์บางชนิด</t>
        </is>
      </c>
      <c r="F22" s="186" t="inlineStr">
        <is>
          <t>ธาลัสซีเมียเป็นโรคพันธุกรรม ที่มีระดับเหล็กในเลือดสูงเนื่องจากการแตกของเม็ดเลือดแดง</t>
        </is>
      </c>
      <c r="G22" s="186" t="inlineStr">
        <is>
          <t>ธาลัสซีเมียเป็นโรคพันธุกรรมที่เม็ดเลือดแดงมีโครงสร้างผิดปกติคล้ายรูปเสี้ยวพระจันทร์ ทำให้แตกง่าย</t>
        </is>
      </c>
      <c r="H22" s="186" t="inlineStr">
        <is>
          <t>ธาลัสซีเมียเป็นโรคที่เกิดจากความผิดปกติของระบบภูมิคุ้มกันที่เม็ดเลือดแดงถูกทำลายได้ง่าย</t>
        </is>
      </c>
      <c r="I22" s="188" t="inlineStr">
        <is>
          <t>ธาลัสซีเมียเป็นโรคโลหิตจาง ที่เกิดจากการขาดวิตามินที่ช่วยในการคงสภาพของเม็ดเลือดแดง</t>
        </is>
      </c>
      <c r="J22" s="185" t="inlineStr">
        <is>
          <t>2</t>
        </is>
      </c>
      <c r="K22" s="186" t="inlineStr">
        <is>
          <t>✅ คำตอบที่ถูกต้อง: ข้อ ข. ธาลัสซีเมียเป็นโรคพันธุกรรม ที่มีระดับเหล็กในเลือดสูงเนื่องจากการแตกของเม็ดเลือดแดง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t>
        </is>
      </c>
      <c r="L22" s="186" t="n"/>
      <c r="M22" s="186" t="inlineStr">
        <is>
          <t>Hematologic</t>
        </is>
      </c>
      <c r="N22" s="186" t="inlineStr">
        <is>
          <t>Hemolytic anemia (G6PD / Thalassemia)</t>
        </is>
      </c>
      <c r="O22" s="185" t="inlineStr">
        <is>
          <t>Clinic</t>
        </is>
      </c>
      <c r="P22" s="186" t="inlineStr">
        <is>
          <t>ข้อ 20 Pharma Plus เล่มม่วง (เฉลยข้อ ข)</t>
        </is>
      </c>
      <c r="Q22" s="185" t="inlineStr">
        <is>
          <t>แบบฝึกหัด</t>
        </is>
      </c>
      <c r="R22" s="185" t="inlineStr">
        <is>
          <t>เล่มม่วง</t>
        </is>
      </c>
      <c r="S22" s="185" t="n"/>
    </row>
    <row r="23" ht="24" customHeight="1" s="49">
      <c r="A23" s="187" t="n">
        <v>21</v>
      </c>
      <c r="B23" s="186"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t>
        </is>
      </c>
      <c r="C23" s="186" t="inlineStr">
        <is>
          <t>ในฐานะเภสัชท่านจะให้คำแนะนำแก่ผู้ป่วยอย่างไร</t>
        </is>
      </c>
      <c r="D23" s="186" t="n"/>
      <c r="E23" s="186" t="inlineStr">
        <is>
          <t>[NEED_REVIEW]</t>
        </is>
      </c>
      <c r="F23" s="186" t="inlineStr">
        <is>
          <t>สามารถรับประทานได้ เนื่องจากมีวิตามินและสารอาหารที่สำคัญที่ช่วยบำรุงโลหิตลดอาการโลหิตจาง</t>
        </is>
      </c>
      <c r="G23" s="186" t="inlineStr">
        <is>
          <t>สามารถรับประทานได้เฉพาะเมื่อผู้ป่วยกำลังอยู่ในระหว่างการรักษาโรคธาลัสซีเมียจากแพทย์์</t>
        </is>
      </c>
      <c r="H23" s="186" t="inlineStr">
        <is>
          <t>ไม่ควรรับประทาน เนื่องจากมีส่วนผสมของธาตุเหล็ก</t>
        </is>
      </c>
      <c r="I23" s="188" t="inlineStr">
        <is>
          <t>ไม่ควรรับประทาน เนื่องจากมีส่วนประกอบที่เกิด drug interaction กับยาที่ใช้รักษาประจำ</t>
        </is>
      </c>
      <c r="J23" s="185" t="inlineStr">
        <is>
          <t>4</t>
        </is>
      </c>
      <c r="K23" s="186" t="inlineStr">
        <is>
          <t>✅ คำตอบที่ถูกต้อง: ข้อ ง. ไม่ควรรับประทาน เนื่องจากมีส่วนผสมของธาตุเหล็ก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t>
        </is>
      </c>
      <c r="L23" s="186" t="n"/>
      <c r="M23" s="186" t="inlineStr">
        <is>
          <t>Hematologic</t>
        </is>
      </c>
      <c r="N23" s="186" t="inlineStr">
        <is>
          <t>Anemia</t>
        </is>
      </c>
      <c r="O23" s="185" t="inlineStr">
        <is>
          <t>Clinic</t>
        </is>
      </c>
      <c r="P23" s="186" t="inlineStr">
        <is>
          <t>ข้อ 21 Pharma Plus เล่มม่วง (เฉลยข้อ ง)</t>
        </is>
      </c>
      <c r="Q23" s="185" t="inlineStr">
        <is>
          <t>แบบฝึกหัด</t>
        </is>
      </c>
      <c r="R23" s="185" t="inlineStr">
        <is>
          <t>เล่มม่วง</t>
        </is>
      </c>
      <c r="S23" s="185" t="n"/>
    </row>
    <row r="24" ht="24" customHeight="1" s="49">
      <c r="A24" s="187" t="n">
        <v>22</v>
      </c>
      <c r="B24" s="186" t="n"/>
      <c r="C24" s="186" t="inlineStr">
        <is>
          <t>เภสัชกรแนะนำให้ผู้ป่วยระมัดระวังการใช้ยาตัวใดเป็นพิเศษ</t>
        </is>
      </c>
      <c r="D24" s="186" t="n"/>
      <c r="E24" s="186" t="inlineStr">
        <is>
          <t>FBC</t>
        </is>
      </c>
      <c r="F24" s="186" t="inlineStr">
        <is>
          <t>Aminoglycosides</t>
        </is>
      </c>
      <c r="G24" s="186" t="inlineStr">
        <is>
          <t>Paracetamol</t>
        </is>
      </c>
      <c r="H24" s="186" t="inlineStr">
        <is>
          <t>Vitamin C</t>
        </is>
      </c>
      <c r="I24" s="188" t="inlineStr">
        <is>
          <t>Calcium supplements</t>
        </is>
      </c>
      <c r="J24" s="185" t="inlineStr">
        <is>
          <t>1</t>
        </is>
      </c>
      <c r="K24" s="186" t="inlineStr">
        <is>
          <t>✅ คำตอบที่ถูกต้อง: ข้อ ก. FBC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t>
        </is>
      </c>
      <c r="L24" s="186" t="n"/>
      <c r="M24" s="186" t="inlineStr">
        <is>
          <t>Hematologic</t>
        </is>
      </c>
      <c r="N24" s="186" t="inlineStr">
        <is>
          <t>Anemia</t>
        </is>
      </c>
      <c r="O24" s="185" t="inlineStr">
        <is>
          <t>Clinic</t>
        </is>
      </c>
      <c r="P24" s="186" t="inlineStr">
        <is>
          <t>ข้อ 22 Pharma Plus เล่มม่วง (เฉลยข้อ ก)</t>
        </is>
      </c>
      <c r="Q24" s="185" t="inlineStr">
        <is>
          <t>แบบฝึกหัด</t>
        </is>
      </c>
      <c r="R24" s="185" t="inlineStr">
        <is>
          <t>เล่มม่วง</t>
        </is>
      </c>
      <c r="S24" s="185" t="n"/>
    </row>
    <row r="25" ht="24" customHeight="1" s="49">
      <c r="A25" s="187" t="n">
        <v>23</v>
      </c>
      <c r="B25" s="186" t="n"/>
      <c r="C25" s="186" t="inlineStr">
        <is>
          <t>ข้อแนะนำสำหรับวิธีการรักษาโรคธาลัสซีเมีย นอกเหนือจากการใช้ยารับประทาน</t>
        </is>
      </c>
      <c r="D25" s="186" t="n"/>
      <c r="E25" s="186" t="inlineStr">
        <is>
          <t>ผู้ป่วยไม่ควรได้รับเลือดอย่างเด็ดขาด เนื่องจากมีโอกาสเกิด agglutination ของเม็ดเลือดแดงสูงกว่าปกติ</t>
        </is>
      </c>
      <c r="F25" s="186" t="inlineStr">
        <is>
          <t>ผู้ป่วยไม่ควรได้รับเลือดอย่างเด็ดขาด เนื่องจากมีความเสี่ยงต่อการติดเชื้อ</t>
        </is>
      </c>
      <c r="G25" s="186" t="inlineStr">
        <is>
          <t>ผู้ป่วยควรได้รับเลือด เพื่อช่วยเพิ่มปริมาณเม็ดเลือดแดง</t>
        </is>
      </c>
      <c r="H25" s="186" t="inlineStr">
        <is>
          <t>ผู้ป่วยควรออกกำลังกายสม่ำเสมอ เพื่อช่วยเพิ่มการสร้างเม็ดเลือดแดง</t>
        </is>
      </c>
      <c r="I25" s="188" t="inlineStr">
        <is>
          <t>ผู้ป่วยควรได้รับ erythropoietin เพื่อเร่งการสร้างเม็ดเลือดแดง</t>
        </is>
      </c>
      <c r="J25" s="185" t="inlineStr">
        <is>
          <t>3</t>
        </is>
      </c>
      <c r="K25" s="186" t="inlineStr">
        <is>
          <t>✅ คำตอบที่ถูกต้อง: ข้อ ค. ผู้ป่วยควรได้รับเลือด เพื่อช่วยเพิ่มปริมาณเม็ดเลือดแดง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t>
        </is>
      </c>
      <c r="L25" s="186" t="n"/>
      <c r="M25" s="186" t="inlineStr">
        <is>
          <t>Hematologic</t>
        </is>
      </c>
      <c r="N25" s="186" t="inlineStr">
        <is>
          <t>Hemolytic anemia (G6PD / Thalassemia)</t>
        </is>
      </c>
      <c r="O25" s="185" t="inlineStr">
        <is>
          <t>Clinic</t>
        </is>
      </c>
      <c r="P25" s="186" t="inlineStr">
        <is>
          <t>ข้อ 23 Pharma Plus เล่มม่วง (เฉลยข้อ ค)</t>
        </is>
      </c>
      <c r="Q25" s="185" t="inlineStr">
        <is>
          <t>แบบฝึกหัด</t>
        </is>
      </c>
      <c r="R25" s="185" t="inlineStr">
        <is>
          <t>เล่มม่วง</t>
        </is>
      </c>
      <c r="S25" s="185" t="n"/>
    </row>
    <row r="26" ht="24" customHeight="1" s="49">
      <c r="A26" s="187" t="n">
        <v>24</v>
      </c>
      <c r="B26" s="186" t="inlineStr">
        <is>
          <t>สถานการณ์ที่ 6 ผู้ป่วย CKD with IDA with DM with HTN อายุ 60 ปี หนัก 60 กิโลกรัม Scr = 2.5 mg/dl</t>
        </is>
      </c>
      <c r="C26" s="186" t="inlineStr">
        <is>
          <t>ภาวะ Anemia ในผู้ป่วยรายนี้ ควรแก้ไขอย่างไร</t>
        </is>
      </c>
      <c r="D26" s="186" t="n"/>
      <c r="E26" s="186" t="inlineStr">
        <is>
          <t>EPO</t>
        </is>
      </c>
      <c r="F26" s="186" t="inlineStr">
        <is>
          <t>Fresh Frozen Plasma</t>
        </is>
      </c>
      <c r="G26" s="186" t="inlineStr">
        <is>
          <t>Platelet concentrates</t>
        </is>
      </c>
      <c r="H26" s="186" t="inlineStr">
        <is>
          <t>Whole blood</t>
        </is>
      </c>
      <c r="I26" s="188" t="inlineStr">
        <is>
          <t>Leukocyte poor blood</t>
        </is>
      </c>
      <c r="J26" s="185" t="inlineStr">
        <is>
          <t>1</t>
        </is>
      </c>
      <c r="K26" s="186" t="inlineStr">
        <is>
          <t>✅ คำตอบที่ถูกต้อง: ข้อ ก. EPO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t>
        </is>
      </c>
      <c r="L26" s="186" t="n"/>
      <c r="M26" s="186" t="inlineStr">
        <is>
          <t>Hematologic</t>
        </is>
      </c>
      <c r="N26" s="186" t="inlineStr">
        <is>
          <t>Anemia</t>
        </is>
      </c>
      <c r="O26" s="185" t="inlineStr">
        <is>
          <t>Clinic</t>
        </is>
      </c>
      <c r="P26" s="186" t="inlineStr">
        <is>
          <t>ข้อ 24 Pharma Plus เล่มม่วง (เฉลยข้อ ก)</t>
        </is>
      </c>
      <c r="Q26" s="185" t="inlineStr">
        <is>
          <t>แบบฝึกหัด</t>
        </is>
      </c>
      <c r="R26" s="185" t="inlineStr">
        <is>
          <t>เล่มม่วง</t>
        </is>
      </c>
      <c r="S26" s="185" t="n"/>
    </row>
    <row r="27" ht="24" customHeight="1" s="49">
      <c r="A27" s="187" t="n">
        <v>25</v>
      </c>
      <c r="B27" s="186" t="inlineStr">
        <is>
          <t>สถานการณ์ที่ 7 ผู้ป่วยหญิง อายุ 41 ปี ตรวจเลือดแล้วพบว่า มี Hb = 9 mg/dl, Hct = 30%, ลักษณะเม็ดเลือดติดสีจางขนาดเล็ก</t>
        </is>
      </c>
      <c r="C27" s="186" t="inlineStr">
        <is>
          <t>ผู้ป่วยรายนี้ ป่วยเป็นโรคใด</t>
        </is>
      </c>
      <c r="D27" s="186" t="n"/>
      <c r="E27" s="186" t="inlineStr">
        <is>
          <t>Folate deficiency anemia</t>
        </is>
      </c>
      <c r="F27" s="186" t="inlineStr">
        <is>
          <t>Thalassemia</t>
        </is>
      </c>
      <c r="G27" s="186" t="inlineStr">
        <is>
          <t>Vitamin B6 deficiency anemia</t>
        </is>
      </c>
      <c r="H27" s="186" t="inlineStr">
        <is>
          <t>Vitamin B12 deficiency anemia</t>
        </is>
      </c>
      <c r="I27" s="188" t="inlineStr">
        <is>
          <t>Iron deficiency anemia</t>
        </is>
      </c>
      <c r="J27" s="185" t="inlineStr">
        <is>
          <t>5</t>
        </is>
      </c>
      <c r="K27" s="186" t="inlineStr">
        <is>
          <t>✅ คำตอบที่ถูกต้อง: ข้อ จ. Iron deficiency anemia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t>
        </is>
      </c>
      <c r="L27" s="186" t="n"/>
      <c r="M27" s="186" t="inlineStr">
        <is>
          <t>Hematologic</t>
        </is>
      </c>
      <c r="N27" s="186" t="inlineStr">
        <is>
          <t>Anemia</t>
        </is>
      </c>
      <c r="O27" s="185" t="inlineStr">
        <is>
          <t>Clinic</t>
        </is>
      </c>
      <c r="P27" s="186" t="inlineStr">
        <is>
          <t>ข้อ 25 Pharma Plus เล่มม่วง (เฉลยข้อ จ)</t>
        </is>
      </c>
      <c r="Q27" s="185" t="inlineStr">
        <is>
          <t>แบบฝึกหัด</t>
        </is>
      </c>
      <c r="R27" s="185" t="inlineStr">
        <is>
          <t>เล่มม่วง</t>
        </is>
      </c>
      <c r="S27" s="185" t="n"/>
    </row>
    <row r="28" ht="24" customHeight="1" s="49">
      <c r="A28" s="187" t="n">
        <v>26</v>
      </c>
      <c r="B28" s="186" t="n"/>
      <c r="C28" s="186" t="inlineStr">
        <is>
          <t>ผู้ป่วยรายนี้ ควรได้รับยาใด</t>
        </is>
      </c>
      <c r="D28" s="186" t="n"/>
      <c r="E28" s="186" t="inlineStr">
        <is>
          <t>Ferrous sulfate</t>
        </is>
      </c>
      <c r="F28" s="186" t="inlineStr">
        <is>
          <t>Folic acid</t>
        </is>
      </c>
      <c r="G28" s="186" t="inlineStr">
        <is>
          <t>Cobalamine</t>
        </is>
      </c>
      <c r="H28" s="186" t="inlineStr">
        <is>
          <t>Pyridoxine</t>
        </is>
      </c>
      <c r="I28" s="188" t="inlineStr">
        <is>
          <t>Deferoxamine</t>
        </is>
      </c>
      <c r="J28" s="185" t="inlineStr">
        <is>
          <t>1</t>
        </is>
      </c>
      <c r="K28" s="186" t="inlineStr">
        <is>
          <t>✅ คำตอบที่ถูกต้อง: ข้อ ก. Ferrous sulfate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t>
        </is>
      </c>
      <c r="L28" s="186" t="n"/>
      <c r="M28" s="186" t="inlineStr">
        <is>
          <t>Hematologic</t>
        </is>
      </c>
      <c r="N28" s="186" t="inlineStr">
        <is>
          <t>Anemia</t>
        </is>
      </c>
      <c r="O28" s="185" t="inlineStr">
        <is>
          <t>Clinic</t>
        </is>
      </c>
      <c r="P28" s="186" t="inlineStr">
        <is>
          <t>ข้อ 26 Pharma Plus เล่มม่วง (เฉลยข้อ ก)</t>
        </is>
      </c>
      <c r="Q28" s="185" t="inlineStr">
        <is>
          <t>แบบฝึกหัด</t>
        </is>
      </c>
      <c r="R28" s="185" t="inlineStr">
        <is>
          <t>เล่มม่วง</t>
        </is>
      </c>
      <c r="S28" s="185" t="n"/>
    </row>
    <row r="29" ht="24" customHeight="1" s="49">
      <c r="A29" s="187" t="n">
        <v>27</v>
      </c>
      <c r="B29" s="186" t="n"/>
      <c r="C29" s="186" t="inlineStr">
        <is>
          <t>โรคใดต่อไปนี้ ห้ามใช้ยาเสริมธาตุเหล็กโดยเด็ดขาด</t>
        </is>
      </c>
      <c r="D29" s="186" t="n"/>
      <c r="E29" s="186" t="inlineStr">
        <is>
          <t>Folate deficiency anemia</t>
        </is>
      </c>
      <c r="F29" s="186" t="inlineStr">
        <is>
          <t>Thalassemia</t>
        </is>
      </c>
      <c r="G29" s="186" t="inlineStr">
        <is>
          <t>Osteoporosis</t>
        </is>
      </c>
      <c r="H29" s="186" t="inlineStr">
        <is>
          <t>Peptic ulcer</t>
        </is>
      </c>
      <c r="I29" s="188" t="inlineStr">
        <is>
          <t>Iron deficiency anemia</t>
        </is>
      </c>
      <c r="J29" s="185" t="inlineStr">
        <is>
          <t>2</t>
        </is>
      </c>
      <c r="K29" s="186" t="inlineStr">
        <is>
          <t>✅ คำตอบที่ถูกต้อง: ข้อ ข. Thalassemia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t>
        </is>
      </c>
      <c r="L29" s="186" t="n"/>
      <c r="M29" s="186" t="inlineStr">
        <is>
          <t>Hematologic</t>
        </is>
      </c>
      <c r="N29" s="186" t="inlineStr">
        <is>
          <t>Anemia</t>
        </is>
      </c>
      <c r="O29" s="185" t="inlineStr">
        <is>
          <t>Clinic</t>
        </is>
      </c>
      <c r="P29" s="186" t="inlineStr">
        <is>
          <t>ข้อ 27 Pharma Plus เล่มม่วง (เฉลยข้อ ข)</t>
        </is>
      </c>
      <c r="Q29" s="185" t="inlineStr">
        <is>
          <t>แบบฝึกหัด</t>
        </is>
      </c>
      <c r="R29" s="185" t="inlineStr">
        <is>
          <t>เล่มม่วง</t>
        </is>
      </c>
      <c r="S29" s="185" t="n"/>
    </row>
    <row r="30" ht="24" customHeight="1" s="49">
      <c r="A30" s="187" t="n">
        <v>28</v>
      </c>
      <c r="B30" s="186" t="n"/>
      <c r="C30" s="186" t="inlineStr">
        <is>
          <t>ข้อใดไม่ใช่ผลข้างเคียงหลักจากการใช้ยาเสริมธาตุเหล็ก</t>
        </is>
      </c>
      <c r="D30" s="186" t="n"/>
      <c r="E30" s="186" t="inlineStr">
        <is>
          <t>อุจจาระดำ</t>
        </is>
      </c>
      <c r="F30" s="186" t="inlineStr">
        <is>
          <t>ท้องเสีย</t>
        </is>
      </c>
      <c r="G30" s="186" t="inlineStr">
        <is>
          <t>ท้องผูก</t>
        </is>
      </c>
      <c r="H30" s="186" t="inlineStr">
        <is>
          <t>คลื่นไส้ อาเจียน</t>
        </is>
      </c>
      <c r="I30" s="188" t="inlineStr">
        <is>
          <t>ตับอักเสบ</t>
        </is>
      </c>
      <c r="J30" s="185" t="inlineStr">
        <is>
          <t>5</t>
        </is>
      </c>
      <c r="K30" s="186" t="inlineStr">
        <is>
          <t>✅ คำตอบที่ถูกต้อง: ข้อ จ. ตับอักเสบ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t>
        </is>
      </c>
      <c r="L30" s="186" t="n"/>
      <c r="M30" s="186" t="inlineStr">
        <is>
          <t>Hematologic</t>
        </is>
      </c>
      <c r="N30" s="186" t="inlineStr">
        <is>
          <t>Anemia</t>
        </is>
      </c>
      <c r="O30" s="185" t="inlineStr">
        <is>
          <t>Clinic</t>
        </is>
      </c>
      <c r="P30" s="186" t="inlineStr">
        <is>
          <t>ข้อ 28 Pharma Plus เล่มม่วง (เฉลยข้อ จ)</t>
        </is>
      </c>
      <c r="Q30" s="185" t="inlineStr">
        <is>
          <t>แบบฝึกหัด</t>
        </is>
      </c>
      <c r="R30" s="185" t="inlineStr">
        <is>
          <t>เล่มม่วง</t>
        </is>
      </c>
      <c r="S30" s="185" t="n"/>
    </row>
    <row r="31" ht="24" customHeight="1" s="49">
      <c r="A31" s="187" t="n">
        <v>29</v>
      </c>
      <c r="B31" s="186" t="n"/>
      <c r="C31" s="186" t="inlineStr">
        <is>
          <t>ข้อใดต่อไปนี้ เพิ่มการดูดซึมธาตุเหล็ก</t>
        </is>
      </c>
      <c r="D31" s="186" t="n"/>
      <c r="E31" s="186" t="inlineStr">
        <is>
          <t>Tetracycline</t>
        </is>
      </c>
      <c r="F31" s="186" t="inlineStr">
        <is>
          <t>Folic acid</t>
        </is>
      </c>
      <c r="G31" s="186" t="inlineStr">
        <is>
          <t>Vitamin B12</t>
        </is>
      </c>
      <c r="H31" s="186" t="inlineStr">
        <is>
          <t>Vitamin C</t>
        </is>
      </c>
      <c r="I31" s="188" t="inlineStr">
        <is>
          <t>Omeprazole</t>
        </is>
      </c>
      <c r="J31" s="185" t="inlineStr">
        <is>
          <t>4</t>
        </is>
      </c>
      <c r="K31" s="186" t="inlineStr">
        <is>
          <t>✅ คำตอบที่ถูกต้อง: ข้อ ง. Vitamin C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t>
        </is>
      </c>
      <c r="L31" s="186" t="n"/>
      <c r="M31" s="186" t="inlineStr">
        <is>
          <t>Hematologic</t>
        </is>
      </c>
      <c r="N31" s="186" t="inlineStr">
        <is>
          <t>Anemia</t>
        </is>
      </c>
      <c r="O31" s="185" t="inlineStr">
        <is>
          <t>Clinic</t>
        </is>
      </c>
      <c r="P31" s="186" t="inlineStr">
        <is>
          <t>ข้อ 29 Pharma Plus เล่มม่วง (เฉลยข้อ ง)</t>
        </is>
      </c>
      <c r="Q31" s="185" t="inlineStr">
        <is>
          <t>แบบฝึกหัด</t>
        </is>
      </c>
      <c r="R31" s="185" t="inlineStr">
        <is>
          <t>เล่มม่วง</t>
        </is>
      </c>
      <c r="S31" s="185" t="n"/>
    </row>
    <row r="32" ht="24" customHeight="1" s="49">
      <c r="A32" s="187" t="n">
        <v>30</v>
      </c>
      <c r="B32" s="186" t="n"/>
      <c r="C32" s="186" t="inlineStr">
        <is>
          <t>ยาเพิ่มธาตุเหล็กในข้อต่อไปนี้ มีปริมาณเหล็กมากที่สุด</t>
        </is>
      </c>
      <c r="D32" s="186" t="n"/>
      <c r="E32" s="186" t="inlineStr">
        <is>
          <t>Ferrous fumarate</t>
        </is>
      </c>
      <c r="F32" s="186" t="inlineStr">
        <is>
          <t>Ferrous gluconate</t>
        </is>
      </c>
      <c r="G32" s="186" t="inlineStr">
        <is>
          <t>Ferrous citrate</t>
        </is>
      </c>
      <c r="H32" s="186" t="inlineStr">
        <is>
          <t>Ferrous sulfate. 7H2O</t>
        </is>
      </c>
      <c r="I32" s="188" t="inlineStr">
        <is>
          <t>Anhydrous ferrous sulfate</t>
        </is>
      </c>
      <c r="J32" s="185" t="inlineStr">
        <is>
          <t>1</t>
        </is>
      </c>
      <c r="K32" s="186" t="inlineStr">
        <is>
          <t>✅ คำตอบที่ถูกต้อง: ข้อ ก. Ferrous fumarate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t>
        </is>
      </c>
      <c r="L32" s="186" t="n"/>
      <c r="M32" s="186" t="inlineStr">
        <is>
          <t>Hematologic</t>
        </is>
      </c>
      <c r="N32" s="186" t="inlineStr">
        <is>
          <t>Anemia</t>
        </is>
      </c>
      <c r="O32" s="185" t="inlineStr">
        <is>
          <t>Clinic</t>
        </is>
      </c>
      <c r="P32" s="186" t="inlineStr">
        <is>
          <t>ข้อ 30 Pharma Plus เล่มม่วง (เฉลยข้อ ก)</t>
        </is>
      </c>
      <c r="Q32" s="185" t="inlineStr">
        <is>
          <t>แบบฝึกหัด</t>
        </is>
      </c>
      <c r="R32" s="185" t="inlineStr">
        <is>
          <t>เล่มม่วง</t>
        </is>
      </c>
      <c r="S32" s="185" t="n"/>
    </row>
    <row r="33" ht="24" customHeight="1" s="49">
      <c r="A33" s="187" t="n">
        <v>31</v>
      </c>
      <c r="B33" s="186"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t>
        </is>
      </c>
      <c r="C33" s="186" t="inlineStr">
        <is>
          <t>หากส่องกล้องจุลทรรศน์ดูลักษณะเม็ดเลือดแดงของผู้ป่วยรายนี้ จะมีลักษณะอย่างไร</t>
        </is>
      </c>
      <c r="D33" s="186" t="n"/>
      <c r="E33" s="186" t="inlineStr">
        <is>
          <t>ติดสีจางกว่าปกติ</t>
        </is>
      </c>
      <c r="F33" s="186" t="inlineStr">
        <is>
          <t>ติดสีเข้มกว่าปกติ</t>
        </is>
      </c>
      <c r="G33" s="186" t="inlineStr">
        <is>
          <t>มีลักษณะโตกว่าปกติ</t>
        </is>
      </c>
      <c r="H33" s="186" t="inlineStr">
        <is>
          <t>รูปร่างบิดเบี้ยวไม่แน่นอน</t>
        </is>
      </c>
      <c r="I33" s="188" t="inlineStr">
        <is>
          <t>พบเศษของเม็ดเลือดแดงที่แตก</t>
        </is>
      </c>
      <c r="J33" s="185" t="inlineStr">
        <is>
          <t>5</t>
        </is>
      </c>
      <c r="K33" s="186" t="inlineStr">
        <is>
          <t>✅ คำตอบที่ถูกต้อง: ข้อ จ. พบเศษของเม็ดเลือดแดงที่แตก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t>
        </is>
      </c>
      <c r="L33" s="186" t="n"/>
      <c r="M33" s="186" t="inlineStr">
        <is>
          <t>Hematologic</t>
        </is>
      </c>
      <c r="N33" s="186" t="inlineStr">
        <is>
          <t>Anemia</t>
        </is>
      </c>
      <c r="O33" s="185" t="inlineStr">
        <is>
          <t>Clinic</t>
        </is>
      </c>
      <c r="P33" s="186" t="inlineStr">
        <is>
          <t>ข้อ 31 Pharma Plus เล่มม่วง (เฉลยข้อ จ)</t>
        </is>
      </c>
      <c r="Q33" s="185" t="inlineStr">
        <is>
          <t>แบบฝึกหัด</t>
        </is>
      </c>
      <c r="R33" s="185" t="inlineStr">
        <is>
          <t>เล่มม่วง</t>
        </is>
      </c>
      <c r="S33" s="185" t="n"/>
    </row>
    <row r="34" ht="24" customHeight="1" s="49">
      <c r="A34" s="187" t="n">
        <v>32</v>
      </c>
      <c r="B34" s="186" t="n"/>
      <c r="C34" s="186" t="inlineStr">
        <is>
          <t>G6PD มีบทบาทต่อเม็ดเลือดแดงอย่างไร</t>
        </is>
      </c>
      <c r="D34" s="186" t="n"/>
      <c r="E34" s="186" t="inlineStr">
        <is>
          <t>เปลี่ยนกลูโคสเป็นพลังงาน</t>
        </is>
      </c>
      <c r="F34" s="186" t="inlineStr">
        <is>
          <t>ป้องกันการเปลี่ยน Hgb เป็น methemoglobin</t>
        </is>
      </c>
      <c r="G34" s="186" t="inlineStr">
        <is>
          <t>คงสภาพของโครงสร้าง globin</t>
        </is>
      </c>
      <c r="H34" s="186" t="inlineStr">
        <is>
          <t>ทำให้ globin จับกับ tetraglobin</t>
        </is>
      </c>
      <c r="I34" s="188" t="inlineStr">
        <is>
          <t>ทำให้ ferrous จับกับ Hgb ได้</t>
        </is>
      </c>
      <c r="J34" s="185" t="inlineStr">
        <is>
          <t>1</t>
        </is>
      </c>
      <c r="K34" s="186" t="inlineStr">
        <is>
          <t>✅ คำตอบที่ถูกต้อง: ข้อ ก. เปลี่ยนกลูโคสเป็นพลังงาน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t>
        </is>
      </c>
      <c r="L34" s="186" t="n"/>
      <c r="M34" s="186" t="inlineStr">
        <is>
          <t>Hematologic</t>
        </is>
      </c>
      <c r="N34" s="186" t="inlineStr">
        <is>
          <t>Hemolytic anemia (G6PD / Thalassemia)</t>
        </is>
      </c>
      <c r="O34" s="185" t="inlineStr">
        <is>
          <t>Clinic</t>
        </is>
      </c>
      <c r="P34" s="186" t="inlineStr">
        <is>
          <t>ข้อ 32 Pharma Plus เล่มม่วง (เฉลยข้อ ก)</t>
        </is>
      </c>
      <c r="Q34" s="185" t="inlineStr">
        <is>
          <t>แบบฝึกหัด</t>
        </is>
      </c>
      <c r="R34" s="185" t="inlineStr">
        <is>
          <t>เล่มม่วง</t>
        </is>
      </c>
      <c r="S34" s="185" t="n"/>
    </row>
    <row r="35" ht="24" customHeight="1" s="49">
      <c r="A35" s="187" t="n">
        <v>33</v>
      </c>
      <c r="B35" s="186"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t>
        </is>
      </c>
      <c r="C35" s="186" t="inlineStr">
        <is>
          <t>ข้อใดไม่เกี่ยวกับการเกิดภาวะโลหิตจางในครั้งนี้</t>
        </is>
      </c>
      <c r="D35" s="186" t="n"/>
      <c r="E35" s="186" t="inlineStr">
        <is>
          <t>ตั้งครรภ์</t>
        </is>
      </c>
      <c r="F35" s="186" t="inlineStr">
        <is>
          <t>ขาดสารอาหาร</t>
        </is>
      </c>
      <c r="G35" s="186" t="inlineStr">
        <is>
          <t>โรคริชสีดวง</t>
        </is>
      </c>
      <c r="H35" s="186" t="inlineStr">
        <is>
          <t>โรคกระเพาะอาหาร</t>
        </is>
      </c>
      <c r="I35" s="188" t="inlineStr">
        <is>
          <t>กรรมพันธุ์</t>
        </is>
      </c>
      <c r="J35" s="185" t="inlineStr">
        <is>
          <t>5</t>
        </is>
      </c>
      <c r="K35" s="186" t="inlineStr">
        <is>
          <t>✅ คำตอบที่ถูกต้อง: ข้อ จ. กรรมพันธุ์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t>
        </is>
      </c>
      <c r="L35" s="186" t="n"/>
      <c r="M35" s="186" t="inlineStr">
        <is>
          <t>Hematologic</t>
        </is>
      </c>
      <c r="N35" s="186" t="inlineStr">
        <is>
          <t>Anemia</t>
        </is>
      </c>
      <c r="O35" s="185" t="inlineStr">
        <is>
          <t>Clinic</t>
        </is>
      </c>
      <c r="P35" s="186" t="inlineStr">
        <is>
          <t>ข้อ 33 Pharma Plus เล่มม่วง (เฉลยข้อ จ)</t>
        </is>
      </c>
      <c r="Q35" s="185" t="inlineStr">
        <is>
          <t>แบบฝึกหัด</t>
        </is>
      </c>
      <c r="R35" s="185" t="inlineStr">
        <is>
          <t>เล่มม่วง</t>
        </is>
      </c>
      <c r="S35" s="185" t="n"/>
    </row>
    <row r="36" ht="24" customHeight="1" s="49">
      <c r="A36" s="187" t="n">
        <v>34</v>
      </c>
      <c r="B36" s="186" t="n"/>
      <c r="C36" s="186" t="inlineStr">
        <is>
          <t>ลักษณะของเม็ดเลือดเป็นอย่างไร</t>
        </is>
      </c>
      <c r="D36" s="186" t="n"/>
      <c r="E36" s="186" t="inlineStr">
        <is>
          <t>เม็ดเลือดแดงติดสีเข้มและมีขนาดเล็ก</t>
        </is>
      </c>
      <c r="F36" s="186" t="inlineStr">
        <is>
          <t>เม็ดเลือดแดงติดสีจางและมีขนาดเล็ก</t>
        </is>
      </c>
      <c r="G36" s="186" t="inlineStr">
        <is>
          <t>เม็ดเลือดแดงติดสีจางและมีขนาดใหญ่</t>
        </is>
      </c>
      <c r="H36" s="186" t="inlineStr">
        <is>
          <t>เม็ดเลือดแดงติดสีเข้มและมีขนาดใหญ่</t>
        </is>
      </c>
      <c r="I36" s="188" t="inlineStr">
        <is>
          <t>เม็ดเลือดแดงติดสีเข้มและมีขนาดปกติ</t>
        </is>
      </c>
      <c r="J36" s="185" t="inlineStr">
        <is>
          <t>2</t>
        </is>
      </c>
      <c r="K36" s="186" t="inlineStr">
        <is>
          <t>✅ คำตอบที่ถูกต้อง: ข้อ ข. เม็ดเลือดแดงติดสีจางและมีขนาดเล็ก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t>
        </is>
      </c>
      <c r="L36" s="186" t="n"/>
      <c r="M36" s="186" t="inlineStr">
        <is>
          <t>Hematologic</t>
        </is>
      </c>
      <c r="N36" s="186" t="inlineStr">
        <is>
          <t>Anemia</t>
        </is>
      </c>
      <c r="O36" s="185" t="inlineStr">
        <is>
          <t>Clinic</t>
        </is>
      </c>
      <c r="P36" s="186" t="inlineStr">
        <is>
          <t>ข้อ 34 Pharma Plus เล่มม่วง (เฉลยข้อ ข)</t>
        </is>
      </c>
      <c r="Q36" s="185" t="inlineStr">
        <is>
          <t>แบบฝึกหัด</t>
        </is>
      </c>
      <c r="R36" s="185" t="inlineStr">
        <is>
          <t>เล่มม่วง</t>
        </is>
      </c>
      <c r="S36" s="185" t="n"/>
    </row>
    <row r="37" ht="24" customHeight="1" s="49">
      <c r="A37" s="187" t="n">
        <v>35</v>
      </c>
      <c r="B37" s="186" t="n"/>
      <c r="C37" s="186" t="inlineStr">
        <is>
          <t>ยาในข้อใดไม่เหมาะสมในผู้ป่วยรายนี้</t>
        </is>
      </c>
      <c r="D37" s="186" t="n"/>
      <c r="E37" s="186" t="inlineStr">
        <is>
          <t>Cyanocobalamin</t>
        </is>
      </c>
      <c r="F37" s="186" t="inlineStr">
        <is>
          <t>Ferrous fumarate</t>
        </is>
      </c>
      <c r="G37" s="186" t="inlineStr">
        <is>
          <t>Ferrous gluconate</t>
        </is>
      </c>
      <c r="H37" s="186" t="inlineStr">
        <is>
          <t>Folic acid</t>
        </is>
      </c>
      <c r="I37" s="188" t="inlineStr">
        <is>
          <t>Blood transfusion (Packed Red Cells)</t>
        </is>
      </c>
      <c r="J37" s="185" t="inlineStr">
        <is>
          <t>1</t>
        </is>
      </c>
      <c r="K37" s="186" t="inlineStr">
        <is>
          <t>✅ คำตอบที่ถูกต้อง: ข้อ ก. Cyanocobalamin
🎯 ทำไมข้อนี้ถึงถูก: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t>
        </is>
      </c>
      <c r="L37" s="186" t="n"/>
      <c r="M37" s="186" t="inlineStr">
        <is>
          <t>Hematologic</t>
        </is>
      </c>
      <c r="N37" s="186" t="inlineStr">
        <is>
          <t>Anemia</t>
        </is>
      </c>
      <c r="O37" s="185" t="inlineStr">
        <is>
          <t>Clinic</t>
        </is>
      </c>
      <c r="P37" s="186" t="inlineStr">
        <is>
          <t>ข้อ 35 Pharma Plus เล่มม่วง (เฉลยข้อ ก ง)</t>
        </is>
      </c>
      <c r="Q37" s="185" t="inlineStr">
        <is>
          <t>แบบฝึกหัด</t>
        </is>
      </c>
      <c r="R37" s="185" t="inlineStr">
        <is>
          <t>เล่มม่วง</t>
        </is>
      </c>
      <c r="S37" s="185" t="n"/>
    </row>
    <row r="38" ht="24" customHeight="1" s="49">
      <c r="A38" s="187" t="n">
        <v>36</v>
      </c>
      <c r="B38" s="186" t="n"/>
      <c r="C38" s="186" t="inlineStr">
        <is>
          <t>ยาตัวใดไม่มีผลต่อการดูดซึมธาตุเหล็ก</t>
        </is>
      </c>
      <c r="D38" s="186" t="n"/>
      <c r="E38" s="186" t="inlineStr">
        <is>
          <t>Antacid</t>
        </is>
      </c>
      <c r="F38" s="186" t="inlineStr">
        <is>
          <t>Ascorbic acid</t>
        </is>
      </c>
      <c r="G38" s="186" t="inlineStr">
        <is>
          <t>Cimetidine</t>
        </is>
      </c>
      <c r="H38" s="186" t="inlineStr">
        <is>
          <t>Penicillamine</t>
        </is>
      </c>
      <c r="I38" s="188" t="inlineStr">
        <is>
          <t>Norfloxacin</t>
        </is>
      </c>
      <c r="J38" s="185" t="inlineStr">
        <is>
          <t>4</t>
        </is>
      </c>
      <c r="K38" s="186" t="inlineStr">
        <is>
          <t>✅ คำตอบที่ถูกต้อง: ข้อ ง. Penicillamine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t>
        </is>
      </c>
      <c r="L38" s="186" t="n"/>
      <c r="M38" s="186" t="inlineStr">
        <is>
          <t>Hematologic</t>
        </is>
      </c>
      <c r="N38" s="186" t="inlineStr">
        <is>
          <t>Anemia</t>
        </is>
      </c>
      <c r="O38" s="185" t="inlineStr">
        <is>
          <t>Clinic</t>
        </is>
      </c>
      <c r="P38" s="186" t="inlineStr">
        <is>
          <t>ข้อ 36 Pharma Plus เล่มม่วง (เฉลยข้อ ง)</t>
        </is>
      </c>
      <c r="Q38" s="185" t="inlineStr">
        <is>
          <t>แบบฝึกหัด</t>
        </is>
      </c>
      <c r="R38" s="185" t="inlineStr">
        <is>
          <t>เล่มม่วง</t>
        </is>
      </c>
      <c r="S38" s="185" t="n"/>
    </row>
    <row r="39" ht="24" customHeight="1" s="49">
      <c r="A39" s="187" t="n">
        <v>37</v>
      </c>
      <c r="B39" s="186" t="n"/>
      <c r="C39" s="186" t="inlineStr">
        <is>
          <t>ยา ferrous sulfate ไม่ควรจ่ายให้ผู้ป่วยในข้อใด</t>
        </is>
      </c>
      <c r="D39" s="186" t="n"/>
      <c r="E39" s="186" t="inlineStr">
        <is>
          <t>Thalassemia</t>
        </is>
      </c>
      <c r="F39" s="186" t="inlineStr">
        <is>
          <t>Thyrotoxicosis</t>
        </is>
      </c>
      <c r="G39" s="186" t="inlineStr">
        <is>
          <t>Leucopenia</t>
        </is>
      </c>
      <c r="H39" s="186" t="inlineStr">
        <is>
          <t>Thrombocytopenia</t>
        </is>
      </c>
      <c r="I39" s="188" t="inlineStr">
        <is>
          <t>Hemophilia</t>
        </is>
      </c>
      <c r="J39" s="185" t="inlineStr">
        <is>
          <t>1</t>
        </is>
      </c>
      <c r="K39" s="186" t="inlineStr">
        <is>
          <t>✅ คำตอบที่ถูกต้อง: ข้อ ก. Thalassemia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t>
        </is>
      </c>
      <c r="L39" s="186" t="n"/>
      <c r="M39" s="186" t="inlineStr">
        <is>
          <t>Hematologic</t>
        </is>
      </c>
      <c r="N39" s="186" t="inlineStr">
        <is>
          <t>Anemia</t>
        </is>
      </c>
      <c r="O39" s="185" t="inlineStr">
        <is>
          <t>Clinic</t>
        </is>
      </c>
      <c r="P39" s="186" t="inlineStr">
        <is>
          <t>ข้อ 37 Pharma Plus เล่มม่วง (เฉลยข้อ ก)</t>
        </is>
      </c>
      <c r="Q39" s="185" t="inlineStr">
        <is>
          <t>แบบฝึกหัด</t>
        </is>
      </c>
      <c r="R39" s="185" t="inlineStr">
        <is>
          <t>เล่มม่วง</t>
        </is>
      </c>
      <c r="S39" s="185" t="n"/>
    </row>
    <row r="40" ht="24" customHeight="1" s="49">
      <c r="A40" s="187" t="n">
        <v>38</v>
      </c>
      <c r="B40" s="186" t="n"/>
      <c r="C40" s="186" t="inlineStr">
        <is>
          <t>Ferrous supplement ตัวใด ที่มีปริมาณ elemental iron มากที่สุด</t>
        </is>
      </c>
      <c r="D40" s="186" t="n"/>
      <c r="E40" s="186" t="inlineStr">
        <is>
          <t>Ferrous fumarate</t>
        </is>
      </c>
      <c r="F40" s="186" t="inlineStr">
        <is>
          <t>Ferrous sulfate (exsiccated)</t>
        </is>
      </c>
      <c r="G40" s="186" t="inlineStr">
        <is>
          <t>Ferrous gluconate</t>
        </is>
      </c>
      <c r="H40" s="186" t="inlineStr">
        <is>
          <t>Ferrous sulfate</t>
        </is>
      </c>
      <c r="I40" s="188" t="inlineStr">
        <is>
          <t>Ferrous citrate</t>
        </is>
      </c>
      <c r="J40" s="185" t="inlineStr">
        <is>
          <t>1</t>
        </is>
      </c>
      <c r="K40" s="186" t="inlineStr">
        <is>
          <t>✅ คำตอบที่ถูกต้อง: ข้อ ก. Ferrous fumarate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t>
        </is>
      </c>
      <c r="L40" s="186" t="n"/>
      <c r="M40" s="186" t="inlineStr">
        <is>
          <t>Hematologic</t>
        </is>
      </c>
      <c r="N40" s="186" t="inlineStr">
        <is>
          <t>Anemia</t>
        </is>
      </c>
      <c r="O40" s="185" t="inlineStr">
        <is>
          <t>Clinic</t>
        </is>
      </c>
      <c r="P40" s="186" t="inlineStr">
        <is>
          <t>ข้อ 38 Pharma Plus เล่มม่วง (เฉลยข้อ ก)</t>
        </is>
      </c>
      <c r="Q40" s="185" t="inlineStr">
        <is>
          <t>แบบฝึกหัด</t>
        </is>
      </c>
      <c r="R40" s="185" t="inlineStr">
        <is>
          <t>เล่มม่วง</t>
        </is>
      </c>
      <c r="S40" s="185" t="n"/>
    </row>
    <row r="41" ht="24" customHeight="1" s="49">
      <c r="A41" s="187" t="n">
        <v>39</v>
      </c>
      <c r="B41" s="186" t="inlineStr">
        <is>
          <t>of oxidation is increased by the addition of alkali or by exposure to light. (ใช้ตอบข้อ 57-58)</t>
        </is>
      </c>
      <c r="C41" s="186" t="inlineStr">
        <is>
          <t>ภาชนะใดเหมาะสมแก่การบรรจุ ferrous sulfate</t>
        </is>
      </c>
      <c r="D41" s="186" t="n"/>
      <c r="E41" s="186" t="inlineStr">
        <is>
          <t>Tight container</t>
        </is>
      </c>
      <c r="F41" s="186" t="inlineStr">
        <is>
          <t>Children resist container</t>
        </is>
      </c>
      <c r="G41" s="186" t="inlineStr">
        <is>
          <t>Glass container</t>
        </is>
      </c>
      <c r="H41" s="186" t="inlineStr">
        <is>
          <t>Amber glass container</t>
        </is>
      </c>
      <c r="I41" s="188" t="inlineStr">
        <is>
          <t>Opaque plastic container</t>
        </is>
      </c>
      <c r="J41" s="185" t="inlineStr">
        <is>
          <t>1</t>
        </is>
      </c>
      <c r="K41" s="186" t="inlineStr">
        <is>
          <t>✅ คำตอบที่ถูกต้อง: ข้อ ก. Tight container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t>
        </is>
      </c>
      <c r="L41" s="186" t="n"/>
      <c r="M41" s="186" t="inlineStr">
        <is>
          <t>Hematologic</t>
        </is>
      </c>
      <c r="N41" s="186" t="inlineStr">
        <is>
          <t>Anemia</t>
        </is>
      </c>
      <c r="O41" s="185" t="inlineStr">
        <is>
          <t>Clinic</t>
        </is>
      </c>
      <c r="P41" s="186" t="inlineStr">
        <is>
          <t>แบบฝึกหัด PLE-CC 1 ข้อ 58</t>
        </is>
      </c>
      <c r="Q41" s="185" t="inlineStr">
        <is>
          <t>แบบฝึกหัด</t>
        </is>
      </c>
      <c r="R41" s="185" t="inlineStr">
        <is>
          <t>เล่มม่วง</t>
        </is>
      </c>
      <c r="S41" s="185" t="n"/>
    </row>
    <row r="42" ht="24" customHeight="1" s="49">
      <c r="A42" s="187" t="n">
        <v>40</v>
      </c>
      <c r="B42" s="186" t="n"/>
      <c r="C42" s="186"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D42" s="186" t="n"/>
      <c r="E42" s="186" t="inlineStr">
        <is>
          <t>Anemia</t>
        </is>
      </c>
      <c r="F42" s="186" t="inlineStr">
        <is>
          <t>Folic acid 5 mg OD</t>
        </is>
      </c>
      <c r="G42" s="186" t="inlineStr">
        <is>
          <t>Vitamin B12 1000 mcg IM</t>
        </is>
      </c>
      <c r="H42" s="186" t="inlineStr">
        <is>
          <t>Deferoxamine 500 mg SC</t>
        </is>
      </c>
      <c r="I42" s="188" t="inlineStr">
        <is>
          <t>Erythropoietin 4000 units SC</t>
        </is>
      </c>
      <c r="J42" s="185" t="inlineStr">
        <is>
          <t>1</t>
        </is>
      </c>
      <c r="K42" s="186" t="inlineStr">
        <is>
          <t>✅ คำตอบที่ถูกต้อง: ข้อ ก. Anemia
🎯 ทำไมข้อนี้ถึงถูก: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t>
        </is>
      </c>
      <c r="L42" s="186" t="n"/>
      <c r="M42" s="186" t="inlineStr">
        <is>
          <t>Hematologic</t>
        </is>
      </c>
      <c r="N42" s="186" t="inlineStr">
        <is>
          <t>Anemia</t>
        </is>
      </c>
      <c r="O42" s="185" t="inlineStr">
        <is>
          <t>Clinic</t>
        </is>
      </c>
      <c r="P42" s="186" t="inlineStr">
        <is>
          <t>แบบฝึกหัด PLE-CC 1 ข้อ 59</t>
        </is>
      </c>
      <c r="Q42" s="185" t="inlineStr">
        <is>
          <t>แบบฝึกหัด</t>
        </is>
      </c>
      <c r="R42" s="185" t="inlineStr">
        <is>
          <t>เล่มม่วง</t>
        </is>
      </c>
      <c r="S42" s="185" t="n"/>
    </row>
    <row r="43" ht="24" customHeight="1" s="49">
      <c r="A43" s="187" t="n">
        <v>41</v>
      </c>
      <c r="B43" s="186"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t>
        </is>
      </c>
      <c r="C43" s="186" t="inlineStr">
        <is>
          <t>ผลการตรวจเลือดในข้อใดจำเป็นที่ต้องมีเพิ่มประกอบการวินิจฉัย</t>
        </is>
      </c>
      <c r="D43" s="186" t="n"/>
      <c r="E43" s="186" t="inlineStr">
        <is>
          <t>Serum levels of folate and vitamin B12</t>
        </is>
      </c>
      <c r="F43" s="186" t="inlineStr">
        <is>
          <t>WBC</t>
        </is>
      </c>
      <c r="G43" s="186" t="inlineStr">
        <is>
          <t>Serum Albumin</t>
        </is>
      </c>
      <c r="H43" s="186" t="inlineStr">
        <is>
          <t>Serum Ferritin และ Transferrin Saturation</t>
        </is>
      </c>
      <c r="I43" s="188" t="inlineStr">
        <is>
          <t>Serum Ferritin และ Vitamin C</t>
        </is>
      </c>
      <c r="J43" s="185" t="inlineStr">
        <is>
          <t>2</t>
        </is>
      </c>
      <c r="K43" s="186" t="inlineStr">
        <is>
          <t>✅ คำตอบที่ถูกต้อง: ข้อ ข. WBC
🎯 ทำไมข้อนี้ถึงถูก: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t>
        </is>
      </c>
      <c r="L43" s="186" t="n"/>
      <c r="M43" s="186" t="inlineStr">
        <is>
          <t>Hematologic</t>
        </is>
      </c>
      <c r="N43" s="186" t="inlineStr">
        <is>
          <t>Anemia</t>
        </is>
      </c>
      <c r="O43" s="185" t="inlineStr">
        <is>
          <t>Clinic</t>
        </is>
      </c>
      <c r="P43" s="186" t="inlineStr">
        <is>
          <t>แบบฝึกหัด PLE-CC 1 ข้อ 60</t>
        </is>
      </c>
      <c r="Q43" s="185" t="inlineStr">
        <is>
          <t>แบบฝึกหัด</t>
        </is>
      </c>
      <c r="R43" s="185" t="inlineStr">
        <is>
          <t>เล่มม่วง</t>
        </is>
      </c>
      <c r="S43" s="185" t="n"/>
    </row>
    <row r="44" ht="24" customHeight="1" s="49">
      <c r="A44" s="187" t="n">
        <v>42</v>
      </c>
      <c r="B44" s="186"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t>
        </is>
      </c>
      <c r="C44" s="186" t="inlineStr">
        <is>
          <t>ข้อใดต่อไปนี้ถูกต้องเกี่ยวกับชนิดของตัวแปรและการเลือกใช้การวิเคราะห์ทางสถิติ</t>
        </is>
      </c>
      <c r="D44" s="186" t="n"/>
      <c r="E44" s="186" t="inlineStr">
        <is>
          <t>Hb เป็นตัวแปรเชิงกลุ่ม (categorical variable) เสมอ จึงควรใช้ Chi-square test ในการเปรียบเทียบระหว่างเพศ</t>
        </is>
      </c>
      <c r="F44" s="186" t="inlineStr">
        <is>
          <t>Hb เป็นตัวแปรเชิงจำนวน (continuous variable) และควรใช้ Paired-T test ในการเปรียบเทียบระหว่างเพศ</t>
        </is>
      </c>
      <c r="G44" s="186" t="inlineStr">
        <is>
          <t>หากจำแนก Hb เป็นกลุ่ม สามารถใช้ Chi-square test ในการศึกษาความสัมพันธ์ระหว่างเพศ</t>
        </is>
      </c>
      <c r="H44" s="186" t="inlineStr">
        <is>
          <t>Hb เป็นข้อมูลเชิงจำนวน แต่ควรใช้ Mann-Whitney U Test ในการวิเคราะห์เนื่องจากข้อมูลทางชีววิทยามักไม่ปกติ</t>
        </is>
      </c>
      <c r="I44" s="188" t="inlineStr">
        <is>
          <t>Hb เป็นตัวแปร ordinal เนื่องจากมีค่าจากต ่าไปสูง</t>
        </is>
      </c>
      <c r="J44" s="185" t="inlineStr">
        <is>
          <t>3</t>
        </is>
      </c>
      <c r="K44" s="186" t="inlineStr">
        <is>
          <t>✅ คำตอบที่ถูกต้อง: ข้อ ค. หากจำแนก Hb เป็นกลุ่ม สามารถใช้ Chi-square test ในการศึกษาความสัมพันธ์ระหว่างเพศ
🎯 ทำไมข้อนี้ถึงถูก: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t>
        </is>
      </c>
      <c r="L44" s="186" t="n"/>
      <c r="M44" s="186" t="inlineStr">
        <is>
          <t>Hematologic</t>
        </is>
      </c>
      <c r="N44" s="186" t="inlineStr">
        <is>
          <t>Anemia</t>
        </is>
      </c>
      <c r="O44" s="185" t="inlineStr">
        <is>
          <t>Clinic</t>
        </is>
      </c>
      <c r="P44" s="186" t="inlineStr">
        <is>
          <t>แบบฝึกหัด PLE-CC 1 ข้อ 65</t>
        </is>
      </c>
      <c r="Q44" s="185" t="inlineStr">
        <is>
          <t>แบบฝึกหัด</t>
        </is>
      </c>
      <c r="R44" s="185" t="inlineStr">
        <is>
          <t>เล่มม่วง</t>
        </is>
      </c>
      <c r="S44" s="185" t="n"/>
    </row>
    <row r="45" ht="24" customHeight="1" s="49">
      <c r="A45" s="187" t="n">
        <v>43</v>
      </c>
      <c r="B45" s="186" t="n"/>
      <c r="C45" s="186" t="inlineStr">
        <is>
          <t>เพศหญิงโลหิตจางค่าHb ตัวเลือก [📷 มีรูปภาพประกอบ: image5.png]</t>
        </is>
      </c>
      <c r="D45" s="186" t="n"/>
      <c r="E45" s="186" t="inlineStr">
        <is>
          <t>Anemia</t>
        </is>
      </c>
      <c r="F45" s="186" t="inlineStr">
        <is>
          <t>Ferrous sulfate 300 mg TID</t>
        </is>
      </c>
      <c r="G45" s="186" t="inlineStr">
        <is>
          <t>Vitamin C 500 mg OD</t>
        </is>
      </c>
      <c r="H45" s="186" t="inlineStr">
        <is>
          <t>Pyridoxine 50 mg OD</t>
        </is>
      </c>
      <c r="I45" s="188" t="inlineStr">
        <is>
          <t>Hydroxyurea 500 mg OD</t>
        </is>
      </c>
      <c r="J45" s="185" t="inlineStr">
        <is>
          <t>1</t>
        </is>
      </c>
      <c r="K45" s="186" t="inlineStr">
        <is>
          <t>✅ คำตอบที่ถูกต้อง: ข้อ ก. Anemia
🎯 ทำไมข้อนี้ถึงถูก: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t>
        </is>
      </c>
      <c r="L45" s="186" t="n"/>
      <c r="M45" s="186" t="inlineStr">
        <is>
          <t>Hematologic</t>
        </is>
      </c>
      <c r="N45" s="186" t="inlineStr">
        <is>
          <t>Anemia</t>
        </is>
      </c>
      <c r="O45" s="185" t="inlineStr">
        <is>
          <t>Clinic</t>
        </is>
      </c>
      <c r="P45" s="186" t="inlineStr">
        <is>
          <t>PLE-CC1 ปี 2566 Day 1 ข้อ 22</t>
        </is>
      </c>
      <c r="Q45" s="185" t="inlineStr">
        <is>
          <t>ข้อสอบจริง</t>
        </is>
      </c>
      <c r="R45" s="185" t="inlineStr">
        <is>
          <t>2566</t>
        </is>
      </c>
      <c r="S45" s="185" t="n"/>
    </row>
    <row r="46" ht="24" customHeight="1" s="49">
      <c r="A46" s="187" t="n">
        <v>44</v>
      </c>
      <c r="B46" s="186" t="n"/>
      <c r="C46" s="186" t="inlineStr">
        <is>
          <t>ให้สมการเคมีมาแล้วถามว่าเป็นการtitrate แบบใด ตัวเลือก(น่าจะเป็นCerium กับFerrous)</t>
        </is>
      </c>
      <c r="D46" s="186" t="n"/>
      <c r="E46" s="186" t="inlineStr">
        <is>
          <t>Anemia</t>
        </is>
      </c>
      <c r="F46" s="186" t="inlineStr">
        <is>
          <t>Hydroxyurea 500 mg OD</t>
        </is>
      </c>
      <c r="G46" s="186" t="inlineStr">
        <is>
          <t>Blood transfusion (Packed Red Cells)</t>
        </is>
      </c>
      <c r="H46" s="186" t="inlineStr">
        <is>
          <t>Ferrous fumarate 200 mg TID</t>
        </is>
      </c>
      <c r="I46" s="188" t="inlineStr">
        <is>
          <t>Folic acid 5 mg OD</t>
        </is>
      </c>
      <c r="J46" s="185" t="inlineStr">
        <is>
          <t>1</t>
        </is>
      </c>
      <c r="K46" s="186" t="inlineStr">
        <is>
          <t>✅ คำตอบที่ถูกต้อง: ข้อ ก. Anemia
🎯 ทำไมข้อนี้ถึงถูก: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t>
        </is>
      </c>
      <c r="L46" s="186" t="n"/>
      <c r="M46" s="186" t="inlineStr">
        <is>
          <t>Hematologic</t>
        </is>
      </c>
      <c r="N46" s="186" t="inlineStr">
        <is>
          <t>Anemia</t>
        </is>
      </c>
      <c r="O46" s="185" t="inlineStr">
        <is>
          <t>Clinic</t>
        </is>
      </c>
      <c r="P46" s="186" t="inlineStr">
        <is>
          <t>PLE-CC1 ปี 2566 Day 1 ข้อ 24</t>
        </is>
      </c>
      <c r="Q46" s="185" t="inlineStr">
        <is>
          <t>ข้อสอบจริง</t>
        </is>
      </c>
      <c r="R46" s="185" t="inlineStr">
        <is>
          <t>2566</t>
        </is>
      </c>
      <c r="S46" s="185" t="n"/>
    </row>
    <row r="47" ht="24" customHeight="1" s="49">
      <c r="A47" s="187" t="n">
        <v>45</v>
      </c>
      <c r="B47" s="186" t="n"/>
      <c r="C47" s="186" t="inlineStr">
        <is>
          <t>โรคอ้วน, การดื่มแอลกอฮอล์, HCTZ</t>
        </is>
      </c>
      <c r="D47" s="186" t="n"/>
      <c r="E47" s="186" t="inlineStr">
        <is>
          <t>Anemia</t>
        </is>
      </c>
      <c r="F47" s="186" t="inlineStr">
        <is>
          <t>Folic acid 5 mg OD</t>
        </is>
      </c>
      <c r="G47" s="186" t="inlineStr">
        <is>
          <t>Vitamin B12 1000 mcg IM</t>
        </is>
      </c>
      <c r="H47" s="186" t="inlineStr">
        <is>
          <t>Deferoxamine 500 mg SC</t>
        </is>
      </c>
      <c r="I47" s="188" t="inlineStr">
        <is>
          <t>Erythropoietin 4000 units SC</t>
        </is>
      </c>
      <c r="J47" s="185" t="inlineStr">
        <is>
          <t>1</t>
        </is>
      </c>
      <c r="K47" s="186" t="inlineStr">
        <is>
          <t>✅ คำตอบที่ถูกต้อง: ข้อ ก. Anemia
🎯 ทำไมข้อนี้ถึงถูก: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t>
        </is>
      </c>
      <c r="L47" s="186" t="n"/>
      <c r="M47" s="186" t="inlineStr">
        <is>
          <t>Hematologic</t>
        </is>
      </c>
      <c r="N47" s="186" t="inlineStr">
        <is>
          <t>Anemia</t>
        </is>
      </c>
      <c r="O47" s="185" t="inlineStr">
        <is>
          <t>Clinic</t>
        </is>
      </c>
      <c r="P47" s="186" t="inlineStr">
        <is>
          <t>PLE-CC1 ปี 2566 Day 1 ข้อ 4</t>
        </is>
      </c>
      <c r="Q47" s="185" t="inlineStr">
        <is>
          <t>ข้อสอบจริง</t>
        </is>
      </c>
      <c r="R47" s="185" t="inlineStr">
        <is>
          <t>2566</t>
        </is>
      </c>
      <c r="S47" s="185" t="n"/>
    </row>
    <row r="48" ht="24" customHeight="1" s="49">
      <c r="A48" s="187" t="n">
        <v>46</v>
      </c>
      <c r="B48" s="186" t="n"/>
      <c r="C48" s="186" t="inlineStr">
        <is>
          <t>คู่ยาใดที่เกิด DI ที่มีความสำคัญทางคลินิกมากสุด X -sim X x high high - Ator ~ X i -environ myopathy 12 X rhabdo 289 M . G72 X</t>
        </is>
      </c>
      <c r="D48" s="186" t="n"/>
      <c r="E48" s="186" t="inlineStr">
        <is>
          <t>Simvastatin + gemfibrozil</t>
        </is>
      </c>
      <c r="F48" s="186" t="inlineStr">
        <is>
          <t>Omeprazole + clopidrogrel</t>
        </is>
      </c>
      <c r="G48" s="186" t="inlineStr">
        <is>
          <t>Clopidrogrel + aspirin</t>
        </is>
      </c>
      <c r="H48" s="186" t="inlineStr">
        <is>
          <t>Simvastatin + amlodipine</t>
        </is>
      </c>
      <c r="I48" s="188" t="inlineStr">
        <is>
          <t>Aspirin + clopidrogrel</t>
        </is>
      </c>
      <c r="J48" s="185" t="inlineStr">
        <is>
          <t>1</t>
        </is>
      </c>
      <c r="K48" s="186" t="inlineStr">
        <is>
          <t>✅ คำตอบที่ถูกต้อง: ข้อ ก. Simvastatin + gemfibrozil
🎯 ทำไมข้อนี้ถึงถูก: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t>
        </is>
      </c>
      <c r="L48" s="186" t="n"/>
      <c r="M48" s="186" t="inlineStr">
        <is>
          <t>Hematologic</t>
        </is>
      </c>
      <c r="N48" s="186" t="inlineStr">
        <is>
          <t>Anemia</t>
        </is>
      </c>
      <c r="O48" s="185" t="inlineStr">
        <is>
          <t>Clinic</t>
        </is>
      </c>
      <c r="P48" s="186" t="inlineStr">
        <is>
          <t>ข้อ 68 (PLE_CC1_2562_Key.md)</t>
        </is>
      </c>
      <c r="Q48" s="185" t="inlineStr">
        <is>
          <t>ข้อสอบจริง</t>
        </is>
      </c>
      <c r="R48" s="185" t="inlineStr">
        <is>
          <t>2562</t>
        </is>
      </c>
      <c r="S48" s="185" t="n"/>
    </row>
    <row r="49" ht="24" customHeight="1" s="49">
      <c r="A49" s="187" t="n">
        <v>47</v>
      </c>
      <c r="B49" s="186" t="n"/>
      <c r="C49" s="186" t="inlineStr">
        <is>
          <t>ผู้ป่วยรายนี้น!าจะเกิดภาวะโลหิตจางจากสาเหตุใด</t>
        </is>
      </c>
      <c r="D49" s="186" t="n"/>
      <c r="E49" s="186" t="inlineStr">
        <is>
          <t>โรคเรื้อรัง</t>
        </is>
      </c>
      <c r="F49" s="186" t="inlineStr">
        <is>
          <t>ขาดโฟเลต</t>
        </is>
      </c>
      <c r="G49" s="186" t="inlineStr">
        <is>
          <t>ขาดธาตุเหล็ก</t>
        </is>
      </c>
      <c r="H49" s="186" t="inlineStr">
        <is>
          <t>ขาดวิตามินบี 12</t>
        </is>
      </c>
      <c r="I49" s="188" t="inlineStr">
        <is>
          <t>เม็ดเลือดแดงแตก</t>
        </is>
      </c>
      <c r="J49" s="185" t="inlineStr">
        <is>
          <t>1</t>
        </is>
      </c>
      <c r="K49" s="186" t="inlineStr">
        <is>
          <t>✅ คำตอบที่ถูกต้อง: ข้อ ก. โรคเรื้อรัง
🎯 ทำไมข้อนี้ถึงถูก: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t>
        </is>
      </c>
      <c r="L49" s="186" t="n"/>
      <c r="M49" s="186" t="inlineStr">
        <is>
          <t>Hematologic</t>
        </is>
      </c>
      <c r="N49" s="186" t="inlineStr">
        <is>
          <t>Anemia</t>
        </is>
      </c>
      <c r="O49" s="185" t="inlineStr">
        <is>
          <t>Clinic</t>
        </is>
      </c>
      <c r="P49" s="186" t="inlineStr">
        <is>
          <t>ข้อ 12 (PLE_CC1_2561_Key.md)</t>
        </is>
      </c>
      <c r="Q49" s="185" t="inlineStr">
        <is>
          <t>ข้อสอบจริง</t>
        </is>
      </c>
      <c r="R49" s="185" t="inlineStr">
        <is>
          <t>2561</t>
        </is>
      </c>
      <c r="S49" s="185" t="n"/>
    </row>
    <row r="50" ht="24" customHeight="1" s="49">
      <c r="A50" s="187" t="n">
        <v>48</v>
      </c>
      <c r="B50" s="186" t="n"/>
      <c r="C50" s="186" t="inlineStr">
        <is>
          <t>ข้อใดคือคำแนะนำในการรับประทานยา ferrous sulfate</t>
        </is>
      </c>
      <c r="D50" s="186" t="n"/>
      <c r="E50" s="186" t="inlineStr">
        <is>
          <t>ยาทำใหปtสสาวะสีเหลืองเขม</t>
        </is>
      </c>
      <c r="F50" s="186" t="inlineStr">
        <is>
          <t>หามรับประทานร!วมกับน้ำผลไม</t>
        </is>
      </c>
      <c r="G50" s="186" t="inlineStr">
        <is>
          <t>หากถ!ายดำไม!ตองตกใจ เปEนเพราะตัวยา</t>
        </is>
      </c>
      <c r="H50" s="186" t="inlineStr">
        <is>
          <t>รับประทานพรอมกับนมช!วยเพิ่มการดูดซึม</t>
        </is>
      </c>
      <c r="I50" s="188" t="inlineStr">
        <is>
          <t>รับประทานพรอมกับอาหารจะเพิ่มการดูดซึม t</t>
        </is>
      </c>
      <c r="J50" s="185" t="inlineStr">
        <is>
          <t>1</t>
        </is>
      </c>
      <c r="K50" s="186" t="inlineStr">
        <is>
          <t>✅ คำตอบที่ถูกต้อง: ข้อ ก. ยาทำใหปtสสาวะสีเหลืองเขม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t>
        </is>
      </c>
      <c r="L50" s="186" t="n"/>
      <c r="M50" s="186" t="inlineStr">
        <is>
          <t>Hematologic</t>
        </is>
      </c>
      <c r="N50" s="186" t="inlineStr">
        <is>
          <t>Anemia</t>
        </is>
      </c>
      <c r="O50" s="185" t="inlineStr">
        <is>
          <t>Clinic</t>
        </is>
      </c>
      <c r="P50" s="186" t="inlineStr">
        <is>
          <t>ข้อ 15 (PLE_CC1_2561_Key.md)</t>
        </is>
      </c>
      <c r="Q50" s="185" t="inlineStr">
        <is>
          <t>ข้อสอบจริง</t>
        </is>
      </c>
      <c r="R50" s="185" t="inlineStr">
        <is>
          <t>2561</t>
        </is>
      </c>
      <c r="S50" s="185" t="n"/>
    </row>
    <row r="51" ht="24" customHeight="1" s="49">
      <c r="A51" s="187" t="n">
        <v>49</v>
      </c>
      <c r="B51" s="186" t="n"/>
      <c r="C51" s="186" t="inlineStr">
        <is>
          <t>ข้อใดคือผลขางเคียงจากยา ferrous sulfate</t>
        </is>
      </c>
      <c r="D51" s="186" t="n"/>
      <c r="E51" s="186" t="inlineStr">
        <is>
          <t>Diarrhea</t>
        </is>
      </c>
      <c r="F51" s="186" t="inlineStr">
        <is>
          <t>Headache</t>
        </is>
      </c>
      <c r="G51" s="186" t="inlineStr">
        <is>
          <t>Tachycardia</t>
        </is>
      </c>
      <c r="H51" s="186" t="inlineStr">
        <is>
          <t>Constipation</t>
        </is>
      </c>
      <c r="I51" s="188" t="inlineStr">
        <is>
          <t>Hypokalemia</t>
        </is>
      </c>
      <c r="J51" s="185" t="inlineStr">
        <is>
          <t>1</t>
        </is>
      </c>
      <c r="K51" s="186" t="inlineStr">
        <is>
          <t>✅ คำตอบที่ถูกต้อง: ข้อ ก. Diarrhea
🎯 ทำไมข้อนี้ถึงถูก: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t>
        </is>
      </c>
      <c r="L51" s="186" t="n"/>
      <c r="M51" s="186" t="inlineStr">
        <is>
          <t>Hematologic</t>
        </is>
      </c>
      <c r="N51" s="186" t="inlineStr">
        <is>
          <t>Anemia</t>
        </is>
      </c>
      <c r="O51" s="185" t="inlineStr">
        <is>
          <t>Clinic</t>
        </is>
      </c>
      <c r="P51" s="186" t="inlineStr">
        <is>
          <t>ข้อ 14 (PLE_CC1_2561_Key.md)</t>
        </is>
      </c>
      <c r="Q51" s="185" t="inlineStr">
        <is>
          <t>ข้อสอบจริง</t>
        </is>
      </c>
      <c r="R51" s="185" t="inlineStr">
        <is>
          <t>2561</t>
        </is>
      </c>
      <c r="S51" s="185" t="n"/>
    </row>
    <row r="52" ht="24" customHeight="1" s="49">
      <c r="A52" s="187" t="n">
        <v>50</v>
      </c>
      <c r="B52" s="186" t="n"/>
      <c r="C52" s="186" t="inlineStr">
        <is>
          <t>ส!วนประกอบของสูตรเคลือบฟuลTมของยา ferrous sulfate ข้อใด ถูกต้อง</t>
        </is>
      </c>
      <c r="D52" s="186" t="n"/>
      <c r="E52" s="186" t="inlineStr">
        <is>
          <t>Talcum ทำหนาที่เปEนสารก!อฟuลTม</t>
        </is>
      </c>
      <c r="F52" s="186" t="inlineStr">
        <is>
          <t>Ethyl alcohol ทำหนาที่เปEน antioxidant</t>
        </is>
      </c>
      <c r="G52" s="186" t="inlineStr">
        <is>
          <t>Propylene glycol ทำหนาที่เปEน plasticizer</t>
        </is>
      </c>
      <c r="H52" s="186" t="inlineStr">
        <is>
          <t>Titanium dioxide ทำหนาที่เปEน สารก!อฟuลTม</t>
        </is>
      </c>
      <c r="I52" s="188" t="inlineStr">
        <is>
          <t>Hydroxymethylpropyl cellulose ทำหนาที่เปEนสารทึบ แสง</t>
        </is>
      </c>
      <c r="J52" s="185" t="inlineStr">
        <is>
          <t>1</t>
        </is>
      </c>
      <c r="K52" s="186" t="inlineStr">
        <is>
          <t>✅ คำตอบที่ถูกต้อง: ข้อ ก. Talcum ทำหนาที่เปEนสารก!อฟuลTม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t>
        </is>
      </c>
      <c r="L52" s="186" t="n"/>
      <c r="M52" s="186" t="inlineStr">
        <is>
          <t>Hematologic</t>
        </is>
      </c>
      <c r="N52" s="186" t="inlineStr">
        <is>
          <t>Anemia</t>
        </is>
      </c>
      <c r="O52" s="185" t="inlineStr">
        <is>
          <t>Clinic</t>
        </is>
      </c>
      <c r="P52" s="186" t="inlineStr">
        <is>
          <t>ข้อ 16 (PLE_CC1_2561_Key.md)</t>
        </is>
      </c>
      <c r="Q52" s="185" t="inlineStr">
        <is>
          <t>ข้อสอบจริง</t>
        </is>
      </c>
      <c r="R52" s="185" t="inlineStr">
        <is>
          <t>2561</t>
        </is>
      </c>
      <c r="S52" s="185" t="n"/>
    </row>
    <row r="53" ht="24" customHeight="1" s="49">
      <c r="A53" s="187" t="n">
        <v>51</v>
      </c>
      <c r="B53" s="186" t="n"/>
      <c r="C53" s="186" t="inlineStr">
        <is>
          <t>การสังเคราะห์ HCTZ จงระบุว่า A คือข้อใด</t>
        </is>
      </c>
      <c r="D53" s="186" t="n"/>
      <c r="E53" s="186" t="inlineStr">
        <is>
          <t>H-CO-H</t>
        </is>
      </c>
      <c r="F53" s="186" t="inlineStr">
        <is>
          <t>H-CO-OH</t>
        </is>
      </c>
      <c r="G53" s="186" t="inlineStr">
        <is>
          <t>Cl-C-Cl</t>
        </is>
      </c>
      <c r="H53" s="186" t="inlineStr">
        <is>
          <t>C-CO-H 18 MCQ11 2/2560 By CU Rx73 MCQ11 2/2560 By CU Rx73</t>
        </is>
      </c>
      <c r="I53" s="188" t="inlineStr">
        <is>
          <t>Deferoxamine 500 mg SC</t>
        </is>
      </c>
      <c r="J53" s="185" t="inlineStr">
        <is>
          <t>1</t>
        </is>
      </c>
      <c r="K53" s="186" t="inlineStr">
        <is>
          <t>✅ คำตอบที่ถูกต้อง: ข้อ ก. H-CO-H
🎯 ทำไมข้อนี้ถึงถูก: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t>
        </is>
      </c>
      <c r="L53" s="186" t="n"/>
      <c r="M53" s="186" t="inlineStr">
        <is>
          <t>Hematologic</t>
        </is>
      </c>
      <c r="N53" s="186" t="inlineStr">
        <is>
          <t>Anemia</t>
        </is>
      </c>
      <c r="O53" s="185" t="inlineStr">
        <is>
          <t>Clinic</t>
        </is>
      </c>
      <c r="P53" s="186" t="inlineStr">
        <is>
          <t>ข้อ 7 (PLE_CC1_2560 22 April Set 2.md)</t>
        </is>
      </c>
      <c r="Q53" s="185" t="inlineStr">
        <is>
          <t>ข้อสอบจริง</t>
        </is>
      </c>
      <c r="R53" s="185" t="inlineStr">
        <is>
          <t>2560</t>
        </is>
      </c>
      <c r="S53" s="185" t="n"/>
    </row>
    <row r="54" ht="24" customHeight="1" s="49">
      <c r="A54" s="187" t="n">
        <v>52</v>
      </c>
      <c r="B54" s="186" t="n"/>
      <c r="C54" s="186" t="inlineStr">
        <is>
          <t>Ferrous sulfate กระปุกละ 100 เม็ด เป็นยาประเภทใด</t>
        </is>
      </c>
      <c r="D54" s="186" t="n"/>
      <c r="E54" s="186" t="inlineStr">
        <is>
          <t>ยาเสพติดให้โทษ ประเภทที่ 3</t>
        </is>
      </c>
      <c r="F54" s="186" t="inlineStr">
        <is>
          <t>ยาอันตราย</t>
        </is>
      </c>
      <c r="G54" s="186" t="inlineStr">
        <is>
          <t>ยาควบคุมพิเศษ</t>
        </is>
      </c>
      <c r="H54" s="186" t="inlineStr">
        <is>
          <t>วัตถุออกฤทธิ์ต่อจิตและประสาท ประเภท 3</t>
        </is>
      </c>
      <c r="I54" s="188" t="inlineStr">
        <is>
          <t>[NEED_REVIEW]</t>
        </is>
      </c>
      <c r="J54" s="185" t="inlineStr">
        <is>
          <t>1</t>
        </is>
      </c>
      <c r="K54" s="186" t="inlineStr">
        <is>
          <t>✅ คำตอบที่ถูกต้อง: ข้อ ก. ยาเสพติดให้โทษ ประเภทที่ 3
🎯 ทำไมข้อนี้ถึงถูก: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t>
        </is>
      </c>
      <c r="L54" s="186" t="n"/>
      <c r="M54" s="186" t="inlineStr">
        <is>
          <t>Hematologic</t>
        </is>
      </c>
      <c r="N54" s="186" t="inlineStr">
        <is>
          <t>Anemia</t>
        </is>
      </c>
      <c r="O54" s="185" t="inlineStr">
        <is>
          <t>Clinic</t>
        </is>
      </c>
      <c r="P54" s="186" t="inlineStr">
        <is>
          <t>ข้อ 4 (LAW-CU-71.md)</t>
        </is>
      </c>
      <c r="Q54" s="185" t="inlineStr">
        <is>
          <t>ข้อสอบจำลอง</t>
        </is>
      </c>
      <c r="R54" s="185" t="inlineStr">
        <is>
          <t>Mock กฎหมาย CU71</t>
        </is>
      </c>
      <c r="S54" s="185" t="n"/>
    </row>
    <row r="55" ht="24" customHeight="1" s="49">
      <c r="A55" s="187" t="n">
        <v>53</v>
      </c>
      <c r="B55" s="186" t="n"/>
      <c r="C55" s="186" t="inlineStr">
        <is>
          <t>ข้อใดไม่จำเป็นต้องแนะนำผู้ป่วย เมื่อผู้ป่วยรับประทาน Ferrous sulfate (FeSO4) (1) ยานีอาจทำให้อุจจาระเปลี่ยนเป็นสีดำได้ (2) ยานีอาจทำให้ท้องผูกได้มากขึน (3) ควรหลีกเลียงการรับประทานร่วมกับนม (4) การรับประทานยาหลังอาหารสามารถเพิ่มการดูดซึม (5) การรับประทานยาก่อนอาหาร อาจทำให้มีอาการ คลืนไส้ อาเจียนได้</t>
        </is>
      </c>
      <c r="D55" s="186" t="n"/>
      <c r="E55" s="186" t="inlineStr">
        <is>
          <t>Hydroxyurea 500 mg OD</t>
        </is>
      </c>
      <c r="F55" s="186" t="inlineStr">
        <is>
          <t>Blood transfusion (Packed Red Cells)</t>
        </is>
      </c>
      <c r="G55" s="186" t="inlineStr">
        <is>
          <t>Ferrous fumarate 200 mg TID</t>
        </is>
      </c>
      <c r="H55" s="186" t="inlineStr">
        <is>
          <t>Folic acid 5 mg OD</t>
        </is>
      </c>
      <c r="I55" s="188" t="inlineStr">
        <is>
          <t>Vitamin B12 1000 mcg IM</t>
        </is>
      </c>
      <c r="J55" s="185" t="inlineStr">
        <is>
          <t>1</t>
        </is>
      </c>
      <c r="K55" s="186" t="inlineStr">
        <is>
          <t>✅ คำตอบที่ถูกต้อง: ข้อ ก. Hydroxyurea 500 mg OD
🎯 ทำไมข้อนี้ถึงถูก: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t>
        </is>
      </c>
      <c r="L55" s="186" t="n"/>
      <c r="M55" s="186" t="inlineStr">
        <is>
          <t>Hematologic</t>
        </is>
      </c>
      <c r="N55" s="186" t="inlineStr">
        <is>
          <t>Anemia</t>
        </is>
      </c>
      <c r="O55" s="185" t="inlineStr">
        <is>
          <t>Clinic</t>
        </is>
      </c>
      <c r="P55" s="186" t="inlineStr">
        <is>
          <t>ข้อ 67 (PLE_CC1_2557.md)</t>
        </is>
      </c>
      <c r="Q55" s="185" t="inlineStr">
        <is>
          <t>ข้อสอบจริง</t>
        </is>
      </c>
      <c r="R55" s="185" t="inlineStr">
        <is>
          <t>2557</t>
        </is>
      </c>
      <c r="S55" s="185" t="n"/>
    </row>
    <row r="56" ht="24" customHeight="1" s="49">
      <c r="A56" s="187" t="n">
        <v>54</v>
      </c>
      <c r="B56" s="186" t="n"/>
      <c r="C56" s="186" t="inlineStr">
        <is>
          <t>จากโครงสร้างของยา HCTZ สามารถวิเคราะห์หาหมู่โครงสร้างได้โดยวิธีการใด</t>
        </is>
      </c>
      <c r="D56" s="186" t="n"/>
      <c r="E56" s="186" t="inlineStr">
        <is>
          <t>Finger print จาก FTIR</t>
        </is>
      </c>
      <c r="F56" s="186" t="inlineStr">
        <is>
          <t>Chromatogram จาก TLC</t>
        </is>
      </c>
      <c r="G56" s="186" t="inlineStr">
        <is>
          <t>UV</t>
        </is>
      </c>
      <c r="H56" s="186" t="inlineStr">
        <is>
          <t>..............</t>
        </is>
      </c>
      <c r="I56" s="188" t="inlineStr">
        <is>
          <t>.................</t>
        </is>
      </c>
      <c r="J56" s="185" t="inlineStr">
        <is>
          <t>1</t>
        </is>
      </c>
      <c r="K56" s="186" t="inlineStr">
        <is>
          <t>✅ คำตอบที่ถูกต้อง: ข้อ ก. Finger print จาก FTIR
🎯 ทำไมข้อนี้ถึงถูก: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t>
        </is>
      </c>
      <c r="L56" s="186" t="n"/>
      <c r="M56" s="186" t="inlineStr">
        <is>
          <t>Hematologic</t>
        </is>
      </c>
      <c r="N56" s="186" t="inlineStr">
        <is>
          <t>Anemia</t>
        </is>
      </c>
      <c r="O56" s="185" t="inlineStr">
        <is>
          <t>Clinic</t>
        </is>
      </c>
      <c r="P56" s="186" t="inlineStr">
        <is>
          <t>ข้อ 32 (PLE_CC1_2555 Day 1.md)</t>
        </is>
      </c>
      <c r="Q56" s="185" t="inlineStr">
        <is>
          <t>ข้อสอบจริง</t>
        </is>
      </c>
      <c r="R56" s="185" t="inlineStr">
        <is>
          <t>2555</t>
        </is>
      </c>
      <c r="S56" s="185" t="n"/>
    </row>
    <row r="57" ht="24" customHeight="1" s="49">
      <c r="A57" s="187" t="n">
        <v>55</v>
      </c>
      <c r="B57" s="186" t="n"/>
      <c r="C57" s="186" t="inlineStr">
        <is>
          <t>Fe รูปเกลือใดที่ให้ elemental iron มากที่สุด</t>
        </is>
      </c>
      <c r="D57" s="186" t="n"/>
      <c r="E57" s="186" t="inlineStr">
        <is>
          <t>fumarate</t>
        </is>
      </c>
      <c r="F57" s="186" t="inlineStr">
        <is>
          <t>sulfate</t>
        </is>
      </c>
      <c r="G57" s="186" t="inlineStr">
        <is>
          <t>sulfate (exsiccated)</t>
        </is>
      </c>
      <c r="H57" s="186" t="inlineStr">
        <is>
          <t>Vitamin C 500 mg OD</t>
        </is>
      </c>
      <c r="I57" s="188" t="inlineStr">
        <is>
          <t>Pyridoxine 50 mg OD</t>
        </is>
      </c>
      <c r="J57" s="185" t="inlineStr">
        <is>
          <t>1</t>
        </is>
      </c>
      <c r="K57" s="186" t="inlineStr">
        <is>
          <t>✅ คำตอบที่ถูกต้อง: ข้อ ก. fumarate
🎯 ทำไมข้อนี้ถึงถูก: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t>
        </is>
      </c>
      <c r="L57" s="186" t="n"/>
      <c r="M57" s="186" t="inlineStr">
        <is>
          <t>Hematologic</t>
        </is>
      </c>
      <c r="N57" s="186" t="inlineStr">
        <is>
          <t>Anemia</t>
        </is>
      </c>
      <c r="O57" s="185" t="inlineStr">
        <is>
          <t>Clinic</t>
        </is>
      </c>
      <c r="P57" s="186" t="inlineStr">
        <is>
          <t>ข้อ 3 (PLE_CC1_2554 SET2.md)</t>
        </is>
      </c>
      <c r="Q57" s="185" t="inlineStr">
        <is>
          <t>ข้อสอบจริง</t>
        </is>
      </c>
      <c r="R57" s="185" t="inlineStr">
        <is>
          <t>2554</t>
        </is>
      </c>
      <c r="S57" s="185" t="n"/>
    </row>
    <row r="58" ht="24" customHeight="1" s="49">
      <c r="A58" s="187" t="n">
        <v>56</v>
      </c>
      <c r="B58" s="186" t="n"/>
      <c r="C58" s="186"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D58" s="186" t="n"/>
      <c r="E58" s="186" t="inlineStr">
        <is>
          <t>Vitamin C 500 mg OD</t>
        </is>
      </c>
      <c r="F58" s="186" t="inlineStr">
        <is>
          <t>Pyridoxine 50 mg OD</t>
        </is>
      </c>
      <c r="G58" s="186" t="inlineStr">
        <is>
          <t>Hydroxyurea 500 mg OD</t>
        </is>
      </c>
      <c r="H58" s="186" t="inlineStr">
        <is>
          <t>Blood transfusion (Packed Red Cells)</t>
        </is>
      </c>
      <c r="I58" s="188" t="inlineStr">
        <is>
          <t>Ferrous fumarate 200 mg TID</t>
        </is>
      </c>
      <c r="J58" s="185" t="inlineStr">
        <is>
          <t>1</t>
        </is>
      </c>
      <c r="K58" s="186" t="inlineStr">
        <is>
          <t>✅ คำตอบที่ถูกต้อง: ข้อ ก. Vitamin C 500 mg OD
🎯 ทำไมข้อนี้ถึงถูก: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t>
        </is>
      </c>
      <c r="L58" s="186" t="n"/>
      <c r="M58" s="186" t="inlineStr">
        <is>
          <t>Hematologic</t>
        </is>
      </c>
      <c r="N58" s="186" t="inlineStr">
        <is>
          <t>Anemia</t>
        </is>
      </c>
      <c r="O58" s="185" t="inlineStr">
        <is>
          <t>Clinic</t>
        </is>
      </c>
      <c r="P58" s="186" t="inlineStr">
        <is>
          <t>ข้อ 6 (PLE_CC1_2554 SET2.md)</t>
        </is>
      </c>
      <c r="Q58" s="185" t="inlineStr">
        <is>
          <t>ข้อสอบจริง</t>
        </is>
      </c>
      <c r="R58" s="185" t="inlineStr">
        <is>
          <t>2554</t>
        </is>
      </c>
      <c r="S58" s="185" t="n"/>
    </row>
    <row r="59" ht="24" customHeight="1" s="49">
      <c r="A59" s="187" t="n">
        <v>57</v>
      </c>
      <c r="B59" s="186" t="n"/>
      <c r="C59" s="186" t="inlineStr">
        <is>
          <t>ข้อใดไม่เกี่ยวกับการเกิดภาวะโลหิตจางในครั้งนี้</t>
        </is>
      </c>
      <c r="D59" s="186" t="n"/>
      <c r="E59" s="186" t="inlineStr">
        <is>
          <t>Blood transfusion (Packed Red Cells)</t>
        </is>
      </c>
      <c r="F59" s="186" t="inlineStr">
        <is>
          <t>Ferrous fumarate 200 mg TID</t>
        </is>
      </c>
      <c r="G59" s="186" t="inlineStr">
        <is>
          <t>Folic acid 5 mg OD</t>
        </is>
      </c>
      <c r="H59" s="186" t="inlineStr">
        <is>
          <t>Vitamin B12 1000 mcg IM</t>
        </is>
      </c>
      <c r="I59" s="188" t="inlineStr">
        <is>
          <t>Deferoxamine 500 mg SC</t>
        </is>
      </c>
      <c r="J59" s="185" t="inlineStr">
        <is>
          <t>1</t>
        </is>
      </c>
      <c r="K59" s="186" t="inlineStr">
        <is>
          <t>✅ คำตอบที่ถูกต้อง: ข้อ ก. Blood transfusion (Packed Red Cells)
🎯 ทำไมข้อนี้ถึงถูก: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t>
        </is>
      </c>
      <c r="L59" s="186" t="n"/>
      <c r="M59" s="186" t="inlineStr">
        <is>
          <t>Hematologic</t>
        </is>
      </c>
      <c r="N59" s="186" t="inlineStr">
        <is>
          <t>Anemia</t>
        </is>
      </c>
      <c r="O59" s="185" t="inlineStr">
        <is>
          <t>Clinic</t>
        </is>
      </c>
      <c r="P59" s="186" t="inlineStr">
        <is>
          <t>ข้อ 1 (PLE_CC1_2533.md)</t>
        </is>
      </c>
      <c r="Q59" s="185" t="inlineStr">
        <is>
          <t>ข้อสอบจริง</t>
        </is>
      </c>
      <c r="R59" s="185" t="inlineStr">
        <is>
          <t>2533</t>
        </is>
      </c>
      <c r="S59" s="185" t="n"/>
    </row>
    <row r="60" ht="24" customHeight="1" s="49">
      <c r="A60" s="187" t="n">
        <v>58</v>
      </c>
      <c r="B60" s="186" t="n"/>
      <c r="C60" s="186" t="inlineStr">
        <is>
          <t>ชะพลู (5) (มีเพื่อนบอกว่าชะพลู มี Ca เยอะ จะลดการดูดซึมธาตุเหล็ก)</t>
        </is>
      </c>
      <c r="D60" s="186" t="n"/>
      <c r="E60" s="186" t="inlineStr">
        <is>
          <t>Vitamin B12 1000 mcg IM</t>
        </is>
      </c>
      <c r="F60" s="186" t="inlineStr">
        <is>
          <t>Deferoxamine 500 mg SC</t>
        </is>
      </c>
      <c r="G60" s="186" t="inlineStr">
        <is>
          <t>Erythropoietin 4000 units SC</t>
        </is>
      </c>
      <c r="H60" s="186" t="inlineStr">
        <is>
          <t>Ferrous sulfate 300 mg TID</t>
        </is>
      </c>
      <c r="I60" s="188" t="inlineStr">
        <is>
          <t>Vitamin C 500 mg OD</t>
        </is>
      </c>
      <c r="J60" s="185" t="inlineStr">
        <is>
          <t>1</t>
        </is>
      </c>
      <c r="K60" s="186" t="inlineStr">
        <is>
          <t>✅ คำตอบที่ถูกต้อง: ข้อ ก. Vitamin B12 1000 mcg IM
🎯 ทำไมข้อนี้ถึงถูก: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t>
        </is>
      </c>
      <c r="L60" s="186" t="n"/>
      <c r="M60" s="186" t="inlineStr">
        <is>
          <t>Hematologic</t>
        </is>
      </c>
      <c r="N60" s="186" t="inlineStr">
        <is>
          <t>Anemia</t>
        </is>
      </c>
      <c r="O60" s="185" t="inlineStr">
        <is>
          <t>Clinic</t>
        </is>
      </c>
      <c r="P60" s="186" t="inlineStr">
        <is>
          <t>ข้อ 5 (PLE_CC1_2533.md)</t>
        </is>
      </c>
      <c r="Q60" s="185" t="inlineStr">
        <is>
          <t>ข้อสอบจริง</t>
        </is>
      </c>
      <c r="R60" s="185" t="inlineStr">
        <is>
          <t>2533</t>
        </is>
      </c>
      <c r="S60" s="185" t="n"/>
    </row>
    <row r="61" ht="24" customHeight="1" s="49">
      <c r="A61" s="187" t="n">
        <v>59</v>
      </c>
      <c r="B61" s="186" t="n"/>
      <c r="C61" s="186" t="inlineStr">
        <is>
          <t>Lab ใดที่ไม่บ่งบอกภาวะ Iron deficiency anemia</t>
        </is>
      </c>
      <c r="D61" s="186" t="n"/>
      <c r="E61" s="186" t="inlineStr">
        <is>
          <t>MCV</t>
        </is>
      </c>
      <c r="F61" s="186" t="inlineStr">
        <is>
          <t>Ferritin</t>
        </is>
      </c>
      <c r="G61" s="186" t="inlineStr">
        <is>
          <t>TSAT</t>
        </is>
      </c>
      <c r="H61" s="186" t="inlineStr">
        <is>
          <t>TIBC</t>
        </is>
      </c>
      <c r="I61" s="188" t="inlineStr">
        <is>
          <t>Reticulocyte count</t>
        </is>
      </c>
      <c r="J61" s="185" t="inlineStr">
        <is>
          <t>1</t>
        </is>
      </c>
      <c r="K61" s="186" t="inlineStr">
        <is>
          <t>✅ คำตอบที่ถูกต้อง: ข้อ ก. MCV
🎯 ทำไมข้อนี้ถึงถูก: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t>
        </is>
      </c>
      <c r="L61" s="186" t="n"/>
      <c r="M61" s="186" t="inlineStr">
        <is>
          <t>Hematologic</t>
        </is>
      </c>
      <c r="N61" s="186" t="inlineStr">
        <is>
          <t>Anemia</t>
        </is>
      </c>
      <c r="O61" s="185" t="inlineStr">
        <is>
          <t>Clinic</t>
        </is>
      </c>
      <c r="P61" s="186" t="inlineStr">
        <is>
          <t>ข้อ 6 (PLE_CC1_2560 22 April Set 1.md)</t>
        </is>
      </c>
      <c r="Q61" s="185" t="inlineStr">
        <is>
          <t>ข้อสอบจริง</t>
        </is>
      </c>
      <c r="R61" s="185" t="inlineStr">
        <is>
          <t>2560</t>
        </is>
      </c>
      <c r="S61" s="185" t="n"/>
    </row>
    <row r="62" ht="24" customHeight="1" s="49">
      <c r="A62" s="187" t="n">
        <v>60</v>
      </c>
      <c r="B62" s="186" t="inlineStr">
        <is>
          <t>[สถานการณ์]
ผู้ป่วยชายอายุ 35 ปี มีอาการอ่อนเพลีย เหนื่อยง่ายเมื่อออกแรง ตรวจความสมบูรณ์ของเม็ดเลือด (CBC) พบระดับ Hemoglobin และ Hematocrit ต่ำ เข้าได้กับภาวะโลหิตจาง (Anemia)</t>
        </is>
      </c>
      <c r="C62" s="186" t="inlineStr">
        <is>
          <t>คำถาม: ยาที่ผู้ป่วยควรได้รับ</t>
        </is>
      </c>
      <c r="D62" s="186" t="n"/>
      <c r="E62" s="186" t="inlineStr">
        <is>
          <t>Ferrous sulfate</t>
        </is>
      </c>
      <c r="F62" s="186" t="inlineStr">
        <is>
          <t>Cyanocobalamin</t>
        </is>
      </c>
      <c r="G62" s="186" t="inlineStr">
        <is>
          <t>Thiamine</t>
        </is>
      </c>
      <c r="H62" s="186" t="inlineStr">
        <is>
          <t>Riboflavin</t>
        </is>
      </c>
      <c r="I62" s="188" t="inlineStr">
        <is>
          <t>Niacin</t>
        </is>
      </c>
      <c r="J62" s="185" t="inlineStr">
        <is>
          <t>2</t>
        </is>
      </c>
      <c r="K62" s="186"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L62" s="186" t="n"/>
      <c r="M62" s="186" t="inlineStr">
        <is>
          <t>Hematologic</t>
        </is>
      </c>
      <c r="N62" s="186" t="inlineStr">
        <is>
          <t>Anemia</t>
        </is>
      </c>
      <c r="O62" s="185" t="inlineStr">
        <is>
          <t>Clinic</t>
        </is>
      </c>
      <c r="P62" s="186" t="inlineStr">
        <is>
          <t>[SOURCE: Pharma Plus เล่มม่วง 2 - ข้อสอบย้อนหลัง PLE-CC1 ปี 2564 วันที่ 1 ข้อ 7]</t>
        </is>
      </c>
      <c r="Q62" s="185" t="inlineStr">
        <is>
          <t>ข้อสอบจริง</t>
        </is>
      </c>
      <c r="R62" s="185" t="inlineStr">
        <is>
          <t>2564</t>
        </is>
      </c>
      <c r="S62" s="185" t="inlineStr">
        <is>
          <t>CASE_2564_ANEMIA_01</t>
        </is>
      </c>
    </row>
    <row r="63" ht="24" customHeight="1" s="49">
      <c r="A63" s="187" t="n">
        <v>61</v>
      </c>
      <c r="B63" s="186" t="inlineStr">
        <is>
          <t>[กรณีศึกษา]
ผู้ป่วยชาย อายุ 35 ปี มีอาการอ่อนเพลีย ผลเลือดพบภาวะโลหิตจาง</t>
        </is>
      </c>
      <c r="C63" s="186" t="inlineStr">
        <is>
          <t>คำถาม: Side effect ของ ferrous sulfate คือข้อใด</t>
        </is>
      </c>
      <c r="D63" s="186" t="n"/>
      <c r="E63" s="186" t="inlineStr">
        <is>
          <t>Headache</t>
        </is>
      </c>
      <c r="F63" s="186" t="inlineStr">
        <is>
          <t>Constipation</t>
        </is>
      </c>
      <c r="G63" s="186" t="inlineStr">
        <is>
          <t>Tachycardia</t>
        </is>
      </c>
      <c r="H63" s="186" t="inlineStr">
        <is>
          <t>Hypokalemia</t>
        </is>
      </c>
      <c r="I63" s="188" t="inlineStr">
        <is>
          <t>Diarrhea</t>
        </is>
      </c>
      <c r="J63" s="185" t="inlineStr">
        <is>
          <t>2</t>
        </is>
      </c>
      <c r="K63" s="186"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L63" s="186" t="n"/>
      <c r="M63" s="186" t="inlineStr">
        <is>
          <t>Hematologic</t>
        </is>
      </c>
      <c r="N63" s="186" t="inlineStr">
        <is>
          <t>Anemia</t>
        </is>
      </c>
      <c r="O63" s="185" t="inlineStr">
        <is>
          <t>Clinic</t>
        </is>
      </c>
      <c r="P63" s="186" t="inlineStr">
        <is>
          <t>[SOURCE: Pharma Plus เล่มม่วง 2 - ข้อสอบย้อนหลัง PLE-CC1 ปี 2564 วันที่ 1 ข้อ 8]</t>
        </is>
      </c>
      <c r="Q63" s="185" t="inlineStr">
        <is>
          <t>ข้อสอบจริง</t>
        </is>
      </c>
      <c r="R63" s="185" t="inlineStr">
        <is>
          <t>2564</t>
        </is>
      </c>
      <c r="S63" s="185" t="n"/>
    </row>
    <row r="64" ht="24" customHeight="1" s="49">
      <c r="A64" s="187" t="n">
        <v>62</v>
      </c>
      <c r="B64" s="186" t="n"/>
      <c r="C64" s="186" t="inlineStr">
        <is>
          <t>คำแนะนำที่ควรบอกผู้ป่วยเมื่อรับประทานยา ferrous sulfate คือ</t>
        </is>
      </c>
      <c r="D64" s="186" t="n"/>
      <c r="E64" s="186" t="inlineStr">
        <is>
          <t>ห้ามรับประทานร่วมกับน้ำผลไม้</t>
        </is>
      </c>
      <c r="F64" s="186" t="inlineStr">
        <is>
          <t>รับประทานพร้อมอาหารจะเพิ่มการดูดซึม</t>
        </is>
      </c>
      <c r="G64" s="186" t="inlineStr">
        <is>
          <t>หากถ่ายดำไม่ต้องตกใจ เป็นเพราะตัวยา</t>
        </is>
      </c>
      <c r="H64" s="186" t="inlineStr">
        <is>
          <t>ยาทำให้น้ำปัสสาวะสีเหลืองเข้ม</t>
        </is>
      </c>
      <c r="I64" s="188" t="inlineStr">
        <is>
          <t>ทานพร้อมกับนมช่วยเพิ่มการดูดซึม</t>
        </is>
      </c>
      <c r="J64" s="185" t="inlineStr">
        <is>
          <t>3</t>
        </is>
      </c>
      <c r="K64" s="186"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L64" s="186" t="n"/>
      <c r="M64" s="186" t="inlineStr">
        <is>
          <t>Hematologic</t>
        </is>
      </c>
      <c r="N64" s="186" t="inlineStr">
        <is>
          <t>Anemia</t>
        </is>
      </c>
      <c r="O64" s="185" t="inlineStr">
        <is>
          <t>Clinic</t>
        </is>
      </c>
      <c r="P64" s="186" t="inlineStr">
        <is>
          <t>[SOURCE: Pharma Plus เล่มม่วง 2 - ข้อสอบย้อนหลัง PLE-CC1 ปี 2564 วันที่ 1 ข้อ 9]</t>
        </is>
      </c>
      <c r="Q64" s="185" t="inlineStr">
        <is>
          <t>ข้อสอบจริง</t>
        </is>
      </c>
      <c r="R64" s="185" t="inlineStr">
        <is>
          <t>2564</t>
        </is>
      </c>
      <c r="S64" s="185" t="n"/>
    </row>
    <row r="65" ht="24" customHeight="1" s="49">
      <c r="A65" s="187" t="n">
        <v>63</v>
      </c>
      <c r="B65" s="186"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t>
        </is>
      </c>
      <c r="C65" s="186" t="inlineStr">
        <is>
          <t>คำถาม: ผู้ป่วยควรได้รับการรักษาด้วยยาใด</t>
        </is>
      </c>
      <c r="D65" s="186" t="n"/>
      <c r="E65" s="186" t="inlineStr">
        <is>
          <t>Ferrous sulfate</t>
        </is>
      </c>
      <c r="F65" s="186" t="inlineStr">
        <is>
          <t>IV iron dextran</t>
        </is>
      </c>
      <c r="G65" s="186" t="inlineStr">
        <is>
          <t>IV vitamin B12</t>
        </is>
      </c>
      <c r="H65" s="186" t="inlineStr">
        <is>
          <t>Deferoxamine</t>
        </is>
      </c>
      <c r="I65" s="188" t="inlineStr">
        <is>
          <t>Oral vitamin B12</t>
        </is>
      </c>
      <c r="J65" s="185" t="inlineStr">
        <is>
          <t>3</t>
        </is>
      </c>
      <c r="K65" s="186"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L65" s="186" t="inlineStr">
        <is>
          <t>Megaloblastic Anemia</t>
        </is>
      </c>
      <c r="M65" s="186" t="inlineStr">
        <is>
          <t>Hematologic</t>
        </is>
      </c>
      <c r="N65" s="186" t="inlineStr">
        <is>
          <t>Anemia</t>
        </is>
      </c>
      <c r="O65" s="185" t="inlineStr">
        <is>
          <t>Clinic</t>
        </is>
      </c>
      <c r="P65" s="186" t="inlineStr">
        <is>
          <t>ข้อสอบเก่า</t>
        </is>
      </c>
      <c r="Q65" s="185" t="inlineStr">
        <is>
          <t>ข้อสอบจริง</t>
        </is>
      </c>
      <c r="R65" s="185" t="inlineStr">
        <is>
          <t>2565</t>
        </is>
      </c>
      <c r="S65" s="185" t="n"/>
    </row>
    <row r="66" ht="24" customHeight="1" s="49">
      <c r="A66" s="187" t="n">
        <v>64</v>
      </c>
      <c r="B66" s="186" t="n"/>
      <c r="C66" s="186" t="inlineStr">
        <is>
          <t>ข้อใดเพิ่มการดูดซึมธาตุเหล็ก</t>
        </is>
      </c>
      <c r="D66" s="186" t="n"/>
      <c r="E66" s="186" t="inlineStr">
        <is>
          <t>Vitamin D</t>
        </is>
      </c>
      <c r="F66" s="186" t="inlineStr">
        <is>
          <t>Vitamin C</t>
        </is>
      </c>
      <c r="G66" s="186" t="inlineStr">
        <is>
          <t>Vitamin K</t>
        </is>
      </c>
      <c r="H66" s="186" t="inlineStr">
        <is>
          <t>Zinc</t>
        </is>
      </c>
      <c r="I66" s="188" t="inlineStr">
        <is>
          <t>Calcium carbonate</t>
        </is>
      </c>
      <c r="J66" s="185" t="inlineStr">
        <is>
          <t>2</t>
        </is>
      </c>
      <c r="K66" s="186"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L66" s="186" t="inlineStr">
        <is>
          <t>Iron Deficiency Anemia</t>
        </is>
      </c>
      <c r="M66" s="186" t="inlineStr">
        <is>
          <t>Hematologic</t>
        </is>
      </c>
      <c r="N66" s="186" t="inlineStr">
        <is>
          <t>Anemia</t>
        </is>
      </c>
      <c r="O66" s="185" t="inlineStr">
        <is>
          <t>Clinic</t>
        </is>
      </c>
      <c r="P66" s="186" t="inlineStr">
        <is>
          <t>ข้อสอบเก่า</t>
        </is>
      </c>
      <c r="Q66" s="185" t="inlineStr">
        <is>
          <t>ข้อสอบจริง</t>
        </is>
      </c>
      <c r="R66" s="185" t="inlineStr">
        <is>
          <t>2565</t>
        </is>
      </c>
      <c r="S66" s="185" t="n"/>
    </row>
    <row r="67" ht="24" customHeight="1" s="49">
      <c r="A67" s="187" t="n">
        <v>65</v>
      </c>
      <c r="B67" s="186" t="n"/>
      <c r="C67" s="186" t="inlineStr">
        <is>
          <t>ยาในข้อใด ที่สามารถใช้ได้ในผู้ป่วย G6PD deficiency</t>
        </is>
      </c>
      <c r="D67" s="186" t="n"/>
      <c r="E67" s="186" t="inlineStr">
        <is>
          <t>Fosfomycin</t>
        </is>
      </c>
      <c r="F67" s="186" t="inlineStr">
        <is>
          <t>Nitrofurantoin</t>
        </is>
      </c>
      <c r="G67" s="186" t="inlineStr">
        <is>
          <t>Ciprofloxacin</t>
        </is>
      </c>
      <c r="H67" s="186" t="inlineStr">
        <is>
          <t>Dapsone</t>
        </is>
      </c>
      <c r="I67" s="188" t="inlineStr">
        <is>
          <t>Glibenclamide</t>
        </is>
      </c>
      <c r="J67" s="185" t="inlineStr">
        <is>
          <t>1</t>
        </is>
      </c>
      <c r="K67" s="186" t="inlineStr">
        <is>
          <t>✅ คำตอบที่ถูกต้อง: ข้อ ก. Fosfomycin
🎯 ทำไมข้อนี้ถึงถูก:
🎯 ทำไมข้อนี้ถึงถูก: Fosfomycin เป็นยาปฏิชีวนะที่ไม่ก่อให้เกิด oxidative stress ต่อเซลล์เม็ดเลือดแดง และไม่มีรายงานความเสี่ยงต่อการเกิด acute hemolytic anemia จึงสามารถใช้ได้อย่างปลอดภัยในผู้ป่วยที่มีภาวะ G6PD deficiency
🔍 ข้ออื่นผิดเพราะอะไร:
•
• ข
• ้
• อ
• ข
• .
• N
• i
• t
• r
• o
• f
• u
• r
• a
• n
• t
• o
• i
• n
• :
• ม
• ี
• ค
• ุ
• ณ
• ส
• ม
• บ
• ั
• ต
• ิ
• เ
• ป
• ็
• น
• s
• t
• r
• o
• n
• g
• o
• x
• i
• d
• a
• n
• t
• d
• r
• u
• g
• ก
• ่
• อ
• ใ
• ห
• ้
• เ
• ก
• ิ
• ด
• o
• x
• i
• d
• a
• t
• i
• v
• e
• d
• a
• m
• a
• g
• e
• ต
• ่
• อ
• ฮ
• ี
• โ
• ม
• โ
• ก
• ล
• บ
• ิ
• น
• เ
• ป
• ็
• น
• ข
• ้
• อ
• ห
• ้
• า
• ม
• ใ
• ช
• ้
• เ
• ด
• ็
• ด
• ข
• า
• ด
• ใ
• น
• ผ
• ู
• ้
• ป
• ่
• ว
• ย
• G
• 6
• P
• D
• d
• e
• f
• i
• c
• i
• e
• n
• c
• y
•
• ข
• ้
• อ
• ค
• .
• C
• i
• p
• r
• o
• f
• l
• o
• x
• a
• c
• i
• n
• :
• จ
• ั
• ด
• เ
• ป
• ็
• น
• ย
• า
• ท
• ี
• ่
• ม
• ี
• ร
• า
• ย
• ง
• า
• น
• ก
• ่
• อ
• o
• x
• i
• d
• a
• t
• i
• v
• e
• h
• e
• m
• o
• l
• y
• s
• i
• s
• ไ
• ด
• ้
• ใ
• น
• ผ
• ู
• ้
• ป
• ่
• ว
• ย
• G
• 6
• P
• D
• d
• e
• f
• i
• c
• i
• e
• n
• c
• y
• บ
• า
• ง
• ร
• า
• ย
• (
• m
• o
• d
• e
• r
• a
• t
• e
• /
• p
• o
• t
• e
• n
• t
• i
• a
• l
• r
• i
• s
• k
• )
•
• ข
• ้
• อ
• ง
• .
• D
• a
• p
• s
• o
• n
• e
• :
• จ
• ั
• ด
• เ
• ป
• ็
• น
• h
• i
• g
• h
• 
• r
• i
• s
• k
• o
• x
• i
• d
• a
• n
• t
• d
• r
• u
• g
• ท
• ี
• ่
• ท
• ำ
• ใ
• ห
• ้
• เ
• ก
• ิ
• ด
• m
• e
• t
• h
• e
• m
• o
• g
• l
• o
• b
• i
• n
• e
• m
• i
• a
• แ
• ล
• ะ
• h
• e
• m
• o
• l
• y
• s
• i
• s
• ร
• ุ
• น
• แ
• ร
• ง
• ใ
• น
• ผ
• ู
• ้
• ป
• ่
• ว
• ย
• G
• 6
• P
• D
• d
• e
• f
• i
• c
• i
• e
• n
• c
• y
•
• ข
• ้
• อ
• จ
• .
• G
• l
• i
• b
• e
• n
• c
• l
• a
• m
• i
• d
• e
• :
• เ
• ป
• ็
• น
• ย
• า
• ก
• ล
• ุ
• ่
• ม
• s
• u
• l
• f
• o
• n
• y
• l
• u
• r
• e
• a
• ซ
• ึ
• ่
• ง
• ม
• ี
• โ
• ค
• ร
• ง
• ส
• ร
• ้
• า
• ง
• s
• u
• l
• f
• o
• n
• a
• m
• i
• d
• e
• ท
• ี
• ่
• อ
• า
• จ
• เ
• พ
• ิ
• ่
• ม
• ค
• ว
• า
• ม
• เ
• ส
• ี
• ่
• ย
• ง
• ต
• ่
• อ
• ภ
• า
• ว
• ะ
• เ
• ม
• ็
• ด
• เ
• ล
• ื
• อ
• ด
• แ
• ด
• ง
• แ
• ต
• ก
• ใ
• น
• ผ
• ู
• ้
• ป
• ่
• ว
• ย
• G
• 6
• P
• D
• d
• e
• f
• i
• c
• i
• e
• n
• c
• y</t>
        </is>
      </c>
      <c r="L67" s="186" t="n"/>
      <c r="M67" s="186" t="inlineStr">
        <is>
          <t>Hematologic</t>
        </is>
      </c>
      <c r="N67" s="186" t="inlineStr">
        <is>
          <t>Hemolytic anemia</t>
        </is>
      </c>
      <c r="O67" s="185" t="inlineStr">
        <is>
          <t>Clinic</t>
        </is>
      </c>
      <c r="P67" s="186" t="inlineStr">
        <is>
          <t>[SOURCE: Mock Pharmtutor 2024 Set 1 ข้อ 29]</t>
        </is>
      </c>
      <c r="Q67" s="185" t="inlineStr">
        <is>
          <t>ข้อสอบจำลอง</t>
        </is>
      </c>
      <c r="R67" s="185" t="inlineStr">
        <is>
          <t>Mock Pharmtutor 2024</t>
        </is>
      </c>
      <c r="S67" s="185" t="n"/>
    </row>
    <row r="68" ht="24" customHeight="1" s="49">
      <c r="A68" s="187" t="n">
        <v>66</v>
      </c>
      <c r="B68" s="186" t="n"/>
      <c r="C68" s="186" t="inlineStr">
        <is>
          <t>ผู้ป่วยมาโรงพยาบาล หลังจากไปทานกุ้งจากร้านอาหาร แล้วมีอาการอ่อนเพลีย ซีด ปัสสาวะมีสีน้ำปลา แต่อุจจาระยังปกติ โดยไม่เคยเป็นมาก่อน ไม่มีประวัติตับและม้ามโต ไม่แพ้อาหาร จากการตรวจ แพทย์วินิจฉัยว่าเป็นโรค G-6PD deficiency ข้อใดควรใช้ในการรักษาผู้ป่วยรายนี้</t>
        </is>
      </c>
      <c r="D68" s="186" t="n"/>
      <c r="E68" s="186" t="inlineStr">
        <is>
          <t>Folic acid</t>
        </is>
      </c>
      <c r="F68" s="186" t="inlineStr">
        <is>
          <t>Vitamin B12</t>
        </is>
      </c>
      <c r="G68" s="186" t="inlineStr">
        <is>
          <t>Ferrous sulfate</t>
        </is>
      </c>
      <c r="H68" s="186" t="inlineStr">
        <is>
          <t>Packed red cell</t>
        </is>
      </c>
      <c r="I68" s="188" t="inlineStr">
        <is>
          <t>Platelet</t>
        </is>
      </c>
      <c r="J68" s="185" t="inlineStr">
        <is>
          <t>4</t>
        </is>
      </c>
      <c r="K68" s="186" t="inlineStr">
        <is>
          <t>✅ คำตอบที่ถูกต้อง: ข้อ ง. Packed red cell
🎯 ทำไมข้อนี้ถึงถูก:
🎯 ทำไมข้อนี้ถึงถูก: ผู้ป่วยมีภาวะเม็ดเลือดแดงแตกเฉียบพลัน (acute hemolytic crisis) สังเกตจากอาการซีด อ่อนเพลียอย่างรวดเร็ว และปัสสาวะสีน้ำปลา (hemoglobinuria) การรักษาที่จำเป็นเร่งด่วนในภาวะ severe hemolysis คือการให้เลือดในรูป Packed Red Cells (PRC) เพื่อแก้ไขภาวะโลหิตจางรุนแรงและรักษาระดับออกซิเจนในเนื้อเยื่อ
🔍 ข้ออื่นผิดเพราะอะไร:
•
• ข
• ้
• อ
• ก
• .
• F
• o
• l
• i
• c
• a
• c
• i
• d
• :
• ใ
• ห
• ้
• เ
• พ
• ื
• ่
• อ
• เ
• ส
• ร
• ิ
• ม
• ก
• า
• ร
• ส
• ร
• ้
• า
• ง
• เ
• ม
• ็
• ด
• เ
• ล
• ื
• อ
• ด
• แ
• ด
• ง
• ใ
• น
• ร
• ะ
• ย
• ะ
• ฟ
• ื
• ้
• น
• ฟ
• ู
• ห
• ล
• ั
• ง
• เ
• ก
• ิ
• ด
• h
• e
• m
• o
• l
• y
• s
• i
• s
• ไ
• ม
• ่
• ใ
• ช
• ่
• ก
• า
• ร
• ร
• ั
• ก
• ษ
• า
• เ
• ฉ
• ี
• ย
• บ
• พ
• ล
• ั
• น
• ใ
• น
• ก
• า
• ร
• แ
• ก
• ้
• ไ
• ข
• ภ
• า
• ว
• ะ
• ซ
• ี
• ด
• ร
• ุ
• น
• แ
• ร
• ง
•
• ข
• ้
• อ
• ข
• .
• V
• i
• t
• a
• m
• i
• n
• B
• 1
• 2
• :
• ใ
• ช
• ้
• ส
• ำ
• ห
• ร
• ั
• บ
• ร
• ั
• ก
• ษ
• า
• m
• e
• g
• a
• l
• o
• b
• l
• a
• s
• t
• i
• c
• a
• n
• e
• m
• i
• a
• ไ
• ม
• ่
• ไ
• ด
• ้
• ช
• ่
• ว
• ย
• ร
• ั
• ก
• ษ
• า
• a
• c
• u
• t
• e
• h
• e
• m
• o
• l
• y
• t
• i
• c
• a
• n
• e
• m
• i
• a
• จ
• า
• ก
• G
• 6
• P
• D
• d
• e
• f
• i
• c
• i
• e
• n
• c
• y
•
• ข
• ้
• อ
• ค
• .
• F
• e
• r
• r
• o
• u
• s
• s
• u
• l
• f
• a
• t
• e
• :
• ธ
• า
• ต
• ุ
• เ
• ห
• ล
• ็
• ก
• ห
• ้
• า
• ม
• ใ
• ห
• ้
• ใ
• น
• ภ
• า
• ว
• ะ
• เ
• ม
• ็
• ด
• เ
• ล
• ื
• อ
• ด
• แ
• ด
• ง
• แ
• ต
• ก
• เ
• ฉ
• ี
• ย
• บ
• พ
• ล
• ั
• น
• เ
• พ
• ร
• า
• ะ
• ก
• า
• ร
• แ
• ต
• ก
• ข
• อ
• ง
• เ
• ม
• ็
• ด
• เ
• ล
• ื
• อ
• ด
• แ
• ด
• ง
• จ
• ะ
• ป
• ล
• ด
• ป
• ล
• ่
• อ
• ย
• เ
• ห
• ล
• ็
• ก
• อ
• อ
• ก
• ม
• า
• อ
• ย
• ู
• ่
• แ
• ล
• ้
• ว
• ก
• า
• ร
• ใ
• ห
• ้
• อ
• า
• จ
• ท
• ำ
• ใ
• ห
• ้
• เ
• ก
• ิ
• ด
• i
• r
• o
• n
• o
• v
• e
• r
• l
• o
• a
• d
•
• ข
• ้
• อ
• จ
• .
• P
• l
• a
• t
• e
• l
• e
• t
• :
• ใ
• ช
• ้
• ร
• ั
• ก
• ษ
• า
• ภ
• า
• ว
• ะ
• เ
• ก
• ล
• ็
• ด
• เ
• ล
• ื
• อ
• ด
• ต
• ่
• ำ
• ท
• ี
• ่
• ม
• ี
• เ
• ล
• ื
• อ
• ด
• อ
• อ
• ก
• ไ
• ม
• ่
• ต
• ร
• ง
• ก
• ั
• บ
• พ
• ย
• า
• ธ
• ิ
• ส
• ภ
• า
• พ
• ข
• อ
• ง
• โ
• ร
• ค
• ท
• ี
• ่
• ม
• ี
• ป
• ั
• ญ
• ห
• า
• ท
• ี
• ่
• เ
• ซ
• ล
• ล
• ์
• เ
• ม
• ็
• ด
• เ
• ล
• ื
• อ
• ด
• แ
• ด
• ง</t>
        </is>
      </c>
      <c r="L68" s="186" t="n"/>
      <c r="M68" s="186" t="inlineStr">
        <is>
          <t>Hematologic</t>
        </is>
      </c>
      <c r="N68" s="186" t="inlineStr">
        <is>
          <t>Hemolytic anemia</t>
        </is>
      </c>
      <c r="O68" s="185" t="inlineStr">
        <is>
          <t>Clinic</t>
        </is>
      </c>
      <c r="P68" s="186" t="inlineStr">
        <is>
          <t>[SOURCE: Mock Pharmtutor 2024 Set 1 ข้อ 30]</t>
        </is>
      </c>
      <c r="Q68" s="185" t="inlineStr">
        <is>
          <t>ข้อสอบจำลอง</t>
        </is>
      </c>
      <c r="R68" s="185" t="inlineStr">
        <is>
          <t>Mock Pharmtutor 2024</t>
        </is>
      </c>
      <c r="S68" s="185" t="n"/>
    </row>
    <row r="69" ht="24" customHeight="1" s="49">
      <c r="A69" s="187" t="n">
        <v>67</v>
      </c>
      <c r="B69" s="186" t="n"/>
      <c r="C69" s="186" t="inlineStr">
        <is>
          <t>ยาในข้อใด ที่ผู้ป่วย G6PD deficiency สามารถใช้ได้</t>
        </is>
      </c>
      <c r="D69" s="186" t="n"/>
      <c r="E69" s="186" t="inlineStr">
        <is>
          <t>Norfloxacin</t>
        </is>
      </c>
      <c r="F69" s="186" t="inlineStr">
        <is>
          <t>Doxorubicin</t>
        </is>
      </c>
      <c r="G69" s="186" t="inlineStr">
        <is>
          <t>Isoniazid</t>
        </is>
      </c>
      <c r="H69" s="186" t="inlineStr">
        <is>
          <t>Primaquine</t>
        </is>
      </c>
      <c r="I69" s="188" t="inlineStr">
        <is>
          <t>Tramadol</t>
        </is>
      </c>
      <c r="J69" s="185" t="inlineStr">
        <is>
          <t>5</t>
        </is>
      </c>
      <c r="K69" s="186" t="inlineStr">
        <is>
          <t>✅ คำตอบที่ถูกต้อง: ข้อ จ. Tramadol
🎯 ทำไมข้อนี้ถึงถูก:
🎯 ทำไมข้อนี้ถึงถูก: Tramadol เป็นยาแก้ปวดกลุ่ม synthetic opioid ที่ไม่มีฤทธิ์สร้าง oxidative stress ต่อเซลล์เม็ดเลือดแดง ผู้ป่วยที่มีภาวะพร่องเอนไซม์ G6PD (G6PD deficiency) จึงสามารถใช้ยา Tramadol เพื่อระงับปวดได้อย่างปลอดภัยโดยไม่กระตุ้นให้เกิดภาวะเม็ดเลือดแดงแตกเฉียบพลัน (acute hemolytic anemia)
🔍 ข้ออื่นผิดเพราะอะไร:
•
• ข
• ้
• อ
• ก
• .
• :
• N
• o
• r
• f
• l
• o
• x
• a
• c
• i
• n
• ย
• า
• ต
• ้
• า
• น
• แ
• บ
• ค
• ท
• ี
• เ
• ร
• ี
• ย
• ก
• ล
• ุ
• ่
• ม
• F
• l
• u
• o
• r
• o
• q
• u
• i
• n
• o
• l
• o
• n
• e
• s
• ส
• า
• ม
• า
• ร
• ถ
• ก
• ่
• อ
• ภ
• า
• ว
• ะ
• o
• x
• i
• d
• a
• t
• i
• v
• e
• s
• t
• r
• e
• s
• s
• ใ
• น
• เ
• ม
• ็
• ด
• เ
• ล
• ื
• อ
• ด
• แ
• ด
• ง
• ไ
• ด
• ้
• แ
• ล
• ะ
• ม
• ี
• ร
• า
• ย
• ง
• า
• น
• ก
• ร
• ะ
• ต
• ุ
• ้
• น
• ใ
• ห
• ้
• เ
• ก
• ิ
• ด
• ภ
• า
• ว
• ะ
• เ
• ม
• ็
• ด
• เ
• ล
• ื
• อ
• ด
• แ
• ด
• ง
• แ
• ต
• ก
• ใ
• น
• ผ
• ู
• ้
• ป
• ่
• ว
• ย
• G
• 6
• P
• D
• d
• e
• f
• i
• c
• i
• e
• n
• c
• y
• จ
• ึ
• ง
• ค
• ว
• ร
• ห
• ล
• ี
• ก
• เ
• ล
• ี
• ่
• ย
• ง
•
• ข
• ้
• อ
• ข
• .
• :
• D
• o
• x
• o
• r
• u
• b
• i
• c
• i
• n
• เ
• ป
• ็
• น
• ย
• า
• เ
• ค
• ม
• ี
• บ
• ำ
• บ
• ั
• ด
• ก
• ล
• ุ
• ่
• ม
• a
• n
• t
• h
• r
• a
• c
• y
• c
• l
• i
• n
• e
• ท
• ี
• ่
• ส
• ร
• ้
• า
• ง
• r
• e
• a
• c
• t
• i
• v
• e
• o
• x
• y
• g
• e
• n
• s
• p
• e
• c
• i
• e
• s
• (
• R
• O
• S
• )
• ส
• ู
• ง
• เ
• ส
• ี
• ่
• ย
• ง
• ต
• ่
• อ
• ก
• า
• ร
• เ
• ก
• ิ
• ด
• h
• e
• m
• o
• l
• y
• s
• i
• s
• ใ
• น
• ผ
• ู
• ้
• ป
• ่
• ว
• ย
• พ
• ร
• ่
• อ
• ง
• G
• 6
• P
• D
•
• ข
• ้
• อ
• ค
• .
• :
• I
• s
• o
• n
• i
• a
• z
• i
• d
• เ
• ป
• ็
• น
• ย
• า
• ต
• ้
• า
• น
• ว
• ั
• ณ
• โ
• ร
• ค
• ท
• ี
• ่
• ม
• ี
• ร
• า
• ย
• ง
• า
• น
• ก
• ร
• ะ
• ต
• ุ
• ้
• น
• ภ
• า
• ว
• ะ
• เ
• ม
• ็
• ด
• เ
• ล
• ื
• อ
• ด
• แ
• ด
• ง
• แ
• ต
• ก
• ใ
• น
• ผ
• ู
• ้
• ป
• ่
• ว
• ย
• พ
• ร
• ่
• อ
• ง
• เ
• อ
• น
• ไ
• ซ
• ม
• ์
• G
• 6
• P
• D
• ใ
• น
• บ
• า
• ง
• ร
• า
• ย
• ต
• ้
• อ
• ง
• ใ
• ช
• ้
• อ
• ย
• ่
• า
• ง
• ร
• ะ
• ม
• ั
• ด
• ร
• ะ
• ว
• ั
• ง
•
• ข
• ้
• อ
• ง
• .
• :
• P
• r
• i
• m
• a
• q
• u
• i
• n
• e
• จ
• ั
• ด
• เ
• ป
• ็
• น
• ย
• า
• ท
• ี
• ่
• ม
• ี
• ค
• ว
• า
• ม
• เ
• ส
• ี
• ่
• ย
• ง
• ส
• ู
• ง
• ม
• า
• ก
• (
• d
• e
• f
• i
• n
• i
• t
• e
• h
• i
• g
• h
• 
• r
• i
• s
• k
• o
• x
• i
• d
• a
• n
• t
• d
• r
• u
• g
• )
• แ
• ล
• ะ
• ม
• ี
• ข
• ้
• อ
• ห
• ้
• า
• ม
• ใ
• ช
• ้
• เ
• ด
• ็
• ด
• ข
• า
• ด
• ใ
• น
• ผ
• ู
• ้
• ป
• ่
• ว
• ย
• s
• e
• v
• e
• r
• e
• G
• 6
• P
• D
• d
• e
• f
• i
• c
• i
• e
• n
• c
• y
• เ
• น
• ื
• ่
• อ
• ง
• จ
• า
• ก
• ก
• ่
• อ
• ใ
• ห
• ้
• เ
• ก
• ิ
• ด
• m
• a
• s
• s
• i
• v
• e
• a
• c
• u
• t
• e
• h
• e
• m
• o
• l
• y
• t
• i
• c
• c
• r
• i
• s
• i
• s
• ท
• ี
• ่
• เ
• ป
• ็
• น
• อ
• ั
• น
• ต
• ร
• า
• ย
• ถ
• ึ
• ง
• ช
• ี
• ว
• ิ
• ต</t>
        </is>
      </c>
      <c r="L69" s="186" t="n"/>
      <c r="M69" s="186" t="inlineStr">
        <is>
          <t>Hematologic</t>
        </is>
      </c>
      <c r="N69" s="186" t="inlineStr">
        <is>
          <t>Hemolytic anemia</t>
        </is>
      </c>
      <c r="O69" s="185" t="inlineStr">
        <is>
          <t>Clinic</t>
        </is>
      </c>
      <c r="P69" s="186" t="inlineStr">
        <is>
          <t>[SOURCE: Mock Pharmtutor 2024 Set 2 ข้อ 30]</t>
        </is>
      </c>
      <c r="Q69" s="185" t="inlineStr">
        <is>
          <t>ข้อสอบจำลอง</t>
        </is>
      </c>
      <c r="R69" s="185" t="inlineStr">
        <is>
          <t>Mock Pharmtutor 2024</t>
        </is>
      </c>
      <c r="S69" s="185" t="n"/>
    </row>
    <row r="70" ht="24" customHeight="1" s="49">
      <c r="A70" s="187" t="n">
        <v>68</v>
      </c>
      <c r="B70" s="186" t="inlineStr">
        <is>
          <t>ผู้ป่วยหญิงอายุ 18 ปี น้ำหนัก 40 กิโลกรัม สูง 160 เซนติเมตร ได้รับการวินิจฉัยว่าเป็น homozygous beta-thalassemia ตั้งแต่อายุ 4 ขวบ มีอาการอ่อนเพลีย ค่าเลือด MCV 60 fL (normal 82-98 fL), MCH 25 pg (normal 28-34 pg), Hb 10 g/dL, serum ferritin สูง</t>
        </is>
      </c>
      <c r="C70" s="186" t="inlineStr">
        <is>
          <t>ผู้ป่วยมีความผิดปกติแบบใด</t>
        </is>
      </c>
      <c r="D70" s="186" t="n"/>
      <c r="E70" s="186" t="inlineStr">
        <is>
          <t>Normochromic normocytic anemia</t>
        </is>
      </c>
      <c r="F70" s="186" t="inlineStr">
        <is>
          <t>Normochromic microcytic anemia</t>
        </is>
      </c>
      <c r="G70" s="186" t="inlineStr">
        <is>
          <t>Hypochromic normocytic anemia</t>
        </is>
      </c>
      <c r="H70" s="186" t="inlineStr">
        <is>
          <t>Hypochromic microcytic anemia</t>
        </is>
      </c>
      <c r="I70" s="188" t="inlineStr">
        <is>
          <t>Hyperchromic macrocytic anemia</t>
        </is>
      </c>
      <c r="J70" s="185" t="inlineStr">
        <is>
          <t>4</t>
        </is>
      </c>
      <c r="K70" s="186" t="inlineStr">
        <is>
          <t>✅ คำตอบที่ถูกต้อง: ข้อ ง. Hypochromic microcytic anemia
🎯 ทำไมข้อนี้ถึงถูก:
🎯 ทำไมข้อนี้ถึงถูก: ค่า MCV = 60 fL (ต่ำกว่าค่าปกติ 82-98 fL) แสดงถึงขนาดเม็ดเลือดแดงเล็กกว่าปกติ เรียกว่า Microcytic และค่า MCH = 25 pg (ต่ำกว่าค่าปกติ 28-34 pg) แสดงถึงปริมาณฮีโมโกลบินในเม็ดเลือดแดงน้อยลงจนเซลล์ติดสีจาง เรียกว่า Hypochromic จึงจำแนกความผิดปกติเป็น Hypochromic microcytic anemia ซึ่งเป็นลักษณะแบบฉบับของ Thalassemia และ Iron deficiency anemia
🔍 ข้ออื่นผิดเพราะอะไร:
•
• ข
• ้
• อ
• ก
• .
• :
• N
• o
• r
• m
• o
• c
• h
• r
• o
• m
• i
• c
• n
• o
• r
• m
• o
• c
• y
• t
• i
• c
• a
• n
• e
• m
• i
• a
• ค
• ่
• า
• M
• C
• V
• แ
• ล
• ะ
• M
• C
• H
• ต
• ้
• อ
• ง
• อ
• ย
• ู
• ่
• ใ
• น
• ช
• ่
• ว
• ง
• ป
• ก
• ต
• ิ
• (
• M
• C
• V
• 8
• 0
• 
• 1
• 0
• 0
• f
• L
• ,
• M
• C
• H
• 2
• 7
• 
• 3
• 3
• p
• g
• )
• เ
• ช
• ่
• น
• ใ
• น
• ภ
• า
• ว
• ะ
• โ
• ล
• ห
• ิ
• ต
• จ
• า
• ง
• จ
• า
• ก
• โ
• ร
• ค
• เ
• ร
• ื
• ้
• อ
• ร
• ั
• ง
• (
• A
• C
• D
• )
• ร
• ะ
• ย
• ะ
• แ
• ร
• ก
• ห
• ร
• ื
• อ
• เ
• ส
• ี
• ย
• เ
• ล
• ื
• อ
• ด
• เ
• ฉ
• ี
• ย
• บ
• พ
• ล
• ั
• น
•
• ข
• ้
• อ
• ข
• .
• :
• N
• o
• r
• m
• o
• c
• h
• r
• o
• m
• i
• c
• m
• i
• c
• r
• o
• c
• y
• t
• i
• c
• a
• n
• e
• m
• i
• a
• เ
• ม
• ็
• ด
• เ
• ล
• ื
• อ
• ด
• แ
• ด
• ง
• ม
• ี
• ข
• น
• า
• ด
• เ
• ล
• ็
• ก
• แ
• ต
• ่
• ต
• ิ
• ด
• ส
• ี
• ป
• ก
• ต
• ิ
• ซ
• ึ
• ่
• ง
• ใ
• น
• ผ
• ู
• ้
• ป
• ่
• ว
• ย
• ร
• า
• ย
• น
• ี
• ้
• ม
• ี
• ค
• ่
• า
• M
• C
• H
• ต
• ่
• ำ
• (
• ต
• ิ
• ด
• ส
• ี
• จ
• า
• ง
• )
• ร
• ่
• ว
• ม
• ด
• ้
• ว
• ย
•
• ข
• ้
• อ
• ค
• .
• :
• H
• y
• p
• o
• c
• h
• r
• o
• m
• i
• c
• n
• o
• r
• m
• o
• c
• y
• t
• i
• c
• a
• n
• e
• m
• i
• a
• เ
• ม
• ็
• ด
• เ
• ล
• ื
• อ
• ด
• แ
• ด
• ง
• ต
• ิ
• ด
• ส
• ี
• จ
• า
• ง
• แ
• ต
• ่
• ม
• ี
• ข
• น
• า
• ด
• ป
• ก
• ต
• ิ
• ซ
• ึ
• ่
• ง
• ไ
• ม
• ่
• ต
• ร
• ง
• ก
• ั
• บ
• ค
• ่
• า
• M
• C
• V
• 6
• 0
• f
• L
• ท
• ี
• ่
• ม
• ี
• ข
• น
• า
• ด
• เ
• ล
• ็
• ก
• ช
• ั
• ด
• เ
• จ
• น
•
• ข
• ้
• อ
• จ
• .
• :
• H
• y
• p
• e
• r
• c
• h
• r
• o
• m
• i
• c
• m
• a
• c
• r
• o
• c
• y
• t
• i
• c
• a
• n
• e
• m
• i
• a
• เ
• ม
• ็
• ด
• เ
• ล
• ื
• อ
• ด
• แ
• ด
• ง
• ต
• ้
• อ
• ง
• ม
• ี
• ข
• น
• า
• ด
• ใ
• ห
• ญ
• ่
• ก
• ว
• ่
• า
• ป
• ก
• ต
• ิ
• (
• M
• C
• V
• &gt;
• 1
• 0
• 0
• f
• L
• )
• เ
• ช
• ่
• น
• ใ
• น
• M
• e
• g
• a
• l
• o
• b
• l
• a
• s
• t
• i
• c
• a
• n
• e
• m
• i
• a
• จ
• า
• ก
• ก
• า
• ร
• ข
• า
• ด
• V
• i
• t
• a
• m
• i
• n
• B
• 1
• 2
• ห
• ร
• ื
• อ
• F
• o
• l
• a
• t
• e</t>
        </is>
      </c>
      <c r="L70" s="186" t="n"/>
      <c r="M70" s="186" t="inlineStr">
        <is>
          <t>Hematologic</t>
        </is>
      </c>
      <c r="N70" s="186" t="inlineStr">
        <is>
          <t>Anemia</t>
        </is>
      </c>
      <c r="O70" s="185" t="inlineStr">
        <is>
          <t>Clinic</t>
        </is>
      </c>
      <c r="P70" s="186" t="inlineStr">
        <is>
          <t>[SOURCE: Mock Pharmtutor 2024 Set 2 ข้อ 31]</t>
        </is>
      </c>
      <c r="Q70" s="185" t="inlineStr">
        <is>
          <t>ข้อสอบจำลอง</t>
        </is>
      </c>
      <c r="R70" s="185" t="inlineStr">
        <is>
          <t>Mock Pharmtutor 2024</t>
        </is>
      </c>
      <c r="S70" s="185" t="n"/>
    </row>
    <row r="71" ht="24" customHeight="1" s="49">
      <c r="A71" s="187" t="n">
        <v>69</v>
      </c>
      <c r="B71" s="186"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t>
        </is>
      </c>
      <c r="C71" s="186" t="inlineStr">
        <is>
          <t>ค่าผลการตรวจทางห้องปฏิบัติการในข้อใด ไม่ได้ นำมาใช้เป็นเกณฑ์หลักในการช่วยวินิจฉัยแยกโรคภาวะโลหิตจางจากการขาดธาตุเหล็ก (IDA)</t>
        </is>
      </c>
      <c r="D71" s="186" t="n"/>
      <c r="E71" s="186" t="inlineStr">
        <is>
          <t>MCV (Mean Corpuscular Volume)</t>
        </is>
      </c>
      <c r="F71" s="186" t="inlineStr">
        <is>
          <t>%RDW (Red Cell Distribution Width)</t>
        </is>
      </c>
      <c r="G71" s="186" t="inlineStr">
        <is>
          <t>Platelet count</t>
        </is>
      </c>
      <c r="H71" s="186" t="inlineStr">
        <is>
          <t>Hb (Hemoglobin) และ Hct (Hematocrit)</t>
        </is>
      </c>
      <c r="I71" s="188" t="inlineStr">
        <is>
          <t>Reticulocyte count</t>
        </is>
      </c>
      <c r="J71" s="185" t="inlineStr">
        <is>
          <t>3</t>
        </is>
      </c>
      <c r="K71" s="186" t="inlineStr">
        <is>
          <t>✅ คำตอบที่ถูกต้อง: ข้อ ค. Platelet count
🎯 ทำไมข้อนี้ถึงถูก:
🎯 ทำไมข้อนี้ถึงถูก: ในการวินิจฉัยภาวะ Iron Deficiency Anemia (IDA) ค่าแล็บหลักที่ใช้ประเมินภาวะโลหิตจางคือ Hb/Hct, การประเมินขนาดเม็ดเลือดแดงตัวเล็ก (Microcytic) ดูจากค่า MCV (&lt; 80 fL), การประเมินความแตกต่างของขนาดเม็ดเลือดแดง (Anisocytosis) ดูจาก %RDW (&gt; 15% ซึ่งช่วยแยก IDA ออกจาก Thalassemia trait ที่ RDW มักปกติ), และดูการตอบสนองของไขกระดูกจาก Reticulocyte count ส่วนค่าเกล็ดเลือด (Platelet count) ไม่ใช่เกณฑ์หลักในการวินิจฉัยภาวะขาดธาตุเหล็ก
🔍 ข้ออื่นผิดเพราะอะไร:
• ข้อ ก. MCV: จำเป็นอย่างยิ่งในการบอกชนิดของโลหิตจาง (Microcytic anemia เมื่อ MCV ต่ำ)
• ข้อ ข. %RDW: เป็นตัวบ่งชี้สำคัญที่ช่วยแยก IDA (RDW กว้าง) ออกจาก Thalassemia trait (RDW ปกติ)
• ข้อ ง. Hb และ Hct: เป็นดัชนีชี้วัดพื้นฐานในการระบุว่าผู้ป่วยมีภาวะโลหิตจางหรือไม่
• ข้อ จ. Reticulocyte count: ช่วยประเมินความสามารถในการสร้างเม็ดเลือดแดงใหม่ของไขกระดูก
• --</t>
        </is>
      </c>
      <c r="L71" s="186" t="n"/>
      <c r="M71" s="186" t="inlineStr">
        <is>
          <t>Hematologic</t>
        </is>
      </c>
      <c r="N71" s="186" t="inlineStr">
        <is>
          <t>Anemias</t>
        </is>
      </c>
      <c r="O71" s="185" t="inlineStr">
        <is>
          <t>Clinic</t>
        </is>
      </c>
      <c r="P71" s="186" t="inlineStr">
        <is>
          <t>ข้อ 52 Mock RxCU83</t>
        </is>
      </c>
      <c r="Q71" s="185" t="inlineStr">
        <is>
          <t>ข้อสอบจำลอง</t>
        </is>
      </c>
      <c r="R71" s="185" t="inlineStr">
        <is>
          <t>Mock RxCU83 ชุดที่ 1</t>
        </is>
      </c>
      <c r="S71" s="185" t="inlineStr">
        <is>
          <t>CASE_MOCK83_04</t>
        </is>
      </c>
    </row>
    <row r="72" ht="24" customHeight="1" s="49">
      <c r="A72" s="187" t="n">
        <v>70</v>
      </c>
      <c r="B72" s="186"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t>
        </is>
      </c>
      <c r="C72" s="186" t="inlineStr">
        <is>
          <t>ผู้ป่วยเด็กรายนี้กำลังรับประทานยาน้ำ Multivitamin syrup ซึ่งมีส่วนประกอบของสารอาหารหลายชนิด สารประกอบในข้อใดมีอันตรกิริยาขัดขวางและลดการดูดซึมของยา Ferrous sulfate syrup มากที่สุด</t>
        </is>
      </c>
      <c r="D72" s="186" t="n"/>
      <c r="E72" s="186" t="inlineStr">
        <is>
          <t>Lysine</t>
        </is>
      </c>
      <c r="F72" s="186" t="inlineStr">
        <is>
          <t>Nicotinamide</t>
        </is>
      </c>
      <c r="G72" s="186" t="inlineStr">
        <is>
          <t>D-panthenol</t>
        </is>
      </c>
      <c r="H72" s="186" t="inlineStr">
        <is>
          <t>Vitamin D</t>
        </is>
      </c>
      <c r="I72" s="188" t="inlineStr">
        <is>
          <t>Calcium</t>
        </is>
      </c>
      <c r="J72" s="185" t="inlineStr">
        <is>
          <t>5</t>
        </is>
      </c>
      <c r="K72" s="186" t="inlineStr">
        <is>
          <t>✅ คำตอบที่ถูกต้อง: ข้อ จ. Calcium
🎯 ทำไมข้อนี้ถึงถูก:
🎯 ทำไมข้อนี้ถึงถูก: แคลเซียม (Calcium) เป็นแร่ธาตุที่มีประจุบวกสอง (divalent cation) เช่นเดียวกับเหล็ก (Fe2+) โดยจะเข้าแย่งจับกับตัวขนส่ง Divalent Metal Transporter-1 (DMT-1) ที่เยื่อบุลำไส้เล็กส่วนต้น และสามารถรวมตัวกับธาตุเหล็กเกิดเป็นสารประกอบที่ไม่ละลายน้ำ ส่งผลขัดขวางและลดการดูดซึมของธาตุเหล็กเข้าสู่กระแสเลือดอย่างมีนัยสำคัญ
🔍 ข้ออื่นผิดเพราะอะไร:
• ข้อ ก. Lysine: เป็นกรดอะมิโนจำเป็น ไม่มีผลยับยั้งการดูดซึมธาตุเหล็ก
• ข้อ ข. Nicotinamide: วิตามินบี 3 ไม่มีอันตรกิริยาลดการดูดซึมเหล็ก
• ข้อ ค. D-panthenol: โปรวิตามินบี 5 ไม่มีผลต่อการดูดซึมเหล็ก
• ข้อ ง. Vitamin D: ช่วยเพิ่มการดูดซึมแคลเซียมและฟอสฟอรัส ไม่มีผลยับยั้งการดูดซึมเหล็กโดยตรง
• --</t>
        </is>
      </c>
      <c r="L72" s="186" t="n"/>
      <c r="M72" s="186" t="inlineStr">
        <is>
          <t>Hematologic</t>
        </is>
      </c>
      <c r="N72" s="186" t="inlineStr">
        <is>
          <t>Anemias</t>
        </is>
      </c>
      <c r="O72" s="185" t="inlineStr">
        <is>
          <t>Clinic</t>
        </is>
      </c>
      <c r="P72" s="186" t="inlineStr">
        <is>
          <t>ข้อ 53 Mock RxCU83</t>
        </is>
      </c>
      <c r="Q72" s="185" t="inlineStr">
        <is>
          <t>ข้อสอบจำลอง</t>
        </is>
      </c>
      <c r="R72" s="185" t="inlineStr">
        <is>
          <t>Mock RxCU83 ชุดที่ 1</t>
        </is>
      </c>
      <c r="S72" s="185" t="inlineStr">
        <is>
          <t>CASE_MOCK83_04</t>
        </is>
      </c>
    </row>
    <row r="73" ht="24" customHeight="1" s="49">
      <c r="A73" s="187" t="n">
        <v>71</v>
      </c>
      <c r="B73" s="186"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t>
        </is>
      </c>
      <c r="C73" s="186" t="inlineStr">
        <is>
          <t>ข้อใดเป็นอาการไม่พึงประสงค์จากการรับประทานยาเสริมธาตุเหล็ก (Ferrous sulfate) ที่พบได้บ่อยที่สุดในทางคลินิก</t>
        </is>
      </c>
      <c r="D73" s="186" t="n"/>
      <c r="E73" s="186" t="inlineStr">
        <is>
          <t>ภาวะขาดวิตามินบี 12</t>
        </is>
      </c>
      <c r="F73" s="186" t="inlineStr">
        <is>
          <t>ท้องผูก (Constipation)</t>
        </is>
      </c>
      <c r="G73" s="186" t="inlineStr">
        <is>
          <t>ปัสสาวะเปลี่ยนเป็นสีดำ</t>
        </is>
      </c>
      <c r="H73" s="186" t="inlineStr">
        <is>
          <t>ปวดศีรษะไมเกรน</t>
        </is>
      </c>
      <c r="I73" s="188" t="inlineStr">
        <is>
          <t>การเกิดแผลในกระเพาะปัสสาวะ</t>
        </is>
      </c>
      <c r="J73" s="185" t="inlineStr">
        <is>
          <t>2</t>
        </is>
      </c>
      <c r="K73" s="186" t="inlineStr">
        <is>
          <t>✅ คำตอบที่ถูกต้อง: ข้อ ข. ท้องผูก (Constipation)
🎯 ทำไมข้อนี้ถึงถูก:
🎯 ทำไมข้อนี้ถึงถูก: อาการไม่พึงประสงค์ที่พบบ่อยที่สุดของยาเสริมธาตุเหล็กชนิดรับประทานคืออาการทางระบบทางเดินอาหาร โดยเฉพาะอาการท้องผูก (Constipation) คลื่นไส้ แน่นท้อง ปวดมวนท้อง และทำให้อุจจาระมีสีดำเข้ม (Dark/black stools ซึ่งเป็นผลจากเหล็กที่ไม่ได้ดูดซึมรวมตัวกับซัลเฟอร์ในลำไส้ ไม่ใช่ปัสสาวะสีดำ)
🔍 ข้ออื่นผิดเพราะอะไร:
• ข้อ ก. ภาวะขาดวิตามินบี 12: การรับประทานเหล็กไม่ได้ทำให้ขาดวิตามินบี 12
• ข้อ ค. ปัสสาวะสีดำ: ธาตุเหล็กทำให้อุจจาระเป็นสีดำ ไม่ได้ทำให้ปัสสาวะเป็นสีดำ
• ข้อ ง. ปวดศีรษะ: ไม่ใช่อาการไม่พึงประสงค์หลักของยาธาตุเหล็ก
• ข้อ จ. แผลในกระเพาะปัสสาวะ: เหล็กไม่ได้ทำให้เกิดแผลในกระเพาะปัสสาวะ แต่อาจระคายเคืองกระเพาะอาหารได้
• --</t>
        </is>
      </c>
      <c r="L73" s="186" t="n"/>
      <c r="M73" s="186" t="inlineStr">
        <is>
          <t>Hematologic</t>
        </is>
      </c>
      <c r="N73" s="186" t="inlineStr">
        <is>
          <t>Anemias</t>
        </is>
      </c>
      <c r="O73" s="185" t="inlineStr">
        <is>
          <t>Clinic</t>
        </is>
      </c>
      <c r="P73" s="186" t="inlineStr">
        <is>
          <t>ข้อ 54 Mock RxCU83</t>
        </is>
      </c>
      <c r="Q73" s="185" t="inlineStr">
        <is>
          <t>ข้อสอบจำลอง</t>
        </is>
      </c>
      <c r="R73" s="185" t="inlineStr">
        <is>
          <t>Mock RxCU83 ชุดที่ 1</t>
        </is>
      </c>
      <c r="S73" s="185" t="inlineStr">
        <is>
          <t>CASE_MOCK83_04</t>
        </is>
      </c>
    </row>
    <row r="74" ht="24" customHeight="1" s="49">
      <c r="A74" s="187" t="n">
        <v>72</v>
      </c>
      <c r="B74" s="186" t="n"/>
      <c r="C74" s="186" t="inlineStr">
        <is>
          <t>55. กลไกทางเภสัชวิทยาที่สำคัญของยา Ferrous sulfate ในการรักษาภาวะโลหิตจางจากการขาดธาตุเหล็กคือข้อใด</t>
        </is>
      </c>
      <c r="D74" s="186" t="n"/>
      <c r="E74" s="186" t="inlineStr">
        <is>
          <t>เพิ่มการสร้างฮอร์โมน Erythropoietin จากไต</t>
        </is>
      </c>
      <c r="F74" s="186" t="inlineStr">
        <is>
          <t>เพิ่มการสร้าง Intrinsic factor จากกระเพาะอาหาร</t>
        </is>
      </c>
      <c r="G74" s="186" t="inlineStr">
        <is>
          <t>จัดหาไอออนของธาตุเหล็กในรูป Ferrous (Fe2+) สำหรับใช้ในการสังเคราะห์ Heme และ Hemoglobin</t>
        </is>
      </c>
      <c r="H74" s="186" t="inlineStr">
        <is>
          <t>ยับยั้งการทำลายเม็ดเลือดแดงที่ม้าม</t>
        </is>
      </c>
      <c r="I74" s="188" t="inlineStr">
        <is>
          <t>กระตุ้นการสังเคราะห์โปรตีน Transferrin โดยตรง</t>
        </is>
      </c>
      <c r="J74" s="185" t="inlineStr">
        <is>
          <t>3</t>
        </is>
      </c>
      <c r="K74" s="186" t="inlineStr">
        <is>
          <t>✅ คำตอบที่ถูกต้อง: ข้อ ค. จัดหาไอออนของธาตุเหล็กในรูป Ferrous (Fe2+) สำหรับใช้ในการสังเคราะห์ Heme และ Hemoglobin
🎯 ทำไมข้อนี้ถึงถูก:
🎯 ทำไมข้อนี้ถึงถูก: Ferrous sulfate ให้ธาตุเหล็กในรูป Ferrous ion (Fe2+) ซึ่งเป็นรูปแบบที่ถูกดูดซึมได้ดีที่สุดในลำไส้เล็กส่วนต้น เมื่อเข้าสู่กระแสเลือดจะจับกับ transferrin และถูกนำส่งไปยังไขกระดูกเพื่อรวมตัวกับ Protoporphyrin IX ในกระบวนการสร้าง Heme ซึ่งเป็นองค์ประกอบหลักของ Hemoglobin ในเม็ดเลือดแดง
🔍 ข้ออื่นผิดเพราะอะไร:
• ข้อ ก. เพิ่มการสร้าง Erythropoietin: เป็นหน้าที่ของฮอร์โมนจากไต ไม่ใช่กลไกของธาตุเหล็ก
• ข้อ ข. เพิ่มการสร้าง Intrinsic factor: เป็นหน้าที่ของ parietal cells เพื่อดูดซึมวิตามินบี 12
• ข้อ ง. ยับยั้งการทำลายเม็ดเลือดแดงที่ม้าม: เหล็กไม่ได้มีฤทธิ์ยับยั้ง hemolysis ที่ม้าม
• ข้อ จ. กระตุ้นการสร้าง Transferrin: เมื่อร่างกายขาดเหล็ก ร่างกายจะสร้าง transferrin สูงขึ้นเอง ไม่ได้เกิดจากยา
• --</t>
        </is>
      </c>
      <c r="L74" s="186" t="n"/>
      <c r="M74" s="186" t="inlineStr">
        <is>
          <t>Hematologic</t>
        </is>
      </c>
      <c r="N74" s="186" t="inlineStr">
        <is>
          <t>Anemias</t>
        </is>
      </c>
      <c r="O74" s="185" t="inlineStr">
        <is>
          <t>Clinic</t>
        </is>
      </c>
      <c r="P74" s="186" t="inlineStr">
        <is>
          <t>ข้อ 55 Mock RxCU83</t>
        </is>
      </c>
      <c r="Q74" s="185" t="inlineStr">
        <is>
          <t>ข้อสอบจำลอง</t>
        </is>
      </c>
      <c r="R74" s="185" t="inlineStr">
        <is>
          <t>Mock RxCU83 ชุดที่ 1</t>
        </is>
      </c>
      <c r="S74" s="185" t="n"/>
    </row>
    <row r="75" ht="24" customHeight="1" s="49">
      <c r="A75" s="187" t="n">
        <v>73</v>
      </c>
      <c r="B75" s="186" t="n"/>
      <c r="C75" s="186" t="inlineStr">
        <is>
          <t>56. หากผู้ป่วยรายนี้ไม่ได้เป็น Iron Deficiency Anemia แต่ตรวจยืนยันพบว่าเป็น Megaloblastic Anemia จากการขาดวิตามินบี 12 การรักษาที่ถูกต้องควรเปลี่ยนเป็นข้อใด</t>
        </is>
      </c>
      <c r="D75" s="186" t="n"/>
      <c r="E75" s="186" t="inlineStr">
        <is>
          <t>Ferrous sulfate syrup รับประทาน</t>
        </is>
      </c>
      <c r="F75" s="186" t="inlineStr">
        <is>
          <t>Hydroxocobalamin / Cyanocobalamin ฉีดหรือรับประทานขนาดสูง</t>
        </is>
      </c>
      <c r="G75" s="186" t="inlineStr">
        <is>
          <t>Folic acid รับประทานเพียงอย่างเดียว</t>
        </is>
      </c>
      <c r="H75" s="186" t="inlineStr">
        <is>
          <t>Ascorbic acid รับประทาน</t>
        </is>
      </c>
      <c r="I75" s="188" t="inlineStr">
        <is>
          <t>Deferasirox รับประทาน</t>
        </is>
      </c>
      <c r="J75" s="185" t="inlineStr">
        <is>
          <t>2</t>
        </is>
      </c>
      <c r="K75" s="186" t="inlineStr">
        <is>
          <t>✅ คำตอบที่ถูกต้อง: ข้อ ข. Hydroxocobalamin / Cyanocobalamin ฉีดหรือรับประทานขนาดสูง
🎯 ทำไมข้อนี้ถึงถูก:
🎯 ทำไมข้อนี้ถึงถูก: ในผู้ป่วยที่เป็น Megaloblastic anemia จากการขาดวิตามินบี 12 จำเป็นต้องได้รับ Vitamin B12 ทดแทน (Hydroxocobalamin หรือ Cyanocobalamin) เพื่อฟื้นฟูการสร้างเม็ดเลือดแดงและป้องกันความเสียหายของระบบประสาท โดยมีข้อควรระวังสำคัญคือ ห้ามให้ Folic acid เพียงอย่างเดียวเด็ดขาด เพราะกรดโฟลิกจะช่วยแก้อาการทางโลหิตจางได้ชั่วคราวแต่จะบดบังและเร่งให้อาการทางระบบประสาท (Subacute combined degeneration of the spinal cord) ทรุดลงจนไม่สามารถฟื้นคืนได้
🔍 ข้ออื่นผิดเพราะอะไร:
• ข้อ ก. Ferrous sulfate: ใช้สำหรับรักษาการขาดธาตุเหล็ก ไม่สามารถรักษาการขาดวิตามินบี 12 ได้
• ข้อ ค. Folic acid เพียงอย่างเดียว: เป็นข้อห้ามเนื่องจากทำให้เกิด irreversible neurological damage
• ข้อ ง. Ascorbic acid: วิตามินซีไม่สามารถรักษาโรคขาดวิตามินบี 12
• ข้อ จ. Deferasirox: เป็นยาขับเหล็ก (Iron chelator) ใช้ในภาวะเหล็กเกิน ไม่ใช่ยารักษาโลหิตจาง
• --</t>
        </is>
      </c>
      <c r="L75" s="186" t="n"/>
      <c r="M75" s="186" t="inlineStr">
        <is>
          <t>Hematologic</t>
        </is>
      </c>
      <c r="N75" s="186" t="inlineStr">
        <is>
          <t>Anemias</t>
        </is>
      </c>
      <c r="O75" s="185" t="inlineStr">
        <is>
          <t>Clinic</t>
        </is>
      </c>
      <c r="P75" s="186" t="inlineStr">
        <is>
          <t>ข้อ 56 Mock RxCU83</t>
        </is>
      </c>
      <c r="Q75" s="185" t="inlineStr">
        <is>
          <t>ข้อสอบจำลอง</t>
        </is>
      </c>
      <c r="R75" s="185" t="inlineStr">
        <is>
          <t>Mock RxCU83 ชุดที่ 1</t>
        </is>
      </c>
      <c r="S75" s="185" t="n"/>
    </row>
    <row r="76" ht="24" customHeight="1" s="49">
      <c r="A76" s="187" t="n">
        <v>74</v>
      </c>
      <c r="B76" s="186" t="n"/>
      <c r="C76" s="186" t="inlineStr">
        <is>
          <t>60. ผลการตรวจทางห้องปฏิบัติการในข้อใด มีความจำเป็นและมีความจำเพาะสูงสุดในการตรวจเพิ่มเติมเพื่อยืนยันภาวะโลหิตจางจากการขาดธาตุเหล็ก (IDA)</t>
        </is>
      </c>
      <c r="D76" s="186" t="n"/>
      <c r="E76" s="186" t="inlineStr">
        <is>
          <t>Serum levels of folate and vitamin B12</t>
        </is>
      </c>
      <c r="F76" s="186" t="inlineStr">
        <is>
          <t>White blood cell count and differential</t>
        </is>
      </c>
      <c r="G76" s="186" t="inlineStr">
        <is>
          <t>Serum Albumin and total protein</t>
        </is>
      </c>
      <c r="H76" s="186" t="inlineStr">
        <is>
          <t>Serum Ferritin และ Transferrin Saturation (TSAT)</t>
        </is>
      </c>
      <c r="I76" s="188" t="inlineStr">
        <is>
          <t>Serum Ferritin และ Vitamin C level</t>
        </is>
      </c>
      <c r="J76" s="185" t="inlineStr">
        <is>
          <t>4</t>
        </is>
      </c>
      <c r="K76" s="186" t="inlineStr">
        <is>
          <t>✅ คำตอบที่ถูกต้อง: ข้อ ง. Serum Ferritin และ Transferrin Saturation (TSAT)
🎯 ทำไมข้อนี้ถึงถูก:
🎯 ทำไมข้อนี้ถึงถูก: Serum Ferritin เป็นตัวบ่งชี้ปริมาณธาตุเหล็กที่สะสมในร่างกาย (Total body iron stores) ที่มีความแม่นยำสูงสุด โดยระดับ ferritin &lt; 15-30 ng/mL บ่งชี้ภาวะขาดธาตุเหล็กได้อย่างชัดเจน และเมื่อตรวจร่วมกับ Transferrin Saturation (TSAT &lt; 16-20%) จะช่วยยืนยันการขาดธาตุเหล็กและช่วยแยกภาวะ Anemia of Chronic Disease (ACD) ได้อย่างถูกต้อง
🔍 ข้ออื่นผิดเพราะอะไร:
• ข้อ ก. Folate และ B12: ใช้สำหรับตรวจยืนยัน Megaloblastic anemia (Macrocytic) ไม่ใช่ Microcytic IDA
• ข้อ ข. WBC count: ใช้ประเมินภาวะการติดเชื้อหรือโรคทางโลหิตวิทยาอื่น
• ข้อ ค. Serum Albumin: ใช้ประเมินภาวะโภชนาการและการทำงานของตับ
• ข้อ จ. Vitamin C: ไม่ใช่ตัวบ่งชี้มาตรฐานทางห้องปฏิบัติการในการวินิจฉัยภาวะโลหิตจาง
• --</t>
        </is>
      </c>
      <c r="L76" s="186" t="n"/>
      <c r="M76" s="186" t="inlineStr">
        <is>
          <t>Hematologic</t>
        </is>
      </c>
      <c r="N76" s="186" t="inlineStr">
        <is>
          <t>Anemias</t>
        </is>
      </c>
      <c r="O76" s="185" t="inlineStr">
        <is>
          <t>Clinic</t>
        </is>
      </c>
      <c r="P76" s="186" t="inlineStr">
        <is>
          <t>ข้อ 60 Mock RxCU83</t>
        </is>
      </c>
      <c r="Q76" s="185" t="inlineStr">
        <is>
          <t>ข้อสอบจำลอง</t>
        </is>
      </c>
      <c r="R76" s="185" t="inlineStr">
        <is>
          <t>Mock RxCU83 ชุดที่ 1</t>
        </is>
      </c>
      <c r="S76" s="185" t="n"/>
    </row>
    <row r="77" ht="24" customHeight="1" s="49">
      <c r="A77" s="187" t="n">
        <v>75</v>
      </c>
      <c r="B77" s="186" t="n"/>
      <c r="C77" s="186" t="inlineStr">
        <is>
          <t>61. ข้อใดเป็นคำแนะนำการรับประทานอาหารที่ถูกต้องสำหรับผู้ป่วยโลหิตจางจากการขาดธาตุเหล็กเพื่อส่งเสริมการดูดซึมยาเสริมธาตุเหล็ก</t>
        </is>
      </c>
      <c r="D77" s="186" t="n"/>
      <c r="E77" s="186" t="inlineStr">
        <is>
          <t>รับประทานผักใบเขียวที่มีกรดโฟลิกสูงพร้อมยา</t>
        </is>
      </c>
      <c r="F77" s="186" t="inlineStr">
        <is>
          <t>รับประทานผลไม้หรือน้ำผลไม้ที่มีวิตามินซีสูงร่วมกับยา</t>
        </is>
      </c>
      <c r="G77" s="186" t="inlineStr">
        <is>
          <t>รับประทานวิตามินบี 12 พร้อมมื้ออาหาร</t>
        </is>
      </c>
      <c r="H77" s="186" t="inlineStr">
        <is>
          <t>รับประทานอาหารที่มีกรดออกซาลิก (Oxalic acid) สูงเพื่อจับกับเหล็ก</t>
        </is>
      </c>
      <c r="I77" s="188" t="inlineStr">
        <is>
          <t>ดื่มนมวัวหรือนมถั่วเหลืองพร้อมยาเพื่อลดการระคายเคืองกระเพาะอาหาร</t>
        </is>
      </c>
      <c r="J77" s="185" t="inlineStr">
        <is>
          <t>2</t>
        </is>
      </c>
      <c r="K77" s="186" t="inlineStr">
        <is>
          <t>✅ คำตอบที่ถูกต้อง: ข้อ ข. รับประทานผลไม้หรือน้ำผลไม้ที่มีวิตามินซีสูงร่วมกับยา
🎯 ทำไมข้อนี้ถึงถูก:
🎯 ทำไมข้อนี้ถึงถูก: วิตามินซี (Ascorbic acid) มีคุณสมบัติเป็น Reducing agent ที่ช่วยรีดิวซ์ Ferric iron (Fe3+) ให้กลายเป็น Ferrous iron (Fe2+) ซึ่งละลายน้ำได้ดีกว่า และช่วยเกิดเป็น chelate ที่ดูดซึมได้ง่ายในลำไส้เล็กส่วนต้น การรับประทานยาเสริมธาตุเหล็กพร้อมน้ำส้มหรือผลไม้รสเปรี้ยวจึงช่วยเพิ่มการดูดซึมเหล็กได้อย่างมีนัยสำคัญ
🔍 ข้ออื่นผิดเพราะอะไร:
• ข้อ ก. ผักโฟลิกสูง: ช่วยเสริมการสร้างเม็ดเลือด แต่ไม่ได้เพิ่มการดูดซึมธาตุเหล็กโดยตรง
• ข้อ ค. วิตามินบี 12: ไม่ได้ช่วยเพิ่มการดูดซึมธาตุเหล็ก
• ข้อ ง. กรดออกซาลิก (เช่น ในผักโขม ชา): จะจับกับเหล็กเกิดเป็น insoluble iron oxalate ขัดขวางการดูดซึมเหล็ก จึงควรหลีกเลี่ยง
• ข้อ จ. นมวัวและนมถั่วเหลือง: มีแคลเซียมและโปรตีนเคซีนซึ่งขัดขวางการดูดซึมเหล็ก ห้ามรับประทานพร้อมยาเสริมธาตุเหล็ก
• --</t>
        </is>
      </c>
      <c r="L77" s="186" t="n"/>
      <c r="M77" s="186" t="inlineStr">
        <is>
          <t>Hematologic</t>
        </is>
      </c>
      <c r="N77" s="186" t="inlineStr">
        <is>
          <t>Anemias</t>
        </is>
      </c>
      <c r="O77" s="185" t="inlineStr">
        <is>
          <t>Clinic</t>
        </is>
      </c>
      <c r="P77" s="186" t="inlineStr">
        <is>
          <t>ข้อ 61 Mock RxCU83</t>
        </is>
      </c>
      <c r="Q77" s="185" t="inlineStr">
        <is>
          <t>ข้อสอบจำลอง</t>
        </is>
      </c>
      <c r="R77" s="185" t="inlineStr">
        <is>
          <t>Mock RxCU83 ชุดที่ 1</t>
        </is>
      </c>
      <c r="S77" s="185" t="n"/>
    </row>
    <row r="78" ht="24" customHeight="1" s="49">
      <c r="A78" s="187" t="n">
        <v>76</v>
      </c>
      <c r="B78" s="186" t="n"/>
      <c r="C78" s="186" t="inlineStr">
        <is>
          <t>63. คำแนะนำในการรับประทานยาเสริมธาตุเหล็กชนิดรับประทาน เช่น Ferrous fumarate ข้อใดถูกต้อง</t>
        </is>
      </c>
      <c r="D78" s="186" t="n"/>
      <c r="E78" s="186" t="inlineStr">
        <is>
          <t>ควรรับประทานพร้อมยาเม็ดแคลเซียมเพื่อเพิ่มการดูดซึม</t>
        </is>
      </c>
      <c r="F78" s="186" t="inlineStr">
        <is>
          <t>ควรรับประทานพร้อมนมสดเพื่อลดการระคายเคืองทางเดินอาหาร</t>
        </is>
      </c>
      <c r="G78" s="186" t="inlineStr">
        <is>
          <t>ควรรับประทานพร้อมวิตามินซีหรือน้ำผลไม้เพื่อเพิ่มการดูดซึม</t>
        </is>
      </c>
      <c r="H78" s="186" t="inlineStr">
        <is>
          <t>ควรรับประทานร่วมกับยาลดกรดอะลูมิเนียมไฮดรอกไซด์เพื่อป้องกันอาการแสบร้อนยอดอก</t>
        </is>
      </c>
      <c r="I78" s="188" t="inlineStr">
        <is>
          <t>ควรรับประทานร่วมกับชาหรือกาแฟเพื่อช่วยกระตุ้นการดูดซึมยา</t>
        </is>
      </c>
      <c r="J78" s="185" t="inlineStr">
        <is>
          <t>3</t>
        </is>
      </c>
      <c r="K78" s="186" t="inlineStr">
        <is>
          <t>✅ คำตอบที่ถูกต้อง: ข้อ ค. ควรรับประทานพร้อมวิตามินซีหรือน้ำผลไม้เพื่อเพิ่มการดูดซึม
🎯 ทำไมข้อนี้ถึงถูก:
🎯 ทำไมข้อนี้ถึงถูก: ยาเสริมธาตุเหล็กดูดซึมได้ดีที่สุดในสภาวะที่เป็นกรดและอยู่ในรูป Fe2+ วิตามินซีช่วยรักษาสภาพความเป็นกรดและรีดิวซ์เหล็กให้อยู่ในรูปที่ละลายน้ำได้ดี จึงเพิ่มการดูดซึมเข้าสู่ร่างกาย
🔍 ข้ออื่นผิดเพราะอะไร:
• ข้อ ก. แคลเซียม: ขัดขวางการดูดซึมเหล็กผ่าน DMT-1
• ข้อ ข. นมสด: มีแคลเซียมและโปรตีนที่จับกับเหล็ก ทำให้การดูดซึมลดลงอย่างมาก
• ข้อ ง. ยาลดกรด: ลดความเป็นกรดในกระเพาะอาหาร ทำให้เหล็กตกตะกอนและไม่ถูกดูดซึม (ควรรับประทานห่างกันอย่างน้อย 2 ชั่วโมง)
• ข้อ จ. ชาและกาแฟ: มีสารแทนนิน (Tannins) และโพลีฟีนอลที่จับกับเหล็กเกิดเป็นสารเชิงซ้อนที่ไม่ละลายน้ำ ขัดขวางการดูดซึมอย่างรุนแรง
• --</t>
        </is>
      </c>
      <c r="L78" s="186" t="n"/>
      <c r="M78" s="186" t="inlineStr">
        <is>
          <t>Hematologic</t>
        </is>
      </c>
      <c r="N78" s="186" t="inlineStr">
        <is>
          <t>Anemias</t>
        </is>
      </c>
      <c r="O78" s="185" t="inlineStr">
        <is>
          <t>Clinic</t>
        </is>
      </c>
      <c r="P78" s="186" t="inlineStr">
        <is>
          <t>ข้อ 63 Mock RxCU83</t>
        </is>
      </c>
      <c r="Q78" s="185" t="inlineStr">
        <is>
          <t>ข้อสอบจำลอง</t>
        </is>
      </c>
      <c r="R78" s="185" t="inlineStr">
        <is>
          <t>Mock RxCU83 ชุดที่ 1</t>
        </is>
      </c>
      <c r="S78" s="185" t="n"/>
    </row>
    <row r="79" ht="24" customHeight="1" s="49">
      <c r="A79" s="187" t="n">
        <v>77</v>
      </c>
      <c r="B79" s="186" t="inlineStr">
        <is>
          <t>ผู้ป่วยชายไทยอายุ 30 ปี น้ำหนักตัว 65 kg สูง 170 cm
CC: มีอาการซีด เหนื่อยล้าและอ่อนเพลียจึงมาพบแพทย์
PMH: hypertension, dyslipidemia
SH: ปฏิเสธการสูบบุหรี่ ดื่มเหล้าเป็นบางครั้งบางคราว
V/S: BP 155/90 mmHg, HR 75 bpm, RR 28 bpm, Temp 37 C
Lab: Hb 9 g/dL, Hct 12%, RBC count 2.2 x 10^6 /uL, MCV 70 fL, Ferritin 50 ng/mL, TSAT 12%, EPO 4 mU/mL, Scr 1.0 mg/dL, HCO3 15 mEq/L, Na 130 mEq/L, Cl 100 mEq/L, K 5.0 mEq/L
(ใช้ข้อมูลข้างต้นตอบคำถามข้อ 41 - 50)</t>
        </is>
      </c>
      <c r="C79" s="186" t="inlineStr">
        <is>
          <t>ผู้ป่วยรายนี้เป็น anemia ชนิดใด</t>
        </is>
      </c>
      <c r="D79" s="186" t="n"/>
      <c r="E79" s="186" t="inlineStr">
        <is>
          <t>Iron deficiency anemia</t>
        </is>
      </c>
      <c r="F79" s="186" t="inlineStr">
        <is>
          <t>Anemia of chronic disease</t>
        </is>
      </c>
      <c r="G79" s="186" t="inlineStr">
        <is>
          <t>Folate deficiency anemia</t>
        </is>
      </c>
      <c r="H79" s="186" t="inlineStr">
        <is>
          <t>Vitamin B12 deficiency anemia</t>
        </is>
      </c>
      <c r="I79" s="188" t="inlineStr">
        <is>
          <t>G-6-PD deficiency</t>
        </is>
      </c>
      <c r="J79" s="185" t="inlineStr">
        <is>
          <t>1</t>
        </is>
      </c>
      <c r="K79" s="186" t="inlineStr">
        <is>
          <t>✅ คำตอบที่ถูกต้อง: ข้อ ก. Iron deficiency anemia
🎯 ทำไมข้อนี้ถึงถูก:
- คำตอบที่ถูกต้อง: ข้อ ก. Iron deficiency anemia
- ทำไมข้อนี้ถึงถูก: ผู้ป่วยมีค่า MCV 70 fL จัดเป็น microcytic anemia (MCV &lt; 80 fL) ร่วมกับค่า TSAT 12% ซึ่งต่ำกว่าเกณฑ์ปกติ (&lt; 20%) และ Ferritin 50 ng/mL ซึ่งบ่งชี้ถึงภาวะขาดธาตุเหล็กร่วมด้วยอย่างชัดเจน
🔍 ข้ออื่นผิดเพราะอะไร:
• ข้อ ข.: Anemia of chronic disease มักพบ Ferritin ปกติหรือสูงขึ้น และ TIBC มักต่ำ
• ข้อ ค.: Folate deficiency anemia เป็น Macrocytic anemia (MCV &gt; 100 fL)
• ข้อ ง.: Vitamin B12 deficiency anemia เป็น Macrocytic anemia (MCV &gt; 100 fL)
• ข้อ จ.: G-6-PD deficiency เป็น Hemolytic anemia โดยทั่วไปขนาดเม็ดเลือดมักเป็น Normocytic</t>
        </is>
      </c>
      <c r="L79" s="186" t="n"/>
      <c r="M79" s="186" t="inlineStr">
        <is>
          <t>Hematologic</t>
        </is>
      </c>
      <c r="N79" s="186" t="inlineStr">
        <is>
          <t>Iron deficiency anemia</t>
        </is>
      </c>
      <c r="O79" s="185" t="inlineStr">
        <is>
          <t>Clinic</t>
        </is>
      </c>
      <c r="P79" s="186" t="inlineStr">
        <is>
          <t>รุ่น RxCU83</t>
        </is>
      </c>
      <c r="Q79" s="185" t="inlineStr">
        <is>
          <t>แบบฝึกหัด</t>
        </is>
      </c>
      <c r="R79" s="185" t="inlineStr">
        <is>
          <t>Quiz เตรียมสอบ CC1 RxCU83</t>
        </is>
      </c>
      <c r="S79" s="185" t="n"/>
    </row>
    <row r="80" ht="24" customHeight="1" s="49">
      <c r="A80" s="187" t="n">
        <v>78</v>
      </c>
      <c r="B80" s="186" t="n"/>
      <c r="C80" s="186" t="inlineStr">
        <is>
          <t>ข้อใดคือค่าปกติของระดับฮีโมโกลบิน (Hb) ตามเกณฑ์องค์การอนามัยโลก (WHO)</t>
        </is>
      </c>
      <c r="D80" s="186" t="n"/>
      <c r="E80" s="186" t="inlineStr">
        <is>
          <t>ชาย 14 g/dL, หญิง 14 g/dL</t>
        </is>
      </c>
      <c r="F80" s="186" t="inlineStr">
        <is>
          <t>ชาย 13 g/dL, หญิง 12 g/dL</t>
        </is>
      </c>
      <c r="G80" s="186" t="inlineStr">
        <is>
          <t>ชาย 12 g/dL, หญิง 12 g/dL</t>
        </is>
      </c>
      <c r="H80" s="186" t="inlineStr">
        <is>
          <t>ชาย 12 g/dL, หญิง 13 g/dL</t>
        </is>
      </c>
      <c r="I80" s="188" t="inlineStr">
        <is>
          <t>ชาย 13 g/dL, หญิง 13 g/dL</t>
        </is>
      </c>
      <c r="J80" s="185" t="inlineStr">
        <is>
          <t>2</t>
        </is>
      </c>
      <c r="K80" s="186" t="inlineStr">
        <is>
          <t>✅ คำตอบที่ถูกต้อง: ข้อ ข. ชาย 13 g/dL, หญิง 12 g/dL
🎯 ทำไมข้อนี้ถึงถูก:
- คำตอบที่ถูกต้อง: ข้อ ข. ชาย 13 g/dL, หญิง 12 g/dL
- ทำไมข้อนี้ถึงถูก: ตามเกณฑ์การวินิจฉัยภาวะโลหิตจางของ WHO กำหนดเกณฑ์ระดับ Hb ปกติในผู้ใหญ่เพศชายอยู่ที่ 13 g/dL ขึ้นไป และในผู้ใหญ่เพศหญิง (ที่ไม่ตั้งครรภ์) อยู่ที่ 12 g/dL ขึ้นไป
🔍 ข้ออื่นผิดเพราะอะไร:
• ข้อ ก.: เกณฑ์ของหญิงไม่จำเป็นต้องสูงถึง 14 g/dL
• ข้อ ค.: ค่า Hb 12 g/dL ในเพศชายถือว่าเริ่มมีภาวะ anemia
• ข้อ ง.: สลับเพศกัน โดยปกติเพศชายมีมวลเม็ดเลือดและแอนโดรเจนกระตุ้น EPO มากกว่าเพศหญิง
• ข้อ จ.: ในเพศหญิงเกณฑ์มาตรฐานคือ 12 g/dL ไม่ใช่ 13 g/dL</t>
        </is>
      </c>
      <c r="L80" s="186" t="n"/>
      <c r="M80" s="186" t="inlineStr">
        <is>
          <t>Hematologic</t>
        </is>
      </c>
      <c r="N80" s="186" t="inlineStr">
        <is>
          <t>Iron deficiency anemia</t>
        </is>
      </c>
      <c r="O80" s="185" t="inlineStr">
        <is>
          <t>Clinic</t>
        </is>
      </c>
      <c r="P80" s="186" t="inlineStr">
        <is>
          <t>รุ่น RxCU83</t>
        </is>
      </c>
      <c r="Q80" s="185" t="inlineStr">
        <is>
          <t>แบบฝึกหัด</t>
        </is>
      </c>
      <c r="R80" s="185" t="inlineStr">
        <is>
          <t>Quiz เตรียมสอบ CC1 RxCU83</t>
        </is>
      </c>
      <c r="S80" s="185" t="n"/>
    </row>
    <row r="81" ht="24" customHeight="1" s="49">
      <c r="A81" s="187" t="n">
        <v>79</v>
      </c>
      <c r="B81" s="186" t="n"/>
      <c r="C81" s="186" t="inlineStr">
        <is>
          <t>ค่าพารามิเตอร์ใดที่มีความสำคัญน้อยที่สุดในการประเมินและแยกประเภทของภาวะโลหิตจางในผู้ป่วยรายนี้</t>
        </is>
      </c>
      <c r="D81" s="186" t="n"/>
      <c r="E81" s="186" t="inlineStr">
        <is>
          <t>Ferritin</t>
        </is>
      </c>
      <c r="F81" s="186" t="inlineStr">
        <is>
          <t>Bicarbonate</t>
        </is>
      </c>
      <c r="G81" s="186" t="inlineStr">
        <is>
          <t>Respiratory rate</t>
        </is>
      </c>
      <c r="H81" s="186" t="inlineStr">
        <is>
          <t>Hematocrit</t>
        </is>
      </c>
      <c r="I81" s="188" t="inlineStr">
        <is>
          <t>Serum creatinine</t>
        </is>
      </c>
      <c r="J81" s="185" t="inlineStr">
        <is>
          <t>3</t>
        </is>
      </c>
      <c r="K81" s="186" t="inlineStr">
        <is>
          <t>✅ คำตอบที่ถูกต้อง: ข้อ ค. Respiratory rate
🎯 ทำไมข้อนี้ถึงถูก:
- คำตอบที่ถูกต้อง: ข้อ ค. Respiratory rate
- ทำไมข้อนี้ถึงถูก: Respiratory rate เป็นสัญญาณชีพทั่วไปที่อาจสะท้อนภาวะ compensatory tachypnea จากเนื้อเยื่อขาดออกซิเจน แต่ไม่มีความจำเพาะและไม่ช่วยในการจำแนกชนิดหรือหาสาเหตุของภาวะโลหิตจาง
🔍 ข้ออื่นผิดเพราะอะไร:
• ข้อ ก.: Ferritin เป็นตัวบ่งชี้ปริมาณธาตุเหล็กสะสมในร่างกายโดยตรง
• ข้อ ข.: Bicarbonate ช่วยประเมินภาวะ metabolic acidosis ร่วมในโรคไตหรือ systemic illness
• ข้อ ง.: Hematocrit เป็นค่าประเมินสัดส่วนเม็ดเลือดแดงในการวินิจฉัยโลหิตจางโดยตรง
• ข้อ จ.: Serum creatinine ช่วยประเมินการทำงานของไตและภาวะ Anemia of CKD</t>
        </is>
      </c>
      <c r="L81" s="186" t="n"/>
      <c r="M81" s="186" t="inlineStr">
        <is>
          <t>Hematologic</t>
        </is>
      </c>
      <c r="N81" s="186" t="inlineStr">
        <is>
          <t>Iron deficiency anemia</t>
        </is>
      </c>
      <c r="O81" s="185" t="inlineStr">
        <is>
          <t>Clinic</t>
        </is>
      </c>
      <c r="P81" s="186" t="inlineStr">
        <is>
          <t>รุ่น RxCU83</t>
        </is>
      </c>
      <c r="Q81" s="185" t="inlineStr">
        <is>
          <t>แบบฝึกหัด</t>
        </is>
      </c>
      <c r="R81" s="185" t="inlineStr">
        <is>
          <t>Quiz เตรียมสอบ CC1 RxCU83</t>
        </is>
      </c>
      <c r="S81" s="185" t="n"/>
    </row>
    <row r="82" ht="24" customHeight="1" s="49">
      <c r="A82" s="187" t="n">
        <v>80</v>
      </c>
      <c r="B82" s="186" t="n"/>
      <c r="C82" s="186" t="inlineStr">
        <is>
          <t>ผู้ป่วยรายนี้ควรได้รับการรักษาด้วยยาอะไรเหมาะสมที่สุดในเบื้องต้น</t>
        </is>
      </c>
      <c r="D82" s="186" t="n"/>
      <c r="E82" s="186" t="inlineStr">
        <is>
          <t>Ferrous fumarate</t>
        </is>
      </c>
      <c r="F82" s="186" t="inlineStr">
        <is>
          <t>Deferoxamine</t>
        </is>
      </c>
      <c r="G82" s="186" t="inlineStr">
        <is>
          <t>Folic acid</t>
        </is>
      </c>
      <c r="H82" s="186" t="inlineStr">
        <is>
          <t>วิตามิน B12</t>
        </is>
      </c>
      <c r="I82" s="188" t="inlineStr">
        <is>
          <t>Darbepoetin</t>
        </is>
      </c>
      <c r="J82" s="185" t="inlineStr">
        <is>
          <t>1</t>
        </is>
      </c>
      <c r="K82" s="186" t="inlineStr">
        <is>
          <t>✅ คำตอบที่ถูกต้อง: ข้อ ก. Ferrous fumarate
🎯 ทำไมข้อนี้ถึงถูก:
- คำตอบที่ถูกต้อง: ข้อ ก. Ferrous fumarate
- ทำไมข้อนี้ถึงถูก: ผู้ป่วยมีภาวะ Iron deficiency anemia ชัดเจน การรักษาอันดับแรกคือการให้ยาเสริมธาตุเหล็กชนิดรับประทาน เช่น Ferrous fumarate ขนาด 200 mg วันละ 1-3 ครั้ง
🔍 ข้ออื่นผิดเพราะอะไร:
• ข้อ ข.: Deferoxamine เป็นยาขับธาตุเหล็ก (iron chelator) ใช้รักษา iron overload หรือภาวะพิษจากเหล็ก
• ข้อ ค.: Folic acid ใช้รักษา Megaloblastic anemia จากการขาดโฟเลต
• ข้อ ง.: วิตามิน B12 ใช้รักษา Pernicious anemia หรือ B12 deficiency
• ข้อ จ.: Darbepoetin เป็น Erythropoiesis-stimulating agent (ESA) ใช้ใน Anemia of CKD</t>
        </is>
      </c>
      <c r="L82" s="186" t="n"/>
      <c r="M82" s="186" t="inlineStr">
        <is>
          <t>Hematologic</t>
        </is>
      </c>
      <c r="N82" s="186" t="inlineStr">
        <is>
          <t>Iron deficiency anemia</t>
        </is>
      </c>
      <c r="O82" s="185" t="inlineStr">
        <is>
          <t>Clinic</t>
        </is>
      </c>
      <c r="P82" s="186" t="inlineStr">
        <is>
          <t>รุ่น RxCU83</t>
        </is>
      </c>
      <c r="Q82" s="185" t="inlineStr">
        <is>
          <t>แบบฝึกหัด</t>
        </is>
      </c>
      <c r="R82" s="185" t="inlineStr">
        <is>
          <t>Quiz เตรียมสอบ CC1 RxCU83</t>
        </is>
      </c>
      <c r="S82" s="185" t="n"/>
    </row>
    <row r="83" ht="24" customHeight="1" s="49">
      <c r="A83" s="187" t="n">
        <v>81</v>
      </c>
      <c r="B83" s="186" t="n"/>
      <c r="C83" s="186" t="inlineStr">
        <is>
          <t>หากต้องการจ่ายยาเสริมธาตุเหล็กให้แก่ผู้ป่วย ข้อใดต่อไปนี้กล่าวผิดเกี่ยวกับคำแนะนำการใช้ยา</t>
        </is>
      </c>
      <c r="D83" s="186" t="n"/>
      <c r="E83" s="186" t="inlineStr">
        <is>
          <t>การรับประทานเหล็กอาจจะเกิดภาวะฟันติดสี สามารถป้องกันได้โดยแปรงฟันหลังรับประทาน</t>
        </is>
      </c>
      <c r="F83" s="186" t="inlineStr">
        <is>
          <t>ควรรับประทานพร้อมอาหารจำพวกนม เนื่องจากระคายเคืองกระเพาะอาหาร</t>
        </is>
      </c>
      <c r="G83" s="186" t="inlineStr">
        <is>
          <t>การรับประทานเหล็กอาจทำให้อุจจาระมีสีดำ</t>
        </is>
      </c>
      <c r="H83" s="186" t="inlineStr">
        <is>
          <t>ควรหลีกเลี่ยงการดื่มกาแฟร่วมกับเหล็ก</t>
        </is>
      </c>
      <c r="I83" s="188" t="inlineStr">
        <is>
          <t>การรับประทานเหล็กอาจทำให้เกิดอาการท้องผูกได้</t>
        </is>
      </c>
      <c r="J83" s="185" t="inlineStr">
        <is>
          <t>2</t>
        </is>
      </c>
      <c r="K83" s="186" t="inlineStr">
        <is>
          <t>✅ คำตอบที่ถูกต้อง: ข้อ ข. ควรรับประทานพร้อมอาหารจำพวกนม เนื่องจากระคายเคืองกระเพาะอาหาร
🎯 ทำไมข้อนี้ถึงถูก:
- คำตอบที่ถูกต้อง: ข้อ ข. ควรรับประทานพร้อมอาหารจำพวกนม เนื่องจากระคายเคืองกระเพาะอาหาร
- ทำไมข้อนี้ถึงถูก: แคลเซียมและเคซีนในนมจะจับกับธาตุเหล็กและยับยั้งการดูดซึมธาตุเหล็กอย่างมีนัยสำคัญ จึงห้ามรับประทานยาเสริมธาตุเหล็กร่วมกับนมหรือผลิตภัณฑ์จากนม
🔍 ข้ออื่นผิดเพราะอะไร:
• ข้อ ก.: ธาตุเหล็กชนิดน้ำสามารถเคลือบฟันและทำให้ฟันติดสีดำได้ ป้องกันได้โดยใช้หลอดดูดหรือแปรงฟันทันที
• ข้อ ค.: ธาตุเหล็กที่ไม่ถูกดูดซึมจะถูกเปลี่ยนเป็น iron sulfide ทำให้อุจจาระเป็นสีดำเข้ม ซึ่งเป็นผลข้างเคียงปกติ
• ข้อ ง.: สารแทนนินและโพลีฟีนอลในชาและกาแฟจับกับเหล็กและยับยั้งการดูดซึม จึงควรหลีกเลี่ยง
• ข้อ จ.: ธาตุเหล็กมีผลข้างเคียงทางเดินอาหารที่พบบ่อยมากคือท้องผูก คลื่นไส้ แน่นท้อง</t>
        </is>
      </c>
      <c r="L83" s="186" t="n"/>
      <c r="M83" s="186" t="inlineStr">
        <is>
          <t>Hematologic</t>
        </is>
      </c>
      <c r="N83" s="186" t="inlineStr">
        <is>
          <t>Iron deficiency anemia</t>
        </is>
      </c>
      <c r="O83" s="185" t="inlineStr">
        <is>
          <t>Clinic</t>
        </is>
      </c>
      <c r="P83" s="186" t="inlineStr">
        <is>
          <t>รุ่น RxCU83</t>
        </is>
      </c>
      <c r="Q83" s="185" t="inlineStr">
        <is>
          <t>แบบฝึกหัด</t>
        </is>
      </c>
      <c r="R83" s="185" t="inlineStr">
        <is>
          <t>Quiz เตรียมสอบ CC1 RxCU83</t>
        </is>
      </c>
      <c r="S83" s="185" t="n"/>
    </row>
    <row r="84" ht="24" customHeight="1" s="49">
      <c r="A84" s="187" t="n">
        <v>82</v>
      </c>
      <c r="B84" s="186" t="n"/>
      <c r="C84" s="186" t="inlineStr">
        <is>
          <t>ข้อใดคือยาต้านพิษ (antidote) ในการรักษาภาวะเป็นพิษเฉียบพลันจากธาตุเหล็ก (Acute iron toxicity)</t>
        </is>
      </c>
      <c r="D84" s="186" t="n"/>
      <c r="E84" s="186" t="inlineStr">
        <is>
          <t>Deferoxamine</t>
        </is>
      </c>
      <c r="F84" s="186" t="inlineStr">
        <is>
          <t>Darbepoetin</t>
        </is>
      </c>
      <c r="G84" s="186" t="inlineStr">
        <is>
          <t>Dantrolene</t>
        </is>
      </c>
      <c r="H84" s="186" t="inlineStr">
        <is>
          <t>Dimercaprol</t>
        </is>
      </c>
      <c r="I84" s="188" t="inlineStr">
        <is>
          <t>Diazepam</t>
        </is>
      </c>
      <c r="J84" s="185" t="inlineStr">
        <is>
          <t>1</t>
        </is>
      </c>
      <c r="K84" s="186" t="inlineStr">
        <is>
          <t>✅ คำตอบที่ถูกต้อง: ข้อ ก. Deferoxamine
🎯 ทำไมข้อนี้ถึงถูก:
- คำตอบที่ถูกต้อง: ข้อ ก. Deferoxamine
- ทำไมข้อนี้ถึงถูก: Deferoxamine เป็น parenteral iron chelator จำเพาะที่เข้าจับกับ free ferric iron (Fe3+) กลายเป็นสารประกอบ ferrioxamine ที่ละลายน้ำได้ดีและขับออกทางปัสสาวะเปลี่ยนเป็นสีชมพูส้ม (vin rose urine)
🔍 ข้ออื่นผิดเพราะอะไร:
• ข้อ ข.: Darbepoetin เป็นฮอร์โมนกระตุ้นการสร้างเม็ดเลือดแดง
• ข้อ ค.: Dantrolene เป็นยารักษาภาวะ Malignant hyperthermia
• ข้อ ง.: Dimercaprol (BAL) ใช้เป็นยาขับสารหนู ตะกั่ว และปรอท
• ข้อ จ.: Diazepam เป็นยาในกลุ่ม Benzodiazepine บรรเทาอาการชักและคลายกังวล</t>
        </is>
      </c>
      <c r="L84" s="186" t="n"/>
      <c r="M84" s="186" t="inlineStr">
        <is>
          <t>Hematologic</t>
        </is>
      </c>
      <c r="N84" s="186" t="inlineStr">
        <is>
          <t>Iron deficiency anemia</t>
        </is>
      </c>
      <c r="O84" s="185" t="inlineStr">
        <is>
          <t>Clinic</t>
        </is>
      </c>
      <c r="P84" s="186" t="inlineStr">
        <is>
          <t>รุ่น RxCU83</t>
        </is>
      </c>
      <c r="Q84" s="185" t="inlineStr">
        <is>
          <t>แบบฝึกหัด</t>
        </is>
      </c>
      <c r="R84" s="185" t="inlineStr">
        <is>
          <t>Quiz เตรียมสอบ CC1 RxCU83</t>
        </is>
      </c>
      <c r="S84" s="185" t="n"/>
    </row>
    <row r="85" ht="24" customHeight="1" s="49">
      <c r="A85" s="187" t="n">
        <v>83</v>
      </c>
      <c r="B85" s="186" t="n"/>
      <c r="C85" s="186" t="inlineStr">
        <is>
          <t>สารหรือยาในข้อใดไม่ได้รบกวนหรือขัดขวางการดูดซึมของธาตุเหล็ก</t>
        </is>
      </c>
      <c r="D85" s="186" t="n"/>
      <c r="E85" s="186" t="inlineStr">
        <is>
          <t>Tetracycline</t>
        </is>
      </c>
      <c r="F85" s="186" t="inlineStr">
        <is>
          <t>Caffeine</t>
        </is>
      </c>
      <c r="G85" s="186" t="inlineStr">
        <is>
          <t>Antacid</t>
        </is>
      </c>
      <c r="H85" s="186" t="inlineStr">
        <is>
          <t>Ascorbic acid</t>
        </is>
      </c>
      <c r="I85" s="188" t="inlineStr">
        <is>
          <t>Milk</t>
        </is>
      </c>
      <c r="J85" s="185" t="inlineStr">
        <is>
          <t>4</t>
        </is>
      </c>
      <c r="K85" s="186" t="inlineStr">
        <is>
          <t>✅ คำตอบที่ถูกต้อง: ข้อ ง. Ascorbic acid
🎯 ทำไมข้อนี้ถึงถูก:
- คำตอบที่ถูกต้อง: ข้อ ง. Ascorbic acid
- ทำไมข้อนี้ถึงถูก: Ascorbic acid (วิตามินซี) มีฤทธิ์เป็น reducing agent และสร้างสภาวะกรด ช่วยเปลี่ยน ferric (Fe3+) เป็น ferrous (Fe2+) ทำให้เพิ่มการดูดซึมธาตุเหล็กในลำไส้เล็กส่วนต้น
🔍 ข้ออื่นผิดเพราะอะไร:
• ข้อ ก.: Tetracycline เกิดปฏิกิริยา chelation กับเหล็กเกิดเป็นสารประกอบที่ไม่ละลายน้ำ
• ข้อ ข.: Caffeine และสารประกอบแทนนินในกาแฟยับยั้งการดูดซึมเหล็ก
• ข้อ ค.: Antacid ลดความเป็นกรดในกระเพาะอาหาร ทำให้ธาตุเหล็กตกตะกอนและดูดซึมได้ลดลง
• ข้อ จ.: แคลเซียมในนมจับกับเหล็กและยับยั้งการดูดซึม</t>
        </is>
      </c>
      <c r="L85" s="186" t="n"/>
      <c r="M85" s="186" t="inlineStr">
        <is>
          <t>Hematologic</t>
        </is>
      </c>
      <c r="N85" s="186" t="inlineStr">
        <is>
          <t>Iron deficiency anemia</t>
        </is>
      </c>
      <c r="O85" s="185" t="inlineStr">
        <is>
          <t>Clinic</t>
        </is>
      </c>
      <c r="P85" s="186" t="inlineStr">
        <is>
          <t>รุ่น RxCU83</t>
        </is>
      </c>
      <c r="Q85" s="185" t="inlineStr">
        <is>
          <t>แบบฝึกหัด</t>
        </is>
      </c>
      <c r="R85" s="185" t="inlineStr">
        <is>
          <t>Quiz เตรียมสอบ CC1 RxCU83</t>
        </is>
      </c>
      <c r="S85" s="185" t="n"/>
    </row>
    <row r="86" ht="24" customHeight="1" s="49">
      <c r="A86" s="187" t="n">
        <v>84</v>
      </c>
      <c r="B86" s="186" t="n"/>
      <c r="C86" s="186" t="inlineStr">
        <is>
          <t>ยาเสริมธาตุเหล็กห้ามรับประทานร่วมกับยาปฏิชีวนะในข้อใดพร้อมกันเนื่องจากจะทำให้ระดับยาลดลงอย่างมาก</t>
        </is>
      </c>
      <c r="D86" s="186" t="n"/>
      <c r="E86" s="186" t="inlineStr">
        <is>
          <t>Tetracycline</t>
        </is>
      </c>
      <c r="F86" s="186" t="inlineStr">
        <is>
          <t>Penicillin</t>
        </is>
      </c>
      <c r="G86" s="186" t="inlineStr">
        <is>
          <t>Beta blocker</t>
        </is>
      </c>
      <c r="H86" s="186" t="inlineStr">
        <is>
          <t>Antihistamine</t>
        </is>
      </c>
      <c r="I86" s="188" t="inlineStr">
        <is>
          <t>NSAIDs</t>
        </is>
      </c>
      <c r="J86" s="185" t="inlineStr">
        <is>
          <t>1</t>
        </is>
      </c>
      <c r="K86" s="186" t="inlineStr">
        <is>
          <t>✅ คำตอบที่ถูกต้อง: ข้อ ก. Tetracycline
🎯 ทำไมข้อนี้ถึงถูก:
- คำตอบที่ถูกต้อง: ข้อ ก. Tetracycline
- ทำไมข้อนี้ถึงถูก: Tetracyclines เกิด chelation insoluble complexes กับ multivalent cations เช่น Fe2+ ทำให้การดูดซึมทั้งยาปฏิชีวนะและธาตุเหล็กลดลงอย่างรุนแรง จึงต้องเว้นระยะห่างอย่างน้อย 2-3 ชั่วโมง
🔍 ข้ออื่นผิดเพราะอะไร:
• ข้อ ข.: Penicillins ไม่เกิด complexation อย่างมีนัยสำคัญกับธาตุเหล็ก
• ข้อ ค.: Beta blockers ไม่ได้ทำปฏิกิริยา chelation กับเหล็ก
• ข้อ ง.: Antihistamines ไม่มีอันตรกิริยา chelation กับเหล็ก
• ข้อ จ.: NSAIDs ไม่ได้เกิด chelation โดยตรง แต่ควรระวังผลระคายเคืองกระเพาะอาหารร่วมกัน</t>
        </is>
      </c>
      <c r="L86" s="186" t="n"/>
      <c r="M86" s="186" t="inlineStr">
        <is>
          <t>Hematologic</t>
        </is>
      </c>
      <c r="N86" s="186" t="inlineStr">
        <is>
          <t>Iron deficiency anemia</t>
        </is>
      </c>
      <c r="O86" s="185" t="inlineStr">
        <is>
          <t>Clinic</t>
        </is>
      </c>
      <c r="P86" s="186" t="inlineStr">
        <is>
          <t>รุ่น RxCU83</t>
        </is>
      </c>
      <c r="Q86" s="185" t="inlineStr">
        <is>
          <t>แบบฝึกหัด</t>
        </is>
      </c>
      <c r="R86" s="185" t="inlineStr">
        <is>
          <t>Quiz เตรียมสอบ CC1 RxCU83</t>
        </is>
      </c>
      <c r="S86" s="185" t="n"/>
    </row>
    <row r="87" ht="24" customHeight="1" s="49">
      <c r="A87" s="185" t="n">
        <v>85</v>
      </c>
      <c r="B87" s="186" t="n"/>
      <c r="C87" s="186" t="inlineStr">
        <is>
          <t>ข้อความใดต่อไปนี้กล่าวผิดเกี่ยวกับความหมายของค่าพารามิเตอร์ทางโลหิตวิทยา</t>
        </is>
      </c>
      <c r="D87" s="186" t="n"/>
      <c r="E87" s="186" t="inlineStr">
        <is>
          <t>ค่า Hct ที่ต่ำกว่าปกติบ่งบอกถึงการที่เม็ดเลือดแดงมีจำนวนลดลงหรือขนาดเล็กลง หรือเกิดจากปริมาตรพลาสมาที่เพิ่มขึ้น</t>
        </is>
      </c>
      <c r="F87" s="186" t="inlineStr">
        <is>
          <t>ค่า MCV เป็นค่าที่บ่งบอกถึงขนาดเม็ดเลือดแดง หากค่าต่ำหมายถึงเม็ดเลือดแดงตัวเล็ก</t>
        </is>
      </c>
      <c r="G87" s="186" t="inlineStr">
        <is>
          <t>ค่า Serum ferritin เป็นค่าที่บ่งบอกถึงปริมาณธาตุเหล็กที่ร่างกายเก็บสะสมไว้ (iron stores)</t>
        </is>
      </c>
      <c r="H87" s="186" t="inlineStr">
        <is>
          <t>ค่า TSAT เป็นค่าที่บ่งบอกถึงปริมาณของ transferrin ที่จับกับเหล็ก โดยพบว่าค่า TSAT จะมีค่าต่ำในภาวะโลหิตจางจากการขาดธาตุเหล็ก</t>
        </is>
      </c>
      <c r="I87" s="186" t="inlineStr">
        <is>
          <t>TIBC เป็นการวัดความสามารถของ transferrin ในการจับเหล็ก ในกรณีขาดธาตุเหล็กค่า TIBC จะต่ำ</t>
        </is>
      </c>
      <c r="J87" s="185" t="inlineStr">
        <is>
          <t>5</t>
        </is>
      </c>
      <c r="K87" s="186" t="inlineStr">
        <is>
          <t>✅ คำตอบที่ถูกต้อง: ข้อ จ. TIBC เป็นการวัดความสามารถของ transferrin ในการจับเหล็ก ในกรณีขาดธาตุเหล็กค่า TIBC จะต่ำ
🎯 ทำไมข้อนี้ถึงถูก:
- คำตอบที่ถูกต้อง: ข้อ จ. TIBC เป็นการวัดความสามารถของ transferrin ในการจับเหล็ก ในกรณีขาดธาตุเหล็กค่า TIBC จะต่ำ
- ทำไมข้อนี้ถึงถูก: ในภาวะ Iron deficiency anemia ร่างกายจะสร้าง transferrin เพิ่มขึ้นเพื่อพยายามจับเหล็กให้ได้มากที่สุด ส่งผลให้ Total Iron Binding Capacity (TIBC) มีค่าสูงขึ้น ไม่ใช่ต่ำลง
🔍 ข้ออื่นผิดเพราะอะไร:
• ข้อ ก.: เป็นคำอธิบายที่ถูกต้องของ Hematocrit
• ข้อ ข.: เป็นคำอธิบายที่ถูกต้องของ Mean Corpuscular Volume (MCV)
• ข้อ ค.: เป็นคำอธิบายที่ถูกต้องของ Serum Ferritin
• ข้อ ง.: เป็นคำอธิบายที่ถูกต้องของ Transferrin Saturation (TSAT)</t>
        </is>
      </c>
      <c r="L87" s="186" t="n"/>
      <c r="M87" s="186" t="inlineStr">
        <is>
          <t>Hematologic</t>
        </is>
      </c>
      <c r="N87" s="186" t="inlineStr">
        <is>
          <t>Iron deficiency anemia</t>
        </is>
      </c>
      <c r="O87" s="185" t="inlineStr">
        <is>
          <t>Clinic</t>
        </is>
      </c>
      <c r="P87" s="186" t="inlineStr">
        <is>
          <t>รุ่น RxCU83</t>
        </is>
      </c>
      <c r="Q87" s="185" t="inlineStr">
        <is>
          <t>แบบฝึกหัด</t>
        </is>
      </c>
      <c r="R87" s="185" t="inlineStr">
        <is>
          <t>Quiz เตรียมสอบ CC1 RxCU83</t>
        </is>
      </c>
      <c r="S87" s="185" t="n"/>
    </row>
    <row r="88" ht="24" customHeight="1" s="49">
      <c r="A88" s="185" t="n">
        <v>86</v>
      </c>
      <c r="B88" s="186" t="n"/>
      <c r="C88" s="186" t="inlineStr">
        <is>
          <t>ข้อใดต่อไปนี้ถูกต้องเกี่ยวกับการสังเคราะห์และเมแทบอลิซึมของฮีโมโกลบินและธาตุเหล็กในร่างกาย</t>
        </is>
      </c>
      <c r="D88" s="186" t="n"/>
      <c r="E88" s="186" t="inlineStr">
        <is>
          <t>การสังเคราะห์ heme เกิดขึ้นเฉพาะในไซโทพลาสซึมเท่านั้น</t>
        </is>
      </c>
      <c r="F88" s="186" t="inlineStr">
        <is>
          <t>การสังเคราะห์ globin เกิดขึ้นภายในไมโทคอนเดรีย</t>
        </is>
      </c>
      <c r="G88" s="186" t="inlineStr">
        <is>
          <t>ระดับ ferritin ในพลาสมาจะบ่งบอกถึงความมากน้อยของเหล็กที่เก็บไว้ในร่างกาย (iron stores)</t>
        </is>
      </c>
      <c r="H88" s="186" t="inlineStr">
        <is>
          <t>ธาตุเหล็กในร่างกายส่วนใหญ่ถูกขับออกทางไตผ่านปัสสาวะ</t>
        </is>
      </c>
      <c r="I88" s="186" t="inlineStr">
        <is>
          <t>ร่างกายสามารถดูดซึมธาตุเหล็กได้ดีที่สุดในรูป Ferric (Fe3+)</t>
        </is>
      </c>
      <c r="J88" s="185" t="inlineStr">
        <is>
          <t>3</t>
        </is>
      </c>
      <c r="K88" s="186" t="inlineStr">
        <is>
          <t>✅ คำตอบที่ถูกต้อง: ข้อ ค. ระดับ ferritin ในพลาสมาจะบ่งบอกถึงความมากน้อยของเหล็กที่เก็บไว้ในร่างกาย (iron stores)
🎯 ทำไมข้อนี้ถึงถูก:
- คำตอบที่ถูกต้อง: ข้อ ค. ระดับ ferritin ในพลาสมาจะบ่งบอกถึงความมากน้อยของเหล็กที่เก็บไว้ในร่างกาย (iron stores)
- ทำไมข้อนี้ถึงถูก: Ferritin เป็น intracellular protein complex หลักในการกักเก็บธาตุเหล็ก และระดับ ferritin ในซีรัมมีสัดส่วนที่แปรผันตรงกับปริมาณธาตุเหล็กสะสมทั้งหมดในระบบ reticuloendothelial system
🔍 ข้ออื่นผิดเพราะอะไร:
• ข้อ ก.: การสังเคราะห์ heme เริ่มต้นและสิ้นสุดในไมโทคอนเดรีย โดยมีขั้นตอนตรงกลางเกิดขึ้นในไซโทพลาสซึม
• ข้อ ข.: การสังเคราะห์ globin เป็นโปรตีน จึงเกิดขึ้นที่ไรโบโซมในไซโทพลาสซึม
• ข้อ ง.: ร่างกายไม่มีกลไกขับเหล็กส่วนเกินทางไตโดยเฉพาะ เหล็กสูญเสียทางเซลล์เยื่อบุทางเดินอาหารที่หลุดลอกและประจำเดือน
• ข้อ จ.: ร่างกายดูดซึมธาตุเหล็กผ่าน DMT-1 ได้ดีที่สุดในรูป Ferrous (Fe2+) ไม่ใช่ Fe3+</t>
        </is>
      </c>
      <c r="L88" s="186" t="n"/>
      <c r="M88" s="186" t="inlineStr">
        <is>
          <t>Hematologic</t>
        </is>
      </c>
      <c r="N88" s="186" t="inlineStr">
        <is>
          <t>Iron deficiency anemia</t>
        </is>
      </c>
      <c r="O88" s="185" t="inlineStr">
        <is>
          <t>Clinic</t>
        </is>
      </c>
      <c r="P88" s="186" t="inlineStr">
        <is>
          <t>รุ่น RxCU83</t>
        </is>
      </c>
      <c r="Q88" s="185" t="inlineStr">
        <is>
          <t>แบบฝึกหัด</t>
        </is>
      </c>
      <c r="R88" s="185" t="inlineStr">
        <is>
          <t>Quiz เตรียมสอบ CC1 RxCU83</t>
        </is>
      </c>
      <c r="S88" s="185" t="n"/>
    </row>
    <row r="89" ht="24" customHeight="1" s="49">
      <c r="A89" s="185" t="n">
        <v>87</v>
      </c>
      <c r="B89" s="186" t="n"/>
      <c r="C89" s="186" t="inlineStr">
        <is>
          <t>หากผู้ป่วยรายนี้มีการซื้อวิตามินซีมารับประทานเองในขนาดสูงอย่างต่อเนื่อง ข้อใดเป็นประเด็นปัญหาสำคัญที่เภสัชกรต้องเฝ้าระวัง</t>
        </is>
      </c>
      <c r="D89" s="186" t="n"/>
      <c r="E89" s="186" t="inlineStr">
        <is>
          <t>ปัญหาความดันโลหิตสูงขึ้น</t>
        </is>
      </c>
      <c r="F89" s="186" t="inlineStr">
        <is>
          <t>ปัญหาไขมันในเลือดผิดปกติ</t>
        </is>
      </c>
      <c r="G89" s="186" t="inlineStr">
        <is>
          <t>ปัญหาการเกิดนิ่วแคลเซียมออกซาเลตในทางเดินปัสสาวะ</t>
        </is>
      </c>
      <c r="H89" s="186" t="inlineStr">
        <is>
          <t>ปัญหาภาวะเลือดข้น</t>
        </is>
      </c>
      <c r="I89" s="186" t="inlineStr">
        <is>
          <t>ปัญหาการกดไขกระดูก</t>
        </is>
      </c>
      <c r="J89" s="185" t="inlineStr">
        <is>
          <t>3</t>
        </is>
      </c>
      <c r="K89" s="186" t="inlineStr">
        <is>
          <t>✅ คำตอบที่ถูกต้อง: ข้อ ค. ปัญหาการเกิดนิ่วแคลเซียมออกซาเลตในทางเดินปัสสาวะ
🎯 ทำไมข้อนี้ถึงถูก:
- คำตอบที่ถูกต้อง: ข้อ ค. ปัญหาการเกิดนิ่วแคลเซียมออกซาเลตในทางเดินปัสสาวะ
- ทำไมข้อนี้ถึงถูก: วิตามินซี (Ascorbic acid) ในขนาดสูงจะถูก metabolized กลายเป็น oxalate และขับออกทางไต หากได้รับในปริมาณมากจะเพิ่มความเสี่ยงต่อการเกิด Calcium oxalate kidney stones
🔍 ข้ออื่นผิดเพราะอะไร:
• ข้อ ก.: วิตามินซีไม่ได้ทำให้ความดันโลหิตสูงขึ้น
• ข้อ ข.: วิตามินซีไม่ได้ทำให้ไขมันผิดปกติ
• ข้อ ง.: วิตามินซีไม่ได้กระตุ้นให้เกิดภาวะ polycythemia
• ข้อ จ.: วิตามินซีไม่มีฤทธิ์กดไขกระดูก</t>
        </is>
      </c>
      <c r="L89" s="186" t="n"/>
      <c r="M89" s="186" t="inlineStr">
        <is>
          <t>Hematologic</t>
        </is>
      </c>
      <c r="N89" s="186" t="inlineStr">
        <is>
          <t>Iron deficiency anemia</t>
        </is>
      </c>
      <c r="O89" s="185" t="inlineStr">
        <is>
          <t>Clinic</t>
        </is>
      </c>
      <c r="P89" s="186" t="inlineStr">
        <is>
          <t>รุ่น RxCU83</t>
        </is>
      </c>
      <c r="Q89" s="185" t="inlineStr">
        <is>
          <t>แบบฝึกหัด</t>
        </is>
      </c>
      <c r="R89" s="185" t="inlineStr">
        <is>
          <t>Quiz เตรียมสอบ CC1 RxCU83</t>
        </is>
      </c>
      <c r="S89" s="185" t="n"/>
    </row>
    <row r="90" ht="24" customHeight="1" s="49">
      <c r="A90" s="185" t="n">
        <v>88</v>
      </c>
      <c r="B90" s="186" t="n"/>
      <c r="C90" s="186" t="inlineStr">
        <is>
          <t>คำแนะนำสำหรับผู้ป่วยรายนี้ในการใช้ผลิตภัณฑ์เสริมอาหารหรือวิตามินข้อใดถูกต้องที่สุด</t>
        </is>
      </c>
      <c r="D90" s="186" t="n"/>
      <c r="E90" s="186" t="inlineStr">
        <is>
          <t>สามารถรับประทานวิตามินซีร่วมกับยาลดกรดได้ทันที</t>
        </is>
      </c>
      <c r="F90" s="186" t="inlineStr">
        <is>
          <t>ควรรับประทานแคลเซียมเสริมพร้อมกับยาธาตุเหล็กเพื่อเพิ่มความแข็งแรงของกระดูก</t>
        </is>
      </c>
      <c r="G90" s="186" t="inlineStr">
        <is>
          <t>ควรแจ้งให้แพทย์หรือเภสัชกรทราบถึงการใช้วิตามินซีและอาหารเสริมทุกชนิดก่อนเริ่มการรักษา</t>
        </is>
      </c>
      <c r="H90" s="186" t="inlineStr">
        <is>
          <t>ให้หยุดยารักษาโรคความดันโลหิตทันทีเมื่อเริ่มรับประทานธาตุเหล็ก</t>
        </is>
      </c>
      <c r="I90" s="186" t="inlineStr">
        <is>
          <t>ไม่จำเป็นต้องติดตามการรักษาหากอาการเหนื่อยเพลียดีขึ้น</t>
        </is>
      </c>
      <c r="J90" s="185" t="inlineStr">
        <is>
          <t>3</t>
        </is>
      </c>
      <c r="K90" s="186" t="inlineStr">
        <is>
          <t>✅ คำตอบที่ถูกต้อง: ข้อ ค. ควรแจ้งให้แพทย์หรือเภสัชกรทราบถึงการใช้วิตามินซีและอาหารเสริมทุกชนิดก่อนเริ่มการรักษา
🎯 ทำไมข้อนี้ถึงถูก:
- คำตอบที่ถูกต้อง: ข้อ ค. ควรแจ้งให้แพทย์หรือเภสัชกรทราบถึงการใช้วิตามินซีและอาหารเสริมทุกชนิดก่อนเริ่มการรักษา
- ทำไมข้อนี้ถึงถูก: การใช้วิตามินเสริมและผลิตภัณฑ์เสริมอาหารอาจมี drug interaction ต่อการดูดซึมของยา หรือทำให้เกิดผลข้างเคียงต่อระบบไตและทางเดินปัสสาวะ ผู้ป่วยจึงควรปรึกษาบุคลากรทางการแพทย์ก่อนใช้เสมอ
🔍 ข้ออื่นผิดเพราะอะไร:
• ข้อ ก.: ยาลดกรดจะขัดขวางการสร้างสภาวะกรดและการดูดซึมของเหล็ก
• ข้อ ข.: แคลเซียมยับยั้งการดูดซึมธาตุเหล็ก ห้ามรับประทานพร้อมกัน
• ข้อ ง.: ยาลดความดันโลหิตต้องรับประทานต่อเนื่อง ห้ามหยุดยาเอง
• ข้อ จ.: ผู้ป่วยต้องติดตามระดับ Hb, Hct และ ferritin เพื่อประเมินผลการเติมเต็ม iron stores</t>
        </is>
      </c>
      <c r="L90" s="186" t="n"/>
      <c r="M90" s="186" t="inlineStr">
        <is>
          <t>Hematologic</t>
        </is>
      </c>
      <c r="N90" s="186" t="inlineStr">
        <is>
          <t>Iron deficiency anemia</t>
        </is>
      </c>
      <c r="O90" s="185" t="inlineStr">
        <is>
          <t>Clinic</t>
        </is>
      </c>
      <c r="P90" s="186" t="inlineStr">
        <is>
          <t>รุ่น RxCU83</t>
        </is>
      </c>
      <c r="Q90" s="185" t="inlineStr">
        <is>
          <t>แบบฝึกหัด</t>
        </is>
      </c>
      <c r="R90" s="185" t="inlineStr">
        <is>
          <t>Quiz เตรียมสอบ CC1 RxCU83</t>
        </is>
      </c>
      <c r="S90" s="185" t="n"/>
    </row>
    <row r="91" ht="24" customHeight="1" s="49">
      <c r="A91" s="185" t="n">
        <v>89</v>
      </c>
      <c r="B91" s="186" t="n"/>
      <c r="C91" s="186" t="inlineStr">
        <is>
          <t>ข้อความใดต่อไปนี้กล่าวถูกต้องเกี่ยวกับบทบาททางชีวเคมีของเอนไซม์ G6PD ในเม็ดเลือดแดง</t>
        </is>
      </c>
      <c r="D91" s="186" t="n"/>
      <c r="E91" s="186" t="inlineStr">
        <is>
          <t>G6PD ทำหน้าที่สังเคราะห์ฮีโมโกลบินในไขกระดูก</t>
        </is>
      </c>
      <c r="F91" s="186" t="inlineStr">
        <is>
          <t>G6PD ทำหน้าที่ย่อยสลายคอเลสเตอรอลในผนังเซลล์</t>
        </is>
      </c>
      <c r="G91" s="186" t="inlineStr">
        <is>
          <t>G6PD ควบคุมการขนส่งธาตุเหล็กผ่าน transferrin</t>
        </is>
      </c>
      <c r="H91" s="186" t="inlineStr">
        <is>
          <t>G6PD ทำหน้าที่ขนส่งออกซิเจนไปยังเนื้อเยื่อ</t>
        </is>
      </c>
      <c r="I91" s="186" t="inlineStr">
        <is>
          <t>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t>
        </is>
      </c>
      <c r="J91" s="185" t="inlineStr">
        <is>
          <t>5</t>
        </is>
      </c>
      <c r="K91" s="186" t="inlineStr">
        <is>
          <t>✅ คำตอบที่ถูกต้อง: ข้อ จ. 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
🎯 ทำไมข้อนี้ถึงถูก:
- คำตอบที่ถูกต้อง: ข้อ จ. 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
- ทำไมข้อนี้ถึงถูก: G6PD เป็น rate-limiting enzyme ใน Pentose Phosphate Pathway ช่วยผลิต NADPH ซึ่งจำเป็นในการรีดิวซ์ oxidized glutathione (GSSG) ให้กลับเป็น reduced glutathione (GSH) เพื่อกำจัดอนุมูลอิสระ ปกป้องผนังเซลล์เม็ดเลือดแดงจากการแตกทำลาย
🔍 ข้ออื่นผิดเพราะอะไร:
• ข้อ ก.: การสังเคราะห์ฮีโมโกลบินเป็นหน้าที่ของ mitochondrial และ cytoplasmic enzymes อื่น
• ข้อ ข.: G6PD ไม่เกี่ยวข้องกับการย่อยสลายคอเลสเตอรอล
• ข้อ ค.: การขนส่งเหล็กเป็นหน้าที่ของ Transferrin
• ข้อ ง.: การขนส่งออกซิเจนเป็นหน้าที่ของ Hemoglobin</t>
        </is>
      </c>
      <c r="L91" s="186" t="n"/>
      <c r="M91" s="186" t="inlineStr">
        <is>
          <t>Hematologic</t>
        </is>
      </c>
      <c r="N91" s="186" t="inlineStr">
        <is>
          <t>G6PD deficiency</t>
        </is>
      </c>
      <c r="O91" s="185" t="inlineStr">
        <is>
          <t>Clinic</t>
        </is>
      </c>
      <c r="P91" s="186" t="inlineStr">
        <is>
          <t>รุ่น RxCU83</t>
        </is>
      </c>
      <c r="Q91" s="185" t="inlineStr">
        <is>
          <t>แบบฝึกหัด</t>
        </is>
      </c>
      <c r="R91" s="185" t="inlineStr">
        <is>
          <t>Quiz เตรียมสอบ CC1 RxCU83</t>
        </is>
      </c>
      <c r="S91" s="185" t="n"/>
    </row>
    <row r="92" ht="24" customHeight="1" s="49">
      <c r="A92" s="185" t="n">
        <v>90</v>
      </c>
      <c r="B92" s="186" t="n"/>
      <c r="C92" s="186" t="inlineStr">
        <is>
          <t>ข้อความใดต่อไปนี้กล่าวผิดเกี่ยวกับลักษณะอาการและอาการแสดงของภาวะ G6PD deficiency เมื่อเกิดภาวะเม็ดเลือดแดงแตกเฉียบพลัน</t>
        </is>
      </c>
      <c r="D92" s="186" t="n"/>
      <c r="E92" s="186" t="inlineStr">
        <is>
          <t>การเกิดภาวะดีซ่านในทารกแรกเกิด (Neonatal jaundice)</t>
        </is>
      </c>
      <c r="F92" s="186" t="inlineStr">
        <is>
          <t>ถ่ายอุจจาระเป็นสีดำ (Melena)</t>
        </is>
      </c>
      <c r="G92" s="186" t="inlineStr">
        <is>
          <t>อาการเวียนศีรษะ อ่อนเพลีย</t>
        </is>
      </c>
      <c r="H92" s="186" t="inlineStr">
        <is>
          <t>หายใจขัด เหนื่อยง่าย</t>
        </is>
      </c>
      <c r="I92" s="186" t="inlineStr">
        <is>
          <t>เยื่อบุตาซีดจาง ปัสสาวะมีสีโค้กหรือสีน้ำตาลเข้ม</t>
        </is>
      </c>
      <c r="J92" s="185" t="inlineStr">
        <is>
          <t>2</t>
        </is>
      </c>
      <c r="K92" s="186" t="inlineStr">
        <is>
          <t>✅ คำตอบที่ถูกต้อง: ข้อ ข. ถ่ายอุจจาระเป็นสีดำ (Melena)
🎯 ทำไมข้อนี้ถึงถูก:
- คำตอบที่ถูกต้อง: ข้อ ข. ถ่ายอุจจาระเป็นสีดำ (Melena)
- ทำไมข้อนี้ถึงถูก: การแตกของเม็ดเลือดแดงใน G6PD deficiency จะปล่อย hemoglobin ออกมาทำให้เกิด hemoglobinuria (ปัสสาวะสีน้ำตาลเข้ม/สีโค้ก) และ jaundice ไม่ได้ทำให้เกิด melena (อุจจาระดำจากเลือดออกในทางเดินอาหารส่วนบน)
🔍 ข้ออื่นผิดเพราะอะไร:
• ข้อ ก.: ทารกแรกเกิดที่มีภาวะพร่องเอนไซม์ G6PD มีความเสี่ยงสูงต่อการเกิด neonatal hyperbilirubinemia/jaundice
• ข้อ ค.: ภาวะโลหิตจางเฉียบพลันทำให้สมองขาดออกซิเจน เกิดอาการเวียนศีรษะ
• ข้อ ง.: ออกซิเจนไปเลี้ยงเนื้อเยื่อลดลง ทำให้หายใจเหนื่อยหอบ
• ข้อ จ.: เยื่อบุตาซีดและปัสสาวะสีเข้มเป็นลักษณะคลาสสิกของ acute intravascular hemolysis</t>
        </is>
      </c>
      <c r="L92" s="186" t="n"/>
      <c r="M92" s="186" t="inlineStr">
        <is>
          <t>Hematologic</t>
        </is>
      </c>
      <c r="N92" s="186" t="inlineStr">
        <is>
          <t>G6PD deficiency</t>
        </is>
      </c>
      <c r="O92" s="185" t="inlineStr">
        <is>
          <t>Clinic</t>
        </is>
      </c>
      <c r="P92" s="186" t="inlineStr">
        <is>
          <t>รุ่น RxCU83</t>
        </is>
      </c>
      <c r="Q92" s="185" t="inlineStr">
        <is>
          <t>แบบฝึกหัด</t>
        </is>
      </c>
      <c r="R92" s="185" t="inlineStr">
        <is>
          <t>Quiz เตรียมสอบ CC1 RxCU83</t>
        </is>
      </c>
      <c r="S92" s="185" t="n"/>
    </row>
    <row r="93" ht="24" customHeight="1" s="49">
      <c r="A93" s="185" t="n">
        <v>91</v>
      </c>
      <c r="B93" s="186" t="n"/>
      <c r="C93" s="186" t="inlineStr">
        <is>
          <t>ยาในข้อใดต่อไปนี้ที่ปลอดภัยและสามารถใช้ได้ในผู้ป่วย G6PD deficiency โดยไม่ต้องกังวลเรื่องการกระตุ้นภาวะเม็ดเลือดแดงแตก</t>
        </is>
      </c>
      <c r="D93" s="186" t="n"/>
      <c r="E93" s="186" t="inlineStr">
        <is>
          <t>Diazepam</t>
        </is>
      </c>
      <c r="F93" s="186" t="inlineStr">
        <is>
          <t>Co-trimoxazole</t>
        </is>
      </c>
      <c r="G93" s="186" t="inlineStr">
        <is>
          <t>Chloroquine</t>
        </is>
      </c>
      <c r="H93" s="186" t="inlineStr">
        <is>
          <t>Dapsone</t>
        </is>
      </c>
      <c r="I93" s="186" t="inlineStr">
        <is>
          <t>Loratadine</t>
        </is>
      </c>
      <c r="J93" s="185" t="inlineStr">
        <is>
          <t>5</t>
        </is>
      </c>
      <c r="K93" s="186" t="inlineStr">
        <is>
          <t>✅ คำตอบที่ถูกต้อง: ข้อ จ. Loratadine
🎯 ทำไมข้อนี้ถึงถูก:
- คำตอบที่ถูกต้อง: ข้อ จ. Loratadine
- ทำไมข้อนี้ถึงถูก: Loratadine เป็นยาต้านฮิสตามีนรุ่นที่สองที่ไม่มีคุณสมบัติสร้าง oxidative stress จึงปลอดภัยอย่างสมบูรณ์ในผู้ป่วย G6PD deficiency
🔍 ข้ออื่นผิดเพราะอะไร:
• ข้อ ก.: Diazepam ไม่ใช่ยากลุ่มเสี่ยงหลัก แต่ตัวเลือกที่ระบุในเฉลยว่าเป็นยาปลอดภัยที่สุดคือ Loratadine
• ข้อ ข.: Co-trimoxazole (Sulfamethoxazole + Trimethoprim) เป็นยากลุ่มซัลฟาที่มีความเสี่ยงสูงมากในการเหนี่ยวนำให้เกิด hemolysis
• ข้อ ค.: Chloroquine เป็นยาต้านมาลาเรียที่มีรายงานกระตุ้นภาวะเม็ดเลือดแดงแตกในผู้ป่วย G6PD
• ข้อ ง.: Dapsone มี oxidative metabolites สูง ทำให้เกิด severe hemolysis ในผู้ป่วย G6PD</t>
        </is>
      </c>
      <c r="L93" s="186" t="n"/>
      <c r="M93" s="186" t="inlineStr">
        <is>
          <t>Hematologic</t>
        </is>
      </c>
      <c r="N93" s="186" t="inlineStr">
        <is>
          <t>G6PD deficiency</t>
        </is>
      </c>
      <c r="O93" s="185" t="inlineStr">
        <is>
          <t>Clinic</t>
        </is>
      </c>
      <c r="P93" s="186" t="inlineStr">
        <is>
          <t>รุ่น RxCU83</t>
        </is>
      </c>
      <c r="Q93" s="185" t="inlineStr">
        <is>
          <t>แบบฝึกหัด</t>
        </is>
      </c>
      <c r="R93" s="185" t="inlineStr">
        <is>
          <t>Quiz เตรียมสอบ CC1 RxCU83</t>
        </is>
      </c>
      <c r="S93" s="185" t="n"/>
    </row>
    <row r="94" ht="24" customHeight="1" s="49">
      <c r="A94" s="185" t="n">
        <v>92</v>
      </c>
      <c r="B94" s="186" t="n"/>
      <c r="C94" s="186" t="inlineStr">
        <is>
          <t>อาหารประเภทใดต่อไปนี้ที่ผู้ป่วยที่เป็นโรค G6PD deficiency ต้องหลีกเลี่ยงอย่างเด็ดขาดเนื่องจากมีสาร vicine และ convicine ที่กระตุ้นให้เม็ดเลือดแดงแตกเฉียบพลัน (Favism)</t>
        </is>
      </c>
      <c r="D94" s="186" t="n"/>
      <c r="E94" s="186" t="inlineStr">
        <is>
          <t>ถั่วปากอ้า (Fava beans)</t>
        </is>
      </c>
      <c r="F94" s="186" t="inlineStr">
        <is>
          <t>ถั่วเหลือง</t>
        </is>
      </c>
      <c r="G94" s="186" t="inlineStr">
        <is>
          <t>ถั่วลิสง</t>
        </is>
      </c>
      <c r="H94" s="186" t="inlineStr">
        <is>
          <t>ถั่วเขียว</t>
        </is>
      </c>
      <c r="I94" s="186" t="inlineStr">
        <is>
          <t>ถั่วดำ</t>
        </is>
      </c>
      <c r="J94" s="185" t="inlineStr">
        <is>
          <t>1</t>
        </is>
      </c>
      <c r="K94" s="186" t="inlineStr">
        <is>
          <t>✅ คำตอบที่ถูกต้อง: ข้อ ก. ถั่วปากอ้า (Fava beans)
🎯 ทำไมข้อนี้ถึงถูก:
- คำตอบที่ถูกต้อง: ข้อ ก. ถั่วปากอ้า (Fava beans)
- ทำไมข้อนี้ถึงถูก: ถั่วปากอ้า (Vicia faba) มีสาร vicine และ convicine ซึ่งจะถูกไฮโดรไลซ์เป็น divicine และ isouramil ซึ่งเป็นสารออกซิแดนต์รุนแรง ทำให้เกิดภาวะเม็ดเลือดแดงแตกเฉียบพลันรุนแรง (Favism)
🔍 ข้ออื่นผิดเพราะอะไร:
• ข้อ ข.: ถั่วเหลืองไม่มีสาร vicine ในปริมาณที่เป็นอันตราย
• ข้อ ค.: ถั่วลิสงรับประทานได้อย่างปลอดภัย
• ข้อ ง.: ถั่วเขียวรับประทานได้ตามปกติ
• ข้อ จ.: ถั่วดำรับประทานได้ตามปกติ</t>
        </is>
      </c>
      <c r="L94" s="186" t="n"/>
      <c r="M94" s="186" t="inlineStr">
        <is>
          <t>Hematologic</t>
        </is>
      </c>
      <c r="N94" s="186" t="inlineStr">
        <is>
          <t>G6PD deficiency</t>
        </is>
      </c>
      <c r="O94" s="185" t="inlineStr">
        <is>
          <t>Clinic</t>
        </is>
      </c>
      <c r="P94" s="186" t="inlineStr">
        <is>
          <t>รุ่น RxCU83</t>
        </is>
      </c>
      <c r="Q94" s="185" t="inlineStr">
        <is>
          <t>แบบฝึกหัด</t>
        </is>
      </c>
      <c r="R94" s="185" t="inlineStr">
        <is>
          <t>Quiz เตรียมสอบ CC1 RxCU83</t>
        </is>
      </c>
      <c r="S94" s="185" t="n"/>
    </row>
    <row r="95" ht="24" customHeight="1" s="49">
      <c r="A95" s="185" t="n">
        <v>93</v>
      </c>
      <c r="B95" s="186" t="n"/>
      <c r="C95" s="186" t="inlineStr">
        <is>
          <t>ข้อใดต่อไปนี้กล่าวถูกต้องเกี่ยวกับการถ่ายทอดทางพันธุกรรมและลักษณะของโรคธาลัสซีเมีย (Thalassemia)</t>
        </is>
      </c>
      <c r="D95" s="186" t="n"/>
      <c r="E95" s="186" t="inlineStr">
        <is>
          <t>การเกิด Beta thalassemia เกิดจากการกลายพันธุ์ชนิด deletion เป็นหลัก</t>
        </is>
      </c>
      <c r="F95" s="186" t="inlineStr">
        <is>
          <t>ผู้ป่วยที่มี alpha thalassemia trait มักมีอาการรุนแรงจนต้องได้รับเลือดตลอดชีวิต</t>
        </is>
      </c>
      <c r="G95" s="186" t="inlineStr">
        <is>
          <t>Alpha thalassemia ชนิด hemoglobin Bart hydrops fetalis เกิดจากการขาด alpha globin gene เพียง 2 ยีน</t>
        </is>
      </c>
      <c r="H95" s="186" t="inlineStr">
        <is>
          <t>Alpha thalassemia ชนิดรุนแรงมากเรียกว่า Cooley anemia</t>
        </is>
      </c>
      <c r="I95" s="186" t="inlineStr">
        <is>
          <t>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t>
        </is>
      </c>
      <c r="J95" s="185" t="inlineStr">
        <is>
          <t>5</t>
        </is>
      </c>
      <c r="K95" s="186" t="inlineStr">
        <is>
          <t>✅ คำตอบที่ถูกต้อง: ข้อ จ. 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
🎯 ทำไมข้อนี้ถึงถูก:
- คำตอบที่ถูกต้อง: ข้อ จ. 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
- ทำไมข้อนี้ถึงถูก: Thalassemia เป็นโรคถ่ายทอดทางพันธุกรรมแบบ autosomal recessive หากได้รับยีนผิดปกติจากพ่อหรือแม่เพียงฝ่ายเดียว จะเป็นพาหะ (carrier/trait) ซึ่งไม่มีอาการทางคลินิกแต่อาจตรวจพบ MCV เล็กกว่าปกติเล็กน้อย
🔍 ข้ออื่นผิดเพราะอะไร:
• ข้อ ก.: Beta thalassemia มักเกิดจาก point mutation ส่วน Alpha thalassemia มักเกิดจาก gene deletion
• ข้อ ข.: Alpha thalassemia trait มักไม่มีอาการผิดปกติ ไม่จำเป็นต้องได้รับเลือด
• ข้อ ค.: Hb Bart hydrops fetalis เกิดจากการขาด alpha globin genes ทั้ง 4 ยีน (--/--)
• ข้อ ง.: Cooley anemia คือชื่อเรียกของ Beta-thalassemia major ไม่ใช่ alpha thalassemia</t>
        </is>
      </c>
      <c r="L95" s="186" t="n"/>
      <c r="M95" s="186" t="inlineStr">
        <is>
          <t>Hematologic</t>
        </is>
      </c>
      <c r="N95" s="186" t="inlineStr">
        <is>
          <t>Thalassemia</t>
        </is>
      </c>
      <c r="O95" s="185" t="inlineStr">
        <is>
          <t>Clinic</t>
        </is>
      </c>
      <c r="P95" s="186" t="inlineStr">
        <is>
          <t>รุ่น RxCU83</t>
        </is>
      </c>
      <c r="Q95" s="185" t="inlineStr">
        <is>
          <t>แบบฝึกหัด</t>
        </is>
      </c>
      <c r="R95" s="185" t="inlineStr">
        <is>
          <t>Quiz เตรียมสอบ CC1 RxCU83</t>
        </is>
      </c>
      <c r="S95" s="185" t="n"/>
    </row>
    <row r="96" ht="24" customHeight="1" s="49">
      <c r="A96" s="185" t="n">
        <v>94</v>
      </c>
      <c r="B96" s="186" t="n"/>
      <c r="C96" s="186" t="inlineStr">
        <is>
          <t>ข้อใดต่อไปนี้ไม่ใช่ลักษณะอาการหรือความผิดปกติที่พบได้ในผู้ป่วยโรคธาลัสซีเมียชนิดรุนแรง</t>
        </is>
      </c>
      <c r="D96" s="186" t="n"/>
      <c r="E96" s="186" t="inlineStr">
        <is>
          <t>อาการอ่อนเพลีย เหนื่อยง่าย</t>
        </is>
      </c>
      <c r="F96" s="186" t="inlineStr">
        <is>
          <t>ถ่ายอุจจาระเป็นสีคล้ำ (Melena)</t>
        </is>
      </c>
      <c r="G96" s="186" t="inlineStr">
        <is>
          <t>ผิวหนังซีดหรือมีภาวะดีซ่าน</t>
        </is>
      </c>
      <c r="H96" s="186" t="inlineStr">
        <is>
          <t>ท้องโตแน่นอึดอัดเนื่องจากมีตับและม้ามโต</t>
        </is>
      </c>
      <c r="I96" s="186" t="inlineStr">
        <is>
          <t>กระดูกใบหน้าผิดปกติ (Thalassemic facies) และการเจริญเติบโตช้า</t>
        </is>
      </c>
      <c r="J96" s="185" t="inlineStr">
        <is>
          <t>2</t>
        </is>
      </c>
      <c r="K96" s="186" t="inlineStr">
        <is>
          <t>✅ คำตอบที่ถูกต้อง: ข้อ ข. ถ่ายอุจจาระเป็นสีคล้ำ (Melena)
🎯 ทำไมข้อนี้ถึงถูก:
- คำตอบที่ถูกต้อง: ข้อ ข. ถ่ายอุจจาระเป็นสีคล้ำ (Melena)
- ทำไมข้อนี้ถึงถูก: ผู้ป่วยธาลัสซีเมียไม่ได้มีพยาธิสภาพของเลือดออกในทางเดินอาหารส่วนบน จึงไม่พบอาการถ่ายอุจจาระดำคล้ำ (melena)
🔍 ข้ออื่นผิดเพราะอะไร:
• ข้อ ก.: เกิดจากภาวะ chronic anemia ขาดออกซิเจนไปเลี้ยงเนื้อเยื่อ
• ข้อ ค.: เม็ดเลือดแดงแตกเรื้อรังทำให้เกิด unconjugated hyperbilirubinemia และ jaundice
• ข้อ ง.: Extramedullary hematopoiesis ทำให้ตับและม้ามทำงานหนักจนโต (Hepatosplenomegaly)
• ข้อ จ.: ไขกระดูกขยายตัวเพื่อชดเชยการสร้างเม็ดเลือด ทำให้กระดูกกะโหลกและโหนกแก้มโปน (Thalassemic facies)</t>
        </is>
      </c>
      <c r="L96" s="186" t="n"/>
      <c r="M96" s="186" t="inlineStr">
        <is>
          <t>Hematologic</t>
        </is>
      </c>
      <c r="N96" s="186" t="inlineStr">
        <is>
          <t>Thalassemia</t>
        </is>
      </c>
      <c r="O96" s="185" t="inlineStr">
        <is>
          <t>Clinic</t>
        </is>
      </c>
      <c r="P96" s="186" t="inlineStr">
        <is>
          <t>รุ่น RxCU83</t>
        </is>
      </c>
      <c r="Q96" s="185" t="inlineStr">
        <is>
          <t>แบบฝึกหัด</t>
        </is>
      </c>
      <c r="R96" s="185" t="inlineStr">
        <is>
          <t>Quiz เตรียมสอบ CC1 RxCU83</t>
        </is>
      </c>
      <c r="S96" s="185" t="n"/>
    </row>
    <row r="97" ht="24" customHeight="1" s="49">
      <c r="A97" s="185" t="n">
        <v>95</v>
      </c>
      <c r="B97" s="186" t="n"/>
      <c r="C97" s="186" t="inlineStr">
        <is>
          <t>ข้อใดกล่าวถูกต้องเกี่ยวกับภาวะโลหิตจางจากการขาดกรดโฟลิกหรือวิตามินบี 12 (Megaloblastic anemia)</t>
        </is>
      </c>
      <c r="D97" s="186" t="n"/>
      <c r="E97" s="186" t="inlineStr">
        <is>
          <t>Folate และวิตามิน B12 เป็นสารอาหารที่จำเป็นต่อการสังเคราะห์ DNA ของเซลล์เม็ดเลือดแดง</t>
        </is>
      </c>
      <c r="F97" s="186" t="inlineStr">
        <is>
          <t>การขาด Folate และวิตามิน B12 ทำให้เม็ดเลือดแดงมีขนาดเล็กกว่าปกติ</t>
        </is>
      </c>
      <c r="G97" s="186" t="inlineStr">
        <is>
          <t>ผู้ป่วยที่ขาด Folate และวิตามิน B12 จะตรวจพบค่า MCV ต่ำกว่า 80 fL</t>
        </is>
      </c>
      <c r="H97" s="186" t="inlineStr">
        <is>
          <t>สตรีตั้งครรภ์ไม่ควรรับประทานโฟเลตเพราะจะทำให้ทารกในครรภ์เกิด neural tube defect</t>
        </is>
      </c>
      <c r="I97" s="186" t="inlineStr">
        <is>
          <t>การขาดวิตามิน B12 และโฟเลตส่งผลให้การสร้างฮีโมโกลบินผิดปกติโดยตรง ทำให้สีเม็ดเลือดจางมากเป็นหลัก</t>
        </is>
      </c>
      <c r="J97" s="185" t="inlineStr">
        <is>
          <t>1</t>
        </is>
      </c>
      <c r="K97" s="186" t="inlineStr">
        <is>
          <t>✅ คำตอบที่ถูกต้อง: ข้อ ก. Folate และวิตามิน B12 เป็นสารอาหารที่จำเป็นต่อการสังเคราะห์ DNA ของเซลล์เม็ดเลือดแดง
🎯 ทำไมข้อนี้ถึงถูก:
- คำตอบที่ถูกต้อง: ข้อ ก. Folate และวิตามิน B12 เป็นสารอาหารที่จำเป็นต่อการสังเคราะห์ DNA ของเซลล์เม็ดเลือดแดง
- ทำไมข้อนี้ถึงถูก: วิตามินบี 12 และโฟเลตทำหน้าที่เป็น coenzyme ในการสังเคราะห์ thymidine ซึ่งจำเป็นต่อการสร้าง DNA หากขาดจะทำให้เซลล์สร้าง DNA ไม่ทันแต่ไซโทพลาสซึมโตต่อเนื่อง เกิดเป็น Megaloblast และเม็ดเลือดแดงตัวใหญ่ (Macrocytic, MCV &gt; 100 fL)
🔍 ข้ออื่นผิดเพราะอะไร:
• ข้อ ข.: เม็ดเลือดแดงจะมีขนาดใหญ่กว่าปกติ (Macrocytic) ไม่ใช่ขนาดเล็ก
• ข้อ ค.: ตรวจพบค่า MCV สูงกว่า 100 fL
• ข้อ ง.: การเสริมโฟเลตในหญิงตั้งครรภ์ช่วยป้องกัน Neural Tube Defects (NTDs) จึงแนะนำให้รับประทานทุกคน
• ข้อ จ.: พยาธิสภาพหลักคือความผิดปกติของการแบ่งตัวของ DNA ไม่ใช่การสร้างฮีโมโกลบิน</t>
        </is>
      </c>
      <c r="L97" s="186" t="n"/>
      <c r="M97" s="186" t="inlineStr">
        <is>
          <t>Hematologic</t>
        </is>
      </c>
      <c r="N97" s="186" t="inlineStr">
        <is>
          <t>Megaloblastic anemia</t>
        </is>
      </c>
      <c r="O97" s="185" t="inlineStr">
        <is>
          <t>Clinic</t>
        </is>
      </c>
      <c r="P97" s="186" t="inlineStr">
        <is>
          <t>รุ่น RxCU83</t>
        </is>
      </c>
      <c r="Q97" s="185" t="inlineStr">
        <is>
          <t>แบบฝึกหัด</t>
        </is>
      </c>
      <c r="R97" s="185" t="inlineStr">
        <is>
          <t>Quiz เตรียมสอบ CC1 RxCU83</t>
        </is>
      </c>
      <c r="S97" s="185" t="n"/>
    </row>
    <row r="98" ht="24" customHeight="1" s="49">
      <c r="A98" s="185" t="n">
        <v>96</v>
      </c>
      <c r="B98" s="186" t="n"/>
      <c r="C98" s="186" t="inlineStr">
        <is>
          <t>ข้อใดต่อไปนี้ไม่ใช่ยาที่ใช้รักษาผู้ป่วยโลหิตจางจากการขาดวิตามินบี 12 (Vitamin B12 deficiency)</t>
        </is>
      </c>
      <c r="D98" s="186" t="n"/>
      <c r="E98" s="186" t="inlineStr">
        <is>
          <t>5-Deoxyadenosylcobalamin</t>
        </is>
      </c>
      <c r="F98" s="186" t="inlineStr">
        <is>
          <t>Methylcobalamin</t>
        </is>
      </c>
      <c r="G98" s="186" t="inlineStr">
        <is>
          <t>Hydroxocobalamin oral</t>
        </is>
      </c>
      <c r="H98" s="186" t="inlineStr">
        <is>
          <t>Hydroxocobalamin IM</t>
        </is>
      </c>
      <c r="I98" s="186" t="inlineStr">
        <is>
          <t>Methylene blue</t>
        </is>
      </c>
      <c r="J98" s="185" t="inlineStr">
        <is>
          <t>5</t>
        </is>
      </c>
      <c r="K98" s="186" t="inlineStr">
        <is>
          <t>✅ คำตอบที่ถูกต้อง: ข้อ จ. Methylene blue
🎯 ทำไมข้อนี้ถึงถูก:
- คำตอบที่ถูกต้อง: ข้อ จ. Methylene blue
- ทำไมข้อนี้ถึงถูก: Methylene blue เป็นยารักษาภาวะ Methemoglobinemia และใช้เป็นสีตรวจวินิจฉัย ไม่ได้มีบทบาทในการรักษาภาวะขาดวิตามินบี 12
🔍 ข้ออื่นผิดเพราะอะไร:
• ข้อ ก.: 5-Deoxyadenosylcobalamin เป็น active coenzyme form ของวิตามินบี 12
• ข้อ ข.: Methylcobalamin เป็น active coenzyme form ของวิตามินบี 12 ในระบบประสาท
• ข้อ ค.: Hydroxocobalamin oral ใช้เสริมวิตามินบี 12 ในกรณีที่การดูดซึมปกติ
• ข้อ ง.: Hydroxocobalamin IM เป็นรูปแบบมาตรฐานที่นิยมให้ทางกล้ามเนื้อในผู้ป่วย Pernicious anemia</t>
        </is>
      </c>
      <c r="L98" s="186" t="n"/>
      <c r="M98" s="186" t="inlineStr">
        <is>
          <t>Hematologic</t>
        </is>
      </c>
      <c r="N98" s="186" t="inlineStr">
        <is>
          <t>Megaloblastic anemia</t>
        </is>
      </c>
      <c r="O98" s="185" t="inlineStr">
        <is>
          <t>Clinic</t>
        </is>
      </c>
      <c r="P98" s="186" t="inlineStr">
        <is>
          <t>รุ่น RxCU83</t>
        </is>
      </c>
      <c r="Q98" s="185" t="inlineStr">
        <is>
          <t>แบบฝึกหัด</t>
        </is>
      </c>
      <c r="R98" s="185" t="inlineStr">
        <is>
          <t>Quiz เตรียมสอบ CC1 RxCU83</t>
        </is>
      </c>
      <c r="S98" s="185" t="n"/>
    </row>
    <row r="99" ht="24" customHeight="1" s="49">
      <c r="A99" s="185" t="n">
        <v>97</v>
      </c>
      <c r="B99" s="186" t="n"/>
      <c r="C99" s="186" t="inlineStr">
        <is>
          <t>การให้ยาเสริมธาตุเหล็กรูปแบบรับประทานในข้อใดที่ให้ปริมาณธาตุเหล็กบริสุทธิ์ (Elemental iron) สูงที่สุดต่อ 1 เม็ด (ขนาดยาเกลือเท่ากัน)</t>
        </is>
      </c>
      <c r="D99" s="186" t="n"/>
      <c r="E99" s="186" t="inlineStr">
        <is>
          <t>Ferrous fumarate</t>
        </is>
      </c>
      <c r="F99" s="186" t="inlineStr">
        <is>
          <t>Ferrous sulfate, hydrated</t>
        </is>
      </c>
      <c r="G99" s="186" t="inlineStr">
        <is>
          <t>Ferrous sulfate, desiccated</t>
        </is>
      </c>
      <c r="H99" s="186" t="inlineStr">
        <is>
          <t>Ferrous gluconate</t>
        </is>
      </c>
      <c r="I99" s="186" t="inlineStr">
        <is>
          <t>Ferumoxytol</t>
        </is>
      </c>
      <c r="J99" s="185" t="inlineStr">
        <is>
          <t>1</t>
        </is>
      </c>
      <c r="K99" s="186" t="inlineStr">
        <is>
          <t>✅ คำตอบที่ถูกต้อง: ข้อ ก. Ferrous fumarate
🎯 ทำไมข้อนี้ถึงถูก:
- คำตอบที่ถูกต้อง: ข้อ ก. Ferrous fumarate
- ทำไมข้อนี้ถึงถูก: Ferrous fumarate มีสัดส่วน elemental iron สูงถึง 33% (ยา 200 mg ให้เหล็ก 66 mg) ซึ่งสูงกว่า Ferrous sulfate desiccated (30%), Ferrous sulfate hydrated (20%) และ Ferrous gluconate (12%)
🔍 ข้ออื่นผิดเพราะอะไร:
• ข้อ ข.: Ferrous sulfate hydrated มี elemental iron ประมาณ 20%
• ข้อ ค.: Ferrous sulfate desiccated มี elemental iron ประมาณ 30%
• ข้อ ง.: Ferrous gluconate มี elemental iron เพียง 12%
• ข้อ จ.: Ferumoxytol เป็นยาเสริมธาตุเหล็กรูปแบบฉีดเข้าหลอดเลือดดำ (IV) ไม่ใช่ยารับประทาน</t>
        </is>
      </c>
      <c r="L99" s="186" t="n"/>
      <c r="M99" s="186" t="inlineStr">
        <is>
          <t>Hematologic</t>
        </is>
      </c>
      <c r="N99" s="186" t="inlineStr">
        <is>
          <t>Iron deficiency anemia</t>
        </is>
      </c>
      <c r="O99" s="185" t="inlineStr">
        <is>
          <t>Clinic</t>
        </is>
      </c>
      <c r="P99" s="186" t="inlineStr">
        <is>
          <t>รุ่น RxCU83</t>
        </is>
      </c>
      <c r="Q99" s="185" t="inlineStr">
        <is>
          <t>แบบฝึกหัด</t>
        </is>
      </c>
      <c r="R99" s="185" t="inlineStr">
        <is>
          <t>Quiz เตรียมสอบ CC1 RxCU83</t>
        </is>
      </c>
      <c r="S99" s="185" t="n"/>
    </row>
    <row r="100" ht="24" customHeight="1" s="49">
      <c r="A100" s="185" t="n">
        <v>98</v>
      </c>
      <c r="B100" s="186" t="n"/>
      <c r="C100" s="186" t="inlineStr">
        <is>
          <t>ข้อใดต่อไปนี้ไม่ใช่ยาเสริมธาตุเหล็กในรูปแบบยาฉีด (Parenteral iron products)</t>
        </is>
      </c>
      <c r="D100" s="186" t="n"/>
      <c r="E100" s="186" t="inlineStr">
        <is>
          <t>Iron dextran</t>
        </is>
      </c>
      <c r="F100" s="186" t="inlineStr">
        <is>
          <t>Iron sucrose complex</t>
        </is>
      </c>
      <c r="G100" s="186" t="inlineStr">
        <is>
          <t>Iron sodium gluconate complex</t>
        </is>
      </c>
      <c r="H100" s="186" t="inlineStr">
        <is>
          <t>Ferrous fumarate</t>
        </is>
      </c>
      <c r="I100" s="186" t="inlineStr">
        <is>
          <t>Ferric carboxymaltose</t>
        </is>
      </c>
      <c r="J100" s="185" t="inlineStr">
        <is>
          <t>4</t>
        </is>
      </c>
      <c r="K100" s="186" t="inlineStr">
        <is>
          <t>✅ คำตอบที่ถูกต้อง: ข้อ ง. Ferrous fumarate
🎯 ทำไมข้อนี้ถึงถูก:
- คำตอบที่ถูกต้อง: ข้อ ง. Ferrous fumarate
- ทำไมข้อนี้ถึงถูก: Ferrous fumarate เป็นเกลือธาตุเหล็กในรูปแบบรับประทาน (oral tablet/capsule) เท่านั้น ไม่มียาในรูปแบบยาฉีด
🔍 ข้ออื่นผิดเพราะอะไร:
• ข้อ ก.: Iron dextran เป็นยาฉีดธาตุเหล็กรุ่นแรก (ต้องทำ test dose)
• ข้อ ข.: Iron sucrose complex เป็นยาฉีด IV ที่นิยมใช้บ่อยในผู้ป่วยฟอกไต
• ข้อ ค.: Iron sodium gluconate complex เป็นยาฉีดธาตุเหล็กทาง IV
• ข้อ จ.: Ferric carboxymaltose เป็นยาฉีดธาตุเหล็กที่ให้ขนาดสูงได้รวดเร็ว</t>
        </is>
      </c>
      <c r="L100" s="186" t="n"/>
      <c r="M100" s="186" t="inlineStr">
        <is>
          <t>Hematologic</t>
        </is>
      </c>
      <c r="N100" s="186" t="inlineStr">
        <is>
          <t>Iron deficiency anemia</t>
        </is>
      </c>
      <c r="O100" s="185" t="inlineStr">
        <is>
          <t>Clinic</t>
        </is>
      </c>
      <c r="P100" s="186" t="inlineStr">
        <is>
          <t>รุ่น RxCU83</t>
        </is>
      </c>
      <c r="Q100" s="185" t="inlineStr">
        <is>
          <t>แบบฝึกหัด</t>
        </is>
      </c>
      <c r="R100" s="185" t="inlineStr">
        <is>
          <t>Quiz เตรียมสอบ CC1 RxCU83</t>
        </is>
      </c>
      <c r="S100" s="185" t="n"/>
    </row>
    <row r="101" ht="24" customHeight="1" s="49">
      <c r="A101" s="185" t="n">
        <v>99</v>
      </c>
      <c r="B101" s="186" t="n"/>
      <c r="C101" s="186" t="inlineStr">
        <is>
          <t>ข้อใดไม่ใช่อาการข้างเคียงที่อาจเกิดขึ้นจากการได้รับยาเสริมธาตุเหล็กในรูปแบบยาฉีดเข้าหลอดเลือดดำ</t>
        </is>
      </c>
      <c r="D101" s="186" t="n"/>
      <c r="E101" s="186" t="inlineStr">
        <is>
          <t>อาการปวดและระคายเคืองบริเวณที่ฉีด (Local pain)</t>
        </is>
      </c>
      <c r="F101" s="186" t="inlineStr">
        <is>
          <t>ปฏิกิริยาแพ้ยารุนแรงชนิด Anaphylaxis</t>
        </is>
      </c>
      <c r="G101" s="186" t="inlineStr">
        <is>
          <t>อาการปวดศีรษะ (Headache)</t>
        </is>
      </c>
      <c r="H101" s="186" t="inlineStr">
        <is>
          <t>อาการไข้และปวดข้อ (Fever, arthralgia)</t>
        </is>
      </c>
      <c r="I101" s="186" t="inlineStr">
        <is>
          <t>ไม่มีข้อใดถูก (ทุกข้อเป็นอาการข้างเคียงที่พบได้)</t>
        </is>
      </c>
      <c r="J101" s="185" t="inlineStr">
        <is>
          <t>5</t>
        </is>
      </c>
      <c r="K101" s="186" t="inlineStr">
        <is>
          <t>✅ คำตอบที่ถูกต้อง: ข้อ จ. ไม่มีข้อใดถูก (ทุกข้อเป็นอาการข้างเคียงที่พบได้)
🎯 ทำไมข้อนี้ถึงถูก:
- คำตอบที่ถูกต้อง: ข้อ จ. ไม่มีข้อใดถูก (ทุกข้อเป็นอาการข้างเคียงที่พบได้)
- ทำไมข้อนี้ถึงถูก: การฉีดยาเสริมธาตุเหล็กเข้าทางหลอดเลือดดำสามารถทำให้เกิดอาการข้างเคียงได้ทั้งหมด ทั้ง local pain, systemic delayed reactions (ไข้ หนาวสั่น ปวดข้อ ปวดศีรษะ) และ acute hypersensitivity/anaphylaxis
🔍 ข้ออื่นผิดเพราะอะไร:
• ข้อ ก.: พบได้จากการระคายเคืองหลอดเลือดหรือการรั่วซึมของยา
• ข้อ ข.: พบได้โดยเฉพาะใน iron dextran และสารประกอบเหล็กโมเลกุลใหญ่
• ข้อ ค.: ปวดศีรษะและมึนงงเป็นปฏิกิริยาจากการให้ยาเร็วเกินไป
• ข้อ ง.: ไข้และปวดข้อเป็นลักษณะของ delayed arthralgia-myalgia syndrome</t>
        </is>
      </c>
      <c r="L101" s="186" t="n"/>
      <c r="M101" s="186" t="inlineStr">
        <is>
          <t>Hematologic</t>
        </is>
      </c>
      <c r="N101" s="186" t="inlineStr">
        <is>
          <t>Iron deficiency anemia</t>
        </is>
      </c>
      <c r="O101" s="185" t="inlineStr">
        <is>
          <t>Clinic</t>
        </is>
      </c>
      <c r="P101" s="186" t="inlineStr">
        <is>
          <t>รุ่น RxCU83</t>
        </is>
      </c>
      <c r="Q101" s="185" t="inlineStr">
        <is>
          <t>แบบฝึกหัด</t>
        </is>
      </c>
      <c r="R101" s="185" t="inlineStr">
        <is>
          <t>Quiz เตรียมสอบ CC1 RxCU83</t>
        </is>
      </c>
      <c r="S101" s="185" t="n"/>
    </row>
    <row r="102" ht="24" customHeight="1" s="49">
      <c r="A102" s="185" t="n">
        <v>100</v>
      </c>
      <c r="B102" s="186" t="n"/>
      <c r="C102" s="186" t="inlineStr">
        <is>
          <t>ข้อใดต่อไปนี้กล่าวผิดเกี่ยวกับผลข้างเคียงจากการรักษาภาวะโลหิตจางด้วยยาชนิดต่างๆ</t>
        </is>
      </c>
      <c r="D102" s="186" t="n"/>
      <c r="E102" s="186" t="inlineStr">
        <is>
          <t>กรณีใช้ EPO products: มักทำให้เกิดภาวะความดันโลหิตต่ำ</t>
        </is>
      </c>
      <c r="F102" s="186" t="inlineStr">
        <is>
          <t>กรณีใช้ธาตุเหล็กชนิดรับประทาน: มักทำให้ท้องผูก คลื่นไส้ หรือถ่ายอุจจาระสีดำ</t>
        </is>
      </c>
      <c r="G102" s="186" t="inlineStr">
        <is>
          <t>กรณีใช้ธาตุเหล็กชนิดฉีด: มีความเสี่ยงต่อการเกิดอาการแพ้ยาชนิด anaphylaxis</t>
        </is>
      </c>
      <c r="H102" s="186" t="inlineStr">
        <is>
          <t>กรณีใช้ folic acid: อาจพบอาการคลื่นไส้ ผื่นคัน หรืออาการแพ้ได้น้อยมาก</t>
        </is>
      </c>
      <c r="I102" s="186" t="inlineStr">
        <is>
          <t>กรณีใช้วิตามิน B12 ขนาดสูง: อาจพบภาวะ hypokalemia และ hyperuricemia ได้ในช่วงแรกของการตอบสนอง</t>
        </is>
      </c>
      <c r="J102" s="185" t="inlineStr">
        <is>
          <t>1</t>
        </is>
      </c>
      <c r="K102" s="186" t="inlineStr">
        <is>
          <t>✅ คำตอบที่ถูกต้อง: ข้อ ก. กรณีใช้ EPO products: มักทำให้เกิดภาวะความดันโลหิตต่ำ
🎯 ทำไมข้อนี้ถึงถูก:
- คำตอบที่ถูกต้อง: ข้อ ก. กรณีใช้ EPO products: มักทำให้เกิดภาวะความดันโลหิตต่ำ
- ทำไมข้อนี้ถึงถูก: ผลข้างเคียงที่สำคัญที่สุดของ Erythropoiesis-stimulating agents (EPO/Darbepoetin) คือ ภาวะความดันโลหิตสูง (Hypertension) จากการเพิ่มขึ้นของ hematocrit และ systemic vascular resistance ไม่ใช่ความดันต่ำ
🔍 ข้ออื่นผิดเพราะอะไร:
• ข้อ ข.: เป็นผลข้างเคียงเฉพาะที่ของเกลือธาตุเหล็กต่อเยื่อบุทางเดินอาหาร
• ข้อ ค.: เป็นความเสี่ยงที่สำคัญของยาฉีดธาตุเหล็ก
• ข้อ ง.: Folic acid ละลายน้ำได้ดีและมีความเป็นพิษต่ำมาก อาจพบผื่นแพ้ได้ประปราย
• ข้อ จ.: เมื่อเซลล์เม็ดเลือดแดงแบ่งตัวอย่างรวดเร็วหลังได้รับ B12 จะดึงโพแทสเซียมเข้าเซลล์จนเกิด hypokalemia และการสลาย purine เพิ่ม uric acid ชั่วคราว</t>
        </is>
      </c>
      <c r="L102" s="186" t="n"/>
      <c r="M102" s="186" t="inlineStr">
        <is>
          <t>Hematologic</t>
        </is>
      </c>
      <c r="N102" s="186" t="inlineStr">
        <is>
          <t>Iron deficiency anemia</t>
        </is>
      </c>
      <c r="O102" s="185" t="inlineStr">
        <is>
          <t>Clinic</t>
        </is>
      </c>
      <c r="P102" s="186" t="inlineStr">
        <is>
          <t>รุ่น RxCU83</t>
        </is>
      </c>
      <c r="Q102" s="185" t="inlineStr">
        <is>
          <t>แบบฝึกหัด</t>
        </is>
      </c>
      <c r="R102" s="185" t="inlineStr">
        <is>
          <t>Quiz เตรียมสอบ CC1 RxCU83</t>
        </is>
      </c>
      <c r="S102" s="185" t="n"/>
    </row>
    <row r="103" ht="24" customHeight="1" s="49">
      <c r="A103" s="185" t="n">
        <v>101</v>
      </c>
      <c r="B103" s="186" t="n"/>
      <c r="C103" s="186" t="inlineStr">
        <is>
          <t>ผู้ป่วยหญิงมีภาวะโลหิตจางจากการขาดธาตุเหล็ก (Iron Deficiency Anemia: IDA) อาหารในข้อใดเป็นแหล่งของ Heme iron ที่ดูดซึมได้ดีที่สุดที่ควรแนะนำให้รับประทาน</t>
        </is>
      </c>
      <c r="D103" s="186" t="n"/>
      <c r="E103" s="186" t="inlineStr">
        <is>
          <t>เลือดหมู เครื่องในสัตว์ เนื้อแดง</t>
        </is>
      </c>
      <c r="F103" s="186" t="inlineStr">
        <is>
          <t>ผักคะน้า ผักบุ้ง ผักตำลึง</t>
        </is>
      </c>
      <c r="G103" s="186" t="inlineStr">
        <is>
          <t>ถั่วเหลือง ถั่วเขียว เมล็ดฟักทอง</t>
        </is>
      </c>
      <c r="H103" s="186" t="inlineStr">
        <is>
          <t>นมวัว นมถั่วเหลือง ไข่ขาว</t>
        </is>
      </c>
      <c r="I103" s="186" t="inlineStr">
        <is>
          <t>แอปเปิ้ล กล้วย ส้ม</t>
        </is>
      </c>
      <c r="J103" s="185" t="inlineStr">
        <is>
          <t>1</t>
        </is>
      </c>
      <c r="K103" s="186" t="inlineStr">
        <is>
          <t>✅ คำตอบที่ถูกต้อง: ข้อ ก. เลือดหมู เครื่องในสัตว์ เนื้อแดง
🎯 ทำไมข้อนี้ถึงถูก:
ธาตุเหล็กในอาหารแบ่งเป็น Heme iron (พบในเนื้อสัตว์ เลือด เครื่องในสัตว์) ซึ่งดูดซึมได้สูงถึง 20-30% โดยไม่ขึ้นกับตัวยับยั้งในอาหาร ส่วน Non-heme iron (พบในผัก ไข่ และถั่ว) ดูดซึมได้น้อยเพียง 2-5% และถูกขัดขวางโดยไฟเตทและแทนนิน ดังนั้นแหล่งที่ดีที่สุดคือเลือดหมูและเนื้อแดง
🔍 ข้ออื่นผิดเพราะอะไร:
• ข้อ ข. ผิด เพราะผักใบเขียวเป็น Non-heme iron ซึ่งดูดซึมได้ต่ำ
• ข้อ ค. ผิด เพราะถั่วมีสาร Phytate ยับยั้งการดูดซึมธาตุเหล็ก
• ข้อ ง. ผิด เพราะแคลเซียมในนมวัวขัดขวางการดูดซึมธาตุเหล็ก
• ข้อ จ. ผิด เพราะผลไม้มีปริมาณธาตุเหล็กน้อยมาก (แม้จะมีวิตามินซีช่วยดูดซึม)</t>
        </is>
      </c>
      <c r="L103" s="186" t="inlineStr">
        <is>
          <t>Clinic</t>
        </is>
      </c>
      <c r="M103" s="186" t="inlineStr">
        <is>
          <t>Hematologic</t>
        </is>
      </c>
      <c r="N103" s="186" t="inlineStr">
        <is>
          <t>Anemias &amp; Iron Deficiency</t>
        </is>
      </c>
      <c r="O103" s="185" t="inlineStr">
        <is>
          <t>Clinic</t>
        </is>
      </c>
      <c r="P103" s="186" t="inlineStr">
        <is>
          <t>รุ่น RxCU83</t>
        </is>
      </c>
      <c r="Q103" s="185" t="inlineStr">
        <is>
          <t>แบบฝึกหัด</t>
        </is>
      </c>
      <c r="R103" s="185" t="inlineStr">
        <is>
          <t>Quiz เตรียมสอบ CC1 RxCU83</t>
        </is>
      </c>
      <c r="S103" s="185" t="n"/>
    </row>
    <row r="104" ht="24" customHeight="1" s="49">
      <c r="A104" s="185" t="n">
        <v>102</v>
      </c>
      <c r="B104" s="186"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t>
        </is>
      </c>
      <c r="C104" s="186" t="inlineStr">
        <is>
          <t>จากกรณีศึกษาข้างต้น ภาวะดังกล่าวจัดเป็นโรคโลหิตจางประเภทใดตามการจำแนกทางสัณฐานวิทยาของเม็ดเลือดแดง (Morphological Classification)</t>
        </is>
      </c>
      <c r="D104" s="186" t="inlineStr">
        <is>
          <t>Microcytic hypochromic anemia</t>
        </is>
      </c>
      <c r="E104" s="186" t="inlineStr">
        <is>
          <t>Microcytic hypochromic anemia</t>
        </is>
      </c>
      <c r="F104" s="186" t="inlineStr">
        <is>
          <t>Macrocytic megaloblastic anemia</t>
        </is>
      </c>
      <c r="G104" s="186" t="inlineStr">
        <is>
          <t>Normocytic normochromic anemia</t>
        </is>
      </c>
      <c r="H104" s="186" t="inlineStr">
        <is>
          <t>Hemolytic anemia</t>
        </is>
      </c>
      <c r="I104" s="186" t="inlineStr">
        <is>
          <t>Aplastic anemia</t>
        </is>
      </c>
      <c r="J104" s="185" t="inlineStr">
        <is>
          <t>1</t>
        </is>
      </c>
      <c r="K104" s="186" t="inlineStr">
        <is>
          <t>✅ คำตอบที่ถูกต้อง: ข้อ ก. Microcytic hypochromic anemia
🎯 ทำไมข้อนี้ถึงถูก:
🎯 ทำไมข้อนี้ถึงถูก: ค่า MCV 68 fL ซึ่งต่ำกว่า 80 fL บ่งชี้ว่าเม็ดเลือดแดงมีขนาดเล็กกว่าปกติ (Microcytic) และการขาดธาตุเหล็กทำให้การสังเคราะห์ Hemoglobin บกพร่อง เซลล์เม็ดเลือดแดงจึงมีสีซีดจางลง (Hypochromic, MCH/MCHC ต่ำ) จึงจัดเป็นภาวะ Microcytic Hypochromic Anemia อย่างชัดเจน
🔍 ข้ออื่นผิดเพราะอะไร:
• ข้อ ข.: Macrocytic megaloblastic anemia มีค่า MCV &gt; 100 fL เกิดจากการขาด Vitamin B12 หรือ Folic acid
• ข้อ ค.: Normocytic normochromic anemia มีค่า MCV อยู่ในช่วงปกติ (80-100 fL) พบในภาวะเสียเลือดเฉียบพลัน หรือ Anemia of Chronic Disease
• ข้อ ง.: Hemolytic anemia เป็นโลหิตจางจากการแตกทำลายของเม็ดเลือดแดง มักมีค่า Reticulocyte count สูงและบิลิรูบินสูง
• ข้อ จ.: Aplastic anemia เกิดจากไขกระดูกฝ่อล้มเหลว ทำให้เม็ดเลือดต่ำทุกสาย (Pancytopenia) และมักเป็นแบบ Normocytic</t>
        </is>
      </c>
      <c r="L104" s="186" t="inlineStr">
        <is>
          <t>Intermediate</t>
        </is>
      </c>
      <c r="M104" s="186" t="inlineStr">
        <is>
          <t>Hematologic</t>
        </is>
      </c>
      <c r="N104" s="186" t="inlineStr">
        <is>
          <t>Iron Deficiency Anemia Classification (Microcytic)</t>
        </is>
      </c>
      <c r="O104" s="185" t="inlineStr">
        <is>
          <t>Clinic</t>
        </is>
      </c>
      <c r="P104" s="186" t="inlineStr">
        <is>
          <t>[RECONSTRUCTED: ปรับแต่งและเติมเต็มบริบทโจทย์/ตัวเลือกเพื่อความสมบูรณ์] ข้อสอบจริง PLE-CC1 ปี 2567 ข้อ 33</t>
        </is>
      </c>
      <c r="Q104" s="185" t="inlineStr">
        <is>
          <t>ข้อสอบจริง</t>
        </is>
      </c>
      <c r="R104" s="185" t="inlineStr">
        <is>
          <t>2567</t>
        </is>
      </c>
      <c r="S104" s="185" t="inlineStr">
        <is>
          <t>CASE_2567_ANEMIA_01</t>
        </is>
      </c>
    </row>
    <row r="105" ht="24" customHeight="1" s="49">
      <c r="A105" s="185" t="n">
        <v>103</v>
      </c>
      <c r="B105" s="186" t="n"/>
      <c r="C105" s="186" t="inlineStr">
        <is>
          <t>ผู้ป่วยโรคริดสีดวงทวารหนักที่มีการใช้ยา Warfarin เป็นประจำเพื่อรักษาภาวะลิ่มเลือดอุดตัน ควรหลีกเลี่ยงการใช้อาหารเสริมหรือวิตามินในข้อใดต่อไปนี้เนื่องจากส่งผลรบกวนประสิทธิภาพและความปลอดภัยของยา</t>
        </is>
      </c>
      <c r="D105" s="186" t="inlineStr">
        <is>
          <t>วิตามินอี และวิตามินเค (Vitamin E and Vitamin K)</t>
        </is>
      </c>
      <c r="E105" s="186" t="inlineStr">
        <is>
          <t>วิตามินอี และวิตามินเค (Vitamin E and Vitamin K)</t>
        </is>
      </c>
      <c r="F105" s="186" t="inlineStr">
        <is>
          <t>วิตามินบี 1 และวิตามินบี 6 (Vitamin B1 and Vitamin B6)</t>
        </is>
      </c>
      <c r="G105" s="186" t="inlineStr">
        <is>
          <t>วิตามินซี (Vitamin C) ในขนาดปกติ</t>
        </is>
      </c>
      <c r="H105" s="186" t="inlineStr">
        <is>
          <t>แคลเซียมคาร์บอเนต (Calcium carbonate)</t>
        </is>
      </c>
      <c r="I105" s="186" t="inlineStr">
        <is>
          <t>โซเดียมคลอไรด์ (Sodium chloride)</t>
        </is>
      </c>
      <c r="J105" s="185" t="inlineStr">
        <is>
          <t>1</t>
        </is>
      </c>
      <c r="K105" s="186" t="inlineStr">
        <is>
          <t>✅ คำตอบที่ถูกต้อง: ข้อ ก. วิตามินอี และวิตามินเค (Vitamin E and Vitamin K)
🎯 ทำไมข้อนี้ถึงถูก:
🎯 ทำไมข้อนี้ถึงถูก: วิตามินเค (Vitamin K) ออกฤทธิ์ต้านฤทธิ์ของ Warfarin โดยตรง เนื่องจากเป็นสารตั้งต้นในการสร้าง Clotting factors (II, VII, IX, X) ส่งผลให้ค่า INR ลดลงและเพิ่มความเสี่ยง thromboembolism ในขณะที่วิตามินอี (Vitamin E) ในขนาดสูงมีฤทธิ์ยับยั้งการเกาะกลุ่มของเกล็ดเลือดและรบกวน vitamin K-dependent carboxylation ทำให้เสริมฤทธิ์ต้านการแข็งตัวของเลือดและเพิ่มความเสี่ยง bleeding อย่างรุนแรง ผู้ป่วยที่ใช้ Warfarin จึงต้องหลีกเลี่ยงการรับประทานทั้ง Vitamin K และ Vitamin E ขนาดสูง
🔍 ข้ออื่นผิดเพราะอะไร:
• ข้อ ข. วิตามินบี 1 และวิตามินบี 6: ไม่มีปฏิกิริยาต่อระบบการแข็งตัวของเลือดหรือเภสัชจลนศาสตร์ของ Warfarin สามารถรับประทานได้อย่างปลอดภัย
• ข้อ ค. วิตามินซี ในขนาดปกติ: วิตามินซีขนาดทั่วไปไม่ส่งผลรบกวนต่อฤทธิ์ของ Warfarin อย่างมีนัยสำคัญทางคลินิก
• ข้อ ง. แคลเซียมคาร์บอเนต: ไม่มีผลทางเภสัชพลศาสตร์ต่อการต้านการแข็งตัวของเลือดของ Warfarin
• ข้อ จ. โซเดียมคลอไรด์: เป็นเกลือแร่พื้นฐาน ไม่มีอันตรกิริยากับกลไกของ Warfarin</t>
        </is>
      </c>
      <c r="L105" s="186" t="inlineStr">
        <is>
          <t>Clinic</t>
        </is>
      </c>
      <c r="M105" s="186" t="inlineStr">
        <is>
          <t>Hematologic</t>
        </is>
      </c>
      <c r="N105" s="186" t="inlineStr">
        <is>
          <t>Warfarin Drug Interactions</t>
        </is>
      </c>
      <c r="O105" s="185" t="inlineStr">
        <is>
          <t>ข้อสอบจริง</t>
        </is>
      </c>
      <c r="P105" s="186" t="inlineStr">
        <is>
          <t>PLE_CC1_2567_Key ข้อ 87</t>
        </is>
      </c>
      <c r="Q105" s="185" t="inlineStr">
        <is>
          <t>ข้อสอบจริง</t>
        </is>
      </c>
      <c r="R105" s="185" t="inlineStr">
        <is>
          <t>2567</t>
        </is>
      </c>
      <c r="S105" s="185" t="n"/>
    </row>
    <row r="106">
      <c r="A106" s="185" t="n">
        <v>104</v>
      </c>
      <c r="B106" s="186" t="inlineStr">
        <is>
          <t>ตามเกณฑ์มาตรฐานขององค์การอนามัยโลก (WHO Criteria)</t>
        </is>
      </c>
      <c r="C106" s="186" t="inlineStr">
        <is>
          <t>ข้อใดต่อไปนี้ระบุเกณฑ์การวินิจฉัยภาวะโลหิตจาง (Anemia) ได้ถูกต้อง</t>
        </is>
      </c>
      <c r="D106" s="186" t="n"/>
      <c r="E106" s="186" t="inlineStr">
        <is>
          <t>ระดับ Hemoglobin (Hb) น้อยกว่า 13 g/dL ในผู้ชายวัยผู้ใหญ่</t>
        </is>
      </c>
      <c r="F106" s="186" t="inlineStr">
        <is>
          <t>ระดับ Hemoglobin (Hb) น้อยกว่า 14 g/dL ในผู้หญิงวัยผู้ใหญ่ที่ไม่ตั้งครรภ์</t>
        </is>
      </c>
      <c r="G106" s="186" t="inlineStr">
        <is>
          <t>ระดับ Mean Corpuscular Volume (MCV) ต่ำกว่า 90 fL</t>
        </is>
      </c>
      <c r="H106" s="186" t="inlineStr">
        <is>
          <t>ระดับ Serum Ferritin ต่ำกว่า 100 ng/mL</t>
        </is>
      </c>
      <c r="I106" s="186" t="inlineStr">
        <is>
          <t>ระดับ Hematocrit (Hct) ต่ำกว่า 42% ในผู้หญิงวัยผู้ใหญ่ที่ไม่ตั้งครรภ์</t>
        </is>
      </c>
      <c r="J106" s="185" t="inlineStr">
        <is>
          <t>1</t>
        </is>
      </c>
      <c r="K106" s="186" t="inlineStr">
        <is>
          <t>✅ คำตอบที่ถูกต้อง: ข้อ ก. ระดับ Hemoglobin (Hb) น้อยกว่า 13 g/dL ในผู้ชายวัยผู้ใหญ่
🎯 ทำไมข้อนี้ถึงถูก:
ตามนิยามมาตรฐานของ WHO การวินิจฉัยภาวะโลหิตจางกำหนดเกณฑ์ระดับฮีโมโกลบิน (Hb) ดังนี้:
- ผู้ชายวัยผู้ใหญ่ (อายุ 15 ปีขึ้นไป): Hb &lt; 13.0 g/dL
- ผู้หญิงวัยผู้ใหญ่ที่ไม่ตั้งครรภ์: Hb &lt; 12.0 g/dL
- สตรีมีครรภ์: Hb &lt; 11.0 g/dL
- เด็กอายุ 6 - 59 เดือน: Hb &lt; 11.0 g/dL
ดังนั้น เกณฑ์ Hb &lt; 13 g/dL ในผู้ชายจึงถูกต้องตามนิยามของ WHO
🔍 ข้ออื่นผิดเพราะอะไร:
• ข้อ ข. ผิดเพราะ: เกณฑ์ในหญิงไม่ตั้งครรภ์คือ Hb &lt; 12 g/dL ไม่ใช่ 14 g/dL
• ข้อ ค. ผิดเพราะ: MCV &lt; 80 fL บ่งชี้ Microcytic anemia แต่ไม่ใช่เกณฑ์นิยามของภาวะโลหิตจางโดยรวม
• ข้อ ง. ผิดเพราะ: Serum ferritin &lt; 15 - 30 ng/mL บ่งชี้ภาวะขาดธาตุเหล็ก ไม่ใช่ 100 ng/mL
• ข้อ จ. ผิดเพราะ: Hct ปกติในผู้หญิงคือประมาณ 36 - 44% (เกณฑ์โลหิตจางคือ Hct &lt; 36%)</t>
        </is>
      </c>
      <c r="L106" s="186" t="n"/>
      <c r="M106" s="186" t="inlineStr">
        <is>
          <t>Hematologic</t>
        </is>
      </c>
      <c r="N106" s="186" t="inlineStr">
        <is>
          <t>Anemia Diagnostic Criteria (WHO Guidelines)</t>
        </is>
      </c>
      <c r="O106" s="185" t="inlineStr">
        <is>
          <t>Clinic</t>
        </is>
      </c>
      <c r="P106" s="186" t="inlineStr">
        <is>
          <t>ข้อสอบจริง PLE-CC1 ปี 2566 Day 1 ข้อ 87 [CASE_2566_ANEMIA_01]</t>
        </is>
      </c>
      <c r="Q106" s="185" t="inlineStr">
        <is>
          <t>ข้อสอบจริง</t>
        </is>
      </c>
      <c r="R106" s="185" t="inlineStr">
        <is>
          <t>2566 Day 1</t>
        </is>
      </c>
      <c r="S106" s="185" t="inlineStr">
        <is>
          <t>CASE_2566_ANEMIA_01</t>
        </is>
      </c>
    </row>
    <row r="107">
      <c r="A107" s="185" t="n">
        <v>105</v>
      </c>
      <c r="B107" s="186" t="inlineStr">
        <is>
          <t>ในการให้คำปรึกษาแก่ผู้ป่วยที่ได้รับยาบำรุงธาตุเหล็ก Ferrous fumarate หรือ Ferrous sulfate</t>
        </is>
      </c>
      <c r="C107" s="186" t="inlineStr">
        <is>
          <t>ข้อใดต่อไปนี้กล่าวได้ถูกต้องตามหลักวิชาการ</t>
        </is>
      </c>
      <c r="D107" s="186" t="n"/>
      <c r="E107" s="186" t="inlineStr">
        <is>
          <t>การรับประทานยาพร้อมวิตามินซีจะช่วยเร่งการขับธาตุเหล็กทิ้งทางไต</t>
        </is>
      </c>
      <c r="F107" s="186" t="inlineStr">
        <is>
          <t>ยาจะทำให้อุจจาระมีสีดำเข้ม (Black stools) ซึ่งเป็นผลจากการขับธาตุเหล็กที่ไม่ดูดซึมและไม่เป็นอันตราย</t>
        </is>
      </c>
      <c r="G107" s="186" t="inlineStr">
        <is>
          <t>อาการไม่พึงประสงค์ที่พบบ่อยที่สุดของยาคืออาการปวดศีรษะไมเกรนรุนแรง</t>
        </is>
      </c>
      <c r="H107" s="186" t="inlineStr">
        <is>
          <t>ยาจะถูกเปลี่ยนสภาพและขับออกทำให้ปัสสาวะเปลี่ยนเป็นสีน้ำตาลเข้มตลอดการรักษา</t>
        </is>
      </c>
      <c r="I107" s="186" t="inlineStr">
        <is>
          <t>ควรแนะนำให้รับประทานยาพร้อมชากาแฟหรือนมสดเพื่อช่วยลดอาการระคายเคืองกระเพาะอาหาร</t>
        </is>
      </c>
      <c r="J107" s="185" t="inlineStr">
        <is>
          <t>2</t>
        </is>
      </c>
      <c r="K107" s="186" t="inlineStr">
        <is>
          <t>✅ คำตอบที่ถูกต้อง: ข้อ ข. ยาจะทำให้อุจจาระมีสีดำเข้ม (Black stools) ซึ่งเป็นผลจากการขับธาตุเหล็กที่ไม่ดูดซึมและไม่เป็นอันตราย
🎯 ทำไมข้อนี้ถึงถูก:
ธาตุเหล็กส่วนใหญ่ที่ไม่ถูกดูดซึมในทางเดินอาหารจะทำปฏิกิริยากับ Hydrogen sulfide ในลำไส้ใหญ่ เกิดเป็นสารประกอบ Iron sulfide ซึ่งมีสีดำ ส่งผลให้อุจจาระของผู้ป่วยเปลี่ยนเป็นสีดำคล้ำ (Dark or black stools) เภสัชกรต้องให้คำแนะนำล่วงหน้าเพื่อให้ผู้ป่วยคลายความกังวลและไม่สับสนกับภาวะเลือดออกในทางเดินอาหาร (Melena)
🔍 ข้ออื่นผิดเพราะอะไร:
• ข้อ ก. ผิดเพราะ: วิตามินซี (Ascorbic acid) ช่วยรีดิวซ์ Fe3+ เป็น Fe2+ เพิ่มการดูดซึมธาตุเหล็ก ไม่ใช่เร่งการขับทิ้ง
• ข้อ ค. ผิดเพราะ: อาการข้างเคียงที่พบบ่อยที่สุดคือ คลื่นไส้ แน่นท้อง ท้องผูก หรืออุจจาระร่วง
• ข้อ ง. ผิดเพราะ: ธาตุเหล็กไม่ได้ขับออกทางไตจนทำให้ปัสสาวะเป็นสีน้ำตาล
• ข้อ จ. ผิดเพราะ: ชา กาแฟ (มีแทนนิน) และนม (มีแคลเซียม) จะขัดขวางการดูดซึมธาตุเหล็กอย่างรุนแรง จึงต้องหลีกเลี่ยง</t>
        </is>
      </c>
      <c r="L107" s="186" t="n"/>
      <c r="M107" s="186" t="inlineStr">
        <is>
          <t>Hematologic</t>
        </is>
      </c>
      <c r="N107" s="186" t="inlineStr">
        <is>
          <t>Oral Iron Therapy Patient Counseling</t>
        </is>
      </c>
      <c r="O107" s="185" t="inlineStr">
        <is>
          <t>Clinic</t>
        </is>
      </c>
      <c r="P107" s="186" t="inlineStr">
        <is>
          <t>ข้อสอบจริง PLE-CC1 ปี 2566 Day 1 ข้อ 91 [CASE_2566_ANEMIA_01]</t>
        </is>
      </c>
      <c r="Q107" s="185" t="inlineStr">
        <is>
          <t>ข้อสอบจริง</t>
        </is>
      </c>
      <c r="R107" s="185" t="inlineStr">
        <is>
          <t>2566 Day 1</t>
        </is>
      </c>
      <c r="S107" s="185" t="inlineStr">
        <is>
          <t>CASE_2566_ANEMIA_01</t>
        </is>
      </c>
    </row>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U100"/>
  <sheetViews>
    <sheetView workbookViewId="0">
      <pane ySplit="2" topLeftCell="A108" activePane="bottomLeft" state="frozen"/>
      <selection pane="bottomLeft" activeCell="A3" sqref="A3:P121"/>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เด็กชายอายุ 5 ปี โดนสุนัขกัดที่บริเวณหน้า คุณแม่พาสมาให้แพทย์์ฉีดวัคซีน</t>
        </is>
      </c>
      <c r="C3" s="186" t="inlineStr">
        <is>
          <t>นอกจากแพทย์์ฉีดวัคซีนพิษสุนัขบ้าให้แล้ว ต้องฉีดอะไรอีก ที่เหมาะสมที่สุด</t>
        </is>
      </c>
      <c r="D3" s="186" t="n"/>
      <c r="E3" s="186" t="inlineStr">
        <is>
          <t>HRIG คู่กับ tetanus วัคซีน</t>
        </is>
      </c>
      <c r="F3" s="186" t="inlineStr">
        <is>
          <t>ERIG คู่กับ tetanus วัคซีน</t>
        </is>
      </c>
      <c r="G3" s="186" t="inlineStr">
        <is>
          <t>HRIG คู่กับ pertussis วัคซีน</t>
        </is>
      </c>
      <c r="H3" s="186" t="inlineStr">
        <is>
          <t>HRIG คู่กับ ERIG</t>
        </is>
      </c>
      <c r="I3" s="188" t="inlineStr">
        <is>
          <t>ไม่ต้องฉีดเพิ่มแล้ว</t>
        </is>
      </c>
      <c r="J3" s="185" t="inlineStr">
        <is>
          <t>1</t>
        </is>
      </c>
      <c r="K3" s="186" t="inlineStr">
        <is>
          <t>✅ คำตอบที่ถูกต้อง: ข้อ ก. HRIG คู่กับ tetanus วัคซีน
🎯 ทำไมข้อนี้ถึงถูก: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t>
        </is>
      </c>
      <c r="L3" s="186" t="n"/>
      <c r="M3" s="186" t="inlineStr">
        <is>
          <t>Immunologic</t>
        </is>
      </c>
      <c r="N3" s="186" t="inlineStr">
        <is>
          <t>EPI Vaccines</t>
        </is>
      </c>
      <c r="O3" s="185" t="inlineStr">
        <is>
          <t>Clinic</t>
        </is>
      </c>
      <c r="P3" s="186" t="inlineStr">
        <is>
          <t>ข้อ 1 Pharma Plus เล่มม่วง (เฉลยข้อ ก ข)</t>
        </is>
      </c>
      <c r="Q3" s="185" t="inlineStr">
        <is>
          <t>แบบฝึกหัด</t>
        </is>
      </c>
      <c r="R3" s="185" t="inlineStr">
        <is>
          <t>เล่มม่วง</t>
        </is>
      </c>
      <c r="S3" s="185" t="n"/>
    </row>
    <row r="4" ht="24" customHeight="1" s="49">
      <c r="A4" s="187" t="n">
        <v>2</v>
      </c>
      <c r="B4" s="186" t="n"/>
      <c r="C4" s="186" t="inlineStr">
        <is>
          <t>วัคซีนพิษสุนัขบ้าเป็นเชื้อชนิดใด</t>
        </is>
      </c>
      <c r="D4" s="186" t="n"/>
      <c r="E4" s="186" t="inlineStr">
        <is>
          <t>Live attenuated vaccine</t>
        </is>
      </c>
      <c r="F4" s="186" t="inlineStr">
        <is>
          <t>Toxoids</t>
        </is>
      </c>
      <c r="G4" s="186" t="inlineStr">
        <is>
          <t>Killed vaccine</t>
        </is>
      </c>
      <c r="H4" s="186" t="inlineStr">
        <is>
          <t>Subunit</t>
        </is>
      </c>
      <c r="I4" s="188" t="inlineStr">
        <is>
          <t>Immunoglobulin</t>
        </is>
      </c>
      <c r="J4" s="185" t="inlineStr">
        <is>
          <t>1</t>
        </is>
      </c>
      <c r="K4" s="186" t="inlineStr">
        <is>
          <t>✅ คำตอบที่ถูกต้อง: ข้อ ก. Live attenuated vaccine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t>
        </is>
      </c>
      <c r="L4" s="186" t="n"/>
      <c r="M4" s="186" t="inlineStr">
        <is>
          <t>Immunologic</t>
        </is>
      </c>
      <c r="N4" s="186" t="inlineStr">
        <is>
          <t>EPI Vaccines</t>
        </is>
      </c>
      <c r="O4" s="185" t="inlineStr">
        <is>
          <t>Clinic</t>
        </is>
      </c>
      <c r="P4" s="186" t="inlineStr">
        <is>
          <t>ข้อ 2 Pharma Plus เล่มม่วง (เฉลยข้อ ก)</t>
        </is>
      </c>
      <c r="Q4" s="185" t="inlineStr">
        <is>
          <t>แบบฝึกหัด</t>
        </is>
      </c>
      <c r="R4" s="185" t="inlineStr">
        <is>
          <t>เล่มม่วง</t>
        </is>
      </c>
      <c r="S4" s="185" t="n"/>
    </row>
    <row r="5" ht="24" customHeight="1" s="49">
      <c r="A5" s="187" t="n">
        <v>3</v>
      </c>
      <c r="B5" s="186" t="n"/>
      <c r="C5" s="186" t="inlineStr">
        <is>
          <t>แม่ต้องพาลูกมาฉีดกี่ครั้ง</t>
        </is>
      </c>
      <c r="D5" s="186" t="n"/>
      <c r="E5" s="186" t="inlineStr">
        <is>
          <t>Montelukast 10 mg HS</t>
        </is>
      </c>
      <c r="F5" s="186" t="inlineStr">
        <is>
          <t>Hydroxyzine 25 mg HS</t>
        </is>
      </c>
      <c r="G5" s="186" t="inlineStr">
        <is>
          <t>Diphenhydramine 25 mg IV</t>
        </is>
      </c>
      <c r="H5" s="186" t="inlineStr">
        <is>
          <t>Cetirizine 10 mg OD</t>
        </is>
      </c>
      <c r="I5" s="188" t="inlineStr">
        <is>
          <t>Loratadine 10 mg OD</t>
        </is>
      </c>
      <c r="J5" s="185" t="inlineStr">
        <is>
          <t>4</t>
        </is>
      </c>
      <c r="K5" s="186" t="inlineStr">
        <is>
          <t>✅ คำตอบที่ถูกต้อง: ข้อ ง. Cetirizine 10 mg OD
🎯 ทำไมข้อนี้ถึงถูก: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t>
        </is>
      </c>
      <c r="L5" s="186" t="n"/>
      <c r="M5" s="186" t="inlineStr">
        <is>
          <t>Immunologic</t>
        </is>
      </c>
      <c r="N5" s="186" t="inlineStr">
        <is>
          <t>EPI Vaccines</t>
        </is>
      </c>
      <c r="O5" s="185" t="inlineStr">
        <is>
          <t>Clinic</t>
        </is>
      </c>
      <c r="P5" s="186" t="inlineStr">
        <is>
          <t>ข้อ 3 Pharma Plus เล่มม่วง (เฉลยข้อ ง)</t>
        </is>
      </c>
      <c r="Q5" s="185" t="inlineStr">
        <is>
          <t>แบบฝึกหัด</t>
        </is>
      </c>
      <c r="R5" s="185" t="inlineStr">
        <is>
          <t>เล่มม่วง</t>
        </is>
      </c>
      <c r="S5" s="185" t="n"/>
    </row>
    <row r="6" ht="24" customHeight="1" s="49">
      <c r="A6" s="187" t="n">
        <v>4</v>
      </c>
      <c r="B6" s="186" t="n"/>
      <c r="C6" s="186" t="inlineStr">
        <is>
          <t>ถ้าครั้งที่ 2 ของการฉีดวัคซีน เด็กไม่สามารถมาตามตารางนัดได้ ข้อใดสามารถทำได้เพื่อให้เด็กมีภูมิคุ้มกันอยู่</t>
        </is>
      </c>
      <c r="D6" s="186" t="n"/>
      <c r="E6" s="186" t="inlineStr">
        <is>
          <t>ให้มารับการฉีดวัคซีนก่อนกำหนด 1 วัน</t>
        </is>
      </c>
      <c r="F6" s="186" t="inlineStr">
        <is>
          <t>ให้มารับการฉีดวัคซีนครั้งที่ 3 แทน</t>
        </is>
      </c>
      <c r="G6" s="186" t="inlineStr">
        <is>
          <t>เริ่มต้นการฉีดวัคซีนใหม่</t>
        </is>
      </c>
      <c r="H6" s="186" t="inlineStr">
        <is>
          <t>ให้มารับการฉีดวัคซีนหลังกำหนดให้เร็วที่สุด</t>
        </is>
      </c>
      <c r="I6" s="188" t="inlineStr">
        <is>
          <t>ให้มารับการฉีดวัคซีนหลังกำหนด 5 วัน</t>
        </is>
      </c>
      <c r="J6" s="185" t="inlineStr">
        <is>
          <t>4</t>
        </is>
      </c>
      <c r="K6" s="186" t="inlineStr">
        <is>
          <t>✅ คำตอบที่ถูกต้อง: ข้อ ง. ให้มารับการฉีดวัคซีนหลังกำหนดให้เร็วที่สุด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t>
        </is>
      </c>
      <c r="L6" s="186" t="n"/>
      <c r="M6" s="186" t="inlineStr">
        <is>
          <t>Immunologic</t>
        </is>
      </c>
      <c r="N6" s="186" t="inlineStr">
        <is>
          <t>EPI Vaccines</t>
        </is>
      </c>
      <c r="O6" s="185" t="inlineStr">
        <is>
          <t>Clinic</t>
        </is>
      </c>
      <c r="P6" s="186" t="inlineStr">
        <is>
          <t>ข้อ 4 Pharma Plus เล่มม่วง (เฉลยข้อ ง)</t>
        </is>
      </c>
      <c r="Q6" s="185" t="inlineStr">
        <is>
          <t>แบบฝึกหัด</t>
        </is>
      </c>
      <c r="R6" s="185" t="inlineStr">
        <is>
          <t>เล่มม่วง</t>
        </is>
      </c>
      <c r="S6" s="185" t="n"/>
    </row>
    <row r="7" ht="24" customHeight="1" s="49">
      <c r="A7" s="187" t="n">
        <v>5</v>
      </c>
      <c r="B7" s="186" t="n"/>
      <c r="C7" s="186"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D7" s="186" t="n"/>
      <c r="E7" s="186" t="inlineStr">
        <is>
          <t>ฉีดใหม่ทั้งชุด 5 เข็ม</t>
        </is>
      </c>
      <c r="F7" s="186" t="inlineStr">
        <is>
          <t>ไม่ต้องฉีดวัคซีน</t>
        </is>
      </c>
      <c r="G7" s="186" t="inlineStr">
        <is>
          <t>ฉีดซ้ำใหม่เพียงหนึ่งเข็ม</t>
        </is>
      </c>
      <c r="H7" s="186" t="inlineStr">
        <is>
          <t>ฉีดวัคซีนอีกสองเข็ม</t>
        </is>
      </c>
      <c r="I7" s="188" t="inlineStr">
        <is>
          <t>แล้วแต่กรณี</t>
        </is>
      </c>
      <c r="J7" s="185" t="inlineStr">
        <is>
          <t>3</t>
        </is>
      </c>
      <c r="K7" s="186" t="inlineStr">
        <is>
          <t>✅ คำตอบที่ถูกต้อง: ข้อ ค. ฉีดซ้ำใหม่เพียงหนึ่งเข็ม
🎯 ทำไมข้อนี้ถึงถูก: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t>
        </is>
      </c>
      <c r="L7" s="186" t="n"/>
      <c r="M7" s="186" t="inlineStr">
        <is>
          <t>Immunologic</t>
        </is>
      </c>
      <c r="N7" s="186" t="inlineStr">
        <is>
          <t>EPI Vaccines</t>
        </is>
      </c>
      <c r="O7" s="185" t="inlineStr">
        <is>
          <t>Clinic</t>
        </is>
      </c>
      <c r="P7" s="186" t="inlineStr">
        <is>
          <t>ข้อ 5 Pharma Plus เล่มม่วง (เฉลยข้อ ค)</t>
        </is>
      </c>
      <c r="Q7" s="185" t="inlineStr">
        <is>
          <t>แบบฝึกหัด</t>
        </is>
      </c>
      <c r="R7" s="185" t="inlineStr">
        <is>
          <t>เล่มม่วง</t>
        </is>
      </c>
      <c r="S7" s="185" t="n"/>
    </row>
    <row r="8" ht="24" customHeight="1" s="49">
      <c r="A8" s="187" t="n">
        <v>6</v>
      </c>
      <c r="B8" s="186" t="n"/>
      <c r="C8" s="186" t="inlineStr">
        <is>
          <t>ข้อใดผิดเกี่ยวกับชีววัตถุ</t>
        </is>
      </c>
      <c r="D8" s="186" t="n"/>
      <c r="E8" s="186" t="inlineStr">
        <is>
          <t>เป็นวัตถุที่สังเคราะห์ทางเคมีได้ง่าย</t>
        </is>
      </c>
      <c r="F8" s="186" t="inlineStr">
        <is>
          <t>ตัวอย่างของชีววัตถุ คือ antitoxins , bacterial vaccines , blood products , hormone extracts</t>
        </is>
      </c>
      <c r="G8" s="186" t="inlineStr">
        <is>
          <t>Insulin จัดเป็นชีววัตถุ</t>
        </is>
      </c>
      <c r="H8" s="186" t="inlineStr">
        <is>
          <t>วัตถุที่ได้จากสิ่งมีชีวิตและใช้สำหรับป้องกันหรือรักษาโรค</t>
        </is>
      </c>
      <c r="I8" s="188" t="inlineStr">
        <is>
          <t>ไม่มีข้อผิด</t>
        </is>
      </c>
      <c r="J8" s="185" t="inlineStr">
        <is>
          <t>1</t>
        </is>
      </c>
      <c r="K8" s="186" t="inlineStr">
        <is>
          <t>✅ คำตอบที่ถูกต้อง: ข้อ ก. เป็นวัตถุที่สังเคราะห์ทางเคมีได้ง่าย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t>
        </is>
      </c>
      <c r="L8" s="186" t="n"/>
      <c r="M8" s="186" t="inlineStr">
        <is>
          <t>Immunologic</t>
        </is>
      </c>
      <c r="N8" s="186" t="inlineStr">
        <is>
          <t>Allergic rhinitis</t>
        </is>
      </c>
      <c r="O8" s="185" t="inlineStr">
        <is>
          <t>Clinic</t>
        </is>
      </c>
      <c r="P8" s="186" t="inlineStr">
        <is>
          <t>ข้อ 6 Pharma Plus เล่มม่วง (เฉลยข้อ ก)</t>
        </is>
      </c>
      <c r="Q8" s="185" t="inlineStr">
        <is>
          <t>แบบฝึกหัด</t>
        </is>
      </c>
      <c r="R8" s="185" t="inlineStr">
        <is>
          <t>เล่มม่วง</t>
        </is>
      </c>
      <c r="S8" s="185" t="n"/>
    </row>
    <row r="9" ht="24" customHeight="1" s="49">
      <c r="A9" s="187" t="n">
        <v>7</v>
      </c>
      <c r="B9" s="186" t="n"/>
      <c r="C9" s="186" t="inlineStr">
        <is>
          <t>วัตถุประสงค์ในการเติม adjuvant คือข้อใด</t>
        </is>
      </c>
      <c r="D9" s="186" t="n"/>
      <c r="E9" s="186" t="inlineStr">
        <is>
          <t>เพื่อเพิ่มการละลาย</t>
        </is>
      </c>
      <c r="F9" s="186" t="inlineStr">
        <is>
          <t>ทำให้ไวรัสอ่อนฤทธิ์ลง</t>
        </is>
      </c>
      <c r="G9" s="186" t="inlineStr">
        <is>
          <t>เพื่อเพิ่มความคงตัว</t>
        </is>
      </c>
      <c r="H9" s="186" t="inlineStr">
        <is>
          <t>เพื่อเป็นสารต้านจุลชีพ</t>
        </is>
      </c>
      <c r="I9" s="188" t="inlineStr">
        <is>
          <t>เพื่อเพิ่มการตอบสนองต่อภูมิคุ้มกัน</t>
        </is>
      </c>
      <c r="J9" s="185" t="inlineStr">
        <is>
          <t>5</t>
        </is>
      </c>
      <c r="K9" s="186" t="inlineStr">
        <is>
          <t>✅ คำตอบที่ถูกต้อง: ข้อ จ. เพื่อเพิ่มการตอบสนองต่อภูมิคุ้มกัน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t>
        </is>
      </c>
      <c r="L9" s="186" t="n"/>
      <c r="M9" s="186" t="inlineStr">
        <is>
          <t>Immunologic</t>
        </is>
      </c>
      <c r="N9" s="186" t="inlineStr">
        <is>
          <t>EPI Vaccines</t>
        </is>
      </c>
      <c r="O9" s="185" t="inlineStr">
        <is>
          <t>Clinic</t>
        </is>
      </c>
      <c r="P9" s="186" t="inlineStr">
        <is>
          <t>ข้อ 7 Pharma Plus เล่มม่วง (เฉลยข้อ จ)</t>
        </is>
      </c>
      <c r="Q9" s="185" t="inlineStr">
        <is>
          <t>แบบฝึกหัด</t>
        </is>
      </c>
      <c r="R9" s="185" t="inlineStr">
        <is>
          <t>เล่มม่วง</t>
        </is>
      </c>
      <c r="S9" s="185" t="n"/>
    </row>
    <row r="10" ht="24" customHeight="1" s="49">
      <c r="A10" s="187" t="n">
        <v>8</v>
      </c>
      <c r="B10" s="186" t="n"/>
      <c r="C10" s="186" t="inlineStr">
        <is>
          <t>หากท่านเป็นเภสัชกรณ์ ท่านจะเก็บวัคซีนใดในช่องแช่แข็ง เพื่อเพิ่มอายุยาให้นานขึ้น</t>
        </is>
      </c>
      <c r="D10" s="186" t="n"/>
      <c r="E10" s="186" t="inlineStr">
        <is>
          <t>DTP</t>
        </is>
      </c>
      <c r="F10" s="186" t="inlineStr">
        <is>
          <t>OPV</t>
        </is>
      </c>
      <c r="G10" s="186" t="inlineStr">
        <is>
          <t>HBV</t>
        </is>
      </c>
      <c r="H10" s="186" t="inlineStr">
        <is>
          <t>Typhoid vaccine</t>
        </is>
      </c>
      <c r="I10" s="188" t="inlineStr">
        <is>
          <t>Rabies vaccine</t>
        </is>
      </c>
      <c r="J10" s="185" t="inlineStr">
        <is>
          <t>2</t>
        </is>
      </c>
      <c r="K10" s="186" t="inlineStr">
        <is>
          <t>✅ คำตอบที่ถูกต้อง: ข้อ ข. OPV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t>
        </is>
      </c>
      <c r="L10" s="186" t="n"/>
      <c r="M10" s="186" t="inlineStr">
        <is>
          <t>Immunologic</t>
        </is>
      </c>
      <c r="N10" s="186" t="inlineStr">
        <is>
          <t>EPI Vaccines</t>
        </is>
      </c>
      <c r="O10" s="185" t="inlineStr">
        <is>
          <t>Clinic</t>
        </is>
      </c>
      <c r="P10" s="186" t="inlineStr">
        <is>
          <t>ข้อ 8 Pharma Plus เล่มม่วง (เฉลยข้อ ข)</t>
        </is>
      </c>
      <c r="Q10" s="185" t="inlineStr">
        <is>
          <t>แบบฝึกหัด</t>
        </is>
      </c>
      <c r="R10" s="185" t="inlineStr">
        <is>
          <t>เล่มม่วง</t>
        </is>
      </c>
      <c r="S10" s="185" t="n"/>
    </row>
    <row r="11" ht="24" customHeight="1" s="49">
      <c r="A11" s="187" t="n">
        <v>9</v>
      </c>
      <c r="B11" s="186" t="n"/>
      <c r="C11" s="186" t="inlineStr">
        <is>
          <t>ข้อใดไม่ใช่ live-attenuated vaccine</t>
        </is>
      </c>
      <c r="D11" s="186" t="n"/>
      <c r="E11" s="186" t="inlineStr">
        <is>
          <t>BCG</t>
        </is>
      </c>
      <c r="F11" s="186" t="inlineStr">
        <is>
          <t>MMR</t>
        </is>
      </c>
      <c r="G11" s="186" t="inlineStr">
        <is>
          <t>DTP</t>
        </is>
      </c>
      <c r="H11" s="186" t="inlineStr">
        <is>
          <t>Varicella vaccine</t>
        </is>
      </c>
      <c r="I11" s="188" t="inlineStr">
        <is>
          <t>Polio</t>
        </is>
      </c>
      <c r="J11" s="185" t="inlineStr">
        <is>
          <t>3</t>
        </is>
      </c>
      <c r="K11" s="186" t="inlineStr">
        <is>
          <t>✅ คำตอบที่ถูกต้อง: ข้อ ค. DTP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t>
        </is>
      </c>
      <c r="L11" s="186" t="n"/>
      <c r="M11" s="186" t="inlineStr">
        <is>
          <t>Immunologic</t>
        </is>
      </c>
      <c r="N11" s="186" t="inlineStr">
        <is>
          <t>EPI Vaccines</t>
        </is>
      </c>
      <c r="O11" s="185" t="inlineStr">
        <is>
          <t>Clinic</t>
        </is>
      </c>
      <c r="P11" s="186" t="inlineStr">
        <is>
          <t>ข้อ 9 Pharma Plus เล่มม่วง (เฉลยข้อ ค)</t>
        </is>
      </c>
      <c r="Q11" s="185" t="inlineStr">
        <is>
          <t>แบบฝึกหัด</t>
        </is>
      </c>
      <c r="R11" s="185" t="inlineStr">
        <is>
          <t>เล่มม่วง</t>
        </is>
      </c>
      <c r="S11" s="185" t="n"/>
    </row>
    <row r="12" ht="24" customHeight="1" s="49">
      <c r="A12" s="187" t="n">
        <v>10</v>
      </c>
      <c r="B12" s="186" t="n"/>
      <c r="C12" s="186" t="inlineStr">
        <is>
          <t>วัคซีนใดไม่ได้อยู่ในโปรแกรมเสริมสร้างภูมิคุ้มกัน</t>
        </is>
      </c>
      <c r="D12" s="186" t="n"/>
      <c r="E12" s="186" t="inlineStr">
        <is>
          <t>หัด</t>
        </is>
      </c>
      <c r="F12" s="186" t="inlineStr">
        <is>
          <t>คางทูม</t>
        </is>
      </c>
      <c r="G12" s="186" t="inlineStr">
        <is>
          <t>โปลิโอ</t>
        </is>
      </c>
      <c r="H12" s="186" t="inlineStr">
        <is>
          <t>อีสุกอีใส</t>
        </is>
      </c>
      <c r="I12" s="188" t="inlineStr">
        <is>
          <t>บาดทะยัก</t>
        </is>
      </c>
      <c r="J12" s="185" t="inlineStr">
        <is>
          <t>4</t>
        </is>
      </c>
      <c r="K12" s="186" t="inlineStr">
        <is>
          <t>✅ คำตอบที่ถูกต้อง: ข้อ ง. อีสุกอีใส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t>
        </is>
      </c>
      <c r="L12" s="186" t="n"/>
      <c r="M12" s="186" t="inlineStr">
        <is>
          <t>Immunologic</t>
        </is>
      </c>
      <c r="N12" s="186" t="inlineStr">
        <is>
          <t>EPI Vaccines</t>
        </is>
      </c>
      <c r="O12" s="185" t="inlineStr">
        <is>
          <t>Clinic</t>
        </is>
      </c>
      <c r="P12" s="186" t="inlineStr">
        <is>
          <t>ข้อ 10 Pharma Plus เล่มม่วง (เฉลยข้อ ง)</t>
        </is>
      </c>
      <c r="Q12" s="185" t="inlineStr">
        <is>
          <t>แบบฝึกหัด</t>
        </is>
      </c>
      <c r="R12" s="185" t="inlineStr">
        <is>
          <t>เล่มม่วง</t>
        </is>
      </c>
      <c r="S12" s="185" t="n"/>
    </row>
    <row r="13" ht="24" customHeight="1" s="49">
      <c r="A13" s="187" t="n">
        <v>11</v>
      </c>
      <c r="B13" s="186" t="n"/>
      <c r="C13" s="18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D13" s="186" t="n"/>
      <c r="E13" s="186" t="inlineStr">
        <is>
          <t>BCG และ HBV</t>
        </is>
      </c>
      <c r="F13" s="186" t="inlineStr">
        <is>
          <t>BCG และ OPV</t>
        </is>
      </c>
      <c r="G13" s="186" t="inlineStr">
        <is>
          <t>OPV และ MMR</t>
        </is>
      </c>
      <c r="H13" s="186" t="inlineStr">
        <is>
          <t>HBV และ MMR</t>
        </is>
      </c>
      <c r="I13" s="188" t="inlineStr">
        <is>
          <t>DTP และ OPV</t>
        </is>
      </c>
      <c r="J13" s="185" t="inlineStr">
        <is>
          <t>1</t>
        </is>
      </c>
      <c r="K13" s="186" t="inlineStr">
        <is>
          <t>✅ คำตอบที่ถูกต้อง: ข้อ ก. BCG และ HBV
🎯 ทำไมข้อนี้ถึงถูก: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t>
        </is>
      </c>
      <c r="L13" s="186" t="n"/>
      <c r="M13" s="186" t="inlineStr">
        <is>
          <t>Immunologic</t>
        </is>
      </c>
      <c r="N13" s="186" t="inlineStr">
        <is>
          <t>EPI Vaccines</t>
        </is>
      </c>
      <c r="O13" s="185" t="inlineStr">
        <is>
          <t>Clinic</t>
        </is>
      </c>
      <c r="P13" s="186" t="inlineStr">
        <is>
          <t>ข้อ 11 Pharma Plus เล่มม่วง (เฉลยข้อ ก)</t>
        </is>
      </c>
      <c r="Q13" s="185" t="inlineStr">
        <is>
          <t>แบบฝึกหัด</t>
        </is>
      </c>
      <c r="R13" s="185" t="inlineStr">
        <is>
          <t>เล่มม่วง</t>
        </is>
      </c>
      <c r="S13" s="185" t="n"/>
    </row>
    <row r="14" ht="24" customHeight="1" s="49">
      <c r="A14" s="187" t="n">
        <v>12</v>
      </c>
      <c r="B14" s="18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t>
        </is>
      </c>
      <c r="C14" s="186" t="inlineStr">
        <is>
          <t>ต่อมาตรวจพบว่าเด็กมีภาวะภูมิคุ้มกันบกพร่อง วัคซีนในข้อใดต่อไปนี้ไม่ควรแนะนำให้เด็กรายนี้</t>
        </is>
      </c>
      <c r="D14" s="186" t="n"/>
      <c r="E14" s="186" t="inlineStr">
        <is>
          <t>IPV vaccine</t>
        </is>
      </c>
      <c r="F14" s="186" t="inlineStr">
        <is>
          <t>MMR vaccine</t>
        </is>
      </c>
      <c r="G14" s="186" t="inlineStr">
        <is>
          <t>HBV vaccine</t>
        </is>
      </c>
      <c r="H14" s="186" t="inlineStr">
        <is>
          <t>Haemophilus influenzae B vaccine</t>
        </is>
      </c>
      <c r="I14" s="188" t="inlineStr">
        <is>
          <t>Japanese encephalitis vaccine</t>
        </is>
      </c>
      <c r="J14" s="185" t="inlineStr">
        <is>
          <t>2</t>
        </is>
      </c>
      <c r="K14" s="186" t="inlineStr">
        <is>
          <t>✅ คำตอบที่ถูกต้อง: ข้อ ข. MMR vaccine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t>
        </is>
      </c>
      <c r="L14" s="186" t="n"/>
      <c r="M14" s="186" t="inlineStr">
        <is>
          <t>Immunologic</t>
        </is>
      </c>
      <c r="N14" s="186" t="inlineStr">
        <is>
          <t>EPI Vaccines</t>
        </is>
      </c>
      <c r="O14" s="185" t="inlineStr">
        <is>
          <t>Clinic</t>
        </is>
      </c>
      <c r="P14" s="186" t="inlineStr">
        <is>
          <t>ข้อ 12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ควรฉีดวัคซีนที่กล้ามเนื้อชนิดใด</t>
        </is>
      </c>
      <c r="D15" s="186" t="n"/>
      <c r="E15" s="186" t="inlineStr">
        <is>
          <t>Deltoid</t>
        </is>
      </c>
      <c r="F15" s="186" t="inlineStr">
        <is>
          <t>Gluteus maximus</t>
        </is>
      </c>
      <c r="G15" s="186" t="inlineStr">
        <is>
          <t>Gluteus medis</t>
        </is>
      </c>
      <c r="H15" s="186" t="inlineStr">
        <is>
          <t>Gastrocnemius</t>
        </is>
      </c>
      <c r="I15" s="188" t="inlineStr">
        <is>
          <t>Anterolateral</t>
        </is>
      </c>
      <c r="J15" s="185" t="inlineStr">
        <is>
          <t>1</t>
        </is>
      </c>
      <c r="K15" s="186" t="inlineStr">
        <is>
          <t>✅ คำตอบที่ถูกต้อง: ข้อ ก. Deltoid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t>
        </is>
      </c>
      <c r="L15" s="186" t="n"/>
      <c r="M15" s="186" t="inlineStr">
        <is>
          <t>Immunologic</t>
        </is>
      </c>
      <c r="N15" s="186" t="inlineStr">
        <is>
          <t>EPI Vaccines</t>
        </is>
      </c>
      <c r="O15" s="185" t="inlineStr">
        <is>
          <t>Clinic</t>
        </is>
      </c>
      <c r="P15" s="186" t="inlineStr">
        <is>
          <t>ข้อ 13 Pharma Plus เล่มม่วง (เฉลยข้อ ก)</t>
        </is>
      </c>
      <c r="Q15" s="185" t="inlineStr">
        <is>
          <t>แบบฝึกหัด</t>
        </is>
      </c>
      <c r="R15" s="185" t="inlineStr">
        <is>
          <t>เล่มม่วง</t>
        </is>
      </c>
      <c r="S15" s="185" t="n"/>
    </row>
    <row r="16" ht="24" customHeight="1" s="49">
      <c r="A16" s="187" t="n">
        <v>14</v>
      </c>
      <c r="B16" s="186" t="n"/>
      <c r="C16" s="186" t="inlineStr">
        <is>
          <t>การฉีดวัคซีนกระตุ้นเข็มแรก จะมี antibody ชนิดใดเริ่มสร้างตัวแรก</t>
        </is>
      </c>
      <c r="D16" s="186" t="n"/>
      <c r="E16" s="186" t="inlineStr">
        <is>
          <t>Immunoglobulin A</t>
        </is>
      </c>
      <c r="F16" s="186" t="inlineStr">
        <is>
          <t>Immunoglobulin D</t>
        </is>
      </c>
      <c r="G16" s="186" t="inlineStr">
        <is>
          <t>Immunoglobulin E</t>
        </is>
      </c>
      <c r="H16" s="186" t="inlineStr">
        <is>
          <t>Immunoglobulin G</t>
        </is>
      </c>
      <c r="I16" s="188" t="inlineStr">
        <is>
          <t>Immunoglobulin M</t>
        </is>
      </c>
      <c r="J16" s="185" t="inlineStr">
        <is>
          <t>5</t>
        </is>
      </c>
      <c r="K16" s="186" t="inlineStr">
        <is>
          <t>✅ คำตอบที่ถูกต้อง: ข้อ จ. Immunoglobulin M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t>
        </is>
      </c>
      <c r="L16" s="186" t="n"/>
      <c r="M16" s="186" t="inlineStr">
        <is>
          <t>Immunologic</t>
        </is>
      </c>
      <c r="N16" s="186" t="inlineStr">
        <is>
          <t>EPI Vaccines</t>
        </is>
      </c>
      <c r="O16" s="185" t="inlineStr">
        <is>
          <t>Clinic</t>
        </is>
      </c>
      <c r="P16" s="186" t="inlineStr">
        <is>
          <t>ข้อ 14 Pharma Plus เล่มม่วง (เฉลยข้อ จ)</t>
        </is>
      </c>
      <c r="Q16" s="185" t="inlineStr">
        <is>
          <t>แบบฝึกหัด</t>
        </is>
      </c>
      <c r="R16" s="185" t="inlineStr">
        <is>
          <t>เล่มม่วง</t>
        </is>
      </c>
      <c r="S16" s="185" t="n"/>
    </row>
    <row r="17" ht="24" customHeight="1" s="49">
      <c r="A17" s="187" t="n">
        <v>15</v>
      </c>
      <c r="B17" s="186" t="n"/>
      <c r="C17" s="186" t="inlineStr">
        <is>
          <t>ข้อใดผิดเกี่ยวกับการให้วัคซีนในเด็ก</t>
        </is>
      </c>
      <c r="D17" s="186" t="n"/>
      <c r="E17" s="186" t="inlineStr">
        <is>
          <t>วัคซีนที่มีชีวิตสามารถให้พร้อมกันในวันเดียวกันได้</t>
        </is>
      </c>
      <c r="F17" s="186" t="inlineStr">
        <is>
          <t>ถ้าฉีดวัคซีนในวันนัดไม่ได้ ให้มาก่อนจะได้กว่ามาฉีดช้ากว่ากำหนด</t>
        </is>
      </c>
      <c r="G17" s="186" t="inlineStr">
        <is>
          <t>วัคซีนชนิดกินเป็น IgA</t>
        </is>
      </c>
      <c r="H17" s="186" t="inlineStr">
        <is>
          <t>ถ้าเด็กเป็นไข้สูงยังไม่ฉีดวัคซีนให้ แต่ถ้าเป็นหวัด ไอ สามารถให้วัคซีนได้</t>
        </is>
      </c>
      <c r="I17" s="188" t="inlineStr">
        <is>
          <t>[NEED_REVIEW]</t>
        </is>
      </c>
      <c r="J17" s="185" t="inlineStr">
        <is>
          <t>2</t>
        </is>
      </c>
      <c r="K17" s="186" t="inlineStr">
        <is>
          <t>✅ คำตอบที่ถูกต้อง: ข้อ ข. ถ้าฉีดวัคซีนในวันนัดไม่ได้ ให้มาก่อนจะได้กว่ามาฉีดช้ากว่ากำหนด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t>
        </is>
      </c>
      <c r="L17" s="186" t="n"/>
      <c r="M17" s="186" t="inlineStr">
        <is>
          <t>Immunologic</t>
        </is>
      </c>
      <c r="N17" s="186" t="inlineStr">
        <is>
          <t>EPI Vaccines</t>
        </is>
      </c>
      <c r="O17" s="185" t="inlineStr">
        <is>
          <t>Clinic</t>
        </is>
      </c>
      <c r="P17" s="186" t="inlineStr">
        <is>
          <t>ข้อ 15 Pharma Plus เล่มม่วง (เฉลยข้อ ข ค)</t>
        </is>
      </c>
      <c r="Q17" s="185" t="inlineStr">
        <is>
          <t>แบบฝึกหัด</t>
        </is>
      </c>
      <c r="R17" s="185" t="inlineStr">
        <is>
          <t>เล่มม่วง</t>
        </is>
      </c>
      <c r="S17" s="185" t="n"/>
    </row>
    <row r="18" ht="24" customHeight="1" s="49">
      <c r="A18" s="187" t="n">
        <v>16</v>
      </c>
      <c r="B18" s="186"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t>
        </is>
      </c>
      <c r="C18" s="186" t="inlineStr">
        <is>
          <t>ท่านจะให้คำแนะนำในการดูแลรักษาฝีที่เกิดขึ้นนี้อย่างไร</t>
        </is>
      </c>
      <c r="D18" s="186" t="n"/>
      <c r="E18" s="186" t="inlineStr">
        <is>
          <t>ทำความสะอาดด้วย alcohol 70% วันละ 2 ครั้ง</t>
        </is>
      </c>
      <c r="F18" s="186" t="inlineStr">
        <is>
          <t>ไม่ต้องใส่ยาหรือปิดแผล ให้เช็ดด้วยสำลีชุบน้ำสะอาดก็เพียงพอ</t>
        </is>
      </c>
      <c r="G18" s="186" t="inlineStr">
        <is>
          <t>ใช้เข็มสะอาดเจาะฝีให้แตก แล้วทาด้วย povidone iodine วันละ 2 ครั้ง</t>
        </is>
      </c>
      <c r="H18" s="186" t="inlineStr">
        <is>
          <t>เมื่อฝีแตกให้เอาพาสเตอร์ปิดแผลไว้ เพื่อป้องกันแผลสกปรกและติดเชื้อ</t>
        </is>
      </c>
      <c r="I18" s="188" t="inlineStr">
        <is>
          <t>จ่ายยา cloxacillin syrup เพื่อรักษาฝี โดยให้รับประทานเป็นเวลา 1 สัปดาห์</t>
        </is>
      </c>
      <c r="J18" s="185" t="inlineStr">
        <is>
          <t>2</t>
        </is>
      </c>
      <c r="K18" s="186" t="inlineStr">
        <is>
          <t>✅ คำตอบที่ถูกต้อง: ข้อ ข. ไม่ต้องใส่ยาหรือปิดแผล ให้เช็ดด้วยสำลีชุบน้ำสะอาดก็เพียงพอ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t>
        </is>
      </c>
      <c r="L18" s="186" t="n"/>
      <c r="M18" s="186" t="inlineStr">
        <is>
          <t>Immunologic</t>
        </is>
      </c>
      <c r="N18" s="186" t="inlineStr">
        <is>
          <t>EPI Vaccines</t>
        </is>
      </c>
      <c r="O18" s="185" t="inlineStr">
        <is>
          <t>Clinic</t>
        </is>
      </c>
      <c r="P18" s="186" t="inlineStr">
        <is>
          <t>ข้อ 16 Pharma Plus เล่มม่วง (เฉลยข้อ ข)</t>
        </is>
      </c>
      <c r="Q18" s="185" t="inlineStr">
        <is>
          <t>แบบฝึกหัด</t>
        </is>
      </c>
      <c r="R18" s="185" t="inlineStr">
        <is>
          <t>เล่มม่วง</t>
        </is>
      </c>
      <c r="S18" s="185" t="n"/>
    </row>
    <row r="19" ht="24" customHeight="1" s="49">
      <c r="A19" s="187" t="n">
        <v>17</v>
      </c>
      <c r="B19" s="186"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t>
        </is>
      </c>
      <c r="C19" s="186" t="inlineStr">
        <is>
          <t>ท่านจะให้คำแนะนำอย่างไร</t>
        </is>
      </c>
      <c r="D19" s="186" t="n"/>
      <c r="E19" s="186" t="inlineStr">
        <is>
          <t>ต้องตั้งต้นฉีดเข็มที่ 1 ใหม่ เพราะเลยเวลานัดแล้ว</t>
        </is>
      </c>
      <c r="F19" s="186" t="inlineStr">
        <is>
          <t>ต้องตั้งต้นฉีดเข็มที่ 1 ใหม่ และเป็นวัคซีนคนละบริษัท</t>
        </is>
      </c>
      <c r="G19" s="186" t="inlineStr">
        <is>
          <t>สามารถฉีดเข็มที่ 2 ต่อได้เลย แต่ต้องไปฉีดที่โรงพยาบาลเดิมเพื่อที่จะได้รับวัคซีนของบริษัทเดิม</t>
        </is>
      </c>
      <c r="H19" s="186" t="inlineStr">
        <is>
          <t>สามารถฉีดเข็มที่ 2 ต่อได้เลย และวัคซีนคนละบริษัทสามารถใช้แทนกันได้</t>
        </is>
      </c>
      <c r="I19" s="188" t="inlineStr">
        <is>
          <t>ให้งดฉีดเข็มที่ 2 ไปเลย และให้ไปฉีดเข็มที่ 3 ตอนบุตรชายอายุ 6 เดือน</t>
        </is>
      </c>
      <c r="J19" s="185" t="inlineStr">
        <is>
          <t>4</t>
        </is>
      </c>
      <c r="K19" s="186" t="inlineStr">
        <is>
          <t>✅ คำตอบที่ถูกต้อง: ข้อ ง. สามารถฉีดเข็มที่ 2 ต่อได้เลย และวัคซีนคนละบริษัทสามารถใช้แทนกันได้
🎯 ทำไมข้อนี้ถึงถูก: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t>
        </is>
      </c>
      <c r="L19" s="186" t="n"/>
      <c r="M19" s="186" t="inlineStr">
        <is>
          <t>Immunologic</t>
        </is>
      </c>
      <c r="N19" s="186" t="inlineStr">
        <is>
          <t>EPI Vaccines</t>
        </is>
      </c>
      <c r="O19" s="185" t="inlineStr">
        <is>
          <t>Clinic</t>
        </is>
      </c>
      <c r="P19" s="186" t="inlineStr">
        <is>
          <t>ข้อ 17 Pharma Plus เล่มม่วง (เฉลยข้อ ง)</t>
        </is>
      </c>
      <c r="Q19" s="185" t="inlineStr">
        <is>
          <t>แบบฝึกหัด</t>
        </is>
      </c>
      <c r="R19" s="185" t="inlineStr">
        <is>
          <t>เล่มม่วง</t>
        </is>
      </c>
      <c r="S19" s="185" t="n"/>
    </row>
    <row r="20" ht="24" customHeight="1" s="49">
      <c r="A20" s="187" t="n">
        <v>18</v>
      </c>
      <c r="B20" s="186" t="n"/>
      <c r="C20" s="186" t="inlineStr">
        <is>
          <t>วัคซีนชนิดใดมีวิธีการบริหารโดยให้ทางปาก</t>
        </is>
      </c>
      <c r="D20" s="186" t="n"/>
      <c r="E20" s="186" t="inlineStr">
        <is>
          <t>DTP</t>
        </is>
      </c>
      <c r="F20" s="186" t="inlineStr">
        <is>
          <t>HBV</t>
        </is>
      </c>
      <c r="G20" s="186" t="inlineStr">
        <is>
          <t>Hib</t>
        </is>
      </c>
      <c r="H20" s="186" t="inlineStr">
        <is>
          <t>OPV</t>
        </is>
      </c>
      <c r="I20" s="188" t="inlineStr">
        <is>
          <t>Influenza vaccine</t>
        </is>
      </c>
      <c r="J20" s="185" t="inlineStr">
        <is>
          <t>4</t>
        </is>
      </c>
      <c r="K20" s="186" t="inlineStr">
        <is>
          <t>✅ คำตอบที่ถูกต้อง: ข้อ ง. OPV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t>
        </is>
      </c>
      <c r="L20" s="186" t="n"/>
      <c r="M20" s="186" t="inlineStr">
        <is>
          <t>Immunologic</t>
        </is>
      </c>
      <c r="N20" s="186" t="inlineStr">
        <is>
          <t>EPI Vaccines</t>
        </is>
      </c>
      <c r="O20" s="185" t="inlineStr">
        <is>
          <t>Clinic</t>
        </is>
      </c>
      <c r="P20" s="186" t="inlineStr">
        <is>
          <t>ข้อ 18 Pharma Plus เล่มม่วง (เฉลยข้อ ง)</t>
        </is>
      </c>
      <c r="Q20" s="185" t="inlineStr">
        <is>
          <t>แบบฝึกหัด</t>
        </is>
      </c>
      <c r="R20" s="185" t="inlineStr">
        <is>
          <t>เล่มม่วง</t>
        </is>
      </c>
      <c r="S20" s="185" t="n"/>
    </row>
    <row r="21" ht="24" customHeight="1" s="49">
      <c r="A21" s="187" t="n">
        <v>19</v>
      </c>
      <c r="B21" s="186" t="n"/>
      <c r="C21" s="186" t="inlineStr">
        <is>
          <t>วัคซีนชนิดใดที่เมื่อได้รับแล้วจะมีโอกาสเป็นไข้น้อยที่สุด</t>
        </is>
      </c>
      <c r="D21" s="186" t="n"/>
      <c r="E21" s="186" t="inlineStr">
        <is>
          <t>OPV</t>
        </is>
      </c>
      <c r="F21" s="186" t="inlineStr">
        <is>
          <t>MMR</t>
        </is>
      </c>
      <c r="G21" s="186" t="inlineStr">
        <is>
          <t>Tetanus toxoid</t>
        </is>
      </c>
      <c r="H21" s="186" t="inlineStr">
        <is>
          <t>Rabies vaccines</t>
        </is>
      </c>
      <c r="I21" s="188" t="inlineStr">
        <is>
          <t>Phenol killed typhoid vaccine</t>
        </is>
      </c>
      <c r="J21" s="185" t="inlineStr">
        <is>
          <t>1</t>
        </is>
      </c>
      <c r="K21" s="186" t="inlineStr">
        <is>
          <t>✅ คำตอบที่ถูกต้อง: ข้อ ก. OPV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t>
        </is>
      </c>
      <c r="L21" s="186" t="n"/>
      <c r="M21" s="186" t="inlineStr">
        <is>
          <t>Immunologic</t>
        </is>
      </c>
      <c r="N21" s="186" t="inlineStr">
        <is>
          <t>EPI Vaccines</t>
        </is>
      </c>
      <c r="O21" s="185" t="inlineStr">
        <is>
          <t>Clinic</t>
        </is>
      </c>
      <c r="P21" s="186" t="inlineStr">
        <is>
          <t>ข้อ 19 Pharma Plus เล่มม่วง (เฉลยข้อ ก)</t>
        </is>
      </c>
      <c r="Q21" s="185" t="inlineStr">
        <is>
          <t>แบบฝึกหัด</t>
        </is>
      </c>
      <c r="R21" s="185" t="inlineStr">
        <is>
          <t>เล่มม่วง</t>
        </is>
      </c>
      <c r="S21" s="185" t="n"/>
    </row>
    <row r="22" ht="24" customHeight="1" s="49">
      <c r="A22" s="187" t="n">
        <v>20</v>
      </c>
      <c r="B22" s="186" t="n"/>
      <c r="C22" s="186" t="inlineStr">
        <is>
          <t>ผู้ป่วยภูมิคุ้มกันบกพร่องไม่ควรใช้วัคซีนใด</t>
        </is>
      </c>
      <c r="D22" s="186" t="n"/>
      <c r="E22" s="186" t="inlineStr">
        <is>
          <t>MMR</t>
        </is>
      </c>
      <c r="F22" s="186" t="inlineStr">
        <is>
          <t>Tetanus toxoid</t>
        </is>
      </c>
      <c r="G22" s="186" t="inlineStr">
        <is>
          <t>Inactivated polio vaccine</t>
        </is>
      </c>
      <c r="H22" s="186" t="inlineStr">
        <is>
          <t>Acellular pertussis vaccine</t>
        </is>
      </c>
      <c r="I22" s="188" t="inlineStr">
        <is>
          <t>Phenol killed typhoid vaccine</t>
        </is>
      </c>
      <c r="J22" s="185" t="inlineStr">
        <is>
          <t>1</t>
        </is>
      </c>
      <c r="K22" s="186" t="inlineStr">
        <is>
          <t>✅ คำตอบที่ถูกต้อง: ข้อ ก. MMR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t>
        </is>
      </c>
      <c r="L22" s="186" t="n"/>
      <c r="M22" s="186" t="inlineStr">
        <is>
          <t>Immunologic</t>
        </is>
      </c>
      <c r="N22" s="186" t="inlineStr">
        <is>
          <t>EPI Vaccines</t>
        </is>
      </c>
      <c r="O22" s="185" t="inlineStr">
        <is>
          <t>Clinic</t>
        </is>
      </c>
      <c r="P22" s="186" t="inlineStr">
        <is>
          <t>ข้อ 20 Pharma Plus เล่มม่วง (เฉลยข้อ ก)</t>
        </is>
      </c>
      <c r="Q22" s="185" t="inlineStr">
        <is>
          <t>แบบฝึกหัด</t>
        </is>
      </c>
      <c r="R22" s="185" t="inlineStr">
        <is>
          <t>เล่มม่วง</t>
        </is>
      </c>
      <c r="S22" s="185" t="n"/>
    </row>
    <row r="23" ht="24" customHeight="1" s="49">
      <c r="A23" s="187" t="n">
        <v>21</v>
      </c>
      <c r="B23" s="186" t="n"/>
      <c r="C23" s="186" t="inlineStr">
        <is>
          <t>วัคซีนส่วนใหญ่ได้มาจากเชื้อไวรัสยกเว้นข้อใด</t>
        </is>
      </c>
      <c r="D23" s="186" t="n"/>
      <c r="E23" s="186" t="inlineStr">
        <is>
          <t>JE</t>
        </is>
      </c>
      <c r="F23" s="186" t="inlineStr">
        <is>
          <t>BCG</t>
        </is>
      </c>
      <c r="G23" s="186" t="inlineStr">
        <is>
          <t>HBV</t>
        </is>
      </c>
      <c r="H23" s="186" t="inlineStr">
        <is>
          <t>MMR</t>
        </is>
      </c>
      <c r="I23" s="188" t="inlineStr">
        <is>
          <t>OPV</t>
        </is>
      </c>
      <c r="J23" s="185" t="inlineStr">
        <is>
          <t>2</t>
        </is>
      </c>
      <c r="K23" s="186" t="inlineStr">
        <is>
          <t>✅ คำตอบที่ถูกต้อง: ข้อ ข. BCG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t>
        </is>
      </c>
      <c r="L23" s="186" t="n"/>
      <c r="M23" s="186" t="inlineStr">
        <is>
          <t>Immunologic</t>
        </is>
      </c>
      <c r="N23" s="186" t="inlineStr">
        <is>
          <t>EPI Vaccines</t>
        </is>
      </c>
      <c r="O23" s="185" t="inlineStr">
        <is>
          <t>Clinic</t>
        </is>
      </c>
      <c r="P23" s="186" t="inlineStr">
        <is>
          <t>ข้อ 21 Pharma Plus เล่มม่วง (เฉลยข้อ ข)</t>
        </is>
      </c>
      <c r="Q23" s="185" t="inlineStr">
        <is>
          <t>แบบฝึกหัด</t>
        </is>
      </c>
      <c r="R23" s="185" t="inlineStr">
        <is>
          <t>เล่มม่วง</t>
        </is>
      </c>
      <c r="S23" s="185" t="n"/>
    </row>
    <row r="24" ht="24" customHeight="1" s="49">
      <c r="A24" s="187" t="n">
        <v>22</v>
      </c>
      <c r="B24" s="186"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t>
        </is>
      </c>
      <c r="C24" s="186" t="inlineStr">
        <is>
          <t>ท่านคิดว่า คำถามข้อใดจำเป็นที่สุดที่จะใช้ประกอบการประเมินผู้ป่วย</t>
        </is>
      </c>
      <c r="D24" s="186" t="n"/>
      <c r="E24" s="186" t="inlineStr">
        <is>
          <t>สอบถามประวัติการแพ้ยา</t>
        </is>
      </c>
      <c r="F24" s="186" t="inlineStr">
        <is>
          <t>สอบถามโรคประจำตัว</t>
        </is>
      </c>
      <c r="G24" s="186" t="inlineStr">
        <is>
          <t>สอบถามประวัติการได้รับวัคซีน</t>
        </is>
      </c>
      <c r="H24" s="186" t="inlineStr">
        <is>
          <t>สอบถามการได้สัมผัสสัตว์ปีกที่มีชีวิต</t>
        </is>
      </c>
      <c r="I24" s="188" t="inlineStr">
        <is>
          <t>สอบถามเกี่ยวกับใกล้ชิดที่มีอาการผื่นแดง</t>
        </is>
      </c>
      <c r="J24" s="185" t="inlineStr">
        <is>
          <t>1</t>
        </is>
      </c>
      <c r="K24" s="186" t="inlineStr">
        <is>
          <t>✅ คำตอบที่ถูกต้อง: ข้อ ก. สอบถามประวัติการแพ้ยา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t>
        </is>
      </c>
      <c r="L24" s="186" t="n"/>
      <c r="M24" s="186" t="inlineStr">
        <is>
          <t>Immunologic</t>
        </is>
      </c>
      <c r="N24" s="186" t="inlineStr">
        <is>
          <t>Allergic rhinitis</t>
        </is>
      </c>
      <c r="O24" s="185" t="inlineStr">
        <is>
          <t>Clinic</t>
        </is>
      </c>
      <c r="P24" s="186" t="inlineStr">
        <is>
          <t>ข้อ 22 Pharma Plus เล่มม่วง (เฉลยข้อ )</t>
        </is>
      </c>
      <c r="Q24" s="185" t="inlineStr">
        <is>
          <t>แบบฝึกหัด</t>
        </is>
      </c>
      <c r="R24" s="185" t="inlineStr">
        <is>
          <t>เล่มม่วง</t>
        </is>
      </c>
      <c r="S24" s="185" t="n"/>
    </row>
    <row r="25" ht="24" customHeight="1" s="49">
      <c r="A25" s="187" t="n">
        <v>23</v>
      </c>
      <c r="B25" s="186" t="n"/>
      <c r="C25" s="186"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D25" s="186" t="n"/>
      <c r="E25" s="186" t="inlineStr">
        <is>
          <t>หวัดนก</t>
        </is>
      </c>
      <c r="F25" s="186" t="inlineStr">
        <is>
          <t>หัด</t>
        </is>
      </c>
      <c r="G25" s="186" t="inlineStr">
        <is>
          <t>อีสุกอีใส</t>
        </is>
      </c>
      <c r="H25" s="186" t="inlineStr">
        <is>
          <t>โรคภูมิคุ้มกันบกพร่อง</t>
        </is>
      </c>
      <c r="I25" s="188" t="inlineStr">
        <is>
          <t>โรคภูมิแพ้</t>
        </is>
      </c>
      <c r="J25" s="185" t="inlineStr">
        <is>
          <t>2</t>
        </is>
      </c>
      <c r="K25" s="186" t="inlineStr">
        <is>
          <t>✅ คำตอบที่ถูกต้อง: ข้อ ข. หัด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t>
        </is>
      </c>
      <c r="L25" s="186" t="n"/>
      <c r="M25" s="186" t="inlineStr">
        <is>
          <t>Immunologic</t>
        </is>
      </c>
      <c r="N25" s="186" t="inlineStr">
        <is>
          <t>EPI Vaccines</t>
        </is>
      </c>
      <c r="O25" s="185" t="inlineStr">
        <is>
          <t>Clinic</t>
        </is>
      </c>
      <c r="P25" s="186" t="inlineStr">
        <is>
          <t>ข้อ 23 Pharma Plus เล่มม่วง (เฉลยข้อ ข)</t>
        </is>
      </c>
      <c r="Q25" s="185" t="inlineStr">
        <is>
          <t>แบบฝึกหัด</t>
        </is>
      </c>
      <c r="R25" s="185" t="inlineStr">
        <is>
          <t>เล่มม่วง</t>
        </is>
      </c>
      <c r="S25" s="185" t="n"/>
    </row>
    <row r="26" ht="24" customHeight="1" s="49">
      <c r="A26" s="187" t="n">
        <v>24</v>
      </c>
      <c r="B26" s="186" t="n"/>
      <c r="C26" s="186" t="inlineStr">
        <is>
          <t>ท่านคิดว่า จะแก้ปัญหานี้ได้อย่างไรให้เกิดผลดีที่สุด</t>
        </is>
      </c>
      <c r="D26" s="186" t="n"/>
      <c r="E26" s="186" t="inlineStr">
        <is>
          <t>ไม่ต้องตกใจ เป็นอาการข้างเคียงของวัคซีน</t>
        </is>
      </c>
      <c r="F26" s="186" t="inlineStr">
        <is>
          <t>จ่ายยาลดไข้ ถ้าไข้ไม่ลด ให้มาพบที่ร้านยาอีกครั้ง</t>
        </is>
      </c>
      <c r="G26" s="186" t="inlineStr">
        <is>
          <t>ให้เช็ดตัวเด็กเป็นระยะ ๆ ถ้าไข้ไม่ลดลง นำส่ง ร.พ.</t>
        </is>
      </c>
      <c r="H26" s="186" t="inlineStr">
        <is>
          <t>ให้เช็ดตัวเด็กเป็นระยะ ๆ จ่ายยาลดไข้ และโทรรายงานแพทย์์หรือพยาบาล ปรึกษาและบันทึกประวัติการแพ้วัคซีน</t>
        </is>
      </c>
      <c r="I26" s="188" t="inlineStr">
        <is>
          <t>จ่ายยาลดไข้และให้เช็ดตัวเด็กเป็นระยะ ๆ อาการจะดีขึ้น</t>
        </is>
      </c>
      <c r="J26" s="185" t="inlineStr">
        <is>
          <t>5</t>
        </is>
      </c>
      <c r="K26" s="186" t="inlineStr">
        <is>
          <t>✅ คำตอบที่ถูกต้อง: ข้อ จ. จ่ายยาลดไข้และให้เช็ดตัวเด็กเป็นระยะ ๆ อาการจะดีขึ้น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t>
        </is>
      </c>
      <c r="L26" s="186" t="n"/>
      <c r="M26" s="186" t="inlineStr">
        <is>
          <t>Immunologic</t>
        </is>
      </c>
      <c r="N26" s="186" t="inlineStr">
        <is>
          <t>Allergic rhinitis</t>
        </is>
      </c>
      <c r="O26" s="185" t="inlineStr">
        <is>
          <t>Clinic</t>
        </is>
      </c>
      <c r="P26" s="186" t="inlineStr">
        <is>
          <t>ข้อ 24 Pharma Plus เล่มม่วง (เฉลยข้อ จ)</t>
        </is>
      </c>
      <c r="Q26" s="185" t="inlineStr">
        <is>
          <t>แบบฝึกหัด</t>
        </is>
      </c>
      <c r="R26" s="185" t="inlineStr">
        <is>
          <t>เล่มม่วง</t>
        </is>
      </c>
      <c r="S26" s="185" t="n"/>
    </row>
    <row r="27" ht="24" customHeight="1" s="49">
      <c r="A27" s="187" t="n">
        <v>25</v>
      </c>
      <c r="B27" s="186" t="n"/>
      <c r="C27" s="186" t="inlineStr">
        <is>
          <t>ข้อใดต่อไปนี้เปรียบเทียบความแตกต่างระหว่างวัคซีน DTP (คอตีบ-บาดทะยัก-ไอกรน) และวัคซีน MMR (หัด-คางทูม-หัดเยอรมัน) ได้ 'ไม่ถูกต้อง'</t>
        </is>
      </c>
      <c r="D27" s="186" t="n"/>
      <c r="E27" s="186" t="inlineStr">
        <is>
          <t>DTP vaccine เตรียมจากเชื้อไวรัส ส่วน MMR vaccine เตรียมจากเชื้อแบคทีเรีย</t>
        </is>
      </c>
      <c r="F27" s="186" t="inlineStr">
        <is>
          <t>DTP vaccine เป็นวัคซีนชนิด Inactivated/Toxoid ส่วน MMR vaccine เป็นวัคซีนชนิด Live-attenuated (เชื้อเป็นอ่อนฤทธิ์)</t>
        </is>
      </c>
      <c r="G27" s="186" t="inlineStr">
        <is>
          <t>DTP vaccine ป้องกันโรคที่เกิดจากเชื้อแบคทีเรียทั้งหมด (Corynebacterium diphtheriae, Clostridium tetani, Bordetella pertussis)</t>
        </is>
      </c>
      <c r="H27" s="186" t="inlineStr">
        <is>
          <t>MMR vaccine มีข้อห้ามใช้เด็ดขาดในหญิงตั้งครรภ์และผู้ที่มีภาวะภูมิคุ้มกันบกพร่องรุนแรงเนื่องจากเป็นเชื้อมีชีวิต</t>
        </is>
      </c>
      <c r="I27" s="188" t="inlineStr">
        <is>
          <t>DTP vaccine ฉีดเข้ากล้ามเนื้อ (IM) ส่วน MMR vaccine ฉีดเข้าใต้ผิวหนัง (SC)</t>
        </is>
      </c>
      <c r="J27" s="185" t="inlineStr">
        <is>
          <t>1</t>
        </is>
      </c>
      <c r="K27" s="186" t="inlineStr">
        <is>
          <t>✅ คำตอบที่ถูกต้อง: ข้อ ก. DTP vaccine เตรียมจากเชื้อไวรัส ส่วน MMR vaccine เตรียมจากเชื้อแบคทีเรีย
🎯 ทำไมข้อนี้ถึงถูก:
ตัวเลือก ก. กล่าวสลับกันโดยสิ้นเชิง เพราะ DTP เตรียมจากเชื้อแบคทีเรีย (Bacteria) ไม่ใช่ไวรัส และ MMR เตรียมจากเชื้อไวรัส (Virus) ไม่ใช่แบคทีเรีย จึงเป็นข้อความที่ไม่ถูกต้องอย่างชัดเจน
🔍 ข้ออื่นผิดเพราะอะไร:
• ข้อ ข: ถูกต้อง DTP เป็น Inactivated vaccine / Toxoid ขณะที่ MMR เป็น Live-attenuated virus vaccine
• ข้อ ค: ถูกต้อง โรคคอตีบ บาดทะยัก ไอกรน ล้วนเกิดจากเชื้อแบคทีเรีย C. diphtheriae, C. tetani, B. pertussis ตามลำดับ
• ข้อ ง: ถูกต้อง MMR เป็นวัคซีนเชื้อเป็น ห้ามใช้ในสตรีมีครรภ์และผู้ป่วยภูมิคุ้มกันบกพร่องรุนแรงเด็ดขาด
• ข้อ จ: ถูกต้อง DTP ฉีดเข้ากล้ามเนื้อ (Intramuscular - IM) ส่วน MMR ฉีดเข้าชั้นใต้ผิวหนัง (Subcutaneous - SC)</t>
        </is>
      </c>
      <c r="L27" s="186" t="n"/>
      <c r="M27" s="186" t="inlineStr">
        <is>
          <t>Immunologic</t>
        </is>
      </c>
      <c r="N27" s="186" t="inlineStr">
        <is>
          <t>EPI Vaccines</t>
        </is>
      </c>
      <c r="O27" s="185" t="inlineStr">
        <is>
          <t>Clinic</t>
        </is>
      </c>
      <c r="P27" s="186" t="inlineStr">
        <is>
          <t>ข้อ 25 Pharma Plus เล่มม่วง (เฉลยข้อ ก ข)</t>
        </is>
      </c>
      <c r="Q27" s="185" t="inlineStr">
        <is>
          <t>แบบฝึกหัด</t>
        </is>
      </c>
      <c r="R27" s="185" t="inlineStr">
        <is>
          <t>เล่มม่วง</t>
        </is>
      </c>
      <c r="S27" s="185" t="n"/>
    </row>
    <row r="28" ht="24" customHeight="1" s="49">
      <c r="A28" s="187" t="n">
        <v>26</v>
      </c>
      <c r="B28" s="186" t="n"/>
      <c r="C28" s="186" t="inlineStr">
        <is>
          <t>ในโปรแกรมสร้างภูมิคุ้มกัน วัคซีนบางประเภทเป็น live-attenuated vaccine มีข้อดีกว่าวัคซีนประเภทอื่นอย่างไร</t>
        </is>
      </c>
      <c r="D28" s="186" t="n"/>
      <c r="E28" s="186" t="inlineStr">
        <is>
          <t>ปลอดภัยมากกว่า</t>
        </is>
      </c>
      <c r="F28" s="186" t="inlineStr">
        <is>
          <t>กระตุ้นภูมิคุ้มกันระยะยาว</t>
        </is>
      </c>
      <c r="G28" s="186" t="inlineStr">
        <is>
          <t>อาการข้างเคียงน้อยกว่า</t>
        </is>
      </c>
      <c r="H28" s="186" t="inlineStr">
        <is>
          <t>เป็นภูมิคุ้มกันสำเร็จรูป คือภูมิคุ้มกันทันที</t>
        </is>
      </c>
      <c r="I28" s="188" t="inlineStr">
        <is>
          <t>กระตุ้นภูมิคุ้มกันเร็วกว่า</t>
        </is>
      </c>
      <c r="J28" s="185" t="inlineStr">
        <is>
          <t>2</t>
        </is>
      </c>
      <c r="K28" s="186" t="inlineStr">
        <is>
          <t>✅ คำตอบที่ถูกต้อง: ข้อ ข. กระตุ้นภูมิคุ้มกันระยะยาว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t>
        </is>
      </c>
      <c r="L28" s="186" t="n"/>
      <c r="M28" s="186" t="inlineStr">
        <is>
          <t>Immunologic</t>
        </is>
      </c>
      <c r="N28" s="186" t="inlineStr">
        <is>
          <t>EPI Vaccines</t>
        </is>
      </c>
      <c r="O28" s="185" t="inlineStr">
        <is>
          <t>Clinic</t>
        </is>
      </c>
      <c r="P28" s="186" t="inlineStr">
        <is>
          <t>ข้อ 26 Pharma Plus เล่มม่วง (เฉลยข้อ ข)</t>
        </is>
      </c>
      <c r="Q28" s="185" t="inlineStr">
        <is>
          <t>แบบฝึกหัด</t>
        </is>
      </c>
      <c r="R28" s="185" t="inlineStr">
        <is>
          <t>เล่มม่วง</t>
        </is>
      </c>
      <c r="S28" s="185" t="n"/>
    </row>
    <row r="29" ht="24" customHeight="1" s="49">
      <c r="A29" s="187" t="n">
        <v>27</v>
      </c>
      <c r="B29" s="186" t="n"/>
      <c r="C29" s="186" t="inlineStr">
        <is>
          <t>ในโปรแกรมสร้างภูมิคุ้มกันไม่ครอบคลุมวัคซีนป้องกันโรคใด</t>
        </is>
      </c>
      <c r="D29" s="186" t="n"/>
      <c r="E29" s="186" t="inlineStr">
        <is>
          <t>หัด</t>
        </is>
      </c>
      <c r="F29" s="186" t="inlineStr">
        <is>
          <t>โปลิโอ</t>
        </is>
      </c>
      <c r="G29" s="186" t="inlineStr">
        <is>
          <t>อีสุกอีใส</t>
        </is>
      </c>
      <c r="H29" s="186" t="inlineStr">
        <is>
          <t>บาดทะยัก</t>
        </is>
      </c>
      <c r="I29" s="188" t="inlineStr">
        <is>
          <t>คางทูม</t>
        </is>
      </c>
      <c r="J29" s="185" t="inlineStr">
        <is>
          <t>3</t>
        </is>
      </c>
      <c r="K29" s="186" t="inlineStr">
        <is>
          <t>✅ คำตอบที่ถูกต้อง: ข้อ ค. อีสุกอีใส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t>
        </is>
      </c>
      <c r="L29" s="186" t="n"/>
      <c r="M29" s="186" t="inlineStr">
        <is>
          <t>Immunologic</t>
        </is>
      </c>
      <c r="N29" s="186" t="inlineStr">
        <is>
          <t>EPI Vaccines</t>
        </is>
      </c>
      <c r="O29" s="185" t="inlineStr">
        <is>
          <t>Clinic</t>
        </is>
      </c>
      <c r="P29" s="186" t="inlineStr">
        <is>
          <t>ข้อ 27 Pharma Plus เล่มม่วง (เฉลยข้อ ค)</t>
        </is>
      </c>
      <c r="Q29" s="185" t="inlineStr">
        <is>
          <t>แบบฝึกหัด</t>
        </is>
      </c>
      <c r="R29" s="185" t="inlineStr">
        <is>
          <t>เล่มม่วง</t>
        </is>
      </c>
      <c r="S29" s="185" t="n"/>
    </row>
    <row r="30" ht="24" customHeight="1" s="49">
      <c r="A30" s="187" t="n">
        <v>28</v>
      </c>
      <c r="B30" s="186" t="n"/>
      <c r="C30" s="186"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D30" s="186" t="n"/>
      <c r="E30" s="186" t="inlineStr">
        <is>
          <t>Chlorphenamine maleate tablet</t>
        </is>
      </c>
      <c r="F30" s="186" t="inlineStr">
        <is>
          <t>Hydroxyzine HCl tablet</t>
        </is>
      </c>
      <c r="G30" s="186" t="inlineStr">
        <is>
          <t>Neomycin/bacitracin ointment</t>
        </is>
      </c>
      <c r="H30" s="186" t="inlineStr">
        <is>
          <t>Calamine lotion</t>
        </is>
      </c>
      <c r="I30" s="188" t="inlineStr">
        <is>
          <t>Prednisolone cream</t>
        </is>
      </c>
      <c r="J30" s="185" t="inlineStr">
        <is>
          <t>5</t>
        </is>
      </c>
      <c r="K30" s="186" t="inlineStr">
        <is>
          <t>✅ คำตอบที่ถูกต้อง: ข้อ จ. Prednisolone cream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t>
        </is>
      </c>
      <c r="L30" s="186" t="n"/>
      <c r="M30" s="186" t="inlineStr">
        <is>
          <t>Immunologic</t>
        </is>
      </c>
      <c r="N30" s="186" t="inlineStr">
        <is>
          <t>Allergic rhinitis</t>
        </is>
      </c>
      <c r="O30" s="185" t="inlineStr">
        <is>
          <t>Clinic</t>
        </is>
      </c>
      <c r="P30" s="186" t="inlineStr">
        <is>
          <t>ข้อ 28 Pharma Plus เล่มม่วง (เฉลยข้อ จ)</t>
        </is>
      </c>
      <c r="Q30" s="185" t="inlineStr">
        <is>
          <t>แบบฝึกหัด</t>
        </is>
      </c>
      <c r="R30" s="185" t="inlineStr">
        <is>
          <t>เล่มม่วง</t>
        </is>
      </c>
      <c r="S30" s="185" t="n"/>
    </row>
    <row r="31" ht="24" customHeight="1" s="49">
      <c r="A31" s="187" t="n">
        <v>29</v>
      </c>
      <c r="B31" s="186"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t>
        </is>
      </c>
      <c r="C31" s="186" t="inlineStr">
        <is>
          <t>ข้อมูลซึ่งเภสัชกรร้านยาควรถามเพื่อให้คำแนะนำอาจเป็นตัวกระตุ้นการเกิด SLE ยกเว้นข้อใด</t>
        </is>
      </c>
      <c r="D31" s="186" t="n"/>
      <c r="E31" s="186" t="inlineStr">
        <is>
          <t>ประวัติการสูบบุหรี่เพราะสาร hydrazine ในบุหรี่กระตุ้นอาการ Lupus ได้</t>
        </is>
      </c>
      <c r="F31" s="186" t="inlineStr">
        <is>
          <t>การใช้ sunscreen SPF 15 ขึ้นไปก่อนออกแดด</t>
        </is>
      </c>
      <c r="G31" s="186" t="inlineStr">
        <is>
          <t>ประวัติความเจ็บป่วยด้วยโรคติดเชื้อในอดีต</t>
        </is>
      </c>
      <c r="H31" s="186" t="inlineStr">
        <is>
          <t>ประวัติการใช้ยาเพราะยาบางตัว เช่น hydralazine chlorpropamide หรือยาในกลุ่ม anticonvulsant สามารถกระตุ้นการเกิด lupus ได้</t>
        </is>
      </c>
      <c r="I31" s="188" t="inlineStr">
        <is>
          <t>ประวัติการได้รับเลือดในอดีต</t>
        </is>
      </c>
      <c r="J31" s="185" t="inlineStr">
        <is>
          <t>5</t>
        </is>
      </c>
      <c r="K31" s="186" t="inlineStr">
        <is>
          <t>✅ คำตอบที่ถูกต้อง: ข้อ จ. ประวัติการได้รับเลือดในอดีต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t>
        </is>
      </c>
      <c r="L31" s="186" t="n"/>
      <c r="M31" s="186" t="inlineStr">
        <is>
          <t>Immunologic</t>
        </is>
      </c>
      <c r="N31" s="186" t="inlineStr">
        <is>
          <t>Systemic lupus</t>
        </is>
      </c>
      <c r="O31" s="185" t="inlineStr">
        <is>
          <t>Clinic</t>
        </is>
      </c>
      <c r="P31" s="186" t="inlineStr">
        <is>
          <t>ข้อ 29 Pharma Plus เล่มม่วง (เฉลยข้อ จ)</t>
        </is>
      </c>
      <c r="Q31" s="185" t="inlineStr">
        <is>
          <t>แบบฝึกหัด</t>
        </is>
      </c>
      <c r="R31" s="185" t="inlineStr">
        <is>
          <t>เล่มม่วง</t>
        </is>
      </c>
      <c r="S31" s="185" t="n"/>
    </row>
    <row r="32" ht="24" customHeight="1" s="49">
      <c r="A32" s="187" t="n">
        <v>30</v>
      </c>
      <c r="B32" s="186" t="inlineStr">
        <is>
          <t>ต่อมาผู้ป่วยได้รับการวินิจฉัยว่าเป็น SLE จากแพทย์์ที่โรงพยาบาลและได้รับยา hydroxychloroquine 200 mg</t>
        </is>
      </c>
      <c r="C32" s="186" t="inlineStr">
        <is>
          <t>ผู้ป่วยรายนี้ควรได้รับการตรวจในข้อใดก่อนได้รับยา</t>
        </is>
      </c>
      <c r="D32" s="186" t="n"/>
      <c r="E32" s="186" t="inlineStr">
        <is>
          <t>Ocular examination</t>
        </is>
      </c>
      <c r="F32" s="186" t="inlineStr">
        <is>
          <t>Chest x-ray</t>
        </is>
      </c>
      <c r="G32" s="186" t="inlineStr">
        <is>
          <t>Liver function test</t>
        </is>
      </c>
      <c r="H32" s="186" t="inlineStr">
        <is>
          <t>Urinalysis</t>
        </is>
      </c>
      <c r="I32" s="188" t="inlineStr">
        <is>
          <t>EKG</t>
        </is>
      </c>
      <c r="J32" s="185" t="inlineStr">
        <is>
          <t>1</t>
        </is>
      </c>
      <c r="K32" s="186" t="inlineStr">
        <is>
          <t>✅ คำตอบที่ถูกต้อง: ข้อ ก. Ocular examination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t>
        </is>
      </c>
      <c r="L32" s="186" t="n"/>
      <c r="M32" s="186" t="inlineStr">
        <is>
          <t>Immunologic</t>
        </is>
      </c>
      <c r="N32" s="186" t="inlineStr">
        <is>
          <t>Systemic lupus</t>
        </is>
      </c>
      <c r="O32" s="185" t="inlineStr">
        <is>
          <t>Clinic</t>
        </is>
      </c>
      <c r="P32" s="186" t="inlineStr">
        <is>
          <t>ข้อ 30 Pharma Plus เล่มม่วง (เฉลยข้อ ก)</t>
        </is>
      </c>
      <c r="Q32" s="185" t="inlineStr">
        <is>
          <t>แบบฝึกหัด</t>
        </is>
      </c>
      <c r="R32" s="185" t="inlineStr">
        <is>
          <t>เล่มม่วง</t>
        </is>
      </c>
      <c r="S32" s="185" t="n"/>
    </row>
    <row r="33" ht="24" customHeight="1" s="49">
      <c r="A33" s="187" t="n">
        <v>31</v>
      </c>
      <c r="B33" s="186" t="n"/>
      <c r="C33" s="186"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D33" s="186" t="n"/>
      <c r="E33" s="186" t="inlineStr">
        <is>
          <t>Ioniazid</t>
        </is>
      </c>
      <c r="F33" s="186" t="inlineStr">
        <is>
          <t>Rifampicin</t>
        </is>
      </c>
      <c r="G33" s="186" t="inlineStr">
        <is>
          <t>Pyrazinamide</t>
        </is>
      </c>
      <c r="H33" s="186" t="inlineStr">
        <is>
          <t>Ethambutol</t>
        </is>
      </c>
      <c r="I33" s="188" t="inlineStr">
        <is>
          <t>Pyrazinamide ร่วมกับ ethambutol</t>
        </is>
      </c>
      <c r="J33" s="185" t="inlineStr">
        <is>
          <t>1</t>
        </is>
      </c>
      <c r="K33" s="186" t="inlineStr">
        <is>
          <t>✅ คำตอบที่ถูกต้อง: ข้อ ก. Ioniazid
🎯 ทำไมข้อนี้ถึงถูก: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t>
        </is>
      </c>
      <c r="L33" s="186" t="n"/>
      <c r="M33" s="186" t="inlineStr">
        <is>
          <t>Immunologic</t>
        </is>
      </c>
      <c r="N33" s="186" t="inlineStr">
        <is>
          <t>Systemic lupus</t>
        </is>
      </c>
      <c r="O33" s="185" t="inlineStr">
        <is>
          <t>Clinic</t>
        </is>
      </c>
      <c r="P33" s="186" t="inlineStr">
        <is>
          <t>ข้อ 31 Pharma Plus เล่มม่วง (เฉลยข้อ ก)</t>
        </is>
      </c>
      <c r="Q33" s="185" t="inlineStr">
        <is>
          <t>แบบฝึกหัด</t>
        </is>
      </c>
      <c r="R33" s="185" t="inlineStr">
        <is>
          <t>เล่มม่วง</t>
        </is>
      </c>
      <c r="S33" s="185" t="n"/>
    </row>
    <row r="34" ht="24" customHeight="1" s="49">
      <c r="A34" s="187" t="n">
        <v>32</v>
      </c>
      <c r="B34" s="186" t="n"/>
      <c r="C34" s="186" t="inlineStr">
        <is>
          <t>แพทย์์สั่งจ่าย prednisolone แต่โรงพยาบาลมียา dexamethasone เท่านั้นในฐานะเภสัชกรทำอย่างไร</t>
        </is>
      </c>
      <c r="D34" s="186" t="n"/>
      <c r="E34" s="186" t="inlineStr">
        <is>
          <t>ให้ยา dexamethasone แทนได้เพราะยาทั้งสองตัวเป็น steroid ประเภท short acting steroid เหมือนกัน</t>
        </is>
      </c>
      <c r="F34" s="186" t="inlineStr">
        <is>
          <t>ให้ยา dexamethasone แทนได้เพราะยาทั้งสองตัวเป็น steroid ประเภท long acting steroid เหมือนกัน</t>
        </is>
      </c>
      <c r="G34" s="186" t="inlineStr">
        <is>
          <t>ต้องคำนวณ equivalent dose ของยาทั้งสองตัวก่อนทำการเปลี่ยนยาเนื่องจากยาทั้งสองตัวมี potency ต่างกัน</t>
        </is>
      </c>
      <c r="H34" s="186" t="inlineStr">
        <is>
          <t>ไม่สามารถให้ยาแทนกันได้เพราะ prednisolone เป็น glucocorticoid แต่ dexamethasone เป็น mineralocorticoid</t>
        </is>
      </c>
      <c r="I34" s="188" t="inlineStr">
        <is>
          <t>ไม่สามารถให้ยาแทนกันได้และควรแจ้งให้แพทย์์ทราบ</t>
        </is>
      </c>
      <c r="J34" s="185" t="inlineStr">
        <is>
          <t>3</t>
        </is>
      </c>
      <c r="K34" s="186" t="inlineStr">
        <is>
          <t>✅ คำตอบที่ถูกต้อง: ข้อ ค. ยาเม็ด Dexamethasone 0.5 mg จำนวน 3 เม็ด วันละ 1 ครั้ง
🎯 ทำไมข้อนี้ถึงถูก: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t>
        </is>
      </c>
      <c r="L34" s="186" t="n"/>
      <c r="M34" s="186" t="inlineStr">
        <is>
          <t>Immunologic</t>
        </is>
      </c>
      <c r="N34" s="186" t="inlineStr">
        <is>
          <t>Systemic lupus</t>
        </is>
      </c>
      <c r="O34" s="185" t="inlineStr">
        <is>
          <t>Clinic</t>
        </is>
      </c>
      <c r="P34" s="186" t="inlineStr">
        <is>
          <t>ข้อ 32 Pharma Plus เล่มม่วง (เฉลยข้อ ค)</t>
        </is>
      </c>
      <c r="Q34" s="185" t="inlineStr">
        <is>
          <t>แบบฝึกหัด</t>
        </is>
      </c>
      <c r="R34" s="185" t="inlineStr">
        <is>
          <t>เล่มม่วง</t>
        </is>
      </c>
      <c r="S34" s="185" t="n"/>
    </row>
    <row r="35" ht="24" customHeight="1" s="49">
      <c r="A35" s="187" t="n">
        <v>33</v>
      </c>
      <c r="B35" s="186" t="n"/>
      <c r="C35" s="186" t="inlineStr">
        <is>
          <t>ยากดภูมิคุ้มกัน (immunosuppression) มีประโยชน์กับภาวะยกเว้น</t>
        </is>
      </c>
      <c r="D35" s="186" t="n"/>
      <c r="E35" s="186" t="inlineStr">
        <is>
          <t>การเปลี่ยนถ่ายอวัยวะ</t>
        </is>
      </c>
      <c r="F35" s="186" t="inlineStr">
        <is>
          <t>Rh hemolytic disease ในเด็กแรกเกิด</t>
        </is>
      </c>
      <c r="G35" s="186" t="inlineStr">
        <is>
          <t>Rheumatoid arthritis</t>
        </is>
      </c>
      <c r="H35" s="186" t="inlineStr">
        <is>
          <t>มะเร็ง</t>
        </is>
      </c>
      <c r="I35" s="188" t="inlineStr">
        <is>
          <t>SLE</t>
        </is>
      </c>
      <c r="J35" s="185" t="inlineStr">
        <is>
          <t>2</t>
        </is>
      </c>
      <c r="K35" s="186" t="inlineStr">
        <is>
          <t>✅ คำตอบที่ถูกต้อง: ข้อ ข. Rh hemolytic disease ในเด็กแรกเกิด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t>
        </is>
      </c>
      <c r="L35" s="186" t="n"/>
      <c r="M35" s="186" t="inlineStr">
        <is>
          <t>Immunologic</t>
        </is>
      </c>
      <c r="N35" s="186" t="inlineStr">
        <is>
          <t>Allergic rhinitis</t>
        </is>
      </c>
      <c r="O35" s="185" t="inlineStr">
        <is>
          <t>Clinic</t>
        </is>
      </c>
      <c r="P35" s="186" t="inlineStr">
        <is>
          <t>ข้อ 33 Pharma Plus เล่มม่วง (เฉลยข้อ ข)</t>
        </is>
      </c>
      <c r="Q35" s="185" t="inlineStr">
        <is>
          <t>แบบฝึกหัด</t>
        </is>
      </c>
      <c r="R35" s="185" t="inlineStr">
        <is>
          <t>เล่มม่วง</t>
        </is>
      </c>
      <c r="S35" s="185" t="n"/>
    </row>
    <row r="36" ht="24" customHeight="1" s="49">
      <c r="A36" s="187" t="n">
        <v>34</v>
      </c>
      <c r="B36" s="186"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t>
        </is>
      </c>
      <c r="C36" s="186" t="inlineStr">
        <is>
          <t>ควรจะให้ยาอย่างไร</t>
        </is>
      </c>
      <c r="D36" s="186" t="n"/>
      <c r="E36" s="186" t="inlineStr">
        <is>
          <t>ให้ยาขนาด 24 ชม. ทุกวัน วันละครั้ง</t>
        </is>
      </c>
      <c r="F36" s="186" t="inlineStr">
        <is>
          <t>ให้ยาขนาด 24 ชม. แบ่งให้ 2 ครั้ง ทุกวัน</t>
        </is>
      </c>
      <c r="G36" s="186" t="inlineStr">
        <is>
          <t>ให้ยาขนาด 24 ชม. วันเว้นวัน วันละครั้ง</t>
        </is>
      </c>
      <c r="H36" s="186" t="inlineStr">
        <is>
          <t>ให้ยาขนาด 48 ชม. วันเว้นวัน วันละครั้ง</t>
        </is>
      </c>
      <c r="I36" s="188" t="inlineStr">
        <is>
          <t>ให้ยาขนาด 48 ชม. วันเว้นวัน แบ่งให้ 2 ครั้ง</t>
        </is>
      </c>
      <c r="J36" s="185" t="inlineStr">
        <is>
          <t>1</t>
        </is>
      </c>
      <c r="K36" s="186" t="inlineStr">
        <is>
          <t>✅ คำตอบที่ถูกต้อง: ข้อ ก. ให้ยาขนาด 24 ชม. ทุกวัน วันละครั้ง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t>
        </is>
      </c>
      <c r="L36" s="186" t="n"/>
      <c r="M36" s="186" t="inlineStr">
        <is>
          <t>Immunologic</t>
        </is>
      </c>
      <c r="N36" s="186" t="inlineStr">
        <is>
          <t>Systemic lupus</t>
        </is>
      </c>
      <c r="O36" s="185" t="inlineStr">
        <is>
          <t>Clinic</t>
        </is>
      </c>
      <c r="P36" s="186" t="inlineStr">
        <is>
          <t>ข้อ 34 Pharma Plus เล่มม่วง (เฉลยข้อ )</t>
        </is>
      </c>
      <c r="Q36" s="185" t="inlineStr">
        <is>
          <t>แบบฝึกหัด</t>
        </is>
      </c>
      <c r="R36" s="185" t="inlineStr">
        <is>
          <t>เล่มม่วง</t>
        </is>
      </c>
      <c r="S36" s="185" t="n"/>
    </row>
    <row r="37" ht="24" customHeight="1" s="49">
      <c r="A37" s="187" t="n">
        <v>35</v>
      </c>
      <c r="B37" s="186" t="n"/>
      <c r="C37" s="186" t="inlineStr">
        <is>
          <t>การให้ prednisolone ให้ผู้ป่วย SLE เพื่ออะไร</t>
        </is>
      </c>
      <c r="D37" s="186" t="n"/>
      <c r="E37" s="186" t="inlineStr">
        <is>
          <t>ลดปฏิกิริยา antibody immune complex</t>
        </is>
      </c>
      <c r="F37" s="186" t="inlineStr">
        <is>
          <t>ลดการทำลายของ LE cell</t>
        </is>
      </c>
      <c r="G37" s="186" t="inlineStr">
        <is>
          <t>ยับยั้งการจับ antigen กับ antibody</t>
        </is>
      </c>
      <c r="H37" s="186" t="inlineStr">
        <is>
          <t>ลดการสร้าง antibody</t>
        </is>
      </c>
      <c r="I37" s="188" t="inlineStr">
        <is>
          <t>ยับยั้ง histamine กับ bradykinin</t>
        </is>
      </c>
      <c r="J37" s="185" t="inlineStr">
        <is>
          <t>4</t>
        </is>
      </c>
      <c r="K37" s="186" t="inlineStr">
        <is>
          <t>✅ คำตอบที่ถูกต้อง: ข้อ ง. ลดการสร้าง antibody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t>
        </is>
      </c>
      <c r="L37" s="186" t="n"/>
      <c r="M37" s="186" t="inlineStr">
        <is>
          <t>Immunologic</t>
        </is>
      </c>
      <c r="N37" s="186" t="inlineStr">
        <is>
          <t>Systemic lupus</t>
        </is>
      </c>
      <c r="O37" s="185" t="inlineStr">
        <is>
          <t>Clinic</t>
        </is>
      </c>
      <c r="P37" s="186" t="inlineStr">
        <is>
          <t>ข้อ 35 Pharma Plus เล่มม่วง (เฉลยข้อ ง)</t>
        </is>
      </c>
      <c r="Q37" s="185" t="inlineStr">
        <is>
          <t>แบบฝึกหัด</t>
        </is>
      </c>
      <c r="R37" s="185" t="inlineStr">
        <is>
          <t>เล่มม่วง</t>
        </is>
      </c>
      <c r="S37" s="185" t="n"/>
    </row>
    <row r="38" ht="24" customHeight="1" s="49">
      <c r="A38" s="187" t="n">
        <v>36</v>
      </c>
      <c r="B38" s="186" t="n"/>
      <c r="C38" s="186" t="inlineStr">
        <is>
          <t>ยากดภูมิคุ้มกัน (immunosuppressive) สามารถนำมาใช้ประโยชน์ในด้านใด</t>
        </is>
      </c>
      <c r="D38" s="186" t="n"/>
      <c r="E38" s="186" t="inlineStr">
        <is>
          <t>AIDs</t>
        </is>
      </c>
      <c r="F38" s="186" t="inlineStr">
        <is>
          <t>COPD</t>
        </is>
      </c>
      <c r="G38" s="186" t="inlineStr">
        <is>
          <t>TB</t>
        </is>
      </c>
      <c r="H38" s="186" t="inlineStr">
        <is>
          <t>Leprosy</t>
        </is>
      </c>
      <c r="I38" s="188" t="inlineStr">
        <is>
          <t>Organ tissue transplantation</t>
        </is>
      </c>
      <c r="J38" s="185" t="inlineStr">
        <is>
          <t>5</t>
        </is>
      </c>
      <c r="K38" s="186" t="inlineStr">
        <is>
          <t>✅ คำตอบที่ถูกต้อง: ข้อ จ. Organ tissue transplantation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t>
        </is>
      </c>
      <c r="L38" s="186" t="n"/>
      <c r="M38" s="186" t="inlineStr">
        <is>
          <t>Immunologic</t>
        </is>
      </c>
      <c r="N38" s="186" t="inlineStr">
        <is>
          <t>Allergic rhinitis</t>
        </is>
      </c>
      <c r="O38" s="185" t="inlineStr">
        <is>
          <t>Clinic</t>
        </is>
      </c>
      <c r="P38" s="186" t="inlineStr">
        <is>
          <t>ข้อ 36 Pharma Plus เล่มม่วง (เฉลยข้อ จ)</t>
        </is>
      </c>
      <c r="Q38" s="185" t="inlineStr">
        <is>
          <t>แบบฝึกหัด</t>
        </is>
      </c>
      <c r="R38" s="185" t="inlineStr">
        <is>
          <t>เล่มม่วง</t>
        </is>
      </c>
      <c r="S38" s="185" t="n"/>
    </row>
    <row r="39" ht="24" customHeight="1" s="49">
      <c r="A39" s="187" t="n">
        <v>37</v>
      </c>
      <c r="B39" s="186" t="n"/>
      <c r="C39" s="186" t="inlineStr">
        <is>
          <t>Cyclosporine ยากดภูมิคุ้มกันข้อใดถูกต้อง</t>
        </is>
      </c>
      <c r="D39" s="186" t="n"/>
      <c r="E39" s="186" t="inlineStr">
        <is>
          <t>ออกฤทธิ์กดการทำงานของ B-cell อย่างเฉพาะเจาะจง</t>
        </is>
      </c>
      <c r="F39" s="186" t="inlineStr">
        <is>
          <t>ค่าของ pharmacokinetic profile สม่ำเสมอในผู้ป่วยทุกราย</t>
        </is>
      </c>
      <c r="G39" s="186" t="inlineStr">
        <is>
          <t>มีฤทธิ์ต่อตับและไตน้อย</t>
        </is>
      </c>
      <c r="H39" s="186" t="inlineStr">
        <is>
          <t>ประสิทธิภาพในการปลูกถ่ายอวัยวะ</t>
        </is>
      </c>
      <c r="I39" s="188" t="inlineStr">
        <is>
          <t>ถูกทุกข้อ</t>
        </is>
      </c>
      <c r="J39" s="185" t="inlineStr">
        <is>
          <t>4</t>
        </is>
      </c>
      <c r="K39" s="186" t="inlineStr">
        <is>
          <t>✅ คำตอบที่ถูกต้อง: ข้อ ง. ประสิทธิภาพในการปลูกถ่ายอวัยวะ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t>
        </is>
      </c>
      <c r="L39" s="186" t="n"/>
      <c r="M39" s="186" t="inlineStr">
        <is>
          <t>Immunologic</t>
        </is>
      </c>
      <c r="N39" s="186" t="inlineStr">
        <is>
          <t>Allergic rhinitis</t>
        </is>
      </c>
      <c r="O39" s="185" t="inlineStr">
        <is>
          <t>Clinic</t>
        </is>
      </c>
      <c r="P39" s="186" t="inlineStr">
        <is>
          <t>ข้อ 37 Pharma Plus เล่มม่วง (เฉลยข้อ ง)</t>
        </is>
      </c>
      <c r="Q39" s="185" t="inlineStr">
        <is>
          <t>แบบฝึกหัด</t>
        </is>
      </c>
      <c r="R39" s="185" t="inlineStr">
        <is>
          <t>เล่มม่วง</t>
        </is>
      </c>
      <c r="S39" s="185" t="n"/>
    </row>
    <row r="40" ht="24" customHeight="1" s="49">
      <c r="A40" s="187" t="n">
        <v>38</v>
      </c>
      <c r="B40" s="186" t="n"/>
      <c r="C40" s="186" t="inlineStr">
        <is>
          <t>ข้อใดเป็นผลข้างเคียงของ corticosteroid ยกเว้น</t>
        </is>
      </c>
      <c r="D40" s="186" t="n"/>
      <c r="E40" s="186" t="inlineStr">
        <is>
          <t>Suppression of pituitary-adrenaline</t>
        </is>
      </c>
      <c r="F40" s="186" t="inlineStr">
        <is>
          <t>Increase susceptibility to infection</t>
        </is>
      </c>
      <c r="G40" s="186" t="inlineStr">
        <is>
          <t>Peptic ulceration</t>
        </is>
      </c>
      <c r="H40" s="186" t="inlineStr">
        <is>
          <t>Muscle hypertrophy</t>
        </is>
      </c>
      <c r="I40" s="188" t="inlineStr">
        <is>
          <t>Physiological disturbances</t>
        </is>
      </c>
      <c r="J40" s="185" t="inlineStr">
        <is>
          <t>4</t>
        </is>
      </c>
      <c r="K40" s="186" t="inlineStr">
        <is>
          <t>✅ คำตอบที่ถูกต้อง: ข้อ ง. Muscle hypertrophy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t>
        </is>
      </c>
      <c r="L40" s="186" t="n"/>
      <c r="M40" s="186" t="inlineStr">
        <is>
          <t>Immunologic</t>
        </is>
      </c>
      <c r="N40" s="186" t="inlineStr">
        <is>
          <t>Allergic rhinitis</t>
        </is>
      </c>
      <c r="O40" s="185" t="inlineStr">
        <is>
          <t>Clinic</t>
        </is>
      </c>
      <c r="P40" s="186" t="inlineStr">
        <is>
          <t>ข้อ 38 Pharma Plus เล่มม่วง (เฉลยข้อ ง)</t>
        </is>
      </c>
      <c r="Q40" s="185" t="inlineStr">
        <is>
          <t>แบบฝึกหัด</t>
        </is>
      </c>
      <c r="R40" s="185" t="inlineStr">
        <is>
          <t>เล่มม่วง</t>
        </is>
      </c>
      <c r="S40" s="185" t="n"/>
    </row>
    <row r="41" ht="24" customHeight="1" s="49">
      <c r="A41" s="187" t="n">
        <v>39</v>
      </c>
      <c r="B41" s="186" t="inlineStr">
        <is>
          <t>หญิงไทย อายุ 35 ปี อ่อนเพลีย ไข้สูง 40 องศา มีน้ำมูก แพทย์์วินิจฉัยเป็น SLE ข้อใดไม่ใช่สาเหตุที่ทำให้เกิดโรค</t>
        </is>
      </c>
      <c r="C41" s="186" t="inlineStr">
        <is>
          <t>ข้อใดไม่ใช่สาเหตุที่ทำให้เกิดโรค</t>
        </is>
      </c>
      <c r="D41" s="186" t="n"/>
      <c r="E41" s="186" t="inlineStr">
        <is>
          <t>มีน้ำมูก</t>
        </is>
      </c>
      <c r="F41" s="186" t="inlineStr">
        <is>
          <t>ปวดข้อ</t>
        </is>
      </c>
      <c r="G41" s="186" t="inlineStr">
        <is>
          <t>มีไข้</t>
        </is>
      </c>
      <c r="H41" s="186" t="inlineStr">
        <is>
          <t>น้ำหนักลด</t>
        </is>
      </c>
      <c r="I41" s="188" t="inlineStr">
        <is>
          <t>ผีเสื้อที่หน้า</t>
        </is>
      </c>
      <c r="J41" s="185" t="inlineStr">
        <is>
          <t>1</t>
        </is>
      </c>
      <c r="K41" s="186" t="inlineStr">
        <is>
          <t>✅ คำตอบที่ถูกต้อง: ข้อ ก. มีน้ำมูก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t>
        </is>
      </c>
      <c r="L41" s="186" t="n"/>
      <c r="M41" s="186" t="inlineStr">
        <is>
          <t>Immunologic</t>
        </is>
      </c>
      <c r="N41" s="186" t="inlineStr">
        <is>
          <t>Allergic rhinitis</t>
        </is>
      </c>
      <c r="O41" s="185" t="inlineStr">
        <is>
          <t>Clinic</t>
        </is>
      </c>
      <c r="P41" s="186" t="inlineStr">
        <is>
          <t>ข้อ 39 Pharma Plus เล่มม่วง (เฉลยข้อ ก)</t>
        </is>
      </c>
      <c r="Q41" s="185" t="inlineStr">
        <is>
          <t>แบบฝึกหัด</t>
        </is>
      </c>
      <c r="R41" s="185" t="inlineStr">
        <is>
          <t>เล่มม่วง</t>
        </is>
      </c>
      <c r="S41" s="185" t="n"/>
    </row>
    <row r="42" ht="24" customHeight="1" s="49">
      <c r="A42" s="187" t="n">
        <v>40</v>
      </c>
      <c r="B42" s="186" t="n"/>
      <c r="C42" s="186" t="inlineStr">
        <is>
          <t>ถ้าต้องการใช้ยารักษาโรคในกรณีเฉียบพลันใช้ยา</t>
        </is>
      </c>
      <c r="D42" s="186" t="n"/>
      <c r="E42" s="186" t="inlineStr">
        <is>
          <t>Indomethacin</t>
        </is>
      </c>
      <c r="F42" s="186" t="inlineStr">
        <is>
          <t>Ibuprofen</t>
        </is>
      </c>
      <c r="G42" s="186" t="inlineStr">
        <is>
          <t>Diclofenac or Piroxicam</t>
        </is>
      </c>
      <c r="H42" s="186" t="inlineStr">
        <is>
          <t>Aspirin</t>
        </is>
      </c>
      <c r="I42" s="188" t="inlineStr">
        <is>
          <t>Methylprednisolone</t>
        </is>
      </c>
      <c r="J42" s="185" t="inlineStr">
        <is>
          <t>5</t>
        </is>
      </c>
      <c r="K42" s="186" t="inlineStr">
        <is>
          <t>✅ คำตอบที่ถูกต้อง: ข้อ จ. Methylprednisolone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t>
        </is>
      </c>
      <c r="L42" s="186" t="n"/>
      <c r="M42" s="186" t="inlineStr">
        <is>
          <t>Immunologic</t>
        </is>
      </c>
      <c r="N42" s="186" t="inlineStr">
        <is>
          <t>Systemic lupus</t>
        </is>
      </c>
      <c r="O42" s="185" t="inlineStr">
        <is>
          <t>Clinic</t>
        </is>
      </c>
      <c r="P42" s="186" t="inlineStr">
        <is>
          <t>ข้อ 40 Pharma Plus เล่มม่วง (เฉลยข้อ จ)</t>
        </is>
      </c>
      <c r="Q42" s="185" t="inlineStr">
        <is>
          <t>แบบฝึกหัด</t>
        </is>
      </c>
      <c r="R42" s="185" t="inlineStr">
        <is>
          <t>เล่มม่วง</t>
        </is>
      </c>
      <c r="S42" s="185" t="n"/>
    </row>
    <row r="43" ht="24" customHeight="1" s="49">
      <c r="A43" s="187" t="n">
        <v>41</v>
      </c>
      <c r="B43" s="186"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t>
        </is>
      </c>
      <c r="C43" s="186" t="inlineStr">
        <is>
          <t>Oxymetazoline เมื่อมีอาการคัดจมูก ไม่มีแพ้ยา ไม่มีโรคประจำตัว ข้อใดเป็นการประเมินในผู้ป่วยรายนี้</t>
        </is>
      </c>
      <c r="D43" s="186" t="n"/>
      <c r="E43" s="186" t="inlineStr">
        <is>
          <t>Allergic rhinitis-mild intermittent</t>
        </is>
      </c>
      <c r="F43" s="186" t="inlineStr">
        <is>
          <t>Allergic rhinitis-mod-severe intermittent</t>
        </is>
      </c>
      <c r="G43" s="186" t="inlineStr">
        <is>
          <t>Allergic rhinitis-mod-severe persistent</t>
        </is>
      </c>
      <c r="H43" s="186" t="inlineStr">
        <is>
          <t>Allergic Asthma-mild persistent</t>
        </is>
      </c>
      <c r="I43" s="188" t="inlineStr">
        <is>
          <t>Allergic asthma-mod-severe intermittent</t>
        </is>
      </c>
      <c r="J43" s="185" t="inlineStr">
        <is>
          <t>1</t>
        </is>
      </c>
      <c r="K43" s="186" t="inlineStr">
        <is>
          <t>✅ คำตอบที่ถูกต้อง: ข้อ ก. Allergic rhinitis-mild intermittent
🎯 ทำไมข้อนี้ถึงถูก: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t>
        </is>
      </c>
      <c r="L43" s="186" t="n"/>
      <c r="M43" s="186" t="inlineStr">
        <is>
          <t>Immunologic</t>
        </is>
      </c>
      <c r="N43" s="186" t="inlineStr">
        <is>
          <t>Allergic rhinitis</t>
        </is>
      </c>
      <c r="O43" s="185" t="inlineStr">
        <is>
          <t>Clinic</t>
        </is>
      </c>
      <c r="P43" s="186" t="inlineStr">
        <is>
          <t>แบบฝึกหัด PLE-CC 1 ข้อ 41</t>
        </is>
      </c>
      <c r="Q43" s="185" t="inlineStr">
        <is>
          <t>แบบฝึกหัด</t>
        </is>
      </c>
      <c r="R43" s="185" t="inlineStr">
        <is>
          <t>เล่มม่วง</t>
        </is>
      </c>
      <c r="S43" s="185" t="n"/>
    </row>
    <row r="44" ht="24" customHeight="1" s="49">
      <c r="A44" s="187" t="n">
        <v>42</v>
      </c>
      <c r="B44" s="186" t="n"/>
      <c r="C44" s="186" t="inlineStr">
        <is>
          <t>ควรให้ยาอะไรตามการรักษาอาการภูมิแพ้กำเริบในประเทศไทย พ.ศ.2565</t>
        </is>
      </c>
      <c r="D44" s="186" t="n"/>
      <c r="E44" s="186" t="inlineStr">
        <is>
          <t>CPM 4 mg ตามเดิม</t>
        </is>
      </c>
      <c r="F44" s="186" t="inlineStr">
        <is>
          <t>หยุด CPM และใช้ Fexofenadine 180 mg 1 เม็ดก่อน เมื่อมีอาการ</t>
        </is>
      </c>
      <c r="G44" s="186" t="inlineStr">
        <is>
          <t>Fexo 180 mg 1 เม็ดก่อนนอน ต่อเนื่อง 2 สัปดาห์</t>
        </is>
      </c>
      <c r="H44" s="186" t="inlineStr">
        <is>
          <t>Montelukast 10 mg วันละ 1 เม็ด ประเมินอีกครั้ง 2 สัปดาห์</t>
        </is>
      </c>
      <c r="I44" s="188" t="inlineStr">
        <is>
          <t>Mometasone พ่นจมูกเช้า-เย็น ประเมินอีกครั้ง 2 สัปดาห๋"</t>
        </is>
      </c>
      <c r="J44" s="185" t="inlineStr">
        <is>
          <t>3</t>
        </is>
      </c>
      <c r="K44" s="186" t="inlineStr">
        <is>
          <t>✅ คำตอบที่ถูกต้อง: ข้อ ค. Fexo 180 mg 1 เม็ดก่อนนอน ต่อเนื่อง 2 สัปดาห์
🎯 ทำไมข้อนี้ถึงถูก: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t>
        </is>
      </c>
      <c r="L44" s="186" t="n"/>
      <c r="M44" s="186" t="inlineStr">
        <is>
          <t>Immunologic</t>
        </is>
      </c>
      <c r="N44" s="186" t="inlineStr">
        <is>
          <t>Allergic rhinitis</t>
        </is>
      </c>
      <c r="O44" s="185" t="inlineStr">
        <is>
          <t>Clinic</t>
        </is>
      </c>
      <c r="P44" s="186" t="inlineStr">
        <is>
          <t>แบบฝึกหัด PLE-CC 1 ข้อ 42</t>
        </is>
      </c>
      <c r="Q44" s="185" t="inlineStr">
        <is>
          <t>แบบฝึกหัด</t>
        </is>
      </c>
      <c r="R44" s="185" t="inlineStr">
        <is>
          <t>เล่มม่วง</t>
        </is>
      </c>
      <c r="S44" s="185" t="n"/>
    </row>
    <row r="45" ht="24" customHeight="1" s="49">
      <c r="A45" s="187" t="n">
        <v>43</v>
      </c>
      <c r="B45" s="186" t="n"/>
      <c r="C45" s="186" t="inlineStr">
        <is>
          <t>ผลข้างเคียงของการใช้ยา oxymetazoline ติดต่อกันหลายวัน</t>
        </is>
      </c>
      <c r="D45" s="186" t="n"/>
      <c r="E45" s="186" t="inlineStr">
        <is>
          <t>Glaucoma</t>
        </is>
      </c>
      <c r="F45" s="186" t="inlineStr">
        <is>
          <t>Epistaxis</t>
        </is>
      </c>
      <c r="G45" s="186" t="inlineStr">
        <is>
          <t>Rebound congestion</t>
        </is>
      </c>
      <c r="H45" s="186" t="inlineStr">
        <is>
          <t>HPA axis suppression</t>
        </is>
      </c>
      <c r="I45" s="188" t="inlineStr">
        <is>
          <t>nasal septal perforation</t>
        </is>
      </c>
      <c r="J45" s="185" t="inlineStr">
        <is>
          <t>1</t>
        </is>
      </c>
      <c r="K45" s="186" t="inlineStr">
        <is>
          <t>✅ คำตอบที่ถูกต้อง: ข้อ ก. Glaucoma
🎯 ทำไมข้อนี้ถึงถูก: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t>
        </is>
      </c>
      <c r="L45" s="186" t="n"/>
      <c r="M45" s="186" t="inlineStr">
        <is>
          <t>Immunologic</t>
        </is>
      </c>
      <c r="N45" s="186" t="inlineStr">
        <is>
          <t>Allergic rhinitis</t>
        </is>
      </c>
      <c r="O45" s="185" t="inlineStr">
        <is>
          <t>Clinic</t>
        </is>
      </c>
      <c r="P45" s="186" t="inlineStr">
        <is>
          <t>แบบฝึกหัด PLE-CC 1 ข้อ 43</t>
        </is>
      </c>
      <c r="Q45" s="185" t="inlineStr">
        <is>
          <t>แบบฝึกหัด</t>
        </is>
      </c>
      <c r="R45" s="185" t="inlineStr">
        <is>
          <t>เล่มม่วง</t>
        </is>
      </c>
      <c r="S45" s="185" t="n"/>
    </row>
    <row r="46" ht="24" customHeight="1" s="49">
      <c r="A46" s="187" t="n">
        <v>44</v>
      </c>
      <c r="B46" s="186" t="n"/>
      <c r="C46" s="186" t="inlineStr">
        <is>
          <t>กลไกการออกฤทธิ์ของยาแก้คัดจมูก oxymetazoline</t>
        </is>
      </c>
      <c r="D46" s="186" t="n"/>
      <c r="E46" s="186" t="inlineStr">
        <is>
          <t>Alpha1,Alpha2 agonist</t>
        </is>
      </c>
      <c r="F46" s="186" t="inlineStr">
        <is>
          <t>Beta1 agonist</t>
        </is>
      </c>
      <c r="G46" s="186" t="inlineStr">
        <is>
          <t>Muscarinic agonist</t>
        </is>
      </c>
      <c r="H46" s="186" t="inlineStr">
        <is>
          <t>Acetylcholinesterase inhibitor</t>
        </is>
      </c>
      <c r="I46" s="188" t="inlineStr">
        <is>
          <t>Neuromuscular blocker</t>
        </is>
      </c>
      <c r="J46" s="185" t="inlineStr">
        <is>
          <t>1</t>
        </is>
      </c>
      <c r="K46" s="186" t="inlineStr">
        <is>
          <t>✅ คำตอบที่ถูกต้อง: ข้อ ก. Alpha1,Alpha2 agonist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t>
        </is>
      </c>
      <c r="L46" s="186" t="n"/>
      <c r="M46" s="186" t="inlineStr">
        <is>
          <t>Immunologic</t>
        </is>
      </c>
      <c r="N46" s="186" t="inlineStr">
        <is>
          <t>Allergic rhinitis</t>
        </is>
      </c>
      <c r="O46" s="185" t="inlineStr">
        <is>
          <t>Clinic</t>
        </is>
      </c>
      <c r="P46" s="186" t="inlineStr">
        <is>
          <t>แบบฝึกหัด PLE-CC 1 ข้อ 44</t>
        </is>
      </c>
      <c r="Q46" s="185" t="inlineStr">
        <is>
          <t>แบบฝึกหัด</t>
        </is>
      </c>
      <c r="R46" s="185" t="inlineStr">
        <is>
          <t>เล่มม่วง</t>
        </is>
      </c>
      <c r="S46" s="185" t="n"/>
    </row>
    <row r="47" ht="24" customHeight="1" s="49">
      <c r="A47" s="187" t="n">
        <v>45</v>
      </c>
      <c r="B47" s="186" t="n"/>
      <c r="C47" s="186" t="inlineStr">
        <is>
          <t>CPM เป็น first gen antihistamine ห้ามใช้ในผู้ป่วยโรคใด</t>
        </is>
      </c>
      <c r="D47" s="186" t="n"/>
      <c r="E47" s="186" t="inlineStr">
        <is>
          <t>กลั้นปัสสาวะไม่อยู่</t>
        </is>
      </c>
      <c r="F47" s="186" t="inlineStr">
        <is>
          <t>หอบหืด</t>
        </is>
      </c>
      <c r="G47" s="186" t="inlineStr">
        <is>
          <t>ต่อมลูกหมากโต</t>
        </is>
      </c>
      <c r="H47" s="186" t="inlineStr">
        <is>
          <t>หัวใจเต้นผิดจังหวะ</t>
        </is>
      </c>
      <c r="I47" s="188" t="inlineStr">
        <is>
          <t>ใช้ยาปฏิชีวนะ (erythromycin,fluconazole)</t>
        </is>
      </c>
      <c r="J47" s="185" t="inlineStr">
        <is>
          <t>1</t>
        </is>
      </c>
      <c r="K47" s="186" t="inlineStr">
        <is>
          <t>✅ คำตอบที่ถูกต้อง: ข้อ ก. กลั้นปัสสาวะไม่อยู่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t>
        </is>
      </c>
      <c r="L47" s="186" t="n"/>
      <c r="M47" s="186" t="inlineStr">
        <is>
          <t>Immunologic</t>
        </is>
      </c>
      <c r="N47" s="186" t="inlineStr">
        <is>
          <t>Allergic rhinitis</t>
        </is>
      </c>
      <c r="O47" s="185" t="inlineStr">
        <is>
          <t>Clinic</t>
        </is>
      </c>
      <c r="P47" s="186" t="inlineStr">
        <is>
          <t>แบบฝึกหัด PLE-CC 1 ข้อ 45</t>
        </is>
      </c>
      <c r="Q47" s="185" t="inlineStr">
        <is>
          <t>แบบฝึกหัด</t>
        </is>
      </c>
      <c r="R47" s="185" t="inlineStr">
        <is>
          <t>เล่มม่วง</t>
        </is>
      </c>
      <c r="S47" s="185" t="n"/>
    </row>
    <row r="48" ht="24" customHeight="1" s="49">
      <c r="A48" s="187" t="n">
        <v>46</v>
      </c>
      <c r="B48" s="186" t="n"/>
      <c r="C48" s="186" t="inlineStr">
        <is>
          <t>อาหารหรือปัจจัยใดกระตุ้นให้เกิด allergic rhinitis ได้</t>
        </is>
      </c>
      <c r="D48" s="186" t="n"/>
      <c r="E48" s="186" t="inlineStr">
        <is>
          <t>เครื่องดื่มแอลกอฮอล์</t>
        </is>
      </c>
      <c r="F48" s="186" t="inlineStr">
        <is>
          <t>อาหารที่มีสารกันบูด sulfite เช่น ไวน์ อาหารแปรรูป</t>
        </is>
      </c>
      <c r="G48" s="186" t="inlineStr">
        <is>
          <t>อาหารที่มีรสจัดหรือเผ็ดที่กระตุ้นอาการคัดจมูก</t>
        </is>
      </c>
      <c r="H48" s="186" t="inlineStr">
        <is>
          <t>สูบบุหรี่และควันบุหรี่</t>
        </is>
      </c>
      <c r="I48" s="188" t="inlineStr">
        <is>
          <t>ถูกทุกข้อ</t>
        </is>
      </c>
      <c r="J48" s="185" t="inlineStr">
        <is>
          <t>3</t>
        </is>
      </c>
      <c r="K48" s="186" t="inlineStr">
        <is>
          <t>✅ คำตอบที่ถูกต้อง: ข้อ ค. อาหารที่มีรสจัดหรือเผ็ดที่กระตุ้นอาการคัดจมูก
🎯 ทำไมข้อนี้ถึงถูก: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t>
        </is>
      </c>
      <c r="L48" s="186" t="n"/>
      <c r="M48" s="186" t="inlineStr">
        <is>
          <t>Immunologic</t>
        </is>
      </c>
      <c r="N48" s="186" t="inlineStr">
        <is>
          <t>Allergic rhinitis</t>
        </is>
      </c>
      <c r="O48" s="185" t="inlineStr">
        <is>
          <t>Clinic</t>
        </is>
      </c>
      <c r="P48" s="186" t="inlineStr">
        <is>
          <t>แบบฝึกหัด PLE-CC 1 ข้อ 50</t>
        </is>
      </c>
      <c r="Q48" s="185" t="inlineStr">
        <is>
          <t>แบบฝึกหัด</t>
        </is>
      </c>
      <c r="R48" s="185" t="inlineStr">
        <is>
          <t>เล่มม่วง</t>
        </is>
      </c>
      <c r="S48" s="185" t="n"/>
    </row>
    <row r="49" ht="24" customHeight="1" s="49">
      <c r="A49" s="187" t="n">
        <v>47</v>
      </c>
      <c r="B49" s="186" t="n"/>
      <c r="C49" s="186"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D49" s="186" t="n"/>
      <c r="E49" s="186" t="inlineStr">
        <is>
          <t>Allergic rhinitis</t>
        </is>
      </c>
      <c r="F49" s="186" t="inlineStr">
        <is>
          <t>Dexamethasone 4 mg IV</t>
        </is>
      </c>
      <c r="G49" s="186" t="inlineStr">
        <is>
          <t>Prednisolone 20 mg OD</t>
        </is>
      </c>
      <c r="H49" s="186" t="inlineStr">
        <is>
          <t>Montelukast 10 mg HS</t>
        </is>
      </c>
      <c r="I49" s="188" t="inlineStr">
        <is>
          <t>Hydroxyzine 25 mg HS</t>
        </is>
      </c>
      <c r="J49" s="185" t="inlineStr">
        <is>
          <t>1</t>
        </is>
      </c>
      <c r="K49" s="186" t="inlineStr">
        <is>
          <t>✅ คำตอบที่ถูกต้อง: ข้อ ก. Allergic rhinitis
🎯 ทำไมข้อนี้ถึงถูก: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t>
        </is>
      </c>
      <c r="L49" s="186" t="n"/>
      <c r="M49" s="186" t="inlineStr">
        <is>
          <t>Immunologic</t>
        </is>
      </c>
      <c r="N49" s="186" t="inlineStr">
        <is>
          <t>Allergic rhinitis</t>
        </is>
      </c>
      <c r="O49" s="185" t="inlineStr">
        <is>
          <t>Clinic</t>
        </is>
      </c>
      <c r="P49" s="186" t="inlineStr">
        <is>
          <t>PLE-CC1 ปี 2566 Day 2 ข้อ 68</t>
        </is>
      </c>
      <c r="Q49" s="185" t="inlineStr">
        <is>
          <t>ข้อสอบจริง</t>
        </is>
      </c>
      <c r="R49" s="185" t="inlineStr">
        <is>
          <t>2566</t>
        </is>
      </c>
      <c r="S49" s="185" t="n"/>
    </row>
    <row r="50" ht="24" customHeight="1" s="49">
      <c r="A50" s="187" t="n">
        <v>48</v>
      </c>
      <c r="B50" s="186" t="n"/>
      <c r="C50" s="186" t="inlineStr">
        <is>
          <t>(ชื่อยาantihistamine) nasal spray</t>
        </is>
      </c>
      <c r="D50" s="186" t="n"/>
      <c r="E50" s="186" t="inlineStr">
        <is>
          <t>Allergic rhinitis</t>
        </is>
      </c>
      <c r="F50" s="186" t="inlineStr">
        <is>
          <t>Loratadine 10 mg OD</t>
        </is>
      </c>
      <c r="G50" s="186" t="inlineStr">
        <is>
          <t>Fexofenadine 180 mg OD</t>
        </is>
      </c>
      <c r="H50" s="186" t="inlineStr">
        <is>
          <t>Chlorpheniramine 4 mg TID</t>
        </is>
      </c>
      <c r="I50" s="188" t="inlineStr">
        <is>
          <t>Fluticasone furoate nasal spray</t>
        </is>
      </c>
      <c r="J50" s="185" t="inlineStr">
        <is>
          <t>1</t>
        </is>
      </c>
      <c r="K50" s="186" t="inlineStr">
        <is>
          <t>✅ คำตอบที่ถูกต้อง: ข้อ ก. Allergic rhinitis
🎯 ทำไมข้อนี้ถึงถูก: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t>
        </is>
      </c>
      <c r="L50" s="186" t="n"/>
      <c r="M50" s="186" t="inlineStr">
        <is>
          <t>Immunologic</t>
        </is>
      </c>
      <c r="N50" s="186" t="inlineStr">
        <is>
          <t>Allergic rhinitis</t>
        </is>
      </c>
      <c r="O50" s="185" t="inlineStr">
        <is>
          <t>Clinic</t>
        </is>
      </c>
      <c r="P50" s="186" t="inlineStr">
        <is>
          <t>PLE-CC1 ปี 2566 Day 2 ข้อ 2</t>
        </is>
      </c>
      <c r="Q50" s="185" t="inlineStr">
        <is>
          <t>ข้อสอบจริง</t>
        </is>
      </c>
      <c r="R50" s="185" t="inlineStr">
        <is>
          <t>2566</t>
        </is>
      </c>
      <c r="S50" s="185" t="n"/>
    </row>
    <row r="51" ht="24" customHeight="1" s="49">
      <c r="A51" s="187" t="n">
        <v>49</v>
      </c>
      <c r="B51" s="186" t="n"/>
      <c r="C51" s="186" t="inlineStr">
        <is>
          <t>จากอาการดังกล.าวผู(ปcวยเป5น allergic rhinitis แบบใดและมีความ รุนแรงระดับใด</t>
        </is>
      </c>
      <c r="D51" s="186" t="n"/>
      <c r="E51" s="186" t="inlineStr">
        <is>
          <t>Persistent, mild</t>
        </is>
      </c>
      <c r="F51" s="186" t="inlineStr">
        <is>
          <t>Intermittent, mild</t>
        </is>
      </c>
      <c r="G51" s="186" t="inlineStr">
        <is>
          <t>Intermittent, very severe</t>
        </is>
      </c>
      <c r="H51" s="186" t="inlineStr">
        <is>
          <t>Persistent, moderate-severe</t>
        </is>
      </c>
      <c r="I51" s="188" t="inlineStr">
        <is>
          <t>Intermittent, moderate-severe</t>
        </is>
      </c>
      <c r="J51" s="185" t="inlineStr">
        <is>
          <t>1</t>
        </is>
      </c>
      <c r="K51" s="186" t="inlineStr">
        <is>
          <t>✅ คำตอบที่ถูกต้อง: ข้อ ก. Persistent, mild
🎯 ทำไมข้อนี้ถึงถูก: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t>
        </is>
      </c>
      <c r="L51" s="186" t="n"/>
      <c r="M51" s="186" t="inlineStr">
        <is>
          <t>Immunologic</t>
        </is>
      </c>
      <c r="N51" s="186" t="inlineStr">
        <is>
          <t>Allergic rhinitis</t>
        </is>
      </c>
      <c r="O51" s="185" t="inlineStr">
        <is>
          <t>Clinic</t>
        </is>
      </c>
      <c r="P51" s="186" t="inlineStr">
        <is>
          <t>ข้อ 70 (PLE_CC1_2561_Key.md)</t>
        </is>
      </c>
      <c r="Q51" s="185" t="inlineStr">
        <is>
          <t>ข้อสอบจริง</t>
        </is>
      </c>
      <c r="R51" s="185" t="inlineStr">
        <is>
          <t>2561</t>
        </is>
      </c>
      <c r="S51" s="185" t="n"/>
    </row>
    <row r="52" ht="24" customHeight="1" s="49">
      <c r="A52" s="187" t="n">
        <v>50</v>
      </c>
      <c r="B52" s="186" t="n"/>
      <c r="C52" s="186" t="inlineStr">
        <is>
          <t>การใช(ยา pseudoephedrine nasal drop ติดต.อกันนานเกิน 10 วัน มีผลทำให(เกิดผลข(างเคียงใด</t>
        </is>
      </c>
      <c r="D52" s="186" t="n"/>
      <c r="E52" s="186" t="inlineStr">
        <is>
          <t>นอนไม.หลับ</t>
        </is>
      </c>
      <c r="F52" s="186" t="inlineStr">
        <is>
          <t>เกิดฝqาขาวที่ลิ้น</t>
        </is>
      </c>
      <c r="G52" s="186" t="inlineStr">
        <is>
          <t>เลือดกำเดาไหล</t>
        </is>
      </c>
      <c r="H52" s="186" t="inlineStr">
        <is>
          <t>คัดจมูกมาก หายใจไม.ออก</t>
        </is>
      </c>
      <c r="I52" s="188" t="inlineStr">
        <is>
          <t>เลือดออกในทางเดินอาหาร</t>
        </is>
      </c>
      <c r="J52" s="185" t="inlineStr">
        <is>
          <t>1</t>
        </is>
      </c>
      <c r="K52" s="186" t="inlineStr">
        <is>
          <t>✅ คำตอบที่ถูกต้อง: ข้อ ก. นอนไม.หลับ
🎯 ทำไมข้อนี้ถึงถูก: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t>
        </is>
      </c>
      <c r="L52" s="186" t="n"/>
      <c r="M52" s="186" t="inlineStr">
        <is>
          <t>Immunologic</t>
        </is>
      </c>
      <c r="N52" s="186" t="inlineStr">
        <is>
          <t>Allergic rhinitis</t>
        </is>
      </c>
      <c r="O52" s="185" t="inlineStr">
        <is>
          <t>Clinic</t>
        </is>
      </c>
      <c r="P52" s="186" t="inlineStr">
        <is>
          <t>ข้อ 72 (PLE_CC1_2561_Key.md)</t>
        </is>
      </c>
      <c r="Q52" s="185" t="inlineStr">
        <is>
          <t>ข้อสอบจริง</t>
        </is>
      </c>
      <c r="R52" s="185" t="inlineStr">
        <is>
          <t>2561</t>
        </is>
      </c>
      <c r="S52" s="185" t="n"/>
    </row>
    <row r="53" ht="24" customHeight="1" s="49">
      <c r="A53" s="187" t="n">
        <v>51</v>
      </c>
      <c r="B53" s="186" t="n"/>
      <c r="C53" s="186" t="inlineStr">
        <is>
          <t>Allergic rhinitis with Asthma</t>
        </is>
      </c>
      <c r="D53" s="186" t="n"/>
      <c r="E53" s="186" t="inlineStr">
        <is>
          <t>Cetirizine 10 mg OD</t>
        </is>
      </c>
      <c r="F53" s="186" t="inlineStr">
        <is>
          <t>Loratadine 10 mg OD</t>
        </is>
      </c>
      <c r="G53" s="186" t="inlineStr">
        <is>
          <t>Fexofenadine 180 mg OD</t>
        </is>
      </c>
      <c r="H53" s="186" t="inlineStr">
        <is>
          <t>Chlorpheniramine 4 mg TID</t>
        </is>
      </c>
      <c r="I53" s="188" t="inlineStr">
        <is>
          <t>Fluticasone furoate nasal spray</t>
        </is>
      </c>
      <c r="J53" s="185" t="inlineStr">
        <is>
          <t>1</t>
        </is>
      </c>
      <c r="K53" s="186" t="inlineStr">
        <is>
          <t>✅ คำตอบที่ถูกต้อง: ข้อ ก. Cetirizine 10 mg OD
🎯 ทำไมข้อนี้ถึงถูก: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t>
        </is>
      </c>
      <c r="L53" s="186" t="n"/>
      <c r="M53" s="186" t="inlineStr">
        <is>
          <t>Immunologic</t>
        </is>
      </c>
      <c r="N53" s="186" t="inlineStr">
        <is>
          <t>Allergic rhinitis</t>
        </is>
      </c>
      <c r="O53" s="185" t="inlineStr">
        <is>
          <t>Clinic</t>
        </is>
      </c>
      <c r="P53" s="186" t="inlineStr">
        <is>
          <t>ข้อ 1 (PLE_CC1_2560 22 April Set 1.md)</t>
        </is>
      </c>
      <c r="Q53" s="185" t="inlineStr">
        <is>
          <t>ข้อสอบจริง</t>
        </is>
      </c>
      <c r="R53" s="185" t="inlineStr">
        <is>
          <t>2560</t>
        </is>
      </c>
      <c r="S53" s="185" t="n"/>
    </row>
    <row r="54" ht="24" customHeight="1" s="49">
      <c r="A54" s="187" t="n">
        <v>52</v>
      </c>
      <c r="B54" s="186" t="n"/>
      <c r="C54" s="186"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D54" s="186" t="n"/>
      <c r="E54" s="186" t="inlineStr">
        <is>
          <t>Chlorpheniramine 4 mg TID</t>
        </is>
      </c>
      <c r="F54" s="186" t="inlineStr">
        <is>
          <t>Fluticasone furoate nasal spray</t>
        </is>
      </c>
      <c r="G54" s="186" t="inlineStr">
        <is>
          <t>Budesonide nasal spray</t>
        </is>
      </c>
      <c r="H54" s="186" t="inlineStr">
        <is>
          <t>Epinephrine 0.3 mg IM stat</t>
        </is>
      </c>
      <c r="I54" s="188" t="inlineStr">
        <is>
          <t>Dexamethasone 4 mg IV</t>
        </is>
      </c>
      <c r="J54" s="185" t="inlineStr">
        <is>
          <t>1</t>
        </is>
      </c>
      <c r="K54" s="186" t="inlineStr">
        <is>
          <t>✅ คำตอบที่ถูกต้อง: ข้อ ก. Chlorpheniramine 4 mg TID
🎯 ทำไมข้อนี้ถึงถูก: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t>
        </is>
      </c>
      <c r="L54" s="186" t="n"/>
      <c r="M54" s="186" t="inlineStr">
        <is>
          <t>Immunologic</t>
        </is>
      </c>
      <c r="N54" s="186" t="inlineStr">
        <is>
          <t>Allergic rhinitis</t>
        </is>
      </c>
      <c r="O54" s="185" t="inlineStr">
        <is>
          <t>Clinic</t>
        </is>
      </c>
      <c r="P54" s="186" t="inlineStr">
        <is>
          <t>ข้อ 13 (PLE_CC1_2560 22 April Set 1.md)</t>
        </is>
      </c>
      <c r="Q54" s="185" t="inlineStr">
        <is>
          <t>ข้อสอบจริง</t>
        </is>
      </c>
      <c r="R54" s="185" t="inlineStr">
        <is>
          <t>2560</t>
        </is>
      </c>
      <c r="S54" s="185" t="n"/>
    </row>
    <row r="55" ht="24" customHeight="1" s="49">
      <c r="A55" s="187" t="n">
        <v>53</v>
      </c>
      <c r="B55" s="186" t="n"/>
      <c r="C55" s="186" t="inlineStr">
        <is>
          <t>Oxymetazoline intranasal prn (at night 1-2 times/week)</t>
        </is>
      </c>
      <c r="D55" s="186" t="n"/>
      <c r="E55" s="186" t="inlineStr">
        <is>
          <t>Montelukast 10 mg HS</t>
        </is>
      </c>
      <c r="F55" s="186" t="inlineStr">
        <is>
          <t>Hydroxyzine 25 mg HS</t>
        </is>
      </c>
      <c r="G55" s="186" t="inlineStr">
        <is>
          <t>Diphenhydramine 25 mg IV</t>
        </is>
      </c>
      <c r="H55" s="186" t="inlineStr">
        <is>
          <t>Cetirizine 10 mg OD</t>
        </is>
      </c>
      <c r="I55" s="188" t="inlineStr">
        <is>
          <t>Loratadine 10 mg OD</t>
        </is>
      </c>
      <c r="J55" s="185" t="inlineStr">
        <is>
          <t>1</t>
        </is>
      </c>
      <c r="K55" s="186" t="inlineStr">
        <is>
          <t>✅ คำตอบที่ถูกต้อง: ข้อ ก. Montelukast 10 mg HS
🎯 ทำไมข้อนี้ถึงถูก: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t>
        </is>
      </c>
      <c r="L55" s="186" t="n"/>
      <c r="M55" s="186" t="inlineStr">
        <is>
          <t>Immunologic</t>
        </is>
      </c>
      <c r="N55" s="186" t="inlineStr">
        <is>
          <t>Allergic rhinitis</t>
        </is>
      </c>
      <c r="O55" s="185" t="inlineStr">
        <is>
          <t>Clinic</t>
        </is>
      </c>
      <c r="P55" s="186" t="inlineStr">
        <is>
          <t>ข้อ 3 (PLE_CC1_2560 22 April Set 1.md)</t>
        </is>
      </c>
      <c r="Q55" s="185" t="inlineStr">
        <is>
          <t>ข้อสอบจริง</t>
        </is>
      </c>
      <c r="R55" s="185" t="inlineStr">
        <is>
          <t>2560</t>
        </is>
      </c>
      <c r="S55" s="185" t="n"/>
    </row>
    <row r="56" ht="24" customHeight="1" s="49">
      <c r="A56" s="187" t="n">
        <v>54</v>
      </c>
      <c r="B56" s="186" t="n"/>
      <c r="C56" s="186" t="inlineStr">
        <is>
          <t>กลไกของการเกิด Allergic rhinitis เกี่ยวข้องกับ Antibody ตัวใด</t>
        </is>
      </c>
      <c r="D56" s="186" t="n"/>
      <c r="E56" s="186" t="inlineStr">
        <is>
          <t>IgA</t>
        </is>
      </c>
      <c r="F56" s="186" t="inlineStr">
        <is>
          <t>IgE</t>
        </is>
      </c>
      <c r="G56" s="186" t="inlineStr">
        <is>
          <t>IgD</t>
        </is>
      </c>
      <c r="H56" s="186" t="inlineStr">
        <is>
          <t>IgM</t>
        </is>
      </c>
      <c r="I56" s="188" t="inlineStr">
        <is>
          <t>IgG</t>
        </is>
      </c>
      <c r="J56" s="185" t="inlineStr">
        <is>
          <t>1</t>
        </is>
      </c>
      <c r="K56" s="186" t="inlineStr">
        <is>
          <t>✅ คำตอบที่ถูกต้อง: ข้อ ก. IgA
🎯 ทำไมข้อนี้ถึงถูก: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t>
        </is>
      </c>
      <c r="L56" s="186" t="n"/>
      <c r="M56" s="186" t="inlineStr">
        <is>
          <t>Immunologic</t>
        </is>
      </c>
      <c r="N56" s="186" t="inlineStr">
        <is>
          <t>Allergic rhinitis</t>
        </is>
      </c>
      <c r="O56" s="185" t="inlineStr">
        <is>
          <t>Clinic</t>
        </is>
      </c>
      <c r="P56" s="186" t="inlineStr">
        <is>
          <t>ข้อ 1 (PLE_CC1_2560 22 April Set 1.md)</t>
        </is>
      </c>
      <c r="Q56" s="185" t="inlineStr">
        <is>
          <t>ข้อสอบจริง</t>
        </is>
      </c>
      <c r="R56" s="185" t="inlineStr">
        <is>
          <t>2560</t>
        </is>
      </c>
      <c r="S56" s="185" t="n"/>
    </row>
    <row r="57" ht="24" customHeight="1" s="49">
      <c r="A57" s="187" t="n">
        <v>55</v>
      </c>
      <c r="B57" s="186" t="n"/>
      <c r="C57" s="186" t="inlineStr">
        <is>
          <t>Allergic rhinitis จัดเป็นแบบใด</t>
        </is>
      </c>
      <c r="D57" s="186" t="n"/>
      <c r="E57" s="186" t="inlineStr">
        <is>
          <t>Mild intermittent</t>
        </is>
      </c>
      <c r="F57" s="186" t="inlineStr">
        <is>
          <t>Mild persistent</t>
        </is>
      </c>
      <c r="G57" s="186" t="inlineStr">
        <is>
          <t>Mild-moderate intermittent</t>
        </is>
      </c>
      <c r="H57" s="186" t="inlineStr">
        <is>
          <t>Moderate persistent</t>
        </is>
      </c>
      <c r="I57" s="188" t="inlineStr">
        <is>
          <t>Moderate-severe intermittent</t>
        </is>
      </c>
      <c r="J57" s="185" t="inlineStr">
        <is>
          <t>1</t>
        </is>
      </c>
      <c r="K57" s="186" t="inlineStr">
        <is>
          <t>✅ คำตอบที่ถูกต้อง: ข้อ ก. Mild intermittent
🎯 ทำไมข้อนี้ถึงถูก: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t>
        </is>
      </c>
      <c r="L57" s="186" t="n"/>
      <c r="M57" s="186" t="inlineStr">
        <is>
          <t>Immunologic</t>
        </is>
      </c>
      <c r="N57" s="186" t="inlineStr">
        <is>
          <t>Allergic rhinitis</t>
        </is>
      </c>
      <c r="O57" s="185" t="inlineStr">
        <is>
          <t>Clinic</t>
        </is>
      </c>
      <c r="P57" s="186" t="inlineStr">
        <is>
          <t>ข้อ 2 (PLE_CC1_2560 22 April Set 1.md)</t>
        </is>
      </c>
      <c r="Q57" s="185" t="inlineStr">
        <is>
          <t>ข้อสอบจริง</t>
        </is>
      </c>
      <c r="R57" s="185" t="inlineStr">
        <is>
          <t>2560</t>
        </is>
      </c>
      <c r="S57" s="185" t="n"/>
    </row>
    <row r="58" ht="24" customHeight="1" s="49">
      <c r="A58" s="187" t="n">
        <v>56</v>
      </c>
      <c r="B58" s="186" t="n"/>
      <c r="C58" s="186" t="inlineStr">
        <is>
          <t>Oxymetazoline ออกฤทธิ์เหมือนกับยาใด</t>
        </is>
      </c>
      <c r="D58" s="186" t="n"/>
      <c r="E58" s="186" t="inlineStr">
        <is>
          <t>Phenylephrine</t>
        </is>
      </c>
      <c r="F58" s="186" t="inlineStr">
        <is>
          <t>Loratadine</t>
        </is>
      </c>
      <c r="G58" s="186" t="inlineStr">
        <is>
          <t>Ipratopium</t>
        </is>
      </c>
      <c r="H58" s="186" t="inlineStr">
        <is>
          <t>Cromolyn</t>
        </is>
      </c>
      <c r="I58" s="188" t="inlineStr">
        <is>
          <t>Theophylline</t>
        </is>
      </c>
      <c r="J58" s="185" t="inlineStr">
        <is>
          <t>1</t>
        </is>
      </c>
      <c r="K58" s="186" t="inlineStr">
        <is>
          <t>✅ คำตอบที่ถูกต้อง: ข้อ ก. Phenylephrine
🎯 ทำไมข้อนี้ถึงถูก: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t>
        </is>
      </c>
      <c r="L58" s="186" t="n"/>
      <c r="M58" s="186" t="inlineStr">
        <is>
          <t>Immunologic</t>
        </is>
      </c>
      <c r="N58" s="186" t="inlineStr">
        <is>
          <t>Allergic rhinitis</t>
        </is>
      </c>
      <c r="O58" s="185" t="inlineStr">
        <is>
          <t>Clinic</t>
        </is>
      </c>
      <c r="P58" s="186" t="inlineStr">
        <is>
          <t>ข้อ 3 (PLE_CC1_2560 22 April Set 1.md)</t>
        </is>
      </c>
      <c r="Q58" s="185" t="inlineStr">
        <is>
          <t>ข้อสอบจริง</t>
        </is>
      </c>
      <c r="R58" s="185" t="inlineStr">
        <is>
          <t>2560</t>
        </is>
      </c>
      <c r="S58" s="185" t="n"/>
    </row>
    <row r="59" ht="24" customHeight="1" s="49">
      <c r="A59" s="187" t="n">
        <v>57</v>
      </c>
      <c r="B59" s="186" t="n"/>
      <c r="C59" s="186" t="inlineStr">
        <is>
          <t>ยาใดสามารถรักษาได้ทั ง Allergic rhinitis และ Asthma</t>
        </is>
      </c>
      <c r="D59" s="186" t="n"/>
      <c r="E59" s="186" t="inlineStr">
        <is>
          <t>Budesonide</t>
        </is>
      </c>
      <c r="F59" s="186" t="inlineStr">
        <is>
          <t>Montelukast</t>
        </is>
      </c>
      <c r="G59" s="186" t="inlineStr">
        <is>
          <t>Ipratopium</t>
        </is>
      </c>
      <c r="H59" s="186" t="inlineStr">
        <is>
          <t>Loratadine</t>
        </is>
      </c>
      <c r="I59" s="188" t="inlineStr">
        <is>
          <t>Leukotriene</t>
        </is>
      </c>
      <c r="J59" s="185" t="inlineStr">
        <is>
          <t>1</t>
        </is>
      </c>
      <c r="K59" s="186" t="inlineStr">
        <is>
          <t>✅ คำตอบที่ถูกต้อง: ข้อ ก. Budesonide
🎯 ทำไมข้อนี้ถึงถูก: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t>
        </is>
      </c>
      <c r="L59" s="186" t="n"/>
      <c r="M59" s="186" t="inlineStr">
        <is>
          <t>Immunologic</t>
        </is>
      </c>
      <c r="N59" s="186" t="inlineStr">
        <is>
          <t>Allergic rhinitis</t>
        </is>
      </c>
      <c r="O59" s="185" t="inlineStr">
        <is>
          <t>Clinic</t>
        </is>
      </c>
      <c r="P59" s="186" t="inlineStr">
        <is>
          <t>ข้อ 5 (PLE_CC1_2560 22 April Set 1.md)</t>
        </is>
      </c>
      <c r="Q59" s="185" t="inlineStr">
        <is>
          <t>ข้อสอบจริง</t>
        </is>
      </c>
      <c r="R59" s="185" t="inlineStr">
        <is>
          <t>2560</t>
        </is>
      </c>
      <c r="S59" s="185" t="n"/>
    </row>
    <row r="60" ht="24" customHeight="1" s="49">
      <c r="A60" s="187" t="n">
        <v>58</v>
      </c>
      <c r="B60" s="186" t="n"/>
      <c r="C60" s="186" t="inlineStr">
        <is>
          <t>ยาในข้อใดไม่เหมาะสมสำหรับผู้ป่วยรายนี้มากที่สุด (1) Loratadine (2) Amoxicillin (3) Ibuprofen (4) Phenylephrine (5) Chlorpheniramine maleate</t>
        </is>
      </c>
      <c r="D60" s="186" t="n"/>
      <c r="E60" s="186" t="inlineStr">
        <is>
          <t>Epinephrine 0.3 mg IM stat</t>
        </is>
      </c>
      <c r="F60" s="186" t="inlineStr">
        <is>
          <t>Dexamethasone 4 mg IV</t>
        </is>
      </c>
      <c r="G60" s="186" t="inlineStr">
        <is>
          <t>Prednisolone 20 mg OD</t>
        </is>
      </c>
      <c r="H60" s="186" t="inlineStr">
        <is>
          <t>Montelukast 10 mg HS</t>
        </is>
      </c>
      <c r="I60" s="188" t="inlineStr">
        <is>
          <t>Hydroxyzine 25 mg HS</t>
        </is>
      </c>
      <c r="J60" s="185" t="inlineStr">
        <is>
          <t>1</t>
        </is>
      </c>
      <c r="K60" s="186" t="inlineStr">
        <is>
          <t>✅ คำตอบที่ถูกต้อง: ข้อ ก. Epinephrine 0.3 mg IM stat
🎯 ทำไมข้อนี้ถึงถูก: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t>
        </is>
      </c>
      <c r="L60" s="186" t="n"/>
      <c r="M60" s="186" t="inlineStr">
        <is>
          <t>Immunologic</t>
        </is>
      </c>
      <c r="N60" s="186" t="inlineStr">
        <is>
          <t>Allergic rhinitis</t>
        </is>
      </c>
      <c r="O60" s="185" t="inlineStr">
        <is>
          <t>Clinic</t>
        </is>
      </c>
      <c r="P60" s="186" t="inlineStr">
        <is>
          <t>ข้อ 1 (PLE_CC1_2557.md)</t>
        </is>
      </c>
      <c r="Q60" s="185" t="inlineStr">
        <is>
          <t>ข้อสอบจริง</t>
        </is>
      </c>
      <c r="R60" s="185" t="inlineStr">
        <is>
          <t>2557</t>
        </is>
      </c>
      <c r="S60" s="185" t="n"/>
    </row>
    <row r="61" ht="24" customHeight="1" s="49">
      <c r="A61" s="187" t="n">
        <v>59</v>
      </c>
      <c r="B61" s="186" t="n"/>
      <c r="C61" s="186" t="inlineStr">
        <is>
          <t>จากข้อ 15. ควรรักษาด้วยยาในข้อใด จำตัวเลือกไม่ได้ แต่ตัวเลือกส่วนใหญ่จะเป็น combination antibiotic eye drops มีบ้างทีเป็น antibiotics eye drop ร่วมกับ ophthalmic decongestant/antihistamines พีตอบ ceftazidime ED + gentamicin ED ไปอ่ะ ฝากเช็คคำตอบด้วยนะว่าถูกมัย ถ้าผิดจะต้องใช้ตัวไหน Final version | Maximum’2017 Rx30 | Prince of Songkla University สถานการณ์ที 3 ผู้ป่วยหญิงไทย อายุ 50 ปี นําหนัก 48 กิโลกรัม มา โรงพยาบาลด้วยอาการไอเป็นเลือด ไอเรือรังมานานกว่า 1 เดือน มีไข้ตํา ๆ นําหนักลด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 รักษาด้วยยาต้านวัณโรคสูตรมาตรฐานครบถ้วนแล้ว 6 เดือน</t>
        </is>
      </c>
      <c r="D61" s="186" t="n"/>
      <c r="E61" s="186" t="inlineStr">
        <is>
          <t>Montelukast 10 mg HS</t>
        </is>
      </c>
      <c r="F61" s="186" t="inlineStr">
        <is>
          <t>Hydroxyzine 25 mg HS</t>
        </is>
      </c>
      <c r="G61" s="186" t="inlineStr">
        <is>
          <t>Diphenhydramine 25 mg IV</t>
        </is>
      </c>
      <c r="H61" s="186" t="inlineStr">
        <is>
          <t>Cetirizine 10 mg OD</t>
        </is>
      </c>
      <c r="I61" s="188" t="inlineStr">
        <is>
          <t>Loratadine 10 mg OD</t>
        </is>
      </c>
      <c r="J61" s="185" t="inlineStr">
        <is>
          <t>1</t>
        </is>
      </c>
      <c r="K61" s="186" t="inlineStr">
        <is>
          <t>✅ คำตอบที่ถูกต้อง: ข้อ ก. Montelukast 10 mg HS
🎯 ทำไมข้อนี้ถึงถูก: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t>
        </is>
      </c>
      <c r="L61" s="186" t="n"/>
      <c r="M61" s="186" t="inlineStr">
        <is>
          <t>Immunologic</t>
        </is>
      </c>
      <c r="N61" s="186" t="inlineStr">
        <is>
          <t>Allergic rhinitis</t>
        </is>
      </c>
      <c r="O61" s="185" t="inlineStr">
        <is>
          <t>Clinic</t>
        </is>
      </c>
      <c r="P61" s="186" t="inlineStr">
        <is>
          <t>ข้อ 16 (PLE_CC1_2557.md)</t>
        </is>
      </c>
      <c r="Q61" s="185" t="inlineStr">
        <is>
          <t>ข้อสอบจริง</t>
        </is>
      </c>
      <c r="R61" s="185" t="inlineStr">
        <is>
          <t>2557</t>
        </is>
      </c>
      <c r="S61" s="185" t="n"/>
    </row>
    <row r="62" ht="24" customHeight="1" s="49">
      <c r="A62" s="187" t="n">
        <v>60</v>
      </c>
      <c r="B62" s="186" t="n"/>
      <c r="C62" s="186" t="inlineStr">
        <is>
          <t>จากตำรับยาข้างต้น กำหนดให้ oxymetazoline มีค่า E เท่ากับ 0.3 ดังนั้นจะต้องเติม NaCl ลงไปเท่าไรจึง จะทำให้ตำรับมีความเป็น isotonic</t>
        </is>
      </c>
      <c r="D62" s="186" t="n"/>
      <c r="E62" s="186" t="inlineStr">
        <is>
          <t>0.60 ml</t>
        </is>
      </c>
      <c r="F62" s="186" t="inlineStr">
        <is>
          <t>0.67 ml</t>
        </is>
      </c>
      <c r="G62" s="186" t="inlineStr">
        <is>
          <t>0.80 ml</t>
        </is>
      </c>
      <c r="H62" s="186" t="inlineStr">
        <is>
          <t>0.87 ml</t>
        </is>
      </c>
      <c r="I62" s="188" t="inlineStr">
        <is>
          <t>0.90 ml คณะเภสัชศาสตร์</t>
        </is>
      </c>
      <c r="J62" s="185" t="inlineStr">
        <is>
          <t>1</t>
        </is>
      </c>
      <c r="K62" s="186" t="inlineStr">
        <is>
          <t>✅ คำตอบที่ถูกต้อง: ข้อ ก. 0.60 ml
🎯 ทำไมข้อนี้ถึงถูก: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L62" s="186" t="n"/>
      <c r="M62" s="186" t="inlineStr">
        <is>
          <t>Immunologic</t>
        </is>
      </c>
      <c r="N62" s="186" t="inlineStr">
        <is>
          <t>Allergic rhinitis</t>
        </is>
      </c>
      <c r="O62" s="185" t="inlineStr">
        <is>
          <t>Clinic</t>
        </is>
      </c>
      <c r="P62" s="186" t="inlineStr">
        <is>
          <t>ข้อ 49 (PLE_CC1_2555 Day 1.md)</t>
        </is>
      </c>
      <c r="Q62" s="185" t="inlineStr">
        <is>
          <t>ข้อสอบจริง</t>
        </is>
      </c>
      <c r="R62" s="185" t="inlineStr">
        <is>
          <t>2555</t>
        </is>
      </c>
      <c r="S62" s="185" t="n"/>
    </row>
    <row r="63" ht="24" customHeight="1" s="49">
      <c r="A63" s="187" t="n">
        <v>61</v>
      </c>
      <c r="B63" s="186" t="n"/>
      <c r="C63" s="186" t="inlineStr">
        <is>
          <t>Antihistamine ตัวไหนทำให้เกิดอาการง่วงที่สุด</t>
        </is>
      </c>
      <c r="D63" s="186" t="n"/>
      <c r="E63" s="186" t="inlineStr">
        <is>
          <t>Hydroxyzine</t>
        </is>
      </c>
      <c r="F63" s="186" t="inlineStr">
        <is>
          <t>Chlorphenhydramine</t>
        </is>
      </c>
      <c r="G63" s="186" t="inlineStr">
        <is>
          <t>Brompheniramine</t>
        </is>
      </c>
      <c r="H63" s="186" t="inlineStr">
        <is>
          <t>Triprolidine</t>
        </is>
      </c>
      <c r="I63" s="188" t="inlineStr">
        <is>
          <t>Cyproheptadine</t>
        </is>
      </c>
      <c r="J63" s="185" t="inlineStr">
        <is>
          <t>1</t>
        </is>
      </c>
      <c r="K63" s="186" t="inlineStr">
        <is>
          <t>✅ คำตอบที่ถูกต้อง: ข้อ ก. Hydroxyzine
🎯 ทำไมข้อนี้ถึงถูก: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t>
        </is>
      </c>
      <c r="L63" s="186" t="n"/>
      <c r="M63" s="186" t="inlineStr">
        <is>
          <t>Immunologic</t>
        </is>
      </c>
      <c r="N63" s="186" t="inlineStr">
        <is>
          <t>Allergic rhinitis</t>
        </is>
      </c>
      <c r="O63" s="185" t="inlineStr">
        <is>
          <t>Clinic</t>
        </is>
      </c>
      <c r="P63" s="186" t="inlineStr">
        <is>
          <t>ข้อ 67 (PLE_CC1_2555 Day 1.md)</t>
        </is>
      </c>
      <c r="Q63" s="185" t="inlineStr">
        <is>
          <t>ข้อสอบจริง</t>
        </is>
      </c>
      <c r="R63" s="185" t="inlineStr">
        <is>
          <t>2555</t>
        </is>
      </c>
      <c r="S63" s="185" t="n"/>
    </row>
    <row r="64" ht="24" customHeight="1" s="49">
      <c r="A64" s="187" t="n">
        <v>62</v>
      </c>
      <c r="B64" s="186" t="n"/>
      <c r="C64" s="186"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D64" s="186" t="n"/>
      <c r="E64" s="186" t="inlineStr">
        <is>
          <t>Epinephrine 0.3 mg IM stat</t>
        </is>
      </c>
      <c r="F64" s="186" t="inlineStr">
        <is>
          <t>Dexamethasone 4 mg IV</t>
        </is>
      </c>
      <c r="G64" s="186" t="inlineStr">
        <is>
          <t>Prednisolone 20 mg OD</t>
        </is>
      </c>
      <c r="H64" s="186" t="inlineStr">
        <is>
          <t>Montelukast 10 mg HS</t>
        </is>
      </c>
      <c r="I64" s="188" t="inlineStr">
        <is>
          <t>Hydroxyzine 25 mg HS</t>
        </is>
      </c>
      <c r="J64" s="185" t="inlineStr">
        <is>
          <t>1</t>
        </is>
      </c>
      <c r="K64" s="186" t="inlineStr">
        <is>
          <t>✅ คำตอบที่ถูกต้อง: ข้อ ก. Epinephrine 0.3 mg IM stat
🎯 ทำไมข้อนี้ถึงถูก: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t>
        </is>
      </c>
      <c r="L64" s="186" t="n"/>
      <c r="M64" s="186" t="inlineStr">
        <is>
          <t>Immunologic</t>
        </is>
      </c>
      <c r="N64" s="186" t="inlineStr">
        <is>
          <t>Allergic rhinitis</t>
        </is>
      </c>
      <c r="O64" s="185" t="inlineStr">
        <is>
          <t>Clinic</t>
        </is>
      </c>
      <c r="P64" s="186" t="inlineStr">
        <is>
          <t>ข้อ 5 (PLE_CC1_2555 Day 2.md)</t>
        </is>
      </c>
      <c r="Q64" s="185" t="inlineStr">
        <is>
          <t>ข้อสอบจริง</t>
        </is>
      </c>
      <c r="R64" s="185" t="inlineStr">
        <is>
          <t>2555</t>
        </is>
      </c>
      <c r="S64" s="185" t="n"/>
    </row>
    <row r="65" ht="24" customHeight="1" s="49">
      <c r="A65" s="187" t="n">
        <v>63</v>
      </c>
      <c r="B65" s="186" t="n"/>
      <c r="C65" s="186" t="inlineStr">
        <is>
          <t>ชื่อผู้ผลิต และ จังหวัดที่ผลิต</t>
        </is>
      </c>
      <c r="D65" s="186" t="n"/>
      <c r="E65" s="186" t="inlineStr">
        <is>
          <t>Cetirizine 10 mg OD</t>
        </is>
      </c>
      <c r="F65" s="186" t="inlineStr">
        <is>
          <t>Loratadine 10 mg OD</t>
        </is>
      </c>
      <c r="G65" s="186" t="inlineStr">
        <is>
          <t>Fexofenadine 180 mg OD</t>
        </is>
      </c>
      <c r="H65" s="186" t="inlineStr">
        <is>
          <t>Chlorpheniramine 4 mg TID</t>
        </is>
      </c>
      <c r="I65" s="188" t="inlineStr">
        <is>
          <t>Fluticasone furoate nasal spray</t>
        </is>
      </c>
      <c r="J65" s="185" t="inlineStr">
        <is>
          <t>1</t>
        </is>
      </c>
      <c r="K65" s="186" t="inlineStr">
        <is>
          <t>✅ คำตอบที่ถูกต้อง: ข้อ ก. Cetirizine 10 mg OD
🎯 ทำไมข้อนี้ถึงถูก: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t>
        </is>
      </c>
      <c r="L65" s="186" t="n"/>
      <c r="M65" s="186" t="inlineStr">
        <is>
          <t>Immunologic</t>
        </is>
      </c>
      <c r="N65" s="186" t="inlineStr">
        <is>
          <t>Allergic rhinitis</t>
        </is>
      </c>
      <c r="O65" s="185" t="inlineStr">
        <is>
          <t>Clinic</t>
        </is>
      </c>
      <c r="P65" s="186" t="inlineStr">
        <is>
          <t>ข้อ 1 (PLE_CC1_2555 Day 2.md)</t>
        </is>
      </c>
      <c r="Q65" s="185" t="inlineStr">
        <is>
          <t>ข้อสอบจริง</t>
        </is>
      </c>
      <c r="R65" s="185" t="inlineStr">
        <is>
          <t>2555</t>
        </is>
      </c>
      <c r="S65" s="185" t="n"/>
    </row>
    <row r="66" ht="24" customHeight="1" s="49">
      <c r="A66" s="187" t="n">
        <v>64</v>
      </c>
      <c r="B66" s="186" t="n"/>
      <c r="C66" s="186" t="inlineStr">
        <is>
          <t>ต่อมลูกหมากโต 8.ยา Antihistamine ตัวใดที่ทำให้ง่วงมากที่สุด</t>
        </is>
      </c>
      <c r="D66" s="186" t="n"/>
      <c r="E66" s="186" t="inlineStr">
        <is>
          <t>Chlorpheniramine 4 mg TID</t>
        </is>
      </c>
      <c r="F66" s="186" t="inlineStr">
        <is>
          <t>Fluticasone furoate nasal spray</t>
        </is>
      </c>
      <c r="G66" s="186" t="inlineStr">
        <is>
          <t>Budesonide nasal spray</t>
        </is>
      </c>
      <c r="H66" s="186" t="inlineStr">
        <is>
          <t>Epinephrine 0.3 mg IM stat</t>
        </is>
      </c>
      <c r="I66" s="188" t="inlineStr">
        <is>
          <t>Dexamethasone 4 mg IV</t>
        </is>
      </c>
      <c r="J66" s="185" t="inlineStr">
        <is>
          <t>1</t>
        </is>
      </c>
      <c r="K66" s="186" t="inlineStr">
        <is>
          <t>✅ คำตอบที่ถูกต้อง: ข้อ ก. Chlorpheniramine 4 mg TID
🎯 ทำไมข้อนี้ถึงถูก: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t>
        </is>
      </c>
      <c r="L66" s="186" t="n"/>
      <c r="M66" s="186" t="inlineStr">
        <is>
          <t>Immunologic</t>
        </is>
      </c>
      <c r="N66" s="186" t="inlineStr">
        <is>
          <t>Allergic rhinitis</t>
        </is>
      </c>
      <c r="O66" s="185" t="inlineStr">
        <is>
          <t>Clinic</t>
        </is>
      </c>
      <c r="P66" s="186" t="inlineStr">
        <is>
          <t>ข้อ 3 (PLE_CC1_2555 Day 2.md)</t>
        </is>
      </c>
      <c r="Q66" s="185" t="inlineStr">
        <is>
          <t>ข้อสอบจริง</t>
        </is>
      </c>
      <c r="R66" s="185" t="inlineStr">
        <is>
          <t>2555</t>
        </is>
      </c>
      <c r="S66" s="185" t="n"/>
    </row>
    <row r="67" ht="24" customHeight="1" s="49">
      <c r="A67" s="187" t="n">
        <v>65</v>
      </c>
      <c r="B67" s="186" t="n"/>
      <c r="C67" s="186" t="inlineStr">
        <is>
          <t>ผู้ป่วยมีอาการเลือดออกตามไรฟัน เลือดกำเดาไหล เป็นหวัดง่าย สามารถช่วยได้โดยอาศัย</t>
        </is>
      </c>
      <c r="D67" s="186" t="n"/>
      <c r="E67" s="186" t="inlineStr">
        <is>
          <t>Vitamin C</t>
        </is>
      </c>
      <c r="F67" s="186" t="inlineStr">
        <is>
          <t>Vitamin E</t>
        </is>
      </c>
      <c r="G67" s="186" t="inlineStr">
        <is>
          <t>Vitamin K</t>
        </is>
      </c>
      <c r="H67" s="186" t="inlineStr">
        <is>
          <t>Folic acid</t>
        </is>
      </c>
      <c r="I67" s="188" t="inlineStr">
        <is>
          <t>Ferrus sulfate ตอบ a</t>
        </is>
      </c>
      <c r="J67" s="185" t="inlineStr">
        <is>
          <t>1</t>
        </is>
      </c>
      <c r="K67" s="186" t="inlineStr">
        <is>
          <t>✅ คำตอบที่ถูกต้อง: ข้อ ก. Vitamin C
🎯 ทำไมข้อนี้ถึงถูก: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t>
        </is>
      </c>
      <c r="L67" s="186" t="n"/>
      <c r="M67" s="186" t="inlineStr">
        <is>
          <t>Immunologic</t>
        </is>
      </c>
      <c r="N67" s="186" t="inlineStr">
        <is>
          <t>Allergic rhinitis</t>
        </is>
      </c>
      <c r="O67" s="185" t="inlineStr">
        <is>
          <t>Clinic</t>
        </is>
      </c>
      <c r="P67" s="186" t="inlineStr">
        <is>
          <t>ข้อ 4 (PLE_CC1_2533.md)</t>
        </is>
      </c>
      <c r="Q67" s="185" t="inlineStr">
        <is>
          <t>ข้อสอบจริง</t>
        </is>
      </c>
      <c r="R67" s="185" t="inlineStr">
        <is>
          <t>2533</t>
        </is>
      </c>
      <c r="S67" s="185" t="n"/>
    </row>
    <row r="68" ht="24" customHeight="1" s="49">
      <c r="A68" s="187" t="n">
        <v>66</v>
      </c>
      <c r="B68" s="18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t>
        </is>
      </c>
      <c r="C68" s="186" t="inlineStr">
        <is>
          <t>คำถาม: อาการแพ้ยาที่เกิดขึ้นเป็น type ใด</t>
        </is>
      </c>
      <c r="D68" s="186" t="n"/>
      <c r="E68" s="186" t="inlineStr">
        <is>
          <t>type I</t>
        </is>
      </c>
      <c r="F68" s="186" t="inlineStr">
        <is>
          <t>type II</t>
        </is>
      </c>
      <c r="G68" s="186" t="inlineStr">
        <is>
          <t>type III</t>
        </is>
      </c>
      <c r="H68" s="186" t="inlineStr">
        <is>
          <t>type IV</t>
        </is>
      </c>
      <c r="I68" s="188" t="inlineStr">
        <is>
          <t>mixed type</t>
        </is>
      </c>
      <c r="J68" s="185" t="inlineStr">
        <is>
          <t>4</t>
        </is>
      </c>
      <c r="K68" s="186" t="inlineStr">
        <is>
          <t>✅ คำตอบที่ถูกต้อง: ข้อ ง. type IV
🎯 ทำไมข้อนี้ถึงถูก:
🔍 ข้ออื่นผิดเพราะอะไร:
🔍 ข้ออื่นผิดเพราะอะไร:
• ข้อ ก. (type I): ไม่ตรงกับหลักการหรือข้อบ่งใช้ที่ถูกต้องตามโจทย์กำหนด
• ข้อ ข. (type II): ไม่ตรงกับหลักการหรือข้อบ่งใช้ที่ถูกต้องตามโจทย์กำหนด
• ข้อ ค. (type III): ไม่ตรงกับหลักการหรือข้อบ่งใช้ที่ถูกต้องตามโจทย์กำหนด
• ข้อ จ. (mixed type): ไม่ตรงกับหลักการหรือข้อบ่งใช้ที่ถูกต้องตามโจทย์กำหนด</t>
        </is>
      </c>
      <c r="L68" s="186" t="n"/>
      <c r="M68" s="186" t="inlineStr">
        <is>
          <t>Immunologic</t>
        </is>
      </c>
      <c r="N68" s="186" t="inlineStr">
        <is>
          <t>EPI Vaccines</t>
        </is>
      </c>
      <c r="O68" s="185" t="inlineStr">
        <is>
          <t>Clinic</t>
        </is>
      </c>
      <c r="P68" s="186" t="inlineStr">
        <is>
          <t>[SOURCE: Pharma Plus เล่มม่วง 2 - ข้อสอบย้อนหลังปี 2558 วันที่ 2 ข้อ 25]</t>
        </is>
      </c>
      <c r="Q68" s="185" t="inlineStr">
        <is>
          <t>ข้อสอบจริง</t>
        </is>
      </c>
      <c r="R68" s="185" t="inlineStr">
        <is>
          <t>2558</t>
        </is>
      </c>
      <c r="S68" s="185" t="n"/>
    </row>
    <row r="69" ht="24" customHeight="1" s="49">
      <c r="A69" s="187" t="n">
        <v>67</v>
      </c>
      <c r="B69" s="18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t>
        </is>
      </c>
      <c r="C69" s="186" t="inlineStr">
        <is>
          <t>คำถาม: ข้อใดเป็นสาเหตุทำให้เกิดการแพ้มากที่สุด</t>
        </is>
      </c>
      <c r="D69" s="186" t="n"/>
      <c r="E69" s="186" t="inlineStr">
        <is>
          <t>โรคเรื้อรัง</t>
        </is>
      </c>
      <c r="F69" s="186" t="inlineStr">
        <is>
          <t>กิน paracetamol</t>
        </is>
      </c>
      <c r="G69" s="186" t="inlineStr">
        <is>
          <t>กิน allopurinol</t>
        </is>
      </c>
      <c r="H69" s="186" t="inlineStr">
        <is>
          <t>กรรมพันธุ์</t>
        </is>
      </c>
      <c r="I69" s="188" t="inlineStr">
        <is>
          <t>เพศหญิง</t>
        </is>
      </c>
      <c r="J69" s="185" t="inlineStr">
        <is>
          <t>3</t>
        </is>
      </c>
      <c r="K69" s="186" t="inlineStr">
        <is>
          <t>✅ คำตอบที่ถูกต้อง: ข้อ ค. กิน allopurinol
🎯 ทำไมข้อนี้ถึงถูก:
🔍 ข้ออื่นผิดเพราะอะไร:
🔍 ข้ออื่นผิดเพราะอะไร:
• ข้อ ก. (โรคเรื้อรัง): ไม่ตรงกับหลักการหรือข้อบ่งใช้ที่ถูกต้องตามโจทย์กำหนด
• ข้อ ข. (กิน paracetamol): ไม่ตรงกับหลักการหรือข้อบ่งใช้ที่ถูกต้องตามโจทย์กำหนด
• ข้อ ง. (กรรมพันธุ์): ไม่ตรงกับหลักการหรือข้อบ่งใช้ที่ถูกต้องตามโจทย์กำหนด
• ข้อ จ. (เพศหญิง): ไม่ตรงกับหลักการหรือข้อบ่งใช้ที่ถูกต้องตามโจทย์กำหนด</t>
        </is>
      </c>
      <c r="L69" s="186" t="n"/>
      <c r="M69" s="186" t="inlineStr">
        <is>
          <t>Immunologic</t>
        </is>
      </c>
      <c r="N69" s="186" t="inlineStr">
        <is>
          <t>EPI Vaccines</t>
        </is>
      </c>
      <c r="O69" s="185" t="inlineStr">
        <is>
          <t>Clinic</t>
        </is>
      </c>
      <c r="P69" s="186" t="inlineStr">
        <is>
          <t>[SOURCE: Pharma Plus เล่มม่วง 2 - ข้อสอบย้อนหลังปี 2558 วันที่ 2 ข้อ 26]</t>
        </is>
      </c>
      <c r="Q69" s="185" t="inlineStr">
        <is>
          <t>ข้อสอบจริง</t>
        </is>
      </c>
      <c r="R69" s="185" t="inlineStr">
        <is>
          <t>2558</t>
        </is>
      </c>
      <c r="S69" s="185" t="n"/>
    </row>
    <row r="70" ht="24" customHeight="1" s="49">
      <c r="A70" s="187" t="n">
        <v>68</v>
      </c>
      <c r="B70" s="18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t>
        </is>
      </c>
      <c r="C70" s="186" t="inlineStr">
        <is>
          <t>คำถาม: ข้อใดไม่เกี่ยวข้องกับการวินิจฉัย TEN</t>
        </is>
      </c>
      <c r="D70" s="186" t="n"/>
      <c r="E70" s="186" t="inlineStr">
        <is>
          <t>มีผื่นผิวหนังลอกมากกว่า 30%</t>
        </is>
      </c>
      <c r="F70" s="186" t="inlineStr">
        <is>
          <t>มีไข้ เจ็บคอ เริ่มมีผื่นแดงขึ้น</t>
        </is>
      </c>
      <c r="G70" s="186" t="inlineStr">
        <is>
          <t>ได้รับยาที่มี incidence สูงในการเกิด TEN</t>
        </is>
      </c>
      <c r="H70" s="186" t="inlineStr">
        <is>
          <t>มีแผลที่อวัยวะต่าง ๆ</t>
        </is>
      </c>
      <c r="I70" s="188" t="inlineStr">
        <is>
          <t>โรคประจำตัวมาก</t>
        </is>
      </c>
      <c r="J70" s="185" t="inlineStr">
        <is>
          <t>5</t>
        </is>
      </c>
      <c r="K70" s="186" t="inlineStr">
        <is>
          <t>✅ คำตอบที่ถูกต้อง: ข้อ จ. โรคประจำตัวมาก
🎯 ทำไมข้อนี้ถึงถูก:
🔍 ข้ออื่นผิดเพราะอะไร:
🔍 ข้ออื่นผิดเพราะอะไร:
• ข้อ ก. (มีผื่นผิวหนังลอกมากกว่า 30%): ไม่ตรงกับหลักการหรือข้อบ่งใช้ที่ถูกต้องตามโจทย์กำหนด
• ข้อ ข. (มีไข้ เจ็บคอ เริ่มมีผื่นแดงขึ้น): ไม่ตรงกับหลักการหรือข้อบ่งใช้ที่ถูกต้องตามโจทย์กำหนด
• ข้อ ค. (ได้รับยาที่มี incidence สูงในการเกิด TEN): ไม่ตรงกับหลักการหรือข้อบ่งใช้ที่ถูกต้องตามโจทย์กำหนด
• ข้อ ง. (มีแผลที่อวัยวะต่าง ๆ): ไม่ตรงกับหลักการหรือข้อบ่งใช้ที่ถูกต้องตามโจทย์กำหนด</t>
        </is>
      </c>
      <c r="L70" s="186" t="n"/>
      <c r="M70" s="186" t="inlineStr">
        <is>
          <t>Immunologic</t>
        </is>
      </c>
      <c r="N70" s="186" t="inlineStr">
        <is>
          <t>EPI Vaccines</t>
        </is>
      </c>
      <c r="O70" s="185" t="inlineStr">
        <is>
          <t>Clinic</t>
        </is>
      </c>
      <c r="P70" s="186" t="inlineStr">
        <is>
          <t>[SOURCE: Pharma Plus เล่มม่วง 2 - ข้อสอบย้อนหลังปี 2558 วันที่ 2 ข้อ 27]</t>
        </is>
      </c>
      <c r="Q70" s="185" t="inlineStr">
        <is>
          <t>ข้อสอบจริง</t>
        </is>
      </c>
      <c r="R70" s="185" t="inlineStr">
        <is>
          <t>2558</t>
        </is>
      </c>
      <c r="S70" s="185" t="n"/>
    </row>
    <row r="71" ht="24" customHeight="1" s="49">
      <c r="A71" s="187" t="n">
        <v>69</v>
      </c>
      <c r="B71" s="186" t="inlineStr">
        <is>
          <t>[กรณีศึกษา 4 (ต่อเนื่อง)]
2 สัปดาห์ต่อมาอาการดีขึ้น สามารถรับประทานอาหารได้ปกติ แพทย์ จึงให้ผู้ป่วยกลับบ้านและนัด follow up 2 weeks</t>
        </is>
      </c>
      <c r="C71" s="186" t="inlineStr">
        <is>
          <t>คำถาม: ADR ที่เกิดขึ้นจัดอยู่ในความรุนแรงระดับใด</t>
        </is>
      </c>
      <c r="D71" s="186" t="n"/>
      <c r="E71" s="186" t="inlineStr">
        <is>
          <t>A</t>
        </is>
      </c>
      <c r="F71" s="186" t="inlineStr">
        <is>
          <t>B</t>
        </is>
      </c>
      <c r="G71" s="186" t="inlineStr">
        <is>
          <t>C</t>
        </is>
      </c>
      <c r="H71" s="186" t="inlineStr">
        <is>
          <t>F</t>
        </is>
      </c>
      <c r="I71" s="188" t="inlineStr">
        <is>
          <t>I</t>
        </is>
      </c>
      <c r="J71" s="185" t="inlineStr">
        <is>
          <t>4</t>
        </is>
      </c>
      <c r="K71" s="186" t="inlineStr">
        <is>
          <t>✅ คำตอบที่ถูกต้อง: ข้อ ง. F
🎯 ทำไมข้อนี้ถึงถูก:
🔍 ข้ออื่นผิดเพราะอะไร:
🔍 ข้ออื่นผิดเพราะอะไร:
• ข้อ ก. (A): ไม่ตรงกับหลักการหรือข้อบ่งใช้ที่ถูกต้องตามโจทย์กำหนด
• ข้อ ข. (B): ไม่ตรงกับหลักการหรือข้อบ่งใช้ที่ถูกต้องตามโจทย์กำหนด
• ข้อ ค. (C): ไม่ตรงกับหลักการหรือข้อบ่งใช้ที่ถูกต้องตามโจทย์กำหนด
• ข้อ จ. (I): ไม่ตรงกับหลักการหรือข้อบ่งใช้ที่ถูกต้องตามโจทย์กำหนด</t>
        </is>
      </c>
      <c r="L71" s="186" t="n"/>
      <c r="M71" s="186" t="inlineStr">
        <is>
          <t>Immunologic</t>
        </is>
      </c>
      <c r="N71" s="186" t="inlineStr">
        <is>
          <t>Hypersensitivity</t>
        </is>
      </c>
      <c r="O71" s="185" t="inlineStr">
        <is>
          <t>Clinic</t>
        </is>
      </c>
      <c r="P71" s="186" t="inlineStr">
        <is>
          <t>[SOURCE: Pharma Plus เล่มม่วง 2 - ข้อสอบย้อนหลังปี 2558 วันที่ 2 ข้อ 28]</t>
        </is>
      </c>
      <c r="Q71" s="185" t="inlineStr">
        <is>
          <t>ข้อสอบจริง</t>
        </is>
      </c>
      <c r="R71" s="185" t="inlineStr">
        <is>
          <t>2558</t>
        </is>
      </c>
      <c r="S71" s="185" t="n"/>
    </row>
    <row r="72" ht="24" customHeight="1" s="49">
      <c r="A72" s="187" t="n">
        <v>70</v>
      </c>
      <c r="B72" s="186" t="n"/>
      <c r="C72" s="186" t="inlineStr">
        <is>
          <t>ข้อใดสัมพันธ์กันถูกต้อง</t>
        </is>
      </c>
      <c r="D72" s="186" t="n"/>
      <c r="E72" s="186" t="inlineStr">
        <is>
          <t>Rabies vaccine - toxoid</t>
        </is>
      </c>
      <c r="F72" s="186" t="inlineStr">
        <is>
          <t>MMR vaccine - killed vaccine</t>
        </is>
      </c>
      <c r="G72" s="186" t="inlineStr">
        <is>
          <t>Tetanus vaccine - killed vaccine</t>
        </is>
      </c>
      <c r="H72" s="186" t="inlineStr">
        <is>
          <t>Hepatitis B vaccine - live vaccine</t>
        </is>
      </c>
      <c r="I72" s="188" t="inlineStr">
        <is>
          <t>Influenza vaccine - killed vaccine</t>
        </is>
      </c>
      <c r="J72" s="185" t="inlineStr">
        <is>
          <t>5</t>
        </is>
      </c>
      <c r="K72" s="186"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L72" s="186" t="inlineStr">
        <is>
          <t>Vaccines</t>
        </is>
      </c>
      <c r="M72" s="186" t="inlineStr">
        <is>
          <t>Immunologic</t>
        </is>
      </c>
      <c r="N72" s="186" t="inlineStr">
        <is>
          <t>EPI Vaccines</t>
        </is>
      </c>
      <c r="O72" s="185" t="inlineStr">
        <is>
          <t>Clinic</t>
        </is>
      </c>
      <c r="P72" s="186" t="inlineStr">
        <is>
          <t>ข้อสอบเก่า</t>
        </is>
      </c>
      <c r="Q72" s="185" t="inlineStr">
        <is>
          <t>ข้อสอบจริง</t>
        </is>
      </c>
      <c r="R72" s="185" t="inlineStr">
        <is>
          <t>2565</t>
        </is>
      </c>
      <c r="S72" s="185" t="n"/>
    </row>
    <row r="73" ht="24" customHeight="1" s="49">
      <c r="A73" s="187" t="n">
        <v>71</v>
      </c>
      <c r="B73" s="186" t="n"/>
      <c r="C73" s="186" t="inlineStr">
        <is>
          <t>หากผู้ป่วยมีประวัติรับประทานยาที่มีโครงสร้างที่กำหนดให้ แล้วมีอาการผื่นคัน บวมแดง ปากบวม และหายใจลำบาก ในฐานะเภสัชกรควรหลีกเลี่ยงการจ่ายยาชนิดใด</t>
        </is>
      </c>
      <c r="D73" s="186" t="inlineStr">
        <is>
          <t>pharmtutor2024/set1_q68.png</t>
        </is>
      </c>
      <c r="E73" s="186" t="inlineStr">
        <is>
          <t>โครงสร้างในข้อ ก</t>
        </is>
      </c>
      <c r="F73" s="186" t="inlineStr">
        <is>
          <t>โครงสร้างในข้อ ข</t>
        </is>
      </c>
      <c r="G73" s="186" t="inlineStr">
        <is>
          <t>โครงสร้างในข้อ ค</t>
        </is>
      </c>
      <c r="H73" s="186" t="inlineStr">
        <is>
          <t>โครงสร้างในข้อ ง</t>
        </is>
      </c>
      <c r="I73" s="188" t="inlineStr">
        <is>
          <t>โครงสร้างในข้อ จ</t>
        </is>
      </c>
      <c r="J73" s="185" t="inlineStr">
        <is>
          <t>3</t>
        </is>
      </c>
      <c r="K73" s="186" t="inlineStr">
        <is>
          <t>✅ คำตอบที่ถูกต้อง: ข้อ ค. โครงสร้างในข้อ ค
🎯 ทำไมข้อนี้ถึงถูก:
🎯 ทำไมข้อนี้ถึงถูก: ผู้ป่วยเกิดปฏิกิริยาการแพ้ยาเฉียบพลันรุนแรงชนิด Type I Hypersensitivity (anaphylaxis: angioedema ปากบวม และ bronchospasm หายใจลำบาก) ต่อยาปฏิชีวนะที่มีโครงสร้างแกนหลักเบต้าแลคแตม (Beta-lactam ring core) หรือ Sulfonamide จึงต้องหลีกเลี่ยงยาในข้อ ค ซึ่งมีโครงสร้างโมเลกุลในกลุ่มเดียวกันและเสี่ยงสูงต่อการเกิด cross-reactivity ข้ามกลุ่ม
🔍 ข้ออื่นผิดเพราะอะไร:
•
• ข
• ้
• อ
• ก
• .
• :
• เ
• ป
• ็
• น
• โ
• ค
• ร
• ง
• ส
• ร
• ้
• า
• ง
• ย
• า
• ต
• ่
• า
• ง
• ก
• ล
• ุ
• ่
• ม
• ท
• ี
• ่
• ไ
• ม
• ่
• ม
• ี
• a
• n
• t
• i
• g
• e
• n
• i
• c
• e
• p
• i
• t
• o
• p
• e
• ร
• ่
• ว
• ม
• จ
• ึ
• ง
• ไ
• ม
• ่
• เ
• ก
• ิ
• ด
• c
• r
• o
• s
• s
• 
• r
• e
• a
• c
• t
• i
• v
• i
• t
• y
•
• ข
• ้
• อ
• ข
• .
• :
• เ
• ป
• ็
• น
• โ
• ค
• ร
• ง
• ส
• ร
• ้
• า
• ง
• โ
• ม
• เ
• ล
• ก
• ุ
• ล
• ท
• ี
• ่
• ไ
• ม
• ่
• ม
• ี
• c
• r
• o
• s
• s
• 
• a
• l
• l
• e
• r
• g
• e
• n
• i
• c
• i
• t
• y
• ก
• ั
• บ
• ย
• า
• ท
• ี
• ่
• ผ
• ู
• ้
• ป
• ่
• ว
• ย
• แ
• พ
• ้
•
• ข
• ้
• อ
• ง
• .
• :
• เ
• ป
• ็
• น
• โ
• ค
• ร
• ง
• ส
• ร
• ้
• า
• ง
• ท
• ี
• ่
• ม
• ี
• ค
• ว
• า
• ม
• ป
• ล
• อ
• ด
• ภ
• ั
• ย
• แ
• ล
• ะ
• ส
• า
• ม
• า
• ร
• ถ
• จ
• ่
• า
• ย
• ท
• ด
• แ
• ท
• น
• ไ
• ด
• ้
• ใ
• น
• ผ
• ู
• ้
• ป
• ่
• ว
• ย
• ร
• า
• ย
• น
• ี
• ้
•
• ข
• ้
• อ
• จ
• .
• :
• เ
• ป
• ็
• น
• โ
• ค
• ร
• ง
• ส
• ร
• ้
• า
• ง
• โ
• ม
• เ
• ล
• ก
• ุ
• ล
• ท
• ี
• ่
• ไ
• ม
• ่
• ม
• ี
• ป
• ร
• ะ
• ว
• ั
• ต
• ิ
• c
• r
• o
• s
• s
• 
• r
• e
• a
• c
• t
• i
• v
• i
• t
• y
• ก
• ั
• บ
• ต
• ั
• ว
• ย
• า
• ต
• ั
• ้
• ง
• ต
• ้
• น</t>
        </is>
      </c>
      <c r="L73" s="186" t="n"/>
      <c r="M73" s="186" t="inlineStr">
        <is>
          <t>Immunologic</t>
        </is>
      </c>
      <c r="N73" s="186" t="inlineStr">
        <is>
          <t>Hypersensitivity</t>
        </is>
      </c>
      <c r="O73" s="185" t="inlineStr">
        <is>
          <t>Clinic</t>
        </is>
      </c>
      <c r="P73" s="186" t="inlineStr">
        <is>
          <t>[SOURCE: Mock Pharmtutor 2024 Set 1 ข้อ 68]</t>
        </is>
      </c>
      <c r="Q73" s="185" t="inlineStr">
        <is>
          <t>ข้อสอบจำลอง</t>
        </is>
      </c>
      <c r="R73" s="185" t="inlineStr">
        <is>
          <t>Mock Pharmtutor 2024</t>
        </is>
      </c>
      <c r="S73" s="185" t="n"/>
    </row>
    <row r="74" ht="24" customHeight="1" s="49">
      <c r="A74" s="187" t="n">
        <v>72</v>
      </c>
      <c r="B74" s="186" t="n"/>
      <c r="C74" s="186" t="inlineStr">
        <is>
          <t>ผู้ป่วยชายอายุ 34 ปี มีอาชีพขับรถทัวร์ มีอาการคัน จาม คัดจมูก ต้องตื่นตอนดึกด้วยอาการคัดจมูกทุกวัน โดยมีอาการมาแล้ว 2 เดือน ผู้ป่วยจัดอยู่ในระดับใดตาม ARIA 2019</t>
        </is>
      </c>
      <c r="D74" s="186" t="n"/>
      <c r="E74" s="186" t="inlineStr">
        <is>
          <t>Mild - persistent</t>
        </is>
      </c>
      <c r="F74" s="186" t="inlineStr">
        <is>
          <t>Moderate-Severe persistent</t>
        </is>
      </c>
      <c r="G74" s="186" t="inlineStr">
        <is>
          <t>Mild - intermittent</t>
        </is>
      </c>
      <c r="H74" s="186" t="inlineStr">
        <is>
          <t>Moderate-Severe intermittent</t>
        </is>
      </c>
      <c r="I74" s="188" t="inlineStr">
        <is>
          <t>Uncontrolled</t>
        </is>
      </c>
      <c r="J74" s="185" t="inlineStr">
        <is>
          <t>2</t>
        </is>
      </c>
      <c r="K74" s="186" t="inlineStr">
        <is>
          <t>✅ คำตอบที่ถูกต้อง: ข้อ ข. Moderate-Severe persistent
🎯 ทำไมข้อนี้ถึงถูก:
🎯 ทำไมข้อนี้ถึงถูก: ตามแนวทาง ARIA guideline ผู้ป่วยมีอาการทุกวันนาน 2 เดือน (มากกว่า 4 วันต่อสัปดาห์ และนานกว่า 4 สัปดาห์ติดต่อกัน) จัดเป็น persistent และมีอาการรบกวนการนอนหลับจนต้องตื่นกลางดึก (sleep disturbance) จัดเป็น moderate-severe จึงสรุปเป็น Moderate-Severe persistent
🔍 ข้ออื่นผิดเพราะอะไร:
• ข้อ ก. (Mild - persistent): ผู้ป่วยมีอาการรบกวนการนอนหลับ จึงไม่จัดเป็น mild (mild ต้องไม่มีผลกระทบต่อการนอน การทำงาน หรือกิจวัตรประจำวัน)
• ข้อ ค. (Mild - intermittent): ผู้ป่วยมีอาการต่อเนื่องนาน 2 เดือน ไม่ใช่อาการแบบเป็นๆ หายๆ (intermittent คือ น้อยกว่าหรือเท่ากับ 4 วันต่อสัปดาห์ หรือน้อยกว่าหรือเท่ากับ 4 สัปดาห์ติดต่อกัน)
• ข้อ ง. (Moderate-Severe intermittent): ระยะเวลาของอาการนาน 2 เดือน เข้าเกณฑ์ persistent ไม่ใช่ intermittent
• ข้อ จ. (Uncontrolled): การจำแนกความรุนแรงตาม ARIA guideline เบื้องต้นแบ่งตามระยะเวลาและความรุนแรงของผลกระทบเป็น 4 กลุ่มหลัก ไม่ได้จัดกลุ่มตั้งต้นเป็น uncontrolled</t>
        </is>
      </c>
      <c r="L74" s="186" t="n"/>
      <c r="M74" s="186" t="inlineStr">
        <is>
          <t>Immunologic</t>
        </is>
      </c>
      <c r="N74" s="186" t="inlineStr">
        <is>
          <t>Allergic rhinitis</t>
        </is>
      </c>
      <c r="O74" s="185" t="inlineStr">
        <is>
          <t>Clinic</t>
        </is>
      </c>
      <c r="P74" s="186" t="inlineStr">
        <is>
          <t>[SOURCE: Mock Pharmtutor 2024 Set 1 ข้อ 85]</t>
        </is>
      </c>
      <c r="Q74" s="185" t="inlineStr">
        <is>
          <t>ข้อสอบจำลอง</t>
        </is>
      </c>
      <c r="R74" s="185" t="inlineStr">
        <is>
          <t>Mock Pharmtutor 2024</t>
        </is>
      </c>
      <c r="S74" s="185" t="n"/>
    </row>
    <row r="75" ht="24" customHeight="1" s="49">
      <c r="A75" s="187" t="n">
        <v>73</v>
      </c>
      <c r="B75" s="186" t="n"/>
      <c r="C75" s="186" t="inlineStr">
        <is>
          <t>ยาทางเลือกแรกในการรักษาของผู้ป่วยรายดังกล่าว คือข้อใด หากผู้ป่วยไม่มีข้อห้ามใช้ยา</t>
        </is>
      </c>
      <c r="D75" s="186" t="n"/>
      <c r="E75" s="186" t="inlineStr">
        <is>
          <t>CPM</t>
        </is>
      </c>
      <c r="F75" s="186" t="inlineStr">
        <is>
          <t>Loratadine</t>
        </is>
      </c>
      <c r="G75" s="186" t="inlineStr">
        <is>
          <t>Fluticasone nasal spray</t>
        </is>
      </c>
      <c r="H75" s="186" t="inlineStr">
        <is>
          <t>Immunotherapy</t>
        </is>
      </c>
      <c r="I75" s="188" t="inlineStr">
        <is>
          <t>Phenylephrine</t>
        </is>
      </c>
      <c r="J75" s="185" t="inlineStr">
        <is>
          <t>3</t>
        </is>
      </c>
      <c r="K75" s="186" t="inlineStr">
        <is>
          <t>✅ คำตอบที่ถูกต้อง: ข้อ ค. Fluticasone nasal spray
🎯 ทำไมข้อนี้ถึงถูก:
🎯 ทำไมข้อนี้ถึงถูก: ผู้ป่วยเป็นโรคโพรงจมูกอักเสบภูมิแพ้ระดับ Moderate-to-severe persistent allergic rhinitis ยาทางเลือกแรกอันดับหนึ่ง (first-line therapy) ตามแนวทาง ARIA guideline คือ Intranasal corticosteroids (INCS) เช่น Fluticasone nasal spray เนื่องจากมีประสิทธิภาพสูงสุดในการลด nasal congestion, rhinorrhea, sneezing และ nasal itching
🔍 ข้ออื่นผิดเพราะอะไร:
• ข้อ ก. (CPM): Chlorpheniramine เป็น first-generation antihistamine ทำให้เกิดอาการง่วงซึมมาก เป็นอันตรายอย่างยิ่งต่อผู้ป่วยที่มีอาชีพขับรถทัวร์
• ข้อ ข. (Loratadine): เป็น second-generation antihistamine แม้ไม่ง่วง แต่ประสิทธิภาพในการลดอาการคัดจมูก (nasal congestion) ด้อยกว่า intranasal corticosteroid อย่างมีนัยสำคัญ
• ข้อ ง. (Immunotherapy): Allergen immunotherapy เป็นการรักษาทางเลือกลำดับถัดไปสำหรับผู้ป่วยที่ไม่ตอบสนองต่อการรักษาด้วยยาอย่างเต็มที่ ไม่ใช่ first-line initial therapy
• ข้อ จ. (Phenylephrine): Topical/oral decongestant บรรเทาอาการคัดจมูกได้เพียงชั่วคราว การใช้ยาพ่นต่อเนื่องเกิน 3 ถึง 5 วันเสี่ยงต่อการเกิด rhinitis medicamentosa</t>
        </is>
      </c>
      <c r="L75" s="186" t="n"/>
      <c r="M75" s="186" t="inlineStr">
        <is>
          <t>Immunologic</t>
        </is>
      </c>
      <c r="N75" s="186" t="inlineStr">
        <is>
          <t>Allergic rhinitis</t>
        </is>
      </c>
      <c r="O75" s="185" t="inlineStr">
        <is>
          <t>Clinic</t>
        </is>
      </c>
      <c r="P75" s="186" t="inlineStr">
        <is>
          <t>[SOURCE: Mock Pharmtutor 2024 Set 1 ข้อ 86]</t>
        </is>
      </c>
      <c r="Q75" s="185" t="inlineStr">
        <is>
          <t>ข้อสอบจำลอง</t>
        </is>
      </c>
      <c r="R75" s="185" t="inlineStr">
        <is>
          <t>Mock Pharmtutor 2024</t>
        </is>
      </c>
      <c r="S75" s="185" t="n"/>
    </row>
    <row r="76" ht="24" customHeight="1" s="49">
      <c r="A76" s="187" t="n">
        <v>74</v>
      </c>
      <c r="B76" s="186" t="n"/>
      <c r="C76" s="186" t="inlineStr">
        <is>
          <t>ข้อแนะนำใดเหมาะสมเกี่ยวกับวัคซีนป้องกันโรคบาดทะยักในผู้ป่วยรายนี้ โดยผู้ป่วยเคยได้รับวัคซีนป้องกันโรคบาดทะยักมาแล้วอย่างน้อย 3 ครั้ง และฉีดเข็มสุดท้ายมานานกว่า 5 ปี (MCQ ธ.ค. 66)</t>
        </is>
      </c>
      <c r="D76" s="186" t="n"/>
      <c r="E76" s="186" t="inlineStr">
        <is>
          <t>Td (Purified diphtheria toxoid 1-2 Lf และ Purified tetanus toxoid 5-10 Lf) 1 เข็มเข้ากล้าม</t>
        </is>
      </c>
      <c r="F76" s="186" t="inlineStr">
        <is>
          <t>Td (Purified diphtheria toxoid 1-2 Lf และ Purified tetanus toxoid 5-10 Lf) เข็มเข้ากล้าม 3 ครั้งวันที่ 0, 1 เดือน, 6 เดือน</t>
        </is>
      </c>
      <c r="G76" s="186" t="inlineStr">
        <is>
          <t>DT (Purified diphtheria toxoid 25-30 Lf และ Purified tetanus toxoid 5-10 Lf) เข็มเข้ากล้าม</t>
        </is>
      </c>
      <c r="H76" s="186" t="inlineStr">
        <is>
          <t>DT (Purified diphtheria toxoid 25-30 Lf และ Purified tetanus toxoid 5-10 Lf) เข็มเข้ากล้าม 3 ครั้ง วันที่ 0, 1 เดือน, 6 เดือน</t>
        </is>
      </c>
      <c r="I76" s="188" t="inlineStr">
        <is>
          <t>DTw (diphtheria, tetanus toxoids, whole-cell pertussis vaccines) ฉีดเข้ากล้าม วันที่ 0, 1 เดือน, 6 เดือน</t>
        </is>
      </c>
      <c r="J76" s="185" t="inlineStr">
        <is>
          <t>2</t>
        </is>
      </c>
      <c r="K76" s="186" t="inlineStr">
        <is>
          <t>✅ คำตอบที่ถูกต้อง: ข้อ ข. Td (Purified diphtheria toxoid 1-2 Lf และ Purified tetanus toxoid 5-10 Lf) เข็มเข้ากล้าม 3 ครั้งวันที่ 0, 1 เดือน, 6 เดือน
🎯 ทำไมข้อนี้ถึงถูก:
🎯 ทำไมข้อนี้ถึงถูก: ตามเฉลยทางการของชุดข้อสอบระบุข้อ ข. ซึ่งใช้สูตรวัคซีนชนิด Td (Tetanus-diphtheria toxoid สำหรับผู้ใหญ่ที่มีปริมาณ diphtheria toxoid ลดลงเหลือ 1-2 Lf เพื่อลดปฏิกิริยาข้างเคียง) อย่างไรก็ดี ตามแนวทางเวชปฏิบัติมาตรฐาน หากผู้ป่วยเคยได้รับวัคซีนครบ 3 ครั้งแล้วและฉีดเข็มสุดท้ายเกิน 5 ปี ในกรณีบาดแผลสกปรกเสี่ยงต่อบาดทะยัก การให้วัคซีนกระตุ้นเพียง 1 เข็ม (booster 1 dose ตามข้อ ก.) ก็เพียงพอต่อการฟื้นฟูระดับภูมิคุ้มกัน
🔍 ข้ออื่นผิดเพราะอะไร:
•
• ข
• ้
• อ
• ก
• .
• :
• T
• d
• 1
• เ
• ข
• ็
• ม
• เ
• ข
• ้
• า
• ก
• ล
• ้
• า
• ม
• แ
• ม
• ้
• เ
• ป
• ็
• น
• แ
• น
• ว
• ท
• า
• ง
• ป
• ฏ
• ิ
• บ
• ั
• ต
• ิ
• ท
• า
• ง
• ค
• ล
• ิ
• น
• ิ
• ก
• ส
• า
• ก
• ล
• ส
• ำ
• ห
• ร
• ั
• บ
• ก
• า
• ร
• ใ
• ห
• ้
• b
• o
• o
• s
• t
• e
• r
• d
• o
• s
• e
• เ
• ม
• ื
• ่
• อ
• ฉ
• ี
• ด
• เ
• ข
• ็
• ม
• ส
• ุ
• ด
• ท
• ้
• า
• ย
• เ
• ก
• ิ
• น
• 5
• ป
• ี
• ใ
• น
• แ
• ผ
• ล
• เ
• ส
• ี
• ่
• ย
• ง
• บ
• า
• ด
• ท
• ะ
• ย
• ั
• ก
• แ
• ต
• ่
• เ
• ฉ
• ล
• ย
• ท
• า
• ง
• ก
• า
• ร
• ข
• อ
• ง
• แ
• บ
• บ
• ท
• ด
• ส
• อ
• บ
• ช
• ุ
• ด
• น
• ี
• ้
• เ
• ล
• ื
• อ
• ก
• ข
• ้
• อ
• ข
• .
•
• ข
• ้
• อ
• ค
• .
• :
• D
• T
• ม
• ี
• ป
• ร
• ิ
• ม
• า
• ณ
• D
• i
• p
• h
• t
• h
• e
• r
• i
• a
• t
• o
• x
• o
• i
• d
• ส
• ู
• ง
• (
• 2
• 5
• 
• 3
• 0
• L
• f
• )
• ส
• ำ
• ห
• ร
• ั
• บ
• ใ
• ช
• ้
• ใ
• น
• เ
• ด
• ็
• ก
• อ
• า
• ย
• ุ
• ต
• ่
• ำ
• ก
• ว
• ่
• า
• 7
• ป
• ี
• ห
• า
• ก
• น
• ำ
• ม
• า
• ใ
• ช
• ้
• ใ
• น
• ผ
• ู
• ้
• ใ
• ห
• ญ
• ่
• จ
• ะ
• ท
• ำ
• ใ
• ห
• ้
• เ
• ก
• ิ
• ด
• ป
• ฏ
• ิ
• ก
• ิ
• ร
• ิ
• ย
• า
• บ
• ว
• ม
• แ
• ด
• ง
• ป
• ว
• ด
• เ
• ฉ
• พ
• า
• ะ
• ท
• ี
• ่
• แ
• ล
• ะ
• ไ
• ข
• ้
• ส
• ู
• ง
• ร
• ุ
• น
• แ
• ร
• ง
• (
• A
• r
• t
• h
• u
• s
• 
• t
• y
• p
• e
• r
• e
• a
• c
• t
• i
• o
• n
• )
•
• ข
• ้
• อ
• ง
• .
• :
• D
• T
• ส
• ำ
• ห
• ร
• ั
• บ
• เ
• ด
• ็
• ก
• ไ
• ม
• ่
• เ
• ห
• ม
• า
• ะ
• ส
• ำ
• ห
• ร
• ั
• บ
• ผ
• ู
• ้
• ใ
• ห
• ญ
• ่
• แ
• ล
• ะ
• ข
• น
• า
• ด
• ย
• า
• 3
• ค
• ร
• ั
• ้
• ง
• ซ
• ้
• ำ
• ซ
• ้
• อ
• น
• เ
• ก
• ิ
• น
• ค
• ว
• า
• ม
• จ
• ำ
• เ
• ป
• ็
• น
• ใ
• น
• ผ
• ู
• ้
• ท
• ี
• ่
• ม
• ี
• ป
• ร
• ะ
• ว
• ั
• ต
• ิ
• ฉ
• ี
• ด
• ว
• ั
• ค
• ซ
• ี
• น
• แ
• ล
• ้
• ว
•
• ข
• ้
• อ
• จ
• .
• :
• D
• T
• w
• เ
• ป
• ็
• น
• ว
• ั
• ค
• ซ
• ี
• น
• ร
• ว
• ม
• ท
• ี
• ่
• ม
• ี
• ส
• ่
• ว
• น
• ป
• ร
• ะ
• ก
• อ
• บ
• ข
• อ
• ง
• เ
• ช
• ื
• ้
• อ
• ไ
• อ
• ก
• ร
• น
• ช
• น
• ิ
• ด
• ท
• ั
• ้
• ง
• เ
• ซ
• ล
• ล
• ์
• (
• w
• h
• o
• l
• e
• 
• c
• e
• l
• l
• p
• e
• r
• t
• u
• s
• s
• i
• s
• )
• ซ
• ึ
• ่
• ง
• ม
• ี
• ข
• ้
• อ
• ห
• ้
• า
• ม
• ใ
• ช
• ้
• ใ
• น
• ผ
• ู
• ้
• ใ
• ห
• ญ
• ่
• เ
• น
• ื
• ่
• อ
• ง
• จ
• า
• ก
• ก
• ่
• อ
• ป
• ฏ
• ิ
• ก
• ิ
• ร
• ิ
• ย
• า
• ข
• ้
• า
• ง
• เ
• ค
• ี
• ย
• ง
• ท
• า
• ง
• ร
• ะ
• บ
• บ
• ป
• ร
• ะ
• ส
• า
• ท
• แ
• ล
• ะ
• ไ
• ข
• ้
• ส
• ู
• ง
• ร
• ุ
• น
• แ
• ร
• ง</t>
        </is>
      </c>
      <c r="L76" s="186" t="n"/>
      <c r="M76" s="186" t="inlineStr">
        <is>
          <t>Immunologic</t>
        </is>
      </c>
      <c r="N76" s="186" t="inlineStr">
        <is>
          <t>EPI Vaccines</t>
        </is>
      </c>
      <c r="O76" s="185" t="inlineStr">
        <is>
          <t>Clinic</t>
        </is>
      </c>
      <c r="P76" s="186" t="inlineStr">
        <is>
          <t>[SOURCE: Mock Pharmtutor 2024 Set 2 ข้อ 40]</t>
        </is>
      </c>
      <c r="Q76" s="185" t="inlineStr">
        <is>
          <t>ข้อสอบจำลอง</t>
        </is>
      </c>
      <c r="R76" s="185" t="inlineStr">
        <is>
          <t>Mock Pharmtutor 2024</t>
        </is>
      </c>
      <c r="S76" s="185" t="n"/>
    </row>
    <row r="77" ht="24" customHeight="1" s="49">
      <c r="A77" s="187" t="n">
        <v>75</v>
      </c>
      <c r="B77" s="186"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แม่มีอาการของภูมิแพ้เหมือนกัน และยังจำเป็นต้องใช้ยาในการรักษา</t>
        </is>
      </c>
      <c r="C77" s="186" t="inlineStr">
        <is>
          <t>ข้อใดเป็นสาเหตุที่ทำให้ผู้ป่วยรายนี้มีอาการกำเริบของภูมิแพ้มากที่สุด (MCQ ธ.ค. 66)</t>
        </is>
      </c>
      <c r="D77" s="186" t="n"/>
      <c r="E77" s="186" t="inlineStr">
        <is>
          <t>การก่อสร้าง</t>
        </is>
      </c>
      <c r="F77" s="186" t="inlineStr">
        <is>
          <t>ประวัติทางพันธุกรรม</t>
        </is>
      </c>
      <c r="G77" s="186" t="inlineStr">
        <is>
          <t>ขนแมว</t>
        </is>
      </c>
      <c r="H77" s="186" t="inlineStr">
        <is>
          <t>สภาพอากาศ</t>
        </is>
      </c>
      <c r="I77" s="188" t="inlineStr">
        <is>
          <t>ปัจจัยภายใน เช่น โรคประจำตัว</t>
        </is>
      </c>
      <c r="J77" s="185" t="inlineStr">
        <is>
          <t>3</t>
        </is>
      </c>
      <c r="K77" s="186" t="inlineStr">
        <is>
          <t>✅ คำตอบที่ถูกต้อง: ข้อ ค. ขนแมว
🎯 ทำไมข้อนี้ถึงถูก:
🎯 ทำไมข้อนี้ถึงถูก: สารก่อภูมิแพ้จากแมว (Cat allergen โดยเฉพาะโปรตีน Fel d 1 ที่พบในรังแคผิวหนัง ขน และน้ำลายแมว) เป็นสารก่อภูมิแพ้ในร่ม (indoor allergen) ที่มีฤทธิ์กระตุ้นระบบภูมิคุ้มกัน (antigenic potency) สูงมาก เมื่อพิจารณาลำดับเหตุการณ์ (timeline) พบว่าผู้ป่วยเพิ่งรับแมวมาเลี้ยงเมื่อ 2 เดือนก่อน แล้วเริ่มมีอาการน้ำมูกไหลและคัดจมูกต่อเนื่องมา 5 สัปดาห์ ซึ่งสัมพันธ์กับการสัมผัสสารก่อภูมิแพ้ใหม่ในบ้านโดยตรง
🔍 ข้ออื่นผิดเพราะอะไร:
• ข้อ ก. การก่อสร้าง: ผิดเพราะการก่อสร้างเกิดขึ้นมานานกว่า 1 ปีแล้ว หากเป็นสาเหตุหลักผู้ป่วยควรมีอาการกำเริบตั้งแต่ช่วง 1 ปีก่อน ไม่ใช่เพิ่งเริ่มเป็นมา 5 สัปดาห์
• ข้อ ข. ประวัติทางพันธุกรรม: ผิดเพราะพันธุกรรม (Atopic history จากมารดา) เป็นปัจจัยเสี่ยงพื้นฐานที่ทำให้มีแนวโน้มเกิดโรคภูมิแพ้ได้ง่าย (predisposing factor) แต่ไม่ใช่สิ่งกระตุ้นภายนอก (trigger factor) ที่ทำให้อาการกำเริบเฉียบพลัน
• ข้อ ง. สภาพอากาศ: ผิดเพราะไม่มีข้อมูลการเปลี่ยนแปลงของฤดูกาลหรือสภาพอากาศที่จำเพาะเจาะจงเทียบเท่ากับการนำแมวมาเลี้ยงในบ้าน
• ข้อ จ. ปัจจัยภายใน เช่น โรคประจำตัว: ผิดเพราะไม่ใช่ตัวกระตุ้นปฏิกิริยา IgE-mediated allergic reaction จากภายนอก</t>
        </is>
      </c>
      <c r="L77" s="186" t="n"/>
      <c r="M77" s="186" t="inlineStr">
        <is>
          <t>Immunologic</t>
        </is>
      </c>
      <c r="N77" s="186" t="inlineStr">
        <is>
          <t>Allergic rhinitis</t>
        </is>
      </c>
      <c r="O77" s="185" t="inlineStr">
        <is>
          <t>Clinic</t>
        </is>
      </c>
      <c r="P77" s="186" t="inlineStr">
        <is>
          <t>[SOURCE: Mock Pharmtutor 2024 Set 2 ข้อ 76]</t>
        </is>
      </c>
      <c r="Q77" s="185" t="inlineStr">
        <is>
          <t>ข้อสอบจำลอง</t>
        </is>
      </c>
      <c r="R77" s="185" t="inlineStr">
        <is>
          <t>Mock Pharmtutor 2024</t>
        </is>
      </c>
      <c r="S77" s="185" t="n"/>
    </row>
    <row r="78" ht="24" customHeight="1" s="49">
      <c r="A78" s="187" t="n">
        <v>76</v>
      </c>
      <c r="B78" s="186" t="n"/>
      <c r="C78" s="186" t="inlineStr">
        <is>
          <t>จากกรณีข้างต้น ยาคัดจมูกข้อใดให้ผลดีที่สุดในผู้ป่วยรายนี้ (MCQ ธ.ค. 66)</t>
        </is>
      </c>
      <c r="D78" s="186" t="n"/>
      <c r="E78" s="186" t="inlineStr">
        <is>
          <t>Fexofenadine</t>
        </is>
      </c>
      <c r="F78" s="186" t="inlineStr">
        <is>
          <t>Pseudoephedrine</t>
        </is>
      </c>
      <c r="G78" s="186" t="inlineStr">
        <is>
          <t>Montek</t>
        </is>
      </c>
      <c r="H78" s="186" t="inlineStr">
        <is>
          <t>Brompheniramine</t>
        </is>
      </c>
      <c r="I78" s="188" t="inlineStr">
        <is>
          <t>Triprolidine</t>
        </is>
      </c>
      <c r="J78" s="185" t="inlineStr">
        <is>
          <t>2</t>
        </is>
      </c>
      <c r="K78" s="186" t="inlineStr">
        <is>
          <t>✅ คำตอบที่ถูกต้อง: ข้อ ข. Pseudoephedrine
🎯 ทำไมข้อนี้ถึงถูก:
🎯 ทำไมข้อนี้ถึงถูก: ผู้ป่วยรายนี้มีปัญหาเด่นชัดคือ 'อาการคัดจมูกรุนแรงจนตื่นกลางดึก หายใจไม่ออก' ยา Pseudoephedrine เป็นยากลุ่ม Systemic Decongestant (sympathomimetic alpha-1 adrenergic agonist) ออกฤทธิ์ทำให้หลอดเลือดฝอยในเยื่อบุโพรงจมูกหดตัว (vasoconstriction) ลดอาการบวมคั่งของเนื้อเยื่อจมูกได้อย่างรวดเร็วและมีประสิทธิภาพสูงสุดในการแก้คัดแน่นจมูกในตัวเลือกที่กำหนดให้
🔍 ข้ออื่นผิดเพราะอะไร:
• ข้อ ก. Fexofenadine: ผิดเพราะเป็น Second-generation antihistamine ซึ่งช่วยบรรเทาอาการคัน จาม และน้ำมูกไหลได้ดีมาก แต่มีผลลดอาการคัดแน่นจมูก (nasal congestion) ได้น้อยมาก
• ข้อ ค. Montek: ผิดเพราะ Montelukast (Montek) เป็น Leukotriene receptor antagonist ที่มีประสิทธิภาพในการลดอาการคัดจมูกช้ากว่าและต่ำกว่ายาในกลุ่ม decongestants
• ข้อ ง. Brompheniramine: ผิดเพราะเป็น First-generation antihistamine ที่มีผลลดอาการคัดจมูกต่ำ และทำให้เกิดอาการง่วงซึมรวมถึง anticholinergic side effects สูง
• ข้อ จ. Triprolidine: ผิดเพราะเป็น First-generation antihistamine เช่นกัน ซึ่งมีประสิทธิภาพในการเปิดทางเดินหายใจจากอาการคัดจมูกสู้ Pseudoephedrine ไม่ได้</t>
        </is>
      </c>
      <c r="L78" s="186" t="n"/>
      <c r="M78" s="186" t="inlineStr">
        <is>
          <t>Immunologic</t>
        </is>
      </c>
      <c r="N78" s="186" t="inlineStr">
        <is>
          <t>Allergic rhinitis</t>
        </is>
      </c>
      <c r="O78" s="185" t="inlineStr">
        <is>
          <t>Clinic</t>
        </is>
      </c>
      <c r="P78" s="186" t="inlineStr">
        <is>
          <t>[SOURCE: Mock Pharmtutor 2024 Set 2 ข้อ 77]</t>
        </is>
      </c>
      <c r="Q78" s="185" t="inlineStr">
        <is>
          <t>ข้อสอบจำลอง</t>
        </is>
      </c>
      <c r="R78" s="185" t="inlineStr">
        <is>
          <t>Mock Pharmtutor 2024</t>
        </is>
      </c>
      <c r="S78" s="185" t="n"/>
    </row>
    <row r="79" ht="24" customHeight="1" s="49">
      <c r="A79" s="187" t="n">
        <v>77</v>
      </c>
      <c r="B79" s="186" t="inlineStr">
        <is>
          <t>นายปริญญา มีอาการปวดแขนและข้อมือจากการเล่นงัดข้อ จึงไปซื้อยาที่ร้านยา ได้รับ Naproxen หลังจากกินยาไป 2 ชั่วโมง พบว่ามีอาการบวมที่เปลือกตาและริมฝีปาก (angioedema) มีผื่นลมพิษขึ้น โดยก่อนหน้านี้เคยรับประทาน Diclofenac และ Ibuprofen มาหลายครั้งโดยไม่เคยมีอาการผิดปกติใดๆ
(ใช้ข้อมูลข้างต้นตอบคำถามข้อ 98 - 99)</t>
        </is>
      </c>
      <c r="C79" s="186" t="inlineStr">
        <is>
          <t>อาการของนายปริญญานี้จัดเป็นปฏิกิริยาการแพ้ยาประเภทใด</t>
        </is>
      </c>
      <c r="D79" s="186" t="n"/>
      <c r="E79" s="186" t="inlineStr">
        <is>
          <t>Anaphylactoid reaction</t>
        </is>
      </c>
      <c r="F79" s="186" t="inlineStr">
        <is>
          <t>IgE-mediated hypersensitivity (Type I)</t>
        </is>
      </c>
      <c r="G79" s="186" t="inlineStr">
        <is>
          <t>Cell-mediated hypersensitivity (Type IV)</t>
        </is>
      </c>
      <c r="H79" s="186" t="inlineStr">
        <is>
          <t>Immune complex-mediated hypersensitivity (Type III)</t>
        </is>
      </c>
      <c r="I79" s="188" t="inlineStr">
        <is>
          <t>Pseudoallergy / Non-allergic hypersensitivity</t>
        </is>
      </c>
      <c r="J79" s="185" t="inlineStr">
        <is>
          <t>2</t>
        </is>
      </c>
      <c r="K79" s="186" t="inlineStr">
        <is>
          <t>✅ คำตอบที่ถูกต้อง: ข้อ ข. IgE-mediated hypersensitivity (Type I)
🎯 ทำไมข้อนี้ถึงถูก:
- คำตอบที่ถูกต้อง: ข้อ ข. IgE-mediated hypersensitivity (Type I)
- ทำไมข้อนี้ถึงถูก: ผู้ป่วยมีอาการบวม ลมพิษ เฉียบพลันหลังได้รับยาเพียงตัวเดียว (Single-NSAID specific) ในขณะที่ทนต่อ NSAIDs ตัวอื่นในกลุ่มที่ยับยั้ง COX-1 ได้ แสดงว่าไม่ได้เกิดจากการยับยั้งเอนไซม์ COX แต่เกิดจาก IgE antibody จำเพาะต่อโครงสร้างของ Naproxen (Type I hypersensitivity)
🔍 ข้ออื่นผิดเพราะอะไร:
• ข้อ ก.: Anaphylactoid มักใช้เรียกปฏิกิริยาที่ไม่ผ่าน IgE
• ข้อ ค.: Type IV hypersensitivity เป็น delayed-type อาการเกิดหลังได้ยา 24-72 ชั่วโมงขึ้นไป
• ข้อ ง.: Type III เป็น immune complex เช่น serum sickness เกิดใน 1-3 สัปดาห์
• ข้อ จ.: Pseudoallergy จาก NSAIDs จะเกิด cross-reactivity กับ NSAIDs ทุกตัวที่ยับยั้ง COX-1</t>
        </is>
      </c>
      <c r="L79" s="186" t="n"/>
      <c r="M79" s="186" t="inlineStr">
        <is>
          <t>Immunologic</t>
        </is>
      </c>
      <c r="N79" s="186" t="inlineStr">
        <is>
          <t>Drug hypersensitivity &amp; Anaphylaxis</t>
        </is>
      </c>
      <c r="O79" s="185" t="inlineStr">
        <is>
          <t>Clinic</t>
        </is>
      </c>
      <c r="P79" s="186" t="inlineStr">
        <is>
          <t>รุ่น RxCU83</t>
        </is>
      </c>
      <c r="Q79" s="185" t="inlineStr">
        <is>
          <t>แบบฝึกหัด</t>
        </is>
      </c>
      <c r="R79" s="185" t="inlineStr">
        <is>
          <t>Quiz เตรียมสอบ CC1 RxCU83</t>
        </is>
      </c>
      <c r="S79" s="185" t="n"/>
    </row>
    <row r="80" ht="24" customHeight="1" s="49">
      <c r="A80" s="187" t="n">
        <v>78</v>
      </c>
      <c r="B80" s="186" t="n"/>
      <c r="C80" s="186" t="inlineStr">
        <is>
          <t>จากกรณีข้างต้น พิชชาณี ลูกค้าอีกคนที่อยู่ในร้านยา กล่าวว่าตนเองเคยมีอาการบวมตาและลมพิษเช่นนี้จากการกิน Naproxen เช่นกัน และยังเคยมีอาการแบบเดียวกันเมื่อกิน Ponstan (Mefenamic acid) และ Ibuprofen อยากทราบว่ากลไกการเกิดอาการของพิชชาณีน่าจะเกิดจากอะไร</t>
        </is>
      </c>
      <c r="D80" s="186" t="n"/>
      <c r="E80" s="186" t="inlineStr">
        <is>
          <t>Anaphylaxis ผ่านกลไก IgE จำเพาะ</t>
        </is>
      </c>
      <c r="F80" s="186" t="inlineStr">
        <is>
          <t>Cytotoxic hypersensitivity (Type II)</t>
        </is>
      </c>
      <c r="G80" s="186" t="inlineStr">
        <is>
          <t>Cell-mediated hypersensitivity (Type IV)</t>
        </is>
      </c>
      <c r="H80" s="186" t="inlineStr">
        <is>
          <t>Immune complex hypersensitivity (Type III)</t>
        </is>
      </c>
      <c r="I80" s="188" t="inlineStr">
        <is>
          <t>Pseudoallergy (COX-1 inhibition / Non-allergic cross-reactive hypersensitivity)</t>
        </is>
      </c>
      <c r="J80" s="185" t="inlineStr">
        <is>
          <t>5</t>
        </is>
      </c>
      <c r="K80" s="186" t="inlineStr">
        <is>
          <t>✅ คำตอบที่ถูกต้อง: ข้อ จ. Pseudoallergy (COX-1 inhibition / Non-allergic cross-reactive hypersensitivity)
🎯 ทำไมข้อนี้ถึงถูก:
- คำตอบที่ถูกต้อง: ข้อ จ. Pseudoallergy (COX-1 inhibition / Non-allergic cross-reactive hypersensitivity)
- ทำไมข้อนี้ถึงถูก: พิชชาณีมีอาการแพ้ข้ามกลุ่มกับ NSAIDs หลายโครงสร้างที่มีฤทธิ์ยับยั้งเอนไซม์ COX-1 (Naproxen, Mefenamic acid, Ibuprofen) จัดเป็น Cross-reactive NSAID hypersensitivity / Pseudoallergy เกิดจากการยับยั้ง COX-1 ทำให้ arachidonic acid เปลี่ยนทิศทางไปสร้าง cysteinyl leukotrienes มากเกินไป
🔍 ข้ออื่นผิดเพราะอะไร:
• ข้อ ก.: IgE-mediated มักจำเพาะต่อยาตัวใดตัวหนึ่งหรือกลุ่มโครงสร้างทางเคมีที่เหมือนกันเท่านั้น
• ข้อ ข.: Type II เป็น cytotoxic antibody เช่น immune hemolytic anemia
• ข้อ ค.: Type IV เป็น T-cell mediated เกิดช้า
• ข้อ ง.: Type III เป็น immune complex vasculitis</t>
        </is>
      </c>
      <c r="L80" s="186" t="n"/>
      <c r="M80" s="186" t="inlineStr">
        <is>
          <t>Immunologic</t>
        </is>
      </c>
      <c r="N80" s="186" t="inlineStr">
        <is>
          <t>Drug hypersensitivity &amp; Anaphylaxis</t>
        </is>
      </c>
      <c r="O80" s="185" t="inlineStr">
        <is>
          <t>Clinic</t>
        </is>
      </c>
      <c r="P80" s="186" t="inlineStr">
        <is>
          <t>รุ่น RxCU83</t>
        </is>
      </c>
      <c r="Q80" s="185" t="inlineStr">
        <is>
          <t>แบบฝึกหัด</t>
        </is>
      </c>
      <c r="R80" s="185" t="inlineStr">
        <is>
          <t>Quiz เตรียมสอบ CC1 RxCU83</t>
        </is>
      </c>
      <c r="S80" s="185" t="n"/>
    </row>
    <row r="81" ht="24" customHeight="1" s="49">
      <c r="A81" s="187" t="n">
        <v>79</v>
      </c>
      <c r="B81" s="186" t="inlineStr">
        <is>
          <t>ผู้ป่วยหญิงอายุ 28 ปี มาโรงพยาบาลด้วยอาการเจ็บครรภ์คลอด แพทย์ตัดสินใจผ่าตัดคลอด ก่อนเข้าห้องผ่าตัด V/S: BT 36.5 C, RR 20 bpm, BP 126/80 mmHg จากนั้นได้รับ Cefazolin 2 g IV prophylaxis ก่อนผ่าตัด 10 นาทีต่อมา ผู้ป่วยมีผื่นลมพิษคันทั่วตัว ปากบวม คลื่นไส้อาเจียน และความดันโลหิตตกเหลือ BP 50/30 mmHg
(ใช้ข้อมูลข้างต้นตอบคำถามข้อ 100 - 102)</t>
        </is>
      </c>
      <c r="C81" s="186" t="inlineStr">
        <is>
          <t>อาการของผู้ป่วยรายนี้เข้าได้กับภาวะใดและสัมพันธ์กับกลไกใด</t>
        </is>
      </c>
      <c r="D81" s="186" t="n"/>
      <c r="E81" s="186" t="inlineStr">
        <is>
          <t>Anaphylaxis - IgE-mediated hypersensitivity</t>
        </is>
      </c>
      <c r="F81" s="186" t="inlineStr">
        <is>
          <t>Anaphylaxis - IgG-mediated hypersensitivity</t>
        </is>
      </c>
      <c r="G81" s="186" t="inlineStr">
        <is>
          <t>Anaphylaxis - Cell-mediated hypersensitivity</t>
        </is>
      </c>
      <c r="H81" s="186" t="inlineStr">
        <is>
          <t>Acute Drug Eruption - Immune complex hypersensitivity</t>
        </is>
      </c>
      <c r="I81" s="188" t="inlineStr">
        <is>
          <t>Pseudoallergy - Direct mast cell destabilization</t>
        </is>
      </c>
      <c r="J81" s="185" t="inlineStr">
        <is>
          <t>1</t>
        </is>
      </c>
      <c r="K81" s="186" t="inlineStr">
        <is>
          <t>✅ คำตอบที่ถูกต้อง: ข้อ ก. Anaphylaxis - IgE-mediated hypersensitivity
🎯 ทำไมข้อนี้ถึงถูก:
- คำตอบที่ถูกต้อง: ข้อ ก. Anaphylaxis - IgE-mediated hypersensitivity
- ทำไมข้อนี้ถึงถูก: ผู้ป่วยได้รับยาปฏิชีวนะกลุ่ม Cephalosporin ทางหลอดเลือดดำแล้วเกิดอาการแพ้เฉียบพลันรุนแรงที่มีอาการแสดงของ 2 ระบบขึ้นไปพร้อมกับภาวะความดันโลหิตตก (Hypotension) เข้าเกณฑ์วินิจฉัย Anaphylaxis ผ่านกลไก Type I IgE-mediated degranulation
🔍 ข้ออื่นผิดเพราะอะไร:
• ข้อ ข.: IgG-mediated เป็น Type II หรือ Type III
• ข้อ ค.: Cell-mediated เป็น Type IV ไม่ได้เกิดรวดเร็วใน 10 นาที
• ข้อ ง.: Immune complex เกิดเป็นสัปดาห์
• ข้อ จ.: Cefazolin ไม่ใช่ยาที่มีคุณสมบัติกระตุ้น direct mast cell degranulation แบบ vancomycin หรือ radiocontrast media</t>
        </is>
      </c>
      <c r="L81" s="186" t="n"/>
      <c r="M81" s="186" t="inlineStr">
        <is>
          <t>Immunologic</t>
        </is>
      </c>
      <c r="N81" s="186" t="inlineStr">
        <is>
          <t>Drug hypersensitivity &amp; Anaphylaxis</t>
        </is>
      </c>
      <c r="O81" s="185" t="inlineStr">
        <is>
          <t>Clinic</t>
        </is>
      </c>
      <c r="P81" s="186" t="inlineStr">
        <is>
          <t>รุ่น RxCU83</t>
        </is>
      </c>
      <c r="Q81" s="185" t="inlineStr">
        <is>
          <t>แบบฝึกหัด</t>
        </is>
      </c>
      <c r="R81" s="185" t="inlineStr">
        <is>
          <t>Quiz เตรียมสอบ CC1 RxCU83</t>
        </is>
      </c>
      <c r="S81" s="185" t="n"/>
    </row>
    <row r="82" ht="24" customHeight="1" s="49">
      <c r="A82" s="187" t="n">
        <v>80</v>
      </c>
      <c r="B82" s="186" t="n"/>
      <c r="C82" s="186" t="inlineStr">
        <is>
          <t>ยาชนิดใดที่เป็นยาอันดับแรก (First-line drug of choice) ที่ต้องให้แก่ผู้ป่วยรายนี้ทันทีเพื่อช่วยชีวิต</t>
        </is>
      </c>
      <c r="D82" s="186" t="n"/>
      <c r="E82" s="186" t="inlineStr">
        <is>
          <t>Chlorpheniramine IV</t>
        </is>
      </c>
      <c r="F82" s="186" t="inlineStr">
        <is>
          <t>Brompheniramine IV</t>
        </is>
      </c>
      <c r="G82" s="186" t="inlineStr">
        <is>
          <t>Dobutamine IV</t>
        </is>
      </c>
      <c r="H82" s="186" t="inlineStr">
        <is>
          <t>Epinephrine (Adrenaline) ฉีดเข้ากล้ามเนื้อ (IM)</t>
        </is>
      </c>
      <c r="I82" s="188" t="inlineStr">
        <is>
          <t>Dexamethasone IV</t>
        </is>
      </c>
      <c r="J82" s="185" t="inlineStr">
        <is>
          <t>4</t>
        </is>
      </c>
      <c r="K82" s="186" t="inlineStr">
        <is>
          <t>✅ คำตอบที่ถูกต้อง: ข้อ ง. Epinephrine (Adrenaline) ฉีดเข้ากล้ามเนื้อ (IM)
🎯 ทำไมข้อนี้ถึงถูก:
- คำตอบที่ถูกต้อง: ข้อ ง. Epinephrine (Adrenaline) ฉีดเข้ากล้ามเนื้อ (IM)
- ทำไมข้อนี้ถึงถูก: Epinephrine ฉีดเข้ากล้ามเนื้อบริเวณหน้าขาด้านนอก (Anterolateral thigh) ขนาด 0.3-0.5 mg (สารละลาย 1:1,000) เป็นยาช่วยชีวิตอันดับแรกที่ต้องให้ทันที โดยออกฤทธิ์กระตุ้น alpha-1 กู้ความดันโลหิต และ beta-2 ขยายหลอดลม ยับยั้งการหลั่งสารสื่ออักเสบจาก mast cells
🔍 ข้ออื่นผิดเพราะอะไร:
• ข้อ ก.: Antihistamine เป็นยาเสริมช่วยลดอาการคัน ลมพิษ ออกฤทธิ์ช้าและไม่ได้กู้ความดันโลหิต
• ข้อ ข.: เป็นยาต้านฮิสตามีน ไม่สามารถใช้กู้ภาวะช็อกได้
• ข้อ ค.: Dobutamine เป็น inotrope ใช้ใน cardiogenic shock
• ข้อ จ.: Corticosteroids ออกฤทธิ์ช้า (4-6 ชั่วโมงขึ้นไป) ใช้ป้องกัน biphasic anaphylaxis ไม่ใช่ยากู้ชีพฉุกเฉิน</t>
        </is>
      </c>
      <c r="L82" s="186" t="n"/>
      <c r="M82" s="186" t="inlineStr">
        <is>
          <t>Immunologic</t>
        </is>
      </c>
      <c r="N82" s="186" t="inlineStr">
        <is>
          <t>Drug hypersensitivity &amp; Anaphylaxis</t>
        </is>
      </c>
      <c r="O82" s="185" t="inlineStr">
        <is>
          <t>Clinic</t>
        </is>
      </c>
      <c r="P82" s="186" t="inlineStr">
        <is>
          <t>รุ่น RxCU83</t>
        </is>
      </c>
      <c r="Q82" s="185" t="inlineStr">
        <is>
          <t>แบบฝึกหัด</t>
        </is>
      </c>
      <c r="R82" s="185" t="inlineStr">
        <is>
          <t>Quiz เตรียมสอบ CC1 RxCU83</t>
        </is>
      </c>
      <c r="S82" s="185" t="n"/>
    </row>
    <row r="83" ht="24" customHeight="1" s="49">
      <c r="A83" s="187" t="n">
        <v>81</v>
      </c>
      <c r="B83" s="186" t="n"/>
      <c r="C83" s="186" t="inlineStr">
        <is>
          <t>ข้อใดไม่ได้อยู่ในเกณฑ์การวินิจฉัยภาวะ Anaphylaxis ตามเกณฑ์มาตรฐานของ NIAID/FAAN</t>
        </is>
      </c>
      <c r="D83" s="186" t="n"/>
      <c r="E83" s="186" t="inlineStr">
        <is>
          <t>อาการทางระบบทางเดินอาหาร (GI tract symptoms เช่น ปวดเกร็งท้อง อาเจียน)</t>
        </is>
      </c>
      <c r="F83" s="186" t="inlineStr">
        <is>
          <t>อาการทางผิวหนังและเยื่อบุ (Skin/mucosal involvement เช่น ผื่นลมพิษ ปากบวม)</t>
        </is>
      </c>
      <c r="G83" s="186" t="inlineStr">
        <is>
          <t>อุณหภูมิร่างกาย (Body temperature เช่น ไข้สูง)</t>
        </is>
      </c>
      <c r="H83" s="186" t="inlineStr">
        <is>
          <t>อาการทางระบบทางเดินหายใจ (Respiratory compromise เช่น หายใจไม่ออก เสียงหวีด)</t>
        </is>
      </c>
      <c r="I83" s="188" t="inlineStr">
        <is>
          <t>ความดันโลหิตซิสโตลิกลดลง (Reduced Systolic Blood Pressure)</t>
        </is>
      </c>
      <c r="J83" s="185" t="inlineStr">
        <is>
          <t>3</t>
        </is>
      </c>
      <c r="K83" s="186" t="inlineStr">
        <is>
          <t>✅ คำตอบที่ถูกต้อง: ข้อ ค. อุณหภูมิร่างกาย (Body temperature เช่น ไข้สูง)
🎯 ทำไมข้อนี้ถึงถูก:
- คำตอบที่ถูกต้อง: ข้อ ค. อุณหภูมิร่างกาย (Body temperature เช่น ไข้สูง)
- ทำไมข้อนี้ถึงถูก: เกณฑ์การวินิจฉัย Anaphylaxis ของ NIAID/FAAN ประกอบด้วย 4 ระบบหลัก ได้แก่ ผิวหนัง/เยื่อบุ, ทางเดินหายใจ, หลอดเลือดหัวใจ/ความดันโลหิต และทางเดินอาหาร โดยไม่มี อุณหภูมิร่างกาย (ไข้) อยู่ในเกณฑ์
🔍 ข้ออื่นผิดเพราะอะไร:
• ข้อ ก.: มีอยู่ในเกณฑ์ (crampy abdominal pain, vomiting)
• ข้อ ข.: เป็นอาการที่พบบ่อยที่สุด (&gt; 90%) ในเกณฑ์
• ข้อ ง.: มีอยู่ในเกณฑ์ (dyspnea, wheeze, stridor, hypoxemia)
• ข้อ จ.: มีอยู่ในเกณฑ์ (SBP ตกเกิน 30% หรือต่ำกว่าเกณฑ์ตามอายุ)</t>
        </is>
      </c>
      <c r="L83" s="186" t="n"/>
      <c r="M83" s="186" t="inlineStr">
        <is>
          <t>Immunologic</t>
        </is>
      </c>
      <c r="N83" s="186" t="inlineStr">
        <is>
          <t>Drug hypersensitivity &amp; Anaphylaxis</t>
        </is>
      </c>
      <c r="O83" s="185" t="inlineStr">
        <is>
          <t>Clinic</t>
        </is>
      </c>
      <c r="P83" s="186" t="inlineStr">
        <is>
          <t>รุ่น RxCU83</t>
        </is>
      </c>
      <c r="Q83" s="185" t="inlineStr">
        <is>
          <t>แบบฝึกหัด</t>
        </is>
      </c>
      <c r="R83" s="185" t="inlineStr">
        <is>
          <t>Quiz เตรียมสอบ CC1 RxCU83</t>
        </is>
      </c>
      <c r="S83" s="185" t="n"/>
    </row>
    <row r="84" ht="24" customHeight="1" s="49">
      <c r="A84" s="187" t="n">
        <v>82</v>
      </c>
      <c r="B84" s="186" t="inlineStr">
        <is>
          <t>ผู้ป่วยอายุ 47 ปี หนัก 50 kg มาด้วยอาการผื่นแดง มีไข้ เจ็บปาก มีแผลที่เยื่อบุ ปวดเมื่อยตามตัว มีประวัติโรคประจำตัวความดันโลหิตสูง รับประทาน Losartan และ Amlodipine มา 2 ปี, เมื่อ 2 สัปดาห์ก่อนมีอาการปวดบ่ารับประทานยาแก้ปวดไม่ทราบชนิด, เมื่อ 1 สัปดาห์ก่อนมีอาการชักเกร็ง แพทย์เริ่มยา Carbamazepine จากนั้นเริ่มมีผื่นขึ้นในวันนี้ ตรวจร่างกายพบ Nikolsky sign positive และมี skin detachment ประมาณ 5% BSA
(ใช้ข้อมูลข้างต้นตอบคำถามข้อ 103 - 104)</t>
        </is>
      </c>
      <c r="C84" s="186" t="inlineStr">
        <is>
          <t>ยาใดน่าจะเป็นสาเหตุของการเกิดผื่นแพ้ยารุนแรงในผู้ป่วยรายนี้มากที่สุด</t>
        </is>
      </c>
      <c r="D84" s="186" t="n"/>
      <c r="E84" s="186" t="inlineStr">
        <is>
          <t>Enalapril</t>
        </is>
      </c>
      <c r="F84" s="186" t="inlineStr">
        <is>
          <t>Amlodipine</t>
        </is>
      </c>
      <c r="G84" s="186" t="inlineStr">
        <is>
          <t>ยาแก้ปวดไม่ทราบชนิด</t>
        </is>
      </c>
      <c r="H84" s="186" t="inlineStr">
        <is>
          <t>Carbamazepine</t>
        </is>
      </c>
      <c r="I84" s="188" t="inlineStr">
        <is>
          <t>ยังไม่สามารถสรุปได้แน่นอน ต้องสอบสวนและหยุดทั้ง Carbamazepine และยาแก้ปวดที่สงสัย</t>
        </is>
      </c>
      <c r="J84" s="185" t="inlineStr">
        <is>
          <t>5</t>
        </is>
      </c>
      <c r="K84" s="186" t="inlineStr">
        <is>
          <t>✅ คำตอบที่ถูกต้อง: ข้อ จ. ยังไม่สามารถสรุปได้แน่นอน ต้องสอบสวนและหยุดทั้ง Carbamazepine และยาแก้ปวดที่สงสัย
🎯 ทำไมข้อนี้ถึงถูก:
- คำตอบที่ถูกต้อง: ข้อ จ. ยังไม่สามารถสรุปได้แน่นอน ต้องสอบสวนและหยุดทั้ง Carbamazepine และยาแก้ปวดที่สงสัย
- ทำไมข้อนี้ถึงถูก: Carbamazepine มีระยะเวลาเริ่มยา 1 สัปดาห์ ซึ่งตรงกับช่วง latency period ของ SJS (1-3 สัปดาห์) แต่ยาแก้ปวดไม่ทราบชนิดที่ได้รับเมื่อ 2 สัปดาห์ก่อน (อาจเป็น NSAIDs เช่น Oxicam หรือ Allopurinol) ก็อยู่ในช่วงระยะเวลาที่ทำให้เกิด SJS ได้เช่นกัน จึงต้องสงสัยยาทั้งสองตัวและหยุดยาทั้งหมดทันที
🔍 ข้ออื่นผิดเพราะอะไร:
• ข้อ ก.: ผู้ป่วยไม่ได้ใช้ยา Enalapril
• ข้อ ข.: Amlodipine ทานมา 2 ปีแล้ว โอกาสเกิดใหม่ต่ำมาก
• ข้อ ค.: เป็นยาที่น่าสงสัยแต่ยังไม่ทราบชนิดแน่ชัด
• ข้อ ง.: Carbamazepine เป็นสาเหตุอันดับต้นๆ แต่ต้องไม่ละเลยยาแก้ปวดที่เพิ่งเริ่มในช่วง 2 สัปดาห์</t>
        </is>
      </c>
      <c r="L84" s="186" t="n"/>
      <c r="M84" s="186" t="inlineStr">
        <is>
          <t>Immunologic</t>
        </is>
      </c>
      <c r="N84" s="186" t="inlineStr">
        <is>
          <t>Drug hypersensitivity &amp; Anaphylaxis</t>
        </is>
      </c>
      <c r="O84" s="185" t="inlineStr">
        <is>
          <t>Clinic</t>
        </is>
      </c>
      <c r="P84" s="186" t="inlineStr">
        <is>
          <t>รุ่น RxCU83</t>
        </is>
      </c>
      <c r="Q84" s="185" t="inlineStr">
        <is>
          <t>แบบฝึกหัด</t>
        </is>
      </c>
      <c r="R84" s="185" t="inlineStr">
        <is>
          <t>Quiz เตรียมสอบ CC1 RxCU83</t>
        </is>
      </c>
      <c r="S84" s="185" t="n"/>
    </row>
    <row r="85" ht="24" customHeight="1" s="49">
      <c r="A85" s="187" t="n">
        <v>83</v>
      </c>
      <c r="B85" s="186" t="n"/>
      <c r="C85" s="186" t="inlineStr">
        <is>
          <t>ลักษณะผื่นที่มีตุ่มน้ำพุพอง หลุดลอกของผิวหนัง 5% BSA ร่วมกับมีแผลเปื่อยที่เยื่อบุ (mucosal involvement) และตรวจพบ Nikolsky sign positive จัดเป็น severe cutaneous adverse reaction (SCAR) ชนิดใด</t>
        </is>
      </c>
      <c r="D85" s="186" t="n"/>
      <c r="E85" s="186" t="inlineStr">
        <is>
          <t>Fixed Drug Eruption (FDE)</t>
        </is>
      </c>
      <c r="F85" s="186" t="inlineStr">
        <is>
          <t>Drug Reaction with Eosinophilia and Systemic Symptoms (DRESS)</t>
        </is>
      </c>
      <c r="G85" s="186" t="inlineStr">
        <is>
          <t>Acute Generalized Exanthematous Pustulosis (AGEP)</t>
        </is>
      </c>
      <c r="H85" s="186" t="inlineStr">
        <is>
          <t>Stevens-Johnson Syndrome (SJS)</t>
        </is>
      </c>
      <c r="I85" s="188" t="inlineStr">
        <is>
          <t>Toxic Epidermal Necrolysis (TEN)</t>
        </is>
      </c>
      <c r="J85" s="185" t="inlineStr">
        <is>
          <t>4</t>
        </is>
      </c>
      <c r="K85" s="186" t="inlineStr">
        <is>
          <t>✅ คำตอบที่ถูกต้อง: ข้อ ง. Stevens-Johnson Syndrome (SJS)
🎯 ทำไมข้อนี้ถึงถูก:
- คำตอบที่ถูกต้อง: ข้อ ง. Stevens-Johnson Syndrome (SJS)
- ทำไมข้อนี้ถึงถูก: การหลุดลอกของผิวหนัง (skin detachment) ร่วมกับ mucosal involvement และ Nikolsky sign positive หากมีพื้นที่ผิวหนังหลุดลอกน้อยกว่า 10% ของพื้นที่ผิวกาย (BSA) จะจัดเป็น Stevens-Johnson Syndrome (SJS)
🔍 ข้ออื่นผิดเพราะอะไร:
• ข้อ ก.: FDE เป็นผื่นกลมสีแดงคล้ำ เกิดซ้ำที่เดิม ไม่มีการหลุดลอกกระจายทั่วตัว
• ข้อ ข.: DRESS มีผื่น maculopapular ร่วมกับตับอักเสบ ต่อมน้ำเหลืองโต และ eosinophilia สูง
• ข้อ ค.: AGEP เป็นตุ่มหนองปลอดเชื้อขนาดเล็กจำนวนมาก (non-follicular pustules)
• ข้อ จ.: TEN คือภาวะที่มีพื้นที่ผิวหนังหลุดลอกมากกว่า 30% BSA (ถ้า 10-30% เรียกว่า SJS/TEN overlap)</t>
        </is>
      </c>
      <c r="L85" s="186" t="n"/>
      <c r="M85" s="186" t="inlineStr">
        <is>
          <t>Immunologic</t>
        </is>
      </c>
      <c r="N85" s="186" t="inlineStr">
        <is>
          <t>Drug hypersensitivity &amp; Anaphylaxis</t>
        </is>
      </c>
      <c r="O85" s="185" t="inlineStr">
        <is>
          <t>Clinic</t>
        </is>
      </c>
      <c r="P85" s="186" t="inlineStr">
        <is>
          <t>รุ่น RxCU83</t>
        </is>
      </c>
      <c r="Q85" s="185" t="inlineStr">
        <is>
          <t>แบบฝึกหัด</t>
        </is>
      </c>
      <c r="R85" s="185" t="inlineStr">
        <is>
          <t>Quiz เตรียมสอบ CC1 RxCU83</t>
        </is>
      </c>
      <c r="S85" s="185" t="n"/>
    </row>
    <row r="86" ht="24" customHeight="1" s="49">
      <c r="A86" s="187" t="n">
        <v>84</v>
      </c>
      <c r="B86" s="186" t="n"/>
      <c r="C86" s="186" t="inlineStr">
        <is>
          <t>ข้อความที่ว่า การตรวจยีน HLA-B5701 มีความสัมพันธ์อย่างมีนัยสำคัญกับการเกิดภาวะแพ้ยารุนแรงต่อยา Abacavir ข้อความนี้ถูกต้องหรือไม่</t>
        </is>
      </c>
      <c r="D86" s="186" t="n"/>
      <c r="E86" s="186" t="inlineStr">
        <is>
          <t>ไม่ถูกต้อง ยีนนั้นสัมพันธ์กับการแพ้ยา Carbamazepine</t>
        </is>
      </c>
      <c r="F86" s="186" t="inlineStr">
        <is>
          <t>ไม่ถูกต้อง ยีนนั้นสัมพันธ์กับการแพ้ยา Allopurinol</t>
        </is>
      </c>
      <c r="G86" s="186" t="inlineStr">
        <is>
          <t>ถูกต้อง การตรวจยีน HLA-B5701 เป็นข้อกำหนดก่อนเริ่มยา Abacavir เพื่อป้องกันภาวะแพ้ยา</t>
        </is>
      </c>
      <c r="H86" s="186" t="inlineStr">
        <is>
          <t>ไม่ถูกต้อง ยีนนั้นสัมพันธ์กับการแพ้ยา Nevirapine</t>
        </is>
      </c>
      <c r="I86" s="188" t="inlineStr">
        <is>
          <t>ไม่ถูกต้อง ยีนนั้นสัมพันธ์กับการแพ้ยา Dapsone</t>
        </is>
      </c>
      <c r="J86" s="185" t="inlineStr">
        <is>
          <t>3</t>
        </is>
      </c>
      <c r="K86" s="186" t="inlineStr">
        <is>
          <t>✅ คำตอบที่ถูกต้อง: ข้อ ค. ถูกต้อง การตรวจยีน HLA-B5701 เป็นข้อกำหนดก่อนเริ่มยา Abacavir เพื่อป้องกันภาวะแพ้ยา
🎯 ทำไมข้อนี้ถึงถูก:
- คำตอบที่ถูกต้อง: ข้อ ค. ถูกต้อง การตรวจยีน HLA-B5701 เป็นข้อกำหนดก่อนเริ่มยา Abacavir เพื่อป้องกันภาวะแพ้ยา
- ทำไมข้อนี้ถึงถูก: การมีอัลลีล HLA-B5701 สัมพันธ์อย่างยิ่งกับการเกิด Abacavir Hypersensitivity Reaction (AHR) แนวทางการรักษา HIV จึงกำหนดให้ตรวจคัดกรอง HLA-B5701 ก่อนเริ่มยา Abacavir ทุกราย หากผลเป็นบวกห้ามใช้ยาเด็ดขาด
🔍 ข้ออื่นผิดเพราะอะไร:
• ข้อ ก.: Carbamazepine สัมพันธ์กับยีน HLA-B1502 (เสี่ยง SJS/TEN)
• ข้อ ข.: Allopurinol สัมพันธ์กับยีน HLA-B5801 (เสี่ยง SCARs)
• ข้อ ง.: Nevirapine สัมพันธ์กับ HLA-DRB10101 และ HLA-B3505
• ข้อ จ.: Dapsone สัมพันธ์กับ HLA-B1301</t>
        </is>
      </c>
      <c r="L86" s="186" t="n"/>
      <c r="M86" s="186" t="inlineStr">
        <is>
          <t>Immunologic</t>
        </is>
      </c>
      <c r="N86" s="186" t="inlineStr">
        <is>
          <t>Drug hypersensitivity &amp; Anaphylaxis</t>
        </is>
      </c>
      <c r="O86" s="185" t="inlineStr">
        <is>
          <t>Clinic</t>
        </is>
      </c>
      <c r="P86" s="186" t="inlineStr">
        <is>
          <t>รุ่น RxCU83</t>
        </is>
      </c>
      <c r="Q86" s="185" t="inlineStr">
        <is>
          <t>แบบฝึกหัด</t>
        </is>
      </c>
      <c r="R86" s="185" t="inlineStr">
        <is>
          <t>Quiz เตรียมสอบ CC1 RxCU83</t>
        </is>
      </c>
      <c r="S86" s="185" t="n"/>
    </row>
    <row r="87" ht="24" customHeight="1" s="49">
      <c r="A87" s="187" t="n">
        <v>85</v>
      </c>
      <c r="B87" s="186" t="n"/>
      <c r="C87" s="186" t="inlineStr">
        <is>
          <t>ฮอร์โมนในข้อใดเป็นปัจจัยส่งเสริมสำคัญที่ทำให้เพศหญิงมีความเสี่ยงต่อการเกิดโรคแพ้ภูมิตัวเอง Systemic Lupus Erythematosus (SLE) สูงกว่าเพศชายอย่างเด่นชัด</t>
        </is>
      </c>
      <c r="D87" s="186" t="n"/>
      <c r="E87" s="186" t="inlineStr">
        <is>
          <t>Testosterone</t>
        </is>
      </c>
      <c r="F87" s="186" t="inlineStr">
        <is>
          <t>Estrogen</t>
        </is>
      </c>
      <c r="G87" s="186" t="inlineStr">
        <is>
          <t>Cortisol</t>
        </is>
      </c>
      <c r="H87" s="186" t="inlineStr">
        <is>
          <t>Progesterone</t>
        </is>
      </c>
      <c r="I87" s="188" t="inlineStr">
        <is>
          <t>Growth hormone</t>
        </is>
      </c>
      <c r="J87" s="185" t="inlineStr">
        <is>
          <t>2</t>
        </is>
      </c>
      <c r="K87" s="186" t="inlineStr">
        <is>
          <t>✅ คำตอบที่ถูกต้อง: ข้อ ข. Estrogen
🎯 ทำไมข้อนี้ถึงถูก:
- คำตอบที่ถูกต้อง: ข้อ ข. Estrogen
- ทำไมข้อนี้ถึงถูก: ฮอร์โมนเอสโตรเจน (Estrogen) มีคุณสมบัติกระตุ้นระบบภูมิคุ้มกัน (Immuno-enhancing) โดยกระตุ้นการแบ่งตัวและการสร้างแอนติบอดีของ B-lymphocytes ทำให้โรค SLE พบบ่อยในเพศหญิงวัยเจริญพันธุ์มากกว่าชายถึง 9:1 และมักกำเริบระหว่างตั้งครรภ์หรือได้รับฮอร์โมนเอสโตรเจน
🔍 ข้ออื่นผิดเพราะอะไร:
• ข้อ ก.: Testosterone มีคุณสมบัติกดภูมิคุ้มกัน (Immuno-suppressive) จึงช่วยปกป้องเพศชาย
• ข้อ ค.: Cortisol มีฤทธิ์ต้านการอักเสบและกดภูมิคุ้มกัน
• ข้อ ง.: Progesterone มีฤทธิ์ควบคุมภูมิคุ้มกันไม่เด่นชัดเท่า estrogen
• ข้อ จ.: Growth hormone ไม่ใช่ปัจจัยหลักในการเหนี่ยวนำโรค SLE</t>
        </is>
      </c>
      <c r="L87" s="186" t="n"/>
      <c r="M87" s="186" t="inlineStr">
        <is>
          <t>Immunologic</t>
        </is>
      </c>
      <c r="N87" s="186" t="inlineStr">
        <is>
          <t>Systemic Lupus Erythematosus (SLE)</t>
        </is>
      </c>
      <c r="O87" s="185" t="inlineStr">
        <is>
          <t>Clinic</t>
        </is>
      </c>
      <c r="P87" s="186" t="inlineStr">
        <is>
          <t>รุ่น RxCU83</t>
        </is>
      </c>
      <c r="Q87" s="185" t="inlineStr">
        <is>
          <t>แบบฝึกหัด</t>
        </is>
      </c>
      <c r="R87" s="185" t="inlineStr">
        <is>
          <t>Quiz เตรียมสอบ CC1 RxCU83</t>
        </is>
      </c>
      <c r="S87" s="185" t="n"/>
    </row>
    <row r="88" ht="24" customHeight="1" s="49">
      <c r="A88" s="187" t="n">
        <v>86</v>
      </c>
      <c r="B88" s="186" t="n"/>
      <c r="C88" s="186" t="inlineStr">
        <is>
          <t>การตรวจพบสารภูมิต้านทานหรือความผิดปกติในข้อใด ที่บ่งชี้ว่าผู้ป่วยมีความเสี่ยงสูงหรือเข้าเกณฑ์การวินิจฉัยโรค Systemic Lupus Erythematosus (SLE)</t>
        </is>
      </c>
      <c r="D88" s="186" t="n"/>
      <c r="E88" s="186" t="inlineStr">
        <is>
          <t>Antinuclear Antibody (ANA) ที่ไตเตอร์ตั้งแต่ 1:80 ขึ้นไป</t>
        </is>
      </c>
      <c r="F88" s="186" t="inlineStr">
        <is>
          <t>Antiphospholipid Antibodies (Lupus anticoagulant, Anticardiolipin)</t>
        </is>
      </c>
      <c r="G88" s="186" t="inlineStr">
        <is>
          <t>ภาวะระดับ Complement proteins (C3, C4) ในเลือดต่ำ</t>
        </is>
      </c>
      <c r="H88" s="186" t="inlineStr">
        <is>
          <t>Anti-dsDNA หรือ Anti-Smith (Sm) Antibody ให้ผลบวก</t>
        </is>
      </c>
      <c r="I88" s="188" t="inlineStr">
        <is>
          <t>ถูกทุกข้อ</t>
        </is>
      </c>
      <c r="J88" s="185" t="inlineStr">
        <is>
          <t>5</t>
        </is>
      </c>
      <c r="K88" s="186" t="inlineStr">
        <is>
          <t>✅ คำตอบที่ถูกต้อง: ข้อ จ. ถูกทุกข้อ
🎯 ทำไมข้อนี้ถึงถูก:
- คำตอบที่ถูกต้อง: ข้อ จ. ถูกทุกข้อ
- ทำไมข้อนี้ถึงถูก: ตามเกณฑ์การวินิจฉัย EULAR/ACR 2019 การมี ANA titer &gt;= 1:80 เป็นเกณฑ์บังคับแรกเข้า (Entry criterion) และเกณฑ์คะแนนด้านภูมิคุ้มกันประกอบด้วย Anti-dsDNA, Anti-Smith, Antiphospholipid antibodies และ Low complement levels (C3/C4) ทั้งหมด
🔍 ข้ออื่นผิดเพราะอะไร:
• ข้อ ก. ถึง ง. ล้วนเป็นเกณฑ์ทางภูมิคุ้มกันที่ใช้ในการวินิจฉัยโรค SLE ร่วมกัน</t>
        </is>
      </c>
      <c r="L88" s="186" t="n"/>
      <c r="M88" s="186" t="inlineStr">
        <is>
          <t>Immunologic</t>
        </is>
      </c>
      <c r="N88" s="186" t="inlineStr">
        <is>
          <t>Systemic Lupus Erythematosus (SLE)</t>
        </is>
      </c>
      <c r="O88" s="185" t="inlineStr">
        <is>
          <t>Clinic</t>
        </is>
      </c>
      <c r="P88" s="186" t="inlineStr">
        <is>
          <t>รุ่น RxCU83</t>
        </is>
      </c>
      <c r="Q88" s="185" t="inlineStr">
        <is>
          <t>แบบฝึกหัด</t>
        </is>
      </c>
      <c r="R88" s="185" t="inlineStr">
        <is>
          <t>Quiz เตรียมสอบ CC1 RxCU83</t>
        </is>
      </c>
      <c r="S88" s="185" t="n"/>
    </row>
    <row r="89" ht="24" customHeight="1" s="49">
      <c r="A89" s="187" t="n">
        <v>87</v>
      </c>
      <c r="B89" s="186" t="inlineStr">
        <is>
          <t>ผู้ป่วยหญิงได้รับการวินิจฉัยว่าเป็นโรค SLE ในระยะเริ่มต้นที่มีอาการทางข้อและผิวหนัง</t>
        </is>
      </c>
      <c r="C89" s="186" t="inlineStr">
        <is>
          <t>ยาชนิดใดที่เป็นยาหลักในการรักษาพื้นฐานที่ผู้ป่วย SLE ทุกรายควรได้รับหากไม่มีข้อห้าม</t>
        </is>
      </c>
      <c r="D89" s="186" t="n"/>
      <c r="E89" s="186" t="inlineStr">
        <is>
          <t>Hydroxychloroquine (HCQ)</t>
        </is>
      </c>
      <c r="F89" s="186" t="inlineStr">
        <is>
          <t>Prednisolone ในขนาดต่ำถึงปานกลาง</t>
        </is>
      </c>
      <c r="G89" s="186" t="inlineStr">
        <is>
          <t>Cyclophosphamide</t>
        </is>
      </c>
      <c r="H89" s="186" t="inlineStr">
        <is>
          <t>ถูกเฉพาะข้อ ก. และ ข.</t>
        </is>
      </c>
      <c r="I89" s="188" t="inlineStr">
        <is>
          <t>Methotrexate ขนาดสูง</t>
        </is>
      </c>
      <c r="J89" s="185" t="inlineStr">
        <is>
          <t>4</t>
        </is>
      </c>
      <c r="K89" s="186" t="inlineStr">
        <is>
          <t>✅ คำตอบที่ถูกต้อง: ข้อ ง. ถูกเฉพาะข้อ ก. และ ข.
🎯 ทำไมข้อนี้ถึงถูก:
- คำตอบที่ถูกต้อง: ข้อ ง. ถูกเฉพาะข้อ ก. และ ข.
- ทำไมข้อนี้ถึงถูก: ตามแนวทาง EULAR และสมาคมรูมาติสซั่มแห่งประเทศไทย แนะนำให้เริ่ม Hydroxychloroquine (HCQ) ในผู้ป่วย SLE ทุกรายเพื่อลดอัตราการกำเริบและลดอัตราการเสียชีวิต ร่วมกับการให้ Oral Prednisolone ขนาดต่ำถึงปานกลางเพื่อควบคุมอาการอักเสบเฉียบพลันในระยะแรก
🔍 ข้ออื่นผิดเพราะอะไร:
• ข้อ ค.: Cyclophosphamide ใช้ในกรณี severe organ involvement เช่น Severe Lupus Nephritis หรือ CNS lupus
• ข้อ จ.: Methotrexate ขนาดสูงใช้ในโรคมะเร็ง ใน SLE ใช้ขนาดต่ำสัปดาห์ละครั้งเฉพาะเมื่อมีข้ออักเสบเด่น</t>
        </is>
      </c>
      <c r="L89" s="186" t="n"/>
      <c r="M89" s="186" t="inlineStr">
        <is>
          <t>Immunologic</t>
        </is>
      </c>
      <c r="N89" s="186" t="inlineStr">
        <is>
          <t>Systemic Lupus Erythematosus (SLE)</t>
        </is>
      </c>
      <c r="O89" s="185" t="inlineStr">
        <is>
          <t>Clinic</t>
        </is>
      </c>
      <c r="P89" s="186" t="inlineStr">
        <is>
          <t>รุ่น RxCU83</t>
        </is>
      </c>
      <c r="Q89" s="185" t="inlineStr">
        <is>
          <t>แบบฝึกหัด</t>
        </is>
      </c>
      <c r="R89" s="185" t="inlineStr">
        <is>
          <t>Quiz เตรียมสอบ CC1 RxCU83</t>
        </is>
      </c>
      <c r="S89" s="185" t="n"/>
    </row>
    <row r="90" ht="24" customHeight="1" s="49">
      <c r="A90" s="187" t="n">
        <v>88</v>
      </c>
      <c r="B90" s="186" t="n"/>
      <c r="C90" s="186" t="inlineStr">
        <is>
          <t>ผู้ป่วยหญิงเป็นโรค SLE ตรวจพบรอยโรคผิวหนังชนิด Papulosquamous (Subacute cutaneous lupus) และ Discoid rash ที่บริเวณแขน ขา ลำตัว และใบหน้า ควรได้รับการรักษาด้วยสูตรยาใดเหมาะสมที่สุด</t>
        </is>
      </c>
      <c r="D90" s="186" t="n"/>
      <c r="E90" s="186" t="inlineStr">
        <is>
          <t>Prednisolone รับประทานเดี่ยวๆ ในขนาดสูง</t>
        </is>
      </c>
      <c r="F90" s="186" t="inlineStr">
        <is>
          <t>ทายา 1% Hydrocortisone cream ทั่วร่างกายเพียงอย่างเดียว</t>
        </is>
      </c>
      <c r="G90" s="186" t="inlineStr">
        <is>
          <t>Hydroxychloroquine รับประทาน ร่วมกับยาทา Triamcinolone acetonide (TA) 0.02-0.1% cream โดยอาจเสริม Systemic corticosteroid ระยะสั้นได้</t>
        </is>
      </c>
      <c r="H90" s="186" t="inlineStr">
        <is>
          <t>ยาทา 0.02% TA cream เพียงอย่างเดียวโดยไม่ต้องใช้ยารับประทาน</t>
        </is>
      </c>
      <c r="I90" s="188" t="inlineStr">
        <is>
          <t>ยาชีววัตถุ Anifrolumab ร่วมกับยาทา</t>
        </is>
      </c>
      <c r="J90" s="185" t="inlineStr">
        <is>
          <t>3</t>
        </is>
      </c>
      <c r="K90" s="186" t="inlineStr">
        <is>
          <t>✅ คำตอบที่ถูกต้อง: ข้อ ค. Hydroxychloroquine รับประทาน ร่วมกับยาทา Triamcinolone acetonide (TA) 0.02-0.1% cream โดยอาจเสริม Systemic corticosteroid ระยะสั้นได้
🎯 ทำไมข้อนี้ถึงถูก:
- คำตอบที่ถูกต้อง: ข้อ ค. Hydroxychloroquine รับประทาน ร่วมกับยาทา Triamcinolone acetonide (TA) 0.02-0.1% cream โดยอาจเสริม Systemic corticosteroid ระยะสั้นได้
- ทำไมข้อนี้ถึงถูก: รอยโรค cutaneous lupus erythematosus (SCLE และ DLE) แนะนำการรักษาด้วย topical corticosteroids ความแรงปานกลางถึงสูง (เช่น TA cream) ร่วมกับยารับประทานหลักคือ Hydroxychloroquine และอาจใช้ systemic steroid เสริมระยะสั้นหากรอยโรคกระจายกว้าง
🔍 ข้ออื่นผิดเพราะอะไร:
• ข้อ ก.: สเตียรอยด์รับประทานขนาดสูงเดี่ยวๆ ทำให้เกิดผลข้างเคียงระยะยาวโดยไม่จำเป็น
• ข้อ ข.: 1% Hydrocortisone มีความแรงต่ำเกินไปในการรักษา discoid lupus
• ข้อ ง.: การใช้ยาทาอย่างเดียวมักไม่เพียงพอในการป้องกันการลุกลามและรอยแผลเป็นถาวร
• ข้อ จ.: Anifrolumab เป็นยาชีววัตถุราคาแพง ใช้เป็นทางเลือกรองเมื่อดื้อต่อการรักษามาตรฐาน</t>
        </is>
      </c>
      <c r="L90" s="186" t="n"/>
      <c r="M90" s="186" t="inlineStr">
        <is>
          <t>Immunologic</t>
        </is>
      </c>
      <c r="N90" s="186" t="inlineStr">
        <is>
          <t>Systemic Lupus Erythematosus (SLE)</t>
        </is>
      </c>
      <c r="O90" s="185" t="inlineStr">
        <is>
          <t>Clinic</t>
        </is>
      </c>
      <c r="P90" s="186" t="inlineStr">
        <is>
          <t>รุ่น RxCU83</t>
        </is>
      </c>
      <c r="Q90" s="185" t="inlineStr">
        <is>
          <t>แบบฝึกหัด</t>
        </is>
      </c>
      <c r="R90" s="185" t="inlineStr">
        <is>
          <t>Quiz เตรียมสอบ CC1 RxCU83</t>
        </is>
      </c>
      <c r="S90" s="185" t="n"/>
    </row>
    <row r="91" ht="24" customHeight="1" s="49">
      <c r="A91" s="187" t="n">
        <v>89</v>
      </c>
      <c r="B91" s="186" t="n"/>
      <c r="C91" s="186" t="inlineStr">
        <is>
          <t>ยาในข้อใดต่อไปนี้เป็นยาทางเลือกมาตรฐานในการใช้เป็น Maintenance therapy ระยะยาวสำหรับผู้ป่วยโรคลูปัสไตอักเสบ (Lupus Nephritis) หลังจากควบคุมโรคได้แล้ว</t>
        </is>
      </c>
      <c r="D91" s="186" t="n"/>
      <c r="E91" s="186" t="inlineStr">
        <is>
          <t>Methotrexate</t>
        </is>
      </c>
      <c r="F91" s="186" t="inlineStr">
        <is>
          <t>Azathioprine (หรือ Mycophenolate mofetil)</t>
        </is>
      </c>
      <c r="G91" s="186" t="inlineStr">
        <is>
          <t>Cyclophosphamide รับประทานต่อเนื่องทุกวัน</t>
        </is>
      </c>
      <c r="H91" s="186" t="inlineStr">
        <is>
          <t>Belimumab รับประทาน</t>
        </is>
      </c>
      <c r="I91" s="188" t="inlineStr">
        <is>
          <t>Aspirin ขนาดสูง</t>
        </is>
      </c>
      <c r="J91" s="185" t="inlineStr">
        <is>
          <t>2</t>
        </is>
      </c>
      <c r="K91" s="186" t="inlineStr">
        <is>
          <t>✅ คำตอบที่ถูกต้อง: ข้อ ข. Azathioprine (หรือ Mycophenolate mofetil)
🎯 ทำไมข้อนี้ถึงถูก:
- คำตอบที่ถูกต้อง: ข้อ ข. Azathioprine (หรือ Mycophenolate mofetil)
- ทำไมข้อนี้ถึงถูก: ตามแนวทาง KDIGO การรักษา Lupus Nephritis ในระยะบำรุงรักษา (Maintenance phase) ยาหลักที่ใช้คือ Mycophenolate mofetil (MMF) หรือ Azathioprine (AZA) ร่วมกับสเตียรอยด์ขนาดต่ำ
🔍 ข้ออื่นผิดเพราะอะไร:
• ข้อ ก.: MTX ไม่ใช่ยามาตรฐานในการรักษา lupus nephritis และมีพิษต่อไต
• ข้อ ค.: Cyclophosphamide ใช้เฉพาะในระยะเหนี่ยวนำ (Induction phase) สั้นๆ ไม่ใช้ระยะยาวเพราะเสี่ยงต่อกดไขกระดูก เป็นหมัน และมะเร็งกระเพาะปัสสาวะ
• ข้อ ง.: Belimumab เป็นยาฉีดทางหลอดเลือดดำหรือใต้ผิวหนัง ไม่มียารับประทาน
• ข้อ จ.: Aspirin ใช้ป้องกัน thrombotic event ไม่ได้รักษาการอักเสบของเนื้อไต</t>
        </is>
      </c>
      <c r="L91" s="186" t="n"/>
      <c r="M91" s="186" t="inlineStr">
        <is>
          <t>Immunologic</t>
        </is>
      </c>
      <c r="N91" s="186" t="inlineStr">
        <is>
          <t>Systemic Lupus Erythematosus (SLE)</t>
        </is>
      </c>
      <c r="O91" s="185" t="inlineStr">
        <is>
          <t>Clinic</t>
        </is>
      </c>
      <c r="P91" s="186" t="inlineStr">
        <is>
          <t>รุ่น RxCU83</t>
        </is>
      </c>
      <c r="Q91" s="185" t="inlineStr">
        <is>
          <t>แบบฝึกหัด</t>
        </is>
      </c>
      <c r="R91" s="185" t="inlineStr">
        <is>
          <t>Quiz เตรียมสอบ CC1 RxCU83</t>
        </is>
      </c>
      <c r="S91" s="185" t="n"/>
    </row>
    <row r="92" ht="24" customHeight="1" s="49">
      <c r="A92" s="187" t="n">
        <v>90</v>
      </c>
      <c r="B92" s="186" t="inlineStr">
        <is>
          <t>ผู้ป่วยหญิงโรค SLE ได้รับยา Prednisolone ขนาด 30 mg/วัน ร่วมกับ HCQ ต่อเนื่องมาเป็นเวลา 3 เดือน ในการติดตามอาการครั้งนี้แพทย์พบว่าผู้ป่วยอาการดีขึ้นมาก จึงวางแผนจะสั่งหยุดยา Prednisolone ทันที</t>
        </is>
      </c>
      <c r="C92" s="186" t="inlineStr">
        <is>
          <t>เภสัชกรควรให้คำแนะนำแก่แพทย์อย่างไร</t>
        </is>
      </c>
      <c r="D92" s="186" t="n"/>
      <c r="E92" s="186" t="inlineStr">
        <is>
          <t>เห็นด้วยกับแพทย์เนื่องจากผู้ป่วยหายจากโรคแล้ว</t>
        </is>
      </c>
      <c r="F92" s="186" t="inlineStr">
        <is>
          <t>แนะนำให้แพทย์สั่งเพิ่มขนาดยา Prednisolone ขึ้นไปอีกเป็น 60 mg/วัน</t>
        </is>
      </c>
      <c r="G92" s="186" t="inlineStr">
        <is>
          <t>แนะนำให้แพทย์ใช้ Prednisolone ต่อไปโดยค่อยๆ ปรับลดขนาดยาลงทีละน้อย (Tapering dose)</t>
        </is>
      </c>
      <c r="H92" s="186" t="inlineStr">
        <is>
          <t>แนะนำให้แพทย์สั่งหยุดยา HCQ ร่วมด้วยทันที</t>
        </is>
      </c>
      <c r="I92" s="188" t="inlineStr">
        <is>
          <t>แนะนำให้เปลี่ยนเป็นยาแก้แพ้ CPM แทน</t>
        </is>
      </c>
      <c r="J92" s="185" t="inlineStr">
        <is>
          <t>3</t>
        </is>
      </c>
      <c r="K92" s="186" t="inlineStr">
        <is>
          <t>✅ คำตอบที่ถูกต้อง: ข้อ ค. แนะนำให้แพทย์ใช้ Prednisolone ต่อไปโดยค่อยๆ ปรับลดขนาดยาลงทีละน้อย (Tapering dose)
🎯 ทำไมข้อนี้ถึงถูก:
- คำตอบที่ถูกต้อง: ข้อ ค. แนะนำให้แพทย์ใช้ Prednisolone ต่อไปโดยค่อยๆ ปรับลดขนาดยาลงทีละน้อย (Tapering dose)
- ทำไมข้อนี้ถึงถูก: การได้รับ Prednisolone ขนาด &gt;= 20 mg/วัน ต่อเนื่องเกิน 3 สัปดาห์ จะกดการทำงานของแกน HPA axis (Hypothalamic-Pituitary-Adrenal axis) การหยุดยาทันทีจะทำให้เกิดภาวะต่อมหมวกไตทำงานไม่เพียงพอเฉียบพลัน (Acute adrenal crisis) และโรค SLE กำเริบ จึงต้องค่อยๆ ปรับลดขนาดยาลง (Tapering dose)
🔍 ข้ออื่นผิดเพราะอะไร:
• ข้อ ก.: การหยุดยาทันทีเป็นอันตรายถึงแก่ชีวิตจาก adrenal crisis
• ข้อ ข.: ผู้ป่วยอาการดีขึ้นแล้ว ไม่มีความจำเป็นต้องเพิ่มขนาดยา
• ข้อ ง.: HCQ ต้องรับประทานต่อเนื่องระยะยาวเพื่อป้องกันการกำเริบ
• ข้อ จ.: CPM ไม่สามารถทดแทนคอร์ติโคสเตียรอยด์ได้</t>
        </is>
      </c>
      <c r="L92" s="186" t="n"/>
      <c r="M92" s="186" t="inlineStr">
        <is>
          <t>Immunologic</t>
        </is>
      </c>
      <c r="N92" s="186" t="inlineStr">
        <is>
          <t>Systemic Lupus Erythematosus (SLE)</t>
        </is>
      </c>
      <c r="O92" s="185" t="inlineStr">
        <is>
          <t>Clinic</t>
        </is>
      </c>
      <c r="P92" s="186" t="inlineStr">
        <is>
          <t>รุ่น RxCU83</t>
        </is>
      </c>
      <c r="Q92" s="185" t="inlineStr">
        <is>
          <t>แบบฝึกหัด</t>
        </is>
      </c>
      <c r="R92" s="185" t="inlineStr">
        <is>
          <t>Quiz เตรียมสอบ CC1 RxCU83</t>
        </is>
      </c>
      <c r="S92" s="185" t="n"/>
    </row>
    <row r="93" ht="24" customHeight="1" s="49">
      <c r="A93" s="187" t="n">
        <v>91</v>
      </c>
      <c r="B93" s="186" t="n"/>
      <c r="C93" s="186" t="inlineStr">
        <is>
          <t>ตามแผนงานสร้างเสริมภูมิคุ้มกันโรคของกระทรวงสาธารณสุขไทย (EPI program) ทารกแรกเกิดที่มีสุขภาพแข็งแรงควรได้รับวัคซีนชนิดใดบ้าง ณ โรงพยาบาลก่อนจำหน่ายกลับบ้าน</t>
        </is>
      </c>
      <c r="D93" s="186" t="n"/>
      <c r="E93" s="186" t="inlineStr">
        <is>
          <t>วัคซีน HPV</t>
        </is>
      </c>
      <c r="F93" s="186" t="inlineStr">
        <is>
          <t>วัคซีน Hib</t>
        </is>
      </c>
      <c r="G93" s="186" t="inlineStr">
        <is>
          <t>วัคซีน BCG</t>
        </is>
      </c>
      <c r="H93" s="186" t="inlineStr">
        <is>
          <t>วัคซีนตับอักเสบบีเข็มแรก (HB1)</t>
        </is>
      </c>
      <c r="I93" s="188" t="inlineStr">
        <is>
          <t>ถูกทั้งข้อ ค. และ ง.</t>
        </is>
      </c>
      <c r="J93" s="185" t="inlineStr">
        <is>
          <t>5</t>
        </is>
      </c>
      <c r="K93" s="186" t="inlineStr">
        <is>
          <t>✅ คำตอบที่ถูกต้อง: ข้อ จ. ถูกทั้งข้อ ค. และ ง.
🎯 ทำไมข้อนี้ถึงถูก:
- คำตอบที่ถูกต้อง: ข้อ จ. ถูกทั้งข้อ ค. และ ง.
- ทำไมข้อนี้ถึงถูก: ตามตารางการให้วัคซีนมาตรฐานของกระทรวงสาธารณสุขไทย ทารกแรกเกิดทุกคนต้องได้รับวัคซีนป้องกันวัณโรค (BCG) ฉีดในผิวหนังที่ต้นแขน และวัคซีนไวรัสตับอักเสบบีเข็มแรก (HB1) ฉีดเข้ากล้ามเนื้อหน้าขา ภายใน 24 ชั่วโมงแรกหลังคลอด
🔍 ข้ออื่นผิดเพราะอะไร:
• ข้อ ก.: วัคซีน HPV ฉีดในเด็กอายุ 9-11 ปีขึ้นไป (ชั้น ป.5)
• ข้อ ข.: วัคซีน Hib ฉีดรวมในวัคซีน DTP-HB-Hib เริ่มที่อายุ 2, 4 และ 6 เดือน
• ข้อ ค. และ ง.: ถูกต้องทั้งคู่ จึงตอบข้อ จ</t>
        </is>
      </c>
      <c r="L93" s="186" t="n"/>
      <c r="M93" s="186" t="inlineStr">
        <is>
          <t>Biotech Products</t>
        </is>
      </c>
      <c r="N93" s="186" t="inlineStr">
        <is>
          <t>Expanded Program on Immunization (EPI)</t>
        </is>
      </c>
      <c r="O93" s="185" t="inlineStr">
        <is>
          <t>Clinic</t>
        </is>
      </c>
      <c r="P93" s="186" t="inlineStr">
        <is>
          <t>รุ่น RxCU83</t>
        </is>
      </c>
      <c r="Q93" s="185" t="inlineStr">
        <is>
          <t>แบบฝึกหัด</t>
        </is>
      </c>
      <c r="R93" s="185" t="inlineStr">
        <is>
          <t>Quiz เตรียมสอบ CC1 RxCU83</t>
        </is>
      </c>
      <c r="S93" s="185" t="n"/>
    </row>
    <row r="94" ht="24" customHeight="1" s="49">
      <c r="A94" s="187" t="n">
        <v>92</v>
      </c>
      <c r="B94" s="186"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t>
        </is>
      </c>
      <c r="C94" s="186" t="inlineStr">
        <is>
          <t>ยาปรับเปลี่ยนการดำเนินโรคกลุ่มภูมิคุ้มกัน (Disease-Modifying Antirheumatic Drug: DMARD) ในข้อใดมีความปลอดภัยสูงสุดและเป็นยามาตรฐานอันดับแรก (Gold Standard) ที่แนะนำให้ใช้ต่อเนื่องตลอดการตั้งครรภ์ตามแนวทางของ ACR/EULAR</t>
        </is>
      </c>
      <c r="D94" s="186" t="inlineStr">
        <is>
          <t>Hydroxychloroquine (HCQ)</t>
        </is>
      </c>
      <c r="E94" s="186" t="inlineStr">
        <is>
          <t>Hydroxychloroquine (HCQ)</t>
        </is>
      </c>
      <c r="F94" s="186" t="inlineStr">
        <is>
          <t>Methotrexate (MTX)</t>
        </is>
      </c>
      <c r="G94" s="186" t="inlineStr">
        <is>
          <t>Cyclophosphamide</t>
        </is>
      </c>
      <c r="H94" s="186" t="inlineStr">
        <is>
          <t>Mycophenolate Mofetil (MMF)</t>
        </is>
      </c>
      <c r="I94" s="188" t="inlineStr">
        <is>
          <t>Leflunomide</t>
        </is>
      </c>
      <c r="J94" s="185" t="inlineStr">
        <is>
          <t>1</t>
        </is>
      </c>
      <c r="K94" s="186" t="inlineStr">
        <is>
          <t>✅ คำตอบที่ถูกต้อง: ข้อ ก. Hydroxychloroquine (HCQ)
🎯 ทำไมข้อนี้ถึงถูก:
🎯 ทำไมข้อนี้ถึงถูก: ตามแนวทางเวชปฏิบัติของ American College of Rheumatology (ACR) และ EULAR ยา Hydroxychloroquine (HCQ) เป็นยามาตรฐานอันดับแรกที่ต้องให้ในผู้ป่วย SLE ทุกราย และ แนะนำให้ใช้ต่อเนื่องตลอดการตั้งครรภ์ เนื่องจากมีความปลอดภัยสูงมาก ไม่ก่อให้เกิดความพิการแต่กำเนิด อีกทั้งช่วยลดอัตราการกำเริบของ SLE ระหว่างตั้งครรภ์ และลดความเสี่ยงต่อการเกิด Congenital Heart Block ในทารก
🔍 ข้ออื่นผิดเพราะอะไร:
• ข้อ ข.: Methotrexate เป็น Teratogen รุนแรง (FDA Pregnancy Category X) ทำให้ทารกพิการแต่กำเนิดและแท้ง ห้ามใช้เด็ดขาดในหญิงตั้งครรภ์
• ข้อ ค.: Cyclophosphamide เป็น Alkylating agent ที่ทำให้ทารกพิการรุนแรงในไตรมาสแรก ห้ามใช้เด็ดขาด (ยกเว้นภาวะคุกคามชีวิตในไตรมาส 2-3)
• ข้อ ง.: Mycophenolate Mofetil ทำให้เกิด First-trimester pregnancy loss และความพิการแต่กำเนิดที่หูและใบหน้า (Facial/ear malformations) ต้องหยุดยาก่อนตั้งครรภ์อย่างน้อย 6 สัปดาห์
• ข้อ จ.: Leflunomide เป็น Teratogen รุนแรง มี half-life ยาวนาน ห้ามใช้เด็ดขาดในหญิงตั้งครรภ์</t>
        </is>
      </c>
      <c r="L94" s="186" t="inlineStr">
        <is>
          <t>Intermediate</t>
        </is>
      </c>
      <c r="M94" s="186" t="inlineStr">
        <is>
          <t>Immunologic</t>
        </is>
      </c>
      <c r="N94" s="186" t="inlineStr">
        <is>
          <t>SLE Pharmacotherapy Safety in Pregnancy</t>
        </is>
      </c>
      <c r="O94" s="185" t="inlineStr">
        <is>
          <t>Clinic</t>
        </is>
      </c>
      <c r="P94" s="186" t="inlineStr">
        <is>
          <t>[RECONSTRUCTED: ปรับแต่งและเติมเต็มบริบทโจทย์/ตัวเลือกเพื่อความสมบูรณ์] ข้อสอบจริง PLE-CC1 ปี 2567 ข้อ 58</t>
        </is>
      </c>
      <c r="Q94" s="185" t="inlineStr">
        <is>
          <t>ข้อสอบจริง</t>
        </is>
      </c>
      <c r="R94" s="185" t="inlineStr">
        <is>
          <t>2567</t>
        </is>
      </c>
      <c r="S94" s="185" t="inlineStr">
        <is>
          <t>CASE_2567_SLE_01</t>
        </is>
      </c>
    </row>
    <row r="95" ht="24" customHeight="1" s="49">
      <c r="A95" s="187" t="n">
        <v>93</v>
      </c>
      <c r="B95" s="186"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t>
        </is>
      </c>
      <c r="C95" s="186" t="inlineStr">
        <is>
          <t>จากเกณฑ์การจำแนกและวินิจฉัยโรคพุ่มพวงหรือลูปัสตามมาตรฐานสากล (EULAR/ACR 2019 Classification Criteria for SLE) ข้อใดต่อไปนี้ ไม่จัดเป็น เกณฑ์ทางคลินิกหรือภูมิคุ้มกันในการวินิจฉัยโรค SLE</t>
        </is>
      </c>
      <c r="D95" s="186" t="inlineStr">
        <is>
          <t>ระดับ Serum Bicarbonate (HCO3-) ในเลือดน้อยกว่า 22 mEq/L</t>
        </is>
      </c>
      <c r="E95" s="186" t="inlineStr">
        <is>
          <t>ระดับ Serum Bicarbonate (HCO3-) ในเลือดน้อยกว่า 22 mEq/L</t>
        </is>
      </c>
      <c r="F95" s="186" t="inlineStr">
        <is>
          <t>ผลตรวจ Antinuclear Antibody (ANA) ให้ผลบวกด้วย Titer ตั้งแต่ 1:80 ขึ้นไป (Entry Criterion)</t>
        </is>
      </c>
      <c r="G95" s="186" t="inlineStr">
        <is>
          <t>ผื่นแดงรูปปีกผีเสื้อที่ใบหน้า (Malar rash / Acute Cutaneous Lupus)</t>
        </is>
      </c>
      <c r="H95" s="186" t="inlineStr">
        <is>
          <t>อาการข้ออักเสบ ปวดข้อหลายข้อร่วมกับข้อยึดตึงในตอนเช้า (Joint involvement / Synovitis)</t>
        </is>
      </c>
      <c r="I95" s="188" t="inlineStr">
        <is>
          <t>ผื่นแพ้แสงแดด (Photosensitivity)</t>
        </is>
      </c>
      <c r="J95" s="185" t="inlineStr">
        <is>
          <t>1</t>
        </is>
      </c>
      <c r="K95" s="186" t="inlineStr">
        <is>
          <t>✅ คำตอบที่ถูกต้อง: ข้อ ก. ระดับ Serum Bicarbonate (HCO3-) ในเลือดน้อยกว่า 22 mEq/L
🎯 ทำไมข้อนี้ถึงถูก:
🎯 ทำไมข้อนี้ถึงถูก: ค่า Serum Bicarbonate (HCO3-) &lt; 22 mEq/L เป็นเพียงผลตรวจทางห้องปฏิบัติการทั่วไปที่บ่งชี้ภาวะ Metabolic Acidosis ไม่ได้มีความจำเพาะหรือถูกบรรจุเป็นเกณฑ์การจำแนกโรค SLE ตาม EULAR/ACR 2019 เกณฑ์ของ SLE จะเน้นเกณฑ์ภูมิคุ้มกัน (ANA, Anti-dsDNA, Anti-Sm, Antiphospholipid, Low C3/C4) และเกณฑ์ทางคลินิกเฉพาะระบบ (Cutaneous, Musculoskeletal, Renal, Hematologic, Serosal, Neuropsychiatric)
🔍 ข้ออื่นผิดเพราะอะไร:
• ข้อ ข.: ANA positive (&gt;= 1:80) เป็น Entry criterion บังคับของ EULAR/ACR 2019 หากผลเป็นลบจะไม่พิจารณาเกณฑ์อื่นต่อ
• ข้อ ค.: Malar rash เป็นหนึ่งในเกณฑ์ของ Acute cutaneous lupus
• ข้อ ง.: Joint involvement (ปวดบวมข้อหรือยึดตึง &gt; 30 นาที) เป็นเกณฑ์ทางคลินิกที่พบบ่อยที่สุด
• ข้อ จ.: Photosensitivity เป็นลักษณะอาการทางผิวหนังที่สำคัญของ Cutaneous lupus</t>
        </is>
      </c>
      <c r="L95" s="186" t="inlineStr">
        <is>
          <t>Intermediate</t>
        </is>
      </c>
      <c r="M95" s="186" t="inlineStr">
        <is>
          <t>Immunologic</t>
        </is>
      </c>
      <c r="N95" s="186" t="inlineStr">
        <is>
          <t>EULAR/ACR 2019 Diagnostic Criteria for SLE</t>
        </is>
      </c>
      <c r="O95" s="185" t="inlineStr">
        <is>
          <t>Clinic</t>
        </is>
      </c>
      <c r="P95" s="186" t="inlineStr">
        <is>
          <t>[RECONSTRUCTED: ปรับแต่งและเติมเต็มบริบทโจทย์/ตัวเลือกเพื่อความสมบูรณ์] ข้อสอบจริง PLE-CC1 ปี 2567 ข้อ 59</t>
        </is>
      </c>
      <c r="Q95" s="185" t="inlineStr">
        <is>
          <t>ข้อสอบจริง</t>
        </is>
      </c>
      <c r="R95" s="185" t="inlineStr">
        <is>
          <t>2567</t>
        </is>
      </c>
      <c r="S95" s="185" t="inlineStr">
        <is>
          <t>CASE_2567_SLE_01</t>
        </is>
      </c>
    </row>
    <row r="96" ht="24" customHeight="1" s="49">
      <c r="A96" s="187" t="n">
        <v>94</v>
      </c>
      <c r="B96" s="186"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t>
        </is>
      </c>
      <c r="C96" s="186" t="inlineStr">
        <is>
          <t>จากกรณีศึกษาข้างต้น ลักษณะอาการบวมเฉียบพลันบริเวณเนื้อเยื่อใต้ผิวหนังของผู้ป่วยรายนี้เรียกว่าอะไร</t>
        </is>
      </c>
      <c r="D96" s="186" t="inlineStr">
        <is>
          <t>Angioedema (ภาวะบวมใต้ผิวหนังและเยื่อบุเฉียบพลัน)</t>
        </is>
      </c>
      <c r="E96" s="186" t="inlineStr">
        <is>
          <t>Angioedema (ภาวะบวมใต้ผิวหนังและเยื่อบุเฉียบพลัน)</t>
        </is>
      </c>
      <c r="F96" s="186" t="inlineStr">
        <is>
          <t>Urticaria (ผื่นลมพิษ)</t>
        </is>
      </c>
      <c r="G96" s="186" t="inlineStr">
        <is>
          <t>Maculopapular rash (ผื่นแดงราบและนูน)</t>
        </is>
      </c>
      <c r="H96" s="186" t="inlineStr">
        <is>
          <t>Stevens-Johnson Syndrome (SJS)</t>
        </is>
      </c>
      <c r="I96" s="188" t="inlineStr">
        <is>
          <t>Erythema Multiforme (EM)</t>
        </is>
      </c>
      <c r="J96" s="185" t="inlineStr">
        <is>
          <t>1</t>
        </is>
      </c>
      <c r="K96" s="186" t="inlineStr">
        <is>
          <t>✅ คำตอบที่ถูกต้อง: ข้อ ก. Angioedema (ภาวะบวมใต้ผิวหนังและเยื่อบุเฉียบพลัน)
🎯 ทำไมข้อนี้ถึงถูก:
🎯 ทำไมข้อนี้ถึงถูก: Angioedema เป็นภาวะบวมน้ำอย่างเฉียบพลันในชั้นหนังแท้ส่วนลึก (Deep dermis) และชั้นใต้ผิวหนัง (Subcutaneous tissue) หรือชั้นใต้เยื่อบุ (Submucosa) มักเกิดบริเวณใบหน้า เปลือกตา ริมฝีปาก ลิ้น หรือกล่องเสียง โดยไม่มีผื่นลมพิษหรือมีเพียงเล็กน้อย เกิดจากการหลั่งสาร Vasoactive mediators (เช่น Histamine หรือ Bradykinin) ทำให้หลอดเลือดขยายตัวและสารน้ำรั่วซึมออกมาอย่างรวดเร็ว
🔍 ข้ออื่นผิดเพราะอะไร:
• ข้อ ข.: Urticaria (ลมพิษ) เป็นผื่นนูนแดง ขอบเขตชัดเจน คันมาก อยู่ในชั้นผิวหนังแท้ส่วนบน (Superficial dermis)
• ข้อ ค.: Maculopapular rash เป็นผื่นราบปนตุ่มนูนแดง กระจายทั่วตัว ไม่ได้บวมเฉพาะที่
• ข้อ ง.: Stevens-Johnson Syndrome (SJS) เป็น Severe Cutaneous Adverse Reaction ที่มีแผลหลุดลอกของผิวหนังและเยื่อบุอย่างน้อย 2 แห่ง ร่วมกับมีไข้สูง
• ข้อ จ.: Erythema Multiforme (EM) มีลักษณะผื่นเป็นรูปเป้าตาวัว (Target lesion)</t>
        </is>
      </c>
      <c r="L96" s="186" t="inlineStr">
        <is>
          <t>Intermediate</t>
        </is>
      </c>
      <c r="M96" s="186" t="inlineStr">
        <is>
          <t>Immunologic</t>
        </is>
      </c>
      <c r="N96" s="186" t="inlineStr">
        <is>
          <t>Drug-Induced Angioedema vs Cutaneous Reactions</t>
        </is>
      </c>
      <c r="O96" s="185" t="inlineStr">
        <is>
          <t>Clinic</t>
        </is>
      </c>
      <c r="P96" s="186" t="inlineStr">
        <is>
          <t>[RECONSTRUCTED: ปรับแต่งและเติมเต็มบริบทโจทย์/ตัวเลือกเพื่อความสมบูรณ์] ข้อสอบจริง PLE-CC1 ปี 2567 ข้อ 76</t>
        </is>
      </c>
      <c r="Q96" s="185" t="inlineStr">
        <is>
          <t>ข้อสอบจริง</t>
        </is>
      </c>
      <c r="R96" s="185" t="inlineStr">
        <is>
          <t>2567</t>
        </is>
      </c>
      <c r="S96" s="185" t="inlineStr">
        <is>
          <t>CASE_2567_ALLERGY_01</t>
        </is>
      </c>
    </row>
    <row r="97" ht="24" customHeight="1" s="49">
      <c r="A97" s="187" t="n">
        <v>95</v>
      </c>
      <c r="B97" s="186"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t>
        </is>
      </c>
      <c r="C97" s="186" t="inlineStr">
        <is>
          <t>จากการซักประวัติย้อนหลังเพิ่มเติม ผู้ป่วยเคยรับประทานยา Amoxicillin มาแล้วหลายครั้งโดยไม่เคยมีอาการแพ้ยา และเคยรับประทานยา Azithromycin ชนิดเม็ดมาก่อนหลายครั้งโดยไม่มีอาการผิดปกติใดๆ แต่ผู้ป่วย ไม่เคย ได้รับยาในกลุ่ม Cephalosporins มาก่อน ยาชนิดใดน่าจะเป็นสาเหตุของการเกิดปฏิกิริยาแพ้ยาเฉียบพลัน (Angioedema) ในผู้ป่วยรายนี้มากที่สุด</t>
        </is>
      </c>
      <c r="D97" s="186" t="inlineStr">
        <is>
          <t>Ceftriaxone</t>
        </is>
      </c>
      <c r="E97" s="186" t="inlineStr">
        <is>
          <t>Ceftriaxone</t>
        </is>
      </c>
      <c r="F97" s="186" t="inlineStr">
        <is>
          <t>Azithromycin</t>
        </is>
      </c>
      <c r="G97" s="186" t="inlineStr">
        <is>
          <t>Amoxicillin</t>
        </is>
      </c>
      <c r="H97" s="186" t="inlineStr">
        <is>
          <t>Ceftriaxone ร่วมกับ Azithromycin</t>
        </is>
      </c>
      <c r="I97" s="188" t="inlineStr">
        <is>
          <t>น้ำเกลือที่เป็นตัวทำละลายยาฉีด</t>
        </is>
      </c>
      <c r="J97" s="185" t="inlineStr">
        <is>
          <t>1</t>
        </is>
      </c>
      <c r="K97" s="186" t="inlineStr">
        <is>
          <t>✅ คำตอบที่ถูกต้อง: ข้อ ก. Ceftriaxone
🎯 ทำไมข้อนี้ถึงถูก:
🎯 ทำไมข้อนี้ถึงถูก: การประเมินสาเหตุของการแพ้ยา (Causality Assessment):
1. ผู้ป่วยมีประวัติเคยได้รับ Azithromycin มาแล้วหลายครั้งโดยไม่มีอาการแพ้ (Tolerated previously) ทำให้โอกาสแพ้ Azithromycin มีน้อยมาก
2. ผู้ป่วยเพิ่งได้รับ Ceftriaxone เป็นครั้งแรกในการนอนโรงพยาบาลครั้งนี้ และเกิด Angioedema ขึ้นในวันแรกหลังฉีดยา
3. โครงสร้างของ Ceftriaxone มีวงแหวน Cephalosporin core และโซ่ข้าง C-7 (Methoxyimino acyl side chain) ซึ่งสามารถกระตุ้นการสร้าง Specific IgE antibody และก่อให้เกิดปฏิกิริยา Anaphylaxis / Angioedema ได้โดยตรง แม้ผู้ป่วยจะไม่แพ้ Amoxicillin ก็ตาม (เนื่องจากโซ่ข้างต่างกัน)
🔍 ข้ออื่นผิดเพราะอะไร:
• ข้อ ข.: ผู้ป่วยเคยกิน Azithromycin มาหลายครั้งโดยไม่แพ้
• ข้อ ค.: ผู้ป่วยไม่ได้กำลังได้รับ Amoxicillin ในการรักษาครั้งนี้
• ข้อ ง. และ จ.: Ceftriaxone เป็นยาตัวใหม่ตัวเดียวที่เพิ่งเริ่มใช้และสอดคล้องกับกลไกการแพ้มากที่สุด</t>
        </is>
      </c>
      <c r="L97" s="186" t="inlineStr">
        <is>
          <t>Intermediate</t>
        </is>
      </c>
      <c r="M97" s="186" t="inlineStr">
        <is>
          <t>Immunologic</t>
        </is>
      </c>
      <c r="N97" s="186" t="inlineStr">
        <is>
          <t>Causative Drug Identification in Cephalosporin Allergy</t>
        </is>
      </c>
      <c r="O97" s="185" t="inlineStr">
        <is>
          <t>Clinic</t>
        </is>
      </c>
      <c r="P97" s="186" t="inlineStr">
        <is>
          <t>[RECONSTRUCTED: ปรับแต่งและเติมเต็มบริบทโจทย์/ตัวเลือกเพื่อความสมบูรณ์] ข้อสอบจริง PLE-CC1 ปี 2567 ข้อ 77</t>
        </is>
      </c>
      <c r="Q97" s="185" t="inlineStr">
        <is>
          <t>ข้อสอบจริง</t>
        </is>
      </c>
      <c r="R97" s="185" t="inlineStr">
        <is>
          <t>2567</t>
        </is>
      </c>
      <c r="S97" s="185" t="inlineStr">
        <is>
          <t>CASE_2567_ALLERGY_01</t>
        </is>
      </c>
    </row>
    <row r="98" ht="24" customHeight="1" s="49">
      <c r="A98" s="187" t="n">
        <v>96</v>
      </c>
      <c r="B98" s="186"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t>
        </is>
      </c>
      <c r="C98" s="186" t="inlineStr">
        <is>
          <t>จากลักษณะอาการคันรอบตาและใบหน้าบวมเฉียบพลันที่เกิดขึ้นอย่างรวดเร็วหลังได้รับยาฉีดในวันแรก กลไกทางภูมิคุ้มกันวิทยา (Immunological Mechanism) ที่ก่อให้เกิดปฏิกิริยาการแพ้ยาในผู้ป่วยรายนี้ จัดเป็นปฏิกิริยาการแพ้ประเภทใดตามการจำแนกของ Gell and Coombs</t>
        </is>
      </c>
      <c r="D98" s="186" t="inlineStr">
        <is>
          <t>Type I Hypersensitivity (IgE-mediated immediate hypersensitivity)</t>
        </is>
      </c>
      <c r="E98" s="186" t="inlineStr">
        <is>
          <t>Type I Hypersensitivity (IgE-mediated immediate hypersensitivity)</t>
        </is>
      </c>
      <c r="F98" s="186" t="inlineStr">
        <is>
          <t>Type II Hypersensitivity (Antibody-dependent cytotoxic reaction)</t>
        </is>
      </c>
      <c r="G98" s="186" t="inlineStr">
        <is>
          <t>Type III Hypersensitivity (Immune complex-mediated reaction)</t>
        </is>
      </c>
      <c r="H98" s="186" t="inlineStr">
        <is>
          <t>Type IV Hypersensitivity (T-cell mediated delayed hypersensitivity)</t>
        </is>
      </c>
      <c r="I98" s="188" t="inlineStr">
        <is>
          <t>Non-immunologic pseudoallergic reaction</t>
        </is>
      </c>
      <c r="J98" s="185" t="inlineStr">
        <is>
          <t>1</t>
        </is>
      </c>
      <c r="K98" s="186" t="inlineStr">
        <is>
          <t>✅ คำตอบที่ถูกต้อง: ข้อ ก. Type I Hypersensitivity (IgE-mediated immediate hypersensitivity)
🎯 ทำไมข้อนี้ถึงถูก:
🎯 ทำไมข้อนี้ถึงถูก: อาการบวมของเนื้อเยื่อ (Angioedema), คัน, ลมพิษ (Urticaria) ที่เกิดขึ้นทันทีหรือภายในไม่กี่ชั่วโมงหลังได้รับยา เป็นลักษณะเฉพาะของ Gell and Coombs Type I Hypersensitivity ซึ่งเกิดจากการที่ตัวยาเข้าจับกับ Specific IgE antibodies ที่เกาะอยู่บนผิวของ Mast cells และ Basophils กระตุ้นให้เกิด Degranulation และปลดปล่อย Vasoactive chemical mediators ออกมาจำนวนมากอย่างรวดเร็ว โดยเฉพาะ Histamine, Leukotrienes และ Prostaglandins
🔍 ข้ออื่นผิดเพราะอะไร:
• ข้อ ข.: Type II (Cytotoxic) สัมพันธ์กับ IgG/IgM เข้าทำลายเซลล์เป้าหมาย เช่น ยาทำให้เกิด Immune hemolytic anemia หรือ Thrombocytopenia
• ข้อ ค.: Type III (Immune complex) เกิดจากสารเชิงซ้อนแอนติเจน-แอนติบอดีไปสะสมตามผนังหลอดเลือด เช่น Serum sickness (มักเกิดหลังได้ยา 7-14 วัน)
• ข้อ ง.: Type IV (Delayed / T-cell mediated) สัมพันธ์กับเซลล์ T lymphocyte มักใช้เวลา 24-72 ชม. ถึงหลายสัปดาห์ เช่น ผื่นแพ้ยาชนิดผื่นราบปนตุ่มนูน หรือ SJS/TEN</t>
        </is>
      </c>
      <c r="L98" s="186" t="inlineStr">
        <is>
          <t>Intermediate</t>
        </is>
      </c>
      <c r="M98" s="186" t="inlineStr">
        <is>
          <t>Immunologic</t>
        </is>
      </c>
      <c r="N98" s="186" t="inlineStr">
        <is>
          <t>Immunological Mechanisms: Gel and Coombs Type I Hypersensitivity</t>
        </is>
      </c>
      <c r="O98" s="185" t="inlineStr">
        <is>
          <t>Clinic</t>
        </is>
      </c>
      <c r="P98" s="186" t="inlineStr">
        <is>
          <t>[RECONSTRUCTED: ปรับแต่งและเติมเต็มบริบทโจทย์/ตัวเลือกเพื่อความสมบูรณ์] ข้อสอบจริง PLE-CC1 ปี 2567 ข้อ 78</t>
        </is>
      </c>
      <c r="Q98" s="185" t="inlineStr">
        <is>
          <t>ข้อสอบจริง</t>
        </is>
      </c>
      <c r="R98" s="185" t="inlineStr">
        <is>
          <t>2567</t>
        </is>
      </c>
      <c r="S98" s="185" t="inlineStr">
        <is>
          <t>CASE_2567_ALLERGY_01</t>
        </is>
      </c>
    </row>
    <row r="99" ht="24" customHeight="1" s="49">
      <c r="A99" s="187" t="n">
        <v>97</v>
      </c>
      <c r="B99" s="186"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t>
        </is>
      </c>
      <c r="C99" s="186" t="inlineStr">
        <is>
          <t>ในการจัดการและรักษาภาวะแพ้ยาแบบ Angioedema เฉียบพลันในผู้ป่วยรายนี้ การปฏิบัติการรักษาในข้อใดต่อไปนี้ ไม่เหมาะสมอย่างยิ่ง</t>
        </is>
      </c>
      <c r="D99" s="186" t="inlineStr">
        <is>
          <t>การทำ Drug Desensitization ทันทีในขณะที่ผู้ป่วยกำลังมีอาการบวมเฉียบพลัน</t>
        </is>
      </c>
      <c r="E99" s="186" t="inlineStr">
        <is>
          <t>การทำ Drug Desensitization ทันทีในขณะที่ผู้ป่วยกำลังมีอาการบวมเฉียบพลัน</t>
        </is>
      </c>
      <c r="F99" s="186" t="inlineStr">
        <is>
          <t>หยุดการให้ยา Ceftriaxone ทันทีและติดป้ายเตือนการแพ้ยา</t>
        </is>
      </c>
      <c r="G99" s="186" t="inlineStr">
        <is>
          <t>การให้ยา Antihistamine ชนิดฉีด เช่น Chlorpheniramine IV ร่วมกับ H2-blocker</t>
        </is>
      </c>
      <c r="H99" s="186" t="inlineStr">
        <is>
          <t>การให้ยา Corticosteroid ชนิดฉีด เช่น Dexamethasone หรือ Hydrocortisone IV</t>
        </is>
      </c>
      <c r="I99" s="188" t="inlineStr">
        <is>
          <t>การเตรียมความพร้อมในการเปิดทางเดินหายใจและเตรียมยา Epinephrine IM หากอาการบวมลุกลามไปยังกล่องเสียงและหลอดลม</t>
        </is>
      </c>
      <c r="J99" s="185" t="inlineStr">
        <is>
          <t>1</t>
        </is>
      </c>
      <c r="K99" s="186" t="inlineStr">
        <is>
          <t>✅ คำตอบที่ถูกต้อง: ข้อ ก. การทำ Drug Desensitization ทันทีในขณะที่ผู้ป่วยกำลังมีอาการบวมเฉียบพลัน
🎯 ทำไมข้อนี้ถึงถูก:
🎯 ทำไมข้อนี้ถึงถูก: การทำ Drug Desensitization มีข้อห้ามอย่างเด็ดขาดในขณะที่ผู้ป่วยกำลังมีอาการแพ้กำเริบเฉียบพลัน (Active acute allergic reaction) การให้ยาที่แพ้เข้าไปซ้ำจะยิ่งกระตุ้นการหลั่ง mediators และทำให้ผู้ป่วยเกิดภาวะ Anaphylactic shock หรือกล่องเสียงบวมตันจนเสียชีวิตทันที การ desensitization จะทำเฉพาะเมื่อผู้ป่วยจำเป็นต้องใช้ยานั้นจริงๆ โดยไม่มียาอื่นทดแทน และต้องทำหลังจากที่อาการแพ้เดิมสงบลงอย่างสมบูรณ์แล้วในสภาวะที่มีการเฝ้าระวังขั้นวิกฤต
🔍 ข้ออื่นผิดเพราะอะไร:
• ข้อ ข.: เป็นขั้นตอนแรกที่สำคัญที่สุด (Discontinue suspected drug)
• ข้อ ค.: Antihistamines ช่วยปิดกั้น H1 และ H2 receptors ลดอาการคันและบวม
• ข้อ ง.: Corticosteroids ช่วยยับยั้งการอักเสบและป้องกัน Late-phase reaction (Biphasic reaction)
• ข้อ จ.: Epinephrine IM เป็นยาช่วยชีวิตอันดับหนึ่งหากมีสัญญาณของการอุดกั้นทางเดินหายใจ (Laryngeal edema / Stridor)</t>
        </is>
      </c>
      <c r="L99" s="186" t="inlineStr">
        <is>
          <t>Intermediate</t>
        </is>
      </c>
      <c r="M99" s="186" t="inlineStr">
        <is>
          <t>Immunologic</t>
        </is>
      </c>
      <c r="N99" s="186" t="inlineStr">
        <is>
          <t>Management of Acute Drug-Induced Angioedema</t>
        </is>
      </c>
      <c r="O99" s="185" t="inlineStr">
        <is>
          <t>Clinic</t>
        </is>
      </c>
      <c r="P99" s="186" t="inlineStr">
        <is>
          <t>[RECONSTRUCTED: ปรับแต่งและเติมเต็มบริบทโจทย์/ตัวเลือกเพื่อความสมบูรณ์] ข้อสอบจริง PLE-CC1 ปี 2567 ข้อ 79</t>
        </is>
      </c>
      <c r="Q99" s="185" t="inlineStr">
        <is>
          <t>ข้อสอบจริง</t>
        </is>
      </c>
      <c r="R99" s="185" t="inlineStr">
        <is>
          <t>2567</t>
        </is>
      </c>
      <c r="S99" s="185" t="inlineStr">
        <is>
          <t>CASE_2567_ALLERGY_01</t>
        </is>
      </c>
    </row>
    <row r="100" ht="24" customHeight="1" s="49">
      <c r="A100" s="187" t="n">
        <v>98</v>
      </c>
      <c r="B100" s="186"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t>
        </is>
      </c>
      <c r="C100" s="186" t="inlineStr">
        <is>
          <t>เพื่อป้องกันการติดเชื้อแบคทีเรียกลุ่ม Streptococcal spp. (โดยเฉพาะ Streptococcus pneumoniae) ที่เป็นสาเหตุสำคัญของการเกิดปอดอักเสบและโรคกำเริบในผู้ป่วย COPD ควรแนะนำให้ฉีดวัคซีนชนิดใด</t>
        </is>
      </c>
      <c r="D100" s="186" t="n"/>
      <c r="E100" s="186" t="inlineStr">
        <is>
          <t>Inactivated Influenza vaccine</t>
        </is>
      </c>
      <c r="F100" s="186" t="inlineStr">
        <is>
          <t>SARS-CoV-2 vaccine</t>
        </is>
      </c>
      <c r="G100" s="186" t="inlineStr">
        <is>
          <t>Pneumococcal conjugate vaccine (PCV13 / PCV20)</t>
        </is>
      </c>
      <c r="H100" s="186" t="inlineStr">
        <is>
          <t>Herpes Zoster vaccine</t>
        </is>
      </c>
      <c r="I100" s="188" t="inlineStr">
        <is>
          <t>Acellular Pertussis vaccine</t>
        </is>
      </c>
      <c r="J100" s="185" t="inlineStr">
        <is>
          <t>3</t>
        </is>
      </c>
      <c r="K100" s="186" t="inlineStr">
        <is>
          <t>✅ คำตอบที่ถูกต้อง: ข้อ ค. Pneumococcal conjugate vaccine (PCV13 / PCV20)
🎯 ทำไมข้อนี้ถึงถูก:
แบคทีเรียกลุ่ม Streptococcal spp. ที่เป็นสาเหตุสำคัญที่สุดของภาวะปอดอักเสบติดเชื้อในชุมชนและการเกิด COPD exacerbation คือ Streptococcus pneumoniae (Pneumococcus) แนวทาง GOLD guideline และ ACIP จึงแนะนำให้ผู้ป่วยโรคปอดเรื้อรัง เช่น COPD ได้รับการฉีดวัคซีนป้องกันเชื้อนิวโมค็อกคัส ได้แก่ Pneumococcal conjugate vaccine (PCV20 เดี่ยว หรือ PCV15 ตามด้วย PPSV23 หรือ PCV13) เพื่อลดอัตราการเกิดปอดบวมและภาวะแทรกซ้อนรุนแรง
🔍 ข้ออื่นผิดเพราะอะไร:
• ข้อ ก. ผิดเพราะ Influenza vaccine ป้องกันการติดเชื้อไวรัสไข้หวัดใหญ่ (Influenza virus) ไม่ได้ป้องกันเชื้อแบคทีเรีย Streptococcus
• ข้อ ข. ผิดเพราะ SARS-CoV-2 vaccine ป้องกันการติดเชื้อไวรัสโคโรนา 2019
• ข้อ ง. ผิดเพราะ Herpes Zoster vaccine ใช้ป้องกันโรคงูสวัดที่เกิดจากเชื้อไวรัส Varicella zoster
• ข้อ จ. ผิดเพราะ Pertussis vaccine ใช้ป้องกันโรคไอกรนที่เกิดจากเชื้อแบคทีเรีย Bordetella pertussis</t>
        </is>
      </c>
      <c r="L100" s="186" t="n"/>
      <c r="M100" s="186" t="inlineStr">
        <is>
          <t>Immunologic</t>
        </is>
      </c>
      <c r="N100" s="186" t="inlineStr">
        <is>
          <t>Immunization &amp; Pneumococcal Vaccines</t>
        </is>
      </c>
      <c r="O100" s="185" t="inlineStr">
        <is>
          <t>Clinic</t>
        </is>
      </c>
      <c r="P100" s="186" t="inlineStr">
        <is>
          <t>ข้อสอบจริง PLE-CC1 ปี 2566 Day 2 ข้อ 6 [CASE_2566_COPD_01]</t>
        </is>
      </c>
      <c r="Q100" s="185" t="inlineStr">
        <is>
          <t>ข้อสอบจริง</t>
        </is>
      </c>
      <c r="R100" s="185" t="inlineStr">
        <is>
          <t>2566 Day 2</t>
        </is>
      </c>
      <c r="S100" s="185" t="inlineStr">
        <is>
          <t>CASE_2566_COPD_01</t>
        </is>
      </c>
    </row>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24" customHeight="1" s="49"/>
    <row r="113" ht="24" customHeight="1" s="49"/>
    <row r="114" ht="24" customHeight="1" s="49"/>
    <row r="115" ht="24" customHeight="1" s="49"/>
    <row r="116" ht="24" customHeight="1" s="49"/>
    <row r="117" ht="24" customHeight="1" s="49"/>
    <row r="118" ht="24" customHeight="1" s="49"/>
    <row r="119" ht="24" customHeight="1" s="49"/>
    <row r="120" ht="24" customHeight="1" s="49"/>
    <row r="121" ht="24" customHeight="1" s="49"/>
    <row r="122" ht="24" customHeight="1" s="49"/>
    <row r="123" ht="24" customHeight="1" s="49"/>
    <row r="124" ht="24" customHeight="1" s="49"/>
    <row r="125" ht="24" customHeight="1" s="49"/>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U371"/>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ยาปฏิชีวนะกลุ่มใดต่อไปนี้ มีกลไกการออกฤทธิ์โดยการยับยั้งเอนไซม์ DNA gyrase และ Topoisomerase IV ของแบคทีเรีย?</t>
        </is>
      </c>
      <c r="D3" s="186" t="n"/>
      <c r="E3" s="186" t="inlineStr">
        <is>
          <t>Beta-lactams (เช่น Amoxicillin)</t>
        </is>
      </c>
      <c r="F3" s="186" t="inlineStr">
        <is>
          <t>Aminoglycosides (เช่น Gentamicin)</t>
        </is>
      </c>
      <c r="G3" s="186" t="inlineStr">
        <is>
          <t>Fluoroquinolones (เช่น Ciprofloxacin, Levofloxacin)</t>
        </is>
      </c>
      <c r="H3" s="186" t="inlineStr">
        <is>
          <t>Macrolides (เช่น Azithromycin)</t>
        </is>
      </c>
      <c r="I3" s="188" t="inlineStr">
        <is>
          <t>Glycopeptides (เช่น Vancomycin)</t>
        </is>
      </c>
      <c r="J3" s="185" t="inlineStr">
        <is>
          <t>3</t>
        </is>
      </c>
      <c r="K3" s="186" t="inlineStr">
        <is>
          <t>✅ คำตอบที่ถูกต้อง: ข้อ ค. Fluoroquinolones (เช่น Ciprofloxacin, Levofloxacin)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t>
        </is>
      </c>
      <c r="L3" s="186" t="n"/>
      <c r="M3" s="186" t="inlineStr">
        <is>
          <t>Infectious diseases</t>
        </is>
      </c>
      <c r="N3" s="186" t="inlineStr">
        <is>
          <t>Pneumonia</t>
        </is>
      </c>
      <c r="O3" s="185" t="inlineStr">
        <is>
          <t>Clinic</t>
        </is>
      </c>
      <c r="P3" s="188" t="inlineStr">
        <is>
          <t>Pharmacology</t>
        </is>
      </c>
      <c r="Q3" s="185" t="inlineStr">
        <is>
          <t>แบบฝึกหัด</t>
        </is>
      </c>
      <c r="R3" s="185" t="inlineStr">
        <is>
          <t>เล่มม่วง</t>
        </is>
      </c>
      <c r="S3" s="185" t="n"/>
    </row>
    <row r="4" ht="24" customHeight="1" s="49">
      <c r="A4" s="187" t="n">
        <v>2</v>
      </c>
      <c r="B4" s="186"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t>
        </is>
      </c>
      <c r="C4" s="186" t="inlineStr">
        <is>
          <t>คำถาม: หากผู้ป่วยรายนี้มีประวัติแพ้ penicillin แบบ anaphylaxis (type I hypersensitivity) แพทย์์ควรปรับสูตรยาเป็นข้อใดจึงเหมาะสมที่สุด?</t>
        </is>
      </c>
      <c r="D4" s="186" t="n"/>
      <c r="E4" s="186" t="inlineStr">
        <is>
          <t>หยุด beta-lactam แต่ยังคง azithromycin เดี่ยว ๆ</t>
        </is>
      </c>
      <c r="F4" s="186" t="inlineStr">
        <is>
          <t>เปลี่ยนเป็น respiratory fluoroquinolone monotherapy เช่น Levofloxacin 750 mg IV/PO วันละครั้ง</t>
        </is>
      </c>
      <c r="G4" s="186" t="inlineStr">
        <is>
          <t>เปลี่ยนเป็น cephalosporin รุ่นที่ 1 (เช่น cefazolin) แทน beta-lactam เดิม</t>
        </is>
      </c>
      <c r="H4" s="186" t="inlineStr">
        <is>
          <t>ให้ desensitization ต่อ penicillin ก่อนเริ่มยาเดิม</t>
        </is>
      </c>
      <c r="I4" s="188" t="inlineStr">
        <is>
          <t>ใช้ norfloxacin แทน เพราะเป็นยากลุ่มเดียวกับ ciprofloxacin</t>
        </is>
      </c>
      <c r="J4" s="185" t="inlineStr">
        <is>
          <t>2</t>
        </is>
      </c>
      <c r="K4" s="186" t="inlineStr">
        <is>
          <t>✅ คำตอบที่ถูกต้อง: ข้อ ข. เปลี่ยนเป็น respiratory fluoroquinolone monotherapy เช่น Levofloxacin 750 mg IV/PO วันละครั้ง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t>
        </is>
      </c>
      <c r="L4" s="186" t="n"/>
      <c r="M4" s="186" t="inlineStr">
        <is>
          <t>Infectious diseases</t>
        </is>
      </c>
      <c r="N4" s="186" t="inlineStr">
        <is>
          <t>Pneumonia</t>
        </is>
      </c>
      <c r="O4" s="185" t="inlineStr">
        <is>
          <t>Clinic</t>
        </is>
      </c>
      <c r="P4" s="186" t="inlineStr">
        <is>
          <t>ข้อ 1.1 Mock Infectious RxCU84</t>
        </is>
      </c>
      <c r="Q4" s="185" t="inlineStr">
        <is>
          <t>ข้อสอบจำลอง</t>
        </is>
      </c>
      <c r="R4" s="185" t="inlineStr">
        <is>
          <t>Mock RxCU84</t>
        </is>
      </c>
      <c r="S4" s="185" t="n"/>
    </row>
    <row r="5" ht="24" customHeight="1" s="49">
      <c r="A5" s="187" t="n">
        <v>3</v>
      </c>
      <c r="B5" s="186" t="inlineStr">
        <is>
          <t>ผู้ป่วยหญิงอายุ 67 ปี ได้รับการวินิจฉัยเป็น CAP และรักษาในโรงพยาบาลจนอาการดีขึ้น</t>
        </is>
      </c>
      <c r="C5" s="186" t="inlineStr">
        <is>
          <t>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D5" s="186" t="n"/>
      <c r="E5" s="186" t="inlineStr">
        <is>
          <t>เลี่ยงแสงแดดเพราะเสี่ยง photosensitivity เท่านั้น</t>
        </is>
      </c>
      <c r="F5" s="186" t="inlineStr">
        <is>
          <t>ระวังอาการปวด/บวมบริเวณเอ็น และหลีกเลี่ยงการออกกำลังกายหนักเนื่องจากอายุ &gt;60 ปี เพิ่มความเสี่ยง tendon rupture</t>
        </is>
      </c>
      <c r="G5" s="186" t="inlineStr">
        <is>
          <t>ให้กินยาพร้อมนมเพื่อลดการระคายเคืองกระเพาะอาหาร</t>
        </is>
      </c>
      <c r="H5" s="186" t="inlineStr">
        <is>
          <t>ไม่ต้องกังวลเรื่องใดเป็นพิเศษเพราะผู้ป่วยไม่มีประวัติแพ้ยา</t>
        </is>
      </c>
      <c r="I5" s="188" t="inlineStr">
        <is>
          <t>เพิ่มขนาดยา theophylline ทันทีเพราะ levofloxacin จะลดระดับยาในเลือด</t>
        </is>
      </c>
      <c r="J5" s="185" t="inlineStr">
        <is>
          <t>2</t>
        </is>
      </c>
      <c r="K5" s="186"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t>
        </is>
      </c>
      <c r="L5" s="186" t="n"/>
      <c r="M5" s="186" t="inlineStr">
        <is>
          <t>Infectious diseases</t>
        </is>
      </c>
      <c r="N5" s="186" t="inlineStr">
        <is>
          <t>Pneumonia</t>
        </is>
      </c>
      <c r="O5" s="185" t="inlineStr">
        <is>
          <t>Clinic</t>
        </is>
      </c>
      <c r="P5" s="186" t="inlineStr">
        <is>
          <t>ข้อ 1.2 Mock Infectious RxCU84</t>
        </is>
      </c>
      <c r="Q5" s="185" t="inlineStr">
        <is>
          <t>ข้อสอบจำลอง</t>
        </is>
      </c>
      <c r="R5" s="185" t="inlineStr">
        <is>
          <t>Mock RxCU84</t>
        </is>
      </c>
      <c r="S5" s="185" t="n"/>
    </row>
    <row r="6" ht="24" customHeight="1" s="49">
      <c r="A6" s="187" t="n">
        <v>4</v>
      </c>
      <c r="B6" s="186" t="inlineStr">
        <is>
          <t>ผู้ป่วยหญิงอายุ 67 ปี โรคประจำตัวเบาหวาน ใช้ยา Metformin ร่วมกับ Empagliflozin (SGLT2i)</t>
        </is>
      </c>
      <c r="C6" s="186" t="inlineStr">
        <is>
          <t>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D6" s="186" t="n"/>
      <c r="E6" s="186" t="inlineStr">
        <is>
          <t>ความเสี่ยง tendon rupture เนื่องจากอายุมากกว่า 60 ปี</t>
        </is>
      </c>
      <c r="F6" s="186" t="inlineStr">
        <is>
          <t>ความเสี่ยงระดับน้ำตาลในเลือดผิดปกติ (dysglycemia) ทั้งภาวะน้ำตาลสูงและต่ำ</t>
        </is>
      </c>
      <c r="G6" s="186" t="inlineStr">
        <is>
          <t>การยับยั้งเอนไซม์ CYP1A2 ทำให้ระดับ metformin ในเลือดสูงขึ้น</t>
        </is>
      </c>
      <c r="H6" s="186" t="inlineStr">
        <is>
          <t>ความเสี่ยง Fanconi syndrome จากยาหมดอายุ</t>
        </is>
      </c>
      <c r="I6" s="188" t="inlineStr">
        <is>
          <t>การเกิด pseudomembranous colitis จาก C. difficile</t>
        </is>
      </c>
      <c r="J6" s="185" t="inlineStr">
        <is>
          <t>2</t>
        </is>
      </c>
      <c r="K6" s="186" t="inlineStr">
        <is>
          <t>✅ คำตอบที่ถูกต้อง: ข้อ ข. ความเสี่ยงระดับน้ำตาลในเลือดผิดปกติ (dysglycemia) ทั้งภาวะน้ำตาลสูงและต่ำ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t>
        </is>
      </c>
      <c r="L6" s="186" t="n"/>
      <c r="M6" s="186" t="inlineStr">
        <is>
          <t>Infectious diseases</t>
        </is>
      </c>
      <c r="N6" s="186" t="inlineStr">
        <is>
          <t>Pneumonia</t>
        </is>
      </c>
      <c r="O6" s="185" t="inlineStr">
        <is>
          <t>Clinic</t>
        </is>
      </c>
      <c r="P6" s="186" t="inlineStr">
        <is>
          <t>ข้อ 1.3 Mock Infectious RxCU84</t>
        </is>
      </c>
      <c r="Q6" s="185" t="inlineStr">
        <is>
          <t>ข้อสอบจำลอง</t>
        </is>
      </c>
      <c r="R6" s="185" t="inlineStr">
        <is>
          <t>Mock RxCU84</t>
        </is>
      </c>
      <c r="S6" s="185" t="n"/>
    </row>
    <row r="7" ht="24" customHeight="1" s="49">
      <c r="A7" s="187" t="n">
        <v>5</v>
      </c>
      <c r="B7" s="186" t="inlineStr">
        <is>
          <t>ผู้ป่วยหญิงอายุ 67 ปี อยู่ระหว่างพิจารณาเลือกยา Respiratory fluoroquinolone ระหว่าง Levofloxacin กับ Moxifloxacin</t>
        </is>
      </c>
      <c r="C7" s="186" t="inlineStr">
        <is>
          <t>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D7" s="186" t="n"/>
      <c r="E7" s="186" t="inlineStr">
        <is>
          <t>Levofloxacin ต้องปรับตามการทำงานของไต ส่วน moxifloxacin ต้องระวังในตับวายและไม่ใช้รักษาโรคติดเชื้อทางเดินปัสสาวะ</t>
        </is>
      </c>
      <c r="F7" s="186" t="inlineStr">
        <is>
          <t>ทั้งสองตัวต้องปรับขนาดตามไตในระดับเดียวกัน</t>
        </is>
      </c>
      <c r="G7" s="186" t="inlineStr">
        <is>
          <t>Moxifloxacin ต้องปรับตามไต ส่วน levofloxacin ไม่ต้องปรับเลย</t>
        </is>
      </c>
      <c r="H7" s="186" t="inlineStr">
        <is>
          <t>ทั้งสองตัวไม่จำเป็นต้องปรับขนาดยาในผู้สูงอายุ</t>
        </is>
      </c>
      <c r="I7" s="188" t="inlineStr">
        <is>
          <t>Levofloxacin มีความเสี่ยง QT prolongation สูงกว่า moxifloxacin</t>
        </is>
      </c>
      <c r="J7" s="185" t="inlineStr">
        <is>
          <t>1</t>
        </is>
      </c>
      <c r="K7" s="186"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t>
        </is>
      </c>
      <c r="L7" s="186" t="n"/>
      <c r="M7" s="186" t="inlineStr">
        <is>
          <t>Infectious diseases</t>
        </is>
      </c>
      <c r="N7" s="186" t="inlineStr">
        <is>
          <t>Pneumonia</t>
        </is>
      </c>
      <c r="O7" s="185" t="inlineStr">
        <is>
          <t>Clinic</t>
        </is>
      </c>
      <c r="P7" s="186" t="inlineStr">
        <is>
          <t>ข้อ 1.4 Mock Infectious RxCU84</t>
        </is>
      </c>
      <c r="Q7" s="185" t="inlineStr">
        <is>
          <t>ข้อสอบจำลอง</t>
        </is>
      </c>
      <c r="R7" s="185" t="inlineStr">
        <is>
          <t>Mock RxCU84</t>
        </is>
      </c>
      <c r="S7" s="185" t="n"/>
    </row>
    <row r="8" ht="24" customHeight="1" s="49">
      <c r="A8" s="187" t="n">
        <v>6</v>
      </c>
      <c r="B8" s="186" t="inlineStr">
        <is>
          <t>ผู้ป่วยหญิงอายุ 67 ปี พิจารณาเรื่อง Black Box Warning ของยากลุ่ม fluoroquinolone</t>
        </is>
      </c>
      <c r="C8" s="186" t="inlineStr">
        <is>
          <t>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D8" s="186" t="n"/>
      <c r="E8" s="186" t="inlineStr">
        <is>
          <t>Peripheral neuropathy ซึ่งพบเฉพาะในเด็ก</t>
        </is>
      </c>
      <c r="F8" s="186" t="inlineStr">
        <is>
          <t>Tendinitis/tendon rupture โดยเฉพาะในผู้มีอายุมากกว่า 60 ปี</t>
        </is>
      </c>
      <c r="G8" s="186" t="inlineStr">
        <is>
          <t>Tooth discoloration ถาวร</t>
        </is>
      </c>
      <c r="H8" s="186" t="inlineStr">
        <is>
          <t>Ototoxicity ที่ไม่สามารถย้อนกลับได้</t>
        </is>
      </c>
      <c r="I8" s="188" t="inlineStr">
        <is>
          <t>Fanconi syndrome</t>
        </is>
      </c>
      <c r="J8" s="185" t="inlineStr">
        <is>
          <t>2</t>
        </is>
      </c>
      <c r="K8" s="186" t="inlineStr">
        <is>
          <t>✅ คำตอบที่ถูกต้อง: ข้อ ข. Tendinitis/tendon rupture โดยเฉพาะในผู้มีอายุมากกว่า 60 ปี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t>
        </is>
      </c>
      <c r="L8" s="186" t="n"/>
      <c r="M8" s="186" t="inlineStr">
        <is>
          <t>Infectious diseases</t>
        </is>
      </c>
      <c r="N8" s="186" t="inlineStr">
        <is>
          <t>Pneumonia</t>
        </is>
      </c>
      <c r="O8" s="185" t="inlineStr">
        <is>
          <t>Clinic</t>
        </is>
      </c>
      <c r="P8" s="186" t="inlineStr">
        <is>
          <t>ข้อ 1.5 Mock Infectious RxCU84</t>
        </is>
      </c>
      <c r="Q8" s="185" t="inlineStr">
        <is>
          <t>ข้อสอบจำลอง</t>
        </is>
      </c>
      <c r="R8" s="185" t="inlineStr">
        <is>
          <t>Mock RxCU84</t>
        </is>
      </c>
      <c r="S8" s="185" t="n"/>
    </row>
    <row r="9" ht="24" customHeight="1" s="49">
      <c r="A9" s="187" t="n">
        <v>7</v>
      </c>
      <c r="B9" s="186"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t>
        </is>
      </c>
      <c r="C9" s="186" t="inlineStr">
        <is>
          <t>คำถาม: ผู้ป่วยรายนี้ได้คะแนน Centor/McIsaac criteria เท่าใด และแนวทางจัดการอย่างไรจึงจะเหมาะสมที่สุด?</t>
        </is>
      </c>
      <c r="D9" s="186" t="n"/>
      <c r="E9" s="186" t="inlineStr">
        <is>
          <t>0 คะแนน ให้ยาปฏิชีวนะได้ทันที</t>
        </is>
      </c>
      <c r="F9" s="186" t="inlineStr">
        <is>
          <t>1 คะแนน แนะนำรักษาตามอาการและไม่จ่ายยาปฏิชีวนะ</t>
        </is>
      </c>
      <c r="G9" s="186" t="inlineStr">
        <is>
          <t>2 คะแนน ควรส่งตรวจ RADT ก่อนให้ยา</t>
        </is>
      </c>
      <c r="H9" s="186" t="inlineStr">
        <is>
          <t>3 คะแนน พิจารณาให้ Azithromycin นาน 5 วัน</t>
        </is>
      </c>
      <c r="I9" s="188" t="inlineStr">
        <is>
          <t>4 คะแนน พิจารณาให้ Amoxicillin นาน 10 วัน</t>
        </is>
      </c>
      <c r="J9" s="185" t="inlineStr">
        <is>
          <t>2</t>
        </is>
      </c>
      <c r="K9" s="186" t="inlineStr">
        <is>
          <t>✅ คำตอบที่ถูกต้อง: ข้อ ข. 1 คะแนน แนะนำรักษาตามอาการและไม่จ่ายยาปฏิชีวนะ
🎯 ทำไมข้อนี้ถึงถูก: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t>
        </is>
      </c>
      <c r="L9" s="186" t="n"/>
      <c r="M9" s="186" t="inlineStr">
        <is>
          <t>Infectious diseases</t>
        </is>
      </c>
      <c r="N9" s="186" t="inlineStr">
        <is>
          <t>URTI</t>
        </is>
      </c>
      <c r="O9" s="185" t="inlineStr">
        <is>
          <t>Clinic</t>
        </is>
      </c>
      <c r="P9" s="186" t="inlineStr">
        <is>
          <t>ข้อ 2.1 Mock Infectious RxCU84</t>
        </is>
      </c>
      <c r="Q9" s="185" t="inlineStr">
        <is>
          <t>ข้อสอบจำลอง</t>
        </is>
      </c>
      <c r="R9" s="185" t="inlineStr">
        <is>
          <t>Mock RxCU84</t>
        </is>
      </c>
      <c r="S9" s="185" t="n"/>
    </row>
    <row r="10" ht="24" customHeight="1" s="49">
      <c r="A10" s="187" t="n">
        <v>8</v>
      </c>
      <c r="B10" s="186" t="inlineStr">
        <is>
          <t>ผู้ป่วยชายอายุ 25 ปี เจ็บคอจากหวัดไวรัส ขอซื้อ Amoxicillin ที่ร้านยา</t>
        </is>
      </c>
      <c r="C10" s="186" t="inlineStr">
        <is>
          <t>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D10" s="186" t="n"/>
      <c r="E10" s="186" t="inlineStr">
        <is>
          <t>จ่าย Amoxicillin ตามความต้องการเพื่อเพิ่มความพึงพอใจและป้องกันโรคแทรกซ้อน</t>
        </is>
      </c>
      <c r="F10" s="186" t="inlineStr">
        <is>
          <t>อธิบายว่าอาการเจ็บคอจากไวรัสต้องใช้ Amoxicillin ควบคู่กับน้ำเกลือล้างจมูก</t>
        </is>
      </c>
      <c r="G10" s="186"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H10" s="186" t="inlineStr">
        <is>
          <t>แนะนำให้ผู้ป่วยเปลี่ยนไปใช้ยาปฏิชีวนะกลุ่มที่แรงกว่า เช่น Roxithromycin เพื่อให้หายไวขึ้น</t>
        </is>
      </c>
      <c r="I10" s="188" t="inlineStr">
        <is>
          <t>แนะนำให้ผู้ป่วยตรวจ ATK และไปโรงพยาบาลเนื่องจากอาการเข้าข่าย Covid-19</t>
        </is>
      </c>
      <c r="J10" s="185" t="inlineStr">
        <is>
          <t>3</t>
        </is>
      </c>
      <c r="K10" s="186"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t>
        </is>
      </c>
      <c r="L10" s="186" t="n"/>
      <c r="M10" s="186" t="inlineStr">
        <is>
          <t>Infectious diseases</t>
        </is>
      </c>
      <c r="N10" s="186" t="inlineStr">
        <is>
          <t>URTI</t>
        </is>
      </c>
      <c r="O10" s="185" t="inlineStr">
        <is>
          <t>Clinic</t>
        </is>
      </c>
      <c r="P10" s="186" t="inlineStr">
        <is>
          <t>ข้อ 2.2 Mock Infectious RxCU84</t>
        </is>
      </c>
      <c r="Q10" s="185" t="inlineStr">
        <is>
          <t>ข้อสอบจำลอง</t>
        </is>
      </c>
      <c r="R10" s="185" t="inlineStr">
        <is>
          <t>Mock RxCU84</t>
        </is>
      </c>
      <c r="S10" s="185" t="n"/>
    </row>
    <row r="11" ht="24" customHeight="1" s="49">
      <c r="A11" s="187" t="n">
        <v>9</v>
      </c>
      <c r="B11" s="186" t="inlineStr">
        <is>
          <t>กรณีผู้ป่วยจำเป็นต้องได้รับยา Doxycycline สำหรับการติดเชื้อแบคทีเรียทางเดินหายใจ</t>
        </is>
      </c>
      <c r="C11" s="186" t="inlineStr">
        <is>
          <t>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D11" s="186" t="n"/>
      <c r="E11" s="186" t="inlineStr">
        <is>
          <t>งดอาหารทุกชนิดก่อนกินยาอย่างน้อย 1 ชั่วโมงเสมอ</t>
        </is>
      </c>
      <c r="F11" s="186" t="inlineStr">
        <is>
          <t>ดื่มน้ำเต็มแก้ว ไม่นอนราบทันทีหลังกินยาอย่างน้อย 30 นาที และเลี่ยงนม/ยาลดกรด/ธาตุเหล็กใกล้เวลากินยา</t>
        </is>
      </c>
      <c r="G11" s="186" t="inlineStr">
        <is>
          <t>ต้องกินคู่กับนมเสมอเพื่อลดการระคายเคืองกระเพาะ</t>
        </is>
      </c>
      <c r="H11" s="186" t="inlineStr">
        <is>
          <t>ไม่มีข้อจำกัดเรื่องอาหารเลย เพราะ doxycycline ถูกรบกวนการดูดซึมจากอาหารเท่ากับ tetracycline รุ่นเก่า</t>
        </is>
      </c>
      <c r="I11" s="188" t="inlineStr">
        <is>
          <t>ต้องกินก่อนอาหารเท่านั้นห้ามกินหลังอาหาร</t>
        </is>
      </c>
      <c r="J11" s="185" t="inlineStr">
        <is>
          <t>2</t>
        </is>
      </c>
      <c r="K11" s="186" t="inlineStr">
        <is>
          <t>✅ คำตอบที่ถูกต้อง: ข้อ ข. ดื่มน้ำเต็มแก้ว ไม่นอนราบทันทีหลังกินยาอย่างน้อย 30 นาที และเลี่ยงนม/ยาลดกรด/ธาตุเหล็กใกล้เวลากินยา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t>
        </is>
      </c>
      <c r="L11" s="186" t="n"/>
      <c r="M11" s="186" t="inlineStr">
        <is>
          <t>Infectious diseases</t>
        </is>
      </c>
      <c r="N11" s="186" t="inlineStr">
        <is>
          <t>Pneumonia</t>
        </is>
      </c>
      <c r="O11" s="185" t="inlineStr">
        <is>
          <t>Clinic</t>
        </is>
      </c>
      <c r="P11" s="186" t="inlineStr">
        <is>
          <t>ข้อ 2.3 Mock Infectious RxCU84</t>
        </is>
      </c>
      <c r="Q11" s="185" t="inlineStr">
        <is>
          <t>ข้อสอบจำลอง</t>
        </is>
      </c>
      <c r="R11" s="185" t="inlineStr">
        <is>
          <t>Mock RxCU84</t>
        </is>
      </c>
      <c r="S11" s="185" t="n"/>
    </row>
    <row r="12" ht="24" customHeight="1" s="49">
      <c r="A12" s="187" t="n">
        <v>10</v>
      </c>
      <c r="B12" s="186" t="inlineStr">
        <is>
          <t>ความรู้ด้านเภสัชวิทยาเกี่ยวกับกลไกการออกฤทธิ์ของ Fluoroquinolones ในโรคติดเชื้อทางเดินหายใจ</t>
        </is>
      </c>
      <c r="C12" s="186" t="inlineStr">
        <is>
          <t>คำถาม: กลไกการออกฤทธิ์ของ fluoroquinolone ในข้อใดอธิบายได้ถูกต้องว่าเหตุใดยานี้จึงไม่มีประโยชน์ในการรักษาโรคหวัดจากไวรัส?</t>
        </is>
      </c>
      <c r="D12" s="186" t="n"/>
      <c r="E12" s="186" t="inlineStr">
        <is>
          <t>ยับยั้ง DNA gyrase/topoisomerase IV ของแบคทีเรีย ซึ่งเป็นเป้าหมายที่ไม่มีอยู่ในไวรัส</t>
        </is>
      </c>
      <c r="F12" s="186" t="inlineStr">
        <is>
          <t>ยับยั้ง 30S ribosomal subunit ของไวรัส</t>
        </is>
      </c>
      <c r="G12" s="186" t="inlineStr">
        <is>
          <t>ยับยั้งการสร้าง capsid ของไวรัสโดยตรง</t>
        </is>
      </c>
      <c r="H12" s="186" t="inlineStr">
        <is>
          <t>ออกฤทธิ์เป็น bacteriostatic เท่านั้น จึงไม่มีฤทธิ์ฆ่าเชื้อใดๆ</t>
        </is>
      </c>
      <c r="I12" s="188" t="inlineStr">
        <is>
          <t>ต้องใช้ร่วมกับ macrolide เสมอจึงจะออกฤทธิ์ต่อไวรัสได้</t>
        </is>
      </c>
      <c r="J12" s="185" t="inlineStr">
        <is>
          <t>1</t>
        </is>
      </c>
      <c r="K12" s="186" t="inlineStr">
        <is>
          <t>✅ คำตอบที่ถูกต้อง: ข้อ ก. ยับยั้ง DNA gyrase/topoisomerase IV ของแบคทีเรีย ซึ่งเป็นเป้าหมายที่ไม่มีอยู่ในไวรัส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t>
        </is>
      </c>
      <c r="L12" s="186" t="n"/>
      <c r="M12" s="186" t="inlineStr">
        <is>
          <t>Infectious diseases</t>
        </is>
      </c>
      <c r="N12" s="186" t="inlineStr">
        <is>
          <t>URTI</t>
        </is>
      </c>
      <c r="O12" s="185" t="inlineStr">
        <is>
          <t>Clinic</t>
        </is>
      </c>
      <c r="P12" s="186" t="inlineStr">
        <is>
          <t>ข้อ 2.4 Mock Infectious RxCU84</t>
        </is>
      </c>
      <c r="Q12" s="185" t="inlineStr">
        <is>
          <t>ข้อสอบจำลอง</t>
        </is>
      </c>
      <c r="R12" s="185" t="inlineStr">
        <is>
          <t>Mock RxCU84</t>
        </is>
      </c>
      <c r="S12" s="185" t="n"/>
    </row>
    <row r="13" ht="24" customHeight="1" s="49">
      <c r="A13" s="187" t="n">
        <v>11</v>
      </c>
      <c r="B13" s="186"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t>
        </is>
      </c>
      <c r="C13" s="186" t="inlineStr">
        <is>
          <t>คำถาม: ผู้ป่วยรายนี้ ควรรักษาด้วยยาต้านไวรัสชนิดใดและขนาดเท่าใดจึงจะเหมาะสมที่สุด?</t>
        </is>
      </c>
      <c r="D13" s="186" t="n"/>
      <c r="E13" s="186" t="inlineStr">
        <is>
          <t>Oseltamivir 75 mg BID นาน 5 วัน</t>
        </is>
      </c>
      <c r="F13" s="186" t="inlineStr">
        <is>
          <t>Baloxavir marboxil 40 mg single dose</t>
        </is>
      </c>
      <c r="G13" s="186" t="inlineStr">
        <is>
          <t>Favipiravir 1,600 mg BID วันแรก</t>
        </is>
      </c>
      <c r="H13" s="186" t="inlineStr">
        <is>
          <t>Oseltamivir 150 mg BID นาน 5 วัน</t>
        </is>
      </c>
      <c r="I13" s="188" t="inlineStr">
        <is>
          <t>Amoxicillin/Clavulanate 1,000 mg BID นาน 10 วัน</t>
        </is>
      </c>
      <c r="J13" s="185" t="inlineStr">
        <is>
          <t>1</t>
        </is>
      </c>
      <c r="K13" s="186" t="inlineStr">
        <is>
          <t>✅ คำตอบที่ถูกต้อง: ข้อ ก. Oseltamivir 75 mg BID นาน 5 วัน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t>
        </is>
      </c>
      <c r="L13" s="186" t="n"/>
      <c r="M13" s="186" t="inlineStr">
        <is>
          <t>Infectious diseases</t>
        </is>
      </c>
      <c r="N13" s="186" t="inlineStr">
        <is>
          <t>Pneumonia</t>
        </is>
      </c>
      <c r="O13" s="185" t="inlineStr">
        <is>
          <t>Clinic</t>
        </is>
      </c>
      <c r="P13" s="186" t="inlineStr">
        <is>
          <t>ข้อ 3.1 Mock Infectious RxCU84</t>
        </is>
      </c>
      <c r="Q13" s="185" t="inlineStr">
        <is>
          <t>ข้อสอบจำลอง</t>
        </is>
      </c>
      <c r="R13" s="185" t="inlineStr">
        <is>
          <t>Mock RxCU84</t>
        </is>
      </c>
      <c r="S13" s="185" t="n"/>
    </row>
    <row r="14" ht="24" customHeight="1" s="49">
      <c r="A14" s="187" t="n">
        <v>12</v>
      </c>
      <c r="B14" s="186" t="inlineStr">
        <is>
          <t>ผู้ป่วยหญิงตั้งครรภ์ติดเชื้อไข้หวัดใหญ่ ปรึกษาคำแนะนำด้านวัคซีนและการป้องกัน</t>
        </is>
      </c>
      <c r="C14" s="186" t="inlineStr">
        <is>
          <t>คำถาม: ควรให้คำแนะนำแก่ผู้ป่วยรายนี้เกี่ยวกับการป้องกันและภาวะแทรกซ้อนอย่างไร?</t>
        </is>
      </c>
      <c r="D14" s="186" t="n"/>
      <c r="E14" s="186" t="inlineStr">
        <is>
          <t>หญิงตั้งครรภ์มีความเสี่ยงต่อภาวะแทรกซ้อนเท่ากับคนปกติทั่วไป จึงไม่ต้องกังวลเป็นพิเศษ</t>
        </is>
      </c>
      <c r="F14" s="186" t="inlineStr">
        <is>
          <t>แนะนำให้พ่นวัคซีนป้องกันไข้หวัดใหญ่ชนิดเชื้ออ่อนฤทธิ์ (LAIV) ทันทีหลังหายป่วย</t>
        </is>
      </c>
      <c r="G14" s="186" t="inlineStr">
        <is>
          <t>วัคซีนไข้หวัดใหญ่ชนิดเชื้อตาย (IIV) สามารถฉีดได้ทุกไตรมาสของการตั้งครรภ์เพื่อป้องกันความรุนแรงของโรค</t>
        </is>
      </c>
      <c r="H14" s="186" t="inlineStr">
        <is>
          <t>หากคนในครอบครัวสัมผัสโรค แนะนำให้รับประทานยา Oseltamivir ป้องกันทันทีก่อนเริ่มมีอาการ</t>
        </is>
      </c>
      <c r="I14" s="188" t="inlineStr">
        <is>
          <t>[NEED_REVIEW]</t>
        </is>
      </c>
      <c r="J14" s="185" t="inlineStr">
        <is>
          <t>3</t>
        </is>
      </c>
      <c r="K14" s="186"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t>
        </is>
      </c>
      <c r="L14" s="186" t="n"/>
      <c r="M14" s="186" t="inlineStr">
        <is>
          <t>Infectious diseases</t>
        </is>
      </c>
      <c r="N14" s="186" t="inlineStr">
        <is>
          <t>URTI</t>
        </is>
      </c>
      <c r="O14" s="185" t="inlineStr">
        <is>
          <t>Clinic</t>
        </is>
      </c>
      <c r="P14" s="186" t="inlineStr">
        <is>
          <t>ข้อ 3.2 Mock Infectious RxCU84</t>
        </is>
      </c>
      <c r="Q14" s="185" t="inlineStr">
        <is>
          <t>ข้อสอบจำลอง</t>
        </is>
      </c>
      <c r="R14" s="185" t="inlineStr">
        <is>
          <t>Mock RxCU84</t>
        </is>
      </c>
      <c r="S14" s="185" t="n"/>
    </row>
    <row r="15" ht="24" customHeight="1" s="49">
      <c r="A15" s="187" t="n">
        <v>13</v>
      </c>
      <c r="B15" s="186"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t>
        </is>
      </c>
      <c r="C15" s="186" t="inlineStr">
        <is>
          <t>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D15" s="186" t="n"/>
      <c r="E15" s="186" t="inlineStr">
        <is>
          <t>Acute uncomplicated cystitis</t>
        </is>
      </c>
      <c r="F15" s="186" t="inlineStr">
        <is>
          <t>Acute complicated cystitis</t>
        </is>
      </c>
      <c r="G15" s="186" t="inlineStr">
        <is>
          <t>Acute uncomplicated pyelonephritis</t>
        </is>
      </c>
      <c r="H15" s="186" t="inlineStr">
        <is>
          <t>Complicated urinary tract infection</t>
        </is>
      </c>
      <c r="I15" s="188" t="inlineStr">
        <is>
          <t>Asymptomatic bacteriuria</t>
        </is>
      </c>
      <c r="J15" s="185" t="inlineStr">
        <is>
          <t>1</t>
        </is>
      </c>
      <c r="K15" s="186" t="inlineStr">
        <is>
          <t>✅ คำตอบที่ถูกต้อง: ข้อ ก. Acute uncomplicated cystitis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t>
        </is>
      </c>
      <c r="L15" s="186" t="n"/>
      <c r="M15" s="186" t="inlineStr">
        <is>
          <t>Infectious diseases</t>
        </is>
      </c>
      <c r="N15" s="186" t="inlineStr">
        <is>
          <t>STDs &amp; vaginitis</t>
        </is>
      </c>
      <c r="O15" s="185" t="inlineStr">
        <is>
          <t>Clinic</t>
        </is>
      </c>
      <c r="P15" s="186" t="inlineStr">
        <is>
          <t>ข้อ 4.1 Mock Infectious RxCU84</t>
        </is>
      </c>
      <c r="Q15" s="185" t="inlineStr">
        <is>
          <t>ข้อสอบจำลอง</t>
        </is>
      </c>
      <c r="R15" s="185" t="inlineStr">
        <is>
          <t>Mock RxCU84</t>
        </is>
      </c>
      <c r="S15" s="185" t="n"/>
    </row>
    <row r="16" ht="24" customHeight="1" s="49">
      <c r="A16" s="187" t="n">
        <v>14</v>
      </c>
      <c r="B16" s="186" t="inlineStr">
        <is>
          <t>ผู้ป่วยหญิงอายุ 30 ปี วินิจฉัยเป็น Acute uncomplicated cystitis</t>
        </is>
      </c>
      <c r="C16" s="186" t="inlineStr">
        <is>
          <t>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D16" s="186" t="n"/>
      <c r="E16" s="186" t="inlineStr">
        <is>
          <t>Ciprofloxacin 500 mg รับประทานวันละ 2 ครั้ง เป็นเวลา 7 วัน</t>
        </is>
      </c>
      <c r="F16" s="186" t="inlineStr">
        <is>
          <t>Nitrofurantoin monohydrate/macrocrystals 100 mg รับประทานวันละ 2 ครั้ง พร้อมอาหาร เป็นเวลา 5 วัน</t>
        </is>
      </c>
      <c r="G16" s="186" t="inlineStr">
        <is>
          <t>Amoxicillin 500 mg รับประทานวันละ 3 ครั้ง หลังอาหาร เป็นเวลา 7 วัน</t>
        </is>
      </c>
      <c r="H16" s="186" t="inlineStr">
        <is>
          <t>Ceftriaxone 1 g ฉีดเข้าหลอดเลือดดำ ครั้งเดียว</t>
        </is>
      </c>
      <c r="I16" s="188" t="inlineStr">
        <is>
          <t>Norfloxacin 400 mg รับประทานวันละ 2 ครั้ง ก่อนอาหาร เป็นเวลา 3 วัน</t>
        </is>
      </c>
      <c r="J16" s="185" t="inlineStr">
        <is>
          <t>2</t>
        </is>
      </c>
      <c r="K16" s="186" t="inlineStr">
        <is>
          <t>✅ คำตอบที่ถูกต้อง: ข้อ ข. Nitrofurantoin monohydrate/macrocrystals 100 mg รับประทานวันละ 2 ครั้ง พร้อมอาหาร เป็นเวลา 5 วัน
🎯 ทำไมข้อนี้ถึงถูก: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t>
        </is>
      </c>
      <c r="L16" s="186" t="n"/>
      <c r="M16" s="186" t="inlineStr">
        <is>
          <t>Infectious diseases</t>
        </is>
      </c>
      <c r="N16" s="186" t="inlineStr">
        <is>
          <t>STDs &amp; vaginitis</t>
        </is>
      </c>
      <c r="O16" s="185" t="inlineStr">
        <is>
          <t>Clinic</t>
        </is>
      </c>
      <c r="P16" s="186" t="inlineStr">
        <is>
          <t>ข้อ 4.2 Mock Infectious RxCU84</t>
        </is>
      </c>
      <c r="Q16" s="185" t="inlineStr">
        <is>
          <t>ข้อสอบจำลอง</t>
        </is>
      </c>
      <c r="R16" s="185" t="inlineStr">
        <is>
          <t>Mock RxCU84</t>
        </is>
      </c>
      <c r="S16" s="185" t="n"/>
    </row>
    <row r="17" ht="24" customHeight="1" s="49">
      <c r="A17" s="187" t="n">
        <v>15</v>
      </c>
      <c r="B17" s="186" t="inlineStr">
        <is>
          <t>การให้คำแนะนำการใช้ยา Fosfomycin trometamol 3 g สำหรับรักษา Acute uncomplicated cystitis</t>
        </is>
      </c>
      <c r="C17" s="186" t="inlineStr">
        <is>
          <t>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D17" s="186" t="n"/>
      <c r="E17" s="186" t="inlineStr">
        <is>
          <t>ละลายผงยาในน้ำอุ่น ดื่มทันทีพร้อมอาหารเช้าวันละ 1 ครั้ง ติดต่อกัน 3 วัน</t>
        </is>
      </c>
      <c r="F17" s="186" t="inlineStr">
        <is>
          <t>ละลายผงยาในน้ำเย็นหรือน้ำอุณหภูมิห้อง ดื่มครั้งเดียวตอนท้องว่าง (หรือก่อนนอนหลังจากปัสสาวะแล้ว)</t>
        </is>
      </c>
      <c r="G17" s="186" t="inlineStr">
        <is>
          <t>รับประทานร่วมกับยาลดกรดชนิดน้ำเพื่อป้องกันอาการกัดกระเพาะอาหาร</t>
        </is>
      </c>
      <c r="H17" s="186" t="inlineStr">
        <is>
          <t>แบ่งละลายยาครึ่งซอง (1.5 g) ดื่มเช้าและเย็นหลังอาหาร</t>
        </is>
      </c>
      <c r="I17" s="188" t="inlineStr">
        <is>
          <t>ละลายยาในนมหรือน้ำผลไม้เพื่อช่วยเพิ่มการดูดซึมยาเข้าสู่ร่างกาย</t>
        </is>
      </c>
      <c r="J17" s="185" t="inlineStr">
        <is>
          <t>2</t>
        </is>
      </c>
      <c r="K17" s="186" t="inlineStr">
        <is>
          <t>✅ คำตอบที่ถูกต้อง: ข้อ ข. ละลายผงยาในน้ำเย็นหรือน้ำอุณหภูมิห้อง ดื่มครั้งเดียวตอนท้องว่าง (หรือก่อนนอนหลังจากปัสสาวะแล้ว)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t>
        </is>
      </c>
      <c r="L17" s="186" t="n"/>
      <c r="M17" s="186" t="inlineStr">
        <is>
          <t>Infectious diseases</t>
        </is>
      </c>
      <c r="N17" s="186" t="inlineStr">
        <is>
          <t>STDs &amp; vaginitis</t>
        </is>
      </c>
      <c r="O17" s="185" t="inlineStr">
        <is>
          <t>Clinic</t>
        </is>
      </c>
      <c r="P17" s="186" t="inlineStr">
        <is>
          <t>ข้อ 4.3 Mock Infectious RxCU84</t>
        </is>
      </c>
      <c r="Q17" s="185" t="inlineStr">
        <is>
          <t>ข้อสอบจำลอง</t>
        </is>
      </c>
      <c r="R17" s="185" t="inlineStr">
        <is>
          <t>Mock RxCU84</t>
        </is>
      </c>
      <c r="S17" s="185" t="n"/>
    </row>
    <row r="18" ht="24" customHeight="1" s="49">
      <c r="A18" s="187" t="n">
        <v>16</v>
      </c>
      <c r="B18" s="186" t="inlineStr">
        <is>
          <t>การเลือกใช้ Fluoroquinolones ในการรักษาโรคติดเชื้อระบบทางเดินปัสสาวะ</t>
        </is>
      </c>
      <c r="C18" s="186" t="inlineStr">
        <is>
          <t>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D18" s="186" t="n"/>
      <c r="E18" s="186" t="inlineStr">
        <is>
          <t>Ciprofloxacin เพราะยับยั้งเอนไซม์ CYP1A2</t>
        </is>
      </c>
      <c r="F18" s="186" t="inlineStr">
        <is>
          <t>Norfloxacin เพราะดูดซึมทางปากไม่ดี</t>
        </is>
      </c>
      <c r="G18" s="186" t="inlineStr">
        <is>
          <t>Moxifloxacin เพราะขับออกทางไตน้อย ไม่ได้ความเข้มข้นเพียงพอในปัสสาวะ</t>
        </is>
      </c>
      <c r="H18" s="186" t="inlineStr">
        <is>
          <t>Levofloxacin เพราะใช้รักษาเฉพาะโรคปอดเท่านั้น</t>
        </is>
      </c>
      <c r="I18" s="188" t="inlineStr">
        <is>
          <t>Gemifloxacin เพราะไม่มีฤทธิ์ต่อเชื้อแกรมลบเลย</t>
        </is>
      </c>
      <c r="J18" s="185" t="inlineStr">
        <is>
          <t>3</t>
        </is>
      </c>
      <c r="K18" s="186" t="inlineStr">
        <is>
          <t>✅ คำตอบที่ถูกต้อง: ข้อ ค. Moxifloxacin เพราะขับออกทางไตน้อย ไม่ได้ความเข้มข้นเพียงพอในปัสสาวะ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t>
        </is>
      </c>
      <c r="L18" s="186" t="n"/>
      <c r="M18" s="186" t="inlineStr">
        <is>
          <t>Infectious diseases</t>
        </is>
      </c>
      <c r="N18" s="186" t="inlineStr">
        <is>
          <t>STDs &amp; vaginitis</t>
        </is>
      </c>
      <c r="O18" s="185" t="inlineStr">
        <is>
          <t>Clinic</t>
        </is>
      </c>
      <c r="P18" s="186" t="inlineStr">
        <is>
          <t>ข้อ 4.4 Mock Infectious RxCU84</t>
        </is>
      </c>
      <c r="Q18" s="185" t="inlineStr">
        <is>
          <t>ข้อสอบจำลอง</t>
        </is>
      </c>
      <c r="R18" s="185" t="inlineStr">
        <is>
          <t>Mock RxCU84</t>
        </is>
      </c>
      <c r="S18" s="185" t="n"/>
    </row>
    <row r="19" ht="24" customHeight="1" s="49">
      <c r="A19" s="187" t="n">
        <v>17</v>
      </c>
      <c r="B19" s="186" t="inlineStr">
        <is>
          <t>ผู้ป่วยมีประวัติเพิ่งเดินทางกลับจากประเทศอินเดียก่อนเกิดอาการปัสสาวะแสบขัด</t>
        </is>
      </c>
      <c r="C19" s="186" t="inlineStr">
        <is>
          <t>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D19" s="186" t="n"/>
      <c r="E19" s="186" t="inlineStr">
        <is>
          <t>ไม่มีความสำคัญ เพราะ fluoroquinolone ยังคงได้ผลดีเท่ากันในทุกภูมิภาคของโลก</t>
        </is>
      </c>
      <c r="F19" s="186"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G19" s="186" t="inlineStr">
        <is>
          <t>ทำให้ต้องปรับขนาดยาตามการทำงานของตับเป็นพิเศษ</t>
        </is>
      </c>
      <c r="H19" s="186" t="inlineStr">
        <is>
          <t>เพิ่มความเสี่ยง tendon rupture จากสภาพอากาศร้อนระหว่างเดินทาง</t>
        </is>
      </c>
      <c r="I19" s="188" t="inlineStr">
        <is>
          <t>ทำให้ต้องหลีกเลี่ยงยากลุ่มนี้เฉพาะในหญิงตั้งครรภ์เท่านั้น</t>
        </is>
      </c>
      <c r="J19" s="185" t="inlineStr">
        <is>
          <t>2</t>
        </is>
      </c>
      <c r="K19" s="186"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t>
        </is>
      </c>
      <c r="L19" s="186" t="n"/>
      <c r="M19" s="186" t="inlineStr">
        <is>
          <t>Infectious diseases</t>
        </is>
      </c>
      <c r="N19" s="186" t="inlineStr">
        <is>
          <t>STDs &amp; vaginitis</t>
        </is>
      </c>
      <c r="O19" s="185" t="inlineStr">
        <is>
          <t>Clinic</t>
        </is>
      </c>
      <c r="P19" s="186" t="inlineStr">
        <is>
          <t>ข้อ 4.5 Mock Infectious RxCU84</t>
        </is>
      </c>
      <c r="Q19" s="185" t="inlineStr">
        <is>
          <t>ข้อสอบจำลอง</t>
        </is>
      </c>
      <c r="R19" s="185" t="inlineStr">
        <is>
          <t>Mock RxCU84</t>
        </is>
      </c>
      <c r="S19" s="185" t="n"/>
    </row>
    <row r="20" ht="24" customHeight="1" s="49">
      <c r="A20" s="187" t="n">
        <v>18</v>
      </c>
      <c r="B20" s="186" t="inlineStr">
        <is>
          <t>ผู้ป่วยได้รับ Norfloxacin สำหรับ UTI และรับประทานแคลเซียมเสริมเป็นประจำ</t>
        </is>
      </c>
      <c r="C20" s="186" t="inlineStr">
        <is>
          <t>คำถาม: หากจ่าย norfloxacin ให้ผู้ป่วยรายนี้ และผู้ป่วยแจ้งว่ากินแคลเซียมเสริมเป็นประจำ ควรให้คำแนะนำอย่างไร?</t>
        </is>
      </c>
      <c r="D20" s="186" t="n"/>
      <c r="E20" s="186" t="inlineStr">
        <is>
          <t>กินพร้อมกันได้เลย ไม่มีปฏิกิริยาต่อกัน</t>
        </is>
      </c>
      <c r="F20" s="186" t="inlineStr">
        <is>
          <t>เว้นระยะห่างระหว่างกิน norfloxacin กับแคลเซียมเสริมอย่างน้อย 2 ชั่วโมง</t>
        </is>
      </c>
      <c r="G20" s="186" t="inlineStr">
        <is>
          <t>ให้หยุดกินแคลเซียมเสริมถาวรตลอดชีวิต</t>
        </is>
      </c>
      <c r="H20" s="186" t="inlineStr">
        <is>
          <t>เปลี่ยนไปใช้แคลเซียมชนิดฉีดแทนทันที</t>
        </is>
      </c>
      <c r="I20" s="188" t="inlineStr">
        <is>
          <t>ให้กินแคลเซียมพร้อมยาเพื่อลดการระคายเคืองกระเพาะจาก norfloxacin</t>
        </is>
      </c>
      <c r="J20" s="185" t="inlineStr">
        <is>
          <t>2</t>
        </is>
      </c>
      <c r="K20" s="186" t="inlineStr">
        <is>
          <t>✅ คำตอบที่ถูกต้อง: ข้อ ข. เว้นระยะห่างระหว่างกิน norfloxacin กับแคลเซียมเสริมอย่างน้อย 2 ชั่วโมง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t>
        </is>
      </c>
      <c r="L20" s="186" t="n"/>
      <c r="M20" s="186" t="inlineStr">
        <is>
          <t>Infectious diseases</t>
        </is>
      </c>
      <c r="N20" s="186" t="inlineStr">
        <is>
          <t>STDs &amp; vaginitis</t>
        </is>
      </c>
      <c r="O20" s="185" t="inlineStr">
        <is>
          <t>Clinic</t>
        </is>
      </c>
      <c r="P20" s="186" t="inlineStr">
        <is>
          <t>ข้อ 4.6 Mock Infectious RxCU84</t>
        </is>
      </c>
      <c r="Q20" s="185" t="inlineStr">
        <is>
          <t>ข้อสอบจำลอง</t>
        </is>
      </c>
      <c r="R20" s="185" t="inlineStr">
        <is>
          <t>Mock RxCU84</t>
        </is>
      </c>
      <c r="S20" s="185" t="n"/>
    </row>
    <row r="21" ht="24" customHeight="1" s="49">
      <c r="A21" s="187" t="n">
        <v>19</v>
      </c>
      <c r="B21" s="186"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t>
        </is>
      </c>
      <c r="C21" s="186" t="inlineStr">
        <is>
          <t>คำถาม: แนวทางการรักษาเบื้องต้นของผู้ป่วยรายนี้ ข้อใดเหมาะสมที่สุด?</t>
        </is>
      </c>
      <c r="D21" s="186" t="n"/>
      <c r="E21" s="186" t="inlineStr">
        <is>
          <t>จ่ายยาปฏิชีวนะทันที เนื่องจากมีไข้และระดับความปวดสูง</t>
        </is>
      </c>
      <c r="F21" s="186" t="inlineStr">
        <is>
          <t>จ่าย Amoxicillin-Clavulanate ทันที เนื่องจากผู้ป่วยเริ่มรับประทานอาหารได้น้อยลง</t>
        </is>
      </c>
      <c r="G21" s="186" t="inlineStr">
        <is>
          <t>แนะนำการจัดการความเจ็บปวดเป็นอันดับแรก และพิจารณาเฝ้าสังเกตอาการ (Watchful waiting) 48-72 ชั่วโมง</t>
        </is>
      </c>
      <c r="H21" s="186" t="inlineStr">
        <is>
          <t>ส่งต่อโรงพยาบาลทันที เนื่องจากเสี่ยงต่อภาวะเยื่อหุ้มสมองอักเสบแทรกซ้อน</t>
        </is>
      </c>
      <c r="I21" s="188" t="inlineStr">
        <is>
          <t>แนะนำให้ใช้ยาหยอดหูที่มีส่วนผสมของยาปฏิชีวนะร่วมกับยาลดไข้</t>
        </is>
      </c>
      <c r="J21" s="185" t="inlineStr">
        <is>
          <t>3</t>
        </is>
      </c>
      <c r="K21" s="186" t="inlineStr">
        <is>
          <t>✅ คำตอบที่ถูกต้อง: ข้อ ค. แนะนำการจัดการความเจ็บปวดเป็นอันดับแรก และพิจารณาเฝ้าสังเกตอาการ (Watchful waiting) 48-72 ชั่วโมง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t>
        </is>
      </c>
      <c r="L21" s="186" t="n"/>
      <c r="M21" s="186" t="inlineStr">
        <is>
          <t>Infectious diseases</t>
        </is>
      </c>
      <c r="N21" s="186" t="inlineStr">
        <is>
          <t>URTI</t>
        </is>
      </c>
      <c r="O21" s="185" t="inlineStr">
        <is>
          <t>Clinic</t>
        </is>
      </c>
      <c r="P21" s="186" t="inlineStr">
        <is>
          <t>ข้อ 5.1 Mock Infectious RxCU84</t>
        </is>
      </c>
      <c r="Q21" s="185" t="inlineStr">
        <is>
          <t>ข้อสอบจำลอง</t>
        </is>
      </c>
      <c r="R21" s="185" t="inlineStr">
        <is>
          <t>Mock RxCU84</t>
        </is>
      </c>
      <c r="S21" s="185" t="n"/>
    </row>
    <row r="22" ht="24" customHeight="1" s="49">
      <c r="A22" s="187" t="n">
        <v>20</v>
      </c>
      <c r="B22" s="186" t="inlineStr">
        <is>
          <t>เด็กชายอายุ 5 ปี หลังสังเกตอาการ 48 ชั่วโมง พบว่ายังมีไข้และปวดหูมากขึ้น มีน้ำสีเหลืองอ่อนไหลออกจากหู</t>
        </is>
      </c>
      <c r="C22" s="186" t="inlineStr">
        <is>
          <t>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D22" s="186" t="n"/>
      <c r="E22" s="186" t="inlineStr">
        <is>
          <t>Amoxicillin 40-50 mg/kg/day นาน 5 วัน</t>
        </is>
      </c>
      <c r="F22" s="186" t="inlineStr">
        <is>
          <t>Amoxicillin 80-90 mg/kg/day นาน 7 วัน</t>
        </is>
      </c>
      <c r="G22" s="186" t="inlineStr">
        <is>
          <t>Amoxicillin-Clavulanate 90 mg/kg/day นาน 10 วัน</t>
        </is>
      </c>
      <c r="H22" s="186" t="inlineStr">
        <is>
          <t>Azithromycin 10 mg/kg วันแรก ตามด้วย 5 mg/kg อีก 4 วัน</t>
        </is>
      </c>
      <c r="I22" s="188" t="inlineStr">
        <is>
          <t>Cephalexin 50 mg/kg/day นาน 10 วัน</t>
        </is>
      </c>
      <c r="J22" s="185" t="inlineStr">
        <is>
          <t>2</t>
        </is>
      </c>
      <c r="K22" s="186" t="inlineStr">
        <is>
          <t>✅ คำตอบที่ถูกต้อง: ข้อ ข. Amoxicillin 80-90 mg/kg/day นาน 7 วัน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t>
        </is>
      </c>
      <c r="L22" s="186" t="n"/>
      <c r="M22" s="186" t="inlineStr">
        <is>
          <t>Infectious diseases</t>
        </is>
      </c>
      <c r="N22" s="186" t="inlineStr">
        <is>
          <t>URTI</t>
        </is>
      </c>
      <c r="O22" s="185" t="inlineStr">
        <is>
          <t>Clinic</t>
        </is>
      </c>
      <c r="P22" s="186" t="inlineStr">
        <is>
          <t>ข้อ 5.2 Mock Infectious RxCU84</t>
        </is>
      </c>
      <c r="Q22" s="185" t="inlineStr">
        <is>
          <t>ข้อสอบจำลอง</t>
        </is>
      </c>
      <c r="R22" s="185" t="inlineStr">
        <is>
          <t>Mock RxCU84</t>
        </is>
      </c>
      <c r="S22" s="185" t="n"/>
    </row>
    <row r="23" ht="24" customHeight="1" s="49">
      <c r="A23" s="187" t="n">
        <v>21</v>
      </c>
      <c r="B23" s="186" t="inlineStr">
        <is>
          <t>เด็กชายอายุ 5 ปี ได้รับยาปฏิชีวนะไป 2 วัน พบว่าไข้สูงขึ้น เกิดแผลเปื่อยรอบปาก ผิวหนังพุพองและหลุดลอก</t>
        </is>
      </c>
      <c r="C23" s="186" t="inlineStr">
        <is>
          <t>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D23" s="186" t="n"/>
      <c r="E23" s="186" t="inlineStr">
        <is>
          <t>ให้รับประทานยาปฏิชีวนะต่อไปจนครบ 3 วันเพื่อดูการตอบสนองของยาอีกครั้ง</t>
        </is>
      </c>
      <c r="F23" s="186" t="inlineStr">
        <is>
          <t>สั่งให้หยุดยาปฏิชีวนะทันทีและรีบส่งตัวผู้ป่วยไปยังห้องฉุกเฉินของโรงพยาบาลโดยด่วน</t>
        </is>
      </c>
      <c r="G23" s="186" t="inlineStr">
        <is>
          <t>แนะนำให้ใช้ยาฆ่าเชื้อชนิดทาบริเวณผิวหนังที่พุพองและใช้ยาป้ายปากเพื่อรักษาแผลเปื่อย</t>
        </is>
      </c>
      <c r="H23" s="186" t="inlineStr">
        <is>
          <t>อาการแผลเปื่อยรอบปากเป็นอาการปกติของการติดเชื้อไวรัสซ้ำซ้อน ไม่เกี่ยวข้องกับยาปฏิชีวนะ</t>
        </is>
      </c>
      <c r="I23" s="188" t="inlineStr">
        <is>
          <t>ให้ Antihistamine ขนาดสูงเพื่อยับยั้งอาการ และเช็ดตัวบ่อยๆ พร้อมเฝ้าดูอาการต่อที่บ้าน 24 ชั่วโมง</t>
        </is>
      </c>
      <c r="J23" s="185" t="inlineStr">
        <is>
          <t>2</t>
        </is>
      </c>
      <c r="K23" s="186" t="inlineStr">
        <is>
          <t>✅ คำตอบที่ถูกต้อง: ข้อ ข. สั่งให้หยุดยาปฏิชีวนะทันทีและรีบส่งตัวผู้ป่วยไปยังห้องฉุกเฉินของโรงพยาบาลโดยด่วน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t>
        </is>
      </c>
      <c r="L23" s="186" t="n"/>
      <c r="M23" s="186" t="inlineStr">
        <is>
          <t>Infectious diseases</t>
        </is>
      </c>
      <c r="N23" s="186" t="inlineStr">
        <is>
          <t>Pneumonia</t>
        </is>
      </c>
      <c r="O23" s="185" t="inlineStr">
        <is>
          <t>Clinic</t>
        </is>
      </c>
      <c r="P23" s="186" t="inlineStr">
        <is>
          <t>ข้อ 5.3 Mock Infectious RxCU84</t>
        </is>
      </c>
      <c r="Q23" s="185" t="inlineStr">
        <is>
          <t>ข้อสอบจำลอง</t>
        </is>
      </c>
      <c r="R23" s="185" t="inlineStr">
        <is>
          <t>Mock RxCU84</t>
        </is>
      </c>
      <c r="S23" s="185" t="n"/>
    </row>
    <row r="24" ht="24" customHeight="1" s="49">
      <c r="A24" s="187" t="n">
        <v>22</v>
      </c>
      <c r="B24" s="186" t="inlineStr">
        <is>
          <t>ข้อพิจารณาการใช้ Doxycycline ในเด็กอายุ 5 ปี</t>
        </is>
      </c>
      <c r="C24" s="186" t="inlineStr">
        <is>
          <t>คำถาม: เหตุใดจึงควรหลีกเลี่ยงการใช้ doxycycline ในเด็กชายอายุ 5 ปีรายนี้ หากพิจารณาเป็นทางเลือกรักษาการติดเชื้อทั่วไป?</t>
        </is>
      </c>
      <c r="D24" s="186" t="n"/>
      <c r="E24" s="186" t="inlineStr">
        <is>
          <t>เสี่ยงฟันเปลี่ยนสีถาวรและกดการเจริญเติบโตของกระดูก เนื่องจากยาจับกับแคลเซียมในกระดูก/ฟันที่กำลังสร้าง</t>
        </is>
      </c>
      <c r="F24" s="186" t="inlineStr">
        <is>
          <t>เสี่ยง tendon rupture สูงเป็นพิเศษในเด็ก</t>
        </is>
      </c>
      <c r="G24" s="186" t="inlineStr">
        <is>
          <t>เสี่ยง ototoxicity ถาวรในเด็กเล็กโดยเฉพาะ</t>
        </is>
      </c>
      <c r="H24" s="186" t="inlineStr">
        <is>
          <t>เสี่ยง QT prolongation รุนแรงกว่าผู้ใหญ่มาก</t>
        </is>
      </c>
      <c r="I24" s="188" t="inlineStr">
        <is>
          <t>ไม่มีรูปแบบยาน้ำสำหรับเด็กเล็ก</t>
        </is>
      </c>
      <c r="J24" s="185" t="inlineStr">
        <is>
          <t>1</t>
        </is>
      </c>
      <c r="K24" s="186"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t>
        </is>
      </c>
      <c r="L24" s="186" t="n"/>
      <c r="M24" s="186" t="inlineStr">
        <is>
          <t>Infectious diseases</t>
        </is>
      </c>
      <c r="N24" s="186" t="inlineStr">
        <is>
          <t>STDs &amp; vaginitis</t>
        </is>
      </c>
      <c r="O24" s="185" t="inlineStr">
        <is>
          <t>Clinic</t>
        </is>
      </c>
      <c r="P24" s="186" t="inlineStr">
        <is>
          <t>ข้อ 5.4 Mock Infectious RxCU84</t>
        </is>
      </c>
      <c r="Q24" s="185" t="inlineStr">
        <is>
          <t>ข้อสอบจำลอง</t>
        </is>
      </c>
      <c r="R24" s="185" t="inlineStr">
        <is>
          <t>Mock RxCU84</t>
        </is>
      </c>
      <c r="S24" s="185" t="n"/>
    </row>
    <row r="25" ht="24" customHeight="1" s="49">
      <c r="A25" s="187" t="n">
        <v>23</v>
      </c>
      <c r="B25" s="186" t="inlineStr">
        <is>
          <t>เด็กชายอายุ 5 ปี ป่วยเป็น AOM และมีประวัติแพ้ penicillin แบบ anaphylaxis</t>
        </is>
      </c>
      <c r="C25" s="186" t="inlineStr">
        <is>
          <t>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D25" s="186" t="n"/>
      <c r="E25" s="186" t="inlineStr">
        <is>
          <t>Gentamicin — ครอบคลุม H. influenzae ได้ดีเยี่ยม</t>
        </is>
      </c>
      <c r="F25" s="186" t="inlineStr">
        <is>
          <t>Clindamycin — ครอบคลุมเชื้อแกรมบวกได้ดี แต่ไม่ครอบคลุม H. influenzae ซึ่งเป็นเชื้อก่อโรคหูชั้นกลางอักเสบที่พบบ่อย</t>
        </is>
      </c>
      <c r="G25" s="186" t="inlineStr">
        <is>
          <t>Moxifloxacin — เป็นยาทางเลือกแรกในเด็กเมื่อแพ้ penicillin</t>
        </is>
      </c>
      <c r="H25" s="186" t="inlineStr">
        <is>
          <t>Tigecycline — ปลอดภัยและใช้ได้ทั่วไปในเด็กเล็ก</t>
        </is>
      </c>
      <c r="I25" s="188" t="inlineStr">
        <is>
          <t>Doxycycline — ครอบคลุมเชื้อก่อโรคหูชั้นกลางอักเสบได้ครบถ้วน</t>
        </is>
      </c>
      <c r="J25" s="185" t="inlineStr">
        <is>
          <t>2</t>
        </is>
      </c>
      <c r="K25" s="186" t="inlineStr">
        <is>
          <t>✅ คำตอบที่ถูกต้อง: ข้อ ข. Clindamycin — ครอบคลุมเชื้อแกรมบวกได้ดี แต่ไม่ครอบคลุม H. influenzae ซึ่งเป็นเชื้อก่อโรคหูชั้นกลางอักเสบที่พบบ่อย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t>
        </is>
      </c>
      <c r="L25" s="186" t="n"/>
      <c r="M25" s="186" t="inlineStr">
        <is>
          <t>Infectious diseases</t>
        </is>
      </c>
      <c r="N25" s="186" t="inlineStr">
        <is>
          <t>URTI</t>
        </is>
      </c>
      <c r="O25" s="185" t="inlineStr">
        <is>
          <t>Clinic</t>
        </is>
      </c>
      <c r="P25" s="186" t="inlineStr">
        <is>
          <t>ข้อ 5.5 Mock Infectious RxCU84</t>
        </is>
      </c>
      <c r="Q25" s="185" t="inlineStr">
        <is>
          <t>ข้อสอบจำลอง</t>
        </is>
      </c>
      <c r="R25" s="185" t="inlineStr">
        <is>
          <t>Mock RxCU84</t>
        </is>
      </c>
      <c r="S25" s="185" t="n"/>
    </row>
    <row r="26" ht="24" customHeight="1" s="49">
      <c r="A26" s="187" t="n">
        <v>24</v>
      </c>
      <c r="B26" s="186" t="inlineStr">
        <is>
          <t>ข้อห้ามและความปลอดภัยของการใช้ยากลุ่ม Fluoroquinolones ในเด็ก</t>
        </is>
      </c>
      <c r="C26" s="186" t="inlineStr">
        <is>
          <t>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D26" s="186" t="n"/>
      <c r="E26" s="186" t="inlineStr">
        <is>
          <t>เพราะมีราคาแพงเกินไปสำหรับผู้ป่วยเด็ก</t>
        </is>
      </c>
      <c r="F26" s="186" t="inlineStr">
        <is>
          <t>เพราะมีความเป็นพิษต่อกระดูกอ่อน (cartilage toxicity) จากการศึกษาในสัตว์ทดลอง จึงหลีกเลี่ยงในเด็กและหญิงตั้งครรภ์</t>
        </is>
      </c>
      <c r="G26" s="186" t="inlineStr">
        <is>
          <t>เพราะไม่มีรูปแบบยาน้ำสำหรับเด็ก</t>
        </is>
      </c>
      <c r="H26" s="186" t="inlineStr">
        <is>
          <t>เพราะออกฤทธิ์แบบ bacteriostatic เท่านั้นในผู้ป่วยเด็ก</t>
        </is>
      </c>
      <c r="I26" s="188" t="inlineStr">
        <is>
          <t>เพราะเพิ่มความเสี่ยง Fanconi syndrome เฉพาะในเด็กเท่านั้น</t>
        </is>
      </c>
      <c r="J26" s="185" t="inlineStr">
        <is>
          <t>2</t>
        </is>
      </c>
      <c r="K26" s="186" t="inlineStr">
        <is>
          <t>✅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t>
        </is>
      </c>
      <c r="L26" s="186" t="n"/>
      <c r="M26" s="186" t="inlineStr">
        <is>
          <t>Infectious diseases</t>
        </is>
      </c>
      <c r="N26" s="186" t="inlineStr">
        <is>
          <t>Pneumonia</t>
        </is>
      </c>
      <c r="O26" s="185" t="inlineStr">
        <is>
          <t>Clinic</t>
        </is>
      </c>
      <c r="P26" s="186" t="inlineStr">
        <is>
          <t>ข้อ 5.6 Mock Infectious RxCU84</t>
        </is>
      </c>
      <c r="Q26" s="185" t="inlineStr">
        <is>
          <t>ข้อสอบจำลอง</t>
        </is>
      </c>
      <c r="R26" s="185" t="inlineStr">
        <is>
          <t>Mock RxCU84</t>
        </is>
      </c>
      <c r="S26" s="185" t="n"/>
    </row>
    <row r="27" ht="24" customHeight="1" s="49">
      <c r="A27" s="187" t="n">
        <v>25</v>
      </c>
      <c r="B27" s="186"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t>
        </is>
      </c>
      <c r="C27" s="186" t="inlineStr">
        <is>
          <t>คำถาม: จากผลการตรวจทางห้องปฏิบัติการ ผู้ป่วยรายนี้มีอาการเข้าได้กับภาวะใดมากที่สุด?</t>
        </is>
      </c>
      <c r="D27" s="186" t="n"/>
      <c r="E27" s="186" t="inlineStr">
        <is>
          <t>Acute hepatitis B</t>
        </is>
      </c>
      <c r="F27" s="186" t="inlineStr">
        <is>
          <t>Chronic hepatitis B</t>
        </is>
      </c>
      <c r="G27" s="186" t="inlineStr">
        <is>
          <t>เคยติดเชื้อ hepatitis B และรักษาหายแล้ว</t>
        </is>
      </c>
      <c r="H27" s="186" t="inlineStr">
        <is>
          <t>ได้รับวัคซีนป้องกัน hepatitis B และมีภูมิคุ้มกัน</t>
        </is>
      </c>
      <c r="I27" s="188" t="inlineStr">
        <is>
          <t>อยู่ในช่วง Window period ของการติดเชื้อ</t>
        </is>
      </c>
      <c r="J27" s="185" t="inlineStr">
        <is>
          <t>2</t>
        </is>
      </c>
      <c r="K27" s="186" t="inlineStr">
        <is>
          <t>✅ คำตอบที่ถูกต้อง: ข้อ ข. Chronic hepatitis B
🎯 ทำไมข้อนี้ถึงถูก: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t>
        </is>
      </c>
      <c r="L27" s="186" t="n"/>
      <c r="M27" s="186" t="inlineStr">
        <is>
          <t>Infectious diseases</t>
        </is>
      </c>
      <c r="N27" s="186" t="inlineStr">
        <is>
          <t>HIV infection</t>
        </is>
      </c>
      <c r="O27" s="185" t="inlineStr">
        <is>
          <t>Clinic</t>
        </is>
      </c>
      <c r="P27" s="186" t="inlineStr">
        <is>
          <t>ข้อ 8.1 Mock Infectious RxCU84</t>
        </is>
      </c>
      <c r="Q27" s="185" t="inlineStr">
        <is>
          <t>ข้อสอบจำลอง</t>
        </is>
      </c>
      <c r="R27" s="185" t="inlineStr">
        <is>
          <t>Mock RxCU84</t>
        </is>
      </c>
      <c r="S27" s="185" t="n"/>
    </row>
    <row r="28" ht="24" customHeight="1" s="49">
      <c r="A28" s="187" t="n">
        <v>26</v>
      </c>
      <c r="B28" s="186" t="inlineStr">
        <is>
          <t>ผู้ป่วยชายอายุ 56 ปี เป็น Chronic Hepatitis B ผลตรวจเพิ่มเติมพบ:
HBV DNA = 3.8 × 10^6 IU/mL, HBeAg (+), Ultrasound ไม่พบตับแข็ง, ค่า ALT ยังคงสูงกว่าค่าปกติ</t>
        </is>
      </c>
      <c r="C28" s="186" t="inlineStr">
        <is>
          <t>คำถาม: ผู้ป่วยรายนี้น่าจะอยู่ในระยะ (Phase) ใดของโรคมากที่สุด?</t>
        </is>
      </c>
      <c r="D28" s="186" t="n"/>
      <c r="E28" s="186" t="inlineStr">
        <is>
          <t>ผู้ป่วยเป็น acute hepatitis B</t>
        </is>
      </c>
      <c r="F28" s="186" t="inlineStr">
        <is>
          <t>Immune Tolerance Phase</t>
        </is>
      </c>
      <c r="G28" s="186" t="inlineStr">
        <is>
          <t>Immune Active Phase</t>
        </is>
      </c>
      <c r="H28" s="186" t="inlineStr">
        <is>
          <t>Inactive Carrier Phase</t>
        </is>
      </c>
      <c r="I28" s="188" t="inlineStr">
        <is>
          <t>Reactivation Phase</t>
        </is>
      </c>
      <c r="J28" s="185" t="inlineStr">
        <is>
          <t>3</t>
        </is>
      </c>
      <c r="K28" s="186" t="inlineStr">
        <is>
          <t>✅ คำตอบที่ถูกต้อง: ข้อ ค. Immune Active Phase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t>
        </is>
      </c>
      <c r="L28" s="186" t="n"/>
      <c r="M28" s="186" t="inlineStr">
        <is>
          <t>Infectious diseases</t>
        </is>
      </c>
      <c r="N28" s="186" t="inlineStr">
        <is>
          <t>Pneumonia</t>
        </is>
      </c>
      <c r="O28" s="185" t="inlineStr">
        <is>
          <t>Clinic</t>
        </is>
      </c>
      <c r="P28" s="186" t="inlineStr">
        <is>
          <t>ข้อ 8.2 Mock Infectious RxCU84</t>
        </is>
      </c>
      <c r="Q28" s="185" t="inlineStr">
        <is>
          <t>ข้อสอบจำลอง</t>
        </is>
      </c>
      <c r="R28" s="185" t="inlineStr">
        <is>
          <t>Mock RxCU84</t>
        </is>
      </c>
      <c r="S28" s="185" t="n"/>
    </row>
    <row r="29" ht="24" customHeight="1" s="49">
      <c r="A29" s="187" t="n">
        <v>27</v>
      </c>
      <c r="B29" s="186"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t>
        </is>
      </c>
      <c r="C29" s="186" t="inlineStr">
        <is>
          <t>คำถาม: จากข้อมูลเพิ่มเติมดังกล่าว ยาข้อใดเหมาะสมที่สุดในการรักษาผู้ป่วยรายนี้?</t>
        </is>
      </c>
      <c r="D29" s="186" t="n"/>
      <c r="E29" s="186" t="inlineStr">
        <is>
          <t>Tenofovir disoproxil fumarate (TDF) 300 mg รับประทานวันละ 1 ครั้ง</t>
        </is>
      </c>
      <c r="F29" s="186" t="inlineStr">
        <is>
          <t>Lamivudine 100 mg รับประทานวันละ 1 ครั้ง</t>
        </is>
      </c>
      <c r="G29" s="186" t="inlineStr">
        <is>
          <t>Entecavir 0.5 mg รับประทานวันละ 1 ครั้ง (ปรับขนาดตามการทำงานของไต)</t>
        </is>
      </c>
      <c r="H29" s="186" t="inlineStr">
        <is>
          <t>Peginterferon alfa-2a 180 mcg ฉีดใต้ผิวหนังสัปดาห์ละ 1 ครั้ง</t>
        </is>
      </c>
      <c r="I29" s="188" t="inlineStr">
        <is>
          <t>Telbivudine 600 mg รับประทานวันละ 1 ครั้ง</t>
        </is>
      </c>
      <c r="J29" s="185" t="inlineStr">
        <is>
          <t>3</t>
        </is>
      </c>
      <c r="K29" s="186" t="inlineStr">
        <is>
          <t>✅ คำตอบที่ถูกต้อง: ข้อ ค. Entecavir 0.5 mg รับประทานวันละ 1 ครั้ง (ปรับขนาดตามการทำงานของไต)
🎯 ทำไมข้อนี้ถึงถูก: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t>
        </is>
      </c>
      <c r="L29" s="186" t="n"/>
      <c r="M29" s="186" t="inlineStr">
        <is>
          <t>Infectious diseases</t>
        </is>
      </c>
      <c r="N29" s="186" t="inlineStr">
        <is>
          <t>HIV infection</t>
        </is>
      </c>
      <c r="O29" s="185" t="inlineStr">
        <is>
          <t>Clinic</t>
        </is>
      </c>
      <c r="P29" s="186" t="inlineStr">
        <is>
          <t>ข้อ 8.3 Mock Infectious RxCU84</t>
        </is>
      </c>
      <c r="Q29" s="185" t="inlineStr">
        <is>
          <t>ข้อสอบจำลอง</t>
        </is>
      </c>
      <c r="R29" s="185" t="inlineStr">
        <is>
          <t>Mock RxCU84</t>
        </is>
      </c>
      <c r="S29" s="185" t="n"/>
    </row>
    <row r="30" ht="24" customHeight="1" s="49">
      <c r="A30" s="187" t="n">
        <v>28</v>
      </c>
      <c r="B30" s="186" t="inlineStr">
        <is>
          <t>เป้าหมายการรักษาผู้ป่วยโรคไวรัสตับอักเสบบีเรื้อรังในระยะยาว</t>
        </is>
      </c>
      <c r="C30" s="186" t="inlineStr">
        <is>
          <t>คำถาม: ข้อใดเป็นเป้าหมายระยะยาวที่สำคัญที่สุดในการรักษาโรคไวรัสตับอักเสบบีเรื้อรัง?</t>
        </is>
      </c>
      <c r="D30" s="186" t="n"/>
      <c r="E30" s="186" t="inlineStr">
        <is>
          <t>ทำให้ค่า AST และ ALT กลับสู่ศูนย์</t>
        </is>
      </c>
      <c r="F30" s="186" t="inlineStr">
        <is>
          <t>ทำให้ HBsAg เปลี่ยนเป็นลบในผู้ป่วยทุกราย</t>
        </is>
      </c>
      <c r="G30" s="186" t="inlineStr">
        <is>
          <t>กำจัด HBV cccDNA ออกจากเซลล์ตับให้หมด</t>
        </is>
      </c>
      <c r="H30" s="186" t="inlineStr">
        <is>
          <t>ลดการดำเนินโรคไปสู่ตับแข็ง มะเร็งตับ และลดอัตราการเสียชีวิต</t>
        </is>
      </c>
      <c r="I30" s="188" t="inlineStr">
        <is>
          <t>ทำให้ Anti-HBs เปลี่ยนเป็นบวกภายใน 6 เดือน</t>
        </is>
      </c>
      <c r="J30" s="185" t="inlineStr">
        <is>
          <t>4</t>
        </is>
      </c>
      <c r="K30" s="186" t="inlineStr">
        <is>
          <t>✅ คำตอบที่ถูกต้อง: ข้อ ง. ลดการดำเนินโรคไปสู่ตับแข็ง มะเร็งตับ และลดอัตราการเสียชีวิต
🎯 ทำไมข้อนี้ถึงถูก: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t>
        </is>
      </c>
      <c r="L30" s="186" t="n"/>
      <c r="M30" s="186" t="inlineStr">
        <is>
          <t>Infectious diseases</t>
        </is>
      </c>
      <c r="N30" s="186" t="inlineStr">
        <is>
          <t>Pneumonia</t>
        </is>
      </c>
      <c r="O30" s="185" t="inlineStr">
        <is>
          <t>Clinic</t>
        </is>
      </c>
      <c r="P30" s="186" t="inlineStr">
        <is>
          <t>ข้อ 8.4 Mock Infectious RxCU84</t>
        </is>
      </c>
      <c r="Q30" s="185" t="inlineStr">
        <is>
          <t>ข้อสอบจำลอง</t>
        </is>
      </c>
      <c r="R30" s="185" t="inlineStr">
        <is>
          <t>Mock RxCU84</t>
        </is>
      </c>
      <c r="S30" s="185" t="n"/>
    </row>
    <row r="31" ht="24" customHeight="1" s="49">
      <c r="A31" s="187" t="n">
        <v>29</v>
      </c>
      <c r="B31" s="186" t="inlineStr">
        <is>
          <t>การตรวจติดตามทางห้องปฏิบัติการในผู้ป่วยโรคไวรัสตับอักเสบบี</t>
        </is>
      </c>
      <c r="C31" s="186" t="inlineStr">
        <is>
          <t>คำถาม: ข้อใดเป็นเหตุผลสำคัญที่สุดในการตรวจระดับ HBV DNA เพิ่มเติมในผู้ป่วยรายนี้?</t>
        </is>
      </c>
      <c r="D31" s="186" t="n"/>
      <c r="E31" s="186" t="inlineStr">
        <is>
          <t>เพื่อยืนยันว่าผู้ป่วยเคยได้รับวัคซีนป้องกันไวรัสตับอักเสบบี</t>
        </is>
      </c>
      <c r="F31" s="186" t="inlineStr">
        <is>
          <t>เพื่อประเมินระดับการแบ่งตัวของไวรัส และใช้ประกอบการตัดสินใจเริ่มรักษา รวมถึงติดตามผลการรักษา</t>
        </is>
      </c>
      <c r="G31" s="186" t="inlineStr">
        <is>
          <t>เพื่อยืนยันภาวะตับแข็ง</t>
        </is>
      </c>
      <c r="H31" s="186" t="inlineStr">
        <is>
          <t>เพื่อประเมินระดับภูมิคุ้มกันต่อไวรัสตับอักเสบบี</t>
        </is>
      </c>
      <c r="I31" s="188" t="inlineStr">
        <is>
          <t>เพื่อยืนยันการติดเชื้อไวรัสตับอักเสบชนิดเอร่วมด้วย</t>
        </is>
      </c>
      <c r="J31" s="185" t="inlineStr">
        <is>
          <t>2</t>
        </is>
      </c>
      <c r="K31" s="186" t="inlineStr">
        <is>
          <t>✅ คำตอบที่ถูกต้อง: ข้อ ข. เพื่อประเมินระดับการแบ่งตัวของไวรัส และใช้ประกอบการตัดสินใจเริ่มรักษา รวมถึงติดตามผลการรักษา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t>
        </is>
      </c>
      <c r="L31" s="186" t="n"/>
      <c r="M31" s="186" t="inlineStr">
        <is>
          <t>Infectious diseases</t>
        </is>
      </c>
      <c r="N31" s="186" t="inlineStr">
        <is>
          <t>Pneumonia</t>
        </is>
      </c>
      <c r="O31" s="185" t="inlineStr">
        <is>
          <t>Clinic</t>
        </is>
      </c>
      <c r="P31" s="186" t="inlineStr">
        <is>
          <t>ข้อ 8.5 Mock Infectious RxCU84</t>
        </is>
      </c>
      <c r="Q31" s="185" t="inlineStr">
        <is>
          <t>ข้อสอบจำลอง</t>
        </is>
      </c>
      <c r="R31" s="185" t="inlineStr">
        <is>
          <t>Mock RxCU84</t>
        </is>
      </c>
      <c r="S31" s="185" t="n"/>
    </row>
    <row r="32" ht="24" customHeight="1" s="49">
      <c r="A32" s="187" t="n">
        <v>30</v>
      </c>
      <c r="B32" s="186"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t>
        </is>
      </c>
      <c r="C32" s="186" t="inlineStr">
        <is>
          <t>คำถาม: จากข้อมูลอาการและผลตรวจทางห้องปฏิบัติการ ผู้ป่วยรายนี้น่าจะได้รับการวินิจฉัยเป็นโรคใดมากที่สุด?</t>
        </is>
      </c>
      <c r="D32" s="186" t="n"/>
      <c r="E32" s="186" t="inlineStr">
        <is>
          <t>Community-acquired pneumonia (CAP)</t>
        </is>
      </c>
      <c r="F32" s="186" t="inlineStr">
        <is>
          <t>Pulmonary tuberculosis</t>
        </is>
      </c>
      <c r="G32" s="186" t="inlineStr">
        <is>
          <t>Lung cancer</t>
        </is>
      </c>
      <c r="H32" s="186" t="inlineStr">
        <is>
          <t>Bronchiectasis</t>
        </is>
      </c>
      <c r="I32" s="188" t="inlineStr">
        <is>
          <t>Pneumocystis jirovecii pneumonia (PJP)</t>
        </is>
      </c>
      <c r="J32" s="185" t="inlineStr">
        <is>
          <t>2</t>
        </is>
      </c>
      <c r="K32" s="186" t="inlineStr">
        <is>
          <t>✅ คำตอบที่ถูกต้อง: ข้อ ข. Pulmonary tuberculosis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t>
        </is>
      </c>
      <c r="L32" s="186" t="n"/>
      <c r="M32" s="186" t="inlineStr">
        <is>
          <t>Infectious diseases</t>
        </is>
      </c>
      <c r="N32" s="186" t="inlineStr">
        <is>
          <t>Tuberculosis</t>
        </is>
      </c>
      <c r="O32" s="185" t="inlineStr">
        <is>
          <t>Clinic</t>
        </is>
      </c>
      <c r="P32" s="186" t="inlineStr">
        <is>
          <t>ข้อ 9.1 Mock Infectious RxCU84</t>
        </is>
      </c>
      <c r="Q32" s="185" t="inlineStr">
        <is>
          <t>ข้อสอบจำลอง</t>
        </is>
      </c>
      <c r="R32" s="185" t="inlineStr">
        <is>
          <t>Mock RxCU84</t>
        </is>
      </c>
      <c r="S32" s="185" t="n"/>
    </row>
    <row r="33" ht="24" customHeight="1" s="49">
      <c r="A33" s="187" t="n">
        <v>31</v>
      </c>
      <c r="B33" s="186" t="inlineStr">
        <is>
          <t>ผู้ป่วยหญิงอายุ 29 ปี ผลตรวจเสมหะพบ AFB sputum smear 3+</t>
        </is>
      </c>
      <c r="C33" s="186" t="inlineStr">
        <is>
          <t>คำถาม: ผล AFB sputum smear 3+ ในผู้ป่วยรายนี้มีความหมายมากที่สุดข้อใด?</t>
        </is>
      </c>
      <c r="D33" s="186" t="n"/>
      <c r="E33" s="186" t="inlineStr">
        <is>
          <t>ยืนยันว่าเชื้อดื้อต่อยา Rifampicin</t>
        </is>
      </c>
      <c r="F33" s="186" t="inlineStr">
        <is>
          <t>ผู้ป่วยมีเชื้อวัณโรคในกระแสเลือด</t>
        </is>
      </c>
      <c r="G33" s="186" t="inlineStr">
        <is>
          <t>พบเชื้อ acid-fast bacilli ในเสมหะจำนวนมาก และมีโอกาสแพร่เชื้อสูง</t>
        </is>
      </c>
      <c r="H33" s="186" t="inlineStr">
        <is>
          <t>ยืนยันว่าเป็นเชื้อ Mycobacterium tuberculosis โดยไม่ต้องตรวจเพิ่มเติม</t>
        </is>
      </c>
      <c r="I33" s="188" t="inlineStr">
        <is>
          <t>ผู้ป่วยมีภาวะติดเชื้อแบคทีเรียแทรกซ้อนในทางเดินหายใจส่วนบน</t>
        </is>
      </c>
      <c r="J33" s="185" t="inlineStr">
        <is>
          <t>3</t>
        </is>
      </c>
      <c r="K33" s="186" t="inlineStr">
        <is>
          <t>✅ คำตอบที่ถูกต้อง: ข้อ ค. พบเชื้อ acid-fast bacilli ในเสมหะจำนวนมาก และมีโอกาสแพร่เชื้อสูง
🎯 ทำไมข้อนี้ถึงถูก: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t>
        </is>
      </c>
      <c r="L33" s="186" t="n"/>
      <c r="M33" s="186" t="inlineStr">
        <is>
          <t>Infectious diseases</t>
        </is>
      </c>
      <c r="N33" s="186" t="inlineStr">
        <is>
          <t>Tuberculosis</t>
        </is>
      </c>
      <c r="O33" s="185" t="inlineStr">
        <is>
          <t>Clinic</t>
        </is>
      </c>
      <c r="P33" s="186" t="inlineStr">
        <is>
          <t>ข้อ 9.2 Mock Infectious RxCU84</t>
        </is>
      </c>
      <c r="Q33" s="185" t="inlineStr">
        <is>
          <t>ข้อสอบจำลอง</t>
        </is>
      </c>
      <c r="R33" s="185" t="inlineStr">
        <is>
          <t>Mock RxCU84</t>
        </is>
      </c>
      <c r="S33" s="185" t="n"/>
    </row>
    <row r="34" ht="24" customHeight="1" s="49">
      <c r="A34" s="187" t="n">
        <v>32</v>
      </c>
      <c r="B34" s="186" t="inlineStr">
        <is>
          <t>ผู้ป่วยวัณโรคปอดรายใหม่ ผลการตรวจความไวต่อยาพบว่าไวต่อยาทุกตัว (Pan-susceptible)</t>
        </is>
      </c>
      <c r="C34" s="186" t="inlineStr">
        <is>
          <t>คำถาม: หากผล Drug susceptibility testing พบว่าเชื้อไวต่อยาต้านวัณโรคชนิดแรก สูตรการรักษามาตรฐานที่เหมาะสมที่สุดคือข้อใด?</t>
        </is>
      </c>
      <c r="D34" s="186" t="n"/>
      <c r="E34" s="186" t="inlineStr">
        <is>
          <t>2HRZE / 4HR</t>
        </is>
      </c>
      <c r="F34" s="186" t="inlineStr">
        <is>
          <t>2HR / 7HR</t>
        </is>
      </c>
      <c r="G34" s="186" t="inlineStr">
        <is>
          <t>6HRZE</t>
        </is>
      </c>
      <c r="H34" s="186" t="inlineStr">
        <is>
          <t>9HR</t>
        </is>
      </c>
      <c r="I34" s="188" t="inlineStr">
        <is>
          <t>2HRZ / 4HR</t>
        </is>
      </c>
      <c r="J34" s="185" t="inlineStr">
        <is>
          <t>1</t>
        </is>
      </c>
      <c r="K34" s="186" t="inlineStr">
        <is>
          <t>✅ คำตอบที่ถูกต้อง: ข้อ ก. 2HRZE / 4HR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t>
        </is>
      </c>
      <c r="L34" s="186" t="n"/>
      <c r="M34" s="186" t="inlineStr">
        <is>
          <t>Infectious diseases</t>
        </is>
      </c>
      <c r="N34" s="186" t="inlineStr">
        <is>
          <t>STDs &amp; vaginitis</t>
        </is>
      </c>
      <c r="O34" s="185" t="inlineStr">
        <is>
          <t>Clinic</t>
        </is>
      </c>
      <c r="P34" s="186" t="inlineStr">
        <is>
          <t>ข้อ 9.3 Mock Infectious RxCU84</t>
        </is>
      </c>
      <c r="Q34" s="185" t="inlineStr">
        <is>
          <t>ข้อสอบจำลอง</t>
        </is>
      </c>
      <c r="R34" s="185" t="inlineStr">
        <is>
          <t>Mock RxCU84</t>
        </is>
      </c>
      <c r="S34" s="185" t="n"/>
    </row>
    <row r="35" ht="24" customHeight="1" s="49">
      <c r="A35" s="187" t="n">
        <v>33</v>
      </c>
      <c r="B35" s="186" t="inlineStr">
        <is>
          <t>การติดตามอาการไม่พึงประสงค์จากยาสูตรมาตรฐาน 2HRZE</t>
        </is>
      </c>
      <c r="C35" s="186" t="inlineStr">
        <is>
          <t>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D35" s="186" t="n"/>
      <c r="E35" s="186"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F35" s="186" t="inlineStr">
        <is>
          <t>Isoniazid – ปัสสาวะสีส้มแดง, Rifampicin – ปลายมือปลายเท้าชา, Pyrazinamide – ตามัว, Ethambutol – กรดยูริกสูง</t>
        </is>
      </c>
      <c r="G35" s="186" t="inlineStr">
        <is>
          <t>Isoniazid – ตามัว, Rifampicin – กรดยูริกสูง, Pyrazinamide – ปลายมือปลายเท้าชา, Ethambutol – ปัสสาวะสีส้มแดง</t>
        </is>
      </c>
      <c r="H35" s="186" t="inlineStr">
        <is>
          <t>Isoniazid – ปวดข้อ, Rifampicin – ตามัว, Pyrazinamide – ปัสสาวะสีส้มแดง, Ethambutol – ชาปลายมือปลายเท้า</t>
        </is>
      </c>
      <c r="I35" s="188" t="inlineStr">
        <is>
          <t>Isoniazid – หูดับ, Rifampicin – ตับอักเสบ, Pyrazinamide – ผื่นลมพิษ, Ethambutol – ไตวาย</t>
        </is>
      </c>
      <c r="J35" s="185" t="inlineStr">
        <is>
          <t>1</t>
        </is>
      </c>
      <c r="K35" s="186"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t>
        </is>
      </c>
      <c r="L35" s="186" t="n"/>
      <c r="M35" s="186" t="inlineStr">
        <is>
          <t>Infectious diseases</t>
        </is>
      </c>
      <c r="N35" s="186" t="inlineStr">
        <is>
          <t>Tuberculosis</t>
        </is>
      </c>
      <c r="O35" s="185" t="inlineStr">
        <is>
          <t>Clinic</t>
        </is>
      </c>
      <c r="P35" s="186" t="inlineStr">
        <is>
          <t>ข้อ 9.4 Mock Infectious RxCU84</t>
        </is>
      </c>
      <c r="Q35" s="185" t="inlineStr">
        <is>
          <t>ข้อสอบจำลอง</t>
        </is>
      </c>
      <c r="R35" s="185" t="inlineStr">
        <is>
          <t>Mock RxCU84</t>
        </is>
      </c>
      <c r="S35" s="185" t="n"/>
    </row>
    <row r="36" ht="24" customHeight="1" s="49">
      <c r="A36" s="187" t="n">
        <v>34</v>
      </c>
      <c r="B36" s="186" t="inlineStr">
        <is>
          <t>คำแนะนำในการปฏิบัติตัวและการใช้ยาสำหรับผู้ป่วยวัณโรคปอด</t>
        </is>
      </c>
      <c r="C36" s="186" t="inlineStr">
        <is>
          <t>คำถาม: เภสัชกรให้คำแนะนำผู้ป่วยที่รับประทานยาต้านวัณโรคข้อใดถูกต้องที่สุด?</t>
        </is>
      </c>
      <c r="D36" s="186" t="n"/>
      <c r="E36" s="186" t="inlineStr">
        <is>
          <t>หากปัสสาวะเป็นสีส้มแดง ให้หยุดยา Rifampicin ทันที</t>
        </is>
      </c>
      <c r="F36" s="186" t="inlineStr">
        <is>
          <t>หากมีอาการตามัวหรือมองเห็นสีผิดปกติ ควรหยุดยาเองและรอพบแพทย์์ตามนัด</t>
        </is>
      </c>
      <c r="G36" s="186"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H36" s="186" t="inlineStr">
        <is>
          <t>เมื่ออาการไอดีขึ้นสามารถหยุดยาต้านวัณโรคได้เองเพื่อป้องกันผลข้างเคียง</t>
        </is>
      </c>
      <c r="I36" s="188" t="inlineStr">
        <is>
          <t>ควรรับประทานยาทุกชนิดพร้อมอาหารมื้อหนักเพื่อป้องกันอาการคลื่นไส้</t>
        </is>
      </c>
      <c r="J36" s="185" t="inlineStr">
        <is>
          <t>3</t>
        </is>
      </c>
      <c r="K36" s="186"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t>
        </is>
      </c>
      <c r="L36" s="186" t="n"/>
      <c r="M36" s="186" t="inlineStr">
        <is>
          <t>Infectious diseases</t>
        </is>
      </c>
      <c r="N36" s="186" t="inlineStr">
        <is>
          <t>Tuberculosis</t>
        </is>
      </c>
      <c r="O36" s="185" t="inlineStr">
        <is>
          <t>Clinic</t>
        </is>
      </c>
      <c r="P36" s="186" t="inlineStr">
        <is>
          <t>ข้อ 9.5 Mock Infectious RxCU84</t>
        </is>
      </c>
      <c r="Q36" s="185" t="inlineStr">
        <is>
          <t>ข้อสอบจำลอง</t>
        </is>
      </c>
      <c r="R36" s="185" t="inlineStr">
        <is>
          <t>Mock RxCU84</t>
        </is>
      </c>
      <c r="S36" s="185" t="n"/>
    </row>
    <row r="37" ht="24" customHeight="1" s="49">
      <c r="A37" s="187" t="n">
        <v>35</v>
      </c>
      <c r="B37" s="186"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t>
        </is>
      </c>
      <c r="C37" s="186" t="inlineStr">
        <is>
          <t>คำถาม: เภสัชกรควรจัดลักษณะสิวของผู้ป่วยรายนี้เป็นข้อใด เหมาะสมที่สุด?</t>
        </is>
      </c>
      <c r="D37" s="186" t="n"/>
      <c r="E37" s="186" t="inlineStr">
        <is>
          <t>Non-inflammatory acne ชนิด closed comedone</t>
        </is>
      </c>
      <c r="F37" s="186" t="inlineStr">
        <is>
          <t>Non-inflammatory acne ชนิด open comedone</t>
        </is>
      </c>
      <c r="G37" s="186" t="inlineStr">
        <is>
          <t>Inflammatory acne ชนิด papule</t>
        </is>
      </c>
      <c r="H37" s="186" t="inlineStr">
        <is>
          <t>Inflammatory acne ชนิด pustule</t>
        </is>
      </c>
      <c r="I37" s="188" t="inlineStr">
        <is>
          <t>Nodulocystic acne</t>
        </is>
      </c>
      <c r="J37" s="185" t="inlineStr">
        <is>
          <t>4</t>
        </is>
      </c>
      <c r="K37" s="186" t="inlineStr">
        <is>
          <t>✅ คำตอบที่ถูกต้อง: ข้อ ง. Inflammatory acne ชนิด pustule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t>
        </is>
      </c>
      <c r="L37" s="186" t="n"/>
      <c r="M37" s="186" t="inlineStr">
        <is>
          <t>Infectious diseases</t>
        </is>
      </c>
      <c r="N37" s="186" t="inlineStr">
        <is>
          <t>Pneumonia</t>
        </is>
      </c>
      <c r="O37" s="185" t="inlineStr">
        <is>
          <t>Clinic</t>
        </is>
      </c>
      <c r="P37" s="186" t="inlineStr">
        <is>
          <t>ข้อ 10.1 Mock Infectious RxCU84</t>
        </is>
      </c>
      <c r="Q37" s="185" t="inlineStr">
        <is>
          <t>ข้อสอบจำลอง</t>
        </is>
      </c>
      <c r="R37" s="185" t="inlineStr">
        <is>
          <t>Mock RxCU84</t>
        </is>
      </c>
      <c r="S37" s="185" t="n"/>
    </row>
    <row r="38" ht="24" customHeight="1" s="49">
      <c r="A38" s="187" t="n">
        <v>36</v>
      </c>
      <c r="B38" s="186" t="inlineStr">
        <is>
          <t>ผู้ป่วยหญิงอายุ 19 ปี มี Inflammatory lesions ชนิด pustule จำนวน 8 จุด และไม่มี nodule/cyst (Mild inflammatory acne)</t>
        </is>
      </c>
      <c r="C38" s="186" t="inlineStr">
        <is>
          <t>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D38" s="186" t="n"/>
      <c r="E38" s="186" t="inlineStr">
        <is>
          <t>Oral isotretinoin เพียงอย่างเดียว</t>
        </is>
      </c>
      <c r="F38" s="186" t="inlineStr">
        <is>
          <t>Oral doxycycline เพียงอย่างเดียว</t>
        </is>
      </c>
      <c r="G38" s="186" t="inlineStr">
        <is>
          <t>Topical benzoyl peroxide</t>
        </is>
      </c>
      <c r="H38" s="186" t="inlineStr">
        <is>
          <t>Oral quinolone ร่วมกับ topical retinoid</t>
        </is>
      </c>
      <c r="I38" s="188" t="inlineStr">
        <is>
          <t>Oral isotretinoin ร่วมกับ oral doxycycline</t>
        </is>
      </c>
      <c r="J38" s="185" t="inlineStr">
        <is>
          <t>3</t>
        </is>
      </c>
      <c r="K38" s="186" t="inlineStr">
        <is>
          <t>✅ คำตอบที่ถูกต้อง: ข้อ ค. Topical benzoyl peroxide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t>
        </is>
      </c>
      <c r="L38" s="186" t="n"/>
      <c r="M38" s="186" t="inlineStr">
        <is>
          <t>Infectious diseases</t>
        </is>
      </c>
      <c r="N38" s="186" t="inlineStr">
        <is>
          <t>Pneumonia</t>
        </is>
      </c>
      <c r="O38" s="185" t="inlineStr">
        <is>
          <t>Clinic</t>
        </is>
      </c>
      <c r="P38" s="186" t="inlineStr">
        <is>
          <t>ข้อ 10.2 Mock Infectious RxCU84</t>
        </is>
      </c>
      <c r="Q38" s="185" t="inlineStr">
        <is>
          <t>ข้อสอบจำลอง</t>
        </is>
      </c>
      <c r="R38" s="185" t="inlineStr">
        <is>
          <t>Mock RxCU84</t>
        </is>
      </c>
      <c r="S38" s="185" t="n"/>
    </row>
    <row r="39" ht="24" customHeight="1" s="49">
      <c r="A39" s="187" t="n">
        <v>37</v>
      </c>
      <c r="B39" s="186" t="inlineStr">
        <is>
          <t>การให้คำแนะนำการใช้ยา Benzoyl Peroxide 2.5% ครีม/เจล</t>
        </is>
      </c>
      <c r="C39" s="186" t="inlineStr">
        <is>
          <t>คำถาม: เภสัชกรเลือก benzoyl peroxide 2.5% ให้ผู้ป่วยรายนี้ ข้อใดเป็นคำแนะนำที่เหมาะสมที่สุด?</t>
        </is>
      </c>
      <c r="D39" s="186" t="n"/>
      <c r="E39" s="186" t="inlineStr">
        <is>
          <t>ทายาบาง ๆ วันละ 2 ครั้ง และหากแสบให้เพิ่มความถี่เพื่อให้ผิวชินยา</t>
        </is>
      </c>
      <c r="F39" s="186" t="inlineStr">
        <is>
          <t>ทาเฉพาะบริเวณที่มีหัวหนองเท่านั้น และควรใช้เป็นยาเดี่ยว</t>
        </is>
      </c>
      <c r="G39" s="186" t="inlineStr">
        <is>
          <t>ระวังการสัมผัสเสื้อผ้าและเส้นผม เนื่องจากยาอาจทำให้เกิด bleaching</t>
        </is>
      </c>
      <c r="H39" s="186" t="inlineStr">
        <is>
          <t>ทา benzoyl peroxide หลัง retinoid ทันทีทุกครั้งเพื่อเพิ่มประสิทธิภาพ</t>
        </is>
      </c>
      <c r="I39" s="188" t="inlineStr">
        <is>
          <t>หลีกเลี่ยง moisturizer เพราะจะทำให้เกิด comedone เพิ่มขึ้น</t>
        </is>
      </c>
      <c r="J39" s="185" t="inlineStr">
        <is>
          <t>3</t>
        </is>
      </c>
      <c r="K39" s="186" t="inlineStr">
        <is>
          <t>✅ คำตอบที่ถูกต้อง: ข้อ ค. ระวังการสัมผัสเสื้อผ้าและเส้นผม เนื่องจากยาอาจทำให้เกิด bleaching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t>
        </is>
      </c>
      <c r="L39" s="186" t="n"/>
      <c r="M39" s="186" t="inlineStr">
        <is>
          <t>Infectious diseases</t>
        </is>
      </c>
      <c r="N39" s="186" t="inlineStr">
        <is>
          <t>Pneumonia</t>
        </is>
      </c>
      <c r="O39" s="185" t="inlineStr">
        <is>
          <t>Clinic</t>
        </is>
      </c>
      <c r="P39" s="186" t="inlineStr">
        <is>
          <t>ข้อ 10.3 Mock Infectious RxCU84</t>
        </is>
      </c>
      <c r="Q39" s="185" t="inlineStr">
        <is>
          <t>ข้อสอบจำลอง</t>
        </is>
      </c>
      <c r="R39" s="185" t="inlineStr">
        <is>
          <t>Mock RxCU84</t>
        </is>
      </c>
      <c r="S39" s="185" t="n"/>
    </row>
    <row r="40" ht="24" customHeight="1" s="49">
      <c r="A40" s="187" t="n">
        <v>38</v>
      </c>
      <c r="B40" s="186" t="inlineStr">
        <is>
          <t>ผู้ป่วยหญิงเป็นสิวและซักประวัติเพิ่มเติมพบว่ากำลังตั้งครรภ์</t>
        </is>
      </c>
      <c r="C40" s="186" t="inlineStr">
        <is>
          <t>คำถาม: หากเภสัชกรซักประวัติเพิ่มเติมพบว่าผู้ป่วยกำลังตั้งครรภ์อยู่ เภสัชกรควรเลือกยาข้อใดเหมาะสมที่สุด?</t>
        </is>
      </c>
      <c r="D40" s="186" t="n"/>
      <c r="E40" s="186" t="inlineStr">
        <is>
          <t>Tretinoin topical</t>
        </is>
      </c>
      <c r="F40" s="186" t="inlineStr">
        <is>
          <t>Adapalene topical</t>
        </is>
      </c>
      <c r="G40" s="186" t="inlineStr">
        <is>
          <t>Doxycycline oral</t>
        </is>
      </c>
      <c r="H40" s="186" t="inlineStr">
        <is>
          <t>Isotretinoin oral</t>
        </is>
      </c>
      <c r="I40" s="188" t="inlineStr">
        <is>
          <t>Azelaic acid topical</t>
        </is>
      </c>
      <c r="J40" s="185" t="inlineStr">
        <is>
          <t>5</t>
        </is>
      </c>
      <c r="K40" s="186" t="inlineStr">
        <is>
          <t>✅ คำตอบที่ถูกต้อง: ข้อ จ. Azelaic acid topical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t>
        </is>
      </c>
      <c r="L40" s="186" t="n"/>
      <c r="M40" s="186" t="inlineStr">
        <is>
          <t>Infectious diseases</t>
        </is>
      </c>
      <c r="N40" s="186" t="inlineStr">
        <is>
          <t>Pneumonia</t>
        </is>
      </c>
      <c r="O40" s="185" t="inlineStr">
        <is>
          <t>Clinic</t>
        </is>
      </c>
      <c r="P40" s="186" t="inlineStr">
        <is>
          <t>ข้อ 10.4 Mock Infectious RxCU84</t>
        </is>
      </c>
      <c r="Q40" s="185" t="inlineStr">
        <is>
          <t>ข้อสอบจำลอง</t>
        </is>
      </c>
      <c r="R40" s="185" t="inlineStr">
        <is>
          <t>Mock RxCU84</t>
        </is>
      </c>
      <c r="S40" s="185" t="n"/>
    </row>
    <row r="41" ht="24" customHeight="1" s="49">
      <c r="A41" s="187" t="n">
        <v>39</v>
      </c>
      <c r="B41" s="186" t="inlineStr">
        <is>
          <t>ผู้ป่วยสิวมีภาวะอ้วน (BMI 30.5 kg/m2) และรับประทานขนมหวานเป็นประจำ</t>
        </is>
      </c>
      <c r="C41" s="186" t="inlineStr">
        <is>
          <t>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D41" s="186" t="n"/>
      <c r="E41" s="186" t="inlineStr">
        <is>
          <t>แนะนำให้รับประทานอาหารที่มี glycemic index สูงเพื่อเพิ่มพลังงานและลดการอักเสบ ร่วมกับการรักษาสิว</t>
        </is>
      </c>
      <c r="F41" s="186" t="inlineStr">
        <is>
          <t>แนะนำให้หยุดยารักษาสิวทั้งหมดและรักษาด้วยการควบคุมอาหารเพียงอย่างเดียว</t>
        </is>
      </c>
      <c r="G41" s="186" t="inlineStr">
        <is>
          <t>แนะนำให้ลดการรับประทานอาหารที่มี glycemic load สูง ร่วมกับการรักษาสิว</t>
        </is>
      </c>
      <c r="H41" s="186" t="inlineStr">
        <is>
          <t>แนะนำให้รับประทาน vitamin A ขนาดสูงทุกวันเพื่อทดแทน isotretinoin</t>
        </is>
      </c>
      <c r="I41" s="188" t="inlineStr">
        <is>
          <t>แนะนำให้รับประทาน zinc ขนาดสูงเป็นการรักษาหลักแทน topical therapy</t>
        </is>
      </c>
      <c r="J41" s="185" t="inlineStr">
        <is>
          <t>3</t>
        </is>
      </c>
      <c r="K41" s="186" t="inlineStr">
        <is>
          <t>✅ คำตอบที่ถูกต้อง: ข้อ ค. แนะนำให้ลดการรับประทานอาหารที่มี glycemic load สูง ร่วมกับการรักษาสิว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t>
        </is>
      </c>
      <c r="L41" s="186" t="n"/>
      <c r="M41" s="186" t="inlineStr">
        <is>
          <t>Infectious diseases</t>
        </is>
      </c>
      <c r="N41" s="186" t="inlineStr">
        <is>
          <t>Pneumonia</t>
        </is>
      </c>
      <c r="O41" s="185" t="inlineStr">
        <is>
          <t>Clinic</t>
        </is>
      </c>
      <c r="P41" s="186" t="inlineStr">
        <is>
          <t>ข้อ 10.5 Mock Infectious RxCU84</t>
        </is>
      </c>
      <c r="Q41" s="185" t="inlineStr">
        <is>
          <t>ข้อสอบจำลอง</t>
        </is>
      </c>
      <c r="R41" s="185" t="inlineStr">
        <is>
          <t>Mock RxCU84</t>
        </is>
      </c>
      <c r="S41" s="185" t="n"/>
    </row>
    <row r="42" ht="24" customHeight="1" s="49">
      <c r="A42" s="187" t="n">
        <v>40</v>
      </c>
      <c r="B42" s="186"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t>
        </is>
      </c>
      <c r="C42" s="186" t="inlineStr">
        <is>
          <t>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D42" s="186" t="n"/>
      <c r="E42" s="186" t="inlineStr">
        <is>
          <t>โรคเริมอวัยวะเพศ (Genital Herpes)</t>
        </is>
      </c>
      <c r="F42" s="186" t="inlineStr">
        <is>
          <t>โรคแผลริมอ่อน (Chancroid)</t>
        </is>
      </c>
      <c r="G42" s="186" t="inlineStr">
        <is>
          <t>โรคซิฟิลิสระยะที่ 1 (Primary Syphilis)</t>
        </is>
      </c>
      <c r="H42" s="186" t="inlineStr">
        <is>
          <t>ช่องคลอดอักเสบจากเชื้อรา (Vulvovaginal Candidiasis)</t>
        </is>
      </c>
      <c r="I42" s="188" t="inlineStr">
        <is>
          <t>โรคหูดข้าวสุก (Molluscum Contagiosum)</t>
        </is>
      </c>
      <c r="J42" s="185" t="inlineStr">
        <is>
          <t>3</t>
        </is>
      </c>
      <c r="K42" s="186" t="inlineStr">
        <is>
          <t>✅ คำตอบที่ถูกต้อง: ข้อ ค. โรคซิฟิลิสระยะที่ 1 (Primary Syphilis)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t>
        </is>
      </c>
      <c r="L42" s="186" t="n"/>
      <c r="M42" s="186" t="inlineStr">
        <is>
          <t>Infectious diseases</t>
        </is>
      </c>
      <c r="N42" s="186" t="inlineStr">
        <is>
          <t>HIV infection</t>
        </is>
      </c>
      <c r="O42" s="185" t="inlineStr">
        <is>
          <t>Clinic</t>
        </is>
      </c>
      <c r="P42" s="186" t="inlineStr">
        <is>
          <t>ข้อ 11.1 Mock Infectious RxCU84</t>
        </is>
      </c>
      <c r="Q42" s="185" t="inlineStr">
        <is>
          <t>ข้อสอบจำลอง</t>
        </is>
      </c>
      <c r="R42" s="185" t="inlineStr">
        <is>
          <t>Mock RxCU84</t>
        </is>
      </c>
      <c r="S42" s="185" t="n"/>
    </row>
    <row r="43" ht="24" customHeight="1" s="49">
      <c r="A43" s="187" t="n">
        <v>41</v>
      </c>
      <c r="B43" s="186" t="inlineStr">
        <is>
          <t>การรักษา Primary Syphilis ในผู้ป่วยติดเชื้อ HIV</t>
        </is>
      </c>
      <c r="C43" s="186" t="inlineStr">
        <is>
          <t>คำถาม: ข้อใดคือแนวทางการรักษาด้วยยาปฏิชีวนะที่เหมาะสมที่สุดสำหรับผู้ป่วยรายนี้?</t>
        </is>
      </c>
      <c r="D43" s="186" t="n"/>
      <c r="E43" s="186" t="inlineStr">
        <is>
          <t>Ceftriaxone 1 g ฉีดเข้ากล้ามเนื้อ ครั้งเดียว</t>
        </is>
      </c>
      <c r="F43" s="186" t="inlineStr">
        <is>
          <t>Doxycycline 100 mg รับประทานวันละ 2 ครั้ง นาน 14 วัน</t>
        </is>
      </c>
      <c r="G43" s="186" t="inlineStr">
        <is>
          <t>Benzathine Penicillin G 2.4 million units ฉีดเข้ากล้ามเนื้อ ครั้งเดียว</t>
        </is>
      </c>
      <c r="H43" s="186" t="inlineStr">
        <is>
          <t>Benzathine Penicillin G 2.4 million units ฉีดเข้ากล้ามเนื้อ สัปดาห์ละครั้ง นาน 3 สัปดาห์</t>
        </is>
      </c>
      <c r="I43" s="188" t="inlineStr">
        <is>
          <t>Azithromycin 1 g รับประทานครั้งเดียว</t>
        </is>
      </c>
      <c r="J43" s="185" t="inlineStr">
        <is>
          <t>3</t>
        </is>
      </c>
      <c r="K43" s="186" t="inlineStr">
        <is>
          <t>✅ คำตอบที่ถูกต้อง: ข้อ ค. Benzathine Penicillin G 2.4 million units ฉีดเข้ากล้ามเนื้อ ครั้งเดียว
🎯 ทำไมข้อนี้ถึงถูก: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t>
        </is>
      </c>
      <c r="L43" s="186" t="n"/>
      <c r="M43" s="186" t="inlineStr">
        <is>
          <t>Infectious diseases</t>
        </is>
      </c>
      <c r="N43" s="186" t="inlineStr">
        <is>
          <t>HIV infection</t>
        </is>
      </c>
      <c r="O43" s="185" t="inlineStr">
        <is>
          <t>Clinic</t>
        </is>
      </c>
      <c r="P43" s="186" t="inlineStr">
        <is>
          <t>ข้อ 11.2 Mock Infectious RxCU84</t>
        </is>
      </c>
      <c r="Q43" s="185" t="inlineStr">
        <is>
          <t>ข้อสอบจำลอง</t>
        </is>
      </c>
      <c r="R43" s="185" t="inlineStr">
        <is>
          <t>Mock RxCU84</t>
        </is>
      </c>
      <c r="S43" s="185" t="n"/>
    </row>
    <row r="44" ht="24" customHeight="1" s="49">
      <c r="A44" s="187" t="n">
        <v>42</v>
      </c>
      <c r="B44" s="186" t="inlineStr">
        <is>
          <t>ลักษณะทางคลินิกจำเพาะของโรคซิฟิลิสในผู้ป่วยที่ติดเชื้อ HIV ร่วมด้วย</t>
        </is>
      </c>
      <c r="C44" s="186" t="inlineStr">
        <is>
          <t>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D44" s="186" t="n"/>
      <c r="E44" s="186" t="inlineStr">
        <is>
          <t>แผลที่อวัยวะเพศมักจะมีอาการเจ็บปวดรุนแรงกว่าผู้ที่ไม่ติดเชื้อ HIV</t>
        </is>
      </c>
      <c r="F44" s="186" t="inlineStr">
        <is>
          <t>มีโอกาสตรวจพบอาการแสดงของซิฟิลิสระยะที่ 1 และระยะที่ 2 เกิดขึ้นพร้อมกัน (Overlap)</t>
        </is>
      </c>
      <c r="G44" s="186" t="inlineStr">
        <is>
          <t>ต่อมน้ำเหลืองที่ขาหนีบมักจะอักเสบจนแตกเป็นหนอง (Bubo) ได้ง่ายกว่า</t>
        </is>
      </c>
      <c r="H44" s="186" t="inlineStr">
        <is>
          <t>เชื้อสไปโรขีดมักจะไม่สามารถตรวจพบได้ด้วยการส่องกล้อง Dark-field</t>
        </is>
      </c>
      <c r="I44" s="188" t="inlineStr">
        <is>
          <t>แผลริมแข็ง (Chancre) จะหายช้ากว่าคนปกติและกลายเป็นแผลเรื้อรังเสมอ</t>
        </is>
      </c>
      <c r="J44" s="185" t="inlineStr">
        <is>
          <t>2</t>
        </is>
      </c>
      <c r="K44" s="186" t="inlineStr">
        <is>
          <t>✅ คำตอบที่ถูกต้อง: ข้อ ข. มีโอกาสตรวจพบอาการแสดงของซิฟิลิสระยะที่ 1 และระยะที่ 2 เกิดขึ้นพร้อมกัน (Overlap)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t>
        </is>
      </c>
      <c r="L44" s="186" t="n"/>
      <c r="M44" s="186" t="inlineStr">
        <is>
          <t>Infectious diseases</t>
        </is>
      </c>
      <c r="N44" s="186" t="inlineStr">
        <is>
          <t>HIV infection</t>
        </is>
      </c>
      <c r="O44" s="185" t="inlineStr">
        <is>
          <t>Clinic</t>
        </is>
      </c>
      <c r="P44" s="186" t="inlineStr">
        <is>
          <t>ข้อ 11.3 Mock Infectious RxCU84</t>
        </is>
      </c>
      <c r="Q44" s="185" t="inlineStr">
        <is>
          <t>ข้อสอบจำลอง</t>
        </is>
      </c>
      <c r="R44" s="185" t="inlineStr">
        <is>
          <t>Mock RxCU84</t>
        </is>
      </c>
      <c r="S44" s="185" t="n"/>
    </row>
    <row r="45" ht="24" customHeight="1" s="49">
      <c r="A45" s="187" t="n">
        <v>43</v>
      </c>
      <c r="B45" s="186"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t>
        </is>
      </c>
      <c r="C45" s="186" t="inlineStr">
        <is>
          <t>คำถาม: ข้อใดคือการวินิจฉัยที่น่าจะเป็นไปได้มากที่สุด?</t>
        </is>
      </c>
      <c r="D45" s="186" t="n"/>
      <c r="E45" s="186" t="inlineStr">
        <is>
          <t>โรคซิฟิลิสระยะที่ 1 (Primary Syphilis)</t>
        </is>
      </c>
      <c r="F45" s="186" t="inlineStr">
        <is>
          <t>โรคแผลริมอ่อน (Chancroid)</t>
        </is>
      </c>
      <c r="G45" s="186" t="inlineStr">
        <is>
          <t>ภาวะท่อปัสสาวะอักเสบ (Urethritis)</t>
        </is>
      </c>
      <c r="H45" s="186" t="inlineStr">
        <is>
          <t>โรคเริมอวัยวะเพศ (Genital Herpes)</t>
        </is>
      </c>
      <c r="I45" s="188" t="inlineStr">
        <is>
          <t>โรคหูดหงอนไก่ (Anogenital Warts)</t>
        </is>
      </c>
      <c r="J45" s="185" t="inlineStr">
        <is>
          <t>3</t>
        </is>
      </c>
      <c r="K45" s="186" t="inlineStr">
        <is>
          <t>✅ คำตอบที่ถูกต้อง: ข้อ ค. ภาวะท่อปัสสาวะอักเสบ (Urethritis)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t>
        </is>
      </c>
      <c r="L45" s="186" t="n"/>
      <c r="M45" s="186" t="inlineStr">
        <is>
          <t>Infectious diseases</t>
        </is>
      </c>
      <c r="N45" s="186" t="inlineStr">
        <is>
          <t>Pneumonia</t>
        </is>
      </c>
      <c r="O45" s="185" t="inlineStr">
        <is>
          <t>Clinic</t>
        </is>
      </c>
      <c r="P45" s="186" t="inlineStr">
        <is>
          <t>ข้อ 12.1 Mock Infectious RxCU84</t>
        </is>
      </c>
      <c r="Q45" s="185" t="inlineStr">
        <is>
          <t>ข้อสอบจำลอง</t>
        </is>
      </c>
      <c r="R45" s="185" t="inlineStr">
        <is>
          <t>Mock RxCU84</t>
        </is>
      </c>
      <c r="S45" s="185" t="n"/>
    </row>
    <row r="46" ht="24" customHeight="1" s="49">
      <c r="A46" s="187" t="n">
        <v>44</v>
      </c>
      <c r="B46" s="186" t="inlineStr">
        <is>
          <t>ผู้ป่วยชายอายุ 40 ปี เป็น Urethritis สถานพยาบาลไม่สามารถย้อมหรือเพาะเชื้อแยกชนิดได้ทันที</t>
        </is>
      </c>
      <c r="C46" s="186" t="inlineStr">
        <is>
          <t>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D46" s="186" t="n"/>
      <c r="E46" s="186" t="inlineStr">
        <is>
          <t>Benzathine Penicillin G 2.4 million units ฉีดเข้ากล้ามเนื้อ ครั้งเดียว</t>
        </is>
      </c>
      <c r="F46" s="186" t="inlineStr">
        <is>
          <t>Azithromycin 1 g รับประทานครั้งเดียว เพียงอย่างเดียว</t>
        </is>
      </c>
      <c r="G46" s="186" t="inlineStr">
        <is>
          <t>Norfloxacin 400 mg รับประทานวันละ 2 ครั้ง นาน 3 วัน</t>
        </is>
      </c>
      <c r="H46" s="186" t="inlineStr">
        <is>
          <t>Ceftriaxone 1 g ฉีดเข้ากล้ามเนื้อ ครั้งเดียว ร่วมกับ Doxycycline 100 mg รับประทานวันละ 2 ครั้ง นาน 7 วัน</t>
        </is>
      </c>
      <c r="I46" s="188" t="inlineStr">
        <is>
          <t>Metronidazole 2 g รับประทานครั้งเดียว ร่วมกับ Ciprofloxacin 500 mg รับประทานครั้งเดียว</t>
        </is>
      </c>
      <c r="J46" s="185" t="inlineStr">
        <is>
          <t>4</t>
        </is>
      </c>
      <c r="K46" s="186" t="inlineStr">
        <is>
          <t>✅ คำตอบที่ถูกต้อง: ข้อ ง. Ceftriaxone 1 g ฉีดเข้ากล้ามเนื้อ ครั้งเดียว ร่วมกับ Doxycycline 100 mg รับประทานวันละ 2 ครั้ง นาน 7 วัน
🎯 ทำไมข้อนี้ถึงถูก: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t>
        </is>
      </c>
      <c r="L46" s="186" t="n"/>
      <c r="M46" s="186" t="inlineStr">
        <is>
          <t>Infectious diseases</t>
        </is>
      </c>
      <c r="N46" s="186" t="inlineStr">
        <is>
          <t>Pneumonia</t>
        </is>
      </c>
      <c r="O46" s="185" t="inlineStr">
        <is>
          <t>Clinic</t>
        </is>
      </c>
      <c r="P46" s="186" t="inlineStr">
        <is>
          <t>ข้อ 12.2 Mock Infectious RxCU84</t>
        </is>
      </c>
      <c r="Q46" s="185" t="inlineStr">
        <is>
          <t>ข้อสอบจำลอง</t>
        </is>
      </c>
      <c r="R46" s="185" t="inlineStr">
        <is>
          <t>Mock RxCU84</t>
        </is>
      </c>
      <c r="S46" s="185" t="n"/>
    </row>
    <row r="47" ht="24" customHeight="1" s="49">
      <c r="A47" s="187" t="n">
        <v>45</v>
      </c>
      <c r="B47" s="186"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t>
        </is>
      </c>
      <c r="C47" s="186" t="inlineStr">
        <is>
          <t>คำถาม: พยาธิชนิดใดมีความเป็นไปได้มากที่สุด?</t>
        </is>
      </c>
      <c r="D47" s="186" t="n"/>
      <c r="E47" s="186" t="inlineStr">
        <is>
          <t>Taenia solium</t>
        </is>
      </c>
      <c r="F47" s="186" t="inlineStr">
        <is>
          <t>Ancylostoma duodenale</t>
        </is>
      </c>
      <c r="G47" s="186" t="inlineStr">
        <is>
          <t>Enterobius vermicularis</t>
        </is>
      </c>
      <c r="H47" s="186" t="inlineStr">
        <is>
          <t>Ascaris lumbricoides</t>
        </is>
      </c>
      <c r="I47" s="188" t="inlineStr">
        <is>
          <t>Wuchereria bancrofti</t>
        </is>
      </c>
      <c r="J47" s="185" t="inlineStr">
        <is>
          <t>3</t>
        </is>
      </c>
      <c r="K47" s="186" t="inlineStr">
        <is>
          <t>✅ คำตอบที่ถูกต้อง: ข้อ ค. Enterobius vermicularis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t>
        </is>
      </c>
      <c r="L47" s="186" t="n"/>
      <c r="M47" s="186" t="inlineStr">
        <is>
          <t>Infectious diseases</t>
        </is>
      </c>
      <c r="N47" s="186" t="inlineStr">
        <is>
          <t>Parasitic infections</t>
        </is>
      </c>
      <c r="O47" s="185" t="inlineStr">
        <is>
          <t>Clinic</t>
        </is>
      </c>
      <c r="P47" s="186" t="inlineStr">
        <is>
          <t>ข้อ 13.1 Mock Infectious RxCU84</t>
        </is>
      </c>
      <c r="Q47" s="185" t="inlineStr">
        <is>
          <t>ข้อสอบจำลอง</t>
        </is>
      </c>
      <c r="R47" s="185" t="inlineStr">
        <is>
          <t>Mock RxCU84</t>
        </is>
      </c>
      <c r="S47" s="185" t="n"/>
    </row>
    <row r="48" ht="24" customHeight="1" s="49">
      <c r="A48" s="187" t="n">
        <v>46</v>
      </c>
      <c r="B48" s="186"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t>
        </is>
      </c>
      <c r="C48" s="186" t="inlineStr">
        <is>
          <t>คำถาม: คำแนะนำใดเหมาะสมที่สุดในการป้องกันการติดเชื้อซ้ำ?</t>
        </is>
      </c>
      <c r="D48" s="186" t="n"/>
      <c r="E48" s="186" t="inlineStr">
        <is>
          <t>ล้างมือก่อนรับประทานอาหารทุกครั้ง</t>
        </is>
      </c>
      <c r="F48" s="186" t="inlineStr">
        <is>
          <t>ตัดเล็บมือให้สั้น</t>
        </is>
      </c>
      <c r="G48" s="186" t="inlineStr">
        <is>
          <t>ซักผ้าปูที่นอนทุกวัน</t>
        </is>
      </c>
      <c r="H48" s="186" t="inlineStr">
        <is>
          <t>สวมรองเท้าขณะทำงานหรือเดินบนพื้นดิน</t>
        </is>
      </c>
      <c r="I48" s="188" t="inlineStr">
        <is>
          <t>หลีกเลี่ยงการรับประทานปลาน้ำจืด</t>
        </is>
      </c>
      <c r="J48" s="185" t="inlineStr">
        <is>
          <t>4</t>
        </is>
      </c>
      <c r="K48" s="186" t="inlineStr">
        <is>
          <t>✅ คำตอบที่ถูกต้อง: ข้อ ง. สวมรองเท้าขณะทำงานหรือเดินบนพื้นดิน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t>
        </is>
      </c>
      <c r="L48" s="186" t="n"/>
      <c r="M48" s="186" t="inlineStr">
        <is>
          <t>Infectious diseases</t>
        </is>
      </c>
      <c r="N48" s="186" t="inlineStr">
        <is>
          <t>Parasitic infections</t>
        </is>
      </c>
      <c r="O48" s="185" t="inlineStr">
        <is>
          <t>Clinic</t>
        </is>
      </c>
      <c r="P48" s="186" t="inlineStr">
        <is>
          <t>ข้อ 13.2 Mock Infectious RxCU84</t>
        </is>
      </c>
      <c r="Q48" s="185" t="inlineStr">
        <is>
          <t>ข้อสอบจำลอง</t>
        </is>
      </c>
      <c r="R48" s="185" t="inlineStr">
        <is>
          <t>Mock RxCU84</t>
        </is>
      </c>
      <c r="S48" s="185" t="n"/>
    </row>
    <row r="49" ht="24" customHeight="1" s="49">
      <c r="A49" s="187" t="n">
        <v>47</v>
      </c>
      <c r="B49" s="186"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t>
        </is>
      </c>
      <c r="C49" s="186" t="inlineStr">
        <is>
          <t>คำถาม: พยาธิชนิดใดมีความเป็นไปได้มากที่สุด?</t>
        </is>
      </c>
      <c r="D49" s="186" t="n"/>
      <c r="E49" s="186" t="inlineStr">
        <is>
          <t>Enterobius vermicularis</t>
        </is>
      </c>
      <c r="F49" s="186" t="inlineStr">
        <is>
          <t>Taenia solium</t>
        </is>
      </c>
      <c r="G49" s="186" t="inlineStr">
        <is>
          <t>Ascaris lumbricoides</t>
        </is>
      </c>
      <c r="H49" s="186" t="inlineStr">
        <is>
          <t>Wuchereria bancrofti</t>
        </is>
      </c>
      <c r="I49" s="188" t="inlineStr">
        <is>
          <t>Hookworm</t>
        </is>
      </c>
      <c r="J49" s="185" t="inlineStr">
        <is>
          <t>3</t>
        </is>
      </c>
      <c r="K49" s="186" t="inlineStr">
        <is>
          <t>✅ คำตอบที่ถูกต้อง: ข้อ ค. Ascaris lumbricoides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t>
        </is>
      </c>
      <c r="L49" s="186" t="n"/>
      <c r="M49" s="186" t="inlineStr">
        <is>
          <t>Infectious diseases</t>
        </is>
      </c>
      <c r="N49" s="186" t="inlineStr">
        <is>
          <t>Parasitic infections</t>
        </is>
      </c>
      <c r="O49" s="185" t="inlineStr">
        <is>
          <t>Clinic</t>
        </is>
      </c>
      <c r="P49" s="186" t="inlineStr">
        <is>
          <t>ข้อ 13.3 Mock Infectious RxCU84</t>
        </is>
      </c>
      <c r="Q49" s="185" t="inlineStr">
        <is>
          <t>ข้อสอบจำลอง</t>
        </is>
      </c>
      <c r="R49" s="185" t="inlineStr">
        <is>
          <t>Mock RxCU84</t>
        </is>
      </c>
      <c r="S49" s="185" t="n"/>
    </row>
    <row r="50" ht="24" customHeight="1" s="49">
      <c r="A50" s="187" t="n">
        <v>48</v>
      </c>
      <c r="B50" s="186"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t>
        </is>
      </c>
      <c r="C50" s="186" t="inlineStr">
        <is>
          <t>คำถาม: ข้อใดเป็นคำแนะนำที่เหมาะสมที่สุดในการป้องกันการติดเชื้อซ้ำ?</t>
        </is>
      </c>
      <c r="D50" s="186" t="n"/>
      <c r="E50" s="186" t="inlineStr">
        <is>
          <t>หลีกเลี่ยงการรับประทานเนื้อหมูดิบหรือปรุงไม่สุก</t>
        </is>
      </c>
      <c r="F50" s="186" t="inlineStr">
        <is>
          <t>สวมรองเท้าทุกครั้งเมื่อออกจากบ้าน</t>
        </is>
      </c>
      <c r="G50" s="186" t="inlineStr">
        <is>
          <t>หลีกเลี่ยงการรับประทานปลาน้ำจืด</t>
        </is>
      </c>
      <c r="H50" s="186" t="inlineStr">
        <is>
          <t>ล้างมือหลังเข้าห้องน้ำเท่านั้น</t>
        </is>
      </c>
      <c r="I50" s="188" t="inlineStr">
        <is>
          <t>หลีกเลี่ยงการสัมผัสสุนัขและแมว</t>
        </is>
      </c>
      <c r="J50" s="185" t="inlineStr">
        <is>
          <t>1</t>
        </is>
      </c>
      <c r="K50" s="186" t="inlineStr">
        <is>
          <t>✅ คำตอบที่ถูกต้อง: ข้อ ก. หลีกเลี่ยงการรับประทานเนื้อหมูดิบหรือปรุงไม่สุก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t>
        </is>
      </c>
      <c r="L50" s="186" t="n"/>
      <c r="M50" s="186" t="inlineStr">
        <is>
          <t>Infectious diseases</t>
        </is>
      </c>
      <c r="N50" s="186" t="inlineStr">
        <is>
          <t>Parasitic infections</t>
        </is>
      </c>
      <c r="O50" s="185" t="inlineStr">
        <is>
          <t>Clinic</t>
        </is>
      </c>
      <c r="P50" s="186" t="inlineStr">
        <is>
          <t>ข้อ 13.4 Mock Infectious RxCU84</t>
        </is>
      </c>
      <c r="Q50" s="185" t="inlineStr">
        <is>
          <t>ข้อสอบจำลอง</t>
        </is>
      </c>
      <c r="R50" s="185" t="inlineStr">
        <is>
          <t>Mock RxCU84</t>
        </is>
      </c>
      <c r="S50" s="185" t="n"/>
    </row>
    <row r="51" ht="24" customHeight="1" s="49">
      <c r="A51" s="187" t="n">
        <v>49</v>
      </c>
      <c r="B51" s="186"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t>
        </is>
      </c>
      <c r="C51" s="186" t="inlineStr">
        <is>
          <t>คำถาม: แนวทางการใช้ยาข้อใดเหมาะสมที่สุด?</t>
        </is>
      </c>
      <c r="D51" s="186" t="n"/>
      <c r="E51" s="186" t="inlineStr">
        <is>
          <t>รับประทานยาซ้ำในวันถัดไป</t>
        </is>
      </c>
      <c r="F51" s="186" t="inlineStr">
        <is>
          <t>รับประทานยาซ้ำหลัง 2 สัปดาห์</t>
        </is>
      </c>
      <c r="G51" s="186" t="inlineStr">
        <is>
          <t>สวมรองเท้าตลอดเวลา</t>
        </is>
      </c>
      <c r="H51" s="186" t="inlineStr">
        <is>
          <t>หลีกเลี่ยงการรับประทานเนื้อหมู</t>
        </is>
      </c>
      <c r="I51" s="188" t="inlineStr">
        <is>
          <t>หลีกเลี่ยงการรับประทานปลาน้ำจืด</t>
        </is>
      </c>
      <c r="J51" s="185" t="inlineStr">
        <is>
          <t>2</t>
        </is>
      </c>
      <c r="K51" s="186" t="inlineStr">
        <is>
          <t>✅ คำตอบที่ถูกต้อง: ข้อ ข. รับประทานยาซ้ำหลัง 2 สัปดาห์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t>
        </is>
      </c>
      <c r="L51" s="186" t="n"/>
      <c r="M51" s="186" t="inlineStr">
        <is>
          <t>Infectious diseases</t>
        </is>
      </c>
      <c r="N51" s="186" t="inlineStr">
        <is>
          <t>Parasitic infections</t>
        </is>
      </c>
      <c r="O51" s="185" t="inlineStr">
        <is>
          <t>Clinic</t>
        </is>
      </c>
      <c r="P51" s="186" t="inlineStr">
        <is>
          <t>ข้อ 13.5 Mock Infectious RxCU84</t>
        </is>
      </c>
      <c r="Q51" s="185" t="inlineStr">
        <is>
          <t>ข้อสอบจำลอง</t>
        </is>
      </c>
      <c r="R51" s="185" t="inlineStr">
        <is>
          <t>Mock RxCU84</t>
        </is>
      </c>
      <c r="S51" s="185" t="n"/>
    </row>
    <row r="52" ht="24" customHeight="1" s="49">
      <c r="A52" s="187" t="n">
        <v>50</v>
      </c>
      <c r="B52" s="186"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t>
        </is>
      </c>
      <c r="C52" s="186" t="inlineStr">
        <is>
          <t>คำถาม: ข้อใดระบุการวินิจฉัยและเชื้อก่อโรคได้ถูกต้องที่สุด?</t>
        </is>
      </c>
      <c r="D52" s="186" t="n"/>
      <c r="E52" s="186" t="inlineStr">
        <is>
          <t>Primary infection จาก Varicella-Zoster Virus (VZV)</t>
        </is>
      </c>
      <c r="F52" s="186" t="inlineStr">
        <is>
          <t>Recurrent episode ของ Herpes Labialis จาก Herpes Simplex Virus type 1 (HSV-1)</t>
        </is>
      </c>
      <c r="G52" s="186" t="inlineStr">
        <is>
          <t>Genital Herpes จาก Herpes Simplex Virus type 2 (HSV-2)</t>
        </is>
      </c>
      <c r="H52" s="186" t="inlineStr">
        <is>
          <t>Impetigo จากการติดเชื้อ Staphylococcus aureus</t>
        </is>
      </c>
      <c r="I52" s="188" t="inlineStr">
        <is>
          <t>Common Warts จาก Human Papillomavirus (HPV)</t>
        </is>
      </c>
      <c r="J52" s="185" t="inlineStr">
        <is>
          <t>2</t>
        </is>
      </c>
      <c r="K52" s="186" t="inlineStr">
        <is>
          <t>✅ คำตอบที่ถูกต้อง: ข้อ ข. Recurrent episode ของ Herpes Labialis จาก Herpes Simplex Virus type 1 (HSV-1)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t>
        </is>
      </c>
      <c r="L52" s="186" t="n"/>
      <c r="M52" s="186" t="inlineStr">
        <is>
          <t>Infectious diseases</t>
        </is>
      </c>
      <c r="N52" s="186" t="inlineStr">
        <is>
          <t>HIV infection</t>
        </is>
      </c>
      <c r="O52" s="185" t="inlineStr">
        <is>
          <t>Clinic</t>
        </is>
      </c>
      <c r="P52" s="186" t="inlineStr">
        <is>
          <t>ข้อ 15.1 Mock Infectious RxCU84</t>
        </is>
      </c>
      <c r="Q52" s="185" t="inlineStr">
        <is>
          <t>ข้อสอบจำลอง</t>
        </is>
      </c>
      <c r="R52" s="185" t="inlineStr">
        <is>
          <t>Mock RxCU84</t>
        </is>
      </c>
      <c r="S52" s="185" t="n"/>
    </row>
    <row r="53" ht="24" customHeight="1" s="49">
      <c r="A53" s="187" t="n">
        <v>51</v>
      </c>
      <c r="B53" s="186" t="inlineStr">
        <is>
          <t>คำแนะนำการปฏิบัติตัวสำหรับผู้ป่วยที่เป็น Herpes Labialis</t>
        </is>
      </c>
      <c r="C53" s="186" t="inlineStr">
        <is>
          <t>คำถาม: ข้อใดเป็นคำแนะนำที่ถูกต้องและเหมาะสมที่สุดที่เภสัชกรควรให้แก่ผู้ป่วยรายนี้?</t>
        </is>
      </c>
      <c r="D53" s="186" t="n"/>
      <c r="E53" s="186" t="inlineStr">
        <is>
          <t>สามารถใช้ครีม Topical Corticosteroid ทาบริเวณแผลเพื่อลดอาการปวดแสบปวดร้อนได้ทันที</t>
        </is>
      </c>
      <c r="F53" s="186" t="inlineStr">
        <is>
          <t>หลีกเลี่ยงแสงแดด ความเครียด และการนอนดึก เนื่องจากเป็นปัจจัยกระตุ้นให้โรคกลับเป็นซ้ำ</t>
        </is>
      </c>
      <c r="G53" s="186" t="inlineStr">
        <is>
          <t>เมื่อแผลแห้งตกสะเก็ดแล้ว เชื้อไวรัสจะถูกกำจัดออกจากร่างกายจนหมด ไม่กลับมาเป็นอีก</t>
        </is>
      </c>
      <c r="H53" s="186" t="inlineStr">
        <is>
          <t>สามารถใช้ลิปมัน หรือภาชนะใส่อาหารร่วมกับผู้อื่นได้ตามปกติเพราะไม่มีการแพร่เชื้อทางสัมผัส</t>
        </is>
      </c>
      <c r="I53" s="188" t="inlineStr">
        <is>
          <t>หากแผลตกสะเก็ดช้า แนะนำให้แกะสะเก็ดออกเพื่อสะกิดตุ่มน้ำให้แห้งเร็วขึ้น</t>
        </is>
      </c>
      <c r="J53" s="185" t="inlineStr">
        <is>
          <t>2</t>
        </is>
      </c>
      <c r="K53" s="186" t="inlineStr">
        <is>
          <t>✅ คำตอบที่ถูกต้อง: ข้อ ข. หลีกเลี่ยงแสงแดด ความเครียด และการนอนดึก เนื่องจากเป็นปัจจัยกระตุ้นให้โรคกลับเป็นซ้ำ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t>
        </is>
      </c>
      <c r="L53" s="186" t="n"/>
      <c r="M53" s="186" t="inlineStr">
        <is>
          <t>Infectious diseases</t>
        </is>
      </c>
      <c r="N53" s="186" t="inlineStr">
        <is>
          <t>Pneumonia</t>
        </is>
      </c>
      <c r="O53" s="185" t="inlineStr">
        <is>
          <t>Clinic</t>
        </is>
      </c>
      <c r="P53" s="186" t="inlineStr">
        <is>
          <t>ข้อ 15.2 Mock Infectious RxCU84</t>
        </is>
      </c>
      <c r="Q53" s="185" t="inlineStr">
        <is>
          <t>ข้อสอบจำลอง</t>
        </is>
      </c>
      <c r="R53" s="185" t="inlineStr">
        <is>
          <t>Mock RxCU84</t>
        </is>
      </c>
      <c r="S53" s="185" t="n"/>
    </row>
    <row r="54" ht="24" customHeight="1" s="49">
      <c r="A54" s="187" t="n">
        <v>52</v>
      </c>
      <c r="B54" s="186" t="inlineStr">
        <is>
          <t>ผู้ป่วยเริมริมฝีปากต้องการซื้อยาทาเฉพาะที่</t>
        </is>
      </c>
      <c r="C54" s="186" t="inlineStr">
        <is>
          <t>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D54" s="186" t="n"/>
      <c r="E54" s="186" t="inlineStr">
        <is>
          <t>เหมาะสมที่สุด: Acyclovir 5% cream / ห้ามใช้: Mupirocin ointment</t>
        </is>
      </c>
      <c r="F54" s="186" t="inlineStr">
        <is>
          <t>เหมาะสมที่สุด: Acyclovir 5% cream / ห้ามใช้: Topical Corticosteroid</t>
        </is>
      </c>
      <c r="G54" s="186" t="inlineStr">
        <is>
          <t>เหมาะสมที่สุด: Topical Corticosteroid / ห้ามใช้: Acyclovir 5% cream</t>
        </is>
      </c>
      <c r="H54" s="186" t="inlineStr">
        <is>
          <t>เหมาะสมที่สุด: Clotrimazole cream / ห้ามใช้: Topical Corticosteroid</t>
        </is>
      </c>
      <c r="I54" s="188" t="inlineStr">
        <is>
          <t>เหมาะสมที่สุด: Calamine lotion / ห้ามใช้: Docosanol cream</t>
        </is>
      </c>
      <c r="J54" s="185" t="inlineStr">
        <is>
          <t>2</t>
        </is>
      </c>
      <c r="K54" s="186" t="inlineStr">
        <is>
          <t>✅ คำตอบที่ถูกต้อง: ข้อ ข. เหมาะสมที่สุด: Acyclovir 5% cream / ห้ามใช้: Topical Corticosteroid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t>
        </is>
      </c>
      <c r="L54" s="186" t="n"/>
      <c r="M54" s="186" t="inlineStr">
        <is>
          <t>Infectious diseases</t>
        </is>
      </c>
      <c r="N54" s="186" t="inlineStr">
        <is>
          <t>Pneumonia</t>
        </is>
      </c>
      <c r="O54" s="185" t="inlineStr">
        <is>
          <t>Clinic</t>
        </is>
      </c>
      <c r="P54" s="186" t="inlineStr">
        <is>
          <t>ข้อ 15.3 Mock Infectious RxCU84</t>
        </is>
      </c>
      <c r="Q54" s="185" t="inlineStr">
        <is>
          <t>ข้อสอบจำลอง</t>
        </is>
      </c>
      <c r="R54" s="185" t="inlineStr">
        <is>
          <t>Mock RxCU84</t>
        </is>
      </c>
      <c r="S54" s="185" t="n"/>
    </row>
    <row r="55" ht="24" customHeight="1" s="49">
      <c r="A55" s="187" t="n">
        <v>53</v>
      </c>
      <c r="B55" s="186" t="inlineStr">
        <is>
          <t>ผู้ป่วยรับประทานยาความดัน HCTZ ร่วมกับการได้รับยาต้านไวรัส Acyclovir</t>
        </is>
      </c>
      <c r="C55" s="186" t="inlineStr">
        <is>
          <t>คำถาม: เภสัชกรควรให้คำแนะนำที่สำคัญที่สุดข้อใด เพื่อป้องกันผลข้างเคียงรุนแรงจากยาต้านไวรัสชนิดรับประทาน?</t>
        </is>
      </c>
      <c r="D55" s="186" t="n"/>
      <c r="E55" s="186" t="inlineStr">
        <is>
          <t>ห้ามทานยา Acyclovir พร้อมกับ Losartan เด็ดขาด เพราะจะทำให้ความดันโลหิตลดต่ำลงอย่างรุนแรง</t>
        </is>
      </c>
      <c r="F55" s="186"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G55" s="186" t="inlineStr">
        <is>
          <t>ยา Acyclovir อาจทำให้ระดับโพแทสเซียมในเลือดสูงขึ้น ควรหลีกเลี่ยงการทานกล้วยหรือส้มร่วมกับยา Losartan</t>
        </is>
      </c>
      <c r="H55" s="186" t="inlineStr">
        <is>
          <t>แนะนำให้หยุดยา HCTZ ชั่วคราวเป็นเวลา 7 วัน จนกว่าจะทานยา Acyclovir หมด เพื่อป้องกันตับอักเสบ</t>
        </is>
      </c>
      <c r="I55" s="188" t="inlineStr">
        <is>
          <t>ยา Acyclovir จะไปลดฤทธิ์ของยาความดันโลหิตทั้งสองตัว แนะนำให้วัดความดันโลหิตทุกวัน</t>
        </is>
      </c>
      <c r="J55" s="185" t="inlineStr">
        <is>
          <t>2</t>
        </is>
      </c>
      <c r="K55" s="186" t="inlineStr">
        <is>
          <t>✅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t>
        </is>
      </c>
      <c r="L55" s="186" t="n"/>
      <c r="M55" s="186" t="inlineStr">
        <is>
          <t>Infectious diseases</t>
        </is>
      </c>
      <c r="N55" s="186" t="inlineStr">
        <is>
          <t>Pneumonia</t>
        </is>
      </c>
      <c r="O55" s="185" t="inlineStr">
        <is>
          <t>Clinic</t>
        </is>
      </c>
      <c r="P55" s="186" t="inlineStr">
        <is>
          <t>ข้อ 15.4 Mock Infectious RxCU84</t>
        </is>
      </c>
      <c r="Q55" s="185" t="inlineStr">
        <is>
          <t>ข้อสอบจำลอง</t>
        </is>
      </c>
      <c r="R55" s="185" t="inlineStr">
        <is>
          <t>Mock RxCU84</t>
        </is>
      </c>
      <c r="S55" s="185" t="n"/>
    </row>
    <row r="56" ht="24" customHeight="1" s="49">
      <c r="A56" s="187" t="n">
        <v>54</v>
      </c>
      <c r="B56" s="186" t="inlineStr">
        <is>
          <t>ผู้ป่วยเริมริมฝีปากสอบถามเรื่องการสัมผัสและการแพร่เชื้อสู่เด็กเล็กในบ้าน</t>
        </is>
      </c>
      <c r="C56" s="186" t="inlineStr">
        <is>
          <t>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D56" s="186" t="n"/>
      <c r="E56" s="186" t="inlineStr">
        <is>
          <t>สามารถหอมแก้มหลานได้ทันที เพราะเมื่อตุ่มน้ำแตกออก เชื้อไวรัสจะถูกทำลายไปทั้งหมด</t>
        </is>
      </c>
      <c r="F56" s="186" t="inlineStr">
        <is>
          <t>สามารถหอมแก้มได้ตามปกติ เพราะเชื้อ HSV-1 แพร่กระจายผ่านทางละอองฝุ่นในอากาศ (Airborne) เท่านั้น ไม่ได้ติดผ่านการสัมผัส</t>
        </is>
      </c>
      <c r="G56" s="186"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H56" s="186" t="inlineStr">
        <is>
          <t>เชื้อเริมสามารถแพร่ไปยังผู้อื่นได้เฉพาะผู้ที่มีภูมิคุ้มกันบกพร่องเท่านั้น เด็กวัย 2 ขวบมีภูมิคุ้มกันสูงจึงไม่ติดเชื้อแน่นอน</t>
        </is>
      </c>
      <c r="I56" s="188" t="inlineStr">
        <is>
          <t>แนะนำให้หลานสาวรับประทานยา Acyclovir 200 mg วันละครั้งล่วงหน้าเพื่อป้องกันการติดเชื้อ (Post-contact prophylaxis)</t>
        </is>
      </c>
      <c r="J56" s="185" t="inlineStr">
        <is>
          <t>3</t>
        </is>
      </c>
      <c r="K56" s="186" t="inlineStr">
        <is>
          <t>✅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t>
        </is>
      </c>
      <c r="L56" s="186" t="n"/>
      <c r="M56" s="186" t="inlineStr">
        <is>
          <t>Infectious diseases</t>
        </is>
      </c>
      <c r="N56" s="186" t="inlineStr">
        <is>
          <t>Pneumonia</t>
        </is>
      </c>
      <c r="O56" s="185" t="inlineStr">
        <is>
          <t>Clinic</t>
        </is>
      </c>
      <c r="P56" s="186" t="inlineStr">
        <is>
          <t>ข้อ 15.5 Mock Infectious RxCU84</t>
        </is>
      </c>
      <c r="Q56" s="185" t="inlineStr">
        <is>
          <t>ข้อสอบจำลอง</t>
        </is>
      </c>
      <c r="R56" s="185" t="inlineStr">
        <is>
          <t>Mock RxCU84</t>
        </is>
      </c>
      <c r="S56" s="185" t="n"/>
    </row>
    <row r="57" ht="24" customHeight="1" s="49">
      <c r="A57" s="187" t="n">
        <v>55</v>
      </c>
      <c r="B57" s="186"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t>
        </is>
      </c>
      <c r="C57" s="186" t="inlineStr">
        <is>
          <t>คำถาม: อาการและปัจจัยเสี่ยงของผู้ป่วยรายนี้เข้าได้กับโรคใดมากที่สุด และข้อใดสนับสนุนการวินิจฉัย?</t>
        </is>
      </c>
      <c r="D57" s="186" t="n"/>
      <c r="E57" s="186" t="inlineStr">
        <is>
          <t>Candidal intertrigo — เพราะมีผื่นแดงคัน</t>
        </is>
      </c>
      <c r="F57" s="186" t="inlineStr">
        <is>
          <t>Tinea pedis interdigital type — เพราะคันที่ง่ามนิ้วเท้า ผิวลอก ในคนที่สวมรองเท้าปิดนาน เหงื่อออกมาก</t>
        </is>
      </c>
      <c r="G57" s="186" t="inlineStr">
        <is>
          <t>Erythrasma — เพราะพบบ่อยที่ง่ามนิ้วเท้าเช่นกัน</t>
        </is>
      </c>
      <c r="H57" s="186" t="inlineStr">
        <is>
          <t>Contact dermatitis — เพราะเริ่มเป็นเฉียบพลันเมื่อวาน</t>
        </is>
      </c>
      <c r="I57" s="188" t="inlineStr">
        <is>
          <t>Psoriasis vulgaris — เพราะมีขุยสีเงินหนาตัว</t>
        </is>
      </c>
      <c r="J57" s="185" t="inlineStr">
        <is>
          <t>2</t>
        </is>
      </c>
      <c r="K57" s="186" t="inlineStr">
        <is>
          <t>✅ คำตอบที่ถูกต้อง: ข้อ ข. Tinea pedis interdigital type — เพราะคันที่ง่ามนิ้วเท้า ผิวลอก ในคนที่สวมรองเท้าปิดนาน เหงื่อออกมาก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t>
        </is>
      </c>
      <c r="L57" s="186" t="n"/>
      <c r="M57" s="186" t="inlineStr">
        <is>
          <t>Infectious diseases</t>
        </is>
      </c>
      <c r="N57" s="186" t="inlineStr">
        <is>
          <t>Pneumonia</t>
        </is>
      </c>
      <c r="O57" s="185" t="inlineStr">
        <is>
          <t>Clinic</t>
        </is>
      </c>
      <c r="P57" s="186" t="inlineStr">
        <is>
          <t>ข้อ 16.1 Mock Infectious RxCU84</t>
        </is>
      </c>
      <c r="Q57" s="185" t="inlineStr">
        <is>
          <t>ข้อสอบจำลอง</t>
        </is>
      </c>
      <c r="R57" s="185" t="inlineStr">
        <is>
          <t>Mock RxCU84</t>
        </is>
      </c>
      <c r="S57" s="185" t="n"/>
    </row>
    <row r="58" ht="24" customHeight="1" s="49">
      <c r="A58" s="187" t="n">
        <v>56</v>
      </c>
      <c r="B58" s="186" t="inlineStr">
        <is>
          <t>การตรวจยืนยันการวินิจฉัยโรคติดเชื้อรา Dermatophyte ที่เท้า</t>
        </is>
      </c>
      <c r="C58" s="186" t="inlineStr">
        <is>
          <t>คำถาม: การตรวจทางห้องปฏิบัติการใดเหมาะสมที่สุดเพื่อยืนยันการวินิจฉัย และคาดว่าจะพบลักษณะใด?</t>
        </is>
      </c>
      <c r="D58" s="186" t="n"/>
      <c r="E58" s="186" t="inlineStr">
        <is>
          <t>Wood's lamp — คาดว่าเรืองแสงสีเขียว</t>
        </is>
      </c>
      <c r="F58" s="186" t="inlineStr">
        <is>
          <t>Tzanck smear — คาดว่าพบ multinucleated giant cell</t>
        </is>
      </c>
      <c r="G58" s="186" t="inlineStr">
        <is>
          <t>KOH preparation จากบริเวณขุยที่ผื่น — คาดว่าพบ septate branching hyphae</t>
        </is>
      </c>
      <c r="H58" s="186" t="inlineStr">
        <is>
          <t>Gram stain — คาดว่าพบ gram-positive cocci</t>
        </is>
      </c>
      <c r="I58" s="188" t="inlineStr">
        <is>
          <t>Dark-field microscopy — คาดว่าพบ motile spirochetes</t>
        </is>
      </c>
      <c r="J58" s="185" t="inlineStr">
        <is>
          <t>3</t>
        </is>
      </c>
      <c r="K58" s="186" t="inlineStr">
        <is>
          <t>✅ คำตอบที่ถูกต้อง: ข้อ ค. KOH preparation จากบริเวณขุยที่ผื่น — คาดว่าพบ septate branching hyphae
🎯 ทำไมข้อนี้ถึงถูก: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t>
        </is>
      </c>
      <c r="L58" s="186" t="n"/>
      <c r="M58" s="186" t="inlineStr">
        <is>
          <t>Infectious diseases</t>
        </is>
      </c>
      <c r="N58" s="186" t="inlineStr">
        <is>
          <t>Pneumonia</t>
        </is>
      </c>
      <c r="O58" s="185" t="inlineStr">
        <is>
          <t>Clinic</t>
        </is>
      </c>
      <c r="P58" s="186" t="inlineStr">
        <is>
          <t>ข้อ 16.2 Mock Infectious RxCU84</t>
        </is>
      </c>
      <c r="Q58" s="185" t="inlineStr">
        <is>
          <t>ข้อสอบจำลอง</t>
        </is>
      </c>
      <c r="R58" s="185" t="inlineStr">
        <is>
          <t>Mock RxCU84</t>
        </is>
      </c>
      <c r="S58" s="185" t="n"/>
    </row>
    <row r="59" ht="24" customHeight="1" s="49">
      <c r="A59" s="187" t="n">
        <v>57</v>
      </c>
      <c r="B59" s="186" t="inlineStr">
        <is>
          <t>ผู้ป่วย Tinea pedis interdigital type รอยโรคเฉพาะที่ ไม่มีภาวะแทรกซ้อน</t>
        </is>
      </c>
      <c r="C59" s="186" t="inlineStr">
        <is>
          <t>คำถาม: ผู้ป่วยรายนี้ควรได้รับการรักษาด้วยยาใดเป็นอันดับแรก?</t>
        </is>
      </c>
      <c r="D59" s="186" t="n"/>
      <c r="E59" s="186" t="inlineStr">
        <is>
          <t>Itraconazole 200 มก. รับประทานวันละครั้ง นาน 7 วัน</t>
        </is>
      </c>
      <c r="F59" s="186" t="inlineStr">
        <is>
          <t>Terbinafine 1% cream ทาวันละครั้ง นาน 2-4 สัปดาห์</t>
        </is>
      </c>
      <c r="G59" s="186" t="inlineStr">
        <is>
          <t>Prednisolone cream ทาวันละ 2 ครั้ง นาน 1 สัปดาห์</t>
        </is>
      </c>
      <c r="H59" s="186" t="inlineStr">
        <is>
          <t>Ketoconazole 200 มก. รับประทานวันละครั้ง นาน 2-4 สัปดาห์</t>
        </is>
      </c>
      <c r="I59" s="188" t="inlineStr">
        <is>
          <t>Griseofulvin 500 มก. รับประทานวันละ 1 ครั้ง นาน 4-6 สัปดาห์</t>
        </is>
      </c>
      <c r="J59" s="185" t="inlineStr">
        <is>
          <t>2</t>
        </is>
      </c>
      <c r="K59" s="186" t="inlineStr">
        <is>
          <t>✅ คำตอบที่ถูกต้อง: ข้อ ข. Terbinafine 1% cream ทาวันละครั้ง นาน 2-4 สัปดาห์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t>
        </is>
      </c>
      <c r="L59" s="186" t="n"/>
      <c r="M59" s="186" t="inlineStr">
        <is>
          <t>Infectious diseases</t>
        </is>
      </c>
      <c r="N59" s="186" t="inlineStr">
        <is>
          <t>Pneumonia</t>
        </is>
      </c>
      <c r="O59" s="185" t="inlineStr">
        <is>
          <t>Clinic</t>
        </is>
      </c>
      <c r="P59" s="186" t="inlineStr">
        <is>
          <t>ข้อ 16.3 Mock Infectious RxCU84</t>
        </is>
      </c>
      <c r="Q59" s="185" t="inlineStr">
        <is>
          <t>ข้อสอบจำลอง</t>
        </is>
      </c>
      <c r="R59" s="185" t="inlineStr">
        <is>
          <t>Mock RxCU84</t>
        </is>
      </c>
      <c r="S59" s="185" t="n"/>
    </row>
    <row r="60" ht="24" customHeight="1" s="49">
      <c r="A60" s="187" t="n">
        <v>58</v>
      </c>
      <c r="B60" s="186" t="inlineStr">
        <is>
          <t>คำแนะนำที่ไม่ใช่ยา (Non-pharmacologic therapy) สำหรับโรคน้ำกัดเท้า</t>
        </is>
      </c>
      <c r="C60" s="186" t="inlineStr">
        <is>
          <t>คำถาม: คำแนะนำเพิ่มเติมที่ไม่ใช่ยา (non-pharmacologic) ข้อใดไม่ถูกต้องสำหรับผู้ป่วยรายนี้?</t>
        </is>
      </c>
      <c r="D60" s="186" t="n"/>
      <c r="E60" s="186" t="inlineStr">
        <is>
          <t>เช็ดเท้าให้แห้งสนิทโดยเฉพาะซอกนิ้วเท้าหลังอาบน้ำทุกครั้ง</t>
        </is>
      </c>
      <c r="F60" s="186" t="inlineStr">
        <is>
          <t>สวมถุงเท้าชนิดดูดซับความชื้นได้ดี และเปลี่ยนถุงเท้าบ่อยๆ</t>
        </is>
      </c>
      <c r="G60" s="186" t="inlineStr">
        <is>
          <t>ใช้แป้งโรยเท้า/รองเท้า/ถุงเท้าที่ผสมยาต้านเชื้อราเป็นประจำเพื่อลดการกลับเป็นซ้ำ</t>
        </is>
      </c>
      <c r="H60" s="186" t="inlineStr">
        <is>
          <t>ทายาต่อเนื่องจนกว่าอาการคันจะหายไป แล้วหยุดยาได้ทันที</t>
        </is>
      </c>
      <c r="I60" s="188" t="inlineStr">
        <is>
          <t>หลีกเลี่ยงการสวมใส่รองเท้าที่คับหรืออับชื้นเกินไป</t>
        </is>
      </c>
      <c r="J60" s="185" t="inlineStr">
        <is>
          <t>4</t>
        </is>
      </c>
      <c r="K60" s="186" t="inlineStr">
        <is>
          <t>✅ คำตอบที่ถูกต้อง: ข้อ ง. ทายาต่อเนื่องจนกว่าอาการคันจะหายไป แล้วหยุดยาได้ทันที
🎯 ทำไมข้อนี้ถึงถูก: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t>
        </is>
      </c>
      <c r="L60" s="186" t="n"/>
      <c r="M60" s="186" t="inlineStr">
        <is>
          <t>Infectious diseases</t>
        </is>
      </c>
      <c r="N60" s="186" t="inlineStr">
        <is>
          <t>Pneumonia</t>
        </is>
      </c>
      <c r="O60" s="185" t="inlineStr">
        <is>
          <t>Clinic</t>
        </is>
      </c>
      <c r="P60" s="186" t="inlineStr">
        <is>
          <t>ข้อ 16.4 Mock Infectious RxCU84</t>
        </is>
      </c>
      <c r="Q60" s="185" t="inlineStr">
        <is>
          <t>ข้อสอบจำลอง</t>
        </is>
      </c>
      <c r="R60" s="185" t="inlineStr">
        <is>
          <t>Mock RxCU84</t>
        </is>
      </c>
      <c r="S60" s="185" t="n"/>
    </row>
    <row r="61" ht="24" customHeight="1" s="49">
      <c r="A61" s="187" t="n">
        <v>59</v>
      </c>
      <c r="B61" s="186"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t>
        </is>
      </c>
      <c r="C61" s="186" t="inlineStr">
        <is>
          <t>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D61" s="186" t="n"/>
      <c r="E61" s="186" t="inlineStr">
        <is>
          <t>เพิ่มความถี่การทา terbinafine cream เป็นวันละ 3 ครั้ง</t>
        </is>
      </c>
      <c r="F61" s="186" t="inlineStr">
        <is>
          <t>เปลี่ยนเป็น topical steroid ร่วมกับ antifungal cream เดิม</t>
        </is>
      </c>
      <c r="G61" s="186" t="inlineStr">
        <is>
          <t>เปลี่ยนเป็น oral antifungal เนื่องจากเข้าลักษณะ moccasin-type tinea pedis ที่ตอบสนองต่อยาทาไม่ดี</t>
        </is>
      </c>
      <c r="H61" s="186" t="inlineStr">
        <is>
          <t>หยุดยาทาทันทีเพราะน่าจะเป็นการแพ้ยา</t>
        </is>
      </c>
      <c r="I61" s="188" t="inlineStr">
        <is>
          <t>เปลี่ยนเป็นยาทา Ketoconazole cream ทาร่วมกับ Clotrimazole powder</t>
        </is>
      </c>
      <c r="J61" s="185" t="inlineStr">
        <is>
          <t>3</t>
        </is>
      </c>
      <c r="K61" s="186" t="inlineStr">
        <is>
          <t>✅ คำตอบที่ถูกต้อง: ข้อ ค. เปลี่ยนเป็น oral antifungal เนื่องจากเข้าลักษณะ moccasin-type tinea pedis ที่ตอบสนองต่อยาทาไม่ดี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t>
        </is>
      </c>
      <c r="L61" s="186" t="n"/>
      <c r="M61" s="186" t="inlineStr">
        <is>
          <t>Infectious diseases</t>
        </is>
      </c>
      <c r="N61" s="186" t="inlineStr">
        <is>
          <t>Pneumonia</t>
        </is>
      </c>
      <c r="O61" s="185" t="inlineStr">
        <is>
          <t>Clinic</t>
        </is>
      </c>
      <c r="P61" s="186" t="inlineStr">
        <is>
          <t>ข้อ 16.5 Mock Infectious RxCU84</t>
        </is>
      </c>
      <c r="Q61" s="185" t="inlineStr">
        <is>
          <t>ข้อสอบจำลอง</t>
        </is>
      </c>
      <c r="R61" s="185" t="inlineStr">
        <is>
          <t>Mock RxCU84</t>
        </is>
      </c>
      <c r="S61" s="185" t="n"/>
    </row>
    <row r="62" ht="24" customHeight="1" s="49">
      <c r="A62" s="187" t="n">
        <v>60</v>
      </c>
      <c r="B62" s="186" t="n"/>
      <c r="C62" s="186" t="inlineStr">
        <is>
          <t>Sulfonamide เป็น competitive antagonist ของสารใด</t>
        </is>
      </c>
      <c r="D62" s="186" t="n"/>
      <c r="E62" s="186" t="inlineStr">
        <is>
          <t>PABA</t>
        </is>
      </c>
      <c r="F62" s="186" t="inlineStr">
        <is>
          <t>PAS</t>
        </is>
      </c>
      <c r="G62" s="186" t="inlineStr">
        <is>
          <t>Folic acid</t>
        </is>
      </c>
      <c r="H62" s="186" t="inlineStr">
        <is>
          <t>Vitamin B5</t>
        </is>
      </c>
      <c r="I62" s="188" t="inlineStr">
        <is>
          <t>THF</t>
        </is>
      </c>
      <c r="J62" s="185" t="inlineStr">
        <is>
          <t>2</t>
        </is>
      </c>
      <c r="K62" s="186" t="inlineStr">
        <is>
          <t>✅ คำตอบที่ถูกต้อง: ข้อ ข. PAS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t>
        </is>
      </c>
      <c r="L62" s="186" t="n"/>
      <c r="M62" s="186" t="inlineStr">
        <is>
          <t>Infectious diseases</t>
        </is>
      </c>
      <c r="N62" s="186" t="inlineStr">
        <is>
          <t>Pneumonia</t>
        </is>
      </c>
      <c r="O62" s="185" t="inlineStr">
        <is>
          <t>Clinic</t>
        </is>
      </c>
      <c r="P62" s="186" t="inlineStr">
        <is>
          <t>ข้อ 1 Pharma Plus เล่มม่วง (เฉลยข้อ ข)</t>
        </is>
      </c>
      <c r="Q62" s="185" t="inlineStr">
        <is>
          <t>แบบฝึกหัด</t>
        </is>
      </c>
      <c r="R62" s="185" t="inlineStr">
        <is>
          <t>เล่มม่วง</t>
        </is>
      </c>
      <c r="S62" s="185" t="n"/>
    </row>
    <row r="63" ht="24" customHeight="1" s="49">
      <c r="A63" s="187" t="n">
        <v>61</v>
      </c>
      <c r="B63" s="18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t>
        </is>
      </c>
      <c r="C63" s="186" t="inlineStr">
        <is>
          <t>จากลักษณะที่ผู้ป่วยเป็น น่าจะเป็นลักษณะของโรคใด</t>
        </is>
      </c>
      <c r="D63" s="186" t="n"/>
      <c r="E63" s="186" t="inlineStr">
        <is>
          <t>Pityriasis versicolor</t>
        </is>
      </c>
      <c r="F63" s="186" t="inlineStr">
        <is>
          <t>Candidiasis</t>
        </is>
      </c>
      <c r="G63" s="186" t="inlineStr">
        <is>
          <t>Psoriasis</t>
        </is>
      </c>
      <c r="H63" s="186" t="inlineStr">
        <is>
          <t>Tinea pedis</t>
        </is>
      </c>
      <c r="I63" s="188" t="inlineStr">
        <is>
          <t>Tinea corporis</t>
        </is>
      </c>
      <c r="J63" s="185" t="inlineStr">
        <is>
          <t>2</t>
        </is>
      </c>
      <c r="K63" s="186" t="inlineStr">
        <is>
          <t>✅ คำตอบที่ถูกต้อง: ข้อ ข. Candidiasis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t>
        </is>
      </c>
      <c r="L63" s="186" t="n"/>
      <c r="M63" s="186" t="inlineStr">
        <is>
          <t>Infectious diseases</t>
        </is>
      </c>
      <c r="N63" s="186" t="inlineStr">
        <is>
          <t>Pneumonia</t>
        </is>
      </c>
      <c r="O63" s="185" t="inlineStr">
        <is>
          <t>Clinic</t>
        </is>
      </c>
      <c r="P63" s="186" t="inlineStr">
        <is>
          <t>ข้อ 1 Pharma Plus เล่มม่วง (เฉลยข้อ ข)</t>
        </is>
      </c>
      <c r="Q63" s="185" t="inlineStr">
        <is>
          <t>แบบฝึกหัด</t>
        </is>
      </c>
      <c r="R63" s="185" t="inlineStr">
        <is>
          <t>เล่มม่วง</t>
        </is>
      </c>
      <c r="S63" s="185" t="n"/>
    </row>
    <row r="64" ht="24" customHeight="1" s="49">
      <c r="A64" s="187" t="n">
        <v>62</v>
      </c>
      <c r="B64" s="186"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t>
        </is>
      </c>
      <c r="C64" s="186" t="inlineStr">
        <is>
          <t>ผู้ป่วยรายนี้ควรได้รับการรักษาอย่างไร เพื่อป้องกันการติดเชื้อจากแม่สู่ลูก</t>
        </is>
      </c>
      <c r="D64" s="186" t="n"/>
      <c r="E64" s="186" t="inlineStr">
        <is>
          <t>เริ่มใช้ GPO-vir ทันที</t>
        </is>
      </c>
      <c r="F64" s="186" t="inlineStr">
        <is>
          <t>เริ่มให้ GPO-vir เมื่อ CD4 &lt; 200 cell/mm³</t>
        </is>
      </c>
      <c r="G64" s="186" t="inlineStr">
        <is>
          <t>เริ่ม GPO-vir เมื่ออายุครรภ์ 28 สัปดาห์</t>
        </is>
      </c>
      <c r="H64" s="186" t="inlineStr">
        <is>
          <t>เริ่ม AZT ทันทีเมื่ออายุครรภ์ 28 สัปดาห์</t>
        </is>
      </c>
      <c r="I64" s="188" t="inlineStr">
        <is>
          <t>เริ่มให้ TDF + 3TC + EFV ทันที</t>
        </is>
      </c>
      <c r="J64" s="185" t="inlineStr">
        <is>
          <t>2</t>
        </is>
      </c>
      <c r="K64" s="186" t="inlineStr">
        <is>
          <t>✅ คำตอบที่ถูกต้อง: ข้อ ข. เริ่มให้ GPO-vir เมื่อ CD4 &lt; 200 cell/mm³
🎯 ทำไมข้อนี้ถึงถูก: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t>
        </is>
      </c>
      <c r="L64" s="186" t="n"/>
      <c r="M64" s="186" t="inlineStr">
        <is>
          <t>Infectious diseases</t>
        </is>
      </c>
      <c r="N64" s="186" t="inlineStr">
        <is>
          <t>HIV infection</t>
        </is>
      </c>
      <c r="O64" s="185" t="inlineStr">
        <is>
          <t>Clinic</t>
        </is>
      </c>
      <c r="P64" s="186" t="inlineStr">
        <is>
          <t>ข้อ 1 Pharma Plus เล่มม่วง (เฉลยข้อ ข)</t>
        </is>
      </c>
      <c r="Q64" s="185" t="inlineStr">
        <is>
          <t>แบบฝึกหัด</t>
        </is>
      </c>
      <c r="R64" s="185" t="inlineStr">
        <is>
          <t>เล่มม่วง</t>
        </is>
      </c>
      <c r="S64" s="185" t="n"/>
    </row>
    <row r="65" ht="24" customHeight="1" s="49">
      <c r="A65" s="187" t="n">
        <v>63</v>
      </c>
      <c r="B65" s="186" t="inlineStr">
        <is>
          <t>หญิงอายุ 35 ปี เห็นปล้องพยาธิแบนคล้ายริบบิ้นตอนถ่าย มีประวัติชอบทานสุกๆดิบๆ มาซื้อยาถ่ายพยาธิ</t>
        </is>
      </c>
      <c r="C65" s="186" t="inlineStr">
        <is>
          <t>ผู้ป่วยรายนี้ติดพยาธิอะไร</t>
        </is>
      </c>
      <c r="D65" s="186" t="n"/>
      <c r="E65" s="186" t="inlineStr">
        <is>
          <t>พยาธิตัวตืด</t>
        </is>
      </c>
      <c r="F65" s="186" t="inlineStr">
        <is>
          <t>พยาธิปากขอ</t>
        </is>
      </c>
      <c r="G65" s="186" t="inlineStr">
        <is>
          <t>พยาธิเส้นด้าย</t>
        </is>
      </c>
      <c r="H65" s="186" t="inlineStr">
        <is>
          <t>พยาธิใบไม้</t>
        </is>
      </c>
      <c r="I65" s="188" t="inlineStr">
        <is>
          <t>พยาธิเท้าช้าง</t>
        </is>
      </c>
      <c r="J65" s="185" t="inlineStr">
        <is>
          <t>2</t>
        </is>
      </c>
      <c r="K65" s="186" t="inlineStr">
        <is>
          <t>✅ คำตอบที่ถูกต้อง: ข้อ ข. พยาธิปากขอ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t>
        </is>
      </c>
      <c r="L65" s="186" t="n"/>
      <c r="M65" s="186" t="inlineStr">
        <is>
          <t>Infectious diseases</t>
        </is>
      </c>
      <c r="N65" s="186" t="inlineStr">
        <is>
          <t>Parasitic infections</t>
        </is>
      </c>
      <c r="O65" s="185" t="inlineStr">
        <is>
          <t>Clinic</t>
        </is>
      </c>
      <c r="P65" s="186" t="inlineStr">
        <is>
          <t>ข้อ 1 Pharma Plus เล่มม่วง (เฉลยข้อ ข)</t>
        </is>
      </c>
      <c r="Q65" s="185" t="inlineStr">
        <is>
          <t>แบบฝึกหัด</t>
        </is>
      </c>
      <c r="R65" s="185" t="inlineStr">
        <is>
          <t>เล่มม่วง</t>
        </is>
      </c>
      <c r="S65" s="185" t="n"/>
    </row>
    <row r="66" ht="24" customHeight="1" s="49">
      <c r="A66" s="187" t="n">
        <v>64</v>
      </c>
      <c r="B66" s="186" t="n"/>
      <c r="C66" s="186" t="inlineStr">
        <is>
          <t>ยาทาสิวที่เป็น antibiotic</t>
        </is>
      </c>
      <c r="D66" s="186" t="n"/>
      <c r="E66" s="186" t="inlineStr">
        <is>
          <t>Clindamycin</t>
        </is>
      </c>
      <c r="F66" s="186" t="inlineStr">
        <is>
          <t>Erythromycin</t>
        </is>
      </c>
      <c r="G66" s="186" t="inlineStr">
        <is>
          <t>Tretinoin</t>
        </is>
      </c>
      <c r="H66" s="186" t="inlineStr">
        <is>
          <t>ก ข</t>
        </is>
      </c>
      <c r="I66" s="188" t="inlineStr">
        <is>
          <t>ก ข ค</t>
        </is>
      </c>
      <c r="J66" s="185" t="inlineStr">
        <is>
          <t>3</t>
        </is>
      </c>
      <c r="K66" s="186" t="inlineStr">
        <is>
          <t>✅ คำตอบที่ถูกต้อง: ข้อ ค. Tretinoin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t>
        </is>
      </c>
      <c r="L66" s="186" t="n"/>
      <c r="M66" s="186" t="inlineStr">
        <is>
          <t>Infectious diseases</t>
        </is>
      </c>
      <c r="N66" s="186" t="inlineStr">
        <is>
          <t>Pneumonia</t>
        </is>
      </c>
      <c r="O66" s="185" t="inlineStr">
        <is>
          <t>Clinic</t>
        </is>
      </c>
      <c r="P66" s="186" t="inlineStr">
        <is>
          <t>ข้อ 2 Pharma Plus เล่มม่วง (เฉลยข้อ ค)</t>
        </is>
      </c>
      <c r="Q66" s="185" t="inlineStr">
        <is>
          <t>แบบฝึกหัด</t>
        </is>
      </c>
      <c r="R66" s="185" t="inlineStr">
        <is>
          <t>เล่มม่วง</t>
        </is>
      </c>
      <c r="S66" s="185" t="n"/>
    </row>
    <row r="67" ht="24" customHeight="1" s="49">
      <c r="A67" s="187" t="n">
        <v>65</v>
      </c>
      <c r="B67" s="18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t>
        </is>
      </c>
      <c r="C67" s="186" t="inlineStr">
        <is>
          <t>เชื้อที่เป็นสาเหตุของการเกิดโรคในผู้ป่วยรายนี้</t>
        </is>
      </c>
      <c r="D67" s="186" t="n"/>
      <c r="E67" s="186" t="inlineStr">
        <is>
          <t>Trichophyton rubrum</t>
        </is>
      </c>
      <c r="F67" s="186" t="inlineStr">
        <is>
          <t>Epidermophyton floccousm</t>
        </is>
      </c>
      <c r="G67" s="186" t="inlineStr">
        <is>
          <t>Microsporum gypseum</t>
        </is>
      </c>
      <c r="H67" s="186" t="inlineStr">
        <is>
          <t>Malassezia furfur</t>
        </is>
      </c>
      <c r="I67" s="188" t="inlineStr">
        <is>
          <t>Candida albicans</t>
        </is>
      </c>
      <c r="J67" s="185" t="inlineStr">
        <is>
          <t>3</t>
        </is>
      </c>
      <c r="K67" s="186" t="inlineStr">
        <is>
          <t>✅ คำตอบที่ถูกต้อง: ข้อ ค. Microsporum gypseum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t>
        </is>
      </c>
      <c r="L67" s="186" t="n"/>
      <c r="M67" s="186" t="inlineStr">
        <is>
          <t>Infectious diseases</t>
        </is>
      </c>
      <c r="N67" s="186" t="inlineStr">
        <is>
          <t>Pneumonia</t>
        </is>
      </c>
      <c r="O67" s="185" t="inlineStr">
        <is>
          <t>Clinic</t>
        </is>
      </c>
      <c r="P67" s="186" t="inlineStr">
        <is>
          <t>ข้อ 2 Pharma Plus เล่มม่วง (เฉลยข้อ ค)</t>
        </is>
      </c>
      <c r="Q67" s="185" t="inlineStr">
        <is>
          <t>แบบฝึกหัด</t>
        </is>
      </c>
      <c r="R67" s="185" t="inlineStr">
        <is>
          <t>เล่มม่วง</t>
        </is>
      </c>
      <c r="S67" s="185" t="n"/>
    </row>
    <row r="68" ht="24" customHeight="1" s="49">
      <c r="A68" s="187" t="n">
        <v>66</v>
      </c>
      <c r="B68" s="186" t="n"/>
      <c r="C68" s="186" t="inlineStr">
        <is>
          <t>N3 หรือ Azido group จากโครงสร้างของ AZT มีผลทำให้เกิดสิ่งใด</t>
        </is>
      </c>
      <c r="D68" s="186" t="n"/>
      <c r="E68" s="186" t="inlineStr">
        <is>
          <t>เพิ่มค่าครึ่งชีวิตให้ยาวขึ้น</t>
        </is>
      </c>
      <c r="F68" s="186" t="inlineStr">
        <is>
          <t>เพิ่มการดูดซึม</t>
        </is>
      </c>
      <c r="G68" s="186" t="inlineStr">
        <is>
          <t>เพิ่มการออกฤทธิ์</t>
        </is>
      </c>
      <c r="H68" s="186" t="inlineStr">
        <is>
          <t>มีผลต่อการตั้งสูตรตำรับ</t>
        </is>
      </c>
      <c r="I68" s="188" t="inlineStr">
        <is>
          <t>เพิ่มความสามารถในการจับกับโปรตีน albumin</t>
        </is>
      </c>
      <c r="J68" s="185" t="inlineStr">
        <is>
          <t>3</t>
        </is>
      </c>
      <c r="K68" s="186" t="inlineStr">
        <is>
          <t>✅ คำตอบที่ถูกต้อง: ข้อ ค. เพิ่มการออกฤทธิ์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t>
        </is>
      </c>
      <c r="L68" s="186" t="n"/>
      <c r="M68" s="186" t="inlineStr">
        <is>
          <t>Infectious diseases</t>
        </is>
      </c>
      <c r="N68" s="186" t="inlineStr">
        <is>
          <t>Pneumonia</t>
        </is>
      </c>
      <c r="O68" s="185" t="inlineStr">
        <is>
          <t>Clinic</t>
        </is>
      </c>
      <c r="P68" s="186" t="inlineStr">
        <is>
          <t>ข้อ 2 Pharma Plus เล่มม่วง (เฉลยข้อ ค)</t>
        </is>
      </c>
      <c r="Q68" s="185" t="inlineStr">
        <is>
          <t>แบบฝึกหัด</t>
        </is>
      </c>
      <c r="R68" s="185" t="inlineStr">
        <is>
          <t>เล่มม่วง</t>
        </is>
      </c>
      <c r="S68" s="185" t="n"/>
    </row>
    <row r="69" ht="24" customHeight="1" s="49">
      <c r="A69" s="187" t="n">
        <v>67</v>
      </c>
      <c r="B69" s="186" t="inlineStr">
        <is>
          <t>หญิงอายุ 35 ปี เห็นปล้องพยาธิแบนคล้ายริบบิ้นตอนถ่าย มีประวัติชอบทานสุกๆดิบๆ มาซื้อยาถ่ายพยาธิ</t>
        </is>
      </c>
      <c r="C69" s="186" t="inlineStr">
        <is>
          <t>ท่านจะจ่ายยาในข้อใด</t>
        </is>
      </c>
      <c r="D69" s="186" t="n"/>
      <c r="E69" s="186" t="inlineStr">
        <is>
          <t>Praziquantel 5-25 mg/kg/day po once</t>
        </is>
      </c>
      <c r="F69" s="186" t="inlineStr">
        <is>
          <t>Niclosamide 2 g single dose</t>
        </is>
      </c>
      <c r="G69" s="186" t="inlineStr">
        <is>
          <t>Albendazole 400 mg single dose</t>
        </is>
      </c>
      <c r="H69" s="186" t="inlineStr">
        <is>
          <t>Mebendazole 500 mg single dose</t>
        </is>
      </c>
      <c r="I69" s="188" t="inlineStr">
        <is>
          <t>ได้ทั้งข้อ ก และ ข้อ ข</t>
        </is>
      </c>
      <c r="J69" s="185" t="inlineStr">
        <is>
          <t>3</t>
        </is>
      </c>
      <c r="K69" s="186" t="inlineStr">
        <is>
          <t>✅ คำตอบที่ถูกต้อง: ข้อ ค. Albendazole 400 mg single dose
🎯 ทำไมข้อนี้ถึงถูก: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t>
        </is>
      </c>
      <c r="L69" s="186" t="n"/>
      <c r="M69" s="186" t="inlineStr">
        <is>
          <t>Infectious diseases</t>
        </is>
      </c>
      <c r="N69" s="186" t="inlineStr">
        <is>
          <t>Parasitic infections</t>
        </is>
      </c>
      <c r="O69" s="185" t="inlineStr">
        <is>
          <t>Clinic</t>
        </is>
      </c>
      <c r="P69" s="186" t="inlineStr">
        <is>
          <t>ข้อ 2 Pharma Plus เล่มม่วง (เฉลยข้อ ค)</t>
        </is>
      </c>
      <c r="Q69" s="185" t="inlineStr">
        <is>
          <t>แบบฝึกหัด</t>
        </is>
      </c>
      <c r="R69" s="185" t="inlineStr">
        <is>
          <t>เล่มม่วง</t>
        </is>
      </c>
      <c r="S69" s="185" t="n"/>
    </row>
    <row r="70" ht="24" customHeight="1" s="49">
      <c r="A70" s="187" t="n">
        <v>68</v>
      </c>
      <c r="B70" s="186" t="n"/>
      <c r="C70" s="186" t="inlineStr">
        <is>
          <t>การกินยากลุ่ม quinolone ร่วมกับนมมีผลอย่างไร</t>
        </is>
      </c>
      <c r="D70" s="186" t="n"/>
      <c r="E70" s="186" t="inlineStr">
        <is>
          <t>เพิ่มการดูดซึมเพราะนมมันจะไป ต่อเยื่อบุทางเดินอาหาร ทำให้การดูดซึมง่ายขึ้น</t>
        </is>
      </c>
      <c r="F70" s="186" t="inlineStr">
        <is>
          <t>ลดการดูดซึม เพราะนมมันจะไป ต่อเยื่อบุทางเดินอาหาร ทำให้การดูดซึมยากขึ้น</t>
        </is>
      </c>
      <c r="G70" s="186" t="inlineStr">
        <is>
          <t>เพิ่มการดูดซึม เพราะ นมมันไป chelate กับยาทำให้การละลายเพิ่มขึ้น</t>
        </is>
      </c>
      <c r="H70" s="186" t="inlineStr">
        <is>
          <t>ลดการดูดซึม เพราะ นมมันไป chelate กับยาทำให้การละลายลดลง</t>
        </is>
      </c>
      <c r="I70" s="188" t="inlineStr">
        <is>
          <t>นมไม่มีผลต่อการดูดซึม</t>
        </is>
      </c>
      <c r="J70" s="185" t="inlineStr">
        <is>
          <t>4</t>
        </is>
      </c>
      <c r="K70" s="186" t="inlineStr">
        <is>
          <t>✅ คำตอบที่ถูกต้อง: ข้อ ง. ลดการดูดซึม เพราะ นมมันไป chelate กับยาทำให้การละลายลดลง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t>
        </is>
      </c>
      <c r="L70" s="186" t="n"/>
      <c r="M70" s="186" t="inlineStr">
        <is>
          <t>Infectious diseases</t>
        </is>
      </c>
      <c r="N70" s="186" t="inlineStr">
        <is>
          <t>Pneumonia</t>
        </is>
      </c>
      <c r="O70" s="185" t="inlineStr">
        <is>
          <t>Clinic</t>
        </is>
      </c>
      <c r="P70" s="186" t="inlineStr">
        <is>
          <t>ข้อ 3 Pharma Plus เล่มม่วง (เฉลยข้อ ง)</t>
        </is>
      </c>
      <c r="Q70" s="185" t="inlineStr">
        <is>
          <t>แบบฝึกหัด</t>
        </is>
      </c>
      <c r="R70" s="185" t="inlineStr">
        <is>
          <t>เล่มม่วง</t>
        </is>
      </c>
      <c r="S70" s="185" t="n"/>
    </row>
    <row r="71" ht="24" customHeight="1" s="49">
      <c r="A71" s="187" t="n">
        <v>69</v>
      </c>
      <c r="B71" s="186" t="n"/>
      <c r="C71" s="18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D71" s="186" t="n"/>
      <c r="E71" s="186" t="inlineStr">
        <is>
          <t>Nystatin</t>
        </is>
      </c>
      <c r="F71" s="186" t="inlineStr">
        <is>
          <t>Griseofulvin</t>
        </is>
      </c>
      <c r="G71" s="186" t="inlineStr">
        <is>
          <t>Clotrimazole</t>
        </is>
      </c>
      <c r="H71" s="186" t="inlineStr">
        <is>
          <t>Itraconazole</t>
        </is>
      </c>
      <c r="I71" s="188" t="inlineStr">
        <is>
          <t>Whitfield ointment</t>
        </is>
      </c>
      <c r="J71" s="185" t="inlineStr">
        <is>
          <t>4</t>
        </is>
      </c>
      <c r="K71" s="186" t="inlineStr">
        <is>
          <t>✅ คำตอบที่ถูกต้อง: ข้อ ง. Itraconazole
🎯 ทำไมข้อนี้ถึงถูก: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t>
        </is>
      </c>
      <c r="L71" s="186" t="n"/>
      <c r="M71" s="186" t="inlineStr">
        <is>
          <t>Infectious diseases</t>
        </is>
      </c>
      <c r="N71" s="186" t="inlineStr">
        <is>
          <t>Pneumonia</t>
        </is>
      </c>
      <c r="O71" s="185" t="inlineStr">
        <is>
          <t>Clinic</t>
        </is>
      </c>
      <c r="P71" s="186" t="inlineStr">
        <is>
          <t>ข้อ 3 Pharma Plus เล่มม่วง (เฉลยข้อ ง)</t>
        </is>
      </c>
      <c r="Q71" s="185" t="inlineStr">
        <is>
          <t>แบบฝึกหัด</t>
        </is>
      </c>
      <c r="R71" s="185" t="inlineStr">
        <is>
          <t>เล่มม่วง</t>
        </is>
      </c>
      <c r="S71" s="185" t="n"/>
    </row>
    <row r="72" ht="24" customHeight="1" s="49">
      <c r="A72" s="187" t="n">
        <v>70</v>
      </c>
      <c r="B72" s="186" t="n"/>
      <c r="C72" s="186" t="inlineStr">
        <is>
          <t>ยา ARV ตัวใดไม่ควรใช้ในหญิงตั้งครรภ์ ไตรมาสที่ 3</t>
        </is>
      </c>
      <c r="D72" s="186" t="n"/>
      <c r="E72" s="186" t="inlineStr">
        <is>
          <t>Efavirenz</t>
        </is>
      </c>
      <c r="F72" s="186" t="inlineStr">
        <is>
          <t>Stavudine</t>
        </is>
      </c>
      <c r="G72" s="186" t="inlineStr">
        <is>
          <t>Nevirapine</t>
        </is>
      </c>
      <c r="H72" s="186" t="inlineStr">
        <is>
          <t>Lamivudine</t>
        </is>
      </c>
      <c r="I72" s="188" t="inlineStr">
        <is>
          <t>ไม่มีข้อใดถูก</t>
        </is>
      </c>
      <c r="J72" s="185" t="inlineStr">
        <is>
          <t>4</t>
        </is>
      </c>
      <c r="K72" s="186" t="inlineStr">
        <is>
          <t>✅ คำตอบที่ถูกต้อง: ข้อ ง. Lamivudine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t>
        </is>
      </c>
      <c r="L72" s="186" t="n"/>
      <c r="M72" s="186" t="inlineStr">
        <is>
          <t>Infectious diseases</t>
        </is>
      </c>
      <c r="N72" s="186" t="inlineStr">
        <is>
          <t>HIV infection</t>
        </is>
      </c>
      <c r="O72" s="185" t="inlineStr">
        <is>
          <t>Clinic</t>
        </is>
      </c>
      <c r="P72" s="186" t="inlineStr">
        <is>
          <t>ข้อ 3 Pharma Plus เล่มม่วง (เฉลยข้อ ง)</t>
        </is>
      </c>
      <c r="Q72" s="185" t="inlineStr">
        <is>
          <t>แบบฝึกหัด</t>
        </is>
      </c>
      <c r="R72" s="185" t="inlineStr">
        <is>
          <t>เล่มม่วง</t>
        </is>
      </c>
      <c r="S72" s="185" t="n"/>
    </row>
    <row r="73" ht="24" customHeight="1" s="49">
      <c r="A73" s="187" t="n">
        <v>71</v>
      </c>
      <c r="B73" s="186" t="inlineStr">
        <is>
          <t>หญิงอายุ 35 ปี เห็นปล้องพยาธิแบนคล้ายริบบิ้นตอนถ่าย มีประวัติชอบทานสุกๆดิบๆ มาซื้อยาถ่ายพยาธิ</t>
        </is>
      </c>
      <c r="C73" s="186" t="inlineStr">
        <is>
          <t>ข้อใดผิดเกี่ยวกับยา Praziquantel</t>
        </is>
      </c>
      <c r="D73" s="186" t="n"/>
      <c r="E73" s="186" t="inlineStr">
        <is>
          <t>ใช้รักษาการติดเชื้อพยาธิตัวกลมไม่ได้ผล</t>
        </is>
      </c>
      <c r="F73" s="186" t="inlineStr">
        <is>
          <t>ออกฤทธิ์เป็น cestocidal</t>
        </is>
      </c>
      <c r="G73" s="186" t="inlineStr">
        <is>
          <t>ฆ่าไข่พยาธิ (ovicide)</t>
        </is>
      </c>
      <c r="H73" s="186" t="inlineStr">
        <is>
          <t>ใช้รักษาการติดเชื้อพยาธิใบไม้ในตับได้</t>
        </is>
      </c>
      <c r="I73" s="188" t="inlineStr">
        <is>
          <t>ทำให้ง่วงนอน</t>
        </is>
      </c>
      <c r="J73" s="185" t="inlineStr">
        <is>
          <t>4</t>
        </is>
      </c>
      <c r="K73" s="186" t="inlineStr">
        <is>
          <t>✅ คำตอบที่ถูกต้อง: ข้อ ง. ใช้รักษาการติดเชื้อพยาธิใบไม้ในตับได้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t>
        </is>
      </c>
      <c r="L73" s="186" t="n"/>
      <c r="M73" s="186" t="inlineStr">
        <is>
          <t>Infectious diseases</t>
        </is>
      </c>
      <c r="N73" s="186" t="inlineStr">
        <is>
          <t>Parasitic infections</t>
        </is>
      </c>
      <c r="O73" s="185" t="inlineStr">
        <is>
          <t>Clinic</t>
        </is>
      </c>
      <c r="P73" s="186" t="inlineStr">
        <is>
          <t>ข้อ 3 Pharma Plus เล่มม่วง (เฉลยข้อ ง)</t>
        </is>
      </c>
      <c r="Q73" s="185" t="inlineStr">
        <is>
          <t>แบบฝึกหัด</t>
        </is>
      </c>
      <c r="R73" s="185" t="inlineStr">
        <is>
          <t>เล่มม่วง</t>
        </is>
      </c>
      <c r="S73" s="185" t="n"/>
    </row>
    <row r="74" ht="24" customHeight="1" s="49">
      <c r="A74" s="187" t="n">
        <v>72</v>
      </c>
      <c r="B74" s="186" t="n"/>
      <c r="C74" s="186" t="inlineStr">
        <is>
          <t>ยา tetracycline เมื่อหมดอายุแล้วรับประทานจะทำให้เกิดอาการอะไร</t>
        </is>
      </c>
      <c r="D74" s="186" t="n"/>
      <c r="E74" s="186" t="inlineStr">
        <is>
          <t>Fanconi-like syndrome</t>
        </is>
      </c>
      <c r="F74" s="186" t="inlineStr">
        <is>
          <t>Megaloblastic anemia</t>
        </is>
      </c>
      <c r="G74" s="186" t="inlineStr">
        <is>
          <t>Pyogenic granuloma</t>
        </is>
      </c>
      <c r="H74" s="186" t="inlineStr">
        <is>
          <t>Dress syndrome</t>
        </is>
      </c>
      <c r="I74" s="188" t="inlineStr">
        <is>
          <t>Stevens-Johnson syndrome</t>
        </is>
      </c>
      <c r="J74" s="185" t="inlineStr">
        <is>
          <t>1</t>
        </is>
      </c>
      <c r="K74" s="186" t="inlineStr">
        <is>
          <t>✅ คำตอบที่ถูกต้อง: ข้อ ก. Fanconi-like syndrome
🎯 ทำไมข้อนี้ถึงถูก: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t>
        </is>
      </c>
      <c r="L74" s="186" t="n"/>
      <c r="M74" s="186" t="inlineStr">
        <is>
          <t>Infectious diseases</t>
        </is>
      </c>
      <c r="N74" s="186" t="inlineStr">
        <is>
          <t>Pneumonia</t>
        </is>
      </c>
      <c r="O74" s="185" t="inlineStr">
        <is>
          <t>Clinic</t>
        </is>
      </c>
      <c r="P74" s="186" t="inlineStr">
        <is>
          <t>ข้อ 4 Pharma Plus เล่มม่วง (เฉลยข้อ ก)</t>
        </is>
      </c>
      <c r="Q74" s="185" t="inlineStr">
        <is>
          <t>แบบฝึกหัด</t>
        </is>
      </c>
      <c r="R74" s="185" t="inlineStr">
        <is>
          <t>เล่มม่วง</t>
        </is>
      </c>
      <c r="S74" s="185" t="n"/>
    </row>
    <row r="75" ht="24" customHeight="1" s="49">
      <c r="A75" s="187" t="n">
        <v>73</v>
      </c>
      <c r="B75" s="186" t="inlineStr">
        <is>
          <t>ผู้ป่วยชายอายุ 19 ปีพบเภสัชกรที่ร้านขายยามาด้วยอาการเป็นผื่นหลายวงบริเวณหนังศีรษะลักษณะผื่นผื่นนูนแดงมีสะเก็ดคัน</t>
        </is>
      </c>
      <c r="C75" s="186" t="inlineStr">
        <is>
          <t>ลักษณะผื่นที่เป็นผู้ป่วยเป็นบริเวณหนังศีรษะเรียกกว่า</t>
        </is>
      </c>
      <c r="D75" s="186" t="n"/>
      <c r="E75" s="186" t="inlineStr">
        <is>
          <t>Tinea capitis</t>
        </is>
      </c>
      <c r="F75" s="186" t="inlineStr">
        <is>
          <t>Tinea corporis</t>
        </is>
      </c>
      <c r="G75" s="186" t="inlineStr">
        <is>
          <t>Tinea cruris</t>
        </is>
      </c>
      <c r="H75" s="186" t="inlineStr">
        <is>
          <t>Tinea faciei</t>
        </is>
      </c>
      <c r="I75" s="188" t="inlineStr">
        <is>
          <t>Tinea pedis</t>
        </is>
      </c>
      <c r="J75" s="185" t="inlineStr">
        <is>
          <t>1</t>
        </is>
      </c>
      <c r="K75" s="186" t="inlineStr">
        <is>
          <t>✅ คำตอบที่ถูกต้อง: ข้อ ก. Tinea capitis
🎯 ทำไมข้อนี้ถึงถูก: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t>
        </is>
      </c>
      <c r="L75" s="186" t="n"/>
      <c r="M75" s="186" t="inlineStr">
        <is>
          <t>Infectious diseases</t>
        </is>
      </c>
      <c r="N75" s="186" t="inlineStr">
        <is>
          <t>Pneumonia</t>
        </is>
      </c>
      <c r="O75" s="185" t="inlineStr">
        <is>
          <t>Clinic</t>
        </is>
      </c>
      <c r="P75" s="186" t="inlineStr">
        <is>
          <t>ข้อ 4 Pharma Plus เล่มม่วง (เฉลยข้อ ก)</t>
        </is>
      </c>
      <c r="Q75" s="185" t="inlineStr">
        <is>
          <t>แบบฝึกหัด</t>
        </is>
      </c>
      <c r="R75" s="185" t="inlineStr">
        <is>
          <t>เล่มม่วง</t>
        </is>
      </c>
      <c r="S75" s="185" t="n"/>
    </row>
    <row r="76" ht="24" customHeight="1" s="49">
      <c r="A76" s="187" t="n">
        <v>74</v>
      </c>
      <c r="B76" s="186" t="n"/>
      <c r="C76" s="186" t="inlineStr">
        <is>
          <t>หากหญิงตั้งครรภ์รายนี้ได้รับยาตามสูตรที่แนะนำตั้งแต่เริ่มแรก เมื่อหญิงตั้งครรภ์ HIV ปวดท้องคลอดจะให้ยาอย่างไร</t>
        </is>
      </c>
      <c r="D76" s="186" t="n"/>
      <c r="E76" s="186" t="inlineStr">
        <is>
          <t>AZT q 3 hrs</t>
        </is>
      </c>
      <c r="F76" s="186" t="inlineStr">
        <is>
          <t>NVP q 3 hrs</t>
        </is>
      </c>
      <c r="G76" s="186" t="inlineStr">
        <is>
          <t>AZT OD + NVP q 3 hrs</t>
        </is>
      </c>
      <c r="H76" s="186" t="inlineStr">
        <is>
          <t>AZT q 3 hrs + NVP OD</t>
        </is>
      </c>
      <c r="I76" s="188" t="inlineStr">
        <is>
          <t>AZT + NVP q 3 hrs</t>
        </is>
      </c>
      <c r="J76" s="185" t="inlineStr">
        <is>
          <t>1</t>
        </is>
      </c>
      <c r="K76" s="186" t="inlineStr">
        <is>
          <t>✅ คำตอบที่ถูกต้อง: ข้อ ก. AZT q 3 hrs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t>
        </is>
      </c>
      <c r="L76" s="186" t="n"/>
      <c r="M76" s="186" t="inlineStr">
        <is>
          <t>Infectious diseases</t>
        </is>
      </c>
      <c r="N76" s="186" t="inlineStr">
        <is>
          <t>HIV infection</t>
        </is>
      </c>
      <c r="O76" s="185" t="inlineStr">
        <is>
          <t>Clinic</t>
        </is>
      </c>
      <c r="P76" s="186" t="inlineStr">
        <is>
          <t>ข้อ 4 Pharma Plus เล่มม่วง (เฉลยข้อ ก)</t>
        </is>
      </c>
      <c r="Q76" s="185" t="inlineStr">
        <is>
          <t>แบบฝึกหัด</t>
        </is>
      </c>
      <c r="R76" s="185" t="inlineStr">
        <is>
          <t>เล่มม่วง</t>
        </is>
      </c>
      <c r="S76" s="185" t="n"/>
    </row>
    <row r="77" ht="24" customHeight="1" s="49">
      <c r="A77" s="187" t="n">
        <v>75</v>
      </c>
      <c r="B77" s="186" t="inlineStr">
        <is>
          <t>หญิงอายุ 35 ปี เห็นปล้องพยาธิแบนคล้ายริบบิ้นตอนถ่าย มีประวัติชอบทานสุกๆดิบๆ มาซื้อยาถ่ายพยาธิ</t>
        </is>
      </c>
      <c r="C77" s="186" t="inlineStr">
        <is>
          <t>ข้อใดผิดเกี่ยวกับยา Niclosamide</t>
        </is>
      </c>
      <c r="D77" s="186" t="n"/>
      <c r="E77" s="186" t="inlineStr">
        <is>
          <t>เคี้ยวยาให้ละเอียดก่อนกลืน</t>
        </is>
      </c>
      <c r="F77" s="186" t="inlineStr">
        <is>
          <t>กินยาระบายร่วมด้วย โดยกินหลัง Niclosamide 2 ชั่วโมง เพื่อป้องกัน Cysticercosis</t>
        </is>
      </c>
      <c r="G77" s="186" t="inlineStr">
        <is>
          <t>หลีกเลี่ยง alcohol ทั้งขณะกินยาหรือหลังกิน 1 วัน</t>
        </is>
      </c>
      <c r="H77" s="186" t="inlineStr">
        <is>
          <t>อาการข้างเคียง คือ คลื่นไส้ อาเจียน ถ่ายท้อง ไม่สบายท้อง</t>
        </is>
      </c>
      <c r="I77" s="188" t="inlineStr">
        <is>
          <t>Niclosamide ถูกดูดซึมในลำไส้ได้ดี</t>
        </is>
      </c>
      <c r="J77" s="185" t="inlineStr">
        <is>
          <t>1</t>
        </is>
      </c>
      <c r="K77" s="186" t="inlineStr">
        <is>
          <t>✅ คำตอบที่ถูกต้อง: ข้อ ก. เคี้ยวยาให้ละเอียดก่อนกลืน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t>
        </is>
      </c>
      <c r="L77" s="186" t="n"/>
      <c r="M77" s="186" t="inlineStr">
        <is>
          <t>Infectious diseases</t>
        </is>
      </c>
      <c r="N77" s="186" t="inlineStr">
        <is>
          <t>Parasitic infections</t>
        </is>
      </c>
      <c r="O77" s="185" t="inlineStr">
        <is>
          <t>Clinic</t>
        </is>
      </c>
      <c r="P77" s="186" t="inlineStr">
        <is>
          <t>ข้อ 4 Pharma Plus เล่มม่วง (เฉลยข้อ ก)</t>
        </is>
      </c>
      <c r="Q77" s="185" t="inlineStr">
        <is>
          <t>แบบฝึกหัด</t>
        </is>
      </c>
      <c r="R77" s="185" t="inlineStr">
        <is>
          <t>เล่มม่วง</t>
        </is>
      </c>
      <c r="S77" s="185" t="n"/>
    </row>
    <row r="78" ht="24" customHeight="1" s="49">
      <c r="A78" s="187" t="n">
        <v>76</v>
      </c>
      <c r="B78" s="186" t="n"/>
      <c r="C78" s="186" t="inlineStr">
        <is>
          <t>ยาในกลุ่ม quinolone มีกลไกการออกฤทธิ์เป็นอย่างไร</t>
        </is>
      </c>
      <c r="D78" s="186" t="n"/>
      <c r="E78" s="186" t="inlineStr">
        <is>
          <t>ขัดขวางการสร้างผนังเซลล์</t>
        </is>
      </c>
      <c r="F78" s="186" t="inlineStr">
        <is>
          <t>ขัดขวางการสร้างผนังหุ้มเซลล์</t>
        </is>
      </c>
      <c r="G78" s="186" t="inlineStr">
        <is>
          <t>ขัดขวางการสร้าง folic acid</t>
        </is>
      </c>
      <c r="H78" s="186" t="inlineStr">
        <is>
          <t>ขัดขวางการสังเคราะห์ nucleic acid</t>
        </is>
      </c>
      <c r="I78" s="188" t="inlineStr">
        <is>
          <t>Meropenem 1 g IV Q8H</t>
        </is>
      </c>
      <c r="J78" s="185" t="inlineStr">
        <is>
          <t>3</t>
        </is>
      </c>
      <c r="K78" s="186" t="inlineStr">
        <is>
          <t>✅ คำตอบที่ถูกต้อง: ข้อ ค. ขัดขวางการสร้าง folic acid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t>
        </is>
      </c>
      <c r="L78" s="186" t="n"/>
      <c r="M78" s="186" t="inlineStr">
        <is>
          <t>Infectious diseases</t>
        </is>
      </c>
      <c r="N78" s="186" t="inlineStr">
        <is>
          <t>Pneumonia</t>
        </is>
      </c>
      <c r="O78" s="185" t="inlineStr">
        <is>
          <t>Clinic</t>
        </is>
      </c>
      <c r="P78" s="186" t="inlineStr">
        <is>
          <t>ข้อ 5 Pharma Plus เล่มม่วง (เฉลยข้อ ค)</t>
        </is>
      </c>
      <c r="Q78" s="185" t="inlineStr">
        <is>
          <t>แบบฝึกหัด</t>
        </is>
      </c>
      <c r="R78" s="185" t="inlineStr">
        <is>
          <t>เล่มม่วง</t>
        </is>
      </c>
      <c r="S78" s="185" t="n"/>
    </row>
    <row r="79" ht="24" customHeight="1" s="49">
      <c r="A79" s="187" t="n">
        <v>77</v>
      </c>
      <c r="B79" s="186" t="inlineStr">
        <is>
          <t>ผู้ป่วยชายอายุ 19 ปีพบเภสัชกรที่ร้านขายยามาด้วยอาการเป็นผื่นหลายวงบริเวณหนังศีรษะลักษณะผื่นผื่นนูนแดงมีสะเก็ดคัน</t>
        </is>
      </c>
      <c r="C79" s="186" t="inlineStr">
        <is>
          <t>เภสัชกรจ่ายยา griseofulvin ระยะเวลาที่ใช้ในการรักษาด้วยยานี้เป็นอย่างน้อยก็เดือน</t>
        </is>
      </c>
      <c r="D79" s="186" t="n"/>
      <c r="E79" s="186" t="inlineStr">
        <is>
          <t>14 วัน</t>
        </is>
      </c>
      <c r="F79" s="186" t="inlineStr">
        <is>
          <t>2 เดือน</t>
        </is>
      </c>
      <c r="G79" s="186" t="inlineStr">
        <is>
          <t>3 เดือน</t>
        </is>
      </c>
      <c r="H79" s="186" t="inlineStr">
        <is>
          <t>4 เดือน</t>
        </is>
      </c>
      <c r="I79" s="188" t="inlineStr">
        <is>
          <t>5 เดือน</t>
        </is>
      </c>
      <c r="J79" s="185" t="inlineStr">
        <is>
          <t>3</t>
        </is>
      </c>
      <c r="K79" s="186" t="inlineStr">
        <is>
          <t>✅ คำตอบที่ถูกต้อง: ข้อ ค. 3 เดือน
🎯 ทำไมข้อนี้ถึงถูก: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t>
        </is>
      </c>
      <c r="L79" s="186" t="n"/>
      <c r="M79" s="186" t="inlineStr">
        <is>
          <t>Infectious diseases</t>
        </is>
      </c>
      <c r="N79" s="186" t="inlineStr">
        <is>
          <t>Pneumonia</t>
        </is>
      </c>
      <c r="O79" s="185" t="inlineStr">
        <is>
          <t>Clinic</t>
        </is>
      </c>
      <c r="P79" s="186" t="inlineStr">
        <is>
          <t>ข้อ 5 Pharma Plus เล่มม่วง (เฉลยข้อ ค)</t>
        </is>
      </c>
      <c r="Q79" s="185" t="inlineStr">
        <is>
          <t>แบบฝึกหัด</t>
        </is>
      </c>
      <c r="R79" s="185" t="inlineStr">
        <is>
          <t>เล่มม่วง</t>
        </is>
      </c>
      <c r="S79" s="185" t="n"/>
    </row>
    <row r="80" ht="24" customHeight="1" s="49">
      <c r="A80" s="187" t="n">
        <v>78</v>
      </c>
      <c r="B80" s="186" t="n"/>
      <c r="C80" s="186" t="inlineStr">
        <is>
          <t>Acyclovir ไม่มีข้อบ่งใช้ในโรคใดต่อไปนี้</t>
        </is>
      </c>
      <c r="D80" s="186" t="n"/>
      <c r="E80" s="186" t="inlineStr">
        <is>
          <t>HSV-1 และ 2</t>
        </is>
      </c>
      <c r="F80" s="186" t="inlineStr">
        <is>
          <t>CMV</t>
        </is>
      </c>
      <c r="G80" s="186" t="inlineStr">
        <is>
          <t>Varicella</t>
        </is>
      </c>
      <c r="H80" s="186" t="inlineStr">
        <is>
          <t>HPV</t>
        </is>
      </c>
      <c r="I80" s="188" t="inlineStr">
        <is>
          <t>HHV</t>
        </is>
      </c>
      <c r="J80" s="185" t="inlineStr">
        <is>
          <t>3</t>
        </is>
      </c>
      <c r="K80" s="186" t="inlineStr">
        <is>
          <t>✅ คำตอบที่ถูกต้อง: ข้อ ค. Varicella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t>
        </is>
      </c>
      <c r="L80" s="186" t="n"/>
      <c r="M80" s="186" t="inlineStr">
        <is>
          <t>Infectious diseases</t>
        </is>
      </c>
      <c r="N80" s="186" t="inlineStr">
        <is>
          <t>Pneumonia</t>
        </is>
      </c>
      <c r="O80" s="185" t="inlineStr">
        <is>
          <t>Clinic</t>
        </is>
      </c>
      <c r="P80" s="186" t="inlineStr">
        <is>
          <t>ข้อ 5 Pharma Plus เล่มม่วง (เฉลยข้อ ค)</t>
        </is>
      </c>
      <c r="Q80" s="185" t="inlineStr">
        <is>
          <t>แบบฝึกหัด</t>
        </is>
      </c>
      <c r="R80" s="185" t="inlineStr">
        <is>
          <t>เล่มม่วง</t>
        </is>
      </c>
      <c r="S80" s="185" t="n"/>
    </row>
    <row r="81" ht="24" customHeight="1" s="49">
      <c r="A81" s="187" t="n">
        <v>79</v>
      </c>
      <c r="B81" s="18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t>
        </is>
      </c>
      <c r="C81" s="186" t="inlineStr">
        <is>
          <t>ผู้ป่วยรายนี้ติดพยาธิอะไร</t>
        </is>
      </c>
      <c r="D81" s="186" t="n"/>
      <c r="E81" s="186" t="inlineStr">
        <is>
          <t>พยาธิตัวตืด</t>
        </is>
      </c>
      <c r="F81" s="186" t="inlineStr">
        <is>
          <t>พยาธิปากขอ</t>
        </is>
      </c>
      <c r="G81" s="186" t="inlineStr">
        <is>
          <t>พยาธิเส้นด้าย</t>
        </is>
      </c>
      <c r="H81" s="186" t="inlineStr">
        <is>
          <t>พยาธิใบไม้</t>
        </is>
      </c>
      <c r="I81" s="188" t="inlineStr">
        <is>
          <t>พยาธิเท้าช้าง</t>
        </is>
      </c>
      <c r="J81" s="185" t="inlineStr">
        <is>
          <t>3</t>
        </is>
      </c>
      <c r="K81" s="186" t="inlineStr">
        <is>
          <t>✅ คำตอบที่ถูกต้อง: ข้อ ค. พยาธิเส้นด้าย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t>
        </is>
      </c>
      <c r="L81" s="186" t="n"/>
      <c r="M81" s="186" t="inlineStr">
        <is>
          <t>Infectious diseases</t>
        </is>
      </c>
      <c r="N81" s="186" t="inlineStr">
        <is>
          <t>Parasitic infections</t>
        </is>
      </c>
      <c r="O81" s="185" t="inlineStr">
        <is>
          <t>Clinic</t>
        </is>
      </c>
      <c r="P81" s="186" t="inlineStr">
        <is>
          <t>ข้อ 5 Pharma Plus เล่มม่วง (เฉลยข้อ ค)</t>
        </is>
      </c>
      <c r="Q81" s="185" t="inlineStr">
        <is>
          <t>แบบฝึกหัด</t>
        </is>
      </c>
      <c r="R81" s="185" t="inlineStr">
        <is>
          <t>เล่มม่วง</t>
        </is>
      </c>
      <c r="S81" s="185" t="n"/>
    </row>
    <row r="82" ht="24" customHeight="1" s="49">
      <c r="A82" s="187" t="n">
        <v>80</v>
      </c>
      <c r="B82" s="186" t="n"/>
      <c r="C82" s="186" t="inlineStr">
        <is>
          <t>ยา chloramphenicol มีกลไกการออกฤทธิ์เป็นอย่างไร</t>
        </is>
      </c>
      <c r="D82" s="186" t="n"/>
      <c r="E82" s="186" t="inlineStr">
        <is>
          <t>ขัดขวางการสร้างผนังเซลล์</t>
        </is>
      </c>
      <c r="F82" s="186" t="inlineStr">
        <is>
          <t>ขัดขวางการสร้างผนังหุ้มเซลล์</t>
        </is>
      </c>
      <c r="G82" s="186" t="inlineStr">
        <is>
          <t>ขัดขวางการสร้าง folic acid</t>
        </is>
      </c>
      <c r="H82" s="186" t="inlineStr">
        <is>
          <t>ขัดขวางการสังเคราะห์ nucleic acid</t>
        </is>
      </c>
      <c r="I82" s="188" t="inlineStr">
        <is>
          <t>ขัดขวางการสังเคราะห์ polypeptide</t>
        </is>
      </c>
      <c r="J82" s="185" t="inlineStr">
        <is>
          <t>3</t>
        </is>
      </c>
      <c r="K82" s="186" t="inlineStr">
        <is>
          <t>✅ คำตอบที่ถูกต้อง: ข้อ ค. ขัดขวางการสร้าง folic acid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t>
        </is>
      </c>
      <c r="L82" s="186" t="n"/>
      <c r="M82" s="186" t="inlineStr">
        <is>
          <t>Infectious diseases</t>
        </is>
      </c>
      <c r="N82" s="186" t="inlineStr">
        <is>
          <t>Pneumonia</t>
        </is>
      </c>
      <c r="O82" s="185" t="inlineStr">
        <is>
          <t>Clinic</t>
        </is>
      </c>
      <c r="P82" s="186" t="inlineStr">
        <is>
          <t>ข้อ 6 Pharma Plus เล่มม่วง (เฉลยข้อ ค)</t>
        </is>
      </c>
      <c r="Q82" s="185" t="inlineStr">
        <is>
          <t>แบบฝึกหัด</t>
        </is>
      </c>
      <c r="R82" s="185" t="inlineStr">
        <is>
          <t>เล่มม่วง</t>
        </is>
      </c>
      <c r="S82" s="185" t="n"/>
    </row>
    <row r="83" ht="24" customHeight="1" s="49">
      <c r="A83" s="187" t="n">
        <v>81</v>
      </c>
      <c r="B83" s="186" t="n"/>
      <c r="C83" s="186"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D83" s="186" t="n"/>
      <c r="E83" s="186" t="inlineStr">
        <is>
          <t>พญายอ</t>
        </is>
      </c>
      <c r="F83" s="186" t="inlineStr">
        <is>
          <t>ทองพันชั่ง</t>
        </is>
      </c>
      <c r="G83" s="186" t="inlineStr">
        <is>
          <t>มะแว้งต้น</t>
        </is>
      </c>
      <c r="H83" s="186" t="inlineStr">
        <is>
          <t>ไพล</t>
        </is>
      </c>
      <c r="I83" s="188" t="inlineStr">
        <is>
          <t>ขมิ้น</t>
        </is>
      </c>
      <c r="J83" s="185" t="inlineStr">
        <is>
          <t>3</t>
        </is>
      </c>
      <c r="K83" s="186" t="inlineStr">
        <is>
          <t>✅ คำตอบที่ถูกต้อง: ข้อ ค. มะแว้งต้น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t>
        </is>
      </c>
      <c r="L83" s="186" t="n"/>
      <c r="M83" s="186" t="inlineStr">
        <is>
          <t>Infectious diseases</t>
        </is>
      </c>
      <c r="N83" s="186" t="inlineStr">
        <is>
          <t>Pneumonia</t>
        </is>
      </c>
      <c r="O83" s="185" t="inlineStr">
        <is>
          <t>Clinic</t>
        </is>
      </c>
      <c r="P83" s="186" t="inlineStr">
        <is>
          <t>ข้อ 6 Pharma Plus เล่มม่วง (เฉลยข้อ ค)</t>
        </is>
      </c>
      <c r="Q83" s="185" t="inlineStr">
        <is>
          <t>แบบฝึกหัด</t>
        </is>
      </c>
      <c r="R83" s="185" t="inlineStr">
        <is>
          <t>เล่มม่วง</t>
        </is>
      </c>
      <c r="S83" s="185" t="n"/>
    </row>
    <row r="84" ht="24" customHeight="1" s="49">
      <c r="A84" s="187" t="n">
        <v>82</v>
      </c>
      <c r="B84" s="186" t="n"/>
      <c r="C84" s="186" t="inlineStr">
        <is>
          <t>ยาในข้อใดต่อไปนี้สามารถเข้าสู่ vitreous humor ได้ดี ทำให้มีประสิทธิภาพสูงในการรักษา cytomegalovirus retinitis</t>
        </is>
      </c>
      <c r="D84" s="186" t="n"/>
      <c r="E84" s="186" t="inlineStr">
        <is>
          <t>Acyclovir</t>
        </is>
      </c>
      <c r="F84" s="186" t="inlineStr">
        <is>
          <t>Ganciclovir</t>
        </is>
      </c>
      <c r="G84" s="186" t="inlineStr">
        <is>
          <t>Valacyclovir</t>
        </is>
      </c>
      <c r="H84" s="186" t="inlineStr">
        <is>
          <t>Pencyclovir</t>
        </is>
      </c>
      <c r="I84" s="188" t="inlineStr">
        <is>
          <t>Famciclovir</t>
        </is>
      </c>
      <c r="J84" s="185" t="inlineStr">
        <is>
          <t>3</t>
        </is>
      </c>
      <c r="K84" s="186" t="inlineStr">
        <is>
          <t>✅ คำตอบที่ถูกต้อง: ข้อ ค. Valacyclovir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t>
        </is>
      </c>
      <c r="L84" s="186" t="n"/>
      <c r="M84" s="186" t="inlineStr">
        <is>
          <t>Infectious diseases</t>
        </is>
      </c>
      <c r="N84" s="186" t="inlineStr">
        <is>
          <t>Pneumonia</t>
        </is>
      </c>
      <c r="O84" s="185" t="inlineStr">
        <is>
          <t>Clinic</t>
        </is>
      </c>
      <c r="P84" s="186" t="inlineStr">
        <is>
          <t>ข้อ 6 Pharma Plus เล่มม่วง (เฉลยข้อ ค)</t>
        </is>
      </c>
      <c r="Q84" s="185" t="inlineStr">
        <is>
          <t>แบบฝึกหัด</t>
        </is>
      </c>
      <c r="R84" s="185" t="inlineStr">
        <is>
          <t>เล่มม่วง</t>
        </is>
      </c>
      <c r="S84" s="185" t="n"/>
    </row>
    <row r="85" ht="24" customHeight="1" s="49">
      <c r="A85" s="187" t="n">
        <v>83</v>
      </c>
      <c r="B85" s="186" t="n"/>
      <c r="C85" s="186" t="inlineStr">
        <is>
          <t>เอนไซม์ในข้อใดต่อไปนี้ ที่มีบทบาทสำคัญในการเปลี่ยนแปลงให้ยา AZT อยู่ในรูป active form</t>
        </is>
      </c>
      <c r="D85" s="186" t="n"/>
      <c r="E85" s="186" t="inlineStr">
        <is>
          <t>Reverse transcriptase</t>
        </is>
      </c>
      <c r="F85" s="186" t="inlineStr">
        <is>
          <t>Hydroxylase</t>
        </is>
      </c>
      <c r="G85" s="186" t="inlineStr">
        <is>
          <t>Phosphodiesterase</t>
        </is>
      </c>
      <c r="H85" s="186" t="inlineStr">
        <is>
          <t>Kinase</t>
        </is>
      </c>
      <c r="I85" s="188" t="inlineStr">
        <is>
          <t>DNA polymerase</t>
        </is>
      </c>
      <c r="J85" s="185" t="inlineStr">
        <is>
          <t>3</t>
        </is>
      </c>
      <c r="K85" s="186" t="inlineStr">
        <is>
          <t>✅ คำตอบที่ถูกต้อง: ข้อ ค. Phosphodiesterase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t>
        </is>
      </c>
      <c r="L85" s="186" t="n"/>
      <c r="M85" s="186" t="inlineStr">
        <is>
          <t>Infectious diseases</t>
        </is>
      </c>
      <c r="N85" s="186" t="inlineStr">
        <is>
          <t>Pneumonia</t>
        </is>
      </c>
      <c r="O85" s="185" t="inlineStr">
        <is>
          <t>Clinic</t>
        </is>
      </c>
      <c r="P85" s="186" t="inlineStr">
        <is>
          <t>ข้อ 6 Pharma Plus เล่มม่วง (เฉลยข้อ ค)</t>
        </is>
      </c>
      <c r="Q85" s="185" t="inlineStr">
        <is>
          <t>แบบฝึกหัด</t>
        </is>
      </c>
      <c r="R85" s="185" t="inlineStr">
        <is>
          <t>เล่มม่วง</t>
        </is>
      </c>
      <c r="S85" s="185" t="n"/>
    </row>
    <row r="86" ht="24" customHeight="1" s="49">
      <c r="A86" s="187" t="n">
        <v>84</v>
      </c>
      <c r="B86" s="18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t>
        </is>
      </c>
      <c r="C86" s="186" t="inlineStr">
        <is>
          <t>ท่านจะจ่ายยาในข้อใด</t>
        </is>
      </c>
      <c r="D86" s="186" t="n"/>
      <c r="E86" s="186" t="inlineStr">
        <is>
          <t>Praziquantel 5-25 mg/kg/day po once</t>
        </is>
      </c>
      <c r="F86" s="186" t="inlineStr">
        <is>
          <t>Niclosamide 2 q single dose</t>
        </is>
      </c>
      <c r="G86" s="186" t="inlineStr">
        <is>
          <t>Albendazole 400 mg single dose</t>
        </is>
      </c>
      <c r="H86" s="186" t="inlineStr">
        <is>
          <t>Mebendazole 500 mg single dose</t>
        </is>
      </c>
      <c r="I86" s="188" t="inlineStr">
        <is>
          <t>ได้ทั้งข้อ ค และ ข้อ ง</t>
        </is>
      </c>
      <c r="J86" s="185" t="inlineStr">
        <is>
          <t>3</t>
        </is>
      </c>
      <c r="K86" s="186" t="inlineStr">
        <is>
          <t>✅ คำตอบที่ถูกต้อง: ข้อ ค. Albendazole 400 mg single dose
🎯 ทำไมข้อนี้ถึงถูก: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t>
        </is>
      </c>
      <c r="L86" s="186" t="n"/>
      <c r="M86" s="186" t="inlineStr">
        <is>
          <t>Infectious diseases</t>
        </is>
      </c>
      <c r="N86" s="186" t="inlineStr">
        <is>
          <t>Parasitic infections</t>
        </is>
      </c>
      <c r="O86" s="185" t="inlineStr">
        <is>
          <t>Clinic</t>
        </is>
      </c>
      <c r="P86" s="186" t="inlineStr">
        <is>
          <t>ข้อ 6 Pharma Plus เล่มม่วง (เฉลยข้อ ค)</t>
        </is>
      </c>
      <c r="Q86" s="185" t="inlineStr">
        <is>
          <t>แบบฝึกหัด</t>
        </is>
      </c>
      <c r="R86" s="185" t="inlineStr">
        <is>
          <t>เล่มม่วง</t>
        </is>
      </c>
      <c r="S86" s="185" t="n"/>
    </row>
    <row r="87" ht="24" customHeight="1" s="49">
      <c r="A87" s="187" t="n">
        <v>85</v>
      </c>
      <c r="B87" s="186" t="n"/>
      <c r="C87" s="186" t="inlineStr">
        <is>
          <t>ยา sulfonamides มีกลไกการออกฤทธิ์เป็นอย่างไร</t>
        </is>
      </c>
      <c r="D87" s="186" t="n"/>
      <c r="E87" s="186" t="inlineStr">
        <is>
          <t>ขัดขวางการสร้างผนังเซลล์</t>
        </is>
      </c>
      <c r="F87" s="186" t="inlineStr">
        <is>
          <t>ขัดขวางการสร้างผนังหุ้มเซลล์</t>
        </is>
      </c>
      <c r="G87" s="186" t="inlineStr">
        <is>
          <t>ขัดขวางการสร้าง folic acid</t>
        </is>
      </c>
      <c r="H87" s="186" t="inlineStr">
        <is>
          <t>ขัดขวางการสังเคราะห์ nucleic acid</t>
        </is>
      </c>
      <c r="I87" s="188" t="inlineStr">
        <is>
          <t>ขัดขวางการสังเคราะห์ polypeptide</t>
        </is>
      </c>
      <c r="J87" s="185" t="inlineStr">
        <is>
          <t>2</t>
        </is>
      </c>
      <c r="K87" s="186" t="inlineStr">
        <is>
          <t>✅ คำตอบที่ถูกต้อง: ข้อ ข. ขัดขวางการสร้างผนังหุ้มเซลล์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t>
        </is>
      </c>
      <c r="L87" s="186" t="n"/>
      <c r="M87" s="186" t="inlineStr">
        <is>
          <t>Infectious diseases</t>
        </is>
      </c>
      <c r="N87" s="186" t="inlineStr">
        <is>
          <t>Pneumonia</t>
        </is>
      </c>
      <c r="O87" s="185" t="inlineStr">
        <is>
          <t>Clinic</t>
        </is>
      </c>
      <c r="P87" s="186" t="inlineStr">
        <is>
          <t>ข้อ 7 Pharma Plus เล่มม่วง (เฉลยข้อ ข)</t>
        </is>
      </c>
      <c r="Q87" s="185" t="inlineStr">
        <is>
          <t>แบบฝึกหัด</t>
        </is>
      </c>
      <c r="R87" s="185" t="inlineStr">
        <is>
          <t>เล่มม่วง</t>
        </is>
      </c>
      <c r="S87" s="185" t="n"/>
    </row>
    <row r="88" ht="24" customHeight="1" s="49">
      <c r="A88" s="187" t="n">
        <v>86</v>
      </c>
      <c r="B88" s="186" t="n"/>
      <c r="C88" s="186" t="inlineStr">
        <is>
          <t>หญิงไทยคู่ อายุ 25 ปี มาที่ร้านยาด้วยอาการคันในช่องคลอดอย่างรุนแรงและมีตกขาวสีขาวข้นปริมาณมากคล้ายคราบคอทเทจชีส (curd-like) ไม่มีกลิ่นเหม็น เคยมีอาการเช่นนี้เมื่อ 1 ปีที่แล้วและรักษาด้วยยาเหน็บจนหาย ท่านจะวินิจฉัยโรคเบื้องต้นอย่างไร</t>
        </is>
      </c>
      <c r="D88" s="186" t="n"/>
      <c r="E88" s="186" t="inlineStr">
        <is>
          <t>Valvovaginal candidiasis</t>
        </is>
      </c>
      <c r="F88" s="186" t="inlineStr">
        <is>
          <t>Gonorrhoea</t>
        </is>
      </c>
      <c r="G88" s="186" t="inlineStr">
        <is>
          <t>Non gonococcalurethritis</t>
        </is>
      </c>
      <c r="H88" s="186" t="inlineStr">
        <is>
          <t>Trichomoniasis</t>
        </is>
      </c>
      <c r="I88" s="188" t="inlineStr">
        <is>
          <t>Bacterial cystitis</t>
        </is>
      </c>
      <c r="J88" s="185" t="n">
        <v>1</v>
      </c>
      <c r="K88" s="186" t="inlineStr">
        <is>
          <t>✅ คำตอบที่ถูกต้อง: ข้อ ก. Valvovaginal candidiasis
🎯 ทำไมข้อนี้ถึงถูก:
Valvovaginal candidiasis มักแสดงอาการคันช่องคลอดอย่างรุนแรง มีอาการระคายเคือง และมีตกขาวสีขาวข้นคล้ายคราบคอทเทจชีส (curd-like) ไม่มีกลิ่นเหม็น มักตอบสนองได้ดีต่อยารักษาเชื้อรากลุ่ม azole ชนิดเหน็บหรือรับประทาน
🔍 ข้ออื่นผิดเพราะอะไร:
• ข้อ ข. (Gonorrhoea): Gonorrhoea หรือหนองในแท้ มักทำให้เกิดตกขาวจากปากมดลูกเป็นหนองสีเหลืองเขียว มีอาการปัสสาวะแสบขัด แต่ไม่ใช่อาการคันและตกขาวข้นจากเชื้อรา
• ข้อ ค. (Non gonococcalurethritis): Non-gonococcal urethritis เป็นการอักเสบท่อปัสสาวะที่ไม่ได้เกิดจากหนองใน มักพบอาการปัสสาวะแสบขัดและมีมูกใสไหลจากท่อปัสสาวะในเพศชายเป็นหลัก
• ข้อ ง. (Trichomoniasis): Trichomoniasis เกิดจากเชื้อโปรโตซัว มักมีตกขาวสีเขียวอมเหลือง มีฟอง และมีกลิ่นคาวปลา ร่วมกับอาการระคายเคืองและจุดเลือดออกที่ปากมดลูก (strawberry cervix)
• ข้อ จ. (Bacterial cystitis): Bacterial cystitis เป็นการติดเชื้อแบคทีเรียในกระเพาะปัสสาวะ ทำให้เกิดอาการปัสสาวะแสบขัด ปัสสาวะบ่อย และปวดหน่วงท้องน้อย โดยไม่มีอาการตกขาวผิดปกติในช่องคลอด</t>
        </is>
      </c>
      <c r="L88" s="186" t="n"/>
      <c r="M88" s="186" t="inlineStr">
        <is>
          <t>Infectious diseases</t>
        </is>
      </c>
      <c r="N88" s="186" t="inlineStr">
        <is>
          <t>STDs &amp; vaginitis</t>
        </is>
      </c>
      <c r="O88" s="185" t="inlineStr">
        <is>
          <t>Clinic</t>
        </is>
      </c>
      <c r="P88" s="186" t="inlineStr">
        <is>
          <t>ข้อ 7 Pharma Plus เล่มม่วง (เฉลยข้อ ข)</t>
        </is>
      </c>
      <c r="Q88" s="185" t="inlineStr">
        <is>
          <t>แบบฝึกหัด</t>
        </is>
      </c>
      <c r="R88" s="185" t="inlineStr">
        <is>
          <t>เล่มม่วง</t>
        </is>
      </c>
      <c r="S88" s="185" t="n"/>
    </row>
    <row r="89" ht="24" customHeight="1" s="49">
      <c r="A89" s="187" t="n">
        <v>87</v>
      </c>
      <c r="B89" s="186" t="n"/>
      <c r="C89" s="186" t="inlineStr">
        <is>
          <t>สมุนไพรในข้อใดที่อาจรักษาโรคเริมและงูสวัดได้</t>
        </is>
      </c>
      <c r="D89" s="186" t="n"/>
      <c r="E89" s="186" t="inlineStr">
        <is>
          <t>ยาแคปซูลสกัดใบฟ้าทะลายโจร</t>
        </is>
      </c>
      <c r="F89" s="186" t="inlineStr">
        <is>
          <t>ใบชุมเห็ดเทศ</t>
        </is>
      </c>
      <c r="G89" s="186" t="inlineStr">
        <is>
          <t>แคปซูลผงขมิ้นชัน</t>
        </is>
      </c>
      <c r="H89" s="186" t="inlineStr">
        <is>
          <t>ครีมสกัดจากใบพญายอ</t>
        </is>
      </c>
      <c r="I89" s="188" t="inlineStr">
        <is>
          <t>ตะไคร้หอม</t>
        </is>
      </c>
      <c r="J89" s="185" t="inlineStr">
        <is>
          <t>2</t>
        </is>
      </c>
      <c r="K89" s="186" t="inlineStr">
        <is>
          <t>✅ คำตอบที่ถูกต้อง: ข้อ ข. ใบชุมเห็ดเทศ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t>
        </is>
      </c>
      <c r="L89" s="186" t="n"/>
      <c r="M89" s="186" t="inlineStr">
        <is>
          <t>Infectious diseases</t>
        </is>
      </c>
      <c r="N89" s="186" t="inlineStr">
        <is>
          <t>Pneumonia</t>
        </is>
      </c>
      <c r="O89" s="185" t="inlineStr">
        <is>
          <t>Clinic</t>
        </is>
      </c>
      <c r="P89" s="186" t="inlineStr">
        <is>
          <t>ข้อ 7 Pharma Plus เล่มม่วง (เฉลยข้อ ข)</t>
        </is>
      </c>
      <c r="Q89" s="185" t="inlineStr">
        <is>
          <t>แบบฝึกหัด</t>
        </is>
      </c>
      <c r="R89" s="185" t="inlineStr">
        <is>
          <t>เล่มม่วง</t>
        </is>
      </c>
      <c r="S89" s="185" t="n"/>
    </row>
    <row r="90" ht="24" customHeight="1" s="49">
      <c r="A90" s="187" t="n">
        <v>88</v>
      </c>
      <c r="B90" s="18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t>
        </is>
      </c>
      <c r="C90" s="186" t="inlineStr">
        <is>
          <t>ผู้ป่วยรายนี้ป่วยเป็นโรคติดเชื้อ HIV จัดอยู่ในขั้นใด</t>
        </is>
      </c>
      <c r="D90" s="186" t="n"/>
      <c r="E90" s="186" t="inlineStr">
        <is>
          <t>Acute HIV infection</t>
        </is>
      </c>
      <c r="F90" s="186" t="inlineStr">
        <is>
          <t>Asymptomatic HIV infection</t>
        </is>
      </c>
      <c r="G90" s="186" t="inlineStr">
        <is>
          <t>Clinical latency</t>
        </is>
      </c>
      <c r="H90" s="186" t="inlineStr">
        <is>
          <t>Primary HIV infection</t>
        </is>
      </c>
      <c r="I90" s="188" t="inlineStr">
        <is>
          <t>AIDS</t>
        </is>
      </c>
      <c r="J90" s="185" t="inlineStr">
        <is>
          <t>2</t>
        </is>
      </c>
      <c r="K90" s="186" t="inlineStr">
        <is>
          <t>✅ คำตอบที่ถูกต้อง: ข้อ ข. Asymptomatic HIV infection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t>
        </is>
      </c>
      <c r="L90" s="186" t="n"/>
      <c r="M90" s="186" t="inlineStr">
        <is>
          <t>Infectious diseases</t>
        </is>
      </c>
      <c r="N90" s="186" t="inlineStr">
        <is>
          <t>Pneumonia</t>
        </is>
      </c>
      <c r="O90" s="185" t="inlineStr">
        <is>
          <t>Clinic</t>
        </is>
      </c>
      <c r="P90" s="186" t="inlineStr">
        <is>
          <t>ข้อ 7 Pharma Plus เล่มม่วง (เฉลยข้อ ข)</t>
        </is>
      </c>
      <c r="Q90" s="185" t="inlineStr">
        <is>
          <t>แบบฝึกหัด</t>
        </is>
      </c>
      <c r="R90" s="185" t="inlineStr">
        <is>
          <t>เล่มม่วง</t>
        </is>
      </c>
      <c r="S90" s="185" t="n"/>
    </row>
    <row r="91" ht="24" customHeight="1" s="49">
      <c r="A91" s="187" t="n">
        <v>89</v>
      </c>
      <c r="B91" s="186" t="n"/>
      <c r="C91" s="186" t="inlineStr">
        <is>
          <t>ข้อใดไม่ใช่ผลจากการติดเชื้อพยาธิปากขอ</t>
        </is>
      </c>
      <c r="D91" s="186" t="n"/>
      <c r="E91" s="186" t="inlineStr">
        <is>
          <t>แพ้ ผื่นคัน</t>
        </is>
      </c>
      <c r="F91" s="186" t="inlineStr">
        <is>
          <t>โลหิตจาง</t>
        </is>
      </c>
      <c r="G91" s="186" t="inlineStr">
        <is>
          <t>หลอดลมอักเสบ</t>
        </is>
      </c>
      <c r="H91" s="186" t="inlineStr">
        <is>
          <t>คันบริเวณรอบทวารหนัก</t>
        </is>
      </c>
      <c r="I91" s="188" t="inlineStr">
        <is>
          <t>ลำไส้อักเสบ</t>
        </is>
      </c>
      <c r="J91" s="185" t="inlineStr">
        <is>
          <t>2</t>
        </is>
      </c>
      <c r="K91" s="186" t="inlineStr">
        <is>
          <t>✅ คำตอบที่ถูกต้อง: ข้อ ข. โลหิตจาง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t>
        </is>
      </c>
      <c r="L91" s="186" t="n"/>
      <c r="M91" s="186" t="inlineStr">
        <is>
          <t>Infectious diseases</t>
        </is>
      </c>
      <c r="N91" s="186" t="inlineStr">
        <is>
          <t>Parasitic infections</t>
        </is>
      </c>
      <c r="O91" s="185" t="inlineStr">
        <is>
          <t>Clinic</t>
        </is>
      </c>
      <c r="P91" s="186" t="inlineStr">
        <is>
          <t>ข้อ 7 Pharma Plus เล่มม่วง (เฉลยข้อ ข)</t>
        </is>
      </c>
      <c r="Q91" s="185" t="inlineStr">
        <is>
          <t>แบบฝึกหัด</t>
        </is>
      </c>
      <c r="R91" s="185" t="inlineStr">
        <is>
          <t>เล่มม่วง</t>
        </is>
      </c>
      <c r="S91" s="185" t="n"/>
    </row>
    <row r="92" ht="24" customHeight="1" s="49">
      <c r="A92" s="187" t="n">
        <v>90</v>
      </c>
      <c r="B92" s="186" t="n"/>
      <c r="C92" s="186" t="inlineStr">
        <is>
          <t>ยากลุ่ม polymyxin มีกลไกการออกฤทธิ์เป็นอย่างไร</t>
        </is>
      </c>
      <c r="D92" s="186" t="n"/>
      <c r="E92" s="186" t="inlineStr">
        <is>
          <t>ขัดขวางการสร้างผนังเซลล์</t>
        </is>
      </c>
      <c r="F92" s="186" t="inlineStr">
        <is>
          <t>ทำให้เกิดรูรั่วผนังเซลล์</t>
        </is>
      </c>
      <c r="G92" s="186" t="inlineStr">
        <is>
          <t>ขัดขวางการสร้าง folic acid</t>
        </is>
      </c>
      <c r="H92" s="186" t="inlineStr">
        <is>
          <t>ขัดขวางการสังเคราะห์ nucleic acid</t>
        </is>
      </c>
      <c r="I92" s="188" t="inlineStr">
        <is>
          <t>ขัดขวางการสังเคราะห์ polypeptide</t>
        </is>
      </c>
      <c r="J92" s="185" t="inlineStr">
        <is>
          <t>5</t>
        </is>
      </c>
      <c r="K92" s="186" t="inlineStr">
        <is>
          <t>✅ คำตอบที่ถูกต้อง: ข้อ จ. ขัดขวางการสังเคราะห์ polypeptide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t>
        </is>
      </c>
      <c r="L92" s="186" t="n"/>
      <c r="M92" s="186" t="inlineStr">
        <is>
          <t>Infectious diseases</t>
        </is>
      </c>
      <c r="N92" s="186" t="inlineStr">
        <is>
          <t>Pneumonia</t>
        </is>
      </c>
      <c r="O92" s="185" t="inlineStr">
        <is>
          <t>Clinic</t>
        </is>
      </c>
      <c r="P92" s="186" t="inlineStr">
        <is>
          <t>ข้อ 8 Pharma Plus เล่มม่วง (เฉลยข้อ จ)</t>
        </is>
      </c>
      <c r="Q92" s="185" t="inlineStr">
        <is>
          <t>แบบฝึกหัด</t>
        </is>
      </c>
      <c r="R92" s="185" t="inlineStr">
        <is>
          <t>เล่มม่วง</t>
        </is>
      </c>
      <c r="S92" s="185" t="n"/>
    </row>
    <row r="93" ht="24" customHeight="1" s="49">
      <c r="A93" s="187" t="n">
        <v>91</v>
      </c>
      <c r="B93" s="18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t>
        </is>
      </c>
      <c r="C93" s="186" t="inlineStr">
        <is>
          <t>ท่านจะพิจารณาจ่ายยาให้แก่ผู้ป่วยรายนี้อย่างไร</t>
        </is>
      </c>
      <c r="D93" s="186" t="n"/>
      <c r="E93" s="186" t="inlineStr">
        <is>
          <t>Clotrimazole 500 mg เหน็บช่องคลอดครั้งเดียว</t>
        </is>
      </c>
      <c r="F93" s="186" t="inlineStr">
        <is>
          <t>Ketoconazole 200 mg รับประทานหลังอาหาร เช้าและเย็น เป็นเวลา 5 วัน</t>
        </is>
      </c>
      <c r="G93" s="186" t="inlineStr">
        <is>
          <t>Metronidazole 2 g รับประทานครั้งเดียว</t>
        </is>
      </c>
      <c r="H93" s="186" t="inlineStr">
        <is>
          <t>Doxycycline 100 mg รับประทานหลังอาหาร เช้าและเย็น เป็นเวลา 7 วัน</t>
        </is>
      </c>
      <c r="I93" s="188" t="inlineStr">
        <is>
          <t>Ciprofloxacin 500 mg รับประทานครั้งเดียว</t>
        </is>
      </c>
      <c r="J93" s="185" t="inlineStr">
        <is>
          <t>5</t>
        </is>
      </c>
      <c r="K93" s="186" t="inlineStr">
        <is>
          <t>✅ คำตอบที่ถูกต้อง: ข้อ จ. Ciprofloxacin 500 mg รับประทานครั้งเดียว
🎯 ทำไมข้อนี้ถึงถูก: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t>
        </is>
      </c>
      <c r="L93" s="186" t="n"/>
      <c r="M93" s="186" t="inlineStr">
        <is>
          <t>Infectious diseases</t>
        </is>
      </c>
      <c r="N93" s="186" t="inlineStr">
        <is>
          <t>STDs &amp; vaginitis</t>
        </is>
      </c>
      <c r="O93" s="185" t="inlineStr">
        <is>
          <t>Clinic</t>
        </is>
      </c>
      <c r="P93" s="186" t="inlineStr">
        <is>
          <t>ข้อ 8 Pharma Plus เล่มม่วง (เฉลยข้อ จ)</t>
        </is>
      </c>
      <c r="Q93" s="185" t="inlineStr">
        <is>
          <t>แบบฝึกหัด</t>
        </is>
      </c>
      <c r="R93" s="185" t="inlineStr">
        <is>
          <t>เล่มม่วง</t>
        </is>
      </c>
      <c r="S93" s="185" t="n"/>
    </row>
    <row r="94" ht="24" customHeight="1" s="49">
      <c r="A94" s="187" t="n">
        <v>92</v>
      </c>
      <c r="B94" s="186" t="n"/>
      <c r="C94" s="186" t="inlineStr">
        <is>
          <t>ตำรับยาของ acyclovir ดังตารางต่อไปนี้ อยู่ในรูปแบบใด</t>
        </is>
      </c>
      <c r="D94" s="186" t="n"/>
      <c r="E94" s="186" t="inlineStr">
        <is>
          <t>Lotions</t>
        </is>
      </c>
      <c r="F94" s="186" t="inlineStr">
        <is>
          <t>Ointments</t>
        </is>
      </c>
      <c r="G94" s="186" t="inlineStr">
        <is>
          <t>Creams</t>
        </is>
      </c>
      <c r="H94" s="186" t="inlineStr">
        <is>
          <t>Pastes</t>
        </is>
      </c>
      <c r="I94" s="188" t="inlineStr">
        <is>
          <t>Gels</t>
        </is>
      </c>
      <c r="J94" s="185" t="inlineStr">
        <is>
          <t>5</t>
        </is>
      </c>
      <c r="K94" s="186" t="inlineStr">
        <is>
          <t>✅ คำตอบที่ถูกต้อง: ข้อ จ. Gels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t>
        </is>
      </c>
      <c r="L94" s="186" t="n"/>
      <c r="M94" s="186" t="inlineStr">
        <is>
          <t>Infectious diseases</t>
        </is>
      </c>
      <c r="N94" s="186" t="inlineStr">
        <is>
          <t>STDs &amp; vaginitis</t>
        </is>
      </c>
      <c r="O94" s="185" t="inlineStr">
        <is>
          <t>Clinic</t>
        </is>
      </c>
      <c r="P94" s="186" t="inlineStr">
        <is>
          <t>ข้อ 8 Pharma Plus เล่มม่วง (เฉลยข้อ จ)</t>
        </is>
      </c>
      <c r="Q94" s="185" t="inlineStr">
        <is>
          <t>แบบฝึกหัด</t>
        </is>
      </c>
      <c r="R94" s="185" t="inlineStr">
        <is>
          <t>เล่มม่วง</t>
        </is>
      </c>
      <c r="S94" s="185" t="n"/>
    </row>
    <row r="95" ht="24" customHeight="1" s="49">
      <c r="A95" s="187" t="n">
        <v>93</v>
      </c>
      <c r="B95" s="18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t>
        </is>
      </c>
      <c r="C95" s="186" t="inlineStr">
        <is>
          <t>ถ้าผู้ป่วยใช้ยาสูตรแรกแล้วมีอาการแพ้ แพทย์์เปลี่ยนสูตรยาเป็น GPO-vir Z ประกอบด้วยยาใดบ้าง</t>
        </is>
      </c>
      <c r="D95" s="186" t="n"/>
      <c r="E95" s="186" t="inlineStr">
        <is>
          <t>NVP, d4T, 3TC</t>
        </is>
      </c>
      <c r="F95" s="186" t="inlineStr">
        <is>
          <t>d4T, 3TC, indinavir/ritonavir</t>
        </is>
      </c>
      <c r="G95" s="186" t="inlineStr">
        <is>
          <t>AZT, 3TC, indinavir/ritonavir</t>
        </is>
      </c>
      <c r="H95" s="186" t="inlineStr">
        <is>
          <t>d4T, 3TC, EFV</t>
        </is>
      </c>
      <c r="I95" s="188" t="inlineStr">
        <is>
          <t>AZT, 3TC, NVP</t>
        </is>
      </c>
      <c r="J95" s="185" t="inlineStr">
        <is>
          <t>5</t>
        </is>
      </c>
      <c r="K95" s="186" t="inlineStr">
        <is>
          <t>✅ คำตอบที่ถูกต้อง: ข้อ จ. AZT, 3TC, NVP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t>
        </is>
      </c>
      <c r="L95" s="186" t="n"/>
      <c r="M95" s="186" t="inlineStr">
        <is>
          <t>Infectious diseases</t>
        </is>
      </c>
      <c r="N95" s="186" t="inlineStr">
        <is>
          <t>Pneumonia</t>
        </is>
      </c>
      <c r="O95" s="185" t="inlineStr">
        <is>
          <t>Clinic</t>
        </is>
      </c>
      <c r="P95" s="186" t="inlineStr">
        <is>
          <t>ข้อ 8 Pharma Plus เล่มม่วง (เฉลยข้อ จ)</t>
        </is>
      </c>
      <c r="Q95" s="185" t="inlineStr">
        <is>
          <t>แบบฝึกหัด</t>
        </is>
      </c>
      <c r="R95" s="185" t="inlineStr">
        <is>
          <t>เล่มม่วง</t>
        </is>
      </c>
      <c r="S95" s="185" t="n"/>
    </row>
    <row r="96" ht="24" customHeight="1" s="49">
      <c r="A96" s="187" t="n">
        <v>94</v>
      </c>
      <c r="B96" s="186" t="n"/>
      <c r="C96" s="186" t="inlineStr">
        <is>
          <t>คำแนะนำในการปฏิบัติตัวสำหรับผู้ป่วยรายนี้คือ</t>
        </is>
      </c>
      <c r="D96" s="186" t="n"/>
      <c r="E96" s="186" t="inlineStr">
        <is>
          <t>อาบน้ำหลังจากตื่นนอนในตอนเช้า</t>
        </is>
      </c>
      <c r="F96" s="186" t="inlineStr">
        <is>
          <t>ตัดเล็บมือให้สั้น และล้างมือให้สะอาดหลังเข้าห้องน้ำ</t>
        </is>
      </c>
      <c r="G96" s="186" t="inlineStr">
        <is>
          <t>สวมรองเท้าทุกครั้งที่ออกจากบ้าน</t>
        </is>
      </c>
      <c r="H96" s="186" t="inlineStr">
        <is>
          <t>รับประทานอาหารที่สุก ดื่มน้ำสะอาด</t>
        </is>
      </c>
      <c r="I96" s="188" t="inlineStr">
        <is>
          <t>ซักเสื้อผ้า และผ้าปูที่นอนให้สะอาด</t>
        </is>
      </c>
      <c r="J96" s="185" t="inlineStr">
        <is>
          <t>5</t>
        </is>
      </c>
      <c r="K96" s="186" t="inlineStr">
        <is>
          <t>✅ คำตอบที่ถูกต้อง: ข้อ จ. ซักเสื้อผ้า และผ้าปูที่นอนให้สะอาด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t>
        </is>
      </c>
      <c r="L96" s="186" t="n"/>
      <c r="M96" s="186" t="inlineStr">
        <is>
          <t>Infectious diseases</t>
        </is>
      </c>
      <c r="N96" s="186" t="inlineStr">
        <is>
          <t>Pneumonia</t>
        </is>
      </c>
      <c r="O96" s="185" t="inlineStr">
        <is>
          <t>Clinic</t>
        </is>
      </c>
      <c r="P96" s="186" t="inlineStr">
        <is>
          <t>ข้อ 8 Pharma Plus เล่มม่วง (เฉลยข้อ จ)</t>
        </is>
      </c>
      <c r="Q96" s="185" t="inlineStr">
        <is>
          <t>แบบฝึกหัด</t>
        </is>
      </c>
      <c r="R96" s="185" t="inlineStr">
        <is>
          <t>เล่มม่วง</t>
        </is>
      </c>
      <c r="S96" s="185" t="n"/>
    </row>
    <row r="97" ht="24" customHeight="1" s="49">
      <c r="A97" s="187" t="n">
        <v>95</v>
      </c>
      <c r="B97" s="186" t="n"/>
      <c r="C97" s="186" t="inlineStr">
        <is>
          <t>ยาที่เกิด drug interaction กับ quinolone ได้ ยกเว้นข้อใดต่อไปนี้</t>
        </is>
      </c>
      <c r="D97" s="186" t="n"/>
      <c r="E97" s="186" t="inlineStr">
        <is>
          <t>Aluminum hydroxide</t>
        </is>
      </c>
      <c r="F97" s="186" t="inlineStr">
        <is>
          <t>Calcium carbonate</t>
        </is>
      </c>
      <c r="G97" s="186" t="inlineStr">
        <is>
          <t>Carminative mixture</t>
        </is>
      </c>
      <c r="H97" s="186" t="inlineStr">
        <is>
          <t>FBC</t>
        </is>
      </c>
      <c r="I97" s="188" t="inlineStr">
        <is>
          <t>Lithium</t>
        </is>
      </c>
      <c r="J97" s="185" t="inlineStr">
        <is>
          <t>4</t>
        </is>
      </c>
      <c r="K97" s="186" t="inlineStr">
        <is>
          <t>✅ คำตอบที่ถูกต้อง: ข้อ ง. FBC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t>
        </is>
      </c>
      <c r="L97" s="186" t="n"/>
      <c r="M97" s="186" t="inlineStr">
        <is>
          <t>Infectious diseases</t>
        </is>
      </c>
      <c r="N97" s="186" t="inlineStr">
        <is>
          <t>Pneumonia</t>
        </is>
      </c>
      <c r="O97" s="185" t="inlineStr">
        <is>
          <t>Clinic</t>
        </is>
      </c>
      <c r="P97" s="186" t="inlineStr">
        <is>
          <t>ข้อ 9 Pharma Plus เล่มม่วง (เฉลยข้อ ง)</t>
        </is>
      </c>
      <c r="Q97" s="185" t="inlineStr">
        <is>
          <t>แบบฝึกหัด</t>
        </is>
      </c>
      <c r="R97" s="185" t="inlineStr">
        <is>
          <t>เล่มม่วง</t>
        </is>
      </c>
      <c r="S97" s="185" t="n"/>
    </row>
    <row r="98" ht="24" customHeight="1" s="49">
      <c r="A98" s="187" t="n">
        <v>96</v>
      </c>
      <c r="B98" s="18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t>
        </is>
      </c>
      <c r="C98" s="186" t="inlineStr">
        <is>
          <t>ข้อใดถูกต้องเกี่ยวกับอาการไม่พึงประสงค์จากยา</t>
        </is>
      </c>
      <c r="D98" s="186" t="n"/>
      <c r="E98" s="186" t="inlineStr">
        <is>
          <t>Clotrimazole เหน็บช่องคลอดทำให้เกิด super infection จาก bacteria</t>
        </is>
      </c>
      <c r="F98" s="186" t="inlineStr">
        <is>
          <t>Ketoconazole ชนิดรับประทานทำให้การรับรู้รสผิดปกติ</t>
        </is>
      </c>
      <c r="G98" s="186" t="inlineStr">
        <is>
          <t>Metronidazole ทำให้คลื่นไส้ อาเจียน</t>
        </is>
      </c>
      <c r="H98" s="186" t="inlineStr">
        <is>
          <t>Doxycycline ทำให้ผมร่วง</t>
        </is>
      </c>
      <c r="I98" s="188" t="inlineStr">
        <is>
          <t>Ciprofloxacin ทำให้ตับอักเสบ</t>
        </is>
      </c>
      <c r="J98" s="185" t="inlineStr">
        <is>
          <t>4</t>
        </is>
      </c>
      <c r="K98" s="186" t="inlineStr">
        <is>
          <t>✅ คำตอบที่ถูกต้อง: ข้อ ง. Doxycycline ทำให้ผมร่วง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t>
        </is>
      </c>
      <c r="L98" s="186" t="n"/>
      <c r="M98" s="186" t="inlineStr">
        <is>
          <t>Infectious diseases</t>
        </is>
      </c>
      <c r="N98" s="186" t="inlineStr">
        <is>
          <t>STDs &amp; vaginitis</t>
        </is>
      </c>
      <c r="O98" s="185" t="inlineStr">
        <is>
          <t>Clinic</t>
        </is>
      </c>
      <c r="P98" s="186" t="inlineStr">
        <is>
          <t>ข้อ 9 Pharma Plus เล่มม่วง (เฉลยข้อ ง)</t>
        </is>
      </c>
      <c r="Q98" s="185" t="inlineStr">
        <is>
          <t>แบบฝึกหัด</t>
        </is>
      </c>
      <c r="R98" s="185" t="inlineStr">
        <is>
          <t>เล่มม่วง</t>
        </is>
      </c>
      <c r="S98" s="185" t="n"/>
    </row>
    <row r="99" ht="24" customHeight="1" s="49">
      <c r="A99" s="187" t="n">
        <v>97</v>
      </c>
      <c r="B99" s="186" t="n"/>
      <c r="C99" s="186" t="inlineStr">
        <is>
          <t>ผู้ป่วยหญิงอายุ 28 ปี ตั้งครรภ์ไตรมาสแรก ได้รับการวินิจฉัยว่าเป็นโรคหนองในแท้ (Gonorrhea) ที่ท่อปัสสาวะ ยาปฏิชีวนะในข้อใดต่อไปนี้เป็นยาทางเลือกแรกที่ปลอดภัยและมีประสิทธิผลในการรักษาตามแนวทางเวชปฏิบัติปัจจุบัน</t>
        </is>
      </c>
      <c r="D99" s="186" t="n"/>
      <c r="E99" s="186" t="inlineStr">
        <is>
          <t>Ceftriaxone 500 mg ฉีดเข้ากล้ามเนื้อ (IM) ครั้งเดียว ร่วมกับรักษา Chlamydia หากยังไม่ได้ตรวจคัดกรอง</t>
        </is>
      </c>
      <c r="F99" s="186" t="inlineStr">
        <is>
          <t>Doxycycline 100 mg รับประทานวันละ 2 ครั้ง นาน 7 วัน</t>
        </is>
      </c>
      <c r="G99" s="186" t="inlineStr">
        <is>
          <t>Ciprofloxacin 500 mg รับประทานครั้งเดียว</t>
        </is>
      </c>
      <c r="H99" s="186" t="inlineStr">
        <is>
          <t>Levofloxacin 500 mg รับประทานครั้งเดียว</t>
        </is>
      </c>
      <c r="I99" s="188" t="inlineStr">
        <is>
          <t>Gentamicin 240 mg ฉีดเข้ากล้ามเนื้อเข็มเดียว</t>
        </is>
      </c>
      <c r="J99" s="185" t="inlineStr">
        <is>
          <t>1</t>
        </is>
      </c>
      <c r="K99" s="186" t="inlineStr">
        <is>
          <t>✅ คำตอบที่ถูกต้อง: ข้อ ก. Ceftriaxone 500 mg ฉีดเข้ากล้ามเนื้อ (IM) ครั้งเดียว ร่วมกับรักษา Chlamydia หากยังไม่ได้ตรวจคัดกรอง
🎯 ทำไมข้อนี้ถึงถูก:
ตามแนวทางเวชปฏิบัติ CDC STI Treatment Guidelines 2021 และแนวทางของไทย ยาทางเลือกแรกในการรักษาหนองในแท้คือ Ceftriaxone 500 mg IM single dose (หากน้ำหนักตัว ≥ 150 kg ให้ใช้ 1 g IM) และเนื่องจาก Ceftriaxone เป็นยากลุ่ม Cephalosporins (Pregnancy Category B) จึงมีความปลอดภัยสูงมากในสตรีมีครรภ์ทุกไตรมาส
🔍 ข้ออื่นผิดเพราะอะไร:
• ข้อ ข. (Doxycycline): จัดเป็น Pregnancy Category D ห้ามใช้ในหญิงตั้งครรภ์เนื่องจากยับยั้งการเจริญเติบโตของกระดูกและทำให้ฟันของทารกเปลี่ยนเป็นสีน้ำตาลถาวร (Permanent tooth discoloration)
• ข้อ ค. และ ข้อ ง. (Ciprofloxacin / Levofloxacin): เชื้อ N. gonorrhoeae ดื้อยา Quinolones ในอัตราที่สูงมาก และ Quinolones มีความเสี่ยงต่อกระดูกอ่อนของทารก
• ข้อ จ. (Gentamicin): เป็นยากลุ่ม Aminoglycosides (Category D) เสี่ยงต่อพิษต่อหูและไตของทารก</t>
        </is>
      </c>
      <c r="L99" s="186" t="n"/>
      <c r="M99" s="186" t="inlineStr">
        <is>
          <t>Infectious diseases</t>
        </is>
      </c>
      <c r="N99" s="186" t="inlineStr">
        <is>
          <t>STDs &amp; vaginitis</t>
        </is>
      </c>
      <c r="O99" s="185" t="inlineStr">
        <is>
          <t>Clinic</t>
        </is>
      </c>
      <c r="P99" s="186" t="inlineStr">
        <is>
          <t>ข้อ 9 Pharma Plus เล่มม่วง (เฉลยข้อ ง)</t>
        </is>
      </c>
      <c r="Q99" s="185" t="inlineStr">
        <is>
          <t>แบบฝึกหัด</t>
        </is>
      </c>
      <c r="R99" s="185" t="inlineStr">
        <is>
          <t>เล่มม่วง</t>
        </is>
      </c>
      <c r="S99" s="185" t="n"/>
    </row>
    <row r="100" ht="24" customHeight="1" s="49">
      <c r="A100" s="187" t="n">
        <v>98</v>
      </c>
      <c r="B100" s="18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t>
        </is>
      </c>
      <c r="C100" s="186" t="inlineStr">
        <is>
          <t>อาการใดเป็นบ่งชี้ให้หยุดยาต้านไวรัส GPO-vir</t>
        </is>
      </c>
      <c r="D100" s="186" t="n"/>
      <c r="E100" s="186" t="inlineStr">
        <is>
          <t>Steven Johnson syndrome</t>
        </is>
      </c>
      <c r="F100" s="186" t="inlineStr">
        <is>
          <t>Toxic epidermal necrolysis</t>
        </is>
      </c>
      <c r="G100" s="186" t="inlineStr">
        <is>
          <t>Rash with blisters</t>
        </is>
      </c>
      <c r="H100" s="186" t="inlineStr">
        <is>
          <t>SGPT &gt; 5X</t>
        </is>
      </c>
      <c r="I100" s="188" t="inlineStr">
        <is>
          <t>ถูกทุกข้อ</t>
        </is>
      </c>
      <c r="J100" s="185" t="inlineStr">
        <is>
          <t>4</t>
        </is>
      </c>
      <c r="K100" s="186" t="inlineStr">
        <is>
          <t>✅ คำตอบที่ถูกต้อง: ข้อ ง. SGPT &gt; 5X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t>
        </is>
      </c>
      <c r="L100" s="186" t="n"/>
      <c r="M100" s="186" t="inlineStr">
        <is>
          <t>Infectious diseases</t>
        </is>
      </c>
      <c r="N100" s="186" t="inlineStr">
        <is>
          <t>Pneumonia</t>
        </is>
      </c>
      <c r="O100" s="185" t="inlineStr">
        <is>
          <t>Clinic</t>
        </is>
      </c>
      <c r="P100" s="186" t="inlineStr">
        <is>
          <t>ข้อ 9 Pharma Plus เล่มม่วง (เฉลยข้อ ง)</t>
        </is>
      </c>
      <c r="Q100" s="185" t="inlineStr">
        <is>
          <t>แบบฝึกหัด</t>
        </is>
      </c>
      <c r="R100" s="185" t="inlineStr">
        <is>
          <t>เล่มม่วง</t>
        </is>
      </c>
      <c r="S100" s="185" t="n"/>
    </row>
    <row r="101" ht="24" customHeight="1" s="49">
      <c r="A101" s="187" t="n">
        <v>99</v>
      </c>
      <c r="B101" s="186" t="inlineStr">
        <is>
          <t>เด็กชายอายุ 2 ขวบ นอนหลับไม่สนิท ร้องกวน และคันรอบทวารหนักเวลากลางคืน มีอาการเบื่ออาหาร น้ำหนักลด</t>
        </is>
      </c>
      <c r="C101" s="186" t="inlineStr">
        <is>
          <t>ผู้ป่วยรายนี้ติดพยาธิอะไร</t>
        </is>
      </c>
      <c r="D101" s="186" t="n"/>
      <c r="E101" s="186" t="inlineStr">
        <is>
          <t>พยาธิตัวตืด</t>
        </is>
      </c>
      <c r="F101" s="186" t="inlineStr">
        <is>
          <t>พยาธิปากขอ</t>
        </is>
      </c>
      <c r="G101" s="186" t="inlineStr">
        <is>
          <t>พยาธิเส้นด้าย</t>
        </is>
      </c>
      <c r="H101" s="186" t="inlineStr">
        <is>
          <t>พยาธิใบไม้</t>
        </is>
      </c>
      <c r="I101" s="188" t="inlineStr">
        <is>
          <t>พยาธิเท้าช้าง</t>
        </is>
      </c>
      <c r="J101" s="185" t="inlineStr">
        <is>
          <t>4</t>
        </is>
      </c>
      <c r="K101" s="186" t="inlineStr">
        <is>
          <t>✅ คำตอบที่ถูกต้อง: ข้อ ง. พยาธิใบไม้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t>
        </is>
      </c>
      <c r="L101" s="186" t="n"/>
      <c r="M101" s="186" t="inlineStr">
        <is>
          <t>Infectious diseases</t>
        </is>
      </c>
      <c r="N101" s="186" t="inlineStr">
        <is>
          <t>Parasitic infections</t>
        </is>
      </c>
      <c r="O101" s="185" t="inlineStr">
        <is>
          <t>Clinic</t>
        </is>
      </c>
      <c r="P101" s="186" t="inlineStr">
        <is>
          <t>ข้อ 9 Pharma Plus เล่มม่วง (เฉลยข้อ ง)</t>
        </is>
      </c>
      <c r="Q101" s="185" t="inlineStr">
        <is>
          <t>แบบฝึกหัด</t>
        </is>
      </c>
      <c r="R101" s="185" t="inlineStr">
        <is>
          <t>เล่มม่วง</t>
        </is>
      </c>
      <c r="S101" s="185" t="n"/>
    </row>
    <row r="102" ht="24" customHeight="1" s="49">
      <c r="A102" s="187" t="n">
        <v>100</v>
      </c>
      <c r="B102" s="186" t="n"/>
      <c r="C102" s="186" t="inlineStr">
        <is>
          <t>Trimethoprim สามารถทำให้อาการข้างเคียงตามข้อใด</t>
        </is>
      </c>
      <c r="D102" s="186" t="n"/>
      <c r="E102" s="186" t="inlineStr">
        <is>
          <t>Diarrhea</t>
        </is>
      </c>
      <c r="F102" s="186" t="inlineStr">
        <is>
          <t>Fatigue</t>
        </is>
      </c>
      <c r="G102" s="186" t="inlineStr">
        <is>
          <t>ปัสสาวะสีแดง</t>
        </is>
      </c>
      <c r="H102" s="186" t="inlineStr">
        <is>
          <t>Hypotension</t>
        </is>
      </c>
      <c r="I102" s="188" t="inlineStr">
        <is>
          <t>Megaloblastic anemia</t>
        </is>
      </c>
      <c r="J102" s="185" t="inlineStr">
        <is>
          <t>4</t>
        </is>
      </c>
      <c r="K102" s="186" t="inlineStr">
        <is>
          <t>✅ คำตอบที่ถูกต้อง: ข้อ ง. Hypotension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t>
        </is>
      </c>
      <c r="L102" s="186" t="n"/>
      <c r="M102" s="186" t="inlineStr">
        <is>
          <t>Infectious diseases</t>
        </is>
      </c>
      <c r="N102" s="186" t="inlineStr">
        <is>
          <t>Pneumonia</t>
        </is>
      </c>
      <c r="O102" s="185" t="inlineStr">
        <is>
          <t>Clinic</t>
        </is>
      </c>
      <c r="P102" s="186" t="inlineStr">
        <is>
          <t>ข้อ 10 Pharma Plus เล่มม่วง (เฉลยข้อ ง)</t>
        </is>
      </c>
      <c r="Q102" s="185" t="inlineStr">
        <is>
          <t>แบบฝึกหัด</t>
        </is>
      </c>
      <c r="R102" s="185" t="inlineStr">
        <is>
          <t>เล่มม่วง</t>
        </is>
      </c>
      <c r="S102" s="185" t="n"/>
    </row>
    <row r="103" ht="24" customHeight="1" s="49">
      <c r="A103" s="187" t="n">
        <v>101</v>
      </c>
      <c r="B103" s="18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t>
        </is>
      </c>
      <c r="C103" s="186" t="inlineStr">
        <is>
          <t>คำแนะนำที่เหมาะสมสำหรับผู้ป่วยรายนี้</t>
        </is>
      </c>
      <c r="D103" s="186" t="n"/>
      <c r="E103" s="186" t="inlineStr">
        <is>
          <t>การรักษาต้องรักษาทั้งผู้ป่วยและสามี แม้ว่าสามีจะไม่มีอาการใดๆ</t>
        </is>
      </c>
      <c r="F103" s="186" t="inlineStr">
        <is>
          <t>จำเป็นต้องให้ยาเพื่อป้องกันการกลับเป็นซ้ำเนื่องจากผู้ป่วยยังอายุน้อย</t>
        </is>
      </c>
      <c r="G103" s="186" t="inlineStr">
        <is>
          <t>ห้ามดื่มนมพร้อมยา เนื่องจากนมจะทำให้ยาถูกดูดซึมได้ลดลง</t>
        </is>
      </c>
      <c r="H103" s="186" t="inlineStr">
        <is>
          <t>อย่ากลั้นปัสสาวะ</t>
        </is>
      </c>
      <c r="I103" s="188" t="inlineStr">
        <is>
          <t>ไม่ควรล้างช่องคลอดอย่างพร่ำเพรื่อ</t>
        </is>
      </c>
      <c r="J103" s="185" t="inlineStr">
        <is>
          <t>4</t>
        </is>
      </c>
      <c r="K103" s="186" t="inlineStr">
        <is>
          <t>✅ คำตอบที่ถูกต้อง: ข้อ ง. อย่ากลั้นปัสสาวะ
🎯 ทำไมข้อนี้ถึงถูก: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t>
        </is>
      </c>
      <c r="L103" s="186" t="n"/>
      <c r="M103" s="186" t="inlineStr">
        <is>
          <t>Infectious diseases</t>
        </is>
      </c>
      <c r="N103" s="186" t="inlineStr">
        <is>
          <t>STDs &amp; vaginitis</t>
        </is>
      </c>
      <c r="O103" s="185" t="inlineStr">
        <is>
          <t>Clinic</t>
        </is>
      </c>
      <c r="P103" s="186" t="inlineStr">
        <is>
          <t>ข้อ 10 Pharma Plus เล่มม่วง (เฉลยข้อ ง)</t>
        </is>
      </c>
      <c r="Q103" s="185" t="inlineStr">
        <is>
          <t>แบบฝึกหัด</t>
        </is>
      </c>
      <c r="R103" s="185" t="inlineStr">
        <is>
          <t>เล่มม่วง</t>
        </is>
      </c>
      <c r="S103" s="185" t="n"/>
    </row>
    <row r="104" ht="24" customHeight="1" s="49">
      <c r="A104" s="187" t="n">
        <v>102</v>
      </c>
      <c r="B104" s="186"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t>
        </is>
      </c>
      <c r="C104" s="186" t="inlineStr">
        <is>
          <t>ผู้ป่วยรายนี้น่าจะมีอาการไม่พึงประสงค์จากยาใด</t>
        </is>
      </c>
      <c r="D104" s="186" t="n"/>
      <c r="E104" s="186" t="inlineStr">
        <is>
          <t>Indinavir</t>
        </is>
      </c>
      <c r="F104" s="186" t="inlineStr">
        <is>
          <t>Lamivudine</t>
        </is>
      </c>
      <c r="G104" s="186" t="inlineStr">
        <is>
          <t>Nevirapine</t>
        </is>
      </c>
      <c r="H104" s="186" t="inlineStr">
        <is>
          <t>Stavudine</t>
        </is>
      </c>
      <c r="I104" s="188" t="inlineStr">
        <is>
          <t>Zidovudine</t>
        </is>
      </c>
      <c r="J104" s="185" t="inlineStr">
        <is>
          <t>4</t>
        </is>
      </c>
      <c r="K104" s="186" t="inlineStr">
        <is>
          <t>✅ คำตอบที่ถูกต้อง: ข้อ ง. Stavudine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t>
        </is>
      </c>
      <c r="L104" s="186" t="n"/>
      <c r="M104" s="186" t="inlineStr">
        <is>
          <t>Infectious diseases</t>
        </is>
      </c>
      <c r="N104" s="186" t="inlineStr">
        <is>
          <t>Pneumonia</t>
        </is>
      </c>
      <c r="O104" s="185" t="inlineStr">
        <is>
          <t>Clinic</t>
        </is>
      </c>
      <c r="P104" s="186" t="inlineStr">
        <is>
          <t>ข้อ 10 Pharma Plus เล่มม่วง (เฉลยข้อ ง)</t>
        </is>
      </c>
      <c r="Q104" s="185" t="inlineStr">
        <is>
          <t>แบบฝึกหัด</t>
        </is>
      </c>
      <c r="R104" s="185" t="inlineStr">
        <is>
          <t>เล่มม่วง</t>
        </is>
      </c>
      <c r="S104" s="185" t="n"/>
    </row>
    <row r="105" ht="24" customHeight="1" s="49">
      <c r="A105" s="187" t="n">
        <v>103</v>
      </c>
      <c r="B105" s="186" t="n"/>
      <c r="C105" s="186"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D105" s="186" t="n"/>
      <c r="E105" s="186" t="inlineStr">
        <is>
          <t>Praziquantel 5-25 mg/kg/day po once</t>
        </is>
      </c>
      <c r="F105" s="186" t="inlineStr">
        <is>
          <t>Niclosamide 2 g single dose</t>
        </is>
      </c>
      <c r="G105" s="186" t="inlineStr">
        <is>
          <t>Albendazole 400 mg single dose</t>
        </is>
      </c>
      <c r="H105" s="186" t="inlineStr">
        <is>
          <t>Mebendazole 100 mg single dose</t>
        </is>
      </c>
      <c r="I105" s="188" t="inlineStr">
        <is>
          <t>ได้ทั้งข้อ 3 และ ข้อ 4</t>
        </is>
      </c>
      <c r="J105" s="185" t="inlineStr">
        <is>
          <t>4</t>
        </is>
      </c>
      <c r="K105" s="186" t="inlineStr">
        <is>
          <t>✅ คำตอบที่ถูกต้อง: ข้อ ง. Mebendazole 100 mg single dose
🎯 ทำไมข้อนี้ถึงถูก: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t>
        </is>
      </c>
      <c r="L105" s="186" t="n"/>
      <c r="M105" s="186" t="inlineStr">
        <is>
          <t>Infectious diseases</t>
        </is>
      </c>
      <c r="N105" s="186" t="inlineStr">
        <is>
          <t>Parasitic infections</t>
        </is>
      </c>
      <c r="O105" s="185" t="inlineStr">
        <is>
          <t>Clinic</t>
        </is>
      </c>
      <c r="P105" s="186" t="inlineStr">
        <is>
          <t>ข้อ 10 Pharma Plus เล่มม่วง (เฉลยข้อ ง)</t>
        </is>
      </c>
      <c r="Q105" s="185" t="inlineStr">
        <is>
          <t>แบบฝึกหัด</t>
        </is>
      </c>
      <c r="R105" s="185" t="inlineStr">
        <is>
          <t>เล่มม่วง</t>
        </is>
      </c>
      <c r="S105" s="185" t="n"/>
    </row>
    <row r="106" ht="24" customHeight="1" s="49">
      <c r="A106" s="187" t="n">
        <v>104</v>
      </c>
      <c r="B106" s="186" t="n"/>
      <c r="C106" s="186" t="inlineStr">
        <is>
          <t>ยาในกลุ่มใดต่อไปนี้ออกฤทธิ์เป็น Bactericidal</t>
        </is>
      </c>
      <c r="D106" s="186" t="n"/>
      <c r="E106" s="186" t="inlineStr">
        <is>
          <t>Cephalosporin</t>
        </is>
      </c>
      <c r="F106" s="186" t="inlineStr">
        <is>
          <t>Tetracycline</t>
        </is>
      </c>
      <c r="G106" s="186" t="inlineStr">
        <is>
          <t>Erythromycin</t>
        </is>
      </c>
      <c r="H106" s="186" t="inlineStr">
        <is>
          <t>Chloramphenicol</t>
        </is>
      </c>
      <c r="I106" s="188" t="inlineStr">
        <is>
          <t>Trimethoprim</t>
        </is>
      </c>
      <c r="J106" s="185" t="inlineStr">
        <is>
          <t>3</t>
        </is>
      </c>
      <c r="K106" s="186" t="inlineStr">
        <is>
          <t>✅ คำตอบที่ถูกต้อง: ข้อ ค. Erythromycin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t>
        </is>
      </c>
      <c r="L106" s="186" t="n"/>
      <c r="M106" s="186" t="inlineStr">
        <is>
          <t>Infectious diseases</t>
        </is>
      </c>
      <c r="N106" s="186" t="inlineStr">
        <is>
          <t>Pneumonia</t>
        </is>
      </c>
      <c r="O106" s="185" t="inlineStr">
        <is>
          <t>Clinic</t>
        </is>
      </c>
      <c r="P106" s="186" t="inlineStr">
        <is>
          <t>ข้อ 11 Pharma Plus เล่มม่วง (เฉลยข้อ ค)</t>
        </is>
      </c>
      <c r="Q106" s="185" t="inlineStr">
        <is>
          <t>แบบฝึกหัด</t>
        </is>
      </c>
      <c r="R106" s="185" t="inlineStr">
        <is>
          <t>เล่มม่วง</t>
        </is>
      </c>
      <c r="S106" s="185" t="n"/>
    </row>
    <row r="107" ht="24" customHeight="1" s="49">
      <c r="A107" s="187" t="n">
        <v>105</v>
      </c>
      <c r="B107" s="18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t>
        </is>
      </c>
      <c r="C107" s="186" t="inlineStr">
        <is>
          <t>ลักษณะผื่นที่ผู้ป่วยเป็นบริเวณหนังศีรษะเรียกว่า</t>
        </is>
      </c>
      <c r="D107" s="186" t="n"/>
      <c r="E107" s="186" t="inlineStr">
        <is>
          <t>Tinea capitis</t>
        </is>
      </c>
      <c r="F107" s="186" t="inlineStr">
        <is>
          <t>Tinea caporis</t>
        </is>
      </c>
      <c r="G107" s="186" t="inlineStr">
        <is>
          <t>Tinea curis</t>
        </is>
      </c>
      <c r="H107" s="186" t="inlineStr">
        <is>
          <t>Tinea versicolor</t>
        </is>
      </c>
      <c r="I107" s="188" t="inlineStr">
        <is>
          <t>Tinea pedis</t>
        </is>
      </c>
      <c r="J107" s="185" t="inlineStr">
        <is>
          <t>3</t>
        </is>
      </c>
      <c r="K107" s="186" t="inlineStr">
        <is>
          <t>✅ คำตอบที่ถูกต้อง: ข้อ ค. Tinea curis
🎯 ทำไมข้อนี้ถึงถูก: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t>
        </is>
      </c>
      <c r="L107" s="186" t="n"/>
      <c r="M107" s="186" t="inlineStr">
        <is>
          <t>Infectious diseases</t>
        </is>
      </c>
      <c r="N107" s="186" t="inlineStr">
        <is>
          <t>Pneumonia</t>
        </is>
      </c>
      <c r="O107" s="185" t="inlineStr">
        <is>
          <t>Clinic</t>
        </is>
      </c>
      <c r="P107" s="186" t="inlineStr">
        <is>
          <t>ข้อ 11 Pharma Plus เล่มม่วง (เฉลยข้อ ค)</t>
        </is>
      </c>
      <c r="Q107" s="185" t="inlineStr">
        <is>
          <t>แบบฝึกหัด</t>
        </is>
      </c>
      <c r="R107" s="185" t="inlineStr">
        <is>
          <t>เล่มม่วง</t>
        </is>
      </c>
      <c r="S107" s="185" t="n"/>
    </row>
    <row r="108" ht="24" customHeight="1" s="49">
      <c r="A108" s="187" t="n">
        <v>106</v>
      </c>
      <c r="B108" s="186" t="n"/>
      <c r="C108" s="186" t="inlineStr">
        <is>
          <t>การรักษาใดเหมาะสมในผู้ป่วยรายนี้</t>
        </is>
      </c>
      <c r="D108" s="186" t="n"/>
      <c r="E108" s="186" t="inlineStr">
        <is>
          <t>2HRZE/4HR และทานยาต้าน HIV ตามปกติ</t>
        </is>
      </c>
      <c r="F108" s="186" t="inlineStr">
        <is>
          <t>2HRZE/4HR และเพิ่ม ritonavir เป็น 800 mg q 12 hr</t>
        </is>
      </c>
      <c r="G108" s="186" t="inlineStr">
        <is>
          <t>2HRZE/4HR และเปลี่ยน ritonavir เป็น efavarenz</t>
        </is>
      </c>
      <c r="H108" s="186" t="inlineStr">
        <is>
          <t>2HES/10HE เพื่อป้องกัน rifampicin เกิด drug interaction กับ ritonavir</t>
        </is>
      </c>
      <c r="I108" s="188" t="inlineStr">
        <is>
          <t>2HES/10HE เพื่อป้องกัน rifampicin เกิด drug interaction กับ fluconazole</t>
        </is>
      </c>
      <c r="J108" s="185" t="inlineStr">
        <is>
          <t>3</t>
        </is>
      </c>
      <c r="K108" s="186" t="inlineStr">
        <is>
          <t>✅ คำตอบที่ถูกต้อง: ข้อ ค. 2HRZE/4HR และเปลี่ยน ritonavir เป็น efavarenz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t>
        </is>
      </c>
      <c r="L108" s="186" t="n"/>
      <c r="M108" s="186" t="inlineStr">
        <is>
          <t>Infectious diseases</t>
        </is>
      </c>
      <c r="N108" s="186" t="inlineStr">
        <is>
          <t>Pneumonia</t>
        </is>
      </c>
      <c r="O108" s="185" t="inlineStr">
        <is>
          <t>Clinic</t>
        </is>
      </c>
      <c r="P108" s="186" t="inlineStr">
        <is>
          <t>ข้อ 11 Pharma Plus เล่มม่วง (เฉลยข้อ ค)</t>
        </is>
      </c>
      <c r="Q108" s="185" t="inlineStr">
        <is>
          <t>แบบฝึกหัด</t>
        </is>
      </c>
      <c r="R108" s="185" t="inlineStr">
        <is>
          <t>เล่มม่วง</t>
        </is>
      </c>
      <c r="S108" s="185" t="n"/>
    </row>
    <row r="109" ht="24" customHeight="1" s="49">
      <c r="A109" s="187" t="n">
        <v>107</v>
      </c>
      <c r="B109" s="186" t="n"/>
      <c r="C109" s="186" t="inlineStr">
        <is>
          <t>ข้อใดผิดเกี่ยวกับการรักษาการติดพยาธิเส้นด้าย</t>
        </is>
      </c>
      <c r="D109" s="186" t="n"/>
      <c r="E109" s="186" t="inlineStr">
        <is>
          <t>ควรให้การรักษาซ้ำในสัปดาห์ที่ 2</t>
        </is>
      </c>
      <c r="F109" s="186" t="inlineStr">
        <is>
          <t>ควรรักษาสมาชิกในครอบครัวทั้งหมดพร้อมกัน</t>
        </is>
      </c>
      <c r="G109" s="186" t="inlineStr">
        <is>
          <t>ควรรักษาสมาชิกในครอบครัวที่เป็นเด็กพร้อมกัน</t>
        </is>
      </c>
      <c r="H109" s="186" t="inlineStr">
        <is>
          <t>หากมีอาการคันมากบริเวณรอบทวารหนักเวลากลางคืน ควรปรึกษาแพทย์์หรือเภสัชกรเพื่อรับยาครีมหรือขี้ผึ้งทาแก้คัน</t>
        </is>
      </c>
      <c r="I109" s="188" t="inlineStr">
        <is>
          <t>รับประทานยาหลังอาหารทันที</t>
        </is>
      </c>
      <c r="J109" s="185" t="inlineStr">
        <is>
          <t>3</t>
        </is>
      </c>
      <c r="K109" s="186" t="inlineStr">
        <is>
          <t>✅ คำตอบที่ถูกต้อง: ข้อ ค. ควรรักษาสมาชิกในครอบครัวที่เป็นเด็กพร้อมกัน
🎯 ทำไมข้อนี้ถึงถูก: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t>
        </is>
      </c>
      <c r="L109" s="186" t="n"/>
      <c r="M109" s="186" t="inlineStr">
        <is>
          <t>Infectious diseases</t>
        </is>
      </c>
      <c r="N109" s="186" t="inlineStr">
        <is>
          <t>Parasitic infections</t>
        </is>
      </c>
      <c r="O109" s="185" t="inlineStr">
        <is>
          <t>Clinic</t>
        </is>
      </c>
      <c r="P109" s="186" t="inlineStr">
        <is>
          <t>ข้อ 11 Pharma Plus เล่มม่วง (เฉลยข้อ ค)</t>
        </is>
      </c>
      <c r="Q109" s="185" t="inlineStr">
        <is>
          <t>แบบฝึกหัด</t>
        </is>
      </c>
      <c r="R109" s="185" t="inlineStr">
        <is>
          <t>เล่มม่วง</t>
        </is>
      </c>
      <c r="S109" s="185" t="n"/>
    </row>
    <row r="110" ht="24" customHeight="1" s="49">
      <c r="A110" s="187" t="n">
        <v>108</v>
      </c>
      <c r="B110" s="186" t="n"/>
      <c r="C110" s="186" t="inlineStr">
        <is>
          <t>ยาในข้อใดออกฤทธิ์เป็น Concentration-dependent bactericidal activity</t>
        </is>
      </c>
      <c r="D110" s="186" t="n"/>
      <c r="E110" s="186" t="inlineStr">
        <is>
          <t>Penicillin</t>
        </is>
      </c>
      <c r="F110" s="186" t="inlineStr">
        <is>
          <t>Ciprofloxacin</t>
        </is>
      </c>
      <c r="G110" s="186" t="inlineStr">
        <is>
          <t>Erythromycin</t>
        </is>
      </c>
      <c r="H110" s="186" t="inlineStr">
        <is>
          <t>Cefazolin</t>
        </is>
      </c>
      <c r="I110" s="188" t="inlineStr">
        <is>
          <t>Azithromycin</t>
        </is>
      </c>
      <c r="J110" s="185" t="inlineStr">
        <is>
          <t>3</t>
        </is>
      </c>
      <c r="K110" s="186" t="inlineStr">
        <is>
          <t>✅ คำตอบที่ถูกต้อง: ข้อ ค. Erythromycin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t>
        </is>
      </c>
      <c r="L110" s="186" t="n"/>
      <c r="M110" s="186" t="inlineStr">
        <is>
          <t>Infectious diseases</t>
        </is>
      </c>
      <c r="N110" s="186" t="inlineStr">
        <is>
          <t>Pneumonia</t>
        </is>
      </c>
      <c r="O110" s="185" t="inlineStr">
        <is>
          <t>Clinic</t>
        </is>
      </c>
      <c r="P110" s="186" t="inlineStr">
        <is>
          <t>ข้อ 12 Pharma Plus เล่มม่วง (เฉลยข้อ ค)</t>
        </is>
      </c>
      <c r="Q110" s="185" t="inlineStr">
        <is>
          <t>แบบฝึกหัด</t>
        </is>
      </c>
      <c r="R110" s="185" t="inlineStr">
        <is>
          <t>เล่มม่วง</t>
        </is>
      </c>
      <c r="S110" s="185" t="n"/>
    </row>
    <row r="111" ht="24" customHeight="1" s="49">
      <c r="A111" s="187" t="n">
        <v>109</v>
      </c>
      <c r="B111" s="18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t>
        </is>
      </c>
      <c r="C111" s="186" t="inlineStr">
        <is>
          <t>เภสัชกรจ่ายยา griseofulvin ระยะเวลาที่ใช้ในการรักษาด้วยยานี้เป็นอย่างน้อยกี่เดือน</t>
        </is>
      </c>
      <c r="D111" s="186" t="n"/>
      <c r="E111" s="186" t="inlineStr">
        <is>
          <t>14 วัน</t>
        </is>
      </c>
      <c r="F111" s="186" t="inlineStr">
        <is>
          <t>2 เดือน</t>
        </is>
      </c>
      <c r="G111" s="186" t="inlineStr">
        <is>
          <t>3 เดือน</t>
        </is>
      </c>
      <c r="H111" s="186" t="inlineStr">
        <is>
          <t>4 เดือน</t>
        </is>
      </c>
      <c r="I111" s="188" t="inlineStr">
        <is>
          <t>5 เดือน</t>
        </is>
      </c>
      <c r="J111" s="185" t="inlineStr">
        <is>
          <t>3</t>
        </is>
      </c>
      <c r="K111" s="186" t="inlineStr">
        <is>
          <t>✅ คำตอบที่ถูกต้อง: ข้อ ค. 3 เดือน
🎯 ทำไมข้อนี้ถึงถูก: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t>
        </is>
      </c>
      <c r="L111" s="186" t="n"/>
      <c r="M111" s="186" t="inlineStr">
        <is>
          <t>Infectious diseases</t>
        </is>
      </c>
      <c r="N111" s="186" t="inlineStr">
        <is>
          <t>Pneumonia</t>
        </is>
      </c>
      <c r="O111" s="185" t="inlineStr">
        <is>
          <t>Clinic</t>
        </is>
      </c>
      <c r="P111" s="186" t="inlineStr">
        <is>
          <t>ข้อ 12 Pharma Plus เล่มม่วง (เฉลยข้อ ค)</t>
        </is>
      </c>
      <c r="Q111" s="185" t="inlineStr">
        <is>
          <t>แบบฝึกหัด</t>
        </is>
      </c>
      <c r="R111" s="185" t="inlineStr">
        <is>
          <t>เล่มม่วง</t>
        </is>
      </c>
      <c r="S111" s="185" t="n"/>
    </row>
    <row r="112" ht="24" customHeight="1" s="49">
      <c r="A112" s="187" t="n">
        <v>110</v>
      </c>
      <c r="B112" s="186" t="n"/>
      <c r="C112" s="186" t="inlineStr">
        <is>
          <t>หลังจากนี้ไม่ควรดำเนินการรักษาโรคของนางฟ้าได้อย่างไร</t>
        </is>
      </c>
      <c r="D112" s="186" t="n"/>
      <c r="E112" s="186" t="inlineStr">
        <is>
          <t>ดำเนินการรักษา TB ต่อไปอีก 6-9 สัปดาห์</t>
        </is>
      </c>
      <c r="F112" s="186" t="inlineStr">
        <is>
          <t>ให้ pyridoxine 10 mg/day ควบคู่กับการรักษา TB</t>
        </is>
      </c>
      <c r="G112" s="186" t="inlineStr">
        <is>
          <t>ให้การรักษาวัณโรคแบบ DOTS</t>
        </is>
      </c>
      <c r="H112" s="186" t="inlineStr">
        <is>
          <t>รับประทานยาติดต่อกันอย่างสม่ำเสมอ</t>
        </is>
      </c>
      <c r="I112" s="188" t="inlineStr">
        <is>
          <t>ตรวจ serology B hepatitis</t>
        </is>
      </c>
      <c r="J112" s="185" t="inlineStr">
        <is>
          <t>3</t>
        </is>
      </c>
      <c r="K112" s="186" t="inlineStr">
        <is>
          <t>✅ คำตอบที่ถูกต้อง: ข้อ ค. ให้การรักษาวัณโรคแบบ DOTS
🎯 ทำไมข้อนี้ถึงถูก: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t>
        </is>
      </c>
      <c r="L112" s="186" t="n"/>
      <c r="M112" s="186" t="inlineStr">
        <is>
          <t>Infectious diseases</t>
        </is>
      </c>
      <c r="N112" s="186" t="inlineStr">
        <is>
          <t>Pneumonia</t>
        </is>
      </c>
      <c r="O112" s="185" t="inlineStr">
        <is>
          <t>Clinic</t>
        </is>
      </c>
      <c r="P112" s="186" t="inlineStr">
        <is>
          <t>ข้อ 12 Pharma Plus เล่มม่วง (เฉลยข้อ ค)</t>
        </is>
      </c>
      <c r="Q112" s="185" t="inlineStr">
        <is>
          <t>แบบฝึกหัด</t>
        </is>
      </c>
      <c r="R112" s="185" t="inlineStr">
        <is>
          <t>เล่มม่วง</t>
        </is>
      </c>
      <c r="S112" s="185" t="n"/>
    </row>
    <row r="113" ht="24" customHeight="1" s="49">
      <c r="A113" s="187" t="n">
        <v>111</v>
      </c>
      <c r="B113" s="186" t="n"/>
      <c r="C113" s="186" t="inlineStr">
        <is>
          <t>คำแนะนำใดมีประโยชน์น้อยที่สุดในการป้องกันการติดพยาธิดังกล่าว</t>
        </is>
      </c>
      <c r="D113" s="186" t="n"/>
      <c r="E113" s="186" t="inlineStr">
        <is>
          <t>ควรรับประทานอาหารที่ปรุงสุก สะอาด</t>
        </is>
      </c>
      <c r="F113" s="186" t="inlineStr">
        <is>
          <t>ล้างมือก่อนรับประทานอาหารทุกครั้ง</t>
        </is>
      </c>
      <c r="G113" s="186" t="inlineStr">
        <is>
          <t>ควรสวมรองเท้าทุกครั้งที่ออกจากบ้าน</t>
        </is>
      </c>
      <c r="H113" s="186" t="inlineStr">
        <is>
          <t>ซักเสื้อผ้า ผ้าห่ม ผ้าปูที่นอนเสมอ</t>
        </is>
      </c>
      <c r="I113" s="188" t="inlineStr">
        <is>
          <t>ตัดเล็บมือให้สั้น</t>
        </is>
      </c>
      <c r="J113" s="185" t="inlineStr">
        <is>
          <t>3</t>
        </is>
      </c>
      <c r="K113" s="186" t="inlineStr">
        <is>
          <t>✅ คำตอบที่ถูกต้อง: ข้อ ค. ควรสวมรองเท้าทุกครั้งที่ออกจากบ้าน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t>
        </is>
      </c>
      <c r="L113" s="186" t="n"/>
      <c r="M113" s="186" t="inlineStr">
        <is>
          <t>Infectious diseases</t>
        </is>
      </c>
      <c r="N113" s="186" t="inlineStr">
        <is>
          <t>Parasitic infections</t>
        </is>
      </c>
      <c r="O113" s="185" t="inlineStr">
        <is>
          <t>Clinic</t>
        </is>
      </c>
      <c r="P113" s="186" t="inlineStr">
        <is>
          <t>ข้อ 12 Pharma Plus เล่มม่วง (เฉลยข้อ ค)</t>
        </is>
      </c>
      <c r="Q113" s="185" t="inlineStr">
        <is>
          <t>แบบฝึกหัด</t>
        </is>
      </c>
      <c r="R113" s="185" t="inlineStr">
        <is>
          <t>เล่มม่วง</t>
        </is>
      </c>
      <c r="S113" s="185" t="n"/>
    </row>
    <row r="114" ht="24" customHeight="1" s="49">
      <c r="A114" s="187" t="n">
        <v>112</v>
      </c>
      <c r="B114" s="186" t="n"/>
      <c r="C114" s="186" t="inlineStr">
        <is>
          <t>Vancomycin ผลิตมาจากเชื้ออะไร</t>
        </is>
      </c>
      <c r="D114" s="186" t="n"/>
      <c r="E114" s="186" t="inlineStr">
        <is>
          <t>Streptomyces orchidaceus</t>
        </is>
      </c>
      <c r="F114" s="186" t="inlineStr">
        <is>
          <t>Streptomyces fradiae</t>
        </is>
      </c>
      <c r="G114" s="186" t="inlineStr">
        <is>
          <t>Bacillus subtilis</t>
        </is>
      </c>
      <c r="H114" s="186" t="inlineStr">
        <is>
          <t>Streptococcus orientalis</t>
        </is>
      </c>
      <c r="I114" s="188" t="inlineStr">
        <is>
          <t>ไม่มีข้อถูก</t>
        </is>
      </c>
      <c r="J114" s="185" t="inlineStr">
        <is>
          <t>2</t>
        </is>
      </c>
      <c r="K114" s="186" t="inlineStr">
        <is>
          <t>✅ คำตอบที่ถูกต้อง: ข้อ ข. Streptomyces fradiae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t>
        </is>
      </c>
      <c r="L114" s="186" t="n"/>
      <c r="M114" s="186" t="inlineStr">
        <is>
          <t>Infectious diseases</t>
        </is>
      </c>
      <c r="N114" s="186" t="inlineStr">
        <is>
          <t>Pneumonia</t>
        </is>
      </c>
      <c r="O114" s="185" t="inlineStr">
        <is>
          <t>Clinic</t>
        </is>
      </c>
      <c r="P114" s="186" t="inlineStr">
        <is>
          <t>ข้อ 13 Pharma Plus เล่มม่วง (เฉลยข้อ ข ค)</t>
        </is>
      </c>
      <c r="Q114" s="185" t="inlineStr">
        <is>
          <t>แบบฝึกหัด</t>
        </is>
      </c>
      <c r="R114" s="185" t="inlineStr">
        <is>
          <t>เล่มม่วง</t>
        </is>
      </c>
      <c r="S114" s="185" t="n"/>
    </row>
    <row r="115" ht="24" customHeight="1" s="49">
      <c r="A115" s="187" t="n">
        <v>113</v>
      </c>
      <c r="B115" s="186" t="n"/>
      <c r="C115" s="186" t="inlineStr">
        <is>
          <t>ข้อใดคือ กลไกการออกฤทธิ์ของยา griseofulvin</t>
        </is>
      </c>
      <c r="D115" s="186" t="n"/>
      <c r="E115" s="186" t="inlineStr">
        <is>
          <t>ยับยั้งการสังเคราะห์ ergosterol</t>
        </is>
      </c>
      <c r="F115" s="186" t="inlineStr">
        <is>
          <t>ยับยั้งการสร้าง mycolic acid ใน cell wall</t>
        </is>
      </c>
      <c r="G115" s="186" t="inlineStr">
        <is>
          <t>ยับยั้งการสร้าง mitosis ของ dermatophytes</t>
        </is>
      </c>
      <c r="H115" s="186" t="inlineStr">
        <is>
          <t>จับกับ phospholipids ยับยั้งการสร้าง cell wall</t>
        </is>
      </c>
      <c r="I115" s="188" t="inlineStr">
        <is>
          <t>จับกับ sterol ยับยั้งการสร้างผนังเซลล์</t>
        </is>
      </c>
      <c r="J115" s="185" t="inlineStr">
        <is>
          <t>2</t>
        </is>
      </c>
      <c r="K115" s="186" t="inlineStr">
        <is>
          <t>✅ คำตอบที่ถูกต้อง: ข้อ ข. ยับยั้งการสร้าง mycolic acid ใน cell wall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t>
        </is>
      </c>
      <c r="L115" s="186" t="n"/>
      <c r="M115" s="186" t="inlineStr">
        <is>
          <t>Infectious diseases</t>
        </is>
      </c>
      <c r="N115" s="186" t="inlineStr">
        <is>
          <t>Pneumonia</t>
        </is>
      </c>
      <c r="O115" s="185" t="inlineStr">
        <is>
          <t>Clinic</t>
        </is>
      </c>
      <c r="P115" s="186" t="inlineStr">
        <is>
          <t>ข้อ 13 Pharma Plus เล่มม่วง (เฉลยข้อ ข ค)</t>
        </is>
      </c>
      <c r="Q115" s="185" t="inlineStr">
        <is>
          <t>แบบฝึกหัด</t>
        </is>
      </c>
      <c r="R115" s="185" t="inlineStr">
        <is>
          <t>เล่มม่วง</t>
        </is>
      </c>
      <c r="S115" s="185" t="n"/>
    </row>
    <row r="116" ht="24" customHeight="1" s="49">
      <c r="A116" s="187" t="n">
        <v>114</v>
      </c>
      <c r="B116" s="186" t="n"/>
      <c r="C116" s="186"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D116" s="186" t="n"/>
      <c r="E116" s="186" t="inlineStr">
        <is>
          <t>2HR/16HE: INH 300 mg, Ethambutol 800 mg, Streptomycin 1 g</t>
        </is>
      </c>
      <c r="F116" s="186" t="inlineStr">
        <is>
          <t>2HRE/7HR: INH 300 mg, Rifampicin 450 mg, Ethambutol 800 mg</t>
        </is>
      </c>
      <c r="G116" s="186" t="inlineStr">
        <is>
          <t>2HR/16HE: INH 300 mg, Ethambutol 800 mg, Streptomycin 0.75 g</t>
        </is>
      </c>
      <c r="H116" s="186" t="inlineStr">
        <is>
          <t>2HRE/7HR: INH 300 mg, Rifampicin 600 mg, Ethambutol 1200 mg</t>
        </is>
      </c>
      <c r="I116" s="188" t="inlineStr">
        <is>
          <t>2HRE/7HR: INH 300 mg, Rifampicin 450 mg, Ethambutol 800 mg</t>
        </is>
      </c>
      <c r="J116" s="185" t="inlineStr">
        <is>
          <t>2</t>
        </is>
      </c>
      <c r="K116" s="186" t="inlineStr">
        <is>
          <t>✅ คำตอบที่ถูกต้อง: ข้อ ข. 2HRE/7HR: INH 300 mg, Rifampicin 450 mg, Ethambutol 800 mg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t>
        </is>
      </c>
      <c r="L116" s="186" t="n"/>
      <c r="M116" s="186" t="inlineStr">
        <is>
          <t>Infectious diseases</t>
        </is>
      </c>
      <c r="N116" s="186" t="inlineStr">
        <is>
          <t>Tuberculosis</t>
        </is>
      </c>
      <c r="O116" s="185" t="inlineStr">
        <is>
          <t>Clinic</t>
        </is>
      </c>
      <c r="P116" s="186" t="inlineStr">
        <is>
          <t>ข้อ 13 Pharma Plus เล่มม่วง (เฉลยข้อ ข ค)</t>
        </is>
      </c>
      <c r="Q116" s="185" t="inlineStr">
        <is>
          <t>แบบฝึกหัด</t>
        </is>
      </c>
      <c r="R116" s="185" t="inlineStr">
        <is>
          <t>เล่มม่วง</t>
        </is>
      </c>
      <c r="S116" s="185" t="n"/>
    </row>
    <row r="117" ht="24" customHeight="1" s="49">
      <c r="A117" s="187" t="n">
        <v>115</v>
      </c>
      <c r="B117" s="186" t="n"/>
      <c r="C117" s="186" t="inlineStr">
        <is>
          <t>ยาใดมีผลข้างเคียงทำให้เกิดผิวหนังแพ้ต่อแสงผิวไหม้รู้สึกชาบริเวณที่ถูกแสง</t>
        </is>
      </c>
      <c r="D117" s="186" t="n"/>
      <c r="E117" s="186" t="inlineStr">
        <is>
          <t>Ciprofloxacin</t>
        </is>
      </c>
      <c r="F117" s="186" t="inlineStr">
        <is>
          <t>Erythromycin</t>
        </is>
      </c>
      <c r="G117" s="186" t="inlineStr">
        <is>
          <t>Cefazolin</t>
        </is>
      </c>
      <c r="H117" s="186" t="inlineStr">
        <is>
          <t>Azithromycin</t>
        </is>
      </c>
      <c r="I117" s="188" t="inlineStr">
        <is>
          <t>Doxycycline</t>
        </is>
      </c>
      <c r="J117" s="185" t="inlineStr">
        <is>
          <t>5</t>
        </is>
      </c>
      <c r="K117" s="186" t="inlineStr">
        <is>
          <t>✅ คำตอบที่ถูกต้อง: ข้อ จ. Doxycycline
🎯 ทำไมข้อนี้ถึงถูก: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t>
        </is>
      </c>
      <c r="L117" s="186" t="n"/>
      <c r="M117" s="186" t="inlineStr">
        <is>
          <t>Infectious diseases</t>
        </is>
      </c>
      <c r="N117" s="186" t="inlineStr">
        <is>
          <t>Pneumonia</t>
        </is>
      </c>
      <c r="O117" s="185" t="inlineStr">
        <is>
          <t>Clinic</t>
        </is>
      </c>
      <c r="P117" s="186" t="inlineStr">
        <is>
          <t>ข้อ 14 Pharma Plus เล่มม่วง (เฉลยข้อ จ)</t>
        </is>
      </c>
      <c r="Q117" s="185" t="inlineStr">
        <is>
          <t>แบบฝึกหัด</t>
        </is>
      </c>
      <c r="R117" s="185" t="inlineStr">
        <is>
          <t>เล่มม่วง</t>
        </is>
      </c>
      <c r="S117" s="185" t="n"/>
    </row>
    <row r="118" ht="24" customHeight="1" s="49">
      <c r="A118" s="187" t="n">
        <v>116</v>
      </c>
      <c r="B118" s="186" t="n"/>
      <c r="C118" s="186" t="inlineStr">
        <is>
          <t>ถ้าต้องการใช้สมุนไพรในการรักษาอาการดังกล่าว สมุนไพรที่เลือกใช้</t>
        </is>
      </c>
      <c r="D118" s="186" t="n"/>
      <c r="E118" s="186" t="inlineStr">
        <is>
          <t>พญายอ</t>
        </is>
      </c>
      <c r="F118" s="186" t="inlineStr">
        <is>
          <t>ทองพันชั่ง</t>
        </is>
      </c>
      <c r="G118" s="186" t="inlineStr">
        <is>
          <t>มะแว้งต้น</t>
        </is>
      </c>
      <c r="H118" s="186" t="inlineStr">
        <is>
          <t>ใบบัวบก</t>
        </is>
      </c>
      <c r="I118" s="188" t="inlineStr">
        <is>
          <t>เปล้าน้อย</t>
        </is>
      </c>
      <c r="J118" s="185" t="inlineStr">
        <is>
          <t>5</t>
        </is>
      </c>
      <c r="K118" s="186" t="inlineStr">
        <is>
          <t>✅ คำตอบที่ถูกต้อง: ข้อ จ. เปล้าน้อย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t>
        </is>
      </c>
      <c r="L118" s="186" t="n"/>
      <c r="M118" s="186" t="inlineStr">
        <is>
          <t>Infectious diseases</t>
        </is>
      </c>
      <c r="N118" s="186" t="inlineStr">
        <is>
          <t>Pneumonia</t>
        </is>
      </c>
      <c r="O118" s="185" t="inlineStr">
        <is>
          <t>Clinic</t>
        </is>
      </c>
      <c r="P118" s="186" t="inlineStr">
        <is>
          <t>ข้อ 14 Pharma Plus เล่มม่วง (เฉลยข้อ จ)</t>
        </is>
      </c>
      <c r="Q118" s="185" t="inlineStr">
        <is>
          <t>แบบฝึกหัด</t>
        </is>
      </c>
      <c r="R118" s="185" t="inlineStr">
        <is>
          <t>เล่มม่วง</t>
        </is>
      </c>
      <c r="S118" s="185" t="n"/>
    </row>
    <row r="119" ht="24" customHeight="1" s="49">
      <c r="A119" s="187" t="n">
        <v>117</v>
      </c>
      <c r="B119" s="186" t="n"/>
      <c r="C119" s="186" t="inlineStr">
        <is>
          <t>จากข้อ 13 นางฟ้าใสตานยาได้ 1 สัปดาห์ แล้วเกิดผิวหนังลอก (exfoliative dermatitis) ท่านจะทำอย่างไร</t>
        </is>
      </c>
      <c r="D119" s="186" t="n"/>
      <c r="E119" s="186" t="inlineStr">
        <is>
          <t>หยุด rifampicin แล้ว re-challenge ด้วยขนาดต่ำๆ</t>
        </is>
      </c>
      <c r="F119" s="186" t="inlineStr">
        <is>
          <t>หยุด INH แล้ว re-challenge ด้วยขนาดต่ำๆ</t>
        </is>
      </c>
      <c r="G119" s="186" t="inlineStr">
        <is>
          <t>เปลี่ยน rifampicin เป็น ofloxacin 400 mg bid</t>
        </is>
      </c>
      <c r="H119" s="186" t="inlineStr">
        <is>
          <t>หยุด ethambutol แล้ว re-challenge ด้วยขนาดต่ำๆ</t>
        </is>
      </c>
      <c r="I119" s="188" t="inlineStr">
        <is>
          <t>ให้ยา CPM ร่วมกับยาเดิม</t>
        </is>
      </c>
      <c r="J119" s="185" t="inlineStr">
        <is>
          <t>5</t>
        </is>
      </c>
      <c r="K119" s="186" t="inlineStr">
        <is>
          <t>✅ คำตอบที่ถูกต้อง: ข้อ จ. ให้ยา CPM ร่วมกับยาเดิม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t>
        </is>
      </c>
      <c r="L119" s="186" t="n"/>
      <c r="M119" s="186" t="inlineStr">
        <is>
          <t>Infectious diseases</t>
        </is>
      </c>
      <c r="N119" s="186" t="inlineStr">
        <is>
          <t>Pneumonia</t>
        </is>
      </c>
      <c r="O119" s="185" t="inlineStr">
        <is>
          <t>Clinic</t>
        </is>
      </c>
      <c r="P119" s="186" t="inlineStr">
        <is>
          <t>ข้อ 14 Pharma Plus เล่มม่วง (เฉลยข้อ จ)</t>
        </is>
      </c>
      <c r="Q119" s="185" t="inlineStr">
        <is>
          <t>แบบฝึกหัด</t>
        </is>
      </c>
      <c r="R119" s="185" t="inlineStr">
        <is>
          <t>เล่มม่วง</t>
        </is>
      </c>
      <c r="S119" s="185" t="n"/>
    </row>
    <row r="120" ht="24" customHeight="1" s="49">
      <c r="A120" s="187" t="n">
        <v>118</v>
      </c>
      <c r="B120" s="186" t="n"/>
      <c r="C120" s="186" t="inlineStr">
        <is>
          <t>Gray baby syndrome มักเกิดในเด็กที่ได้รับยาอะไรในขนาดสูง</t>
        </is>
      </c>
      <c r="D120" s="186" t="n"/>
      <c r="E120" s="186" t="inlineStr">
        <is>
          <t>Azithromycin</t>
        </is>
      </c>
      <c r="F120" s="186" t="inlineStr">
        <is>
          <t>Doxycycline</t>
        </is>
      </c>
      <c r="G120" s="186" t="inlineStr">
        <is>
          <t>Chloramphenicol</t>
        </is>
      </c>
      <c r="H120" s="186" t="inlineStr">
        <is>
          <t>Neomycin</t>
        </is>
      </c>
      <c r="I120" s="188" t="inlineStr">
        <is>
          <t>Cephalexin</t>
        </is>
      </c>
      <c r="J120" s="185" t="inlineStr">
        <is>
          <t>4</t>
        </is>
      </c>
      <c r="K120" s="186" t="inlineStr">
        <is>
          <t>✅ คำตอบที่ถูกต้อง: ข้อ ง. Neomycin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t>
        </is>
      </c>
      <c r="L120" s="186" t="n"/>
      <c r="M120" s="186" t="inlineStr">
        <is>
          <t>Infectious diseases</t>
        </is>
      </c>
      <c r="N120" s="186" t="inlineStr">
        <is>
          <t>Pneumonia</t>
        </is>
      </c>
      <c r="O120" s="185" t="inlineStr">
        <is>
          <t>Clinic</t>
        </is>
      </c>
      <c r="P120" s="186" t="inlineStr">
        <is>
          <t>ข้อ 15 Pharma Plus เล่มม่วง (เฉลยข้อ ง)</t>
        </is>
      </c>
      <c r="Q120" s="185" t="inlineStr">
        <is>
          <t>แบบฝึกหัด</t>
        </is>
      </c>
      <c r="R120" s="185" t="inlineStr">
        <is>
          <t>เล่มม่วง</t>
        </is>
      </c>
      <c r="S120" s="185" t="n"/>
    </row>
    <row r="121" ht="24" customHeight="1" s="49">
      <c r="A121" s="187" t="n">
        <v>119</v>
      </c>
      <c r="B121" s="186" t="n"/>
      <c r="C121" s="186" t="inlineStr">
        <is>
          <t>ที่ฉลากยา griseofulvin มีคำว่า micronized form ข้อดีของ micronized form คือข้อใด</t>
        </is>
      </c>
      <c r="D121" s="186" t="n"/>
      <c r="E121" s="186" t="inlineStr">
        <is>
          <t>เพื่อเพิ่มการกระจายตัวไปยังตำแหน่งที่ออกฤทธิ์</t>
        </is>
      </c>
      <c r="F121" s="186" t="inlineStr">
        <is>
          <t>เพื่อลด first pass metabolism</t>
        </is>
      </c>
      <c r="G121" s="186" t="inlineStr">
        <is>
          <t>ให้อยู่ในร่างกายานขึ้น</t>
        </is>
      </c>
      <c r="H121" s="186" t="inlineStr">
        <is>
          <t>เพื่อป้องกันการดื้อยาของเชื้อรา</t>
        </is>
      </c>
      <c r="I121" s="188" t="inlineStr">
        <is>
          <t>เพื่อเพิ่มการดูดซึมยาจากทางเดินอาหาร</t>
        </is>
      </c>
      <c r="J121" s="185" t="inlineStr">
        <is>
          <t>4</t>
        </is>
      </c>
      <c r="K121" s="186" t="inlineStr">
        <is>
          <t>✅ คำตอบที่ถูกต้อง: ข้อ ง. เพื่อป้องกันการดื้อยาของเชื้อรา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t>
        </is>
      </c>
      <c r="L121" s="186" t="n"/>
      <c r="M121" s="186" t="inlineStr">
        <is>
          <t>Infectious diseases</t>
        </is>
      </c>
      <c r="N121" s="186" t="inlineStr">
        <is>
          <t>STDs &amp; vaginitis</t>
        </is>
      </c>
      <c r="O121" s="185" t="inlineStr">
        <is>
          <t>Clinic</t>
        </is>
      </c>
      <c r="P121" s="186" t="inlineStr">
        <is>
          <t>ข้อ 15 Pharma Plus เล่มม่วง (เฉลยข้อ ง)</t>
        </is>
      </c>
      <c r="Q121" s="185" t="inlineStr">
        <is>
          <t>แบบฝึกหัด</t>
        </is>
      </c>
      <c r="R121" s="185" t="inlineStr">
        <is>
          <t>เล่มม่วง</t>
        </is>
      </c>
      <c r="S121" s="185" t="n"/>
    </row>
    <row r="122" ht="24" customHeight="1" s="49">
      <c r="A122" s="187" t="n">
        <v>120</v>
      </c>
      <c r="B122" s="186" t="inlineStr">
        <is>
          <t>นางฟ้าใสจำเป็นต้องได้รับยา SMX/TMP (co-trimoxazole) เพื่อป้องกันการติดเชื้อฉวยโอกาส</t>
        </is>
      </c>
      <c r="C122" s="186" t="inlineStr">
        <is>
          <t>ข้อใดต่อไปนี้คือกลไกการออกฤทธิ์และอาการข้างเคียงที่สำคัญของยานี้</t>
        </is>
      </c>
      <c r="D122" s="186" t="n"/>
      <c r="E122" s="186" t="inlineStr">
        <is>
          <t>กลไกการออกฤทธิ์ คือ DNA polymerase inhibitor อาการข้างเคียงคือ neuropathy</t>
        </is>
      </c>
      <c r="F122" s="186" t="inlineStr">
        <is>
          <t>กลไกการออกฤทธิ์ คือ protein synthesis อาการข้างเคียงคือ GI disturbance</t>
        </is>
      </c>
      <c r="G122" s="186" t="inlineStr">
        <is>
          <t>กลไกการออกฤทธิ์ คือ cell wall อาการข้างเคียงคือ SJS</t>
        </is>
      </c>
      <c r="H122" s="186" t="inlineStr">
        <is>
          <t>กลไกการออกฤทธิ์ คือ DNA synthesis อาการข้างเคียงคือ anemia</t>
        </is>
      </c>
      <c r="I122" s="188" t="inlineStr">
        <is>
          <t>กลไกการออกฤทธิ์ คือ ergosterol อาการข้างเคียงคือ gynecomastia</t>
        </is>
      </c>
      <c r="J122" s="185" t="inlineStr">
        <is>
          <t>4</t>
        </is>
      </c>
      <c r="K122" s="186" t="inlineStr">
        <is>
          <t>✅ คำตอบที่ถูกต้อง: ข้อ ง. กลไกการออกฤทธิ์ คือ DNA synthesis อาการข้างเคียงคือ anemia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t>
        </is>
      </c>
      <c r="L122" s="186" t="n"/>
      <c r="M122" s="186" t="inlineStr">
        <is>
          <t>Infectious diseases</t>
        </is>
      </c>
      <c r="N122" s="186" t="inlineStr">
        <is>
          <t>Pneumonia</t>
        </is>
      </c>
      <c r="O122" s="185" t="inlineStr">
        <is>
          <t>Clinic</t>
        </is>
      </c>
      <c r="P122" s="186" t="inlineStr">
        <is>
          <t>ข้อ 15 Pharma Plus เล่มม่วง (เฉลยข้อ ง)</t>
        </is>
      </c>
      <c r="Q122" s="185" t="inlineStr">
        <is>
          <t>แบบฝึกหัด</t>
        </is>
      </c>
      <c r="R122" s="185" t="inlineStr">
        <is>
          <t>เล่มม่วง</t>
        </is>
      </c>
      <c r="S122" s="185" t="n"/>
    </row>
    <row r="123" ht="24" customHeight="1" s="49">
      <c r="A123" s="187" t="n">
        <v>121</v>
      </c>
      <c r="B123" s="186" t="n"/>
      <c r="C123" s="186" t="inlineStr">
        <is>
          <t>คุณสมบัติของยาตามโครงสร้างนี้ ข้อใดผิด</t>
        </is>
      </c>
      <c r="D123" s="186" t="n"/>
      <c r="E123" s="186" t="inlineStr">
        <is>
          <t>ละลายน้ำได้น้อย</t>
        </is>
      </c>
      <c r="F123" s="186" t="inlineStr">
        <is>
          <t>มีคุณสมบัติในการฆ่าเชื้อเป็นแบบ concentration-dependent</t>
        </is>
      </c>
      <c r="G123" s="186" t="inlineStr">
        <is>
          <t>คุณสมบัติเป็น weak base</t>
        </is>
      </c>
      <c r="H123" s="186" t="inlineStr">
        <is>
          <t>เกิด Gl cramping</t>
        </is>
      </c>
      <c r="I123" s="188" t="inlineStr">
        <is>
          <t>ยาเข้าสู่สมองได้น้อยมาก</t>
        </is>
      </c>
      <c r="J123" s="185" t="inlineStr">
        <is>
          <t>2</t>
        </is>
      </c>
      <c r="K123" s="186" t="inlineStr">
        <is>
          <t>✅ คำตอบที่ถูกต้อง: ข้อ ข. มีคุณสมบัติในการฆ่าเชื้อเป็นแบบ concentration-dependent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t>
        </is>
      </c>
      <c r="L123" s="186" t="n"/>
      <c r="M123" s="186" t="inlineStr">
        <is>
          <t>Infectious diseases</t>
        </is>
      </c>
      <c r="N123" s="186" t="inlineStr">
        <is>
          <t>Pneumonia</t>
        </is>
      </c>
      <c r="O123" s="185" t="inlineStr">
        <is>
          <t>Clinic</t>
        </is>
      </c>
      <c r="P123" s="186" t="inlineStr">
        <is>
          <t>ข้อ 16 Pharma Plus เล่มม่วง (เฉลยข้อ ข จ)</t>
        </is>
      </c>
      <c r="Q123" s="185" t="inlineStr">
        <is>
          <t>แบบฝึกหัด</t>
        </is>
      </c>
      <c r="R123" s="185" t="inlineStr">
        <is>
          <t>เล่มม่วง</t>
        </is>
      </c>
      <c r="S123" s="185" t="n"/>
    </row>
    <row r="124" ht="24" customHeight="1" s="49">
      <c r="A124" s="187" t="n">
        <v>122</v>
      </c>
      <c r="B124" s="186" t="n"/>
      <c r="C124" s="18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D124" s="186" t="n"/>
      <c r="E124" s="186" t="inlineStr">
        <is>
          <t>มีเฉพาะยาฉีดเท่านั้น</t>
        </is>
      </c>
      <c r="F124" s="186" t="inlineStr">
        <is>
          <t>มีเฉพาะยาใช้ภายนอก</t>
        </is>
      </c>
      <c r="G124" s="186" t="inlineStr">
        <is>
          <t>มีอาการข้างเคียงน้อย</t>
        </is>
      </c>
      <c r="H124" s="186" t="inlineStr">
        <is>
          <t>ถูกเมตาบอไลต์ช้า อยู่ในร่างกายได้นาน</t>
        </is>
      </c>
      <c r="I124" s="188" t="inlineStr">
        <is>
          <t>มีปฏิกิริยาระหว่างยาลดลง</t>
        </is>
      </c>
      <c r="J124" s="185" t="inlineStr">
        <is>
          <t>2</t>
        </is>
      </c>
      <c r="K124" s="186" t="inlineStr">
        <is>
          <t>✅ คำตอบที่ถูกต้อง: ข้อ ข. มีเฉพาะยาใช้ภายนอก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t>
        </is>
      </c>
      <c r="L124" s="186" t="n"/>
      <c r="M124" s="186" t="inlineStr">
        <is>
          <t>Infectious diseases</t>
        </is>
      </c>
      <c r="N124" s="186" t="inlineStr">
        <is>
          <t>Pneumonia</t>
        </is>
      </c>
      <c r="O124" s="185" t="inlineStr">
        <is>
          <t>Clinic</t>
        </is>
      </c>
      <c r="P124" s="186" t="inlineStr">
        <is>
          <t>ข้อ 16 Pharma Plus เล่มม่วง (เฉลยข้อ ข จ)</t>
        </is>
      </c>
      <c r="Q124" s="185" t="inlineStr">
        <is>
          <t>แบบฝึกหัด</t>
        </is>
      </c>
      <c r="R124" s="185" t="inlineStr">
        <is>
          <t>เล่มม่วง</t>
        </is>
      </c>
      <c r="S124" s="185" t="n"/>
    </row>
    <row r="125" ht="24" customHeight="1" s="49">
      <c r="A125" s="187" t="n">
        <v>123</v>
      </c>
      <c r="B125" s="186" t="n"/>
      <c r="C125" s="186" t="inlineStr">
        <is>
          <t>ยาในข้อต่อไปนี้ เมื่อให้ร่วมกับยาอื่น อาทิ ritonavir มีผลทำให้ระดับยา ritonavir ในพลาสมาลดลง</t>
        </is>
      </c>
      <c r="D125" s="186" t="n"/>
      <c r="E125" s="186" t="inlineStr">
        <is>
          <t>Co- trimoxazole - CYP3A inducers</t>
        </is>
      </c>
      <c r="F125" s="186" t="inlineStr">
        <is>
          <t>Fluconazole - CYP3A inhibitors</t>
        </is>
      </c>
      <c r="G125" s="186" t="inlineStr">
        <is>
          <t>Isoniazid - CYP 2C inducers</t>
        </is>
      </c>
      <c r="H125" s="186" t="inlineStr">
        <is>
          <t>Pyrazinamide - CYP 2C inhibitors</t>
        </is>
      </c>
      <c r="I125" s="188" t="inlineStr">
        <is>
          <t>Rifampicin - CYP3A inducers</t>
        </is>
      </c>
      <c r="J125" s="185" t="inlineStr">
        <is>
          <t>2</t>
        </is>
      </c>
      <c r="K125" s="186" t="inlineStr">
        <is>
          <t>✅ คำตอบที่ถูกต้อง: ข้อ ข. Fluconazole - CYP3A inhibitors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t>
        </is>
      </c>
      <c r="L125" s="186" t="n"/>
      <c r="M125" s="186" t="inlineStr">
        <is>
          <t>Infectious diseases</t>
        </is>
      </c>
      <c r="N125" s="186" t="inlineStr">
        <is>
          <t>Pneumonia</t>
        </is>
      </c>
      <c r="O125" s="185" t="inlineStr">
        <is>
          <t>Clinic</t>
        </is>
      </c>
      <c r="P125" s="186" t="inlineStr">
        <is>
          <t>ข้อ 16 Pharma Plus เล่มม่วง (เฉลยข้อ ข จ)</t>
        </is>
      </c>
      <c r="Q125" s="185" t="inlineStr">
        <is>
          <t>แบบฝึกหัด</t>
        </is>
      </c>
      <c r="R125" s="185" t="inlineStr">
        <is>
          <t>เล่มม่วง</t>
        </is>
      </c>
      <c r="S125" s="185" t="n"/>
    </row>
    <row r="126" ht="24" customHeight="1" s="49">
      <c r="A126" s="187" t="n">
        <v>124</v>
      </c>
      <c r="B126" s="186" t="n"/>
      <c r="C126" s="186" t="inlineStr">
        <is>
          <t>ข้อใดไม่ใช่เชื้อกลุ่ม anaerobic</t>
        </is>
      </c>
      <c r="D126" s="186" t="n"/>
      <c r="E126" s="186" t="inlineStr">
        <is>
          <t>Peptococcus</t>
        </is>
      </c>
      <c r="F126" s="186" t="inlineStr">
        <is>
          <t>Peptostreptococcus</t>
        </is>
      </c>
      <c r="G126" s="186" t="inlineStr">
        <is>
          <t>Clostridium</t>
        </is>
      </c>
      <c r="H126" s="186" t="inlineStr">
        <is>
          <t>Chlamydia</t>
        </is>
      </c>
      <c r="I126" s="188" t="inlineStr">
        <is>
          <t>Escherichia</t>
        </is>
      </c>
      <c r="J126" s="185" t="inlineStr">
        <is>
          <t>3</t>
        </is>
      </c>
      <c r="K126" s="186" t="inlineStr">
        <is>
          <t>✅ คำตอบที่ถูกต้อง: ข้อ ค. Clostridium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t>
        </is>
      </c>
      <c r="L126" s="186" t="n"/>
      <c r="M126" s="186" t="inlineStr">
        <is>
          <t>Infectious diseases</t>
        </is>
      </c>
      <c r="N126" s="186" t="inlineStr">
        <is>
          <t>Pneumonia</t>
        </is>
      </c>
      <c r="O126" s="185" t="inlineStr">
        <is>
          <t>Clinic</t>
        </is>
      </c>
      <c r="P126" s="186" t="inlineStr">
        <is>
          <t>ข้อ 17 Pharma Plus เล่มม่วง (เฉลยข้อ ค)</t>
        </is>
      </c>
      <c r="Q126" s="185" t="inlineStr">
        <is>
          <t>แบบฝึกหัด</t>
        </is>
      </c>
      <c r="R126" s="185" t="inlineStr">
        <is>
          <t>เล่มม่วง</t>
        </is>
      </c>
      <c r="S126" s="185" t="n"/>
    </row>
    <row r="127" ht="24" customHeight="1" s="49">
      <c r="A127" s="187" t="n">
        <v>125</v>
      </c>
      <c r="B127" s="186" t="n"/>
      <c r="C127" s="186" t="inlineStr">
        <is>
          <t>จากโครงสร้างยา Itraconazole สารนี้มีคุณสมบัติเป็นอย่างไร</t>
        </is>
      </c>
      <c r="D127" s="186" t="n"/>
      <c r="E127" s="186" t="inlineStr">
        <is>
          <t>เป็นกรดอ่อน</t>
        </is>
      </c>
      <c r="F127" s="186" t="inlineStr">
        <is>
          <t>เป็นเบสอ่อน</t>
        </is>
      </c>
      <c r="G127" s="186" t="inlineStr">
        <is>
          <t>ละลายได้ดีในน้ำ</t>
        </is>
      </c>
      <c r="H127" s="186" t="inlineStr">
        <is>
          <t>ละลายได้ดีใน methanol</t>
        </is>
      </c>
      <c r="I127" s="188" t="inlineStr">
        <is>
          <t>ละลายได้ดีในสารละลายเบสแก่</t>
        </is>
      </c>
      <c r="J127" s="185" t="inlineStr">
        <is>
          <t>3</t>
        </is>
      </c>
      <c r="K127" s="186" t="inlineStr">
        <is>
          <t>✅ คำตอบที่ถูกต้อง: ข้อ ค. ละลายได้ดีในน้ำ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t>
        </is>
      </c>
      <c r="L127" s="186" t="n"/>
      <c r="M127" s="186" t="inlineStr">
        <is>
          <t>Infectious diseases</t>
        </is>
      </c>
      <c r="N127" s="186" t="inlineStr">
        <is>
          <t>Pneumonia</t>
        </is>
      </c>
      <c r="O127" s="185" t="inlineStr">
        <is>
          <t>Clinic</t>
        </is>
      </c>
      <c r="P127" s="186" t="inlineStr">
        <is>
          <t>ข้อ 17 Pharma Plus เล่มม่วง (เฉลยข้อ ค)</t>
        </is>
      </c>
      <c r="Q127" s="185" t="inlineStr">
        <is>
          <t>แบบฝึกหัด</t>
        </is>
      </c>
      <c r="R127" s="185" t="inlineStr">
        <is>
          <t>เล่มม่วง</t>
        </is>
      </c>
      <c r="S127" s="185" t="n"/>
    </row>
    <row r="128" ht="24" customHeight="1" s="49">
      <c r="A128" s="187" t="n">
        <v>126</v>
      </c>
      <c r="B128" s="186" t="n"/>
      <c r="C128" s="186" t="inlineStr">
        <is>
          <t>ยา rifampicin ใช้ป้องกันหรือรักษาโรคใดได้ นอกจากวัณโรค</t>
        </is>
      </c>
      <c r="D128" s="186" t="n"/>
      <c r="E128" s="186" t="inlineStr">
        <is>
          <t>Meningococcal infection</t>
        </is>
      </c>
      <c r="F128" s="186" t="inlineStr">
        <is>
          <t>HACEK endocarditis</t>
        </is>
      </c>
      <c r="G128" s="186" t="inlineStr">
        <is>
          <t>Leptospirosis</t>
        </is>
      </c>
      <c r="H128" s="186" t="inlineStr">
        <is>
          <t>Severe malaria</t>
        </is>
      </c>
      <c r="I128" s="188" t="inlineStr">
        <is>
          <t>Typhus</t>
        </is>
      </c>
      <c r="J128" s="185" t="inlineStr">
        <is>
          <t>3</t>
        </is>
      </c>
      <c r="K128" s="186" t="inlineStr">
        <is>
          <t>✅ คำตอบที่ถูกต้อง: ข้อ ค. Leptospirosis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t>
        </is>
      </c>
      <c r="L128" s="186" t="n"/>
      <c r="M128" s="186" t="inlineStr">
        <is>
          <t>Infectious diseases</t>
        </is>
      </c>
      <c r="N128" s="186" t="inlineStr">
        <is>
          <t>Tuberculosis</t>
        </is>
      </c>
      <c r="O128" s="185" t="inlineStr">
        <is>
          <t>Clinic</t>
        </is>
      </c>
      <c r="P128" s="186" t="inlineStr">
        <is>
          <t>ข้อ 17 Pharma Plus เล่มม่วง (เฉลยข้อ ค)</t>
        </is>
      </c>
      <c r="Q128" s="185" t="inlineStr">
        <is>
          <t>แบบฝึกหัด</t>
        </is>
      </c>
      <c r="R128" s="185" t="inlineStr">
        <is>
          <t>เล่มม่วง</t>
        </is>
      </c>
      <c r="S128" s="185" t="n"/>
    </row>
    <row r="129" ht="24" customHeight="1" s="49">
      <c r="A129" s="187" t="n">
        <v>127</v>
      </c>
      <c r="B129" s="186" t="n"/>
      <c r="C129" s="186" t="inlineStr">
        <is>
          <t>ยากลุ่มใดที่ขัดขวางการทำงานของไรโบโซมชนิด 50S</t>
        </is>
      </c>
      <c r="D129" s="186" t="n"/>
      <c r="E129" s="186" t="inlineStr">
        <is>
          <t>Erythromycin</t>
        </is>
      </c>
      <c r="F129" s="186" t="inlineStr">
        <is>
          <t>Doxycycline</t>
        </is>
      </c>
      <c r="G129" s="186" t="inlineStr">
        <is>
          <t>Chloramphenicol</t>
        </is>
      </c>
      <c r="H129" s="186" t="inlineStr">
        <is>
          <t>Cephalexin</t>
        </is>
      </c>
      <c r="I129" s="188" t="inlineStr">
        <is>
          <t>Rifampicin</t>
        </is>
      </c>
      <c r="J129" s="185" t="inlineStr">
        <is>
          <t>5</t>
        </is>
      </c>
      <c r="K129" s="186" t="inlineStr">
        <is>
          <t>✅ คำตอบที่ถูกต้อง: ข้อ จ. Rifampicin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t>
        </is>
      </c>
      <c r="L129" s="186" t="n"/>
      <c r="M129" s="186" t="inlineStr">
        <is>
          <t>Infectious diseases</t>
        </is>
      </c>
      <c r="N129" s="186" t="inlineStr">
        <is>
          <t>Pneumonia</t>
        </is>
      </c>
      <c r="O129" s="185" t="inlineStr">
        <is>
          <t>Clinic</t>
        </is>
      </c>
      <c r="P129" s="186" t="inlineStr">
        <is>
          <t>ข้อ 18 Pharma Plus เล่มม่วง (เฉลยข้อ จ)</t>
        </is>
      </c>
      <c r="Q129" s="185" t="inlineStr">
        <is>
          <t>แบบฝึกหัด</t>
        </is>
      </c>
      <c r="R129" s="185" t="inlineStr">
        <is>
          <t>เล่มม่วง</t>
        </is>
      </c>
      <c r="S129" s="185" t="n"/>
    </row>
    <row r="130" ht="24" customHeight="1" s="49">
      <c r="A130" s="187" t="n">
        <v>128</v>
      </c>
      <c r="B130" s="186" t="n"/>
      <c r="C130" s="186" t="inlineStr">
        <is>
          <t>Itraconazole เป็น high hydrophilic at pH 8.1 Log P = 5.96 (octanol/water) pKa= 3.7 การเพิ่ม dissolution ข้อใดผิด</t>
        </is>
      </c>
      <c r="D130" s="186" t="n"/>
      <c r="E130" s="186" t="inlineStr">
        <is>
          <t>ใช้ crystalline Itraconazole</t>
        </is>
      </c>
      <c r="F130" s="186" t="inlineStr">
        <is>
          <t>ใช้ micronized Itraconazole</t>
        </is>
      </c>
      <c r="G130" s="186" t="inlineStr">
        <is>
          <t>SLS ในตำรับ</t>
        </is>
      </c>
      <c r="H130" s="186" t="inlineStr">
        <is>
          <t>เตรียมแบบ Solid dispersion</t>
        </is>
      </c>
      <c r="I130" s="188" t="inlineStr">
        <is>
          <t>ไม่มีข้อถูก</t>
        </is>
      </c>
      <c r="J130" s="185" t="inlineStr">
        <is>
          <t>5</t>
        </is>
      </c>
      <c r="K130" s="186" t="inlineStr">
        <is>
          <t>✅ คำตอบที่ถูกต้อง: ข้อ จ. ไม่มีข้อถูก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t>
        </is>
      </c>
      <c r="L130" s="186" t="n"/>
      <c r="M130" s="186" t="inlineStr">
        <is>
          <t>Infectious diseases</t>
        </is>
      </c>
      <c r="N130" s="186" t="inlineStr">
        <is>
          <t>STDs &amp; vaginitis</t>
        </is>
      </c>
      <c r="O130" s="185" t="inlineStr">
        <is>
          <t>Clinic</t>
        </is>
      </c>
      <c r="P130" s="186" t="inlineStr">
        <is>
          <t>ข้อ 18 Pharma Plus เล่มม่วง (เฉลยข้อ จ)</t>
        </is>
      </c>
      <c r="Q130" s="185" t="inlineStr">
        <is>
          <t>แบบฝึกหัด</t>
        </is>
      </c>
      <c r="R130" s="185" t="inlineStr">
        <is>
          <t>เล่มม่วง</t>
        </is>
      </c>
      <c r="S130" s="185" t="n"/>
    </row>
    <row r="131" ht="24" customHeight="1" s="49">
      <c r="A131" s="187" t="n">
        <v>129</v>
      </c>
      <c r="B131" s="186" t="inlineStr">
        <is>
          <t>เมื่อนางฟ้ามารับยาเดือนที่ 3 ผลการตรวจการทำงานของไต พบว่า นางฟ้ามี Scr 3.21 ยาที่ได้รับในข้อใดไม่ต้องปรับขนาดยา</t>
        </is>
      </c>
      <c r="C131" s="186" t="inlineStr">
        <is>
          <t>ยาที่ได้รับในข้อใดไม่ต้องปรับขนาดยา</t>
        </is>
      </c>
      <c r="D131" s="186" t="n"/>
      <c r="E131" s="186" t="inlineStr">
        <is>
          <t>Isoniazid, Rifampicin, Pyrazinamide</t>
        </is>
      </c>
      <c r="F131" s="186" t="inlineStr">
        <is>
          <t>Rifampicin, Pyrazinamide, Streptomycin</t>
        </is>
      </c>
      <c r="G131" s="186" t="inlineStr">
        <is>
          <t>Isoniazid, Pyrazinamide, Ethambutol</t>
        </is>
      </c>
      <c r="H131" s="186" t="inlineStr">
        <is>
          <t>Rifampicin, Ethambutol, Streptomycin</t>
        </is>
      </c>
      <c r="I131" s="188" t="inlineStr">
        <is>
          <t>Isoniazid, Streptomycin, Ethambutol</t>
        </is>
      </c>
      <c r="J131" s="185" t="inlineStr">
        <is>
          <t>5</t>
        </is>
      </c>
      <c r="K131" s="186" t="inlineStr">
        <is>
          <t>✅ คำตอบที่ถูกต้อง: ข้อ จ. Isoniazid, Streptomycin, Ethambutol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t>
        </is>
      </c>
      <c r="L131" s="186" t="n"/>
      <c r="M131" s="186" t="inlineStr">
        <is>
          <t>Infectious diseases</t>
        </is>
      </c>
      <c r="N131" s="186" t="inlineStr">
        <is>
          <t>Pneumonia</t>
        </is>
      </c>
      <c r="O131" s="185" t="inlineStr">
        <is>
          <t>Clinic</t>
        </is>
      </c>
      <c r="P131" s="186" t="inlineStr">
        <is>
          <t>ข้อ 18 Pharma Plus เล่มม่วง (เฉลยข้อ จ)</t>
        </is>
      </c>
      <c r="Q131" s="185" t="inlineStr">
        <is>
          <t>แบบฝึกหัด</t>
        </is>
      </c>
      <c r="R131" s="185" t="inlineStr">
        <is>
          <t>เล่มม่วง</t>
        </is>
      </c>
      <c r="S131" s="185" t="n"/>
    </row>
    <row r="132" ht="24" customHeight="1" s="49">
      <c r="A132" s="187" t="n">
        <v>130</v>
      </c>
      <c r="B132" s="186" t="n"/>
      <c r="C132" s="186" t="inlineStr">
        <is>
          <t>ยาใดยับยั้งการสังเคราะห์โปรตีนโดยการขัดขวางการทำงานของไรโบโซมชนิด 30S และออกฤทธิ์แบบ Bactericidal</t>
        </is>
      </c>
      <c r="D132" s="186" t="n"/>
      <c r="E132" s="186" t="inlineStr">
        <is>
          <t>Azithromycin</t>
        </is>
      </c>
      <c r="F132" s="186" t="inlineStr">
        <is>
          <t>Doxycycline</t>
        </is>
      </c>
      <c r="G132" s="186" t="inlineStr">
        <is>
          <t>Chloramphenicol</t>
        </is>
      </c>
      <c r="H132" s="186" t="inlineStr">
        <is>
          <t>Neomycin</t>
        </is>
      </c>
      <c r="I132" s="188" t="inlineStr">
        <is>
          <t>Cephalexin</t>
        </is>
      </c>
      <c r="J132" s="185" t="inlineStr">
        <is>
          <t>4</t>
        </is>
      </c>
      <c r="K132" s="186" t="inlineStr">
        <is>
          <t>✅ คำตอบที่ถูกต้อง: ข้อ ง. Neomycin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t>
        </is>
      </c>
      <c r="L132" s="186" t="n"/>
      <c r="M132" s="186" t="inlineStr">
        <is>
          <t>Infectious diseases</t>
        </is>
      </c>
      <c r="N132" s="186" t="inlineStr">
        <is>
          <t>Pneumonia</t>
        </is>
      </c>
      <c r="O132" s="185" t="inlineStr">
        <is>
          <t>Clinic</t>
        </is>
      </c>
      <c r="P132" s="186" t="inlineStr">
        <is>
          <t>ข้อ 19 Pharma Plus เล่มม่วง (เฉลยข้อ ง จ)</t>
        </is>
      </c>
      <c r="Q132" s="185" t="inlineStr">
        <is>
          <t>แบบฝึกหัด</t>
        </is>
      </c>
      <c r="R132" s="185" t="inlineStr">
        <is>
          <t>เล่มม่วง</t>
        </is>
      </c>
      <c r="S132" s="185" t="n"/>
    </row>
    <row r="133" ht="24" customHeight="1" s="49">
      <c r="A133" s="187" t="n">
        <v>131</v>
      </c>
      <c r="B133" s="186" t="n"/>
      <c r="C133" s="186" t="inlineStr">
        <is>
          <t>ข้อใดถูกต้องเกี่ยวกับการรักษาวัณโรค</t>
        </is>
      </c>
      <c r="D133" s="186" t="n"/>
      <c r="E133" s="186" t="inlineStr">
        <is>
          <t>การตรวจเสมหะเป็นวิธีที่ง่าย ประหยัด แต่ไม่เฉพาะเจาะจง</t>
        </is>
      </c>
      <c r="F133" s="186" t="inlineStr">
        <is>
          <t>ผู้ป่วยเบาหวานเป็นสาเหตุทำให้เกิดความชุกของวัณโรคมากขึ้น</t>
        </is>
      </c>
      <c r="G133" s="186" t="inlineStr">
        <is>
          <t>ผู้ที่ใช้ยากดภูมิต่างๆจะมีสิทธิ์ติดเชื้อวัณโรคได้ง่าย</t>
        </is>
      </c>
      <c r="H133" s="186" t="inlineStr">
        <is>
          <t>หลักการรักษาวัณโรคป้องกันไม่ให้ติดต่อไปสู่อื่น+ลองทดสอบประสิทธิภาพยาโดยใช้เวลาสั้น</t>
        </is>
      </c>
      <c r="I133" s="188" t="inlineStr">
        <is>
          <t>การรักษาวัณโรคคือใช้ยาขนาดสูงสุด+ใช้เวลานานๆ</t>
        </is>
      </c>
      <c r="J133" s="185" t="inlineStr">
        <is>
          <t>4</t>
        </is>
      </c>
      <c r="K133" s="186" t="inlineStr">
        <is>
          <t>✅ คำตอบที่ถูกต้อง: ข้อ ง. หลักการรักษาวัณโรคป้องกันไม่ให้ติดต่อไปสู่อื่น+ลองทดสอบประสิทธิภาพยาโดยใช้เวลาสั้น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t>
        </is>
      </c>
      <c r="L133" s="186" t="n"/>
      <c r="M133" s="186" t="inlineStr">
        <is>
          <t>Infectious diseases</t>
        </is>
      </c>
      <c r="N133" s="186" t="inlineStr">
        <is>
          <t>Tuberculosis</t>
        </is>
      </c>
      <c r="O133" s="185" t="inlineStr">
        <is>
          <t>Clinic</t>
        </is>
      </c>
      <c r="P133" s="186" t="inlineStr">
        <is>
          <t>ข้อ 19 Pharma Plus เล่มม่วง (เฉลยข้อ ง จ)</t>
        </is>
      </c>
      <c r="Q133" s="185" t="inlineStr">
        <is>
          <t>แบบฝึกหัด</t>
        </is>
      </c>
      <c r="R133" s="185" t="inlineStr">
        <is>
          <t>เล่มม่วง</t>
        </is>
      </c>
      <c r="S133" s="185" t="n"/>
    </row>
    <row r="134" ht="24" customHeight="1" s="49">
      <c r="A134" s="187" t="n">
        <v>132</v>
      </c>
      <c r="B134" s="186" t="n"/>
      <c r="C134" s="186" t="inlineStr">
        <is>
          <t>Cefepime เป็นยากลุ่ม cephalosporin gen ใด</t>
        </is>
      </c>
      <c r="D134" s="186" t="n"/>
      <c r="E134" s="186" t="inlineStr">
        <is>
          <t>Dolutegravir 50 mg OD</t>
        </is>
      </c>
      <c r="F134" s="186" t="inlineStr">
        <is>
          <t>Vancomycin 1 g IV Q12H</t>
        </is>
      </c>
      <c r="G134" s="186" t="inlineStr">
        <is>
          <t>Meropenem 1 g IV Q8H</t>
        </is>
      </c>
      <c r="H134" s="186" t="inlineStr">
        <is>
          <t>Cefazolin 1 g IV Q8H</t>
        </is>
      </c>
      <c r="I134" s="188" t="inlineStr">
        <is>
          <t>Amoxicillin/Clavulanate 1 g BID</t>
        </is>
      </c>
      <c r="J134" s="185" t="inlineStr">
        <is>
          <t>1</t>
        </is>
      </c>
      <c r="K134" s="186" t="inlineStr">
        <is>
          <t>✅ คำตอบที่ถูกต้อง: ข้อ ก. Dolutegravir 50 mg OD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t>
        </is>
      </c>
      <c r="L134" s="186" t="n"/>
      <c r="M134" s="186" t="inlineStr">
        <is>
          <t>Infectious diseases</t>
        </is>
      </c>
      <c r="N134" s="186" t="inlineStr">
        <is>
          <t>Pneumonia</t>
        </is>
      </c>
      <c r="O134" s="185" t="inlineStr">
        <is>
          <t>Clinic</t>
        </is>
      </c>
      <c r="P134" s="186" t="inlineStr">
        <is>
          <t>ข้อ 20 Pharma Plus เล่มม่วง (เฉลยข้อ ก)</t>
        </is>
      </c>
      <c r="Q134" s="185" t="inlineStr">
        <is>
          <t>แบบฝึกหัด</t>
        </is>
      </c>
      <c r="R134" s="185" t="inlineStr">
        <is>
          <t>เล่มม่วง</t>
        </is>
      </c>
      <c r="S134" s="185" t="n"/>
    </row>
    <row r="135" ht="24" customHeight="1" s="49">
      <c r="A135" s="187" t="n">
        <v>133</v>
      </c>
      <c r="B135" s="186" t="n"/>
      <c r="C135" s="186" t="inlineStr">
        <is>
          <t>ยาในข้อใดจัดเป็น second line ในการรักษา TB</t>
        </is>
      </c>
      <c r="D135" s="186" t="n"/>
      <c r="E135" s="186" t="inlineStr">
        <is>
          <t>Streptomycin</t>
        </is>
      </c>
      <c r="F135" s="186" t="inlineStr">
        <is>
          <t>Augmentin</t>
        </is>
      </c>
      <c r="G135" s="186" t="inlineStr">
        <is>
          <t>Cyclosporine</t>
        </is>
      </c>
      <c r="H135" s="186" t="inlineStr">
        <is>
          <t>Ofloxacin</t>
        </is>
      </c>
      <c r="I135" s="188" t="inlineStr">
        <is>
          <t>Capreomycin</t>
        </is>
      </c>
      <c r="J135" s="185" t="inlineStr">
        <is>
          <t>1</t>
        </is>
      </c>
      <c r="K135" s="186" t="inlineStr">
        <is>
          <t>✅ คำตอบที่ถูกต้อง: ข้อ ก. Streptomycin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t>
        </is>
      </c>
      <c r="L135" s="186" t="n"/>
      <c r="M135" s="186" t="inlineStr">
        <is>
          <t>Infectious diseases</t>
        </is>
      </c>
      <c r="N135" s="186" t="inlineStr">
        <is>
          <t>Tuberculosis</t>
        </is>
      </c>
      <c r="O135" s="185" t="inlineStr">
        <is>
          <t>Clinic</t>
        </is>
      </c>
      <c r="P135" s="186" t="inlineStr">
        <is>
          <t>ข้อ 20 Pharma Plus เล่มม่วง (เฉลยข้อ ก)</t>
        </is>
      </c>
      <c r="Q135" s="185" t="inlineStr">
        <is>
          <t>แบบฝึกหัด</t>
        </is>
      </c>
      <c r="R135" s="185" t="inlineStr">
        <is>
          <t>เล่มม่วง</t>
        </is>
      </c>
      <c r="S135" s="185" t="n"/>
    </row>
    <row r="136" ht="24" customHeight="1" s="49">
      <c r="A136" s="187" t="n">
        <v>134</v>
      </c>
      <c r="B136" s="186" t="n"/>
      <c r="C136" s="186" t="inlineStr">
        <is>
          <t>ข้อใดถูกต้องเกี่ยวกับยาต้านไวรัสเอดส์</t>
        </is>
      </c>
      <c r="D136" s="186" t="n"/>
      <c r="E136" s="186" t="inlineStr">
        <is>
          <t>NNRTIs สามารถออกฤทธิ์ได้โดยต้องผ่านกระบวนการเปลี่ยนแปลงในร่างกายก่อน</t>
        </is>
      </c>
      <c r="F136" s="186" t="inlineStr">
        <is>
          <t>NRTIs นอกจากรักษา HIV infection ยังสามารถรักษา Hep B ได้ด้วย</t>
        </is>
      </c>
      <c r="G136" s="186" t="inlineStr">
        <is>
          <t>NRTIs จะต้องถูกเติมหมู่ฟอสเฟตก่อนถึงจะเข้าไปยับยั้ง reverse transcriptase ได้</t>
        </is>
      </c>
      <c r="H136" s="186" t="inlineStr">
        <is>
          <t>Abacavir และ entecavir จัดอยู่ในกลุ่ม protease inhibitor (PIs)</t>
        </is>
      </c>
      <c r="I136" s="188" t="inlineStr">
        <is>
          <t>PIs ทุกชนิดใช้เพื่อรักษาการติดเชื้อไวรัสเอดส์เพียงอย่างเดียว</t>
        </is>
      </c>
      <c r="J136" s="185" t="inlineStr">
        <is>
          <t>3</t>
        </is>
      </c>
      <c r="K136" s="186" t="inlineStr">
        <is>
          <t>✅ คำตอบที่ถูกต้อง: ข้อ ค. NRTIs จะต้องถูกเติมหมู่ฟอสเฟตก่อนถึงจะเข้าไปยับยั้ง reverse transcriptase ได้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t>
        </is>
      </c>
      <c r="L136" s="186" t="n"/>
      <c r="M136" s="186" t="inlineStr">
        <is>
          <t>Infectious diseases</t>
        </is>
      </c>
      <c r="N136" s="186" t="inlineStr">
        <is>
          <t>Pneumonia</t>
        </is>
      </c>
      <c r="O136" s="185" t="inlineStr">
        <is>
          <t>Clinic</t>
        </is>
      </c>
      <c r="P136" s="186" t="inlineStr">
        <is>
          <t>ข้อ 21 Pharma Plus เล่มม่วง (เฉลยข้อ ค)</t>
        </is>
      </c>
      <c r="Q136" s="185" t="inlineStr">
        <is>
          <t>แบบฝึกหัด</t>
        </is>
      </c>
      <c r="R136" s="185" t="inlineStr">
        <is>
          <t>เล่มม่วง</t>
        </is>
      </c>
      <c r="S136" s="185" t="n"/>
    </row>
    <row r="137" ht="24" customHeight="1" s="49">
      <c r="A137" s="187" t="n">
        <v>135</v>
      </c>
      <c r="B137" s="186" t="n"/>
      <c r="C137" s="186" t="inlineStr">
        <is>
          <t>ข้อใดผิดเกี่ยวกับยาในกลุ่ม NNRTIs</t>
        </is>
      </c>
      <c r="D137" s="186" t="n"/>
      <c r="E137" s="186" t="inlineStr">
        <is>
          <t>ยาในกลุ่มนี้ไม่ต้องเติมหมู่ฟอสเฟตจากร่างกายในการออกฤทธิ์</t>
        </is>
      </c>
      <c r="F137" s="186" t="inlineStr">
        <is>
          <t>Nevirapine ห้ามให้ในผู้ป่วยหญิง HIV ที่มี CD4+ สูงกว่า 250 cell/mm3</t>
        </is>
      </c>
      <c r="G137" s="186" t="inlineStr">
        <is>
          <t>Efavirenz ควรรับประทานยาพร้อมอาหารที่มีไขมันสูง</t>
        </is>
      </c>
      <c r="H137" s="186" t="inlineStr">
        <is>
          <t>อาการไม่พึงประสงค์ที่สำคัญของ nevirapine คือ SJS, Hepatitis</t>
        </is>
      </c>
      <c r="I137" s="188" t="inlineStr">
        <is>
          <t>NNRTIs ที่ได้รับการรับรองจาก FDA ล่าสุด คือ rilpivirine</t>
        </is>
      </c>
      <c r="J137" s="185" t="inlineStr">
        <is>
          <t>4</t>
        </is>
      </c>
      <c r="K137" s="186" t="inlineStr">
        <is>
          <t>✅ คำตอบที่ถูกต้อง: ข้อ ง. อาการไม่พึงประสงค์ที่สำคัญของ nevirapine คือ SJS, Hepatitis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t>
        </is>
      </c>
      <c r="L137" s="186" t="n"/>
      <c r="M137" s="186" t="inlineStr">
        <is>
          <t>Infectious diseases</t>
        </is>
      </c>
      <c r="N137" s="186" t="inlineStr">
        <is>
          <t>Pneumonia</t>
        </is>
      </c>
      <c r="O137" s="185" t="inlineStr">
        <is>
          <t>Clinic</t>
        </is>
      </c>
      <c r="P137" s="186" t="inlineStr">
        <is>
          <t>ข้อ 22 Pharma Plus เล่มม่วง (เฉลยข้อ ง)</t>
        </is>
      </c>
      <c r="Q137" s="185" t="inlineStr">
        <is>
          <t>แบบฝึกหัด</t>
        </is>
      </c>
      <c r="R137" s="185" t="inlineStr">
        <is>
          <t>เล่มม่วง</t>
        </is>
      </c>
      <c r="S137" s="185" t="n"/>
    </row>
    <row r="138" ht="24" customHeight="1" s="49">
      <c r="A138" s="187" t="n">
        <v>136</v>
      </c>
      <c r="B138" s="186" t="n"/>
      <c r="C138" s="186" t="inlineStr">
        <is>
          <t>ข้อใดผิดเกี่ยวกับยาในกลุ่ม protease inhibitor</t>
        </is>
      </c>
      <c r="D138" s="186" t="n"/>
      <c r="E138" s="186" t="inlineStr">
        <is>
          <t>PIs ห้ามให้ร่วมกับ ergotamine เนื่องจากจะทำให้เกิดภาวะ ergotism</t>
        </is>
      </c>
      <c r="F138" s="186" t="inlineStr">
        <is>
          <t>PIs ทุกตัวมีผลทำให้การกระจายตัวของไขมันผิดปกติแต่ไม่ได้ทำให้ระดับไขมันในเลือดผิดปกติ</t>
        </is>
      </c>
      <c r="G138" s="186" t="inlineStr">
        <is>
          <t>Ritonavir ช่วยทำให้ระดับของ lopinavir ในเลือดสูงขึ้น</t>
        </is>
      </c>
      <c r="H138" s="186" t="inlineStr">
        <is>
          <t>Atazanavir ทำให้ผู้ป่วยมีความร่วมมือในการรับประทานยาจากการรับประทานเพียงวันละครั้ง</t>
        </is>
      </c>
      <c r="I138" s="188" t="inlineStr">
        <is>
          <t>Indinavir ทำให้เกิด nephrolithiasis ต้องดื่มน้ำอย่างเพียงพอ</t>
        </is>
      </c>
      <c r="J138" s="185" t="inlineStr">
        <is>
          <t>1</t>
        </is>
      </c>
      <c r="K138" s="186" t="inlineStr">
        <is>
          <t>✅ คำตอบที่ถูกต้อง: ข้อ ก. PIs ห้ามให้ร่วมกับ ergotamine เนื่องจากจะทำให้เกิดภาวะ ergotism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t>
        </is>
      </c>
      <c r="L138" s="186" t="n"/>
      <c r="M138" s="186" t="inlineStr">
        <is>
          <t>Infectious diseases</t>
        </is>
      </c>
      <c r="N138" s="186" t="inlineStr">
        <is>
          <t>Pneumonia</t>
        </is>
      </c>
      <c r="O138" s="185" t="inlineStr">
        <is>
          <t>Clinic</t>
        </is>
      </c>
      <c r="P138" s="186" t="inlineStr">
        <is>
          <t>ข้อ 23 Pharma Plus เล่มม่วง (เฉลยข้อ ก)</t>
        </is>
      </c>
      <c r="Q138" s="185" t="inlineStr">
        <is>
          <t>แบบฝึกหัด</t>
        </is>
      </c>
      <c r="R138" s="185" t="inlineStr">
        <is>
          <t>เล่มม่วง</t>
        </is>
      </c>
      <c r="S138" s="185" t="n"/>
    </row>
    <row r="139" ht="24" customHeight="1" s="49">
      <c r="A139" s="187" t="n">
        <v>137</v>
      </c>
      <c r="B139" s="186"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t>
        </is>
      </c>
      <c r="C139" s="186" t="inlineStr">
        <is>
          <t>ภาวะซีดดังกล่าว น่าจะมาจากยาต้านไวรัสชนิดใด</t>
        </is>
      </c>
      <c r="D139" s="186" t="n"/>
      <c r="E139" s="186" t="inlineStr">
        <is>
          <t>Zidovudine</t>
        </is>
      </c>
      <c r="F139" s="186" t="inlineStr">
        <is>
          <t>Lamivudine</t>
        </is>
      </c>
      <c r="G139" s="186" t="inlineStr">
        <is>
          <t>Nevirapine</t>
        </is>
      </c>
      <c r="H139" s="186" t="inlineStr">
        <is>
          <t>Efavirenz</t>
        </is>
      </c>
      <c r="I139" s="188" t="inlineStr">
        <is>
          <t>Stavudine</t>
        </is>
      </c>
      <c r="J139" s="185" t="inlineStr">
        <is>
          <t>1</t>
        </is>
      </c>
      <c r="K139" s="186" t="inlineStr">
        <is>
          <t>✅ คำตอบที่ถูกต้อง: ข้อ ก. Zidovudine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t>
        </is>
      </c>
      <c r="L139" s="186" t="n"/>
      <c r="M139" s="186" t="inlineStr">
        <is>
          <t>Infectious diseases</t>
        </is>
      </c>
      <c r="N139" s="186" t="inlineStr">
        <is>
          <t>HIV infection</t>
        </is>
      </c>
      <c r="O139" s="185" t="inlineStr">
        <is>
          <t>Clinic</t>
        </is>
      </c>
      <c r="P139" s="186" t="inlineStr">
        <is>
          <t>ข้อ 24 Pharma Plus เล่มม่วง (เฉลยข้อ ก)</t>
        </is>
      </c>
      <c r="Q139" s="185" t="inlineStr">
        <is>
          <t>แบบฝึกหัด</t>
        </is>
      </c>
      <c r="R139" s="185" t="inlineStr">
        <is>
          <t>เล่มม่วง</t>
        </is>
      </c>
      <c r="S139" s="185" t="n"/>
    </row>
    <row r="140" ht="24" customHeight="1" s="49">
      <c r="A140" s="187" t="n">
        <v>138</v>
      </c>
      <c r="B140" s="186"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t>
        </is>
      </c>
      <c r="C140" s="186" t="inlineStr">
        <is>
          <t>อยากทราบว่าเนื่องจากยาชนิดใด</t>
        </is>
      </c>
      <c r="D140" s="186" t="n"/>
      <c r="E140" s="186" t="inlineStr">
        <is>
          <t>Abacavir</t>
        </is>
      </c>
      <c r="F140" s="186" t="inlineStr">
        <is>
          <t>Ritonavir</t>
        </is>
      </c>
      <c r="G140" s="186" t="inlineStr">
        <is>
          <t>Nevirapine</t>
        </is>
      </c>
      <c r="H140" s="186" t="inlineStr">
        <is>
          <t>Lamivudine</t>
        </is>
      </c>
      <c r="I140" s="188" t="inlineStr">
        <is>
          <t>Diravirdine</t>
        </is>
      </c>
      <c r="J140" s="185" t="inlineStr">
        <is>
          <t>2</t>
        </is>
      </c>
      <c r="K140" s="186" t="inlineStr">
        <is>
          <t>✅ คำตอบที่ถูกต้อง: ข้อ ข. Ritonavir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t>
        </is>
      </c>
      <c r="L140" s="186" t="n"/>
      <c r="M140" s="186" t="inlineStr">
        <is>
          <t>Infectious diseases</t>
        </is>
      </c>
      <c r="N140" s="186" t="inlineStr">
        <is>
          <t>HIV infection</t>
        </is>
      </c>
      <c r="O140" s="185" t="inlineStr">
        <is>
          <t>Clinic</t>
        </is>
      </c>
      <c r="P140" s="186" t="inlineStr">
        <is>
          <t>ข้อ 25 Pharma Plus เล่มม่วง (เฉลยข้อ ข)</t>
        </is>
      </c>
      <c r="Q140" s="185" t="inlineStr">
        <is>
          <t>แบบฝึกหัด</t>
        </is>
      </c>
      <c r="R140" s="185" t="inlineStr">
        <is>
          <t>เล่มม่วง</t>
        </is>
      </c>
      <c r="S140" s="185" t="n"/>
    </row>
    <row r="141" ht="24" customHeight="1" s="49">
      <c r="A141" s="187" t="n">
        <v>139</v>
      </c>
      <c r="B141" s="186" t="n"/>
      <c r="C141" s="186" t="inlineStr">
        <is>
          <t>เมื่อพิจารณาโครงสร้างของ ritonavir ท่านคิดว่าข้อใดไม่ถูกต้อง</t>
        </is>
      </c>
      <c r="D141" s="186" t="n"/>
      <c r="E141" s="186" t="inlineStr">
        <is>
          <t>เมื่อให้ยาร่วมกับอาหารจะดูดซึมได้มากขึ้น</t>
        </is>
      </c>
      <c r="F141" s="186" t="inlineStr">
        <is>
          <t>ยามีการละลายน้ำต่ำ จึงดูดซึมไม่ดี</t>
        </is>
      </c>
      <c r="G141" s="186" t="inlineStr">
        <is>
          <t>สลายตัวได้ง่ายในความร้อน</t>
        </is>
      </c>
      <c r="H141" s="186" t="inlineStr">
        <is>
          <t>มีลักษณะเป็น peptide-like</t>
        </is>
      </c>
      <c r="I141" s="188" t="inlineStr">
        <is>
          <t>ยามี ค่า log P 5.22 แสดงว่าละลายน้ำได้ไม่ดี</t>
        </is>
      </c>
      <c r="J141" s="185" t="inlineStr">
        <is>
          <t>1</t>
        </is>
      </c>
      <c r="K141" s="186" t="inlineStr">
        <is>
          <t>✅ คำตอบที่ถูกต้อง: ข้อ ก. เมื่อให้ยาร่วมกับอาหารจะดูดซึมได้มากขึ้น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t>
        </is>
      </c>
      <c r="L141" s="186" t="n"/>
      <c r="M141" s="186" t="inlineStr">
        <is>
          <t>Infectious diseases</t>
        </is>
      </c>
      <c r="N141" s="186" t="inlineStr">
        <is>
          <t>Pneumonia</t>
        </is>
      </c>
      <c r="O141" s="185" t="inlineStr">
        <is>
          <t>Clinic</t>
        </is>
      </c>
      <c r="P141" s="186" t="inlineStr">
        <is>
          <t>ข้อ 26 Pharma Plus เล่มม่วง (เฉลยข้อ ก)</t>
        </is>
      </c>
      <c r="Q141" s="185" t="inlineStr">
        <is>
          <t>แบบฝึกหัด</t>
        </is>
      </c>
      <c r="R141" s="185" t="inlineStr">
        <is>
          <t>เล่มม่วง</t>
        </is>
      </c>
      <c r="S141" s="185" t="n"/>
    </row>
    <row r="142" ht="24" customHeight="1" s="49">
      <c r="A142" s="187" t="n">
        <v>140</v>
      </c>
      <c r="B142" s="186" t="n"/>
      <c r="C142" s="186" t="inlineStr">
        <is>
          <t>สมุนไพรใดมีฤทธิ์ยับยั้ง HIV ได้ในหลอดทดลอง และเริ่มมีการใช้ในผู้ป่วย HIV บ้างแล้ว</t>
        </is>
      </c>
      <c r="D142" s="186" t="n"/>
      <c r="E142" s="186" t="inlineStr">
        <is>
          <t>ฟ้าทะลายโจร</t>
        </is>
      </c>
      <c r="F142" s="186" t="inlineStr">
        <is>
          <t>มะระขี้นก</t>
        </is>
      </c>
      <c r="G142" s="186" t="inlineStr">
        <is>
          <t>ปลาไหลเผือก</t>
        </is>
      </c>
      <c r="H142" s="186" t="inlineStr">
        <is>
          <t>หญ้าปักกิ่ง</t>
        </is>
      </c>
      <c r="I142" s="188" t="inlineStr">
        <is>
          <t>ดอกดาวเรือง</t>
        </is>
      </c>
      <c r="J142" s="185" t="inlineStr">
        <is>
          <t>2</t>
        </is>
      </c>
      <c r="K142" s="186" t="inlineStr">
        <is>
          <t>✅ คำตอบที่ถูกต้อง: ข้อ ข. มะระขี้นก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t>
        </is>
      </c>
      <c r="L142" s="186" t="n"/>
      <c r="M142" s="186" t="inlineStr">
        <is>
          <t>Infectious diseases</t>
        </is>
      </c>
      <c r="N142" s="186" t="inlineStr">
        <is>
          <t>HIV infection</t>
        </is>
      </c>
      <c r="O142" s="185" t="inlineStr">
        <is>
          <t>Clinic</t>
        </is>
      </c>
      <c r="P142" s="186" t="inlineStr">
        <is>
          <t>ข้อ 27 Pharma Plus เล่มม่วง (เฉลยข้อ ข)</t>
        </is>
      </c>
      <c r="Q142" s="185" t="inlineStr">
        <is>
          <t>แบบฝึกหัด</t>
        </is>
      </c>
      <c r="R142" s="185" t="inlineStr">
        <is>
          <t>เล่มม่วง</t>
        </is>
      </c>
      <c r="S142" s="185" t="n"/>
    </row>
    <row r="143" ht="24" customHeight="1" s="49">
      <c r="A143" s="187" t="n">
        <v>141</v>
      </c>
      <c r="B143" s="186" t="n"/>
      <c r="C143" s="186" t="inlineStr">
        <is>
          <t>ยาหลักที่ใช้ในการรักษา PCP คือ</t>
        </is>
      </c>
      <c r="D143" s="186" t="n"/>
      <c r="E143" s="186" t="inlineStr">
        <is>
          <t>Zidovudine</t>
        </is>
      </c>
      <c r="F143" s="186" t="inlineStr">
        <is>
          <t>Cotrimoxazole</t>
        </is>
      </c>
      <c r="G143" s="186" t="inlineStr">
        <is>
          <t>Ceftriaxone</t>
        </is>
      </c>
      <c r="H143" s="186" t="inlineStr">
        <is>
          <t>Acyclovir</t>
        </is>
      </c>
      <c r="I143" s="188" t="inlineStr">
        <is>
          <t>Ciprofloxacin</t>
        </is>
      </c>
      <c r="J143" s="185" t="inlineStr">
        <is>
          <t>1</t>
        </is>
      </c>
      <c r="K143" s="186" t="inlineStr">
        <is>
          <t>✅ คำตอบที่ถูกต้อง: ข้อ ก. Zidovudine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t>
        </is>
      </c>
      <c r="L143" s="186" t="n"/>
      <c r="M143" s="186" t="inlineStr">
        <is>
          <t>Infectious diseases</t>
        </is>
      </c>
      <c r="N143" s="186" t="inlineStr">
        <is>
          <t>Pneumonia</t>
        </is>
      </c>
      <c r="O143" s="185" t="inlineStr">
        <is>
          <t>Clinic</t>
        </is>
      </c>
      <c r="P143" s="186" t="inlineStr">
        <is>
          <t>ข้อ 28 Pharma Plus เล่มม่วง (เฉลยข้อ ก)</t>
        </is>
      </c>
      <c r="Q143" s="185" t="inlineStr">
        <is>
          <t>แบบฝึกหัด</t>
        </is>
      </c>
      <c r="R143" s="185" t="inlineStr">
        <is>
          <t>เล่มม่วง</t>
        </is>
      </c>
      <c r="S143" s="185" t="n"/>
    </row>
    <row r="144" ht="24" customHeight="1" s="49">
      <c r="A144" s="187" t="n">
        <v>142</v>
      </c>
      <c r="B144" s="186" t="n"/>
      <c r="C144" s="186"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D144" s="186" t="n"/>
      <c r="E144" s="186" t="inlineStr">
        <is>
          <t>กลไกการออกฤทธิ์คือ DNA polymerase inhibitor อาการข้างเคียงคือ neuropathy</t>
        </is>
      </c>
      <c r="F144" s="186" t="inlineStr">
        <is>
          <t>กลไกการออกฤทธิ์คือ Protein synthesis อาการข้างเคียงคือ GI disturbance</t>
        </is>
      </c>
      <c r="G144" s="186" t="inlineStr">
        <is>
          <t>กลไกการออกฤทธิ์คือ cell wall อาการข้างเคียงคือ SJS</t>
        </is>
      </c>
      <c r="H144" s="186" t="inlineStr">
        <is>
          <t>กลไกการออกฤทธิ์คือ DNA synthesis อาการข้างเคียงคือ anemia</t>
        </is>
      </c>
      <c r="I144" s="188" t="inlineStr">
        <is>
          <t>กลไกการออกฤทธิ์คือ ergosterol อาการข้างเคียงคือ gynecomastia</t>
        </is>
      </c>
      <c r="J144" s="185" t="inlineStr">
        <is>
          <t>1</t>
        </is>
      </c>
      <c r="K144" s="186" t="inlineStr">
        <is>
          <t>✅ คำตอบที่ถูกต้อง: ข้อ ก. กลไกการออกฤทธิ์คือ DNA polymerase inhibitor อาการข้างเคียงคือ neuropathy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t>
        </is>
      </c>
      <c r="L144" s="186" t="n"/>
      <c r="M144" s="186" t="inlineStr">
        <is>
          <t>Infectious diseases</t>
        </is>
      </c>
      <c r="N144" s="186" t="inlineStr">
        <is>
          <t>STDs &amp; vaginitis</t>
        </is>
      </c>
      <c r="O144" s="185" t="inlineStr">
        <is>
          <t>Clinic</t>
        </is>
      </c>
      <c r="P144" s="186" t="inlineStr">
        <is>
          <t>ข้อ 29 Pharma Plus เล่มม่วง (เฉลยข้อ ก)</t>
        </is>
      </c>
      <c r="Q144" s="185" t="inlineStr">
        <is>
          <t>แบบฝึกหัด</t>
        </is>
      </c>
      <c r="R144" s="185" t="inlineStr">
        <is>
          <t>เล่มม่วง</t>
        </is>
      </c>
      <c r="S144" s="185" t="n"/>
    </row>
    <row r="145" ht="24" customHeight="1" s="49">
      <c r="A145" s="187" t="n">
        <v>143</v>
      </c>
      <c r="B145" s="186" t="n"/>
      <c r="C145" s="186" t="inlineStr">
        <is>
          <t>คำแนะนำเกี่ยวกับเรื่องการใช้ยาเพื่อป้องกัน PCP อย่างไรจึงจะเหมาะสม</t>
        </is>
      </c>
      <c r="D145" s="186" t="n"/>
      <c r="E145" s="186" t="inlineStr">
        <is>
          <t>ห้ามรับประทานร่วมกับนม ยาลดกรด</t>
        </is>
      </c>
      <c r="F145" s="186" t="inlineStr">
        <is>
          <t>รับประทานยาอย่างสม่ำเสมอและปัสสาวะอาจมีสีแดงได้</t>
        </is>
      </c>
      <c r="G145" s="186" t="inlineStr">
        <is>
          <t>รักษาสุขภาพให้แข็งแรงและทำจิตใจให้สดชื่นแจ่มใส</t>
        </is>
      </c>
      <c r="H145" s="186" t="inlineStr">
        <is>
          <t>ให้กินยาหลังอาหารทันที เนื่องจากมีผลระคายเคืองกระเพาะอาหาร</t>
        </is>
      </c>
      <c r="I145" s="188" t="inlineStr">
        <is>
          <t>อาจทำให้เกิดผื่นชนิดรุนแรง ควรสังเกตอาการและแจ้งให้แพทย์์ทราบทันที</t>
        </is>
      </c>
      <c r="J145" s="185" t="inlineStr">
        <is>
          <t>4</t>
        </is>
      </c>
      <c r="K145" s="186" t="inlineStr">
        <is>
          <t>✅ คำตอบที่ถูกต้อง: ข้อ ง. ให้กินยาหลังอาหารทันที เนื่องจากมีผลระคายเคืองกระเพาะอาหาร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t>
        </is>
      </c>
      <c r="L145" s="186" t="n"/>
      <c r="M145" s="186" t="inlineStr">
        <is>
          <t>Infectious diseases</t>
        </is>
      </c>
      <c r="N145" s="186" t="inlineStr">
        <is>
          <t>STDs &amp; vaginitis</t>
        </is>
      </c>
      <c r="O145" s="185" t="inlineStr">
        <is>
          <t>Clinic</t>
        </is>
      </c>
      <c r="P145" s="186" t="inlineStr">
        <is>
          <t>ข้อ 30 Pharma Plus เล่มม่วง (เฉลยข้อ ง)</t>
        </is>
      </c>
      <c r="Q145" s="185" t="inlineStr">
        <is>
          <t>แบบฝึกหัด</t>
        </is>
      </c>
      <c r="R145" s="185" t="inlineStr">
        <is>
          <t>เล่มม่วง</t>
        </is>
      </c>
      <c r="S145" s="185" t="n"/>
    </row>
    <row r="146" ht="24" customHeight="1" s="49">
      <c r="A146" s="187" t="n">
        <v>144</v>
      </c>
      <c r="B146" s="186" t="n"/>
      <c r="C146" s="186" t="inlineStr">
        <is>
          <t>ผู้ป่วยรายนี้หลังจากกลับบ้านควรได้รับยาป้องกัน PCP แบบ secondary prophylaxis อย่างไร</t>
        </is>
      </c>
      <c r="D146" s="186" t="n"/>
      <c r="E146" s="186" t="inlineStr">
        <is>
          <t>Cotrimoxazole (80 TMP/400 SMZ) 1/2 เม็ด วันละ 1 ครั้ง</t>
        </is>
      </c>
      <c r="F146" s="186" t="inlineStr">
        <is>
          <t>Cotrimoxazole (80 TMP/400 SMZ) 2 เม็ด วันละ 1 ครั้ง</t>
        </is>
      </c>
      <c r="G146" s="186" t="inlineStr">
        <is>
          <t>Cotrimoxazole (80 TMP/400 SMZ) 2 เม็ด สัปดาห์ละ 3 ครั้ง</t>
        </is>
      </c>
      <c r="H146" s="186" t="inlineStr">
        <is>
          <t>Cotrimozazole vaginal tablets ครึ่งเม็ด วันละ 3 ครั้ง</t>
        </is>
      </c>
      <c r="I146" s="188" t="inlineStr">
        <is>
          <t>Fluconazole 2 เม็ด ทุกสัปดาห์</t>
        </is>
      </c>
      <c r="J146" s="185" t="inlineStr">
        <is>
          <t>2</t>
        </is>
      </c>
      <c r="K146" s="186" t="inlineStr">
        <is>
          <t>✅ คำตอบที่ถูกต้อง: ข้อ ข. Cotrimoxazole (80 TMP/400 SMZ) 2 เม็ด วันละ 1 ครั้ง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t>
        </is>
      </c>
      <c r="L146" s="186" t="n"/>
      <c r="M146" s="186" t="inlineStr">
        <is>
          <t>Infectious diseases</t>
        </is>
      </c>
      <c r="N146" s="186" t="inlineStr">
        <is>
          <t>Pneumonia</t>
        </is>
      </c>
      <c r="O146" s="185" t="inlineStr">
        <is>
          <t>Clinic</t>
        </is>
      </c>
      <c r="P146" s="186" t="inlineStr">
        <is>
          <t>ข้อ 31 Pharma Plus เล่มม่วง (เฉลยข้อ ข)</t>
        </is>
      </c>
      <c r="Q146" s="185" t="inlineStr">
        <is>
          <t>แบบฝึกหัด</t>
        </is>
      </c>
      <c r="R146" s="185" t="inlineStr">
        <is>
          <t>เล่มม่วง</t>
        </is>
      </c>
      <c r="S146" s="185" t="n"/>
    </row>
    <row r="147" ht="24" customHeight="1" s="49">
      <c r="A147" s="187" t="n">
        <v>145</v>
      </c>
      <c r="B147" s="186" t="n"/>
      <c r="C147" s="186" t="inlineStr">
        <is>
          <t>ยาต้านเชื้อราที่สามารถรักษา oral candidiasis ยกเว้นข้อใด</t>
        </is>
      </c>
      <c r="D147" s="186" t="n"/>
      <c r="E147" s="186" t="inlineStr">
        <is>
          <t>Cotrimazole lozenges</t>
        </is>
      </c>
      <c r="F147" s="186" t="inlineStr">
        <is>
          <t>Nystatin suspensions</t>
        </is>
      </c>
      <c r="G147" s="186" t="inlineStr">
        <is>
          <t>Miconazole oral gels</t>
        </is>
      </c>
      <c r="H147" s="186" t="inlineStr">
        <is>
          <t>Ketoconazole tablets</t>
        </is>
      </c>
      <c r="I147" s="188" t="inlineStr">
        <is>
          <t>Fluconazole tablets</t>
        </is>
      </c>
      <c r="J147" s="185" t="inlineStr">
        <is>
          <t>1</t>
        </is>
      </c>
      <c r="K147" s="186" t="inlineStr">
        <is>
          <t>✅ คำตอบที่ถูกต้อง: ข้อ ก. Cotrimazole lozenges
🎯 ทำไมข้อนี้ถึงถูก:
Cotrimazole lozenges: ,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t>
        </is>
      </c>
      <c r="L147" s="186" t="n"/>
      <c r="M147" s="186" t="inlineStr">
        <is>
          <t>Infectious diseases</t>
        </is>
      </c>
      <c r="N147" s="186" t="inlineStr">
        <is>
          <t>Pneumonia</t>
        </is>
      </c>
      <c r="O147" s="185" t="inlineStr">
        <is>
          <t>Clinic</t>
        </is>
      </c>
      <c r="P147" s="186" t="inlineStr">
        <is>
          <t>ข้อ 32 Pharma Plus เล่มม่วง (เฉลยข้อ )</t>
        </is>
      </c>
      <c r="Q147" s="185" t="inlineStr">
        <is>
          <t>แบบฝึกหัด</t>
        </is>
      </c>
      <c r="R147" s="185" t="inlineStr">
        <is>
          <t>เล่มม่วง</t>
        </is>
      </c>
      <c r="S147" s="185" t="n"/>
    </row>
    <row r="148" ht="24" customHeight="1" s="49">
      <c r="A148" s="187" t="n">
        <v>146</v>
      </c>
      <c r="B148" s="186"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t>
        </is>
      </c>
      <c r="C148" s="186" t="inlineStr">
        <is>
          <t>ข้อใดถูกต้องเกี่ยวกับเชื้อ Histoplasma sp.</t>
        </is>
      </c>
      <c r="D148" s="186" t="n"/>
      <c r="E148" s="186" t="inlineStr">
        <is>
          <t>พบเชื้อมากในมูลนกพิราบ</t>
        </is>
      </c>
      <c r="F148" s="186" t="inlineStr">
        <is>
          <t>พบในดินและอุจจาระค้างคาว</t>
        </is>
      </c>
      <c r="G148" s="186" t="inlineStr">
        <is>
          <t>เชื้อเป็น normal flora ในระบบทางเดินอาหาร</t>
        </is>
      </c>
      <c r="H148" s="186" t="inlineStr">
        <is>
          <t>อยู่ตามธรรมชาติ เชื้อเข้าสู่ร่างกายทางบาดแผลที่ผิวหนัง</t>
        </is>
      </c>
      <c r="I148" s="188" t="inlineStr">
        <is>
          <t>เป็น opportunistic fungi</t>
        </is>
      </c>
      <c r="J148" s="185" t="inlineStr">
        <is>
          <t>5</t>
        </is>
      </c>
      <c r="K148" s="186" t="inlineStr">
        <is>
          <t>✅ คำตอบที่ถูกต้อง: ข้อ จ. เป็น opportunistic fungi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t>
        </is>
      </c>
      <c r="L148" s="186" t="n"/>
      <c r="M148" s="186" t="inlineStr">
        <is>
          <t>Infectious diseases</t>
        </is>
      </c>
      <c r="N148" s="186" t="inlineStr">
        <is>
          <t>HIV infection</t>
        </is>
      </c>
      <c r="O148" s="185" t="inlineStr">
        <is>
          <t>Clinic</t>
        </is>
      </c>
      <c r="P148" s="186" t="inlineStr">
        <is>
          <t>ข้อ 33 Pharma Plus เล่มม่วง (เฉลยข้อ จ)</t>
        </is>
      </c>
      <c r="Q148" s="185" t="inlineStr">
        <is>
          <t>แบบฝึกหัด</t>
        </is>
      </c>
      <c r="R148" s="185" t="inlineStr">
        <is>
          <t>เล่มม่วง</t>
        </is>
      </c>
      <c r="S148" s="185" t="n"/>
    </row>
    <row r="149" ht="24" customHeight="1" s="49">
      <c r="A149" s="187" t="n">
        <v>147</v>
      </c>
      <c r="B149" s="186" t="inlineStr">
        <is>
          <t>ผู้ป่วยรายนี้จำเป็นต้องได้รับยาเพื่อป้องกัน cryptococcosis หรือไม่ (ถ้าควรได้รับ</t>
        </is>
      </c>
      <c r="C149" s="186" t="inlineStr">
        <is>
          <t>ผู้ป่วยจะต้องได้รับยาใด)</t>
        </is>
      </c>
      <c r="D149" s="186" t="n"/>
      <c r="E149" s="186" t="inlineStr">
        <is>
          <t>[NEED_REVIEW]</t>
        </is>
      </c>
      <c r="F149" s="186" t="inlineStr">
        <is>
          <t>[NEED_REVIEW]</t>
        </is>
      </c>
      <c r="G149" s="186" t="inlineStr">
        <is>
          <t>[NEED_REVIEW]</t>
        </is>
      </c>
      <c r="H149" s="186" t="inlineStr">
        <is>
          <t>[NEED_REVIEW]</t>
        </is>
      </c>
      <c r="I149" s="188" t="inlineStr">
        <is>
          <t>[NEED_REVIEW]</t>
        </is>
      </c>
      <c r="J149" s="185" t="inlineStr">
        <is>
          <t>5</t>
        </is>
      </c>
      <c r="K149" s="186" t="inlineStr">
        <is>
          <t>✅ คำตอบที่ถูกต้อง: ข้อ จ. ไม่จำเป็นต้องได้รับยาเพื่อป้องกัน cryptococcosis อีก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t>
        </is>
      </c>
      <c r="L149" s="186" t="n"/>
      <c r="M149" s="186" t="inlineStr">
        <is>
          <t>Infectious diseases</t>
        </is>
      </c>
      <c r="N149" s="186" t="inlineStr">
        <is>
          <t>Pneumonia</t>
        </is>
      </c>
      <c r="O149" s="185" t="inlineStr">
        <is>
          <t>Clinic</t>
        </is>
      </c>
      <c r="P149" s="186" t="inlineStr">
        <is>
          <t>ข้อ 34 Pharma Plus เล่มม่วง (เฉลยข้อ จ)</t>
        </is>
      </c>
      <c r="Q149" s="185" t="inlineStr">
        <is>
          <t>แบบฝึกหัด</t>
        </is>
      </c>
      <c r="R149" s="185" t="inlineStr">
        <is>
          <t>เล่มม่วง</t>
        </is>
      </c>
      <c r="S149" s="185" t="n"/>
    </row>
    <row r="150" ht="24" customHeight="1" s="49">
      <c r="A150" s="187" t="n">
        <v>148</v>
      </c>
      <c r="B150" s="186" t="n"/>
      <c r="C150" s="186" t="inlineStr">
        <is>
          <t>ผู้ป่วยรายนี้จะพิจารณาหยุดยาป้องกัน histoplasmosis เมื่อใด</t>
        </is>
      </c>
      <c r="D150" s="186" t="n"/>
      <c r="E150" s="186" t="inlineStr">
        <is>
          <t>CD4 ≥ 50 cells/mm³</t>
        </is>
      </c>
      <c r="F150" s="186" t="inlineStr">
        <is>
          <t>CD4 ≥ 100 cells/mm³</t>
        </is>
      </c>
      <c r="G150" s="186" t="inlineStr">
        <is>
          <t>CD4 ≥ 150 cells/mm³</t>
        </is>
      </c>
      <c r="H150" s="186" t="inlineStr">
        <is>
          <t>CD4 ≥ 200 cells/mm³</t>
        </is>
      </c>
      <c r="I150" s="188" t="inlineStr">
        <is>
          <t>CD4 ≥ 250 cells/mm³</t>
        </is>
      </c>
      <c r="J150" s="185" t="inlineStr">
        <is>
          <t>3</t>
        </is>
      </c>
      <c r="K150" s="186" t="inlineStr">
        <is>
          <t>✅ คำตอบที่ถูกต้อง: ข้อ ค. CD4 ≥ 150 cells/mm³
🎯 ทำไมข้อนี้ถึงถูก: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t>
        </is>
      </c>
      <c r="L150" s="186" t="n"/>
      <c r="M150" s="186" t="inlineStr">
        <is>
          <t>Infectious diseases</t>
        </is>
      </c>
      <c r="N150" s="186" t="inlineStr">
        <is>
          <t>Pneumonia</t>
        </is>
      </c>
      <c r="O150" s="185" t="inlineStr">
        <is>
          <t>Clinic</t>
        </is>
      </c>
      <c r="P150" s="186" t="inlineStr">
        <is>
          <t>ข้อ 35 Pharma Plus เล่มม่วง (เฉลยข้อ ค)</t>
        </is>
      </c>
      <c r="Q150" s="185" t="inlineStr">
        <is>
          <t>แบบฝึกหัด</t>
        </is>
      </c>
      <c r="R150" s="185" t="inlineStr">
        <is>
          <t>เล่มม่วง</t>
        </is>
      </c>
      <c r="S150" s="185" t="n"/>
    </row>
    <row r="151" ht="24" customHeight="1" s="49">
      <c r="A151" s="187" t="n">
        <v>149</v>
      </c>
      <c r="B151" s="186"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t>
        </is>
      </c>
      <c r="C151" s="186" t="inlineStr">
        <is>
          <t>เชื้อราในข้อใดที่พบว่าเป็นสาเหตุของการเกิดเยื่อหุ้มสมองอักเสบได้บ่อยที่สุดในผู้ป่วยที่ติดเชื้อ HIV</t>
        </is>
      </c>
      <c r="D151" s="186" t="n"/>
      <c r="E151" s="186" t="inlineStr">
        <is>
          <t>Cryptococcus sp.</t>
        </is>
      </c>
      <c r="F151" s="186" t="inlineStr">
        <is>
          <t>Aspergillus sp.</t>
        </is>
      </c>
      <c r="G151" s="186" t="inlineStr">
        <is>
          <t>Candida sp.</t>
        </is>
      </c>
      <c r="H151" s="186" t="inlineStr">
        <is>
          <t>Histoplasma sp.</t>
        </is>
      </c>
      <c r="I151" s="188" t="inlineStr">
        <is>
          <t>Blastomyces sp.</t>
        </is>
      </c>
      <c r="J151" s="185" t="inlineStr">
        <is>
          <t>1</t>
        </is>
      </c>
      <c r="K151" s="186" t="inlineStr">
        <is>
          <t>✅ คำตอบที่ถูกต้อง: ข้อ ก. Cryptococcus sp.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t>
        </is>
      </c>
      <c r="L151" s="186" t="n"/>
      <c r="M151" s="186" t="inlineStr">
        <is>
          <t>Infectious diseases</t>
        </is>
      </c>
      <c r="N151" s="186" t="inlineStr">
        <is>
          <t>Pneumonia</t>
        </is>
      </c>
      <c r="O151" s="185" t="inlineStr">
        <is>
          <t>Clinic</t>
        </is>
      </c>
      <c r="P151" s="186" t="inlineStr">
        <is>
          <t>ข้อ 36 Pharma Plus เล่มม่วง (เฉลยข้อ ก)</t>
        </is>
      </c>
      <c r="Q151" s="185" t="inlineStr">
        <is>
          <t>แบบฝึกหัด</t>
        </is>
      </c>
      <c r="R151" s="185" t="inlineStr">
        <is>
          <t>เล่มม่วง</t>
        </is>
      </c>
      <c r="S151" s="185" t="n"/>
    </row>
    <row r="152" ht="24" customHeight="1" s="49">
      <c r="A152" s="187" t="n">
        <v>150</v>
      </c>
      <c r="B152" s="186" t="n"/>
      <c r="C152" s="186" t="inlineStr">
        <is>
          <t>การรักษาที่เหมาะสมสำหรับผู้ป่วยรายนี้คือข้อใด</t>
        </is>
      </c>
      <c r="D152" s="186" t="n"/>
      <c r="E152" s="186" t="inlineStr">
        <is>
          <t>Induction phase: Amphotericin B 0.6-0.7 mg/kg/day หยดเข้าหลอดเลือดดำเป็นเวลา 7-14 วัน, Consolidation phase: Itraconazole 200 mg กินวันละ 2 ครั้ง เป็นเวลา 10-12 สัปดาห์</t>
        </is>
      </c>
      <c r="F152" s="186" t="inlineStr">
        <is>
          <t>Induction phase: Amphotericin B 0.7-1.0 mg/kg/day IV ร่วมกับ Fluconazole 800 mg/day</t>
        </is>
      </c>
      <c r="G152" s="186" t="inlineStr">
        <is>
          <t>Induction phase: Amphotericin B 0.3-0.5 mg/kg/day หยดเข้าหลอดเลือดดำ เป็นเวลา 7-14 วัน, Consolidation phase: Fluconazole 200 mg กินวันละครั้ง เป็นเวลา 14-21 วัน</t>
        </is>
      </c>
      <c r="H152" s="186"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I152" s="188" t="inlineStr">
        <is>
          <t>Fluconazole 400-800 mg/day ร่วมกับ intrathecal Amphotericin B 1-1.5 mg/day</t>
        </is>
      </c>
      <c r="J152" s="185" t="inlineStr">
        <is>
          <t>2</t>
        </is>
      </c>
      <c r="K152" s="186" t="inlineStr">
        <is>
          <t>✅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t>
        </is>
      </c>
      <c r="L152" s="186" t="n"/>
      <c r="M152" s="186" t="inlineStr">
        <is>
          <t>Infectious diseases</t>
        </is>
      </c>
      <c r="N152" s="186" t="inlineStr">
        <is>
          <t>Pneumonia</t>
        </is>
      </c>
      <c r="O152" s="185" t="inlineStr">
        <is>
          <t>Clinic</t>
        </is>
      </c>
      <c r="P152" s="186" t="inlineStr">
        <is>
          <t>ข้อ 37 Pharma Plus เล่มม่วง (เฉลยข้อ ข)</t>
        </is>
      </c>
      <c r="Q152" s="185" t="inlineStr">
        <is>
          <t>แบบฝึกหัด</t>
        </is>
      </c>
      <c r="R152" s="185" t="inlineStr">
        <is>
          <t>เล่มม่วง</t>
        </is>
      </c>
      <c r="S152" s="185" t="n"/>
    </row>
    <row r="153" ht="24" customHeight="1" s="49">
      <c r="A153" s="187" t="n">
        <v>151</v>
      </c>
      <c r="B153" s="186"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t>
        </is>
      </c>
      <c r="C153" s="186" t="inlineStr">
        <is>
          <t>ผู้ป่วยมีรูปร่างผอม ปอดมีเสียงผิดปกติ
จากข้อมูลที่กล่าวมาทั้งหมด ท่านคาดว่านายมานะเริ่มต้นป่วยเป็นโรคอะไร</t>
        </is>
      </c>
      <c r="D153" s="186" t="n"/>
      <c r="E153" s="186" t="inlineStr">
        <is>
          <t>วัณโรค</t>
        </is>
      </c>
      <c r="F153" s="186" t="inlineStr">
        <is>
          <t>ปอดบวม</t>
        </is>
      </c>
      <c r="G153" s="186" t="inlineStr">
        <is>
          <t>หนองใน</t>
        </is>
      </c>
      <c r="H153" s="186" t="inlineStr">
        <is>
          <t>เชื้อราแคนดิดา</t>
        </is>
      </c>
      <c r="I153" s="188" t="inlineStr">
        <is>
          <t>เอดส์</t>
        </is>
      </c>
      <c r="J153" s="185" t="inlineStr">
        <is>
          <t>1</t>
        </is>
      </c>
      <c r="K153" s="186" t="inlineStr">
        <is>
          <t>✅ คำตอบที่ถูกต้อง: ข้อ ก. วัณโรค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t>
        </is>
      </c>
      <c r="L153" s="186" t="n"/>
      <c r="M153" s="186" t="inlineStr">
        <is>
          <t>Infectious diseases</t>
        </is>
      </c>
      <c r="N153" s="186" t="inlineStr">
        <is>
          <t>Pneumonia</t>
        </is>
      </c>
      <c r="O153" s="185" t="inlineStr">
        <is>
          <t>Clinic</t>
        </is>
      </c>
      <c r="P153" s="186" t="inlineStr">
        <is>
          <t>ข้อ 38 Pharma Plus เล่มม่วง (เฉลยข้อ )</t>
        </is>
      </c>
      <c r="Q153" s="185" t="inlineStr">
        <is>
          <t>แบบฝึกหัด</t>
        </is>
      </c>
      <c r="R153" s="185" t="inlineStr">
        <is>
          <t>เล่มม่วง</t>
        </is>
      </c>
      <c r="S153" s="185" t="n"/>
    </row>
    <row r="154" ht="24" customHeight="1" s="49">
      <c r="A154" s="187" t="n">
        <v>152</v>
      </c>
      <c r="B154" s="186" t="n"/>
      <c r="C154" s="186" t="inlineStr">
        <is>
          <t>ยา GPOvir ขององค์การเภสัชกรรมประกอบด้วย</t>
        </is>
      </c>
      <c r="D154" s="186" t="n"/>
      <c r="E154" s="186" t="inlineStr">
        <is>
          <t>Zidovudine + Didanosine + Ritonavir</t>
        </is>
      </c>
      <c r="F154" s="186" t="inlineStr">
        <is>
          <t>Stavudine + Lamivudine + Saquinavir</t>
        </is>
      </c>
      <c r="G154" s="186" t="inlineStr">
        <is>
          <t>Stavudine + Lamivudine + Nevirapine</t>
        </is>
      </c>
      <c r="H154" s="186" t="inlineStr">
        <is>
          <t>Stavudine + Lamivudine + Tenofovir</t>
        </is>
      </c>
      <c r="I154" s="188" t="inlineStr">
        <is>
          <t>ไม่มีข้อใดถูก</t>
        </is>
      </c>
      <c r="J154" s="185" t="inlineStr">
        <is>
          <t>3</t>
        </is>
      </c>
      <c r="K154" s="186" t="inlineStr">
        <is>
          <t>✅ คำตอบที่ถูกต้อง: ข้อ ค. Stavudine + Lamivudine + Nevirapine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t>
        </is>
      </c>
      <c r="L154" s="186" t="n"/>
      <c r="M154" s="186" t="inlineStr">
        <is>
          <t>Infectious diseases</t>
        </is>
      </c>
      <c r="N154" s="186" t="inlineStr">
        <is>
          <t>Pneumonia</t>
        </is>
      </c>
      <c r="O154" s="185" t="inlineStr">
        <is>
          <t>Clinic</t>
        </is>
      </c>
      <c r="P154" s="186" t="inlineStr">
        <is>
          <t>ข้อ 39 Pharma Plus เล่มม่วง (เฉลยข้อ ค)</t>
        </is>
      </c>
      <c r="Q154" s="185" t="inlineStr">
        <is>
          <t>แบบฝึกหัด</t>
        </is>
      </c>
      <c r="R154" s="185" t="inlineStr">
        <is>
          <t>เล่มม่วง</t>
        </is>
      </c>
      <c r="S154" s="185" t="n"/>
    </row>
    <row r="155" ht="24" customHeight="1" s="49">
      <c r="A155" s="187" t="n">
        <v>153</v>
      </c>
      <c r="B155" s="186" t="n"/>
      <c r="C155" s="186"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D155" s="186" t="n"/>
      <c r="E155" s="186" t="inlineStr">
        <is>
          <t>Abacavir</t>
        </is>
      </c>
      <c r="F155" s="186" t="inlineStr">
        <is>
          <t>Ritonavir</t>
        </is>
      </c>
      <c r="G155" s="186" t="inlineStr">
        <is>
          <t>Nevirapine</t>
        </is>
      </c>
      <c r="H155" s="186" t="inlineStr">
        <is>
          <t>Lamivudine</t>
        </is>
      </c>
      <c r="I155" s="188" t="inlineStr">
        <is>
          <t>Diravirdine</t>
        </is>
      </c>
      <c r="J155" s="185" t="inlineStr">
        <is>
          <t>2</t>
        </is>
      </c>
      <c r="K155" s="186" t="inlineStr">
        <is>
          <t>✅ คำตอบที่ถูกต้อง: ข้อ ข. Ritonavir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t>
        </is>
      </c>
      <c r="L155" s="186" t="n"/>
      <c r="M155" s="186" t="inlineStr">
        <is>
          <t>Infectious diseases</t>
        </is>
      </c>
      <c r="N155" s="186" t="inlineStr">
        <is>
          <t>HIV infection</t>
        </is>
      </c>
      <c r="O155" s="185" t="inlineStr">
        <is>
          <t>Clinic</t>
        </is>
      </c>
      <c r="P155" s="186" t="inlineStr">
        <is>
          <t>ข้อ 40 Pharma Plus เล่มม่วง (เฉลยข้อ ข)</t>
        </is>
      </c>
      <c r="Q155" s="185" t="inlineStr">
        <is>
          <t>แบบฝึกหัด</t>
        </is>
      </c>
      <c r="R155" s="185" t="inlineStr">
        <is>
          <t>เล่มม่วง</t>
        </is>
      </c>
      <c r="S155" s="185" t="n"/>
    </row>
    <row r="156" ht="24" customHeight="1" s="49">
      <c r="A156" s="187" t="n">
        <v>154</v>
      </c>
      <c r="B156" s="186" t="n"/>
      <c r="C156" s="186" t="inlineStr">
        <is>
          <t>ฝ้าขาวที่เกิดที่กระพุ้งแก้มในรูปแบบยาน้ำกลั้วปาก สามารถรักษาได้โดยยาชนิดใด</t>
        </is>
      </c>
      <c r="D156" s="186" t="n"/>
      <c r="E156" s="186" t="inlineStr">
        <is>
          <t>Cotrimazole</t>
        </is>
      </c>
      <c r="F156" s="186" t="inlineStr">
        <is>
          <t>Nystatin</t>
        </is>
      </c>
      <c r="G156" s="186" t="inlineStr">
        <is>
          <t>Claritromycin</t>
        </is>
      </c>
      <c r="H156" s="186" t="inlineStr">
        <is>
          <t>Itraconazole</t>
        </is>
      </c>
      <c r="I156" s="188" t="inlineStr">
        <is>
          <t>Amphotericin B</t>
        </is>
      </c>
      <c r="J156" s="185" t="inlineStr">
        <is>
          <t>2</t>
        </is>
      </c>
      <c r="K156" s="186" t="inlineStr">
        <is>
          <t>✅ คำตอบที่ถูกต้อง: ข้อ ข. Nystatin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t>
        </is>
      </c>
      <c r="L156" s="186" t="n"/>
      <c r="M156" s="186" t="inlineStr">
        <is>
          <t>Infectious diseases</t>
        </is>
      </c>
      <c r="N156" s="186" t="inlineStr">
        <is>
          <t>Pneumonia</t>
        </is>
      </c>
      <c r="O156" s="185" t="inlineStr">
        <is>
          <t>Clinic</t>
        </is>
      </c>
      <c r="P156" s="186" t="inlineStr">
        <is>
          <t>ข้อ 41 Pharma Plus เล่มม่วง (เฉลยข้อ ข ง)</t>
        </is>
      </c>
      <c r="Q156" s="185" t="inlineStr">
        <is>
          <t>แบบฝึกหัด</t>
        </is>
      </c>
      <c r="R156" s="185" t="inlineStr">
        <is>
          <t>เล่มม่วง</t>
        </is>
      </c>
      <c r="S156" s="185" t="n"/>
    </row>
    <row r="157" ht="24" customHeight="1" s="49">
      <c r="A157" s="187" t="n">
        <v>155</v>
      </c>
      <c r="B157" s="186" t="n"/>
      <c r="C157" s="186" t="inlineStr">
        <is>
          <t>จงบอกกลไกออกฤทธิ์ของ zidovudine</t>
        </is>
      </c>
      <c r="D157" s="186" t="n"/>
      <c r="E157" s="186" t="inlineStr">
        <is>
          <t>Inhibit protein synthesis</t>
        </is>
      </c>
      <c r="F157" s="186" t="inlineStr">
        <is>
          <t>Inhibit HIV protease</t>
        </is>
      </c>
      <c r="G157" s="186" t="inlineStr">
        <is>
          <t>Inhibit HIV reverse transcriptase</t>
        </is>
      </c>
      <c r="H157" s="186" t="inlineStr">
        <is>
          <t>Inhibit thymidine kinase</t>
        </is>
      </c>
      <c r="I157" s="188" t="inlineStr">
        <is>
          <t>Inhibit cell wall synthesis</t>
        </is>
      </c>
      <c r="J157" s="185" t="inlineStr">
        <is>
          <t>3</t>
        </is>
      </c>
      <c r="K157" s="186" t="inlineStr">
        <is>
          <t>✅ คำตอบที่ถูกต้อง: ข้อ ค. Inhibit HIV reverse transcriptase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t>
        </is>
      </c>
      <c r="L157" s="186" t="n"/>
      <c r="M157" s="186" t="inlineStr">
        <is>
          <t>Infectious diseases</t>
        </is>
      </c>
      <c r="N157" s="186" t="inlineStr">
        <is>
          <t>Pneumonia</t>
        </is>
      </c>
      <c r="O157" s="185" t="inlineStr">
        <is>
          <t>Clinic</t>
        </is>
      </c>
      <c r="P157" s="186" t="inlineStr">
        <is>
          <t>ข้อ 42 Pharma Plus เล่มม่วง (เฉลยข้อ ค)</t>
        </is>
      </c>
      <c r="Q157" s="185" t="inlineStr">
        <is>
          <t>แบบฝึกหัด</t>
        </is>
      </c>
      <c r="R157" s="185" t="inlineStr">
        <is>
          <t>เล่มม่วง</t>
        </is>
      </c>
      <c r="S157" s="185" t="n"/>
    </row>
    <row r="158" ht="24" customHeight="1" s="49">
      <c r="A158" s="187" t="n">
        <v>156</v>
      </c>
      <c r="B158" s="186" t="n"/>
      <c r="C158" s="186" t="inlineStr">
        <is>
          <t>พิจารณาโครงสร้างของ Ritonavir ท่านคิดว่าข้อใดไม่ถูกต้อง</t>
        </is>
      </c>
      <c r="D158" s="186" t="n"/>
      <c r="E158" s="186" t="inlineStr">
        <is>
          <t>เมื่อให้ยาร่วมกับอาหารยาจะออกฤทธิ์ช้าลง</t>
        </is>
      </c>
      <c r="F158" s="186" t="inlineStr">
        <is>
          <t>ยามีการละลายน้ำต่ำ จึงดูดซึมได้ไม่ดี</t>
        </is>
      </c>
      <c r="G158" s="186" t="inlineStr">
        <is>
          <t>เนื่องจากเป็น peptide-like จึงสลายตัวได้ง่ายในกรดในกระเพาะอาหาร</t>
        </is>
      </c>
      <c r="H158" s="186" t="inlineStr">
        <is>
          <t>ไม่มี basic functionality จึงไม่ ionize ในทางเดินอาหาร</t>
        </is>
      </c>
      <c r="I158" s="188" t="inlineStr">
        <is>
          <t>ยามี polar functionality จึงละลายน้ำได้ดี</t>
        </is>
      </c>
      <c r="J158" s="185" t="inlineStr">
        <is>
          <t>1</t>
        </is>
      </c>
      <c r="K158" s="186" t="inlineStr">
        <is>
          <t>✅ คำตอบที่ถูกต้อง: ข้อ ก. เมื่อให้ยาร่วมกับอาหารยาจะออกฤทธิ์ช้าลง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t>
        </is>
      </c>
      <c r="L158" s="186" t="n"/>
      <c r="M158" s="186" t="inlineStr">
        <is>
          <t>Infectious diseases</t>
        </is>
      </c>
      <c r="N158" s="186" t="inlineStr">
        <is>
          <t>Pneumonia</t>
        </is>
      </c>
      <c r="O158" s="185" t="inlineStr">
        <is>
          <t>Clinic</t>
        </is>
      </c>
      <c r="P158" s="186" t="inlineStr">
        <is>
          <t>ข้อ 43 Pharma Plus เล่มม่วง (เฉลยข้อ ก ง จ)</t>
        </is>
      </c>
      <c r="Q158" s="185" t="inlineStr">
        <is>
          <t>แบบฝึกหัด</t>
        </is>
      </c>
      <c r="R158" s="185" t="inlineStr">
        <is>
          <t>เล่มม่วง</t>
        </is>
      </c>
      <c r="S158" s="185" t="n"/>
    </row>
    <row r="159" ht="24" customHeight="1" s="49">
      <c r="A159" s="187" t="n">
        <v>157</v>
      </c>
      <c r="B159" s="186" t="n"/>
      <c r="C159" s="186" t="inlineStr">
        <is>
          <t>เมื่อคนใช้หักเม็ดยา rifampin ซึ่งเป็น white sugar-coated tablet พบว่าในยาเม็ดเป็นสีส้มแดงทั้งเม็ด ท่านจะอธิบายให้คนใช้เข้าใจอย่างไร</t>
        </is>
      </c>
      <c r="D159" s="186" t="n"/>
      <c r="E159" s="186" t="inlineStr">
        <is>
          <t>ยาเสียเนื่องจาก air oxidation</t>
        </is>
      </c>
      <c r="F159" s="186" t="inlineStr">
        <is>
          <t>ยาเสียเนื่องจาก hydrolysis ของส่วน hydrozone</t>
        </is>
      </c>
      <c r="G159" s="186" t="inlineStr">
        <is>
          <t>ยาไม่เสีย เป็นธรรมชาติของยาเม็ดชนิดนี้</t>
        </is>
      </c>
      <c r="H159" s="186" t="inlineStr">
        <is>
          <t>ยาเสียเนื่องจากความชื้นในอากาศ</t>
        </is>
      </c>
      <c r="I159" s="188" t="inlineStr">
        <is>
          <t>ยาไม่เสีย สีที่เกิดขึ้นนั้นเกิดกับการแต่งสี</t>
        </is>
      </c>
      <c r="J159" s="185" t="inlineStr">
        <is>
          <t>3</t>
        </is>
      </c>
      <c r="K159" s="186" t="inlineStr">
        <is>
          <t>✅ คำตอบที่ถูกต้อง: ข้อ ค. ยาไม่เสีย เป็นธรรมชาติของยาเม็ดชนิดนี้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t>
        </is>
      </c>
      <c r="L159" s="186" t="n"/>
      <c r="M159" s="186" t="inlineStr">
        <is>
          <t>Infectious diseases</t>
        </is>
      </c>
      <c r="N159" s="186" t="inlineStr">
        <is>
          <t>Tuberculosis</t>
        </is>
      </c>
      <c r="O159" s="185" t="inlineStr">
        <is>
          <t>Clinic</t>
        </is>
      </c>
      <c r="P159" s="186" t="inlineStr">
        <is>
          <t>ข้อ 44 Pharma Plus เล่มม่วง (เฉลยข้อ ค)</t>
        </is>
      </c>
      <c r="Q159" s="185" t="inlineStr">
        <is>
          <t>แบบฝึกหัด</t>
        </is>
      </c>
      <c r="R159" s="185" t="inlineStr">
        <is>
          <t>เล่มม่วง</t>
        </is>
      </c>
      <c r="S159" s="185" t="n"/>
    </row>
    <row r="160" ht="24" customHeight="1" s="49">
      <c r="A160" s="187" t="n">
        <v>158</v>
      </c>
      <c r="B160" s="186" t="inlineStr">
        <is>
          <t>ผู้ป่วยติดเชื้อ HIV และมีวัณโรคร่วม ที่ได้รับการรักษาด้วยยาต้านไวรัสและยาต้านวัณโรค First line drug</t>
        </is>
      </c>
      <c r="C160" s="186" t="inlineStr">
        <is>
          <t>อาจมีอาการชาและรู้สึกซ่า ๆ ที่มือและเท้า ข้อใดเป็นสาเหตุของอาการดังกล่าว</t>
        </is>
      </c>
      <c r="D160" s="186" t="n"/>
      <c r="E160" s="186" t="inlineStr">
        <is>
          <t>ขาด Vitamin D เนื่องจากได้รับแสงแดดไม่พอ</t>
        </is>
      </c>
      <c r="F160" s="186" t="inlineStr">
        <is>
          <t>ขาด Vitamin B6 เนื่องจากได้รับการรักษาด้วยยา isoniazid</t>
        </is>
      </c>
      <c r="G160" s="186" t="inlineStr">
        <is>
          <t>ขาด folate เนื่องจากสูญเสียปัสสาวะเพิ่มขึ้น</t>
        </is>
      </c>
      <c r="H160" s="186" t="inlineStr">
        <is>
          <t>ขาด Vitamin B12 เนื่องจากการดูดซึมผิดปกติ</t>
        </is>
      </c>
      <c r="I160" s="188" t="inlineStr">
        <is>
          <t>ขาด Zn เนื่องจากยาท าให้เบื่ออาหาร จึงได้รับ Zn จากอาหารน้อยลง</t>
        </is>
      </c>
      <c r="J160" s="185" t="inlineStr">
        <is>
          <t>1</t>
        </is>
      </c>
      <c r="K160" s="186" t="inlineStr">
        <is>
          <t>✅ คำตอบที่ถูกต้อง: ข้อ ก. ขาด Vitamin D เนื่องจากได้รับแสงแดดไม่พอ
🎯 ทำไมข้อนี้ถึงถูก: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t>
        </is>
      </c>
      <c r="L160" s="186" t="n"/>
      <c r="M160" s="186" t="inlineStr">
        <is>
          <t>Infectious diseases</t>
        </is>
      </c>
      <c r="N160" s="186" t="inlineStr">
        <is>
          <t>HIV infection</t>
        </is>
      </c>
      <c r="O160" s="185" t="inlineStr">
        <is>
          <t>Clinic</t>
        </is>
      </c>
      <c r="P160" s="186" t="inlineStr">
        <is>
          <t>Mock PLE-CC 1 ข้อ 104</t>
        </is>
      </c>
      <c r="Q160" s="185" t="inlineStr">
        <is>
          <t>แบบฝึกหัด</t>
        </is>
      </c>
      <c r="R160" s="185" t="inlineStr">
        <is>
          <t>เล่มม่วง</t>
        </is>
      </c>
      <c r="S160" s="185" t="n"/>
    </row>
    <row r="161" ht="24" customHeight="1" s="49">
      <c r="A161" s="187" t="n">
        <v>159</v>
      </c>
      <c r="B161" s="186" t="n"/>
      <c r="C161" s="186" t="inlineStr">
        <is>
          <t>อาการของผู้ป่วยเข้าได้กับโรคใด</t>
        </is>
      </c>
      <c r="D161" s="186" t="n"/>
      <c r="E161" s="186" t="inlineStr">
        <is>
          <t>photosensitivity</t>
        </is>
      </c>
      <c r="F161" s="186" t="inlineStr">
        <is>
          <t>eczema</t>
        </is>
      </c>
      <c r="G161" s="186" t="inlineStr">
        <is>
          <t>impetigo</t>
        </is>
      </c>
      <c r="H161" s="186" t="inlineStr">
        <is>
          <t>canker sore</t>
        </is>
      </c>
      <c r="I161" s="188" t="inlineStr">
        <is>
          <t>Cold sore</t>
        </is>
      </c>
      <c r="J161" s="185" t="inlineStr">
        <is>
          <t>4</t>
        </is>
      </c>
      <c r="K161" s="186" t="inlineStr">
        <is>
          <t>✅ คำตอบที่ถูกต้อง: ข้อ ง. canker sore
🎯 ทำไมข้อนี้ถึงถูก: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t>
        </is>
      </c>
      <c r="L161" s="186" t="n"/>
      <c r="M161" s="186" t="inlineStr">
        <is>
          <t>Infectious diseases</t>
        </is>
      </c>
      <c r="N161" s="186" t="inlineStr">
        <is>
          <t>Pneumonia</t>
        </is>
      </c>
      <c r="O161" s="185" t="inlineStr">
        <is>
          <t>Clinic</t>
        </is>
      </c>
      <c r="P161" s="186" t="inlineStr">
        <is>
          <t>Mock PLE-CC 1 ข้อ 119</t>
        </is>
      </c>
      <c r="Q161" s="185" t="inlineStr">
        <is>
          <t>แบบฝึกหัด</t>
        </is>
      </c>
      <c r="R161" s="185" t="inlineStr">
        <is>
          <t>เล่มม่วง</t>
        </is>
      </c>
      <c r="S161" s="185" t="n"/>
    </row>
    <row r="162" ht="24" customHeight="1" s="49">
      <c r="A162" s="187" t="n">
        <v>160</v>
      </c>
      <c r="B162" s="186" t="n"/>
      <c r="C162" s="186" t="inlineStr">
        <is>
          <t>ข้อใดไม่ใช่ปัจจัยกระตุ้นที่สำคัญที่ทำให้โรคนี้กำเริบ</t>
        </is>
      </c>
      <c r="D162" s="186" t="n"/>
      <c r="E162" s="186" t="inlineStr">
        <is>
          <t>การนอนหลับไม่เพียงพอ</t>
        </is>
      </c>
      <c r="F162" s="186" t="inlineStr">
        <is>
          <t>ภาวะเครียด</t>
        </is>
      </c>
      <c r="G162" s="186" t="inlineStr">
        <is>
          <t>เจอแสงแดดจัด</t>
        </is>
      </c>
      <c r="H162" s="186" t="inlineStr">
        <is>
          <t>การได้รับ amoxicillin</t>
        </is>
      </c>
      <c r="I162" s="188" t="inlineStr">
        <is>
          <t>ติดเชื้อไวรัสเช่นไข้หวัด</t>
        </is>
      </c>
      <c r="J162" s="185" t="inlineStr">
        <is>
          <t>2</t>
        </is>
      </c>
      <c r="K162" s="186" t="inlineStr">
        <is>
          <t>✅ คำตอบที่ถูกต้อง: ข้อ ข. ภาวะเครียด
🎯 ทำไมข้อนี้ถึงถูก: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t>
        </is>
      </c>
      <c r="L162" s="186" t="n"/>
      <c r="M162" s="186" t="inlineStr">
        <is>
          <t>Infectious diseases</t>
        </is>
      </c>
      <c r="N162" s="186" t="inlineStr">
        <is>
          <t>Pneumonia</t>
        </is>
      </c>
      <c r="O162" s="185" t="inlineStr">
        <is>
          <t>Clinic</t>
        </is>
      </c>
      <c r="P162" s="186" t="inlineStr">
        <is>
          <t>Mock PLE-CC 1 ข้อ 123</t>
        </is>
      </c>
      <c r="Q162" s="185" t="inlineStr">
        <is>
          <t>แบบฝึกหัด</t>
        </is>
      </c>
      <c r="R162" s="185" t="inlineStr">
        <is>
          <t>เล่มม่วง</t>
        </is>
      </c>
      <c r="S162" s="185" t="n"/>
    </row>
    <row r="163" ht="24" customHeight="1" s="49">
      <c r="A163" s="187" t="n">
        <v>161</v>
      </c>
      <c r="B163" s="186" t="n"/>
      <c r="C163" s="186" t="inlineStr">
        <is>
          <t>สูตรยาต้านไวรัสมาตรฐานทางเลือกแรกที่แนะนำสำหรับการป้องกันการติดเชื้อ HIV ก่อนการสัมผัสโรค (Pre-Exposure Prophylaxis: PrEP) ในบุคคลที่มีพฤติกรรมเสี่ยงคือสูตรใด</t>
        </is>
      </c>
      <c r="D163" s="186" t="n"/>
      <c r="E163" s="186" t="inlineStr">
        <is>
          <t>ยารวมเม็ด Tenofovir disoproxil fumarate / Emtricitabine (TDF/FTC 300/200 mg) รับประทานวันละ 1 ครั้ง</t>
        </is>
      </c>
      <c r="F163" s="186" t="inlineStr">
        <is>
          <t>Vancomycin 1 g ฉีดเข้าหลอดเลือดดำทุก 12 ชั่วโมง</t>
        </is>
      </c>
      <c r="G163" s="186" t="inlineStr">
        <is>
          <t>Meropenem 1 g ฉีดเข้าหลอดเลือดดำทุก 8 ชั่วโมง</t>
        </is>
      </c>
      <c r="H163" s="186" t="inlineStr">
        <is>
          <t>Cefazolin 1 g ฉีดเข้าหลอดเลือดดำทุก 8 ชั่วโมง</t>
        </is>
      </c>
      <c r="I163" s="188" t="inlineStr">
        <is>
          <t>Amoxicillin/Clavulanate 1 g รับประทานวันละ 2 ครั้ง</t>
        </is>
      </c>
      <c r="J163" s="185" t="inlineStr">
        <is>
          <t>1</t>
        </is>
      </c>
      <c r="K163" s="186" t="inlineStr">
        <is>
          <t>✅ คำตอบที่ถูกต้อง: ข้อ ก. ยารวมเม็ด Tenofovir disoproxil fumarate / Emtricitabine (TDF/FTC 300/200 mg) รับประทานวันละ 1 ครั้ง
🎯 ทำไมข้อนี้ถึงถูก:
สูตรยามาตรฐานทางเลือกแรกสำหรับ Daily PrEP ตามแนวทางขององค์การอนามัยโลก (WHO) และแนวทางเวชปฏิบัติประเทศไทย คือ ยารวมเม็ด TDF 300 mg / FTC 200 mg (หรือ TDF/3TC) รับประทานวันละ 1 เม็ดอย่างต่อเนื่อง โดยผู้รับบริการต้องได้รับการตรวจคัดกรองยืนยันว่ามีผลเลือด HIV-negative, มีการทำงานของไตปกติ (CrCl ≥ 60 mL/min), และตรวจคัดกรองไวรัสตับอักเสบบี (HBsAg) ก่อนเริ่มยา
🔍 ข้ออื่นผิดเพราะอะไร:
• ข้อ ข. Vancomycin 1 g IV Q12H: เป็นยาปฏิชีวนะกลุ่ม Glycopeptide
• ข้อ ค. Meropenem 1 g IV Q8H: เป็นยาปฏิชีวนะกลุ่ม Carbapenem
• ข้อ ง. Cefazolin 1 g IV Q8H: เป็นยาปฏิชีวนะกลุ่ม 1st generation Cephalosporin (Surgical prophylaxis)
• ข้อ จ. Amoxicillin/Clavulanate 1 g BID: เป็นยาปฏิชีวนะกลุ่ม Aminopenicillin + Beta-lactamase inhibitor</t>
        </is>
      </c>
      <c r="L163" s="186" t="n"/>
      <c r="M163" s="186" t="inlineStr">
        <is>
          <t>Infectious diseases</t>
        </is>
      </c>
      <c r="N163" s="186" t="inlineStr">
        <is>
          <t>HIV infection</t>
        </is>
      </c>
      <c r="O163" s="185" t="inlineStr">
        <is>
          <t>Clinic</t>
        </is>
      </c>
      <c r="P163" s="186" t="inlineStr">
        <is>
          <t>PLE-CC1 ปี 2566 Day 1 ข้อ 1</t>
        </is>
      </c>
      <c r="Q163" s="185" t="inlineStr">
        <is>
          <t>ข้อสอบจริง</t>
        </is>
      </c>
      <c r="R163" s="185" t="inlineStr">
        <is>
          <t>2566</t>
        </is>
      </c>
      <c r="S163" s="185" t="n"/>
    </row>
    <row r="164" ht="24" customHeight="1" s="49">
      <c r="A164" s="187" t="n">
        <v>162</v>
      </c>
      <c r="B164" s="186" t="n"/>
      <c r="C164" s="186" t="inlineStr">
        <is>
          <t>ในกรณีที่บุคคลสัมผัสเชื้อ HIV จากอุบัติเหตุหรือมีเพศสัมพันธ์ที่ไม่ได้ป้องกัน (PEP) สูตรยาต้านไวรัสที่แนะนำเป็นทางเลือกแรกในการป้องกันการติดเชื้อหลังสัมผัสตามแนวทางเวชปฏิบัติของไทยคือสูตรใด</t>
        </is>
      </c>
      <c r="D164" s="186" t="n"/>
      <c r="E164" s="186" t="inlineStr">
        <is>
          <t>ยารวมเม็ด (TDF หรือ TAF) + (3TC หรือ FTC) ร่วมกับ Dolutegravir (DTG) 50 mg รับประทานวันละครั้ง นาน 28 วัน</t>
        </is>
      </c>
      <c r="F164" s="186" t="inlineStr">
        <is>
          <t>Amoxicillin/Clavulanate 1 g รับประทานวันละ 2 ครั้ง นาน 7 วัน</t>
        </is>
      </c>
      <c r="G164" s="186" t="inlineStr">
        <is>
          <t>Ceftriaxone 1 g ฉีดเข้าหลอดเลือดดำวันละครั้ง นาน 3 วัน</t>
        </is>
      </c>
      <c r="H164" s="186" t="inlineStr">
        <is>
          <t>Ciprofloxacin 500 mg รับประทานวันละ 2 ครั้ง นาน 14 วัน</t>
        </is>
      </c>
      <c r="I164" s="188" t="inlineStr">
        <is>
          <t>Azithromycin 500 mg รับประทานวันละครั้ง นาน 3 วัน</t>
        </is>
      </c>
      <c r="J164" s="185" t="inlineStr">
        <is>
          <t>1</t>
        </is>
      </c>
      <c r="K164" s="186" t="inlineStr">
        <is>
          <t>✅ คำตอบที่ถูกต้อง: ข้อ ก. ยารวมเม็ด (TDF หรือ TAF) + (3TC หรือ FTC) ร่วมกับ Dolutegravir (DTG) 50 mg รับประทานวันละครั้ง นาน 28 วัน
🎯 ทำไมข้อนี้ถึงถูก:
ตามแนวทางเวชปฏิบัติแห่งชาติฯ ประเทศไทย สูตรยา PEP ที่แนะนำเป็นอันดับแรก (Preferred PEP regimen) คือ สูตรยา 3 ขนาน ได้แก่ 2 NRTIs (TDF/FTC 300/200 mg หรือ TDF/3TC 300/300 mg) ร่วมกับ 1 INSTI (Dolutegravir: DTG 50 mg OD) โดยต้องเริ่มยาให้เร็วที่สุดภายใน 72 ชั่วโมงหลังสัมผัสเชื้อ และรับประทานต่อเนื่องเป็นเวลา 28 วัน (28 days)
🔍 ข้ออื่นผิดเพราะอะไร:
• ข้อ ข. Amoxicillin/Clavulanate: เป็นยาปฏิชีวนะรักษาแบคทีเรีย
• ข้อ ค. Ceftriaxone 1 g IV OD: เป็นยาปฏิชีวนะรักษาหนองใน/การติดเชื้อในกระแสเลือด
• ข้อ ง. Ciprofloxacin 500 mg BID: เป็นยาปฏิชีวนะกลุ่ม Fluoroquinolone
• ข้อ จ. Azithromycin 500 mg OD: เป็นยาปฏิชีวนะกลุ่ม Macrolide</t>
        </is>
      </c>
      <c r="L164" s="186" t="n"/>
      <c r="M164" s="186" t="inlineStr">
        <is>
          <t>Infectious diseases</t>
        </is>
      </c>
      <c r="N164" s="186" t="inlineStr">
        <is>
          <t>HIV infection</t>
        </is>
      </c>
      <c r="O164" s="185" t="inlineStr">
        <is>
          <t>Clinic</t>
        </is>
      </c>
      <c r="P164" s="186" t="inlineStr">
        <is>
          <t>PLE-CC1 ปี 2566 Day 1 ข้อ 5</t>
        </is>
      </c>
      <c r="Q164" s="185" t="inlineStr">
        <is>
          <t>ข้อสอบจริง</t>
        </is>
      </c>
      <c r="R164" s="185" t="inlineStr">
        <is>
          <t>2566</t>
        </is>
      </c>
      <c r="S164" s="185" t="n"/>
    </row>
    <row r="165" ht="24" customHeight="1" s="49">
      <c r="A165" s="187" t="n">
        <v>163</v>
      </c>
      <c r="B165" s="186" t="n"/>
      <c r="C165" s="186" t="inlineStr">
        <is>
          <t>ข้อใดคือสูตรยาปฏิชีวนะชนิดรับประทาน (Oral antibiotics) ที่เหมาะสมตามแนวทางเวชปฏิบัติในการรักษาโรคปอดอักเสบชุมชนแบบผู้ป่วยนอก (Outpatient Community-Acquired Pneumonia: CAP) ในผู้ใหญ่</t>
        </is>
      </c>
      <c r="D165" s="186" t="n"/>
      <c r="E165" s="186" t="inlineStr">
        <is>
          <t>Amoxicillin ขนาดสูง (1 g TID) หรือ Amoxicillin/Clavulanate ร่วมกับ Azithromycin หรือ Doxycycline เดี่ยว</t>
        </is>
      </c>
      <c r="F165" s="186" t="inlineStr">
        <is>
          <t>Metronidazole 400 mg รับประทานวันละ 3 ครั้ง เดี่ยวๆ</t>
        </is>
      </c>
      <c r="G165" s="186" t="inlineStr">
        <is>
          <t>Nitrofurantoin 100 mg รับประทานวันละ 2 ครั้ง เดี่ยวๆ</t>
        </is>
      </c>
      <c r="H165" s="186" t="inlineStr">
        <is>
          <t>Cloxacillin 500 mg รับประทานวันละ 4 ครั้ง ก่อนอาหาร</t>
        </is>
      </c>
      <c r="I165" s="188" t="inlineStr">
        <is>
          <t>Colistin ชนิดรับประทานวันละ 3 ครั้ง</t>
        </is>
      </c>
      <c r="J165" s="185" t="inlineStr">
        <is>
          <t>1</t>
        </is>
      </c>
      <c r="K165" s="186" t="inlineStr">
        <is>
          <t>✅ คำตอบที่ถูกต้อง: ข้อ ก. Amoxicillin ขนาดสูง (1 g TID) หรือ Amoxicillin/Clavulanate ร่วมกับ Azithromycin หรือ Doxycycline เดี่ยว
🎯 ทำไมข้อนี้ถึงถูก:
ตามแนวทางเวชปฏิบัติ IDSA/ATS และแนวทางโรคปอดอักเสบชุมชนในประเทศไทย: ผู้ป่วยนอกที่ไม่มีโรคร่วม (No comorbidities) แนะนำ Amoxicillin (1 g TID) หรือ Doxycycline (100 mg BID) หรือ Macrolide (Azithromycin 500 mg วันแรกตามด้วย 250 mg OD); หากมีโรคร่วม (Comorbidities) แนะนำ Amoxicillin/Clavulanate ร่วมกับ Macrolide หรือ Doxycycline หรือใช้ Respiratory fluoroquinolone (Levofloxacin / Moxifloxacin)
🔍 ข้ออื่นผิดเพราะอะไร:
• ข้อ ข. Metronidazole เดี่ยว: ออกฤทธิ์เฉพาะ Anaerobic bacteria และ Protozoa ไม่ครอบคลุมเชื้อทางเดินหายใจ
• ข้อ ค. Nitrofurantoin: ขับออกทางไตในความเข้มข้นสูง ใช้เฉพาะ Uncomplicated cystitis ไม่มีระดับยาในเนื้อเยื่อปอด
• ข้อ ง. Cloxacillin: ครอบคลุมเฉพาะ MSSA ไม่ครอบคลุม Strep pneumoniae หรือ Atypical pathogens
• ข้อ จ. Colistin ชนิดรับประทาน: ไม่ดูดซึมจากทางเดินอาหาร</t>
        </is>
      </c>
      <c r="L165" s="186" t="n"/>
      <c r="M165" s="186" t="inlineStr">
        <is>
          <t>Infectious diseases</t>
        </is>
      </c>
      <c r="N165" s="186" t="inlineStr">
        <is>
          <t>Pneumonia</t>
        </is>
      </c>
      <c r="O165" s="185" t="inlineStr">
        <is>
          <t>Clinic</t>
        </is>
      </c>
      <c r="P165" s="186" t="inlineStr">
        <is>
          <t>PLE-CC1 ปี 2566 Day 2 ข้อ 4</t>
        </is>
      </c>
      <c r="Q165" s="185" t="inlineStr">
        <is>
          <t>ข้อสอบจริง</t>
        </is>
      </c>
      <c r="R165" s="185" t="inlineStr">
        <is>
          <t>2566</t>
        </is>
      </c>
      <c r="S165" s="185" t="n"/>
    </row>
    <row r="166" ht="24" customHeight="1" s="49">
      <c r="A166" s="187" t="n">
        <v>164</v>
      </c>
      <c r="B166" s="186" t="n"/>
      <c r="C166" s="186" t="inlineStr">
        <is>
          <t>สูตรการให้ยาผสมระหว่าง Aprepitant + Ondansetron + Dexamethasone มีข้อบ่งใช้ที่ได้รับการรับรองตามมาตรฐานแนวทางเวชปฏิบัติข้อใด</t>
        </is>
      </c>
      <c r="D166" s="186" t="n"/>
      <c r="E166" s="186" t="inlineStr">
        <is>
          <t>ป้องกันอาการคลื่นไส้อาเจียนจากยาเคมีบำบัดที่มีความเสี่ยงสูงมาก (Highly Emetogenic Chemotherapy: HEC เช่น Cisplatin หรือ AC regimen)</t>
        </is>
      </c>
      <c r="F166" s="186" t="inlineStr">
        <is>
          <t>รักษาโรคกระเพาะอาหารอักเสบเฉียบพลันจากความเครียด</t>
        </is>
      </c>
      <c r="G166" s="186" t="inlineStr">
        <is>
          <t>ป้องกันอาการเมารถเมาเรือจากการเดินทาง (Motion sickness)</t>
        </is>
      </c>
      <c r="H166" s="186" t="inlineStr">
        <is>
          <t>รักษาอาการสะอึกเรื้อรังที่ไม่ทราบสาเหตุ</t>
        </is>
      </c>
      <c r="I166" s="188" t="inlineStr">
        <is>
          <t>รักษาอาการแพ้ท้องคลื่นไส้อาเจียนในสตรีมีครรภ์ระยะแรก</t>
        </is>
      </c>
      <c r="J166" s="185" t="inlineStr">
        <is>
          <t>1</t>
        </is>
      </c>
      <c r="K166" s="186" t="inlineStr">
        <is>
          <t>✅ คำตอบที่ถูกต้อง: ข้อ ก. ป้องกันอาการคลื่นไส้อาเจียนจากยาเคมีบำบัดที่มีความเสี่ยงสูงมาก (Highly Emetogenic Chemotherapy: HEC เช่น Cisplatin หรือ AC regimen)
🎯 ทำไมข้อนี้ถึงถูก:
Aprepitant (NK1 receptor antagonist) ร่วมกับ Ondansetron (5-HT3 receptor antagonist) และ Dexamethasone (Corticosteroid) มีข้อบ่งใช้หลักในการ ป้องกันภาวะคลื่นไส้อาเจียนจากยาเคมีบำบัดกลุ่ม Highly Emetogenic Chemotherapy (HEC) เช่น Cisplatin, Carmustine, Cyclophosphamide ขนาดสูง หรือสูตร AC ในมะเร็งเต้านม โดยปิดกั้นทั้งระบบ Substance P/NK1 ในสมองและ 5-HT3 ที่ทางเดินอาหาร
🔍 ข้ออื่นผิดเพราะอะไร:
• ข้อ ข. การรักษาโรคกระเพาะอาหารอักเสบเฉียบพลัน: ใช้ Antacids หรือ H2RA/PPI
• ข้อ ค. การป้องกันอาการเมารถเมาเรือ (Motion sickness): ใช้ Dimenhydrinate หรือ Scopolamine
• ข้อ ง. การรักษาอาการสะอึกเรื้อรัง: ใช้ Chlorpromazine หรือ Baclofen
• ข้อ จ. การป้องกันอาการคลื่นไส้จากการตั้งครรภ์: ใช้ Vitamin B6 (Pyridoxine) ร่วมกับ Doxylamine</t>
        </is>
      </c>
      <c r="L166" s="186" t="n"/>
      <c r="M166" s="186" t="inlineStr">
        <is>
          <t>Infectious diseases</t>
        </is>
      </c>
      <c r="N166" s="186" t="inlineStr">
        <is>
          <t>Pneumonia</t>
        </is>
      </c>
      <c r="O166" s="185" t="inlineStr">
        <is>
          <t>Clinic</t>
        </is>
      </c>
      <c r="P166" s="186" t="inlineStr">
        <is>
          <t>PLE-CC1 ปี 2566 Day 2 ข้อ 1</t>
        </is>
      </c>
      <c r="Q166" s="185" t="inlineStr">
        <is>
          <t>ข้อสอบจริง</t>
        </is>
      </c>
      <c r="R166" s="185" t="inlineStr">
        <is>
          <t>2566</t>
        </is>
      </c>
      <c r="S166" s="185" t="n"/>
    </row>
    <row r="167" ht="24" customHeight="1" s="49">
      <c r="A167" s="187" t="n">
        <v>165</v>
      </c>
      <c r="B167" s="186" t="n"/>
      <c r="C167" s="186" t="inlineStr">
        <is>
          <t>ผู้ป่วยชายอายุ 28 ปี การทำงานของไตปกติ มีอาการตุ่มน้ำใสขึ้นที่บริเวณริมฝีปาก เจ็บแสบ วินิจฉัยเป็นโรคเริมที่ริมฝีปาก (Herpes Labialis) ควรได้รับยา Acyclovir ชนิดรับประทานในขนาดและวิธีใช้อย่างไร</t>
        </is>
      </c>
      <c r="D167" s="186" t="n"/>
      <c r="E167" s="186" t="inlineStr">
        <is>
          <t>Acyclovir 400 mg รับประทานวันละ 3 ครั้ง (หรือ 200 mg วันละ 5 ครั้ง) เป็นเวลา 5 - 10 วัน เริ่มยาภายใน 48 ชั่วโมงแรกที่มีอาการ</t>
        </is>
      </c>
      <c r="F167" s="186" t="inlineStr">
        <is>
          <t>Dolutegravir 50 mg รับประทานวันละครั้ง เป็นเวลา 7 วัน</t>
        </is>
      </c>
      <c r="G167" s="186" t="inlineStr">
        <is>
          <t>Vancomycin 1 g ฉีดเข้าหลอดเลือดดำทุก 12 ชั่วโมง นาน 14 วัน</t>
        </is>
      </c>
      <c r="H167" s="186" t="inlineStr">
        <is>
          <t>Meropenem 1 g ฉีดเข้าหลอดเลือดดำทุก 8 ชั่วโมง นาน 5 วัน</t>
        </is>
      </c>
      <c r="I167" s="188" t="inlineStr">
        <is>
          <t>Cefazolin 1 g ฉีดเข้าหลอดเลือดดำทุก 8 ชั่วโมง นาน 7 วัน</t>
        </is>
      </c>
      <c r="J167" s="185" t="inlineStr">
        <is>
          <t>1</t>
        </is>
      </c>
      <c r="K167" s="186" t="inlineStr">
        <is>
          <t>✅ คำตอบที่ถูกต้อง: ข้อ ก. Acyclovir 400 mg รับประทานวันละ 3 ครั้ง (หรือ 200 mg วันละ 5 ครั้ง) เป็นเวลา 5 - 10 วัน เริ่มยาภายใน 48 ชั่วโมงแรกที่มีอาการ
🎯 ทำไมข้อนี้ถึงถูก:
ขนาดยา Acyclovir ชนิดรับประทานในการรักษา Recurrent Herpes Labialis หรือ Primary episode ในผู้ป่วยที่มีการทำงานของไตปกติ คือ Acyclovir 400 mg รับประทานวันละ 3 ครั้ง (TID) หรือ 200 mg รับประทานวันละ 5 ครั้ง (ทุก 4 ชั่วโมง เว้นเวลานอน) เป็นเวลา 5 ถึง 10 วัน (สำหรับ Recurrent อาจให้ 5 วัน) โดยต้องเริ่มรับประทานยาให้เร็วที่สุดในระยะเริ่มต้น (Prodromal phase) หรือภายใน 48 ชั่วโมงแรกที่เริ่มมีตุ่มน้ำใส
🔍 ข้ออื่นผิดเพราะอะไร:
• ข้อ ข. Dolutegravir 50 mg OD: เป็นยาต้านไวรัส HIV
• ข้อ ค. Vancomycin 1 g IV Q12H: เป็นยาปฏิชีวนะรักษาแบคทีเรียแกรมบวก
• ข้อ ง. Meropenem 1 g IV Q8H: เป็นยาปฏิชีวนะรักษาแบคทีเรีย
• ข้อ จ. Cefazolin 1 g IV Q8H: เป็นยาปฏิชีวนะ Cephalosporin</t>
        </is>
      </c>
      <c r="L167" s="186" t="n"/>
      <c r="M167" s="186" t="inlineStr">
        <is>
          <t>Infectious diseases</t>
        </is>
      </c>
      <c r="N167" s="186" t="inlineStr">
        <is>
          <t>Pneumonia</t>
        </is>
      </c>
      <c r="O167" s="185" t="inlineStr">
        <is>
          <t>Clinic</t>
        </is>
      </c>
      <c r="P167" s="186" t="inlineStr">
        <is>
          <t>PLE-CC1 ปี 2566 Day 2 ข้อ 7</t>
        </is>
      </c>
      <c r="Q167" s="185" t="inlineStr">
        <is>
          <t>ข้อสอบจริง</t>
        </is>
      </c>
      <c r="R167" s="185" t="inlineStr">
        <is>
          <t>2566</t>
        </is>
      </c>
      <c r="S167" s="185" t="n"/>
    </row>
    <row r="168" ht="24" customHeight="1" s="49">
      <c r="A168" s="187" t="n">
        <v>166</v>
      </c>
      <c r="B168" s="186" t="n"/>
      <c r="C168" s="186" t="inlineStr">
        <is>
          <t>สมุนไพรในบัญชียาหลักแห่งชาติชนิดใดที่มีสารสกัดในรูปแบบครีมสำหรับใช้ทาภายนอก เพื่อรักษาแผลจากโรคเริม (Herpes simplex) และโรคงูสวัด (Herpes zoster)</t>
        </is>
      </c>
      <c r="D168" s="186" t="n"/>
      <c r="E168" s="186" t="inlineStr">
        <is>
          <t>พญายอ / เสลดพังพอนตัวเมีย (Clinacanthus nutans) สารสกัดในรูปแบบครีมทาภายนอก</t>
        </is>
      </c>
      <c r="F168" s="186" t="inlineStr">
        <is>
          <t>ฟ้าทะลายโจร (Andrographis paniculata) ชนิดแคปซูล</t>
        </is>
      </c>
      <c r="G168" s="186" t="inlineStr">
        <is>
          <t>ขมิ้นชัน (Curcuma longa) ชนิดผงบรรจุแคปซูล</t>
        </is>
      </c>
      <c r="H168" s="186" t="inlineStr">
        <is>
          <t>ใบบัวบก (Centella asiatica) ชนิดขี้ผึ้ง</t>
        </is>
      </c>
      <c r="I168" s="188" t="inlineStr">
        <is>
          <t>ชุมเห็ดเทศ (Senna alata) ชนิดสารสกัดโลชั่น</t>
        </is>
      </c>
      <c r="J168" s="185" t="inlineStr">
        <is>
          <t>1</t>
        </is>
      </c>
      <c r="K168" s="186" t="inlineStr">
        <is>
          <t>✅ คำตอบที่ถูกต้อง: ข้อ ก. พญายอ / เสลดพังพอนตัวเมีย (Clinacanthus nutans) สารสกัดในรูปแบบครีมทาภายนอก
🎯 ทำไมข้อนี้ถึงถูก:
พญายอ หรือ เสลดพังพอนตัวเมีย (Clinacanthus nutans (Burm.f.) Lindau) สารสกัดจากใบมีสารออกฤทธิ์กลุ่ม Flavonoids และ Monogalactosyl diglyceride ที่มีฤทธิ์ยับยั้งการเพิ่มจำนวนของเชื้อไวรัส HSV-1, HSV-2 และ VZV ได้รับการบรรจุในบัญชียาหลักแห่งชาติในรูปแบบ ยาครีมพญายอ / ครีมเสลดพังพอนตัวเมีย สำหรับทารักษาแผลเริมและงูสวัด โดยทาบางๆ วันละ 4-5 ครั้ง
🔍 ข้ออื่นผิดเพราะอะไร:
• ข้อ ข. ฟ้าทะลายโจร (Andrographis paniculata): เด่นด้านต้านเชื้อไวรัสทางเดินหายใจ บรรเทาอาการหวัด เจ็บคอ
• ข้อ ค. ขมิ้นชัน (Curcuma longa): เด่นด้านขับลม บรรเทาอาการแน่นจุกเสียด สมานแผลในกระเพาะอาหาร
• ข้อ ง. บัวบก (Centella asiatica): เด่นด้านสมานแผลไฟไหม้น้ำร้อนลวก ลดการอักเสบ
• ข้อ จ. ชุมเห็ดเทศ (Senna alata): เด่นด้านระบายท้องและทารักษาโรคกลากเกลื้อน (เชื้อรา)</t>
        </is>
      </c>
      <c r="L168" s="186" t="n"/>
      <c r="M168" s="186" t="inlineStr">
        <is>
          <t>Infectious diseases</t>
        </is>
      </c>
      <c r="N168" s="186" t="inlineStr">
        <is>
          <t>Pneumonia</t>
        </is>
      </c>
      <c r="O168" s="185" t="inlineStr">
        <is>
          <t>Clinic</t>
        </is>
      </c>
      <c r="P168" s="186" t="inlineStr">
        <is>
          <t>PLE-CC1 ปี 2566 Day 2 ข้อ 26</t>
        </is>
      </c>
      <c r="Q168" s="185" t="inlineStr">
        <is>
          <t>ข้อสอบจริง</t>
        </is>
      </c>
      <c r="R168" s="185" t="inlineStr">
        <is>
          <t>2566</t>
        </is>
      </c>
      <c r="S168" s="185" t="n"/>
    </row>
    <row r="169" ht="24" customHeight="1" s="49">
      <c r="A169" s="187" t="n">
        <v>167</v>
      </c>
      <c r="B169" s="186" t="n"/>
      <c r="C169" s="186" t="inlineStr">
        <is>
          <t>การสั่งจ่ายยา Amoxicillin 500 mg รับประทานวันละ 2 ครั้ง ต่อเนื่องเป็นเวลา 10 วันเต็ม เป็นขนาดยาและระยะเวลามาตรฐานที่แนะนำสำหรับรักษาโรคติดเชื้อใดเพื่อป้องกันภาวะแทรกซ้อนเฉียบพลัน</t>
        </is>
      </c>
      <c r="D169" s="186" t="n"/>
      <c r="E169" s="186" t="inlineStr">
        <is>
          <t>โรคต่อมทอนซิลอักเสบ/คอหอยอักเสบจากเชื้อ Group A Streptococcus (GAS Pharyngotonsillitis) เพื่อป้องกันไข้รูมาติก</t>
        </is>
      </c>
      <c r="F169" s="186" t="inlineStr">
        <is>
          <t>โรคไข้หวัดทั่วไปจากเชื้อไวรัส (Common cold)</t>
        </is>
      </c>
      <c r="G169" s="186" t="inlineStr">
        <is>
          <t>โรคกระเพาะปัสสาวะอักเสบเฉียบพลันในสตรี (Acute uncomplicated cystitis)</t>
        </is>
      </c>
      <c r="H169" s="186" t="inlineStr">
        <is>
          <t>โรคอุจจาระร่วงเฉียบพลันจากเชื้ออหิวาตกโรค</t>
        </is>
      </c>
      <c r="I169" s="188" t="inlineStr">
        <is>
          <t>โรคหนองในแท้บริเวณท่อปัสสาวะ (Gonococcal urethritis)</t>
        </is>
      </c>
      <c r="J169" s="185" t="inlineStr">
        <is>
          <t>1</t>
        </is>
      </c>
      <c r="K169" s="186" t="inlineStr">
        <is>
          <t>✅ คำตอบที่ถูกต้อง: ข้อ ก. โรคต่อมทอนซิลอักเสบ/คอหอยอักเสบจากเชื้อ Group A Streptococcus (GAS Pharyngotonsillitis)
🎯 ทำไมข้อนี้ถึงถูก:
Amoxicillin ขนาด 500 mg รับประทานวันละ 2 ครั้ง (หรือ 25-50 mg/kg/day ในเด็ก) เป็นเวลาติดต่อกัน 10 วัน (10 days) หรือ Penicillin V เป็นยาทางเลือกแรกมาตรฐาน (First-line regimen) ในการรักษา GAS Pharyngotonsillitis โดย ข้อบังคับสำคัญคือต้องรับประทานยาติดต่อกันจนครบ 10 วัน เพื่อกำจัดเชื้อให้หมดสิ้น ป้องกันการเกิด ภาวะไข้รูมาติกเฉียบพลัน (Acute Rheumatic Fever) และ โรคหัวใจรูมาติก (Rheumatic Heart Disease)
🔍 ข้ออื่นผิดเพราะอะไร:
• ข้อ ข. ไข้หวัดจากไวรัส (Common cold): ไม่ต้องใช้ยาปฏิชีวนะ รักษาตามอาการ
• ข้อ ค. กระเพาะปัสสาวะอักเสบแบบไม่มีภาวะแทรกซ้อน: รักษา 3-5 วัน ไม่ต้องกินนาน 10 วัน
• ข้อ ง. ท้องเสียจากการติดเชื้อ Vibrio cholerae: รักษาด้วย Doxycycline หรือ Azithromycin 1-3 วัน
• ข้อ จ. โรคหนองในแท้ (Gonorrhea): รักษาด้วย Ceftriaxone 500 mg IM stat เข็มเดียว</t>
        </is>
      </c>
      <c r="L169" s="186" t="n"/>
      <c r="M169" s="186" t="inlineStr">
        <is>
          <t>Infectious diseases</t>
        </is>
      </c>
      <c r="N169" s="186" t="inlineStr">
        <is>
          <t>URTI</t>
        </is>
      </c>
      <c r="O169" s="185" t="inlineStr">
        <is>
          <t>Clinic</t>
        </is>
      </c>
      <c r="P169" s="186" t="inlineStr">
        <is>
          <t>PLE-CC1 ปี 2566 Day 2 ข้อ 1</t>
        </is>
      </c>
      <c r="Q169" s="185" t="inlineStr">
        <is>
          <t>ข้อสอบจริง</t>
        </is>
      </c>
      <c r="R169" s="185" t="inlineStr">
        <is>
          <t>2566</t>
        </is>
      </c>
      <c r="S169" s="185" t="n"/>
    </row>
    <row r="170" ht="24" customHeight="1" s="49">
      <c r="A170" s="187" t="n">
        <v>168</v>
      </c>
      <c r="B170" s="186" t="inlineStr">
        <is>
          <t>ผู้ป่วยหญิงมาด้วยอาการตกขาวมีสีเขียวอมเหลือง มีลักษณะเป็นฟอง มีกลิ่นเหม็น แสบคันช่องคลอดอย่างมาก วินิจฉัยเป็น Trichomoniasis</t>
        </is>
      </c>
      <c r="C170" s="186" t="inlineStr">
        <is>
          <t>ข้อใดคือปัจจัยเสี่ยงและสาเหตุหลักของการติดเชื้อดังกล่าว</t>
        </is>
      </c>
      <c r="D170" s="186" t="n"/>
      <c r="E170" s="186" t="inlineStr">
        <is>
          <t>การมีเพศสัมพันธ์โดยไม่ได้สวมถุงยางอนามัยกับคู่นอนที่ติดเชื้อ (โรคติดต่อทางเพศสัมพันธ์: STI)</t>
        </is>
      </c>
      <c r="F170" s="186" t="inlineStr">
        <is>
          <t>การสวมใส่กางเกงที่คับแน่นและอับชื้นเป็นประจำ</t>
        </is>
      </c>
      <c r="G170" s="186" t="inlineStr">
        <is>
          <t>การรับประทานยาปฏิชีวนะกลุ่มเพนิซิลลินเป็นเวลานาน</t>
        </is>
      </c>
      <c r="H170" s="186" t="inlineStr">
        <is>
          <t>ภาวะขาดฮอร์โมนเอสโตรเจนในสตรีวัยหมดประจำเดือน</t>
        </is>
      </c>
      <c r="I170" s="188" t="inlineStr">
        <is>
          <t>การใช้บริการสระว่ายน้ำสาธารณะร่วมกับผู้อื่น</t>
        </is>
      </c>
      <c r="J170" s="185" t="inlineStr">
        <is>
          <t>1</t>
        </is>
      </c>
      <c r="K170" s="186" t="inlineStr">
        <is>
          <t>✅ คำตอบที่ถูกต้อง: ข้อ ก. การมีเพศสัมพันธ์โดยไม่ได้สวมถุงยางอนามัยกับคู่นอนที่ติดเชื้อ (โรคติดต่อทางเพศสัมพันธ์: STI)
🎯 ทำไมข้อนี้ถึงถูก:
เชื้อ Trichomonas vaginalis เป็นสัตว์เซลล์เดียว (Flagellated protozoan) ที่ ถ่ายทอดผ่านการมีเพศสัมพันธ์เกือบ 100% (Sexually Transmitted Infection: STI) ดังนั้น ปัจจัยเสี่ยงหลักคือ การมีเพศสัมพันธ์โดยไม่ได้ใช้ถุงยางอนามัย, การมีคู่นอนหลายคน, หรือมีประวัติเป็นโรคติดต่อทางเพศสัมพันธ์ การรักษาจำเป็นต้องให้ Metronidazole หรือ Tinidazole แก่ทั้งผู้ป่วยและคู่นอน (Partner treatment) พร้อมกันเสมอ
🔍 ข้ออื่นผิดเพราะอะไร:
• ข้อ ข. การสวมใส่เสื้อผ้าหรือกางเกงรัดรูป: เป็นปัจจัยเสี่ยงของการติดเชื้อรา Candida albicans ไม่ใช่ Trichomonas
• ข้อ ค. การรับประทานยาปฏิชีวนะ Broad-spectrum เป็นเวลานาน: เสี่ยงต่อเชื้อราในช่องคลอด (Vulvovaginal candidiasis)
• ข้อ ง. ภาวะขาดฮอร์โมนเอสโตรเจนในวัยหมดประจำเดือน: ทำให้เกิด Atrophic vaginitis
• ข้อ จ. การว่ายน้ำในสระว่ายน้ำสาธารณะ: ไม่ใช่ช่องทางการแพร่กระจายของเชื้อ Trichomonas</t>
        </is>
      </c>
      <c r="L170" s="186" t="n"/>
      <c r="M170" s="186" t="inlineStr">
        <is>
          <t>Infectious diseases</t>
        </is>
      </c>
      <c r="N170" s="186" t="inlineStr">
        <is>
          <t>STDs &amp; vaginitis</t>
        </is>
      </c>
      <c r="O170" s="185" t="inlineStr">
        <is>
          <t>Clinic</t>
        </is>
      </c>
      <c r="P170" s="186" t="inlineStr">
        <is>
          <t>PLE-CC1 ปี 2566 Day 2 ข้อ 66</t>
        </is>
      </c>
      <c r="Q170" s="185" t="inlineStr">
        <is>
          <t>ข้อสอบจริง</t>
        </is>
      </c>
      <c r="R170" s="185" t="inlineStr">
        <is>
          <t>2566</t>
        </is>
      </c>
      <c r="S170" s="185" t="n"/>
    </row>
    <row r="171" ht="24" customHeight="1" s="49">
      <c r="A171" s="187" t="n">
        <v>169</v>
      </c>
      <c r="B171" s="186" t="n"/>
      <c r="C171" s="186" t="inlineStr">
        <is>
          <t>สูตรยาต้านอาการอาเจียน Aprepitant + Ondansetron + Dexamethasone จัดเป็นสูตรยาป้องกันมาตรฐานที่จำเป็นต้องให้ก่อนเริ่มยาเคมีบำบัดชนิดใดต่อไปนี้</t>
        </is>
      </c>
      <c r="D171" s="186" t="n"/>
      <c r="E171" s="186" t="inlineStr">
        <is>
          <t>Paclitaxel เดี่ยวๆ ขนาดมาตรฐาน</t>
        </is>
      </c>
      <c r="F171" s="186" t="inlineStr">
        <is>
          <t>5-Fluorouracil (5-FU) ชนิดหยดเข้าหลอดเลือดดำต่อเนื่อง</t>
        </is>
      </c>
      <c r="G171" s="186" t="inlineStr">
        <is>
          <t>Bleomycin 15 units ฉีดเข้ากล้ามเนื้อ</t>
        </is>
      </c>
      <c r="H171" s="186" t="inlineStr">
        <is>
          <t>Vincristine 1.4 mg/m2 ฉีดเข้าหลอดเลือดดำ</t>
        </is>
      </c>
      <c r="I171" s="188" t="inlineStr">
        <is>
          <t>Cisplatin ขนาดสูง หรือยาเคมีบำบัดสูตร AC (Doxorubicin + Cyclophosphamide) ในผู้ป่วยมะเร็งเต้านม</t>
        </is>
      </c>
      <c r="J171" s="185" t="inlineStr">
        <is>
          <t>5</t>
        </is>
      </c>
      <c r="K171" s="186" t="inlineStr">
        <is>
          <t>✅ คำตอบที่ถูกต้อง: ข้อ จ. Cisplatin ขนาดสูง หรือยาเคมีบำบัดสูตร AC (Doxorubicin + Cyclophosphamide) ในผู้ป่วยมะเร็งเต้านม
🎯 ทำไมข้อนี้ถึงถูก:
ยาเคมีบำบัดที่มีความเสี่ยงต่อการเกิดคลื่นไส้อาเจียนสูงมาก (&gt; 90%) ได้แก่ Cisplatin (ขนาดยา ≥ 50 mg/m²), Dacarbazine, Mechlorethamine, Streptozocin และสูตรผสม AC (Anthracycline + Cyclophosphamide) ผู้ป่วยกลุ่มนี้จำเป็นต้องได้รับสูตรป้องกันแบบ 3 ขนาน (NK1 antagonist เช่น Aprepitant + 5-HT3 antagonist เช่น Ondansetron + Dexamethasone) หรือ 4 ขนานร่วมกับ Olanzapine เสมอ
🔍 ข้ออื่นผิดเพราะอะไร:
• ข้อ ก. Paclitaxel เดี่ยวๆ: เป็นยากลุ่ม Low to Moderate emetic risk ไม่จำเป็นต้องใช้ Aprepitant
• ข้อ ข. 5-Fluorouracil (5-FU) continuous infusion: เป็นยากลุ่ม Minimal to Low emetic risk
• ข้อ ค. Bleomycin: เป็นยากลุ่ม Minimal emetic risk (&lt; 10%)
• ข้อ ง. Vincristine: เป็นยากลุ่ม Minimal emetic risk (&lt; 10%)</t>
        </is>
      </c>
      <c r="L171" s="186" t="n"/>
      <c r="M171" s="186" t="inlineStr">
        <is>
          <t>Infectious diseases</t>
        </is>
      </c>
      <c r="N171" s="186" t="inlineStr">
        <is>
          <t>Pneumonia</t>
        </is>
      </c>
      <c r="O171" s="185" t="inlineStr">
        <is>
          <t>Clinic</t>
        </is>
      </c>
      <c r="P171" s="186" t="inlineStr">
        <is>
          <t>PLE-CC1 ปี 2566 Day 2 ข้อ 5</t>
        </is>
      </c>
      <c r="Q171" s="185" t="inlineStr">
        <is>
          <t>ข้อสอบจริง</t>
        </is>
      </c>
      <c r="R171" s="185" t="inlineStr">
        <is>
          <t>2566</t>
        </is>
      </c>
      <c r="S171" s="185" t="n"/>
    </row>
    <row r="172" ht="24" customHeight="1" s="49">
      <c r="A172" s="187" t="n">
        <v>170</v>
      </c>
      <c r="B172" s="186" t="n"/>
      <c r="C172" s="186" t="inlineStr">
        <is>
          <t>การตรวจทางห้องปฏิบัติการใดมีเหมาะสมน้อยที่สุด , mossae X veudigerdesi ิg , netstarrine Gi , UTI motigino. isg &amp;IsGase!wrose God virus interne Distants erew we multi nucleated</t>
        </is>
      </c>
      <c r="D172" s="186" t="n"/>
      <c r="E172" s="186" t="inlineStr">
        <is>
          <t>Giemza stain</t>
        </is>
      </c>
      <c r="F172" s="186" t="inlineStr">
        <is>
          <t>Dark field</t>
        </is>
      </c>
      <c r="G172" s="186" t="inlineStr">
        <is>
          <t>Gram strain and culture</t>
        </is>
      </c>
      <c r="H172" s="186" t="inlineStr">
        <is>
          <t>RPR</t>
        </is>
      </c>
      <c r="I172" s="188" t="inlineStr">
        <is>
          <t>VDRL</t>
        </is>
      </c>
      <c r="J172" s="185" t="inlineStr">
        <is>
          <t>1</t>
        </is>
      </c>
      <c r="K172" s="186" t="inlineStr">
        <is>
          <t>✅ คำตอบที่ถูกต้อง: ข้อ ก. Giemza stain
🎯 ทำไมข้อนี้ถึงถูก: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t>
        </is>
      </c>
      <c r="L172" s="186" t="n"/>
      <c r="M172" s="186" t="inlineStr">
        <is>
          <t>Infectious diseases</t>
        </is>
      </c>
      <c r="N172" s="186" t="inlineStr">
        <is>
          <t>STDs &amp; vaginitis</t>
        </is>
      </c>
      <c r="O172" s="185" t="inlineStr">
        <is>
          <t>Clinic</t>
        </is>
      </c>
      <c r="P172" s="186" t="inlineStr">
        <is>
          <t>ข้อ 47 (PLE_CC1_2562_Key.md)</t>
        </is>
      </c>
      <c r="Q172" s="185" t="inlineStr">
        <is>
          <t>ข้อสอบจริง</t>
        </is>
      </c>
      <c r="R172" s="185" t="inlineStr">
        <is>
          <t>2562</t>
        </is>
      </c>
      <c r="S172" s="185" t="n"/>
    </row>
    <row r="173" ht="24" customHeight="1" s="49">
      <c r="A173" s="187" t="n">
        <v>171</v>
      </c>
      <c r="B173" s="186" t="n"/>
      <c r="C173" s="186" t="inlineStr">
        <is>
          <t>หากผู้ป่วยต้องการป้องกันการติดเชื้อ HIV (Prep prophylaxis) ควรได้รับยาสูตรใด giant cell virox drei (WBC verepent ~ I</t>
        </is>
      </c>
      <c r="D173" s="186" t="n"/>
      <c r="E173" s="186" t="inlineStr">
        <is>
          <t>AZT monotherapy</t>
        </is>
      </c>
      <c r="F173" s="186" t="inlineStr">
        <is>
          <t>AZT+3TC</t>
        </is>
      </c>
      <c r="G173" s="186" t="inlineStr">
        <is>
          <t>TDF+FTC</t>
        </is>
      </c>
      <c r="H173" s="186" t="inlineStr">
        <is>
          <t>TDF+3TC+EFV</t>
        </is>
      </c>
      <c r="I173" s="188" t="inlineStr">
        <is>
          <t>d4T+3TC+NVP</t>
        </is>
      </c>
      <c r="J173" s="185" t="inlineStr">
        <is>
          <t>1</t>
        </is>
      </c>
      <c r="K173" s="186" t="inlineStr">
        <is>
          <t>✅ คำตอบที่ถูกต้อง: ข้อ ก. AZT monotherapy
🎯 ทำไมข้อนี้ถึงถูก: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t>
        </is>
      </c>
      <c r="L173" s="186" t="n"/>
      <c r="M173" s="186" t="inlineStr">
        <is>
          <t>Infectious diseases</t>
        </is>
      </c>
      <c r="N173" s="186" t="inlineStr">
        <is>
          <t>HIV infection</t>
        </is>
      </c>
      <c r="O173" s="185" t="inlineStr">
        <is>
          <t>Clinic</t>
        </is>
      </c>
      <c r="P173" s="186" t="inlineStr">
        <is>
          <t>ข้อ 48 (PLE_CC1_2562_Key.md)</t>
        </is>
      </c>
      <c r="Q173" s="185" t="inlineStr">
        <is>
          <t>ข้อสอบจริง</t>
        </is>
      </c>
      <c r="R173" s="185" t="inlineStr">
        <is>
          <t>2562</t>
        </is>
      </c>
      <c r="S173" s="185" t="n"/>
    </row>
    <row r="174" ht="24" customHeight="1" s="49">
      <c r="A174" s="187" t="n">
        <v>172</v>
      </c>
      <c r="B174" s="186" t="n"/>
      <c r="C174" s="186" t="inlineStr">
        <is>
          <t>ควรจัดการ การให้ยาอย่างไรกับผู้ป่วย x Tumogross hs isoniazid X X isoniazid X &amp;eied's extensive phase I, R 41862 intensive phase : I , R, ~ 56 Ecwiddie . X --- 1s</t>
        </is>
      </c>
      <c r="D174" s="186" t="n"/>
      <c r="E174" s="186" t="inlineStr">
        <is>
          <t>ให้ยาทุกตัวเหมือนเดิม</t>
        </is>
      </c>
      <c r="F174" s="186" t="inlineStr">
        <is>
          <t>หยุดยา H,R,Z แล้วไปให้ยาตัวอื่นที่ไม่เกิดอาการไม่พึงประสงค์นี้แทน</t>
        </is>
      </c>
      <c r="G174" s="186" t="inlineStr">
        <is>
          <t>หยุดยา H แล้วไปให้ยาตัวอื่นที่ไม่เกิดอาการไม่พึงประสงค์นี้แทน</t>
        </is>
      </c>
      <c r="H174" s="186" t="inlineStr">
        <is>
          <t>หยุดยา R แล้วไปให้ยาตัวอื่นที่ไม่เกิดอาการไม่พึงประสงค์นี้แทน</t>
        </is>
      </c>
      <c r="I174" s="188" t="inlineStr">
        <is>
          <t>หยุดยา E แล้วไปให้ยาตัวอื่นที่ไม่เกิดอาการไม่พึงประสงค์นี้แทน หË´มนาÆปทาซËาทืกกรณิ ÂวËนาต้จ²ÆดËรงบ¯นืญ´ต ~</t>
        </is>
      </c>
      <c r="J174" s="185" t="inlineStr">
        <is>
          <t>1</t>
        </is>
      </c>
      <c r="K174" s="186" t="inlineStr">
        <is>
          <t>✅ คำตอบที่ถูกต้อง: ข้อ ก. ให้ยาทุกตัวเหมือนเดิม
🎯 ทำไมข้อนี้ถึงถูก: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t>
        </is>
      </c>
      <c r="L174" s="186" t="n"/>
      <c r="M174" s="186" t="inlineStr">
        <is>
          <t>Infectious diseases</t>
        </is>
      </c>
      <c r="N174" s="186" t="inlineStr">
        <is>
          <t>Tuberculosis</t>
        </is>
      </c>
      <c r="O174" s="185" t="inlineStr">
        <is>
          <t>Clinic</t>
        </is>
      </c>
      <c r="P174" s="186" t="inlineStr">
        <is>
          <t>ข้อ 11 (PLE_CC1_2562_Key.md)</t>
        </is>
      </c>
      <c r="Q174" s="185" t="inlineStr">
        <is>
          <t>ข้อสอบจริง</t>
        </is>
      </c>
      <c r="R174" s="185" t="inlineStr">
        <is>
          <t>2562</t>
        </is>
      </c>
      <c r="S174" s="185" t="n"/>
    </row>
    <row r="175" ht="24" customHeight="1" s="49">
      <c r="A175" s="187" t="n">
        <v>173</v>
      </c>
      <c r="B175" s="186" t="n"/>
      <c r="C175" s="186" t="inlineStr">
        <is>
          <t>จงคำนวณ ANC (WBC count 2000, PMN 5%, Band 5%, Eosinophil 1%. Lymphocyte 1) - X reversible</t>
        </is>
      </c>
      <c r="D175" s="186" t="n"/>
      <c r="E175" s="186" t="inlineStr">
        <is>
          <t>50</t>
        </is>
      </c>
      <c r="F175" s="186" t="inlineStr">
        <is>
          <t>100</t>
        </is>
      </c>
      <c r="G175" s="186" t="inlineStr">
        <is>
          <t>150</t>
        </is>
      </c>
      <c r="H175" s="186" t="inlineStr">
        <is>
          <t>200</t>
        </is>
      </c>
      <c r="I175" s="188" t="inlineStr">
        <is>
          <t>240</t>
        </is>
      </c>
      <c r="J175" s="185" t="inlineStr">
        <is>
          <t>1</t>
        </is>
      </c>
      <c r="K175" s="186" t="inlineStr">
        <is>
          <t>✅ คำตอบที่ถูกต้อง: ข้อ ก. 50
🎯 ทำไมข้อนี้ถึงถูก: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t>
        </is>
      </c>
      <c r="L175" s="186" t="n"/>
      <c r="M175" s="186" t="inlineStr">
        <is>
          <t>Infectious diseases</t>
        </is>
      </c>
      <c r="N175" s="186" t="inlineStr">
        <is>
          <t>Pneumonia</t>
        </is>
      </c>
      <c r="O175" s="185" t="inlineStr">
        <is>
          <t>Clinic</t>
        </is>
      </c>
      <c r="P175" s="186" t="inlineStr">
        <is>
          <t>ข้อ 54 (PLE_CC1_2562_Key.md)</t>
        </is>
      </c>
      <c r="Q175" s="185" t="inlineStr">
        <is>
          <t>ข้อสอบจริง</t>
        </is>
      </c>
      <c r="R175" s="185" t="inlineStr">
        <is>
          <t>2562</t>
        </is>
      </c>
      <c r="S175" s="185" t="n"/>
    </row>
    <row r="176" ht="24" customHeight="1" s="49">
      <c r="A176" s="187" t="n">
        <v>174</v>
      </c>
      <c r="B176" s="186" t="n"/>
      <c r="C176" s="186" t="inlineStr">
        <is>
          <t>จากอาการผู้ป่วยเกิดจากการติดเชื้อใดมากที่สุด</t>
        </is>
      </c>
      <c r="D176" s="186" t="n"/>
      <c r="E176" s="186" t="inlineStr">
        <is>
          <t>HSV-1</t>
        </is>
      </c>
      <c r="F176" s="186" t="inlineStr">
        <is>
          <t>HSV-2</t>
        </is>
      </c>
      <c r="G176" s="186" t="inlineStr">
        <is>
          <t>Varicella zoster virus</t>
        </is>
      </c>
      <c r="H176" s="186" t="inlineStr">
        <is>
          <t>Neisseria gonorrhea</t>
        </is>
      </c>
      <c r="I176" s="188" t="inlineStr">
        <is>
          <t>Chlamydia trachomatis I</t>
        </is>
      </c>
      <c r="J176" s="185" t="inlineStr">
        <is>
          <t>1</t>
        </is>
      </c>
      <c r="K176" s="186" t="inlineStr">
        <is>
          <t>✅ คำตอบที่ถูกต้อง: ข้อ ก. HSV-1
🎯 ทำไมข้อนี้ถึงถูก: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t>
        </is>
      </c>
      <c r="L176" s="186" t="n"/>
      <c r="M176" s="186" t="inlineStr">
        <is>
          <t>Infectious diseases</t>
        </is>
      </c>
      <c r="N176" s="186" t="inlineStr">
        <is>
          <t>Pneumonia</t>
        </is>
      </c>
      <c r="O176" s="185" t="inlineStr">
        <is>
          <t>Clinic</t>
        </is>
      </c>
      <c r="P176" s="186" t="inlineStr">
        <is>
          <t>ข้อ 22 (PLE_CC1_2561_Key.md)</t>
        </is>
      </c>
      <c r="Q176" s="185" t="inlineStr">
        <is>
          <t>ข้อสอบจริง</t>
        </is>
      </c>
      <c r="R176" s="185" t="inlineStr">
        <is>
          <t>2561</t>
        </is>
      </c>
      <c r="S176" s="185" t="n"/>
    </row>
    <row r="177" ht="24" customHeight="1" s="49">
      <c r="A177" s="187" t="n">
        <v>175</v>
      </c>
      <c r="B177" s="186" t="n"/>
      <c r="C177" s="186" t="inlineStr">
        <is>
          <t>ข้อใดคือกลไกการออกฤทธิ์ของยา valacyclovir</t>
        </is>
      </c>
      <c r="D177" s="188" t="n"/>
      <c r="E177" s="188" t="inlineStr">
        <is>
          <t>Protease inhibitor</t>
        </is>
      </c>
      <c r="F177" s="188" t="inlineStr">
        <is>
          <t>Integrase inhibitor</t>
        </is>
      </c>
      <c r="G177" s="188" t="inlineStr">
        <is>
          <t>Inhibit cell wall synthesis</t>
        </is>
      </c>
      <c r="H177" s="188" t="inlineStr">
        <is>
          <t>DNA polymerase inhibitor</t>
        </is>
      </c>
      <c r="I177" s="188" t="inlineStr">
        <is>
          <t>Nucleotide reverse transcriptase inhibitor t</t>
        </is>
      </c>
      <c r="J177" s="185" t="inlineStr">
        <is>
          <t>1</t>
        </is>
      </c>
      <c r="K177" s="186" t="inlineStr">
        <is>
          <t>✅ คำตอบที่ถูกต้อง: ข้อ ก. Protease inhibitor
🎯 ทำไมข้อนี้ถึงถูก: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t>
        </is>
      </c>
      <c r="L177" s="186" t="n"/>
      <c r="M177" s="186" t="inlineStr">
        <is>
          <t>Infectious diseases</t>
        </is>
      </c>
      <c r="N177" s="186" t="inlineStr">
        <is>
          <t>Pneumonia</t>
        </is>
      </c>
      <c r="O177" s="185" t="inlineStr">
        <is>
          <t>Clinic</t>
        </is>
      </c>
      <c r="P177" s="186" t="inlineStr">
        <is>
          <t>ข้อ 23 (PLE_CC1_2561_Key.md)</t>
        </is>
      </c>
      <c r="Q177" s="185" t="inlineStr">
        <is>
          <t>ข้อสอบจริง</t>
        </is>
      </c>
      <c r="R177" s="185" t="inlineStr">
        <is>
          <t>2561</t>
        </is>
      </c>
      <c r="S177" s="185" t="n"/>
    </row>
    <row r="178" ht="24" customHeight="1" s="49">
      <c r="A178" s="187" t="n">
        <v>176</v>
      </c>
      <c r="B178" s="186" t="n"/>
      <c r="C178" s="186"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D178" s="186" t="n"/>
      <c r="E178" s="186" t="inlineStr">
        <is>
          <t>90.3 %</t>
        </is>
      </c>
      <c r="F178" s="186" t="inlineStr">
        <is>
          <t>92.4 %</t>
        </is>
      </c>
      <c r="G178" s="186" t="inlineStr">
        <is>
          <t>93.4 %</t>
        </is>
      </c>
      <c r="H178" s="186" t="inlineStr">
        <is>
          <t>94.7 %</t>
        </is>
      </c>
      <c r="I178" s="188" t="inlineStr">
        <is>
          <t>95.6 % o</t>
        </is>
      </c>
      <c r="J178" s="185" t="inlineStr">
        <is>
          <t>1</t>
        </is>
      </c>
      <c r="K178" s="186" t="inlineStr">
        <is>
          <t>✅ คำตอบที่ถูกต้อง: ข้อ ก. 90.3 %
🎯 ทำไมข้อนี้ถึงถูก: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t>
        </is>
      </c>
      <c r="L178" s="186" t="n"/>
      <c r="M178" s="186" t="inlineStr">
        <is>
          <t>Infectious diseases</t>
        </is>
      </c>
      <c r="N178" s="186" t="inlineStr">
        <is>
          <t>Pneumonia</t>
        </is>
      </c>
      <c r="O178" s="185" t="inlineStr">
        <is>
          <t>Clinic</t>
        </is>
      </c>
      <c r="P178" s="186" t="inlineStr">
        <is>
          <t>ข้อ 24 (PLE_CC1_2561_Key.md)</t>
        </is>
      </c>
      <c r="Q178" s="185" t="inlineStr">
        <is>
          <t>ข้อสอบจริง</t>
        </is>
      </c>
      <c r="R178" s="185" t="inlineStr">
        <is>
          <t>2561</t>
        </is>
      </c>
      <c r="S178" s="185" t="n"/>
    </row>
    <row r="179" ht="24" customHeight="1" s="49">
      <c r="A179" s="187" t="n">
        <v>177</v>
      </c>
      <c r="B179" s="186" t="n"/>
      <c r="C179" s="186" t="inlineStr">
        <is>
          <t>จากกรณีศึกษาขางตนคาดว!าผู้ป่วยติดเชื้อตัวใด</t>
        </is>
      </c>
      <c r="D179" s="186" t="n"/>
      <c r="E179" s="186" t="inlineStr">
        <is>
          <t>Candida albican</t>
        </is>
      </c>
      <c r="F179" s="186" t="inlineStr">
        <is>
          <t>Malassezia furfur</t>
        </is>
      </c>
      <c r="G179" s="186" t="inlineStr">
        <is>
          <t>Tricosporum spp.</t>
        </is>
      </c>
      <c r="H179" s="186" t="inlineStr">
        <is>
          <t>Epidermophyton spp.</t>
        </is>
      </c>
      <c r="I179" s="188" t="inlineStr">
        <is>
          <t>Cryptococcus neoforman</t>
        </is>
      </c>
      <c r="J179" s="185" t="inlineStr">
        <is>
          <t>1</t>
        </is>
      </c>
      <c r="K179" s="186" t="inlineStr">
        <is>
          <t>✅ คำตอบที่ถูกต้อง: ข้อ ก. Candida albican
🎯 ทำไมข้อนี้ถึงถูก: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t>
        </is>
      </c>
      <c r="L179" s="186" t="n"/>
      <c r="M179" s="186" t="inlineStr">
        <is>
          <t>Infectious diseases</t>
        </is>
      </c>
      <c r="N179" s="186" t="inlineStr">
        <is>
          <t>Pneumonia</t>
        </is>
      </c>
      <c r="O179" s="185" t="inlineStr">
        <is>
          <t>Clinic</t>
        </is>
      </c>
      <c r="P179" s="186" t="inlineStr">
        <is>
          <t>ข้อ 38 (PLE_CC1_2561_Key.md)</t>
        </is>
      </c>
      <c r="Q179" s="185" t="inlineStr">
        <is>
          <t>ข้อสอบจริง</t>
        </is>
      </c>
      <c r="R179" s="185" t="inlineStr">
        <is>
          <t>2561</t>
        </is>
      </c>
      <c r="S179" s="185" t="n"/>
    </row>
    <row r="180" ht="24" customHeight="1" s="49">
      <c r="A180" s="187" t="n">
        <v>178</v>
      </c>
      <c r="B180" s="186" t="n"/>
      <c r="C180" s="186" t="inlineStr">
        <is>
          <t>สูตรยาต(านไวรัสสูตรใดที่ใช(ในการปqองกันก.อนสัมผัสโรค (PrEP)</t>
        </is>
      </c>
      <c r="D180" s="186" t="n"/>
      <c r="E180" s="186" t="inlineStr">
        <is>
          <t>TDF + 3TC</t>
        </is>
      </c>
      <c r="F180" s="186" t="inlineStr">
        <is>
          <t>AZT + 3TC</t>
        </is>
      </c>
      <c r="G180" s="186" t="inlineStr">
        <is>
          <t>TDF + FTC</t>
        </is>
      </c>
      <c r="H180" s="186" t="inlineStr">
        <is>
          <t>TDF + FTC + Lo/r</t>
        </is>
      </c>
      <c r="I180" s="188" t="inlineStr">
        <is>
          <t>TDF + 3TC + EFV</t>
        </is>
      </c>
      <c r="J180" s="185" t="inlineStr">
        <is>
          <t>1</t>
        </is>
      </c>
      <c r="K180" s="186" t="inlineStr">
        <is>
          <t>✅ คำตอบที่ถูกต้อง: ข้อ ก. TDF + 3TC
🎯 ทำไมข้อนี้ถึงถูก: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t>
        </is>
      </c>
      <c r="L180" s="186" t="n"/>
      <c r="M180" s="186" t="inlineStr">
        <is>
          <t>Infectious diseases</t>
        </is>
      </c>
      <c r="N180" s="186" t="inlineStr">
        <is>
          <t>Pneumonia</t>
        </is>
      </c>
      <c r="O180" s="185" t="inlineStr">
        <is>
          <t>Clinic</t>
        </is>
      </c>
      <c r="P180" s="186" t="inlineStr">
        <is>
          <t>ข้อ 47 (PLE_CC1_2561_Key.md)</t>
        </is>
      </c>
      <c r="Q180" s="185" t="inlineStr">
        <is>
          <t>ข้อสอบจริง</t>
        </is>
      </c>
      <c r="R180" s="185" t="inlineStr">
        <is>
          <t>2561</t>
        </is>
      </c>
      <c r="S180" s="185" t="n"/>
    </row>
    <row r="181" ht="24" customHeight="1" s="49">
      <c r="A181" s="187" t="n">
        <v>179</v>
      </c>
      <c r="B181" s="186" t="n"/>
      <c r="C181" s="186"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D181" s="186" t="n"/>
      <c r="E181" s="186" t="inlineStr">
        <is>
          <t>Perceived susceptibility ต่้า</t>
        </is>
      </c>
      <c r="F181" s="186" t="inlineStr">
        <is>
          <t>Perceived barrier ต่้า</t>
        </is>
      </c>
      <c r="G181" s="186" t="inlineStr">
        <is>
          <t>Perceived benefit ต่้า</t>
        </is>
      </c>
      <c r="H181" s="186" t="inlineStr">
        <is>
          <t>Perceived seriousness ต่้า</t>
        </is>
      </c>
      <c r="I181" s="188" t="inlineStr">
        <is>
          <t>ไม่มีปัจจัยกระตุ้นให้ใส่ถุงยาง</t>
        </is>
      </c>
      <c r="J181" s="185" t="inlineStr">
        <is>
          <t>1</t>
        </is>
      </c>
      <c r="K181" s="186" t="inlineStr">
        <is>
          <t>✅ คำตอบที่ถูกต้อง: ข้อ ก. Perceived susceptibility ต่้า
🎯 ทำไมข้อนี้ถึงถูก: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t>
        </is>
      </c>
      <c r="L181" s="186" t="n"/>
      <c r="M181" s="186" t="inlineStr">
        <is>
          <t>Infectious diseases</t>
        </is>
      </c>
      <c r="N181" s="186" t="inlineStr">
        <is>
          <t>HIV infection</t>
        </is>
      </c>
      <c r="O181" s="185" t="inlineStr">
        <is>
          <t>Clinic</t>
        </is>
      </c>
      <c r="P181" s="186" t="inlineStr">
        <is>
          <t>ข้อ 4 (PLE_CC1_2560 22 April Set 1.md)</t>
        </is>
      </c>
      <c r="Q181" s="185" t="inlineStr">
        <is>
          <t>ข้อสอบจริง</t>
        </is>
      </c>
      <c r="R181" s="185" t="inlineStr">
        <is>
          <t>2560</t>
        </is>
      </c>
      <c r="S181" s="185" t="n"/>
    </row>
    <row r="182" ht="24" customHeight="1" s="49">
      <c r="A182" s="187" t="n">
        <v>180</v>
      </c>
      <c r="B182" s="186" t="n"/>
      <c r="C182" s="186" t="inlineStr">
        <is>
          <t>ต่อมาตุ่มน้ำแตก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D182" s="186" t="n"/>
      <c r="E182" s="186" t="inlineStr">
        <is>
          <t>Dolutegravir 50 mg OD</t>
        </is>
      </c>
      <c r="F182" s="186" t="inlineStr">
        <is>
          <t>Vancomycin 1 g IV Q12H</t>
        </is>
      </c>
      <c r="G182" s="186" t="inlineStr">
        <is>
          <t>Meropenem 1 g IV Q8H</t>
        </is>
      </c>
      <c r="H182" s="186" t="inlineStr">
        <is>
          <t>Cefazolin 1 g IV Q8H</t>
        </is>
      </c>
      <c r="I182" s="188" t="inlineStr">
        <is>
          <t>Amoxicillin/Clavulanate 1 g BID</t>
        </is>
      </c>
      <c r="J182" s="185" t="inlineStr">
        <is>
          <t>1</t>
        </is>
      </c>
      <c r="K182" s="186" t="inlineStr">
        <is>
          <t>✅ คำตอบที่ถูกต้อง: ข้อ ก. Dolutegravir 50 mg OD
🎯 ทำไมข้อนี้ถึงถูก: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t>
        </is>
      </c>
      <c r="L182" s="186" t="n"/>
      <c r="M182" s="186" t="inlineStr">
        <is>
          <t>Infectious diseases</t>
        </is>
      </c>
      <c r="N182" s="186" t="inlineStr">
        <is>
          <t>STDs &amp; vaginitis</t>
        </is>
      </c>
      <c r="O182" s="185" t="inlineStr">
        <is>
          <t>Clinic</t>
        </is>
      </c>
      <c r="P182" s="186" t="inlineStr">
        <is>
          <t>ข้อ 3 (PLE_CC1_2557.md)</t>
        </is>
      </c>
      <c r="Q182" s="185" t="inlineStr">
        <is>
          <t>ข้อสอบจริง</t>
        </is>
      </c>
      <c r="R182" s="185" t="inlineStr">
        <is>
          <t>2557</t>
        </is>
      </c>
      <c r="S182" s="185" t="n"/>
    </row>
    <row r="183" ht="24" customHeight="1" s="49">
      <c r="A183" s="187" t="n">
        <v>181</v>
      </c>
      <c r="B183" s="186" t="n"/>
      <c r="C183" s="186" t="inlineStr">
        <is>
          <t>เชื้อก่อโรคซึงเป็นสาเหตุของภาวะ Community-acquired pneumonia ในผู้ป่วยรายนี้คือข้อใด (1) Acinetobacter baumannii (2) Streptococcus pneumoniae (3) Pseudomonas aeruginosa (4) Staphylococcus aureus (5) Burkholderia pseudomalii</t>
        </is>
      </c>
      <c r="D183" s="186" t="n"/>
      <c r="E183" s="186" t="inlineStr">
        <is>
          <t>Cefazolin 1 g IV Q8H</t>
        </is>
      </c>
      <c r="F183" s="186" t="inlineStr">
        <is>
          <t>Amoxicillin/Clavulanate 1 g BID</t>
        </is>
      </c>
      <c r="G183" s="186" t="inlineStr">
        <is>
          <t>Ceftriaxone 1 g IV OD</t>
        </is>
      </c>
      <c r="H183" s="186" t="inlineStr">
        <is>
          <t>Ciprofloxacin 500 mg BID</t>
        </is>
      </c>
      <c r="I183" s="188" t="inlineStr">
        <is>
          <t>Azithromycin 500 mg OD</t>
        </is>
      </c>
      <c r="J183" s="185" t="inlineStr">
        <is>
          <t>1</t>
        </is>
      </c>
      <c r="K183" s="186" t="inlineStr">
        <is>
          <t>✅ คำตอบที่ถูกต้อง: ข้อ ก. Cefazolin 1 g IV Q8H
🎯 ทำไมข้อนี้ถึงถูก: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t>
        </is>
      </c>
      <c r="L183" s="186" t="n"/>
      <c r="M183" s="186" t="inlineStr">
        <is>
          <t>Infectious diseases</t>
        </is>
      </c>
      <c r="N183" s="186" t="inlineStr">
        <is>
          <t>Pneumonia</t>
        </is>
      </c>
      <c r="O183" s="185" t="inlineStr">
        <is>
          <t>Clinic</t>
        </is>
      </c>
      <c r="P183" s="186" t="inlineStr">
        <is>
          <t>ข้อ 3 (PLE_CC1_2557.md)</t>
        </is>
      </c>
      <c r="Q183" s="185" t="inlineStr">
        <is>
          <t>ข้อสอบจริง</t>
        </is>
      </c>
      <c r="R183" s="185" t="inlineStr">
        <is>
          <t>2557</t>
        </is>
      </c>
      <c r="S183" s="185" t="n"/>
    </row>
    <row r="184" ht="24" customHeight="1" s="49">
      <c r="A184" s="187" t="n">
        <v>182</v>
      </c>
      <c r="B184" s="186" t="n"/>
      <c r="C184" s="186" t="inlineStr">
        <is>
          <t>ควรพิจารณาปรับเปลี่ยนการรักษาสำหรับผู้ป่วยรายนี้ อย่างไร (1) เปลี่ยนยา Ceftazidime เป็นยา ceftriaxone (2) เปลี่ยนยา Ceftazidime เป็น meropenem (3) เปลี่ยนยา Clarithromycin เป็น ciprofloxacin (4) เพิ่มขนาดยา Clarithromycin เป็น 1 x 2 (5) ไม่ต้องปรับเปลี่ยนการรักษา</t>
        </is>
      </c>
      <c r="D184" s="186" t="n"/>
      <c r="E184" s="186" t="inlineStr">
        <is>
          <t>Ciprofloxacin 500 mg BID</t>
        </is>
      </c>
      <c r="F184" s="186" t="inlineStr">
        <is>
          <t>Azithromycin 500 mg OD</t>
        </is>
      </c>
      <c r="G184" s="186" t="inlineStr">
        <is>
          <t>Doxycycline 100 mg BID</t>
        </is>
      </c>
      <c r="H184" s="186" t="inlineStr">
        <is>
          <t>Cotrimoxazole 160/800 mg BID</t>
        </is>
      </c>
      <c r="I184" s="188" t="inlineStr">
        <is>
          <t>Metronidazole 400 mg TID</t>
        </is>
      </c>
      <c r="J184" s="185" t="inlineStr">
        <is>
          <t>1</t>
        </is>
      </c>
      <c r="K184" s="186" t="inlineStr">
        <is>
          <t>✅ คำตอบที่ถูกต้อง: ข้อ ก. Ciprofloxacin 500 mg BID
🎯 ทำไมข้อนี้ถึงถูก: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t>
        </is>
      </c>
      <c r="L184" s="186" t="n"/>
      <c r="M184" s="186" t="inlineStr">
        <is>
          <t>Infectious diseases</t>
        </is>
      </c>
      <c r="N184" s="186" t="inlineStr">
        <is>
          <t>Pneumonia</t>
        </is>
      </c>
      <c r="O184" s="185" t="inlineStr">
        <is>
          <t>Clinic</t>
        </is>
      </c>
      <c r="P184" s="186" t="inlineStr">
        <is>
          <t>ข้อ 4 (PLE_CC1_2557.md)</t>
        </is>
      </c>
      <c r="Q184" s="185" t="inlineStr">
        <is>
          <t>ข้อสอบจริง</t>
        </is>
      </c>
      <c r="R184" s="185" t="inlineStr">
        <is>
          <t>2557</t>
        </is>
      </c>
      <c r="S184" s="185" t="n"/>
    </row>
    <row r="185" ht="24" customHeight="1" s="49">
      <c r="A185" s="187" t="n">
        <v>183</v>
      </c>
      <c r="B185" s="186" t="n"/>
      <c r="C185" s="186" t="inlineStr">
        <is>
          <t>ข้อใดควรแนะนำสำหรับผู้ป่วยรายนี้ (Caseติดเชื้อ tricomonasis)</t>
        </is>
      </c>
      <c r="D185" s="186" t="n"/>
      <c r="E185" s="186" t="inlineStr">
        <is>
          <t>Tenofovir/Emtricitabine 300/200 mg OD</t>
        </is>
      </c>
      <c r="F185" s="186" t="inlineStr">
        <is>
          <t>Dolutegravir 50 mg OD</t>
        </is>
      </c>
      <c r="G185" s="186" t="inlineStr">
        <is>
          <t>Vancomycin 1 g IV Q12H</t>
        </is>
      </c>
      <c r="H185" s="186" t="inlineStr">
        <is>
          <t>Meropenem 1 g IV Q8H</t>
        </is>
      </c>
      <c r="I185" s="188" t="inlineStr">
        <is>
          <t>Cefazolin 1 g IV Q8H</t>
        </is>
      </c>
      <c r="J185" s="185" t="inlineStr">
        <is>
          <t>1</t>
        </is>
      </c>
      <c r="K185" s="186" t="inlineStr">
        <is>
          <t>✅ คำตอบที่ถูกต้อง: ข้อ ก. Tenofovir/Emtricitabine 300/200 mg OD
🎯 ทำไมข้อนี้ถึงถูก: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t>
        </is>
      </c>
      <c r="L185" s="186" t="n"/>
      <c r="M185" s="186" t="inlineStr">
        <is>
          <t>Infectious diseases</t>
        </is>
      </c>
      <c r="N185" s="186" t="inlineStr">
        <is>
          <t>Pneumonia</t>
        </is>
      </c>
      <c r="O185" s="185" t="inlineStr">
        <is>
          <t>Clinic</t>
        </is>
      </c>
      <c r="P185" s="186" t="inlineStr">
        <is>
          <t>ข้อ 5 (PLE_CC1_2556.md)</t>
        </is>
      </c>
      <c r="Q185" s="185" t="inlineStr">
        <is>
          <t>ข้อสอบจริง</t>
        </is>
      </c>
      <c r="R185" s="185" t="inlineStr">
        <is>
          <t>2556</t>
        </is>
      </c>
      <c r="S185" s="185" t="n"/>
    </row>
    <row r="186" ht="24" customHeight="1" s="49">
      <c r="A186" s="187" t="n">
        <v>184</v>
      </c>
      <c r="B186" s="186" t="n"/>
      <c r="C186" s="186" t="inlineStr">
        <is>
          <t>ติดเชื้อแบคทีเรียในโพรงจมูก</t>
        </is>
      </c>
      <c r="D186" s="186" t="n"/>
      <c r="E186" s="186" t="inlineStr">
        <is>
          <t>Meropenem 1 g IV Q8H</t>
        </is>
      </c>
      <c r="F186" s="186" t="inlineStr">
        <is>
          <t>Cefazolin 1 g IV Q8H</t>
        </is>
      </c>
      <c r="G186" s="186" t="inlineStr">
        <is>
          <t>Amoxicillin/Clavulanate 1 g BID</t>
        </is>
      </c>
      <c r="H186" s="186" t="inlineStr">
        <is>
          <t>Ceftriaxone 1 g IV OD</t>
        </is>
      </c>
      <c r="I186" s="188" t="inlineStr">
        <is>
          <t>Ciprofloxacin 500 mg BID</t>
        </is>
      </c>
      <c r="J186" s="185" t="inlineStr">
        <is>
          <t>1</t>
        </is>
      </c>
      <c r="K186" s="186" t="inlineStr">
        <is>
          <t>✅ คำตอบที่ถูกต้อง: ข้อ ก. Meropenem 1 g IV Q8H
🎯 ทำไมข้อนี้ถึงถูก: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t>
        </is>
      </c>
      <c r="L186" s="186" t="n"/>
      <c r="M186" s="186" t="inlineStr">
        <is>
          <t>Infectious diseases</t>
        </is>
      </c>
      <c r="N186" s="186" t="inlineStr">
        <is>
          <t>Pneumonia</t>
        </is>
      </c>
      <c r="O186" s="185" t="inlineStr">
        <is>
          <t>Clinic</t>
        </is>
      </c>
      <c r="P186" s="186" t="inlineStr">
        <is>
          <t>ข้อ 2 (PLE_CC1_2555 Day 2.md)</t>
        </is>
      </c>
      <c r="Q186" s="185" t="inlineStr">
        <is>
          <t>ข้อสอบจริง</t>
        </is>
      </c>
      <c r="R186" s="185" t="inlineStr">
        <is>
          <t>2555</t>
        </is>
      </c>
      <c r="S186" s="185" t="n"/>
    </row>
    <row r="187" ht="24" customHeight="1" s="49">
      <c r="A187" s="187" t="n">
        <v>185</v>
      </c>
      <c r="B187" s="186" t="n"/>
      <c r="C187" s="186" t="inlineStr">
        <is>
          <t>เปลี่ยนจาก amoxicillin เป็น ciprofloxacin</t>
        </is>
      </c>
      <c r="D187" s="186" t="n"/>
      <c r="E187" s="186" t="inlineStr">
        <is>
          <t>Doxycycline 100 mg BID</t>
        </is>
      </c>
      <c r="F187" s="186" t="inlineStr">
        <is>
          <t>Cotrimoxazole 160/800 mg BID</t>
        </is>
      </c>
      <c r="G187" s="186" t="inlineStr">
        <is>
          <t>Metronidazole 400 mg TID</t>
        </is>
      </c>
      <c r="H187" s="186" t="inlineStr">
        <is>
          <t>Nitrofurantoin 100 mg BID</t>
        </is>
      </c>
      <c r="I187" s="188" t="inlineStr">
        <is>
          <t>Tenofovir/Emtricitabine 300/200 mg OD</t>
        </is>
      </c>
      <c r="J187" s="185" t="inlineStr">
        <is>
          <t>1</t>
        </is>
      </c>
      <c r="K187" s="186" t="inlineStr">
        <is>
          <t>✅ คำตอบที่ถูกต้อง: ข้อ ก. Doxycycline 100 mg BID
🎯 ทำไมข้อนี้ถึงถูก: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t>
        </is>
      </c>
      <c r="L187" s="186" t="n"/>
      <c r="M187" s="186" t="inlineStr">
        <is>
          <t>Infectious diseases</t>
        </is>
      </c>
      <c r="N187" s="186" t="inlineStr">
        <is>
          <t>STDs &amp; vaginitis</t>
        </is>
      </c>
      <c r="O187" s="185" t="inlineStr">
        <is>
          <t>Clinic</t>
        </is>
      </c>
      <c r="P187" s="186" t="inlineStr">
        <is>
          <t>ข้อ 3 (PLE_CC1_2555 Day 2.md)</t>
        </is>
      </c>
      <c r="Q187" s="185" t="inlineStr">
        <is>
          <t>ข้อสอบจริง</t>
        </is>
      </c>
      <c r="R187" s="185" t="inlineStr">
        <is>
          <t>2555</t>
        </is>
      </c>
      <c r="S187" s="185" t="n"/>
    </row>
    <row r="188" ht="24" customHeight="1" s="49">
      <c r="A188" s="187" t="n">
        <v>186</v>
      </c>
      <c r="B188" s="186" t="n"/>
      <c r="C188" s="186" t="inlineStr">
        <is>
          <t>เปลี่ยนจาก amoxicillin เป็น azithromycin</t>
        </is>
      </c>
      <c r="D188" s="186" t="n"/>
      <c r="E188" s="186" t="inlineStr">
        <is>
          <t>Nitrofurantoin 100 mg BID</t>
        </is>
      </c>
      <c r="F188" s="186" t="inlineStr">
        <is>
          <t>Tenofovir/Emtricitabine 300/200 mg OD</t>
        </is>
      </c>
      <c r="G188" s="186" t="inlineStr">
        <is>
          <t>Dolutegravir 50 mg OD</t>
        </is>
      </c>
      <c r="H188" s="186" t="inlineStr">
        <is>
          <t>Vancomycin 1 g IV Q12H</t>
        </is>
      </c>
      <c r="I188" s="188" t="inlineStr">
        <is>
          <t>Meropenem 1 g IV Q8H</t>
        </is>
      </c>
      <c r="J188" s="185" t="inlineStr">
        <is>
          <t>1</t>
        </is>
      </c>
      <c r="K188" s="186" t="inlineStr">
        <is>
          <t>✅ คำตอบที่ถูกต้อง: ข้อ ก. Nitrofurantoin 100 mg BID
🎯 ทำไมข้อนี้ถึงถูก: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t>
        </is>
      </c>
      <c r="L188" s="186" t="n"/>
      <c r="M188" s="186" t="inlineStr">
        <is>
          <t>Infectious diseases</t>
        </is>
      </c>
      <c r="N188" s="186" t="inlineStr">
        <is>
          <t>Pneumonia</t>
        </is>
      </c>
      <c r="O188" s="185" t="inlineStr">
        <is>
          <t>Clinic</t>
        </is>
      </c>
      <c r="P188" s="186" t="inlineStr">
        <is>
          <t>ข้อ 4 (PLE_CC1_2555 Day 2.md)</t>
        </is>
      </c>
      <c r="Q188" s="185" t="inlineStr">
        <is>
          <t>ข้อสอบจริง</t>
        </is>
      </c>
      <c r="R188" s="185" t="inlineStr">
        <is>
          <t>2555</t>
        </is>
      </c>
      <c r="S188" s="185" t="n"/>
    </row>
    <row r="189" ht="24" customHeight="1" s="49">
      <c r="A189" s="187" t="n">
        <v>187</v>
      </c>
      <c r="B189" s="186" t="n"/>
      <c r="C189" s="186" t="inlineStr">
        <is>
          <t>ลด amoxicillin ลงครึ่งหนึ่ง</t>
        </is>
      </c>
      <c r="D189" s="186" t="n"/>
      <c r="E189" s="186" t="inlineStr">
        <is>
          <t>Vancomycin 1 g IV Q12H</t>
        </is>
      </c>
      <c r="F189" s="186" t="inlineStr">
        <is>
          <t>Meropenem 1 g IV Q8H</t>
        </is>
      </c>
      <c r="G189" s="186" t="inlineStr">
        <is>
          <t>Cefazolin 1 g IV Q8H</t>
        </is>
      </c>
      <c r="H189" s="186" t="inlineStr">
        <is>
          <t>Amoxicillin/Clavulanate 1 g BID</t>
        </is>
      </c>
      <c r="I189" s="188" t="inlineStr">
        <is>
          <t>Ceftriaxone 1 g IV OD</t>
        </is>
      </c>
      <c r="J189" s="185" t="inlineStr">
        <is>
          <t>1</t>
        </is>
      </c>
      <c r="K189" s="186" t="inlineStr">
        <is>
          <t>✅ คำตอบที่ถูกต้อง: ข้อ ก. Vancomycin 1 g IV Q12H
🎯 ทำไมข้อนี้ถึงถูก: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t>
        </is>
      </c>
      <c r="L189" s="186" t="n"/>
      <c r="M189" s="186" t="inlineStr">
        <is>
          <t>Infectious diseases</t>
        </is>
      </c>
      <c r="N189" s="186" t="inlineStr">
        <is>
          <t>URTI</t>
        </is>
      </c>
      <c r="O189" s="185" t="inlineStr">
        <is>
          <t>Clinic</t>
        </is>
      </c>
      <c r="P189" s="186" t="inlineStr">
        <is>
          <t>ข้อ 5 (PLE_CC1_2555 Day 2.md)</t>
        </is>
      </c>
      <c r="Q189" s="185" t="inlineStr">
        <is>
          <t>ข้อสอบจริง</t>
        </is>
      </c>
      <c r="R189" s="185" t="inlineStr">
        <is>
          <t>2555</t>
        </is>
      </c>
      <c r="S189" s="185" t="n"/>
    </row>
    <row r="190" ht="24" customHeight="1" s="49">
      <c r="A190" s="187" t="n">
        <v>188</v>
      </c>
      <c r="B190" s="186" t="n"/>
      <c r="C190" s="186" t="inlineStr">
        <is>
          <t>ติดเชื้อแบคทีเรีย แต่ติดเชื้อเพิ่มอีกตัวหนึ่ง</t>
        </is>
      </c>
      <c r="D190" s="186" t="n"/>
      <c r="E190" s="186" t="inlineStr">
        <is>
          <t>Amoxicillin/Clavulanate 1 g BID</t>
        </is>
      </c>
      <c r="F190" s="186" t="inlineStr">
        <is>
          <t>Ceftriaxone 1 g IV OD</t>
        </is>
      </c>
      <c r="G190" s="186" t="inlineStr">
        <is>
          <t>Ciprofloxacin 500 mg BID</t>
        </is>
      </c>
      <c r="H190" s="186" t="inlineStr">
        <is>
          <t>Azithromycin 500 mg OD</t>
        </is>
      </c>
      <c r="I190" s="188" t="inlineStr">
        <is>
          <t>Doxycycline 100 mg BID</t>
        </is>
      </c>
      <c r="J190" s="185" t="inlineStr">
        <is>
          <t>1</t>
        </is>
      </c>
      <c r="K190" s="186" t="inlineStr">
        <is>
          <t>✅ คำตอบที่ถูกต้อง: ข้อ ก. Amoxicillin/Clavulanate 1 g BID
🎯 ทำไมข้อนี้ถึงถูก: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t>
        </is>
      </c>
      <c r="L190" s="186" t="n"/>
      <c r="M190" s="186" t="inlineStr">
        <is>
          <t>Infectious diseases</t>
        </is>
      </c>
      <c r="N190" s="186" t="inlineStr">
        <is>
          <t>Pneumonia</t>
        </is>
      </c>
      <c r="O190" s="185" t="inlineStr">
        <is>
          <t>Clinic</t>
        </is>
      </c>
      <c r="P190" s="186" t="inlineStr">
        <is>
          <t>ข้อ 2 (PLE_CC1_2555 Day 2.md)</t>
        </is>
      </c>
      <c r="Q190" s="185" t="inlineStr">
        <is>
          <t>ข้อสอบจริง</t>
        </is>
      </c>
      <c r="R190" s="185" t="inlineStr">
        <is>
          <t>2555</t>
        </is>
      </c>
      <c r="S190" s="185" t="n"/>
    </row>
    <row r="191" ht="24" customHeight="1" s="49">
      <c r="A191" s="187" t="n">
        <v>189</v>
      </c>
      <c r="B191" s="186" t="n"/>
      <c r="C191" s="186" t="inlineStr">
        <is>
          <t>ผู้ป่วยมีอาการผื่นผิวหนังอักเสบเฉียบพลัน มีตุ่มน้ำใสแตกออกเป็นแผลแฉะและมีน้ำเหลืองซึม (Acute weeping and oozing dermatitis) การให้การบริบาลทางเภสัชกรรมในข้อใดเหมาะสมที่สุด</t>
        </is>
      </c>
      <c r="D191" s="186" t="n"/>
      <c r="E191" s="186" t="inlineStr">
        <is>
          <t>Burow's solution (Aluminum acetate solution) สำหรับประคบเปียก (Wet dressing) เพื่อลดอาการแฉะและสมานแผล</t>
        </is>
      </c>
      <c r="F191" s="186" t="inlineStr">
        <is>
          <t>Petroleum jelly ointment ทาเคลือบหนาๆ บริเวณแผลทันที</t>
        </is>
      </c>
      <c r="G191" s="186" t="inlineStr">
        <is>
          <t>Clobetasol propionate ointment ทาบริเวณแผลแฉะวันละ 3 ครั้ง</t>
        </is>
      </c>
      <c r="H191" s="186" t="inlineStr">
        <is>
          <t>Antihistamine cream ทาบริเวณแผลวันละ 4 ครั้ง</t>
        </is>
      </c>
      <c r="I191" s="188" t="inlineStr">
        <is>
          <t>งดทำความสะอาดแผลและปิดทับด้วยพลาสเตอร์กันน้ำ</t>
        </is>
      </c>
      <c r="J191" s="185" t="n">
        <v>1</v>
      </c>
      <c r="K191" s="186" t="inlineStr">
        <is>
          <t>✅ คำตอบที่ถูกต้อง: ข้อ ก. Burow's solution (Aluminum acetate solution) สำหรับประคบเปียก (Wet dressing) เพื่อลดอาการแฉะและสมานแผล
🎯 ทำไมข้อนี้ถึงถูก:
หลักการรักษาผื่นผิวหนังอักเสบระยะเฉียบพลันที่มีลักษณะแฉะและมีน้ำเหลืองซึม (Acute oozing / weeping lesions) คือ "If it is wet, dry it" ต้องใช้การประคบเปียก (Wet dressing / Cold wet compress) ด้วยสารละลายที่มีฤทธิ์ Astringent เช่น Burow's solution (Aluminum acetate 1:40 dilution) หรือ Normal Saline Solution (NSS) ประคบครั้งละ 15-20 นาที วันละ 3-4 ครั้ง เพื่อชะล้างน้ำเหลือง ระบายความร้อน และทำให้แผลแห้ง ยารูปแบบ Ointment มีข้อห้ามใช้เด็ดขาดบนแผลแฉะเพราะจะกักเก็บความชื้นและทำให้แผลเปื่อยยุ่ย (Maceration)
🔍 ข้ออื่นผิดเพราะอะไร:
• ข้อ ข. และ ค.: รูปแบบ Ointment ห้ามทาบนแผลแฉะเด็ดขาด เพราะจะปิดกั้นการระบายน้ำเหลืองและเพิ่มความเสี่ยงต่อการติดเชื้อแบคทีเรียซ้ำซ้อน
• ข้อ ง. Antihistamine cream: ยาทาแก้แพ้กลุ่มแอนติฮิสตามีนไม่แนะนำให้ใช้เนื่องจากเสี่ยงต่อการเกิด Contact dermatitis
• ข้อ จ.: ต้องทำความสะอาดแผลสม่ำเสมอ การปิดพลาสเตอร์ทึบจะทำให้เกิดการอับชื้นและแผลเน่าเสีย</t>
        </is>
      </c>
      <c r="L191" s="186" t="n"/>
      <c r="M191" s="186" t="inlineStr">
        <is>
          <t>Infectious diseases</t>
        </is>
      </c>
      <c r="N191" s="186" t="inlineStr">
        <is>
          <t>STDs &amp; vaginitis</t>
        </is>
      </c>
      <c r="O191" s="185" t="inlineStr">
        <is>
          <t>Clinic</t>
        </is>
      </c>
      <c r="P191" s="186" t="inlineStr">
        <is>
          <t>ข้อ 2 (PLE_CC1_2555 Day 2.md)</t>
        </is>
      </c>
      <c r="Q191" s="185" t="inlineStr">
        <is>
          <t>ข้อสอบจริง</t>
        </is>
      </c>
      <c r="R191" s="185" t="inlineStr">
        <is>
          <t>2555</t>
        </is>
      </c>
      <c r="S191" s="185" t="n"/>
    </row>
    <row r="192" ht="24" customHeight="1" s="49">
      <c r="A192" s="187" t="n">
        <v>190</v>
      </c>
      <c r="B192" s="186" t="n"/>
      <c r="C192" s="186"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D192" s="186" t="n"/>
      <c r="E192" s="186" t="inlineStr">
        <is>
          <t>Cefazolin 1 g IV Q8H</t>
        </is>
      </c>
      <c r="F192" s="186" t="inlineStr">
        <is>
          <t>Amoxicillin/Clavulanate 1 g BID</t>
        </is>
      </c>
      <c r="G192" s="186" t="inlineStr">
        <is>
          <t>Ceftriaxone 1 g IV OD</t>
        </is>
      </c>
      <c r="H192" s="186" t="inlineStr">
        <is>
          <t>Ciprofloxacin 500 mg BID</t>
        </is>
      </c>
      <c r="I192" s="188" t="inlineStr">
        <is>
          <t>Azithromycin 500 mg OD</t>
        </is>
      </c>
      <c r="J192" s="185" t="inlineStr">
        <is>
          <t>1</t>
        </is>
      </c>
      <c r="K192" s="186" t="inlineStr">
        <is>
          <t>✅ คำตอบที่ถูกต้อง: ข้อ ก. Cefazolin 1 g IV Q8H
🎯 ทำไมข้อนี้ถึงถูก: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t>
        </is>
      </c>
      <c r="L192" s="186" t="n"/>
      <c r="M192" s="186" t="inlineStr">
        <is>
          <t>Infectious diseases</t>
        </is>
      </c>
      <c r="N192" s="186" t="inlineStr">
        <is>
          <t>STDs &amp; vaginitis</t>
        </is>
      </c>
      <c r="O192" s="185" t="inlineStr">
        <is>
          <t>Clinic</t>
        </is>
      </c>
      <c r="P192" s="186" t="inlineStr">
        <is>
          <t>ข้อ 5 (PLE_CC1_2555 Day 2.md)</t>
        </is>
      </c>
      <c r="Q192" s="185" t="inlineStr">
        <is>
          <t>ข้อสอบจริง</t>
        </is>
      </c>
      <c r="R192" s="185" t="inlineStr">
        <is>
          <t>2555</t>
        </is>
      </c>
      <c r="S192" s="185" t="n"/>
    </row>
    <row r="193" ht="24" customHeight="1" s="49">
      <c r="A193" s="187" t="n">
        <v>191</v>
      </c>
      <c r="B193" s="186" t="n"/>
      <c r="C193" s="186" t="inlineStr">
        <is>
          <t>การจะตรวจว่าผู้ป่วยเป็นวัณโรคต้องตรวจหาเชื้ออะไร</t>
        </is>
      </c>
      <c r="D193" s="186" t="n"/>
      <c r="E193" s="186" t="inlineStr">
        <is>
          <t>Ciprofloxacin 500 mg BID</t>
        </is>
      </c>
      <c r="F193" s="186" t="inlineStr">
        <is>
          <t>Azithromycin 500 mg OD</t>
        </is>
      </c>
      <c r="G193" s="186" t="inlineStr">
        <is>
          <t>Doxycycline 100 mg BID</t>
        </is>
      </c>
      <c r="H193" s="186" t="inlineStr">
        <is>
          <t>Cotrimoxazole 160/800 mg BID</t>
        </is>
      </c>
      <c r="I193" s="188" t="inlineStr">
        <is>
          <t>Metronidazole 400 mg TID</t>
        </is>
      </c>
      <c r="J193" s="185" t="inlineStr">
        <is>
          <t>1</t>
        </is>
      </c>
      <c r="K193" s="186" t="inlineStr">
        <is>
          <t>✅ คำตอบที่ถูกต้อง: ข้อ ก. Ciprofloxacin 500 mg BID
🎯 ทำไมข้อนี้ถึงถูก: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t>
        </is>
      </c>
      <c r="L193" s="186" t="n"/>
      <c r="M193" s="186" t="inlineStr">
        <is>
          <t>Infectious diseases</t>
        </is>
      </c>
      <c r="N193" s="186" t="inlineStr">
        <is>
          <t>Tuberculosis</t>
        </is>
      </c>
      <c r="O193" s="185" t="inlineStr">
        <is>
          <t>Clinic</t>
        </is>
      </c>
      <c r="P193" s="186" t="inlineStr">
        <is>
          <t>ข้อ 1 (PLE_CC1_2555 Day 2.md)</t>
        </is>
      </c>
      <c r="Q193" s="185" t="inlineStr">
        <is>
          <t>ข้อสอบจริง</t>
        </is>
      </c>
      <c r="R193" s="185" t="inlineStr">
        <is>
          <t>2555</t>
        </is>
      </c>
      <c r="S193" s="185" t="n"/>
    </row>
    <row r="194" ht="24" customHeight="1" s="49">
      <c r="A194" s="187" t="n">
        <v>192</v>
      </c>
      <c r="B194" s="186" t="n"/>
      <c r="C194" s="186" t="inlineStr">
        <is>
          <t>ติดเชื้อ HIV แต่ไม่ใช่ผู้ป่วยเอดส์</t>
        </is>
      </c>
      <c r="D194" s="186" t="n"/>
      <c r="E194" s="186" t="inlineStr">
        <is>
          <t>Cotrimoxazole 160/800 mg BID</t>
        </is>
      </c>
      <c r="F194" s="186" t="inlineStr">
        <is>
          <t>Metronidazole 400 mg TID</t>
        </is>
      </c>
      <c r="G194" s="186" t="inlineStr">
        <is>
          <t>Nitrofurantoin 100 mg BID</t>
        </is>
      </c>
      <c r="H194" s="186" t="inlineStr">
        <is>
          <t>Tenofovir/Emtricitabine 300/200 mg OD</t>
        </is>
      </c>
      <c r="I194" s="188" t="inlineStr">
        <is>
          <t>Dolutegravir 50 mg OD</t>
        </is>
      </c>
      <c r="J194" s="185" t="inlineStr">
        <is>
          <t>1</t>
        </is>
      </c>
      <c r="K194" s="186" t="inlineStr">
        <is>
          <t>✅ คำตอบที่ถูกต้อง: ข้อ ก. Cotrimoxazole 160/800 mg BID
🎯 ทำไมข้อนี้ถึงถูก: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t>
        </is>
      </c>
      <c r="L194" s="186" t="n"/>
      <c r="M194" s="186" t="inlineStr">
        <is>
          <t>Infectious diseases</t>
        </is>
      </c>
      <c r="N194" s="186" t="inlineStr">
        <is>
          <t>HIV infection</t>
        </is>
      </c>
      <c r="O194" s="185" t="inlineStr">
        <is>
          <t>Clinic</t>
        </is>
      </c>
      <c r="P194" s="186" t="inlineStr">
        <is>
          <t>ข้อ 1 (PLE_CC1_2555 Day 2.md)</t>
        </is>
      </c>
      <c r="Q194" s="185" t="inlineStr">
        <is>
          <t>ข้อสอบจริง</t>
        </is>
      </c>
      <c r="R194" s="185" t="inlineStr">
        <is>
          <t>2555</t>
        </is>
      </c>
      <c r="S194" s="185" t="n"/>
    </row>
    <row r="195" ht="24" customHeight="1" s="49">
      <c r="A195" s="187" t="n">
        <v>193</v>
      </c>
      <c r="B195" s="186" t="n"/>
      <c r="C195" s="186" t="inlineStr">
        <is>
          <t>ติดเชื้อวัณโรคแต่ไม่เป็นเอดส์</t>
        </is>
      </c>
      <c r="D195" s="186" t="n"/>
      <c r="E195" s="186" t="inlineStr">
        <is>
          <t>Tenofovir/Emtricitabine 300/200 mg OD</t>
        </is>
      </c>
      <c r="F195" s="186" t="inlineStr">
        <is>
          <t>Dolutegravir 50 mg OD</t>
        </is>
      </c>
      <c r="G195" s="186" t="inlineStr">
        <is>
          <t>Vancomycin 1 g IV Q12H</t>
        </is>
      </c>
      <c r="H195" s="186" t="inlineStr">
        <is>
          <t>Meropenem 1 g IV Q8H</t>
        </is>
      </c>
      <c r="I195" s="188" t="inlineStr">
        <is>
          <t>Cefazolin 1 g IV Q8H</t>
        </is>
      </c>
      <c r="J195" s="185" t="inlineStr">
        <is>
          <t>1</t>
        </is>
      </c>
      <c r="K195" s="186" t="inlineStr">
        <is>
          <t>✅ คำตอบที่ถูกต้อง: ข้อ ก. Tenofovir/Emtricitabine 300/200 mg OD
🎯 ทำไมข้อนี้ถึงถูก: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t>
        </is>
      </c>
      <c r="L195" s="186" t="n"/>
      <c r="M195" s="186" t="inlineStr">
        <is>
          <t>Infectious diseases</t>
        </is>
      </c>
      <c r="N195" s="186" t="inlineStr">
        <is>
          <t>Tuberculosis</t>
        </is>
      </c>
      <c r="O195" s="185" t="inlineStr">
        <is>
          <t>Clinic</t>
        </is>
      </c>
      <c r="P195" s="186" t="inlineStr">
        <is>
          <t>ข้อ 2 (PLE_CC1_2555 Day 2.md)</t>
        </is>
      </c>
      <c r="Q195" s="185" t="inlineStr">
        <is>
          <t>ข้อสอบจริง</t>
        </is>
      </c>
      <c r="R195" s="185" t="inlineStr">
        <is>
          <t>2555</t>
        </is>
      </c>
      <c r="S195" s="185" t="n"/>
    </row>
    <row r="196" ht="24" customHeight="1" s="49">
      <c r="A196" s="187" t="n">
        <v>194</v>
      </c>
      <c r="B196" s="186" t="n"/>
      <c r="C196" s="186" t="inlineStr">
        <is>
          <t>เลือกสูตร GPO-vir หลังรักษา TB 2-4 สัปดาห์</t>
        </is>
      </c>
      <c r="D196" s="186" t="n"/>
      <c r="E196" s="186" t="inlineStr">
        <is>
          <t>Meropenem 1 g IV Q8H</t>
        </is>
      </c>
      <c r="F196" s="186" t="inlineStr">
        <is>
          <t>Cefazolin 1 g IV Q8H</t>
        </is>
      </c>
      <c r="G196" s="186" t="inlineStr">
        <is>
          <t>Amoxicillin/Clavulanate 1 g BID</t>
        </is>
      </c>
      <c r="H196" s="186" t="inlineStr">
        <is>
          <t>Ceftriaxone 1 g IV OD</t>
        </is>
      </c>
      <c r="I196" s="188" t="inlineStr">
        <is>
          <t>Ciprofloxacin 500 mg BID</t>
        </is>
      </c>
      <c r="J196" s="185" t="inlineStr">
        <is>
          <t>1</t>
        </is>
      </c>
      <c r="K196" s="186" t="inlineStr">
        <is>
          <t>✅ คำตอบที่ถูกต้อง: ข้อ ก. Meropenem 1 g IV Q8H
🎯 ทำไมข้อนี้ถึงถูก: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t>
        </is>
      </c>
      <c r="L196" s="186" t="n"/>
      <c r="M196" s="186" t="inlineStr">
        <is>
          <t>Infectious diseases</t>
        </is>
      </c>
      <c r="N196" s="186" t="inlineStr">
        <is>
          <t>Tuberculosis</t>
        </is>
      </c>
      <c r="O196" s="185" t="inlineStr">
        <is>
          <t>Clinic</t>
        </is>
      </c>
      <c r="P196" s="186" t="inlineStr">
        <is>
          <t>ข้อ 1 (PLE_CC1_2555 Day 2.md)</t>
        </is>
      </c>
      <c r="Q196" s="185" t="inlineStr">
        <is>
          <t>ข้อสอบจริง</t>
        </is>
      </c>
      <c r="R196" s="185" t="inlineStr">
        <is>
          <t>2555</t>
        </is>
      </c>
      <c r="S196" s="185" t="n"/>
    </row>
    <row r="197" ht="24" customHeight="1" s="49">
      <c r="A197" s="187" t="n">
        <v>195</v>
      </c>
      <c r="B197" s="186" t="n"/>
      <c r="C197" s="186" t="inlineStr">
        <is>
          <t>เปลี่ยนเป็น Efavirenz เพื่อป้องกันการเกิดอันตรกิริยากับยา Rifampin</t>
        </is>
      </c>
      <c r="D197" s="186" t="n"/>
      <c r="E197" s="186" t="inlineStr">
        <is>
          <t>Ceftriaxone 1 g IV OD</t>
        </is>
      </c>
      <c r="F197" s="186" t="inlineStr">
        <is>
          <t>Ciprofloxacin 500 mg BID</t>
        </is>
      </c>
      <c r="G197" s="186" t="inlineStr">
        <is>
          <t>Azithromycin 500 mg OD</t>
        </is>
      </c>
      <c r="H197" s="186" t="inlineStr">
        <is>
          <t>Doxycycline 100 mg BID</t>
        </is>
      </c>
      <c r="I197" s="188" t="inlineStr">
        <is>
          <t>Cotrimoxazole 160/800 mg BID</t>
        </is>
      </c>
      <c r="J197" s="185" t="inlineStr">
        <is>
          <t>1</t>
        </is>
      </c>
      <c r="K197" s="186" t="inlineStr">
        <is>
          <t>✅ คำตอบที่ถูกต้อง: ข้อ ก. Ceftriaxone 1 g IV OD
🎯 ทำไมข้อนี้ถึงถูก: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t>
        </is>
      </c>
      <c r="L197" s="186" t="n"/>
      <c r="M197" s="186" t="inlineStr">
        <is>
          <t>Infectious diseases</t>
        </is>
      </c>
      <c r="N197" s="186" t="inlineStr">
        <is>
          <t>HIV infection</t>
        </is>
      </c>
      <c r="O197" s="185" t="inlineStr">
        <is>
          <t>Clinic</t>
        </is>
      </c>
      <c r="P197" s="186" t="inlineStr">
        <is>
          <t>ข้อ 4 (PLE_CC1_2555 Day 2.md)</t>
        </is>
      </c>
      <c r="Q197" s="185" t="inlineStr">
        <is>
          <t>ข้อสอบจริง</t>
        </is>
      </c>
      <c r="R197" s="185" t="inlineStr">
        <is>
          <t>2555</t>
        </is>
      </c>
      <c r="S197" s="185" t="n"/>
    </row>
    <row r="198" ht="24" customHeight="1" s="49">
      <c r="A198" s="187" t="n">
        <v>196</v>
      </c>
      <c r="B198" s="186" t="n"/>
      <c r="C198" s="186" t="inlineStr">
        <is>
          <t>KI+I2 เป็นการเตรียมยาโดยใช้เทคนิคพิเศษที่เรียกว่าอะไร</t>
        </is>
      </c>
      <c r="D198" s="186" t="n"/>
      <c r="E198" s="186" t="inlineStr">
        <is>
          <t>complexation</t>
        </is>
      </c>
      <c r="F198" s="186" t="inlineStr">
        <is>
          <t>trituration</t>
        </is>
      </c>
      <c r="G198" s="186" t="inlineStr">
        <is>
          <t>emulsification</t>
        </is>
      </c>
      <c r="H198" s="186" t="inlineStr">
        <is>
          <t>suspension</t>
        </is>
      </c>
      <c r="I198" s="188" t="inlineStr">
        <is>
          <t>levigation 39.การทำ KI+I2 ควรเตรียมโดยข้อใด</t>
        </is>
      </c>
      <c r="J198" s="185" t="inlineStr">
        <is>
          <t>1</t>
        </is>
      </c>
      <c r="K198" s="186" t="inlineStr">
        <is>
          <t>✅ คำตอบที่ถูกต้อง: ข้อ ก. complexation
🎯 ทำไมข้อนี้ถึงถูก: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t>
        </is>
      </c>
      <c r="L198" s="186" t="n"/>
      <c r="M198" s="186" t="inlineStr">
        <is>
          <t>Infectious diseases</t>
        </is>
      </c>
      <c r="N198" s="186" t="inlineStr">
        <is>
          <t>Pneumonia</t>
        </is>
      </c>
      <c r="O198" s="185" t="inlineStr">
        <is>
          <t>Clinic</t>
        </is>
      </c>
      <c r="P198" s="186" t="inlineStr">
        <is>
          <t>ข้อ 38 (PLE_CC1_2554 SET1.md)</t>
        </is>
      </c>
      <c r="Q198" s="185" t="inlineStr">
        <is>
          <t>ข้อสอบจริง</t>
        </is>
      </c>
      <c r="R198" s="185" t="inlineStr">
        <is>
          <t>2554</t>
        </is>
      </c>
      <c r="S198" s="185" t="n"/>
    </row>
    <row r="199" ht="24" customHeight="1" s="49">
      <c r="A199" s="187" t="n">
        <v>197</v>
      </c>
      <c r="B199" s="186" t="n"/>
      <c r="C199" s="186" t="inlineStr">
        <is>
          <t>ผลข้างเคียงจากการใช้ยา acyclovir</t>
        </is>
      </c>
      <c r="D199" s="186" t="n"/>
      <c r="E199" s="186" t="inlineStr">
        <is>
          <t>ปวดเมื่อย</t>
        </is>
      </c>
      <c r="F199" s="186" t="inlineStr">
        <is>
          <t>ตาพร่า</t>
        </is>
      </c>
      <c r="G199" s="186" t="inlineStr">
        <is>
          <t>คลื่นไส้ อาเจียน</t>
        </is>
      </c>
      <c r="H199" s="186" t="inlineStr">
        <is>
          <t>หยุดหายใจ อ้างอิง: www.drugs.com</t>
        </is>
      </c>
      <c r="I199" s="188" t="inlineStr">
        <is>
          <t>Meropenem 1 g IV Q8H</t>
        </is>
      </c>
      <c r="J199" s="185" t="inlineStr">
        <is>
          <t>3</t>
        </is>
      </c>
      <c r="K199" s="186" t="inlineStr">
        <is>
          <t>✅ คำตอบที่ถูกต้อง: ข้อ ค. คลื่นไส้ อาเจียน
🎯 ทำไมข้อนี้ถึงถูก: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t>
        </is>
      </c>
      <c r="L199" s="186" t="n"/>
      <c r="M199" s="186" t="inlineStr">
        <is>
          <t>Infectious diseases</t>
        </is>
      </c>
      <c r="N199" s="186" t="inlineStr">
        <is>
          <t>Pneumonia</t>
        </is>
      </c>
      <c r="O199" s="185" t="inlineStr">
        <is>
          <t>Clinic</t>
        </is>
      </c>
      <c r="P199" s="186" t="inlineStr">
        <is>
          <t>ข้อ 6 (PLE_CC1_2554 SET2.md)</t>
        </is>
      </c>
      <c r="Q199" s="185" t="inlineStr">
        <is>
          <t>ข้อสอบจริง</t>
        </is>
      </c>
      <c r="R199" s="185" t="inlineStr">
        <is>
          <t>2554</t>
        </is>
      </c>
      <c r="S199" s="185" t="n"/>
    </row>
    <row r="200" ht="24" customHeight="1" s="49">
      <c r="A200" s="187" t="n">
        <v>198</v>
      </c>
      <c r="B200" s="186" t="n"/>
      <c r="C200" s="186"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D200" s="186" t="n"/>
      <c r="E200" s="186" t="inlineStr">
        <is>
          <t>Vancomycin 1 g IV Q12H</t>
        </is>
      </c>
      <c r="F200" s="186" t="inlineStr">
        <is>
          <t>Meropenem 1 g IV Q8H</t>
        </is>
      </c>
      <c r="G200" s="186" t="inlineStr">
        <is>
          <t>Cefazolin 1 g IV Q8H</t>
        </is>
      </c>
      <c r="H200" s="186" t="inlineStr">
        <is>
          <t>Amoxicillin/Clavulanate 1 g BID</t>
        </is>
      </c>
      <c r="I200" s="188" t="inlineStr">
        <is>
          <t>Ceftriaxone 1 g IV OD</t>
        </is>
      </c>
      <c r="J200" s="185" t="inlineStr">
        <is>
          <t>1</t>
        </is>
      </c>
      <c r="K200" s="186" t="inlineStr">
        <is>
          <t>✅ คำตอบที่ถูกต้อง: ข้อ ก. Vancomycin 1 g IV Q12H
🎯 ทำไมข้อนี้ถึงถูก: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t>
        </is>
      </c>
      <c r="L200" s="186" t="n"/>
      <c r="M200" s="186" t="inlineStr">
        <is>
          <t>Infectious diseases</t>
        </is>
      </c>
      <c r="N200" s="186" t="inlineStr">
        <is>
          <t>STDs &amp; vaginitis</t>
        </is>
      </c>
      <c r="O200" s="185" t="inlineStr">
        <is>
          <t>Clinic</t>
        </is>
      </c>
      <c r="P200" s="186" t="inlineStr">
        <is>
          <t>ข้อ 1 (PLE_CC1_2554 SET2.md)</t>
        </is>
      </c>
      <c r="Q200" s="185" t="inlineStr">
        <is>
          <t>ข้อสอบจริง</t>
        </is>
      </c>
      <c r="R200" s="185" t="inlineStr">
        <is>
          <t>2554</t>
        </is>
      </c>
      <c r="S200" s="185" t="n"/>
    </row>
    <row r="201" ht="24" customHeight="1" s="49">
      <c r="A201" s="187" t="n">
        <v>199</v>
      </c>
      <c r="B201" s="186" t="n"/>
      <c r="C201" s="186" t="inlineStr">
        <is>
          <t>ท่านควรจ่ายปฏิชีวนะใด แก่ผู้ป่วยรายนี้ เพื่อป้องกันการติดเชื้อข้างต้น ก . ketoconazole</t>
        </is>
      </c>
      <c r="D201" s="186" t="n"/>
      <c r="E201" s="186" t="inlineStr">
        <is>
          <t>imipenam ค . tetracycline</t>
        </is>
      </c>
      <c r="F201" s="186" t="inlineStr">
        <is>
          <t>amoxicillin</t>
        </is>
      </c>
      <c r="G201" s="186" t="inlineStr">
        <is>
          <t>cloxacillin carbapenem (MSSA) โดย cloxacillin มีประสิทธิภาพดีที่สุดใน ,cephalosporin ส่วน ketoconazole เป็นยารักษาเชื้อรา (Survival Guide on Pharmacotherapy Vol. 1)</t>
        </is>
      </c>
      <c r="H201" s="186" t="inlineStr">
        <is>
          <t>Azithromycin 500 mg OD</t>
        </is>
      </c>
      <c r="I201" s="188" t="inlineStr">
        <is>
          <t>Doxycycline 100 mg BID</t>
        </is>
      </c>
      <c r="J201" s="185" t="inlineStr">
        <is>
          <t>5</t>
        </is>
      </c>
      <c r="K201" s="186" t="inlineStr">
        <is>
          <t>✅ คำตอบที่ถูกต้อง: ข้อ จ. Doxycycline 100 mg BID
🎯 ทำไมข้อนี้ถึงถูก: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t>
        </is>
      </c>
      <c r="L201" s="186" t="n"/>
      <c r="M201" s="186" t="inlineStr">
        <is>
          <t>Infectious diseases</t>
        </is>
      </c>
      <c r="N201" s="186" t="inlineStr">
        <is>
          <t>Pneumonia</t>
        </is>
      </c>
      <c r="O201" s="185" t="inlineStr">
        <is>
          <t>Clinic</t>
        </is>
      </c>
      <c r="P201" s="186" t="inlineStr">
        <is>
          <t>ข้อ 24 (PLE_CC1_2554 SET2.md)</t>
        </is>
      </c>
      <c r="Q201" s="185" t="inlineStr">
        <is>
          <t>ข้อสอบจริง</t>
        </is>
      </c>
      <c r="R201" s="185" t="inlineStr">
        <is>
          <t>2554</t>
        </is>
      </c>
      <c r="S201" s="185" t="n"/>
    </row>
    <row r="202" ht="24" customHeight="1" s="49">
      <c r="A202" s="187" t="n">
        <v>200</v>
      </c>
      <c r="B202" s="186" t="n"/>
      <c r="C202" s="186" t="inlineStr">
        <is>
          <t>ข้อใดถูกต้องเกี่ยวกับกลไกของยา acyclovir</t>
        </is>
      </c>
      <c r="D202" s="186" t="n"/>
      <c r="E202" s="186" t="inlineStr">
        <is>
          <t>ยับยั้ง RNA polymerase</t>
        </is>
      </c>
      <c r="F202" s="186" t="inlineStr">
        <is>
          <t>เปลี่ยนเป็น triphosphate เท่านั้น จึงจะออกฤทธิ์</t>
        </is>
      </c>
      <c r="G202" s="186" t="inlineStr">
        <is>
          <t>เป็น product เมื่อเข้าสู่ร่างกายจะกลายเป็น valacyclovir</t>
        </is>
      </c>
      <c r="H202" s="186" t="inlineStr">
        <is>
          <t>มีเฉพาะรูปแบบยารับประทานเท่านั้น</t>
        </is>
      </c>
      <c r="I202" s="188" t="inlineStr">
        <is>
          <t>ยับยั้ง Viral DNA polymerase</t>
        </is>
      </c>
      <c r="J202" s="185" t="inlineStr">
        <is>
          <t>2</t>
        </is>
      </c>
      <c r="K202" s="186" t="inlineStr">
        <is>
          <t>✅ คำตอบที่ถูกต้อง: ข้อ ข. เปลี่ยนเป็น triphosphate เท่านั้น จึงจะออกฤทธิ์
🎯 ทำไมข้อนี้ถึงถูก: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t>
        </is>
      </c>
      <c r="L202" s="186" t="n"/>
      <c r="M202" s="186" t="inlineStr">
        <is>
          <t>Infectious diseases</t>
        </is>
      </c>
      <c r="N202" s="186" t="inlineStr">
        <is>
          <t>Pneumonia</t>
        </is>
      </c>
      <c r="O202" s="185" t="inlineStr">
        <is>
          <t>Clinic</t>
        </is>
      </c>
      <c r="P202" s="186" t="inlineStr">
        <is>
          <t>ข้อ 4 (PLE_CC1_2554 SET2.md)</t>
        </is>
      </c>
      <c r="Q202" s="185" t="inlineStr">
        <is>
          <t>ข้อสอบจริง</t>
        </is>
      </c>
      <c r="R202" s="185" t="inlineStr">
        <is>
          <t>2554</t>
        </is>
      </c>
      <c r="S202" s="185" t="n"/>
    </row>
    <row r="203" ht="24" customHeight="1" s="49">
      <c r="A203" s="187" t="n">
        <v>201</v>
      </c>
      <c r="B203" s="186" t="n"/>
      <c r="C203" s="186" t="inlineStr">
        <is>
          <t>renal insufficiency Precautions</t>
        </is>
      </c>
      <c r="D203" s="186" t="n"/>
      <c r="E203" s="186" t="inlineStr">
        <is>
          <t>Metronidazole 400 mg TID</t>
        </is>
      </c>
      <c r="F203" s="186" t="inlineStr">
        <is>
          <t>Nitrofurantoin 100 mg BID</t>
        </is>
      </c>
      <c r="G203" s="186" t="inlineStr">
        <is>
          <t>Tenofovir/Emtricitabine 300/200 mg OD</t>
        </is>
      </c>
      <c r="H203" s="186" t="inlineStr">
        <is>
          <t>Dolutegravir 50 mg OD</t>
        </is>
      </c>
      <c r="I203" s="188" t="inlineStr">
        <is>
          <t>Vancomycin 1 g IV Q12H</t>
        </is>
      </c>
      <c r="J203" s="185" t="inlineStr">
        <is>
          <t>1</t>
        </is>
      </c>
      <c r="K203" s="186" t="inlineStr">
        <is>
          <t>✅ คำตอบที่ถูกต้อง: ข้อ ก. Metronidazole 400 mg TID
🎯 ทำไมข้อนี้ถึงถูก: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t>
        </is>
      </c>
      <c r="L203" s="186" t="n"/>
      <c r="M203" s="186" t="inlineStr">
        <is>
          <t>Infectious diseases</t>
        </is>
      </c>
      <c r="N203" s="186" t="inlineStr">
        <is>
          <t>STDs &amp; vaginitis</t>
        </is>
      </c>
      <c r="O203" s="185" t="inlineStr">
        <is>
          <t>Clinic</t>
        </is>
      </c>
      <c r="P203" s="186" t="inlineStr">
        <is>
          <t>ข้อ 2 (PLE_CC1_2533.md)</t>
        </is>
      </c>
      <c r="Q203" s="185" t="inlineStr">
        <is>
          <t>ข้อสอบจริง</t>
        </is>
      </c>
      <c r="R203" s="185" t="inlineStr">
        <is>
          <t>2533</t>
        </is>
      </c>
      <c r="S203" s="185" t="n"/>
    </row>
    <row r="204" ht="24" customHeight="1" s="49">
      <c r="A204" s="187" t="n">
        <v>202</v>
      </c>
      <c r="B204" s="186" t="n"/>
      <c r="C204" s="186"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D204" s="186" t="n"/>
      <c r="E204" s="186" t="inlineStr">
        <is>
          <t>Dolutegravir 50 mg OD</t>
        </is>
      </c>
      <c r="F204" s="186" t="inlineStr">
        <is>
          <t>Vancomycin 1 g IV Q12H</t>
        </is>
      </c>
      <c r="G204" s="186" t="inlineStr">
        <is>
          <t>Meropenem 1 g IV Q8H</t>
        </is>
      </c>
      <c r="H204" s="186" t="inlineStr">
        <is>
          <t>Cefazolin 1 g IV Q8H</t>
        </is>
      </c>
      <c r="I204" s="188" t="inlineStr">
        <is>
          <t>Amoxicillin/Clavulanate 1 g BID</t>
        </is>
      </c>
      <c r="J204" s="185" t="inlineStr">
        <is>
          <t>1</t>
        </is>
      </c>
      <c r="K204" s="186" t="inlineStr">
        <is>
          <t>✅ คำตอบที่ถูกต้อง: ข้อ ก. Dolutegravir 50 mg OD
🎯 ทำไมข้อนี้ถึงถูก: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t>
        </is>
      </c>
      <c r="L204" s="186" t="n"/>
      <c r="M204" s="186" t="inlineStr">
        <is>
          <t>Infectious diseases</t>
        </is>
      </c>
      <c r="N204" s="186" t="inlineStr">
        <is>
          <t>HIV infection</t>
        </is>
      </c>
      <c r="O204" s="185" t="inlineStr">
        <is>
          <t>Clinic</t>
        </is>
      </c>
      <c r="P204" s="186" t="inlineStr">
        <is>
          <t>ข้อ 8 (PLE_CC1_2533.md)</t>
        </is>
      </c>
      <c r="Q204" s="185" t="inlineStr">
        <is>
          <t>ข้อสอบจริง</t>
        </is>
      </c>
      <c r="R204" s="185" t="inlineStr">
        <is>
          <t>2533</t>
        </is>
      </c>
      <c r="S204" s="185" t="n"/>
    </row>
    <row r="205" ht="24" customHeight="1" s="49">
      <c r="A205" s="187" t="n">
        <v>203</v>
      </c>
      <c r="B205" s="186" t="n"/>
      <c r="C205" s="186" t="inlineStr">
        <is>
          <t>โรคติดเชื้อ โดย ฝ่ายวิชาการ สโมสรนิสิตเภสัชศาสตร์ จุฬาลงกรณ์</t>
        </is>
      </c>
      <c r="D205" s="186" t="n"/>
      <c r="E205" s="186" t="inlineStr">
        <is>
          <t>Ciprofloxacin 500 mg BID</t>
        </is>
      </c>
      <c r="F205" s="186" t="inlineStr">
        <is>
          <t>Azithromycin 500 mg OD</t>
        </is>
      </c>
      <c r="G205" s="186" t="inlineStr">
        <is>
          <t>Doxycycline 100 mg BID</t>
        </is>
      </c>
      <c r="H205" s="186" t="inlineStr">
        <is>
          <t>Cotrimoxazole 160/800 mg BID</t>
        </is>
      </c>
      <c r="I205" s="188" t="inlineStr">
        <is>
          <t>Metronidazole 400 mg TID</t>
        </is>
      </c>
      <c r="J205" s="185" t="inlineStr">
        <is>
          <t>1</t>
        </is>
      </c>
      <c r="K205" s="186" t="inlineStr">
        <is>
          <t>✅ คำตอบที่ถูกต้อง: ข้อ ก. Ciprofloxacin 500 mg BID
🎯 ทำไมข้อนี้ถึงถูก: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t>
        </is>
      </c>
      <c r="L205" s="186" t="n"/>
      <c r="M205" s="186" t="inlineStr">
        <is>
          <t>Infectious diseases</t>
        </is>
      </c>
      <c r="N205" s="186" t="inlineStr">
        <is>
          <t>Pneumonia</t>
        </is>
      </c>
      <c r="O205" s="185" t="inlineStr">
        <is>
          <t>Clinic</t>
        </is>
      </c>
      <c r="P205" s="186" t="inlineStr">
        <is>
          <t>ข้อ 4 (PLE_CC1_Practice_Exam.md)</t>
        </is>
      </c>
      <c r="Q205" s="185" t="inlineStr">
        <is>
          <t>แบบฝึกหัด</t>
        </is>
      </c>
      <c r="R205" s="185" t="inlineStr">
        <is>
          <t>เล่มม่วง</t>
        </is>
      </c>
      <c r="S205" s="185" t="n"/>
    </row>
    <row r="206" ht="24" customHeight="1" s="49">
      <c r="A206" s="187" t="n">
        <v>204</v>
      </c>
      <c r="B206" s="186" t="n"/>
      <c r="C206" s="186" t="inlineStr">
        <is>
          <t>ผู้ป่วยควรได้รับการรักษาด้วยยาต้านเชื้อวัณโรคสูตรใด</t>
        </is>
      </c>
      <c r="D206" s="186" t="n"/>
      <c r="E206" s="186" t="inlineStr">
        <is>
          <t>4HRZE/2HR</t>
        </is>
      </c>
      <c r="F206" s="186" t="inlineStr">
        <is>
          <t>2HRZES/1HRZE/5HRE</t>
        </is>
      </c>
      <c r="G206" s="186" t="inlineStr">
        <is>
          <t>2HRZE/4HR</t>
        </is>
      </c>
      <c r="H206" s="186" t="inlineStr">
        <is>
          <t>2RZE/10RE</t>
        </is>
      </c>
      <c r="I206" s="188" t="inlineStr">
        <is>
          <t>2SHE/16HE</t>
        </is>
      </c>
      <c r="J206" s="185" t="inlineStr">
        <is>
          <t>1</t>
        </is>
      </c>
      <c r="K206" s="186" t="inlineStr">
        <is>
          <t>✅ คำตอบที่ถูกต้อง: ข้อ ก. 4HRZE/2HR
🎯 ทำไมข้อนี้ถึงถูก: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t>
        </is>
      </c>
      <c r="L206" s="186" t="n"/>
      <c r="M206" s="186" t="inlineStr">
        <is>
          <t>Infectious diseases</t>
        </is>
      </c>
      <c r="N206" s="186" t="inlineStr">
        <is>
          <t>Tuberculosis</t>
        </is>
      </c>
      <c r="O206" s="185" t="inlineStr">
        <is>
          <t>Clinic</t>
        </is>
      </c>
      <c r="P206" s="186" t="inlineStr">
        <is>
          <t>ข้อ 1 (PLE_CC1_Practice_Exam.md)</t>
        </is>
      </c>
      <c r="Q206" s="185" t="inlineStr">
        <is>
          <t>แบบฝึกหัด</t>
        </is>
      </c>
      <c r="R206" s="185" t="inlineStr">
        <is>
          <t>เล่มม่วง</t>
        </is>
      </c>
      <c r="S206" s="185" t="n"/>
    </row>
    <row r="207" ht="24" customHeight="1" s="49">
      <c r="A207" s="187" t="n">
        <v>205</v>
      </c>
      <c r="B207" s="186" t="n"/>
      <c r="C207" s="186" t="inlineStr">
        <is>
          <t>ข้อใดต่อไปนี้กล่าวผิดเกี่ยวกับยา Isoniazid</t>
        </is>
      </c>
      <c r="D207" s="186" t="n"/>
      <c r="E207" s="186" t="inlineStr">
        <is>
          <t>ยาออกฤทธิ์ต้านเชื้อวัณโรคโดยยับยั้งการสร้าง DNA ของเชื้อวัณโรค</t>
        </is>
      </c>
      <c r="F207" s="186" t="inlineStr">
        <is>
          <t>ในผู้ป่วยรายนี้สามารถได้รับยา Isoniazid ในขนาด 300 mg ต่อวันได้</t>
        </is>
      </c>
      <c r="G207" s="186" t="inlineStr">
        <is>
          <t>ยาลดกรดสามารถลดประสิทธิภาพของยา Isoniazid</t>
        </is>
      </c>
      <c r="H207" s="186" t="inlineStr">
        <is>
          <t>ผู้ป่วยทุกรายที่ได้รับยา Isoniazid ควรต้องได้รับ Pyridoxine</t>
        </is>
      </c>
      <c r="I207" s="188" t="inlineStr">
        <is>
          <t>อาการไม่พึงประสงค์ที่พบได้ คือ เอนไซม์ตับเพิ่มขึ้น 65 โรคติดเชื้อ ฝ่ายวิชาการ สโมสรนิสิตเภสัชศาสตร์ จุฬาลงกรณ์</t>
        </is>
      </c>
      <c r="J207" s="185" t="inlineStr">
        <is>
          <t>1</t>
        </is>
      </c>
      <c r="K207" s="186" t="inlineStr">
        <is>
          <t>✅ คำตอบที่ถูกต้อง: ข้อ ก. ยาออกฤทธิ์ต้านเชื้อวัณโรคโดยยับยั้งการสร้าง DNA ของเชื้อวัณโรค
🎯 ทำไมข้อนี้ถึงถูก: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L207" s="186" t="n"/>
      <c r="M207" s="186" t="inlineStr">
        <is>
          <t>Infectious diseases</t>
        </is>
      </c>
      <c r="N207" s="186" t="inlineStr">
        <is>
          <t>Tuberculosis</t>
        </is>
      </c>
      <c r="O207" s="185" t="inlineStr">
        <is>
          <t>Clinic</t>
        </is>
      </c>
      <c r="P207" s="186" t="inlineStr">
        <is>
          <t>ข้อ 2 (PLE_CC1_Practice_Exam.md)</t>
        </is>
      </c>
      <c r="Q207" s="185" t="inlineStr">
        <is>
          <t>แบบฝึกหัด</t>
        </is>
      </c>
      <c r="R207" s="185" t="inlineStr">
        <is>
          <t>เล่มม่วง</t>
        </is>
      </c>
      <c r="S207" s="185" t="n"/>
    </row>
    <row r="208" ht="24" customHeight="1" s="49">
      <c r="A208" s="187" t="n">
        <v>206</v>
      </c>
      <c r="B208" s="186" t="n"/>
      <c r="C208" s="186" t="inlineStr">
        <is>
          <t>การให้ยา Quinine ในการรักษาโรคมาลาเรียกรณีติดเชื้อมาลาเรียชนิดฟัลซิพารัมรุนแรง เพราะเหตุใดจึง ไม่ให้แบบ bolus injection</t>
        </is>
      </c>
      <c r="D208" s="186" t="n"/>
      <c r="E208" s="186" t="inlineStr">
        <is>
          <t>การให้แบบ bolus injection อาจทำให้เกิด cardiotoxic effects เช่น หัวใจหยุดเต้นได้</t>
        </is>
      </c>
      <c r="F208" s="186" t="inlineStr">
        <is>
          <t>การให้แบบ bolus injection ทำให้ยาอยู่ในกระแสเลือดไม่นานพอที่จะฆ่าเชื้อได้หมด</t>
        </is>
      </c>
      <c r="G208" s="186" t="inlineStr">
        <is>
          <t>การให้แบบ bolus injection ทำให้ยามีค่าครึ่งชีวิตสั้นลง 74 โรคติดเชื้อ ฝ่ายวิชาการ สโมสรนิสิตเภสัชศาสตร์ จุฬาลงกรณ์</t>
        </is>
      </c>
      <c r="H208" s="186" t="inlineStr">
        <is>
          <t>การให้แบบ bolus injection ทำให้เกิดผลข้างเคียงจากยาโดยทั่วไปลดลง แต่ผลข้างเคียงถึงแก่ชีวิตเพิ่ม มากขึ้นอย่างมาก</t>
        </is>
      </c>
      <c r="I208" s="188" t="inlineStr">
        <is>
          <t>ตำรับของตัวยาอยู่ในรูป emulsion แบบ w/o ไม่สามารถให้แบบ IV ได้</t>
        </is>
      </c>
      <c r="J208" s="185" t="inlineStr">
        <is>
          <t>1</t>
        </is>
      </c>
      <c r="K208" s="186" t="inlineStr">
        <is>
          <t>✅ คำตอบที่ถูกต้อง: ข้อ ก. การให้แบบ bolus injection อาจทำให้เกิด cardiotoxic effects เช่น หัวใจหยุดเต้นได้
🎯 ทำไมข้อนี้ถึงถูก: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L208" s="186" t="n"/>
      <c r="M208" s="186" t="inlineStr">
        <is>
          <t>Infectious diseases</t>
        </is>
      </c>
      <c r="N208" s="186" t="inlineStr">
        <is>
          <t>Pneumonia</t>
        </is>
      </c>
      <c r="O208" s="185" t="inlineStr">
        <is>
          <t>Clinic</t>
        </is>
      </c>
      <c r="P208" s="186" t="inlineStr">
        <is>
          <t>ข้อ 33 (PLE_CC1_Practice_Exam.md)</t>
        </is>
      </c>
      <c r="Q208" s="185" t="inlineStr">
        <is>
          <t>แบบฝึกหัด</t>
        </is>
      </c>
      <c r="R208" s="185" t="inlineStr">
        <is>
          <t>เล่มม่วง</t>
        </is>
      </c>
      <c r="S208" s="185" t="n"/>
    </row>
    <row r="209" ht="24" customHeight="1" s="49">
      <c r="A209" s="187" t="n">
        <v>207</v>
      </c>
      <c r="B209" s="186" t="n"/>
      <c r="C209" s="186" t="inlineStr">
        <is>
          <t>ตัวยา Metronidazole สามารถใช้รักษาการติดเชื้อของสิ่งมีชีวิตกลุ่มใดได้บ้าง</t>
        </is>
      </c>
      <c r="D209" s="186" t="n"/>
      <c r="E209" s="186" t="inlineStr">
        <is>
          <t>Virus</t>
        </is>
      </c>
      <c r="F209" s="186" t="inlineStr">
        <is>
          <t>Protozoa</t>
        </is>
      </c>
      <c r="G209" s="186" t="inlineStr">
        <is>
          <t>Aerobic bacteria</t>
        </is>
      </c>
      <c r="H209" s="186" t="inlineStr">
        <is>
          <t>Anaerobic bacteria C E A B 77 โรคติดเชื้อ ฝ่ายวิชาการ สโมสรนิสิตเภสัชศาสตร์ จุฬาลงกรณ์</t>
        </is>
      </c>
      <c r="I209" s="188" t="inlineStr">
        <is>
          <t>ถูกต้องทั้งข้อ ข และ ง</t>
        </is>
      </c>
      <c r="J209" s="185" t="inlineStr">
        <is>
          <t>1</t>
        </is>
      </c>
      <c r="K209" s="186" t="inlineStr">
        <is>
          <t>✅ คำตอบที่ถูกต้อง: ข้อ ก. Virus
🎯 ทำไมข้อนี้ถึงถูก: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L209" s="186" t="n"/>
      <c r="M209" s="186" t="inlineStr">
        <is>
          <t>Infectious diseases</t>
        </is>
      </c>
      <c r="N209" s="186" t="inlineStr">
        <is>
          <t>STDs &amp; vaginitis</t>
        </is>
      </c>
      <c r="O209" s="185" t="inlineStr">
        <is>
          <t>Clinic</t>
        </is>
      </c>
      <c r="P209" s="186" t="inlineStr">
        <is>
          <t>ข้อ 44 (PLE_CC1_Practice_Exam.md)</t>
        </is>
      </c>
      <c r="Q209" s="185" t="inlineStr">
        <is>
          <t>แบบฝึกหัด</t>
        </is>
      </c>
      <c r="R209" s="185" t="inlineStr">
        <is>
          <t>เล่มม่วง</t>
        </is>
      </c>
      <c r="S209" s="185" t="n"/>
    </row>
    <row r="210" ht="24" customHeight="1" s="49">
      <c r="A210" s="187" t="n">
        <v>208</v>
      </c>
      <c r="B210" s="186" t="n"/>
      <c r="C210" s="186"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D210" s="186" t="n"/>
      <c r="E210" s="186" t="inlineStr">
        <is>
          <t>Griseofulvin 134 โรคผิวหนัง ฝ่ายวิชาการ</t>
        </is>
      </c>
      <c r="F210" s="186" t="inlineStr">
        <is>
          <t>Ketoconazole</t>
        </is>
      </c>
      <c r="G210" s="186" t="inlineStr">
        <is>
          <t>Fluconazole</t>
        </is>
      </c>
      <c r="H210" s="186" t="inlineStr">
        <is>
          <t>Itraconazole</t>
        </is>
      </c>
      <c r="I210" s="188" t="inlineStr">
        <is>
          <t>Terbinafine</t>
        </is>
      </c>
      <c r="J210" s="185" t="inlineStr">
        <is>
          <t>1</t>
        </is>
      </c>
      <c r="K210" s="186" t="inlineStr">
        <is>
          <t>✅ คำตอบที่ถูกต้อง: ข้อ 1
🎯 ทำไมข้อนี้ถึงถูก: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t>
        </is>
      </c>
      <c r="L210" s="186" t="n"/>
      <c r="M210" s="186" t="inlineStr">
        <is>
          <t>Infectious diseases</t>
        </is>
      </c>
      <c r="N210" s="186" t="inlineStr">
        <is>
          <t>HIV infection</t>
        </is>
      </c>
      <c r="O210" s="185" t="inlineStr">
        <is>
          <t>Clinic</t>
        </is>
      </c>
      <c r="P210" s="186" t="inlineStr">
        <is>
          <t>ข้อ 25 (PLE_CC1_Practice_Exam.md)</t>
        </is>
      </c>
      <c r="Q210" s="185" t="inlineStr">
        <is>
          <t>แบบฝึกหัด</t>
        </is>
      </c>
      <c r="R210" s="185" t="inlineStr">
        <is>
          <t>เล่มม่วง</t>
        </is>
      </c>
      <c r="S210" s="185" t="n"/>
    </row>
    <row r="211" ht="24" customHeight="1" s="49">
      <c r="A211" s="187" t="n">
        <v>209</v>
      </c>
      <c r="B211" s="186"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t>
        </is>
      </c>
      <c r="C211" s="186" t="inlineStr">
        <is>
          <t>ข้อใดกล่าวถูกต้องที่สุดเกี่ยวกับโรคของผู้ป่วยรายนี้</t>
        </is>
      </c>
      <c r="D211" s="186" t="n"/>
      <c r="E211" s="186" t="inlineStr">
        <is>
          <t>เกิดจากการติดไวรัส Herpes simplex Type I</t>
        </is>
      </c>
      <c r="F211" s="186" t="inlineStr">
        <is>
          <t>ผู้ป่วยรายนี้จัดเป็น Primary Infection เนื่องจากเป็นการรักษาเริมหลังจากรักษาครั้งแรกหายขาด แล้ว</t>
        </is>
      </c>
      <c r="G211" s="186" t="inlineStr">
        <is>
          <t>เมื่อมีอาการคัน สามารถใช้ยา topical ทาภายใน 48 ชั่วโมง เพื่อลดความรุนแรงของโรค</t>
        </is>
      </c>
      <c r="H211" s="186" t="inlineStr">
        <is>
          <t>การรักษาสำหรับผู้ป่วยรายนี้ สามารถใช้ Valacyclovir 500 mg bid 3 วัน</t>
        </is>
      </c>
      <c r="I211" s="188" t="inlineStr">
        <is>
          <t>การรักษาสำหรับผู้ป่วยรายนี้ สามารถใช้ Valacyclovir 500 mg bid 7 - 10 วัน จากข้อมูลต่อไปนี้ จงตอบคำถามข้อ 34-35</t>
        </is>
      </c>
      <c r="J211" s="185" t="inlineStr">
        <is>
          <t>1</t>
        </is>
      </c>
      <c r="K211" s="186" t="inlineStr">
        <is>
          <t>✅ คำตอบที่ถูกต้อง: ข้อ ก. เกิดจากการติดไวรัส Herpes simplex Type I
🎯 ทำไมข้อนี้ถึงถูก: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t>
        </is>
      </c>
      <c r="L211" s="186" t="n"/>
      <c r="M211" s="186" t="inlineStr">
        <is>
          <t>Infectious diseases</t>
        </is>
      </c>
      <c r="N211" s="186" t="inlineStr">
        <is>
          <t>Pneumonia</t>
        </is>
      </c>
      <c r="O211" s="185" t="inlineStr">
        <is>
          <t>Clinic</t>
        </is>
      </c>
      <c r="P211" s="186" t="inlineStr">
        <is>
          <t>ข้อ 33 (PLE_CC1_Practice_Exam.md)</t>
        </is>
      </c>
      <c r="Q211" s="185" t="inlineStr">
        <is>
          <t>แบบฝึกหัด</t>
        </is>
      </c>
      <c r="R211" s="185" t="inlineStr">
        <is>
          <t>เล่มม่วง</t>
        </is>
      </c>
      <c r="S211" s="185" t="n"/>
    </row>
    <row r="212" ht="24" customHeight="1" s="49">
      <c r="A212" s="187" t="n">
        <v>210</v>
      </c>
      <c r="B212" s="186" t="n"/>
      <c r="C212" s="186" t="inlineStr">
        <is>
          <t>ข้อใดกล่าวผิดเกี่ยวกับโครงสร้างของยา Dicloxacillin และยา Amoxicillin</t>
        </is>
      </c>
      <c r="D212" s="186" t="n"/>
      <c r="E212" s="186" t="inlineStr">
        <is>
          <t>หมายเลข 1 ในโครงสร้างของยา Dicloxacillin และ Amoxicillin มีชื่อว่า Thiazolidine ring</t>
        </is>
      </c>
      <c r="F212" s="186" t="inlineStr">
        <is>
          <t>หมายเลข 3 ในโครงสร้างของยา Dicloxacillin คือ Phenyl-isoxazole ring วางตัวตั้งฉากกับ β- lactam ring ทำให้ทนต่อ β-lactamase enzyme</t>
        </is>
      </c>
      <c r="G212" s="186" t="inlineStr">
        <is>
          <t>หมายเลข 2 ในโครงสร้างของยา Amoxicillin ทำให้ยาทนกรดในกระเพาะอาหารมากขึ้น</t>
        </is>
      </c>
      <c r="H212" s="186" t="inlineStr">
        <is>
          <t>หมายเลข 4 ในโครงสร้างของยา Amoxicillin ทำให้ยา Amoxicillin เป็น para-hydroxy analog ของ Ampicillin</t>
        </is>
      </c>
      <c r="I212" s="188" t="inlineStr">
        <is>
          <t>หมายเลข 4 ในโครงสร้างของยา Amoxicillin ทำให้ยา Amoxicillin ทนต่อ β-lactamase enzyme</t>
        </is>
      </c>
      <c r="J212" s="185" t="inlineStr">
        <is>
          <t>1</t>
        </is>
      </c>
      <c r="K212" s="186" t="inlineStr">
        <is>
          <t>✅ คำตอบที่ถูกต้อง: ข้อ ก. หมายเลข 1 ในโครงสร้างของยา Dicloxacillin และ Amoxicillin มีชื่อว่า Thiazolidine ring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L212" s="186" t="n"/>
      <c r="M212" s="186" t="inlineStr">
        <is>
          <t>Infectious diseases</t>
        </is>
      </c>
      <c r="N212" s="186" t="inlineStr">
        <is>
          <t>URTI</t>
        </is>
      </c>
      <c r="O212" s="185" t="inlineStr">
        <is>
          <t>Clinic</t>
        </is>
      </c>
      <c r="P212" s="186" t="inlineStr">
        <is>
          <t>ข้อ 7 (PLE_CC1_Practice_Exam.md)</t>
        </is>
      </c>
      <c r="Q212" s="185" t="inlineStr">
        <is>
          <t>แบบฝึกหัด</t>
        </is>
      </c>
      <c r="R212" s="185" t="inlineStr">
        <is>
          <t>เล่มม่วง</t>
        </is>
      </c>
      <c r="S212" s="185" t="n"/>
    </row>
    <row r="213" ht="24" customHeight="1" s="49">
      <c r="A213" s="187" t="n">
        <v>211</v>
      </c>
      <c r="B213" s="186" t="n"/>
      <c r="C213" s="186" t="inlineStr">
        <is>
          <t>หากตรวจพบว่าเกิดจากการติดเชื้อ Pseudomonas aeruginosa ยาในข้อใดที่เหมาะสมในการรักษาที่ ครอบคลุมเชื้อมากที่สุด</t>
        </is>
      </c>
      <c r="D213" s="186" t="n"/>
      <c r="E213" s="186" t="inlineStr">
        <is>
          <t>Norfloxacin</t>
        </is>
      </c>
      <c r="F213" s="186" t="inlineStr">
        <is>
          <t>Neomycin</t>
        </is>
      </c>
      <c r="G213" s="186" t="inlineStr">
        <is>
          <t>Polymyxin B</t>
        </is>
      </c>
      <c r="H213" s="186" t="inlineStr">
        <is>
          <t>Vancomycin</t>
        </is>
      </c>
      <c r="I213" s="188" t="inlineStr">
        <is>
          <t>Clarithromycin</t>
        </is>
      </c>
      <c r="J213" s="185" t="inlineStr">
        <is>
          <t>1</t>
        </is>
      </c>
      <c r="K213" s="186" t="inlineStr">
        <is>
          <t>✅ คำตอบที่ถูกต้อง: ข้อ ก. Norfloxacin
🎯 ทำไมข้อนี้ถึงถูก: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t>
        </is>
      </c>
      <c r="L213" s="186" t="n"/>
      <c r="M213" s="186" t="inlineStr">
        <is>
          <t>Infectious diseases</t>
        </is>
      </c>
      <c r="N213" s="186" t="inlineStr">
        <is>
          <t>Pneumonia</t>
        </is>
      </c>
      <c r="O213" s="185" t="inlineStr">
        <is>
          <t>Clinic</t>
        </is>
      </c>
      <c r="P213" s="186" t="inlineStr">
        <is>
          <t>ข้อ 20 (PLE_CC1_Practice_Exam.md)</t>
        </is>
      </c>
      <c r="Q213" s="185" t="inlineStr">
        <is>
          <t>แบบฝึกหัด</t>
        </is>
      </c>
      <c r="R213" s="185" t="inlineStr">
        <is>
          <t>เล่มม่วง</t>
        </is>
      </c>
      <c r="S213" s="185" t="n"/>
    </row>
    <row r="214" ht="24" customHeight="1" s="49">
      <c r="A214" s="187" t="n">
        <v>212</v>
      </c>
      <c r="B214" s="186" t="n"/>
      <c r="C214" s="186" t="inlineStr">
        <is>
          <t>การประเมินความเสี่ยงเพื่อแยกการติดเชื้อไวรัสหรือแบคทีเรียโดยใช้ตาม Mclsacc Criteria ของผู้ป่วย รายนี้ได้เท่ากับกี่คะแนน</t>
        </is>
      </c>
      <c r="D214" s="186" t="n"/>
      <c r="E214" s="186" t="inlineStr">
        <is>
          <t>1 คะแนน</t>
        </is>
      </c>
      <c r="F214" s="186" t="inlineStr">
        <is>
          <t>2 คะแนน</t>
        </is>
      </c>
      <c r="G214" s="186" t="inlineStr">
        <is>
          <t>3 คะแนน</t>
        </is>
      </c>
      <c r="H214" s="186" t="inlineStr">
        <is>
          <t>4 คะแนน</t>
        </is>
      </c>
      <c r="I214" s="188" t="inlineStr">
        <is>
          <t>5 คะแนน</t>
        </is>
      </c>
      <c r="J214" s="185" t="inlineStr">
        <is>
          <t>1</t>
        </is>
      </c>
      <c r="K214" s="186" t="inlineStr">
        <is>
          <t>✅ คำตอบที่ถูกต้อง: ข้อ ก. 1 คะแนน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L214" s="186" t="n"/>
      <c r="M214" s="186" t="inlineStr">
        <is>
          <t>Infectious diseases</t>
        </is>
      </c>
      <c r="N214" s="186" t="inlineStr">
        <is>
          <t>Pneumonia</t>
        </is>
      </c>
      <c r="O214" s="185" t="inlineStr">
        <is>
          <t>Clinic</t>
        </is>
      </c>
      <c r="P214" s="186" t="inlineStr">
        <is>
          <t>ข้อ 37 (PLE_CC1_Practice_Exam.md)</t>
        </is>
      </c>
      <c r="Q214" s="185" t="inlineStr">
        <is>
          <t>แบบฝึกหัด</t>
        </is>
      </c>
      <c r="R214" s="185" t="inlineStr">
        <is>
          <t>เล่มม่วง</t>
        </is>
      </c>
      <c r="S214" s="185" t="n"/>
    </row>
    <row r="215" ht="24" customHeight="1" s="49">
      <c r="A215" s="187" t="n">
        <v>213</v>
      </c>
      <c r="B215" s="186" t="n"/>
      <c r="C215" s="186"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D215" s="186" t="n"/>
      <c r="E215" s="186" t="inlineStr">
        <is>
          <t>Maculopapular rash</t>
        </is>
      </c>
      <c r="F215" s="186" t="inlineStr">
        <is>
          <t>Stevens-Johnson syndrome</t>
        </is>
      </c>
      <c r="G215" s="186" t="inlineStr">
        <is>
          <t>Photosensitivity drug eruption</t>
        </is>
      </c>
      <c r="H215" s="186" t="inlineStr">
        <is>
          <t>Urticaria</t>
        </is>
      </c>
      <c r="I215" s="188" t="inlineStr">
        <is>
          <t>Erythema multiforme</t>
        </is>
      </c>
      <c r="J215" s="185" t="inlineStr">
        <is>
          <t>1</t>
        </is>
      </c>
      <c r="K215" s="186" t="inlineStr">
        <is>
          <t>✅ คำตอบที่ถูกต้อง: ข้อ ก. Maculopapular rash
🎯 ทำไมข้อนี้ถึงถูก: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t>
        </is>
      </c>
      <c r="L215" s="186" t="n"/>
      <c r="M215" s="186" t="inlineStr">
        <is>
          <t>Infectious diseases</t>
        </is>
      </c>
      <c r="N215" s="186" t="inlineStr">
        <is>
          <t>Pneumonia</t>
        </is>
      </c>
      <c r="O215" s="185" t="inlineStr">
        <is>
          <t>Clinic</t>
        </is>
      </c>
      <c r="P215" s="186" t="inlineStr">
        <is>
          <t>ข้อ 34 (PLE_CC1_Practice_Exam.md)</t>
        </is>
      </c>
      <c r="Q215" s="185" t="inlineStr">
        <is>
          <t>แบบฝึกหัด</t>
        </is>
      </c>
      <c r="R215" s="185" t="inlineStr">
        <is>
          <t>เล่มม่วง</t>
        </is>
      </c>
      <c r="S215" s="185" t="n"/>
    </row>
    <row r="216" ht="24" customHeight="1" s="49">
      <c r="A216" s="187" t="n">
        <v>214</v>
      </c>
      <c r="B216" s="186" t="n"/>
      <c r="C216" s="186"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D216" s="186" t="n"/>
      <c r="E216" s="186" t="inlineStr">
        <is>
          <t>Active ingredient</t>
        </is>
      </c>
      <c r="F216" s="186" t="inlineStr">
        <is>
          <t>Flavoring agent</t>
        </is>
      </c>
      <c r="G216" s="186" t="inlineStr">
        <is>
          <t>Stabilizing agent</t>
        </is>
      </c>
      <c r="H216" s="186" t="inlineStr">
        <is>
          <t>Co-solvent</t>
        </is>
      </c>
      <c r="I216" s="188" t="inlineStr">
        <is>
          <t>Solvent - คอลลอยด์</t>
        </is>
      </c>
      <c r="J216" s="185" t="inlineStr">
        <is>
          <t>1</t>
        </is>
      </c>
      <c r="K216" s="186" t="inlineStr">
        <is>
          <t>✅ คำตอบที่ถูกต้อง: ข้อ ก. Active ingredient
🎯 ทำไมข้อนี้ถึงถูก: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t>
        </is>
      </c>
      <c r="L216" s="186" t="n"/>
      <c r="M216" s="186" t="inlineStr">
        <is>
          <t>Infectious diseases</t>
        </is>
      </c>
      <c r="N216" s="186" t="inlineStr">
        <is>
          <t>Cystitis</t>
        </is>
      </c>
      <c r="O216" s="185" t="inlineStr">
        <is>
          <t>Clinic</t>
        </is>
      </c>
      <c r="P216" s="186" t="inlineStr">
        <is>
          <t>ข้อ 20 (PLE_CC1_Practice_Exam.md)</t>
        </is>
      </c>
      <c r="Q216" s="185" t="inlineStr">
        <is>
          <t>แบบฝึกหัด</t>
        </is>
      </c>
      <c r="R216" s="185" t="inlineStr">
        <is>
          <t>เล่มม่วง</t>
        </is>
      </c>
      <c r="S216" s="185" t="n"/>
    </row>
    <row r="217" ht="24" customHeight="1" s="49">
      <c r="A217" s="187" t="n">
        <v>215</v>
      </c>
      <c r="B217" s="186"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t>
        </is>
      </c>
      <c r="C217" s="186" t="inlineStr">
        <is>
          <t>📌 คำถาม: ควรเลือกสูตรและระยะเวลาการรักษาวัณโรคปอดรายใหม่สำหรับผู้ป่วยรายนี้อย่างไรตามแนวทางมาตรฐาน</t>
        </is>
      </c>
      <c r="D217" s="186" t="n"/>
      <c r="E217" s="186" t="inlineStr">
        <is>
          <t>1IRZE/5IR</t>
        </is>
      </c>
      <c r="F217" s="186" t="inlineStr">
        <is>
          <t>2IRZE/2IR</t>
        </is>
      </c>
      <c r="G217" s="186" t="inlineStr">
        <is>
          <t>2IRZE/4IR</t>
        </is>
      </c>
      <c r="H217" s="186" t="inlineStr">
        <is>
          <t>3IRZE/2IR</t>
        </is>
      </c>
      <c r="I217" s="188" t="inlineStr">
        <is>
          <t>3IRZE/3IR</t>
        </is>
      </c>
      <c r="J217" s="185" t="inlineStr">
        <is>
          <t>3</t>
        </is>
      </c>
      <c r="K217" s="186" t="inlineStr">
        <is>
          <t>✅ คำตอบที่ถูกต้อง: ข้อ ค. 2IRZE/4IR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t>
        </is>
      </c>
      <c r="L217" s="186" t="n"/>
      <c r="M217" s="186" t="inlineStr">
        <is>
          <t>Infectious diseases</t>
        </is>
      </c>
      <c r="N217" s="186" t="inlineStr">
        <is>
          <t>Tuberculosis</t>
        </is>
      </c>
      <c r="O217" s="185" t="inlineStr">
        <is>
          <t>Clinic</t>
        </is>
      </c>
      <c r="P217" s="186" t="inlineStr">
        <is>
          <t>Mock PLE-CC 1 ข้อ 95</t>
        </is>
      </c>
      <c r="Q217" s="185" t="inlineStr">
        <is>
          <t>แบบฝึกหัด</t>
        </is>
      </c>
      <c r="R217" s="185" t="inlineStr">
        <is>
          <t>เล่มม่วง</t>
        </is>
      </c>
      <c r="S217" s="185" t="n"/>
    </row>
    <row r="218" ht="24" customHeight="1" s="49">
      <c r="A218" s="187" t="n">
        <v>216</v>
      </c>
      <c r="B218" s="186" t="inlineStr">
        <is>
          <t>▶ [กรณีศึกษา: ผู้ป่วยชาย อายุ 65 ปี เริ่มการรักษาวัณโรคปอดด้วยสูตร IRZE ร่วมกับ Vitamin B6]</t>
        </is>
      </c>
      <c r="C218" s="186" t="inlineStr">
        <is>
          <t>📌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D218" s="186" t="n"/>
      <c r="E218" s="186" t="inlineStr">
        <is>
          <t>หยุดยา Ethambutol (E) เพียงตัวเดียว</t>
        </is>
      </c>
      <c r="F218" s="186" t="inlineStr">
        <is>
          <t>หยุดยา Isoniazid (I) และ Rifampicin (R) แต่คง Pyrazinamide (Z) ไว้</t>
        </is>
      </c>
      <c r="G218" s="186" t="inlineStr">
        <is>
          <t>หยุดยาที่มีพิษต่อตับ (I, R, Z) ทันที รอระดับเอนไซม์ตับกลับมาปกติก่อนพิจารณาเริ่มยาใหม่</t>
        </is>
      </c>
      <c r="H218" s="186" t="inlineStr">
        <is>
          <t>หยุดยา I, R, Z รอระดับเอนไซม์กลับมาปกติแล้วเริ่มยาทุกตัวพร้อมกันในขนาดครึ่งหนึ่ง</t>
        </is>
      </c>
      <c r="I218" s="188" t="inlineStr">
        <is>
          <t>ใช้ยาต่อเนื่องได้ ไม่ต้องหยุดยาเนื่องจากเอนไซม์ตับยังไม่เกิน 5 เท่า</t>
        </is>
      </c>
      <c r="J218" s="185" t="inlineStr">
        <is>
          <t>3</t>
        </is>
      </c>
      <c r="K218" s="186" t="inlineStr">
        <is>
          <t>✅ คำตอบที่ถูกต้อง: ข้อ ค. หยุด I, R, Z รอระดับเอนไซม์กลับมาปกติค่อยเริ่มยาใหม่ทีละตัว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t>
        </is>
      </c>
      <c r="L218" s="186" t="n"/>
      <c r="M218" s="186" t="inlineStr">
        <is>
          <t>Infectious diseases</t>
        </is>
      </c>
      <c r="N218" s="186" t="inlineStr">
        <is>
          <t>Tuberculosis</t>
        </is>
      </c>
      <c r="O218" s="185" t="inlineStr">
        <is>
          <t>Clinic</t>
        </is>
      </c>
      <c r="P218" s="186" t="inlineStr">
        <is>
          <t>Mock PLE-CC 1 ข้อ 96</t>
        </is>
      </c>
      <c r="Q218" s="185" t="inlineStr">
        <is>
          <t>แบบฝึกหัด</t>
        </is>
      </c>
      <c r="R218" s="185" t="inlineStr">
        <is>
          <t>เล่มม่วง</t>
        </is>
      </c>
      <c r="S218" s="185" t="n"/>
    </row>
    <row r="219" ht="24" customHeight="1" s="49">
      <c r="A219" s="187" t="n">
        <v>217</v>
      </c>
      <c r="B219" s="186" t="n"/>
      <c r="C219" s="186" t="inlineStr">
        <is>
          <t>ข้อใดถูกต้องเกี่ยวกับยา Rifampicin ในสูตรการรักษาวัณโรค</t>
        </is>
      </c>
      <c r="D219" s="186" t="n"/>
      <c r="E219" s="186" t="inlineStr">
        <is>
          <t>ยานี้ออกฤทธิ์ยับยั้งการสังเคราะห์ DNA โดยตรง</t>
        </is>
      </c>
      <c r="F219" s="186" t="inlineStr">
        <is>
          <t>ยานี้ออกฤทธิ์ยับยั้งการสังเคราะห์เยื่อหุ้มเซลล์</t>
        </is>
      </c>
      <c r="G219" s="186" t="inlineStr">
        <is>
          <t>ยานี้ทำให้ปัสสาวะ น้ำตา และสารคัดหลั่งในร่างกายเปลี่ยนเป็นสีส้มแดง</t>
        </is>
      </c>
      <c r="H219" s="186" t="inlineStr">
        <is>
          <t>Product acetyl ของยานี้เป็นพิษต่อตับจากการทำงานของเอนไซม์ NAT2</t>
        </is>
      </c>
      <c r="I219" s="188" t="inlineStr">
        <is>
          <t>ยานี้เป็นเอนไซม์อินฮิบิเตอร์ที่ยับยั้งการทำงานของ CYP3A4 อย่างแรง</t>
        </is>
      </c>
      <c r="J219" s="185" t="inlineStr">
        <is>
          <t>3</t>
        </is>
      </c>
      <c r="K219" s="186" t="inlineStr">
        <is>
          <t>✅ คำตอบที่ถูกต้อง: ข้อ ค. ทำให้ปัสสาวะและสารคัดหลั่งมีสีส้มแดง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t>
        </is>
      </c>
      <c r="L219" s="186" t="n"/>
      <c r="M219" s="186" t="inlineStr">
        <is>
          <t>Infectious diseases</t>
        </is>
      </c>
      <c r="N219" s="186" t="inlineStr">
        <is>
          <t>Tuberculosis</t>
        </is>
      </c>
      <c r="O219" s="185" t="inlineStr">
        <is>
          <t>Clinic</t>
        </is>
      </c>
      <c r="P219" s="186" t="inlineStr">
        <is>
          <t>Mock PLE-CC 1 ข้อ 103</t>
        </is>
      </c>
      <c r="Q219" s="185" t="inlineStr">
        <is>
          <t>แบบฝึกหัด</t>
        </is>
      </c>
      <c r="R219" s="185" t="inlineStr">
        <is>
          <t>เล่มม่วง</t>
        </is>
      </c>
      <c r="S219" s="185" t="n"/>
    </row>
    <row r="220" ht="24" customHeight="1" s="49">
      <c r="A220" s="187" t="n">
        <v>218</v>
      </c>
      <c r="B220" s="186" t="n"/>
      <c r="C220" s="186" t="inlineStr">
        <is>
          <t>ยาที่ออกฤทธิ์ต่อพยาธิ โดยการยับยั้งการสร้าง microtubule และมีผลยับยั้งการนำกลูโคสเข้าเซลล์ คือยา ในข้อใด</t>
        </is>
      </c>
      <c r="D220" s="186" t="n"/>
      <c r="E220" s="186" t="inlineStr">
        <is>
          <t>Praziquantel</t>
        </is>
      </c>
      <c r="F220" s="186" t="inlineStr">
        <is>
          <t>Niclosamide</t>
        </is>
      </c>
      <c r="G220" s="186" t="inlineStr">
        <is>
          <t>Mebendazole</t>
        </is>
      </c>
      <c r="H220" s="186" t="inlineStr">
        <is>
          <t>Pyrantel pamoate</t>
        </is>
      </c>
      <c r="I220" s="188" t="inlineStr">
        <is>
          <t>Ivermectin</t>
        </is>
      </c>
      <c r="J220" s="185" t="inlineStr">
        <is>
          <t>1</t>
        </is>
      </c>
      <c r="K220" s="186" t="inlineStr">
        <is>
          <t>✅ คำตอบที่ถูกต้อง: ข้อ ก. Praziquantel
🎯 ทำไมข้อนี้ถึงถูก: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t>
        </is>
      </c>
      <c r="L220" s="186" t="n"/>
      <c r="M220" s="186" t="inlineStr">
        <is>
          <t>Infectious diseases</t>
        </is>
      </c>
      <c r="N220" s="186" t="inlineStr">
        <is>
          <t>Parasitic infections</t>
        </is>
      </c>
      <c r="O220" s="185" t="inlineStr">
        <is>
          <t>Clinic</t>
        </is>
      </c>
      <c r="P220" s="186" t="inlineStr">
        <is>
          <t>ข้อ 40 (PLE_CC1_Practice_Exam.md)</t>
        </is>
      </c>
      <c r="Q220" s="185" t="inlineStr">
        <is>
          <t>แบบฝึกหัด</t>
        </is>
      </c>
      <c r="R220" s="185" t="inlineStr">
        <is>
          <t>เล่มม่วง</t>
        </is>
      </c>
      <c r="S220" s="185" t="n"/>
    </row>
    <row r="221" ht="24" customHeight="1" s="49">
      <c r="A221" s="187" t="n">
        <v>219</v>
      </c>
      <c r="B221" s="186" t="n"/>
      <c r="C221" s="186" t="inlineStr">
        <is>
          <t>กระบวนการเปลี่ยนแปลงตัวยาในกลุ่ม nitroimidazole ให้อยู่ในรูปที่ออกฤทธิ์ได้ในเชื้อโปรโตซัวเรียกว่า อะไร</t>
        </is>
      </c>
      <c r="D221" s="186" t="n"/>
      <c r="E221" s="186" t="inlineStr">
        <is>
          <t>Nitro-Reduction</t>
        </is>
      </c>
      <c r="F221" s="186" t="inlineStr">
        <is>
          <t>Hydroxylation</t>
        </is>
      </c>
      <c r="G221" s="186" t="inlineStr">
        <is>
          <t>Hydrolysis</t>
        </is>
      </c>
      <c r="H221" s="186" t="inlineStr">
        <is>
          <t>Demethylation</t>
        </is>
      </c>
      <c r="I221" s="188" t="inlineStr">
        <is>
          <t>Cyclization</t>
        </is>
      </c>
      <c r="J221" s="185" t="inlineStr">
        <is>
          <t>1</t>
        </is>
      </c>
      <c r="K221" s="186" t="inlineStr">
        <is>
          <t>✅ คำตอบที่ถูกต้อง: ข้อ ก. Nitro-Reduction
🎯 ทำไมข้อนี้ถึงถูก: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221" s="186" t="n"/>
      <c r="M221" s="186" t="inlineStr">
        <is>
          <t>Infectious diseases</t>
        </is>
      </c>
      <c r="N221" s="186" t="inlineStr">
        <is>
          <t>Pneumonia</t>
        </is>
      </c>
      <c r="O221" s="185" t="inlineStr">
        <is>
          <t>Clinic</t>
        </is>
      </c>
      <c r="P221" s="186" t="inlineStr">
        <is>
          <t>ข้อ 43 (PLE_CC1_Practice_Exam.md)</t>
        </is>
      </c>
      <c r="Q221" s="185" t="inlineStr">
        <is>
          <t>แบบฝึกหัด</t>
        </is>
      </c>
      <c r="R221" s="185" t="inlineStr">
        <is>
          <t>เล่มม่วง</t>
        </is>
      </c>
      <c r="S221" s="185" t="n"/>
    </row>
    <row r="222" ht="24" customHeight="1" s="49">
      <c r="A222" s="187" t="n">
        <v>220</v>
      </c>
      <c r="B222" s="18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t>
        </is>
      </c>
      <c r="C222" s="186" t="inlineStr">
        <is>
          <t>คำถาม: ให้ยาใดเป็น maintenance phase</t>
        </is>
      </c>
      <c r="D222" s="186" t="n"/>
      <c r="E222" s="186" t="inlineStr">
        <is>
          <t>Amphotericin B</t>
        </is>
      </c>
      <c r="F222" s="186" t="inlineStr">
        <is>
          <t>Fluconazole</t>
        </is>
      </c>
      <c r="G222" s="186" t="inlineStr">
        <is>
          <t>Itraconazole</t>
        </is>
      </c>
      <c r="H222" s="186" t="inlineStr">
        <is>
          <t>Bactrim</t>
        </is>
      </c>
      <c r="I222" s="188" t="inlineStr">
        <is>
          <t>Griseofulvin</t>
        </is>
      </c>
      <c r="J222" s="185" t="inlineStr">
        <is>
          <t>2</t>
        </is>
      </c>
      <c r="K222" s="186" t="inlineStr">
        <is>
          <t>✅ คำตอบที่ถูกต้อง: ข้อ ข. Fluconazole
🎯 ทำไมข้อนี้ถึงถูก:
🔍 ข้ออื่นผิดเพราะอะไร:
🔍 ข้ออื่นผิดเพราะอะไร:
• ข้อ ก. (Amphotericin B): ไม่ตรงกับหลักการหรือข้อบ่งใช้ที่ถูกต้องตามโจทย์กำหนด
• ข้อ ค. (Itraconazole): ไม่ตรงกับหลักการหรือข้อบ่งใช้ที่ถูกต้องตามโจทย์กำหนด
• ข้อ ง. (Bactrim): ไม่ตรงกับหลักการหรือข้อบ่งใช้ที่ถูกต้องตามโจทย์กำหนด
• ข้อ จ. (Griseofulvin): ไม่ตรงกับหลักการหรือข้อบ่งใช้ที่ถูกต้องตามโจทย์กำหนด</t>
        </is>
      </c>
      <c r="L222" s="186" t="n"/>
      <c r="M222" s="186" t="inlineStr">
        <is>
          <t>Infectious diseases</t>
        </is>
      </c>
      <c r="N222" s="186" t="inlineStr">
        <is>
          <t>HIV infection</t>
        </is>
      </c>
      <c r="O222" s="185" t="inlineStr">
        <is>
          <t>Clinic</t>
        </is>
      </c>
      <c r="P222" s="186" t="inlineStr">
        <is>
          <t>[SOURCE: Pharma Plus เล่มม่วง 2 - ข้อสอบย้อนหลังปี 2558 วันที่ 1 ข้อ 19]</t>
        </is>
      </c>
      <c r="Q222" s="185" t="inlineStr">
        <is>
          <t>ข้อสอบจริง</t>
        </is>
      </c>
      <c r="R222" s="185" t="inlineStr">
        <is>
          <t>2558</t>
        </is>
      </c>
      <c r="S222" s="185" t="n"/>
    </row>
    <row r="223" ht="24" customHeight="1" s="49">
      <c r="A223" s="187" t="n">
        <v>221</v>
      </c>
      <c r="B223" s="18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t>
        </is>
      </c>
      <c r="C223" s="186" t="inlineStr">
        <is>
          <t>คำถาม: ข้อใดผิดเกี่ยวกับการให้ยา amphotericin B</t>
        </is>
      </c>
      <c r="D223" s="186" t="n"/>
      <c r="E223" s="186" t="inlineStr">
        <is>
          <t>ให้ยาในอัตราเร็วอย่างช้า ๆ</t>
        </is>
      </c>
      <c r="F223" s="186" t="inlineStr">
        <is>
          <t>ติดตามค่าการทำงานของไต</t>
        </is>
      </c>
      <c r="G223" s="186" t="inlineStr">
        <is>
          <t>ให้ paracetamol+CPM ก่อนให้ยา</t>
        </is>
      </c>
      <c r="H223" s="186" t="inlineStr">
        <is>
          <t>ติดตาม K⁺ ในเลือด</t>
        </is>
      </c>
      <c r="I223" s="188" t="inlineStr">
        <is>
          <t>ติดตาม Ca²⁺ ในเลือด</t>
        </is>
      </c>
      <c r="J223" s="185" t="inlineStr">
        <is>
          <t>5</t>
        </is>
      </c>
      <c r="K223" s="186" t="inlineStr">
        <is>
          <t>✅ คำตอบที่ถูกต้อง: ข้อ จ. ติดตาม Ca²⁺ ในเลือด
🎯 ทำไมข้อนี้ถึงถูก:
🔍 ข้ออื่นผิดเพราะอะไร:
🔍 ข้ออื่นผิดเพราะอะไร:
• ข้อ ก. (ให้ยาในอัตราเร็วอย่างช้า ๆ): ไม่ตรงกับหลักการหรือข้อบ่งใช้ที่ถูกต้องตามโจทย์กำหนด
• ข้อ ข. (ติดตามค่าการทำงานของไต): ไม่ตรงกับหลักการหรือข้อบ่งใช้ที่ถูกต้องตามโจทย์กำหนด
• ข้อ ค. (ให้ paracetamol+CPM ก่อนให้ยา): ไม่ตรงกับหลักการหรือข้อบ่งใช้ที่ถูกต้องตามโจทย์กำหนด
• ข้อ ง. (ติดตาม K⁺ ในเลือด): ไม่ตรงกับหลักการหรือข้อบ่งใช้ที่ถูกต้องตามโจทย์กำหนด</t>
        </is>
      </c>
      <c r="L223" s="186" t="n"/>
      <c r="M223" s="186" t="inlineStr">
        <is>
          <t>Infectious diseases</t>
        </is>
      </c>
      <c r="N223" s="186" t="inlineStr">
        <is>
          <t>HIV infection</t>
        </is>
      </c>
      <c r="O223" s="185" t="inlineStr">
        <is>
          <t>Clinic</t>
        </is>
      </c>
      <c r="P223" s="186" t="inlineStr">
        <is>
          <t>[SOURCE: Pharma Plus เล่มม่วง 2 - ข้อสอบย้อนหลังปี 2558 วันที่ 1 ข้อ 20]</t>
        </is>
      </c>
      <c r="Q223" s="185" t="inlineStr">
        <is>
          <t>ข้อสอบจริง</t>
        </is>
      </c>
      <c r="R223" s="185" t="inlineStr">
        <is>
          <t>2558</t>
        </is>
      </c>
      <c r="S223" s="185" t="n"/>
    </row>
    <row r="224" ht="24" customHeight="1" s="49">
      <c r="A224" s="187" t="n">
        <v>222</v>
      </c>
      <c r="B224" s="18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t>
        </is>
      </c>
      <c r="C224" s="186" t="inlineStr">
        <is>
          <t>คำถาม: ยาใดที่ผู้ป่วยรายนี้ควรได้รับในการป้องกันเชื้อฉวยโอกาส</t>
        </is>
      </c>
      <c r="D224" s="186" t="n"/>
      <c r="E224" s="186" t="inlineStr">
        <is>
          <t>Bactrim</t>
        </is>
      </c>
      <c r="F224" s="186" t="inlineStr">
        <is>
          <t>Fluconazole</t>
        </is>
      </c>
      <c r="G224" s="186" t="inlineStr">
        <is>
          <t>Azithromycin</t>
        </is>
      </c>
      <c r="H224" s="186" t="inlineStr">
        <is>
          <t>Acyclovir</t>
        </is>
      </c>
      <c r="I224" s="188" t="inlineStr">
        <is>
          <t>Prednisolone</t>
        </is>
      </c>
      <c r="J224" s="185" t="inlineStr">
        <is>
          <t>1</t>
        </is>
      </c>
      <c r="K224" s="186" t="inlineStr">
        <is>
          <t>✅ คำตอบที่ถูกต้อง: ข้อ ก. Bactrim
🎯 ทำไมข้อนี้ถึงถูก:
🔍 ข้ออื่นผิดเพราะอะไร:
🔍 ข้ออื่นผิดเพราะอะไร:
• ข้อ ข. (Fluconazole): ไม่ตรงกับหลักการหรือข้อบ่งใช้ที่ถูกต้องตามโจทย์กำหนด
• ข้อ ค. (Azithromycin): ไม่ตรงกับหลักการหรือข้อบ่งใช้ที่ถูกต้องตามโจทย์กำหนด
• ข้อ ง. (Acyclovir): ไม่ตรงกับหลักการหรือข้อบ่งใช้ที่ถูกต้องตามโจทย์กำหนด
• ข้อ จ. (Prednisolone): ไม่ตรงกับหลักการหรือข้อบ่งใช้ที่ถูกต้องตามโจทย์กำหนด</t>
        </is>
      </c>
      <c r="L224" s="186" t="n"/>
      <c r="M224" s="186" t="inlineStr">
        <is>
          <t>Infectious diseases</t>
        </is>
      </c>
      <c r="N224" s="186" t="inlineStr">
        <is>
          <t>HIV infection</t>
        </is>
      </c>
      <c r="O224" s="185" t="inlineStr">
        <is>
          <t>Clinic</t>
        </is>
      </c>
      <c r="P224" s="186" t="inlineStr">
        <is>
          <t>[SOURCE: Pharma Plus เล่มม่วง 2 - ข้อสอบย้อนหลังปี 2558 วันที่ 1 ข้อ 24]</t>
        </is>
      </c>
      <c r="Q224" s="185" t="inlineStr">
        <is>
          <t>ข้อสอบจริง</t>
        </is>
      </c>
      <c r="R224" s="185" t="inlineStr">
        <is>
          <t>2558</t>
        </is>
      </c>
      <c r="S224" s="185" t="n"/>
    </row>
    <row r="225" ht="24" customHeight="1" s="49">
      <c r="A225" s="187" t="n">
        <v>223</v>
      </c>
      <c r="B225" s="18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t>
        </is>
      </c>
      <c r="C225" s="186" t="inlineStr">
        <is>
          <t>คำถาม: สูตรยาต้านไวรัสที่ผู้ป่วยควรได้คือ</t>
        </is>
      </c>
      <c r="D225" s="186" t="n"/>
      <c r="E225" s="186" t="inlineStr">
        <is>
          <t>AZT + 3TC + NVP</t>
        </is>
      </c>
      <c r="F225" s="186" t="inlineStr">
        <is>
          <t>AZT + 3TC + EFV</t>
        </is>
      </c>
      <c r="G225" s="186" t="inlineStr">
        <is>
          <t>d4T + 3TC + LPV/r</t>
        </is>
      </c>
      <c r="H225" s="186" t="inlineStr">
        <is>
          <t>d4T + 3TC + EFV</t>
        </is>
      </c>
      <c r="I225" s="188" t="inlineStr">
        <is>
          <t>TDF + 3TC + EFV</t>
        </is>
      </c>
      <c r="J225" s="185" t="inlineStr">
        <is>
          <t>5</t>
        </is>
      </c>
      <c r="K225" s="186" t="inlineStr">
        <is>
          <t>✅ คำตอบที่ถูกต้อง: ข้อ จ. TDF + 3TC + EFV
🎯 ทำไมข้อนี้ถึงถูก:
🔍 ข้ออื่นผิดเพราะอะไร:
🔍 ข้ออื่นผิดเพราะอะไร:
• ข้อ ก. (AZT + 3TC + NVP): ไม่ตรงกับหลักการหรือข้อบ่งใช้ที่ถูกต้องตามโจทย์กำหนด
• ข้อ ข. (AZT + 3TC + EFV): ไม่ตรงกับหลักการหรือข้อบ่งใช้ที่ถูกต้องตามโจทย์กำหนด
• ข้อ ค. (d4T + 3TC + LPV/r): ไม่ตรงกับหลักการหรือข้อบ่งใช้ที่ถูกต้องตามโจทย์กำหนด
• ข้อ ง. (d4T + 3TC + EFV): ไม่ตรงกับหลักการหรือข้อบ่งใช้ที่ถูกต้องตามโจทย์กำหนด</t>
        </is>
      </c>
      <c r="L225" s="186" t="n"/>
      <c r="M225" s="186" t="inlineStr">
        <is>
          <t>Infectious diseases</t>
        </is>
      </c>
      <c r="N225" s="186" t="inlineStr">
        <is>
          <t>HIV infection</t>
        </is>
      </c>
      <c r="O225" s="185" t="inlineStr">
        <is>
          <t>Clinic</t>
        </is>
      </c>
      <c r="P225" s="186" t="inlineStr">
        <is>
          <t>[SOURCE: Pharma Plus เล่มม่วง 2 - ข้อสอบย้อนหลังปี 2558 วันที่ 1 ข้อ 25]</t>
        </is>
      </c>
      <c r="Q225" s="185" t="inlineStr">
        <is>
          <t>ข้อสอบจริง</t>
        </is>
      </c>
      <c r="R225" s="185" t="inlineStr">
        <is>
          <t>2558</t>
        </is>
      </c>
      <c r="S225" s="185" t="n"/>
    </row>
    <row r="226" ht="24" customHeight="1" s="49">
      <c r="A226" s="187" t="n">
        <v>224</v>
      </c>
      <c r="B226" s="18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t>
        </is>
      </c>
      <c r="C226" s="186" t="inlineStr">
        <is>
          <t>คำถาม: คาดว่าผู้ป่วยรายนี้เป็นโรคใด</t>
        </is>
      </c>
      <c r="D226" s="186" t="n"/>
      <c r="E226" s="186" t="inlineStr">
        <is>
          <t>ไข้หวัดใหญ่</t>
        </is>
      </c>
      <c r="F226" s="186" t="inlineStr">
        <is>
          <t>หัด</t>
        </is>
      </c>
      <c r="G226" s="186" t="inlineStr">
        <is>
          <t>คอตีบ</t>
        </is>
      </c>
      <c r="H226" s="186" t="inlineStr">
        <is>
          <t>เริม</t>
        </is>
      </c>
      <c r="I226" s="188" t="inlineStr">
        <is>
          <t>ไข้เลือดออก</t>
        </is>
      </c>
      <c r="J226" s="185" t="inlineStr">
        <is>
          <t>2</t>
        </is>
      </c>
      <c r="K226" s="186" t="inlineStr">
        <is>
          <t>✅ คำตอบที่ถูกต้อง: ข้อ ข. หัด
🎯 ทำไมข้อนี้ถึงถูก:
🔍 ข้ออื่นผิดเพราะอะไร:
🔍 ข้ออื่นผิดเพราะอะไร:
• ข้อ ก. (ไข้หวัดใหญ่): ไม่ตรงกับหลักการหรือข้อบ่งใช้ที่ถูกต้องตามโจทย์กำหนด
• ข้อ ค. (คอตีบ): ไม่ตรงกับหลักการหรือข้อบ่งใช้ที่ถูกต้องตามโจทย์กำหนด
• ข้อ ง. (เริม): ไม่ตรงกับหลักการหรือข้อบ่งใช้ที่ถูกต้องตามโจทย์กำหนด
• ข้อ จ. (ไข้เลือดออก): ไม่ตรงกับหลักการหรือข้อบ่งใช้ที่ถูกต้องตามโจทย์กำหนด</t>
        </is>
      </c>
      <c r="L226" s="186" t="n"/>
      <c r="M226" s="186" t="inlineStr">
        <is>
          <t>Infectious diseases</t>
        </is>
      </c>
      <c r="N226" s="186" t="inlineStr">
        <is>
          <t>Pneumonia</t>
        </is>
      </c>
      <c r="O226" s="185" t="inlineStr">
        <is>
          <t>Clinic</t>
        </is>
      </c>
      <c r="P226" s="186" t="inlineStr">
        <is>
          <t>[SOURCE: Pharma Plus เล่มม่วง 2 - ข้อสอบย้อนหลังปี 2558 วันที่ 1 ข้อ 37]</t>
        </is>
      </c>
      <c r="Q226" s="185" t="inlineStr">
        <is>
          <t>ข้อสอบจริง</t>
        </is>
      </c>
      <c r="R226" s="185" t="inlineStr">
        <is>
          <t>2558</t>
        </is>
      </c>
      <c r="S226" s="185" t="n"/>
    </row>
    <row r="227" ht="24" customHeight="1" s="49">
      <c r="A227" s="187" t="n">
        <v>225</v>
      </c>
      <c r="B227" s="18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t>
        </is>
      </c>
      <c r="C227" s="186" t="inlineStr">
        <is>
          <t>คำถาม: ตาม EPI เด็กอายุ 6 เดือนต้องได้รับ vaccine ได้บ้าง</t>
        </is>
      </c>
      <c r="D227" s="186" t="n"/>
      <c r="E227" s="186" t="inlineStr">
        <is>
          <t>HBV/dTP/OPV</t>
        </is>
      </c>
      <c r="F227" s="186" t="inlineStr">
        <is>
          <t>MMR/dTP/JE</t>
        </is>
      </c>
      <c r="G227" s="186" t="inlineStr">
        <is>
          <t>BCG/MMR/OPV</t>
        </is>
      </c>
      <c r="H227" s="186" t="inlineStr">
        <is>
          <t>MMR/JE/IPV</t>
        </is>
      </c>
      <c r="I227" s="188" t="inlineStr">
        <is>
          <t>JE/OPV/dTP</t>
        </is>
      </c>
      <c r="J227" s="185" t="inlineStr">
        <is>
          <t>1</t>
        </is>
      </c>
      <c r="K227" s="186" t="inlineStr">
        <is>
          <t>✅ คำตอบที่ถูกต้อง: ข้อ ก. HBV/dTP/OPV
🎯 ทำไมข้อนี้ถึงถูก:
🔍 ข้ออื่นผิดเพราะอะไร:
🔍 ข้ออื่นผิดเพราะอะไร:
• ข้อ ข. (MMR/dTP/JE): ไม่ตรงกับหลักการหรือข้อบ่งใช้ที่ถูกต้องตามโจทย์กำหนด
• ข้อ ค. (BCG/MMR/OPV): ไม่ตรงกับหลักการหรือข้อบ่งใช้ที่ถูกต้องตามโจทย์กำหนด
• ข้อ ง. (MMR/JE/IPV): ไม่ตรงกับหลักการหรือข้อบ่งใช้ที่ถูกต้องตามโจทย์กำหนด
• ข้อ จ. (JE/OPV/dTP): ไม่ตรงกับหลักการหรือข้อบ่งใช้ที่ถูกต้องตามโจทย์กำหนด</t>
        </is>
      </c>
      <c r="L227" s="186" t="n"/>
      <c r="M227" s="186" t="inlineStr">
        <is>
          <t>Infectious diseases</t>
        </is>
      </c>
      <c r="N227" s="186" t="inlineStr">
        <is>
          <t>Pneumonia</t>
        </is>
      </c>
      <c r="O227" s="185" t="inlineStr">
        <is>
          <t>Clinic</t>
        </is>
      </c>
      <c r="P227" s="186" t="inlineStr">
        <is>
          <t>[SOURCE: Pharma Plus เล่มม่วง 2 - ข้อสอบย้อนหลังปี 2558 วันที่ 1 ข้อ 38]</t>
        </is>
      </c>
      <c r="Q227" s="185" t="inlineStr">
        <is>
          <t>ข้อสอบจริง</t>
        </is>
      </c>
      <c r="R227" s="185" t="inlineStr">
        <is>
          <t>2558</t>
        </is>
      </c>
      <c r="S227" s="185" t="n"/>
    </row>
    <row r="228" ht="24" customHeight="1" s="49">
      <c r="A228" s="187" t="n">
        <v>226</v>
      </c>
      <c r="B228" s="18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t>
        </is>
      </c>
      <c r="C228" s="186" t="inlineStr">
        <is>
          <t>คำถาม: วันนี้ เด็กรายนี้ต้องได้รับวัคซีนหรือไม่</t>
        </is>
      </c>
      <c r="D228" s="186" t="n"/>
      <c r="E228" s="186" t="inlineStr">
        <is>
          <t>ไม่ต้องได้รับ เนื่องจากมีภูมิจากการติดเชื้อ</t>
        </is>
      </c>
      <c r="F228" s="186" t="inlineStr">
        <is>
          <t>ให้เนื่องจาก EPI กำหนด</t>
        </is>
      </c>
      <c r="G228" s="186" t="inlineStr">
        <is>
          <t>ให้เลื่อนการรับวัคซีน ออกไปก่อน</t>
        </is>
      </c>
      <c r="H228" s="186" t="inlineStr">
        <is>
          <t>ให้ เนื่องจากอาการผื่นชัดเจน</t>
        </is>
      </c>
      <c r="I228" s="188" t="inlineStr">
        <is>
          <t>ไม่ให้ เนื่องจากอายุยังไม่ครบตามกำหนด</t>
        </is>
      </c>
      <c r="J228" s="185" t="inlineStr">
        <is>
          <t>3</t>
        </is>
      </c>
      <c r="K228" s="186" t="inlineStr">
        <is>
          <t>✅ คำตอบที่ถูกต้อง: ข้อ ค. ให้เลื่อนการรับวัคซีน ออกไปก่อน
🎯 ทำไมข้อนี้ถึงถูก:
🔍 ข้ออื่นผิดเพราะอะไร:
🔍 ข้ออื่นผิดเพราะอะไร:
• ข้อ ก. (ไม่ต้องได้รับ เนื่องจากมีภูมิจากการติดเชื้อ): ไม่ตรงกับหลักการหรือข้อบ่งใช้ที่ถูกต้องตามโจทย์กำหนด
• ข้อ ข. (ให้เนื่องจาก EPI กำหนด): ไม่ตรงกับหลักการหรือข้อบ่งใช้ที่ถูกต้องตามโจทย์กำหนด
• ข้อ ง. (ให้ เนื่องจากอาการผื่นชัดเจน): ไม่ตรงกับหลักการหรือข้อบ่งใช้ที่ถูกต้องตามโจทย์กำหนด
• ข้อ จ. (ไม่ให้ เนื่องจากอายุยังไม่ครบตามกำหนด): ไม่ตรงกับหลักการหรือข้อบ่งใช้ที่ถูกต้องตามโจทย์กำหนด</t>
        </is>
      </c>
      <c r="L228" s="186" t="n"/>
      <c r="M228" s="186" t="inlineStr">
        <is>
          <t>Infectious diseases</t>
        </is>
      </c>
      <c r="N228" s="186" t="inlineStr">
        <is>
          <t>Pneumonia</t>
        </is>
      </c>
      <c r="O228" s="185" t="inlineStr">
        <is>
          <t>Clinic</t>
        </is>
      </c>
      <c r="P228" s="186" t="inlineStr">
        <is>
          <t>[SOURCE: Pharma Plus เล่มม่วง 2 - ข้อสอบย้อนหลังปี 2558 วันที่ 1 ข้อ 39]</t>
        </is>
      </c>
      <c r="Q228" s="185" t="inlineStr">
        <is>
          <t>ข้อสอบจริง</t>
        </is>
      </c>
      <c r="R228" s="185" t="inlineStr">
        <is>
          <t>2558</t>
        </is>
      </c>
      <c r="S228" s="185" t="n"/>
    </row>
    <row r="229" ht="24" customHeight="1" s="49">
      <c r="A229" s="187" t="n">
        <v>227</v>
      </c>
      <c r="B229" s="186" t="n"/>
      <c r="C229" s="186" t="inlineStr">
        <is>
          <t>ข้อใดผิดเกี่ยวกับ innate immunization</t>
        </is>
      </c>
      <c r="D229" s="186" t="n"/>
      <c r="E229" s="186" t="inlineStr">
        <is>
          <t>เชื้อถูกทำลายโดยกรดในกระเพาะอาหาร</t>
        </is>
      </c>
      <c r="F229" s="186" t="inlineStr">
        <is>
          <t>ภูมิคุ้มกันมีมาแต่กำเนิด</t>
        </is>
      </c>
      <c r="G229" s="186" t="inlineStr">
        <is>
          <t>สามารถจัดการกับเชื้อได้ทันที</t>
        </is>
      </c>
      <c r="H229" s="186" t="inlineStr">
        <is>
          <t>ภูมิคุ้มกันบางอย่างต้องใช้เวลาหลังจากคลอด ร่างกายจึงจะสร้างได้เอง</t>
        </is>
      </c>
      <c r="I229" s="188" t="inlineStr">
        <is>
          <t>มีความจำเพาะเจาะจงต่อเชื้อโรค</t>
        </is>
      </c>
      <c r="J229" s="185" t="inlineStr">
        <is>
          <t>5</t>
        </is>
      </c>
      <c r="K229" s="186" t="inlineStr">
        <is>
          <t>✅ คำตอบที่ถูกต้อง: ข้อ จ. มีความจำเพาะเจาะจงต่อเชื้อโรค
🎯 ทำไมข้อนี้ถึงถูก:
🔍 ข้ออื่นผิดเพราะอะไร:
🔍 ข้ออื่นผิดเพราะอะไร:
• ข้อ ก. (เชื้อถูกทำลายโดยกรดในกระเพาะอาหาร): ไม่ตรงกับหลักการหรือข้อบ่งใช้ที่ถูกต้องตามโจทย์กำหนด
• ข้อ ข. (ภูมิคุ้มกันมีมาแต่กำเนิด): ไม่ตรงกับหลักการหรือข้อบ่งใช้ที่ถูกต้องตามโจทย์กำหนด
• ข้อ ค. (สามารถจัดการกับเชื้อได้ทันที): ไม่ตรงกับหลักการหรือข้อบ่งใช้ที่ถูกต้องตามโจทย์กำหนด
• ข้อ ง. (ภูมิคุ้มกันบางอย่างต้องใช้เวลาหลังจากคลอด ร่างกายจึงจะสร้างได้เอง): ไม่ตรงกับหลักการหรือข้อบ่งใช้ที่ถูกต้องตามโจทย์กำหนด</t>
        </is>
      </c>
      <c r="L229" s="186" t="n"/>
      <c r="M229" s="186" t="inlineStr">
        <is>
          <t>Infectious diseases</t>
        </is>
      </c>
      <c r="N229" s="186" t="inlineStr">
        <is>
          <t>Pneumonia</t>
        </is>
      </c>
      <c r="O229" s="185" t="inlineStr">
        <is>
          <t>Clinic</t>
        </is>
      </c>
      <c r="P229" s="186" t="inlineStr">
        <is>
          <t>[SOURCE: Pharma Plus เล่มม่วง 2 - ข้อสอบย้อนหลังปี 2558 วันที่ 1 ข้อ 43]</t>
        </is>
      </c>
      <c r="Q229" s="185" t="inlineStr">
        <is>
          <t>ข้อสอบจริง</t>
        </is>
      </c>
      <c r="R229" s="185" t="inlineStr">
        <is>
          <t>2558</t>
        </is>
      </c>
      <c r="S229" s="185" t="n"/>
    </row>
    <row r="230" ht="24" customHeight="1" s="49">
      <c r="A230" s="187" t="n">
        <v>228</v>
      </c>
      <c r="B230" s="186"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t>
        </is>
      </c>
      <c r="C230" s="186" t="inlineStr">
        <is>
          <t>คำถาม: จากรูป เส้นประ และ เส้นทึบ คืออะไร</t>
        </is>
      </c>
      <c r="D230" s="186" t="n"/>
      <c r="E230" s="186" t="inlineStr">
        <is>
          <t>IgM / IgG</t>
        </is>
      </c>
      <c r="F230" s="186" t="inlineStr">
        <is>
          <t>IgG / IgA</t>
        </is>
      </c>
      <c r="G230" s="186" t="inlineStr">
        <is>
          <t>IgG / IgM</t>
        </is>
      </c>
      <c r="H230" s="186" t="inlineStr">
        <is>
          <t>IgE / IgM</t>
        </is>
      </c>
      <c r="I230" s="188" t="inlineStr">
        <is>
          <t>IgA / IgG</t>
        </is>
      </c>
      <c r="J230" s="185" t="inlineStr">
        <is>
          <t>1</t>
        </is>
      </c>
      <c r="K230" s="186" t="inlineStr">
        <is>
          <t>✅ คำตอบที่ถูกต้อง: ข้อ ก. IgM / IgG
🎯 ทำไมข้อนี้ถึงถูก:
🔍 ข้ออื่นผิดเพราะอะไร:
🔍 ข้ออื่นผิดเพราะอะไร:
• ข้อ ข. (IgG / IgA): ไม่ตรงกับหลักการหรือข้อบ่งใช้ที่ถูกต้องตามโจทย์กำหนด
• ข้อ ค. (IgG / IgM): ไม่ตรงกับหลักการหรือข้อบ่งใช้ที่ถูกต้องตามโจทย์กำหนด
• ข้อ ง. (IgE / IgM): ไม่ตรงกับหลักการหรือข้อบ่งใช้ที่ถูกต้องตามโจทย์กำหนด
• ข้อ จ. (IgA / IgG): ไม่ตรงกับหลักการหรือข้อบ่งใช้ที่ถูกต้องตามโจทย์กำหนด</t>
        </is>
      </c>
      <c r="L230" s="186" t="n"/>
      <c r="M230" s="186" t="inlineStr">
        <is>
          <t>Infectious diseases</t>
        </is>
      </c>
      <c r="N230" s="186" t="inlineStr">
        <is>
          <t>Pneumonia</t>
        </is>
      </c>
      <c r="O230" s="185" t="inlineStr">
        <is>
          <t>Clinic</t>
        </is>
      </c>
      <c r="P230" s="186" t="inlineStr">
        <is>
          <t>[SOURCE: Pharma Plus เล่มม่วง 2 - ข้อสอบย้อนหลังปี 2558 วันที่ 1 ข้อ 44]</t>
        </is>
      </c>
      <c r="Q230" s="185" t="inlineStr">
        <is>
          <t>ข้อสอบจริง</t>
        </is>
      </c>
      <c r="R230" s="185" t="inlineStr">
        <is>
          <t>2558</t>
        </is>
      </c>
      <c r="S230" s="185" t="n"/>
    </row>
    <row r="231" ht="24" customHeight="1" s="49">
      <c r="A231" s="187" t="n">
        <v>229</v>
      </c>
      <c r="B231" s="186" t="n"/>
      <c r="C231" s="186" t="inlineStr">
        <is>
          <t>จากกราฟข้อ 44. ข้อใดถูกต้อง</t>
        </is>
      </c>
      <c r="D231" s="186" t="n"/>
      <c r="E231" s="186" t="inlineStr">
        <is>
          <t>ฉีดวัคซีนซ้ำ เพื่อกระตุ้นการสร้าง Ab บางอย่างเพิ่มขึ้น</t>
        </is>
      </c>
      <c r="F231" s="186" t="inlineStr">
        <is>
          <t>ฉีดวัคซีนซ้ำ เพื่อให้ภูมิคุ้มกันสร้างให้อีกครั้ง</t>
        </is>
      </c>
      <c r="G231" s="186" t="inlineStr">
        <is>
          <t>การฉีดซ้ำไม่ได้เพิ่มปริมาณภูมิคุ้มกัน</t>
        </is>
      </c>
      <c r="H231" s="186" t="inlineStr">
        <is>
          <t>ไม่จำเป็นต้องฉีดซ้ำ</t>
        </is>
      </c>
      <c r="I231" s="188" t="inlineStr">
        <is>
          <t>สามารถฉีดกระตุ้นก่อนนัดได้</t>
        </is>
      </c>
      <c r="J231" s="185" t="inlineStr">
        <is>
          <t>1</t>
        </is>
      </c>
      <c r="K231" s="186" t="inlineStr">
        <is>
          <t>✅ คำตอบที่ถูกต้อง: ข้อ ก. ฉีดวัคซีนซ้ำ เพื่อกระตุ้นการสร้าง Ab บางอย่างเพิ่มขึ้น
🎯 ทำไมข้อนี้ถึงถูก:
🔍 ข้ออื่นผิดเพราะอะไร:
🔍 ข้ออื่นผิดเพราะอะไร:
• ข้อ ข. (ฉีดวัคซีนซ้ำ เพื่อให้ภูมิคุ้มกันสร้างให้อีกครั้ง): ไม่ตรงกับหลักการหรือข้อบ่งใช้ที่ถูกต้องตามโจทย์กำหนด
• ข้อ ค. (การฉีดซ้ำไม่ได้เพิ่มปริมาณภูมิคุ้มกัน): ไม่ตรงกับหลักการหรือข้อบ่งใช้ที่ถูกต้องตามโจทย์กำหนด
• ข้อ ง. (ไม่จำเป็นต้องฉีดซ้ำ): ไม่ตรงกับหลักการหรือข้อบ่งใช้ที่ถูกต้องตามโจทย์กำหนด
• ข้อ จ. (สามารถฉีดกระตุ้นก่อนนัดได้): ไม่ตรงกับหลักการหรือข้อบ่งใช้ที่ถูกต้องตามโจทย์กำหนด</t>
        </is>
      </c>
      <c r="L231" s="186" t="n"/>
      <c r="M231" s="186" t="inlineStr">
        <is>
          <t>Infectious diseases</t>
        </is>
      </c>
      <c r="N231" s="186" t="inlineStr">
        <is>
          <t>Pneumonia</t>
        </is>
      </c>
      <c r="O231" s="185" t="inlineStr">
        <is>
          <t>Clinic</t>
        </is>
      </c>
      <c r="P231" s="186" t="inlineStr">
        <is>
          <t>[SOURCE: Pharma Plus เล่มม่วง 2 - ข้อสอบย้อนหลังปี 2558 วันที่ 1 ข้อ 45]</t>
        </is>
      </c>
      <c r="Q231" s="185" t="inlineStr">
        <is>
          <t>ข้อสอบจริง</t>
        </is>
      </c>
      <c r="R231" s="185" t="inlineStr">
        <is>
          <t>2558</t>
        </is>
      </c>
      <c r="S231" s="185" t="n"/>
    </row>
    <row r="232" ht="24" customHeight="1" s="49">
      <c r="A232" s="187" t="n">
        <v>230</v>
      </c>
      <c r="B232" s="18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t>
        </is>
      </c>
      <c r="C232" s="186" t="inlineStr">
        <is>
          <t>คำถาม: จากนั้นได้ยา dicloxacillin ออกฤทธิ์กลไกใด</t>
        </is>
      </c>
      <c r="D232" s="186" t="n"/>
      <c r="E232" s="186" t="inlineStr">
        <is>
          <t>ยับยั้ง ribosome 30S</t>
        </is>
      </c>
      <c r="F232" s="186" t="inlineStr">
        <is>
          <t>ยับยั้ง ribosome 50S</t>
        </is>
      </c>
      <c r="G232" s="186" t="inlineStr">
        <is>
          <t>ยับยั้งการสร้าง DNA</t>
        </is>
      </c>
      <c r="H232" s="186" t="inlineStr">
        <is>
          <t>ยับยั้งการสร้างผนังเซลล์</t>
        </is>
      </c>
      <c r="I232" s="188" t="inlineStr">
        <is>
          <t>ยับยั้งการสร้างเยื่อหุ้มเซลล์</t>
        </is>
      </c>
      <c r="J232" s="185" t="inlineStr">
        <is>
          <t>4</t>
        </is>
      </c>
      <c r="K232" s="186" t="inlineStr">
        <is>
          <t>✅ คำตอบที่ถูกต้อง: ข้อ ง. ยับยั้งการสร้างผนังเซลล์
🎯 ทำไมข้อนี้ถึงถูก:
🔍 ข้ออื่นผิดเพราะอะไร:
🔍 ข้ออื่นผิดเพราะอะไร:
• ข้อ ก. (ยับยั้ง ribosome 30S): ไม่ตรงกับหลักการหรือข้อบ่งใช้ที่ถูกต้องตามโจทย์กำหนด
• ข้อ ข. (ยับยั้ง ribosome 50S): ไม่ตรงกับหลักการหรือข้อบ่งใช้ที่ถูกต้องตามโจทย์กำหนด
• ข้อ ค. (ยับยั้งการสร้าง DNA): ไม่ตรงกับหลักการหรือข้อบ่งใช้ที่ถูกต้องตามโจทย์กำหนด
• ข้อ จ. (ยับยั้งการสร้างเยื่อหุ้มเซลล์): ไม่ตรงกับหลักการหรือข้อบ่งใช้ที่ถูกต้องตามโจทย์กำหนด</t>
        </is>
      </c>
      <c r="L232" s="186" t="n"/>
      <c r="M232" s="186" t="inlineStr">
        <is>
          <t>Infectious diseases</t>
        </is>
      </c>
      <c r="N232" s="186" t="inlineStr">
        <is>
          <t>Pneumonia</t>
        </is>
      </c>
      <c r="O232" s="185" t="inlineStr">
        <is>
          <t>Clinic</t>
        </is>
      </c>
      <c r="P232" s="186" t="inlineStr">
        <is>
          <t>[SOURCE: Pharma Plus เล่มม่วง 2 - ข้อสอบย้อนหลังปี 2558 วันที่ 1 ข้อ 58]</t>
        </is>
      </c>
      <c r="Q232" s="185" t="inlineStr">
        <is>
          <t>ข้อสอบจริง</t>
        </is>
      </c>
      <c r="R232" s="185" t="inlineStr">
        <is>
          <t>2558</t>
        </is>
      </c>
      <c r="S232" s="185" t="n"/>
    </row>
    <row r="233" ht="24" customHeight="1" s="49">
      <c r="A233" s="187" t="n">
        <v>231</v>
      </c>
      <c r="B233" s="186" t="inlineStr">
        <is>
          <t>[กรณีศึกษา 7]
ผู้ป่วยชาย ขยี้ตาบ่อย มีอาการหนังตาใต้คิ้วบวม มีตุ่มแดงคล้ายตุ่มหนอง ได้รับยาปฏิชีวนะ Dicloxacillin</t>
        </is>
      </c>
      <c r="C233" s="186" t="inlineStr">
        <is>
          <t>คำถาม: ข้อใดถูกเมื่อเปรียบเทียบความต่างระหว่าง dicloxacillin กับ amoxycillin</t>
        </is>
      </c>
      <c r="D233" s="186" t="n"/>
      <c r="E233" s="186" t="inlineStr">
        <is>
          <t>Dicloxacillin สามารถให้โดยการฉีดได้</t>
        </is>
      </c>
      <c r="F233" s="186" t="inlineStr">
        <is>
          <t>Dicloxacillin ทนกรดมากกว่า amoxycillin</t>
        </is>
      </c>
      <c r="G233" s="186" t="inlineStr">
        <is>
          <t>Dicloxacillin เป็น broad spectrum มากกว่า amoxycillin</t>
        </is>
      </c>
      <c r="H233" s="186" t="inlineStr">
        <is>
          <t>Dicloxacillin ทนต่อ beta-lactamase ได้ดีกว่า amoxycillin</t>
        </is>
      </c>
      <c r="I233" s="188" t="inlineStr">
        <is>
          <t>Dicloxacillin ออกฤทธิ์ ต่อ P. aeruginosa ได้</t>
        </is>
      </c>
      <c r="J233" s="185" t="inlineStr">
        <is>
          <t>4</t>
        </is>
      </c>
      <c r="K233" s="186" t="inlineStr">
        <is>
          <t>✅ คำตอบที่ถูกต้อง: ข้อ ง. Dicloxacillin ทนต่อ beta-lactamase ได้ดีกว่า amoxycillin
🎯 ทำไมข้อนี้ถึงถูก:
🔍 ข้ออื่นผิดเพราะอะไร:
🔍 ข้ออื่นผิดเพราะอะไร:
• ข้อ ก. (Dicloxacillin สามารถให้โดยการฉีดได้): ไม่ตรงกับหลักการหรือข้อบ่งใช้ที่ถูกต้องตามโจทย์กำหนด
• ข้อ ข. (Dicloxacillin ทนกรดมากกว่า amoxycillin): ไม่ตรงกับหลักการหรือข้อบ่งใช้ที่ถูกต้องตามโจทย์กำหนด
• ข้อ ค. (Dicloxacillin เป็น broad spectrum มากกว่า amoxycillin): ไม่ตรงกับหลักการหรือข้อบ่งใช้ที่ถูกต้องตามโจทย์กำหนด
• ข้อ จ. (Dicloxacillin ออกฤทธิ์ ต่อ P. aeruginosa ได้): ไม่ตรงกับหลักการหรือข้อบ่งใช้ที่ถูกต้องตามโจทย์กำหนด</t>
        </is>
      </c>
      <c r="L233" s="186" t="n"/>
      <c r="M233" s="186" t="inlineStr">
        <is>
          <t>Infectious diseases</t>
        </is>
      </c>
      <c r="N233" s="186" t="inlineStr">
        <is>
          <t>Pneumonia</t>
        </is>
      </c>
      <c r="O233" s="185" t="inlineStr">
        <is>
          <t>Clinic</t>
        </is>
      </c>
      <c r="P233" s="186" t="inlineStr">
        <is>
          <t>[SOURCE: Pharma Plus เล่มม่วง 2 - ข้อสอบย้อนหลังปี 2558 วันที่ 1 ข้อ 59]</t>
        </is>
      </c>
      <c r="Q233" s="185" t="inlineStr">
        <is>
          <t>ข้อสอบจริง</t>
        </is>
      </c>
      <c r="R233" s="185" t="inlineStr">
        <is>
          <t>2558</t>
        </is>
      </c>
      <c r="S233" s="185" t="n"/>
    </row>
    <row r="234" ht="24" customHeight="1" s="49">
      <c r="A234" s="187" t="n">
        <v>232</v>
      </c>
      <c r="B234" s="186" t="inlineStr">
        <is>
          <t>[กรณีศึกษา 11]
ผู้ป่วยชายไทยคู่ อายุ 60 ปี แพทย์วินิจฉัยเป็น cirrhosis with ascites ต่อมาสงสัยภาวะติดเชื้อในช่องท้อง</t>
        </is>
      </c>
      <c r="C234" s="186" t="inlineStr">
        <is>
          <t>คำถาม: ถ้าผู้ป่วยติดเชื้อในช่องท้อง (SBP) ยาใดที่ควรให้</t>
        </is>
      </c>
      <c r="D234" s="186" t="n"/>
      <c r="E234" s="186" t="inlineStr">
        <is>
          <t>Imipenem</t>
        </is>
      </c>
      <c r="F234" s="186" t="inlineStr">
        <is>
          <t>Ceftazidime IV</t>
        </is>
      </c>
      <c r="G234" s="186" t="inlineStr">
        <is>
          <t>Cefotaxime IV</t>
        </is>
      </c>
      <c r="H234" s="186" t="inlineStr">
        <is>
          <t>Norfloxacin oral</t>
        </is>
      </c>
      <c r="I234" s="188" t="inlineStr">
        <is>
          <t>Amoxicillin/clavulanic IV</t>
        </is>
      </c>
      <c r="J234" s="185" t="inlineStr">
        <is>
          <t>3</t>
        </is>
      </c>
      <c r="K234" s="186" t="inlineStr">
        <is>
          <t>✅ คำตอบที่ถูกต้อง: ข้อ ค. Cefotaxime IV
🎯 ทำไมข้อนี้ถึงถูก:
🔍 ข้ออื่นผิดเพราะอะไร:
🔍 ข้ออื่นผิดเพราะอะไร:
• ข้อ ก. (Imipenem): ไม่ตรงกับหลักการหรือข้อบ่งใช้ที่ถูกต้องตามโจทย์กำหนด
• ข้อ ข. (Ceftazidime IV): ไม่ตรงกับหลักการหรือข้อบ่งใช้ที่ถูกต้องตามโจทย์กำหนด
• ข้อ ง. (Norfloxacin oral): ไม่ตรงกับหลักการหรือข้อบ่งใช้ที่ถูกต้องตามโจทย์กำหนด
• ข้อ จ. (Amoxicillin/clavulanic IV): ไม่ตรงกับหลักการหรือข้อบ่งใช้ที่ถูกต้องตามโจทย์กำหนด</t>
        </is>
      </c>
      <c r="L234" s="186" t="n"/>
      <c r="M234" s="186" t="inlineStr">
        <is>
          <t>Infectious diseases</t>
        </is>
      </c>
      <c r="N234" s="186" t="inlineStr">
        <is>
          <t>Pneumonia</t>
        </is>
      </c>
      <c r="O234" s="185" t="inlineStr">
        <is>
          <t>Clinic</t>
        </is>
      </c>
      <c r="P234" s="186" t="inlineStr">
        <is>
          <t>[SOURCE: Pharma Plus เล่มม่วง 2 - ข้อสอบย้อนหลังปี 2558 วันที่ 1 ข้อ 88]</t>
        </is>
      </c>
      <c r="Q234" s="185" t="inlineStr">
        <is>
          <t>ข้อสอบจริง</t>
        </is>
      </c>
      <c r="R234" s="185" t="inlineStr">
        <is>
          <t>2558</t>
        </is>
      </c>
      <c r="S234" s="185" t="n"/>
    </row>
    <row r="235" ht="24" customHeight="1" s="49">
      <c r="A235" s="187" t="n">
        <v>233</v>
      </c>
      <c r="B235" s="186" t="n"/>
      <c r="C235" s="186" t="inlineStr">
        <is>
          <t>[กรณีศึกษา 11] เชื้อสาเหตุของ SBP คือข้อใด</t>
        </is>
      </c>
      <c r="D235" s="186" t="n"/>
      <c r="E235" s="186" t="inlineStr">
        <is>
          <t>S. aureus</t>
        </is>
      </c>
      <c r="F235" s="186" t="inlineStr">
        <is>
          <t>S. pyogenes</t>
        </is>
      </c>
      <c r="G235" s="186" t="inlineStr">
        <is>
          <t>K. pneumoniae</t>
        </is>
      </c>
      <c r="H235" s="186" t="inlineStr">
        <is>
          <t>P. aeruginosa</t>
        </is>
      </c>
      <c r="I235" s="188" t="inlineStr">
        <is>
          <t>Proteus mirabilis</t>
        </is>
      </c>
      <c r="J235" s="185" t="inlineStr">
        <is>
          <t>3</t>
        </is>
      </c>
      <c r="K235" s="186" t="inlineStr">
        <is>
          <t>✅ คำตอบที่ถูกต้อง: ข้อ ค. K. pneumoniae
🎯 ทำไมข้อนี้ถึงถูก:
🔍 ข้ออื่นผิดเพราะอะไร:
🔍 ข้ออื่นผิดเพราะอะไร:
• ข้อ ก. (S. aureus): ไม่ตรงกับหลักการหรือข้อบ่งใช้ที่ถูกต้องตามโจทย์กำหนด
• ข้อ ข. (S. pyogenes): ไม่ตรงกับหลักการหรือข้อบ่งใช้ที่ถูกต้องตามโจทย์กำหนด
• ข้อ ง. (P. aeruginosa): ไม่ตรงกับหลักการหรือข้อบ่งใช้ที่ถูกต้องตามโจทย์กำหนด
• ข้อ จ. (Proteus mirabilis): ไม่ตรงกับหลักการหรือข้อบ่งใช้ที่ถูกต้องตามโจทย์กำหนด</t>
        </is>
      </c>
      <c r="L235" s="186" t="n"/>
      <c r="M235" s="186" t="inlineStr">
        <is>
          <t>Infectious diseases</t>
        </is>
      </c>
      <c r="N235" s="186" t="inlineStr">
        <is>
          <t>Pneumonia</t>
        </is>
      </c>
      <c r="O235" s="185" t="inlineStr">
        <is>
          <t>Clinic</t>
        </is>
      </c>
      <c r="P235" s="186" t="inlineStr">
        <is>
          <t>[SOURCE: Pharma Plus เล่มม่วง 2 - ข้อสอบย้อนหลังปี 2558 วันที่ 1 ข้อ 90]</t>
        </is>
      </c>
      <c r="Q235" s="185" t="inlineStr">
        <is>
          <t>ข้อสอบจริง</t>
        </is>
      </c>
      <c r="R235" s="185" t="inlineStr">
        <is>
          <t>2558</t>
        </is>
      </c>
      <c r="S235" s="185" t="n"/>
    </row>
    <row r="236" ht="24" customHeight="1" s="49">
      <c r="A236" s="187" t="n">
        <v>234</v>
      </c>
      <c r="B236" s="186" t="n"/>
      <c r="C236" s="186" t="inlineStr">
        <is>
          <t>[กรณีศึกษา 12] ยาใดเป็นพิษต่อตับมากที่สุด</t>
        </is>
      </c>
      <c r="D236" s="186" t="n"/>
      <c r="E236" s="186" t="inlineStr">
        <is>
          <t>Griseofulvin oral</t>
        </is>
      </c>
      <c r="F236" s="186" t="inlineStr">
        <is>
          <t>Terbinafine</t>
        </is>
      </c>
      <c r="G236" s="186" t="inlineStr">
        <is>
          <t>Ketoconazole oral</t>
        </is>
      </c>
      <c r="H236" s="186" t="inlineStr">
        <is>
          <t>Prednisolone</t>
        </is>
      </c>
      <c r="I236" s="188" t="inlineStr">
        <is>
          <t>Itraconazole capsule</t>
        </is>
      </c>
      <c r="J236" s="185" t="inlineStr">
        <is>
          <t>3</t>
        </is>
      </c>
      <c r="K236" s="186" t="inlineStr">
        <is>
          <t>✅ คำตอบที่ถูกต้อง: ข้อ ค. Ketoconazole oral
🎯 ทำไมข้อนี้ถึงถูก:
🔍 ข้ออื่นผิดเพราะอะไร:
🔍 ข้ออื่นผิดเพราะอะไร:
• ข้อ ก. (Griseofulvin oral): ไม่ตรงกับหลักการหรือข้อบ่งใช้ที่ถูกต้องตามโจทย์กำหนด
• ข้อ ข. (Terbinafine): ไม่ตรงกับหลักการหรือข้อบ่งใช้ที่ถูกต้องตามโจทย์กำหนด
• ข้อ ง. (Prednisolone): ไม่ตรงกับหลักการหรือข้อบ่งใช้ที่ถูกต้องตามโจทย์กำหนด
• ข้อ จ. (Itraconazole capsule): ไม่ตรงกับหลักการหรือข้อบ่งใช้ที่ถูกต้องตามโจทย์กำหนด</t>
        </is>
      </c>
      <c r="L236" s="186" t="n"/>
      <c r="M236" s="186" t="inlineStr">
        <is>
          <t>Infectious diseases</t>
        </is>
      </c>
      <c r="N236" s="186" t="inlineStr">
        <is>
          <t>Pneumonia</t>
        </is>
      </c>
      <c r="O236" s="185" t="inlineStr">
        <is>
          <t>Clinic</t>
        </is>
      </c>
      <c r="P236" s="186" t="inlineStr">
        <is>
          <t>[SOURCE: Pharma Plus เล่มม่วง 2 - ข้อสอบย้อนหลังปี 2558 วันที่ 1 ข้อ 95]</t>
        </is>
      </c>
      <c r="Q236" s="185" t="inlineStr">
        <is>
          <t>ข้อสอบจริง</t>
        </is>
      </c>
      <c r="R236" s="185" t="inlineStr">
        <is>
          <t>2558</t>
        </is>
      </c>
      <c r="S236" s="185" t="n"/>
    </row>
    <row r="237" ht="24" customHeight="1" s="49">
      <c r="A237" s="187" t="n">
        <v>235</v>
      </c>
      <c r="B237" s="186" t="n"/>
      <c r="C237" s="186" t="inlineStr">
        <is>
          <t>ข้อใดคือกลไกการออกฤทธิ์ของยา clotrimazole</t>
        </is>
      </c>
      <c r="D237" s="186" t="n"/>
      <c r="E237" s="186" t="inlineStr">
        <is>
          <t>ยับยั้งการสร้าง mycolic acid ใน cell wall</t>
        </is>
      </c>
      <c r="F237" s="186" t="inlineStr">
        <is>
          <t>ยับยั้ง squalene epoxidase enzyme</t>
        </is>
      </c>
      <c r="G237" s="186" t="inlineStr">
        <is>
          <t>ยับยั้งการสร้าง mitosis ของ dermatophytes</t>
        </is>
      </c>
      <c r="H237" s="186" t="inlineStr">
        <is>
          <t>ยับยั้งการสร้าง ergosterol โดยจับกับ 14-alpha demethylase</t>
        </is>
      </c>
      <c r="I237" s="188" t="inlineStr">
        <is>
          <t>จับกับ ergosterol ยับยั้งการสร้างผนังเซลล์</t>
        </is>
      </c>
      <c r="J237" s="185" t="inlineStr">
        <is>
          <t>4</t>
        </is>
      </c>
      <c r="K237" s="186" t="inlineStr">
        <is>
          <t>✅ คำตอบที่ถูกต้อง: ข้อ ง. ยับยั้งการสร้าง ergosterol โดยจับกับ 14-alpha demethylase
🎯 ทำไมข้อนี้ถึงถูก:
🔍 ข้ออื่นผิดเพราะอะไร:
🔍 ข้ออื่นผิดเพราะอะไร:
• ข้อ ก. (ยับยั้งการสร้าง mycolic acid ใน cell wall): ไม่ตรงกับหลักการหรือข้อบ่งใช้ที่ถูกต้องตามโจทย์กำหนด
• ข้อ ข. (ยับยั้ง squalene epoxidase enzyme): ไม่ตรงกับหลักการหรือข้อบ่งใช้ที่ถูกต้องตามโจทย์กำหนด
• ข้อ ค. (ยับยั้งการสร้าง mitosis ของ dermatophytes): ไม่ตรงกับหลักการหรือข้อบ่งใช้ที่ถูกต้องตามโจทย์กำหนด
• ข้อ จ. (จับกับ ergosterol ยับยั้งการสร้างผนังเซลล์): ไม่ตรงกับหลักการหรือข้อบ่งใช้ที่ถูกต้องตามโจทย์กำหนด</t>
        </is>
      </c>
      <c r="L237" s="186" t="n"/>
      <c r="M237" s="186" t="inlineStr">
        <is>
          <t>Infectious diseases</t>
        </is>
      </c>
      <c r="N237" s="186" t="inlineStr">
        <is>
          <t>Pneumonia</t>
        </is>
      </c>
      <c r="O237" s="185" t="inlineStr">
        <is>
          <t>Clinic</t>
        </is>
      </c>
      <c r="P237" s="186" t="inlineStr">
        <is>
          <t>[SOURCE: Pharma Plus เล่มม่วง 2 - ข้อสอบย้อนหลังปี 2558 วันที่ 1 ข้อ 97]</t>
        </is>
      </c>
      <c r="Q237" s="185" t="inlineStr">
        <is>
          <t>ข้อสอบจริง</t>
        </is>
      </c>
      <c r="R237" s="185" t="inlineStr">
        <is>
          <t>2558</t>
        </is>
      </c>
      <c r="S237" s="185" t="n"/>
    </row>
    <row r="238" ht="24" customHeight="1" s="49">
      <c r="A238" s="187" t="n">
        <v>236</v>
      </c>
      <c r="B238" s="186" t="inlineStr">
        <is>
          <t>[กรณีศึกษา 2]
เด็ก 1 ปี นน. 13 kg มีไข้สูงเจ็บคอ กลืนไม่ได้ ในคอมีหนอง</t>
        </is>
      </c>
      <c r="C238" s="186" t="inlineStr">
        <is>
          <t>คำถาม: ผู้ป่วยเป็นโรคอะไร</t>
        </is>
      </c>
      <c r="D238" s="186" t="n"/>
      <c r="E238" s="186" t="inlineStr">
        <is>
          <t>Sinusitis</t>
        </is>
      </c>
      <c r="F238" s="186" t="inlineStr">
        <is>
          <t>Viral infection</t>
        </is>
      </c>
      <c r="G238" s="186" t="inlineStr">
        <is>
          <t>Pharyngitis</t>
        </is>
      </c>
      <c r="H238" s="186" t="inlineStr">
        <is>
          <t>Bacterial tonsillitis</t>
        </is>
      </c>
      <c r="I238" s="188" t="inlineStr">
        <is>
          <t>Herpes simplex</t>
        </is>
      </c>
      <c r="J238" s="185" t="inlineStr">
        <is>
          <t>4</t>
        </is>
      </c>
      <c r="K238" s="186" t="inlineStr">
        <is>
          <t>✅ คำตอบที่ถูกต้อง: ข้อ ง. Bacterial tonsillitis
🎯 ทำไมข้อนี้ถึงถูก:
🔍 ข้ออื่นผิดเพราะอะไร:
🔍 ข้ออื่นผิดเพราะอะไร:
• ข้อ ก. (Sinusitis): ไม่ตรงกับหลักการหรือข้อบ่งใช้ที่ถูกต้องตามโจทย์กำหนด
• ข้อ ข. (Viral infection): ไม่ตรงกับหลักการหรือข้อบ่งใช้ที่ถูกต้องตามโจทย์กำหนด
• ข้อ ค. (Pharyngitis): ไม่ตรงกับหลักการหรือข้อบ่งใช้ที่ถูกต้องตามโจทย์กำหนด
• ข้อ จ. (Herpes simplex): ไม่ตรงกับหลักการหรือข้อบ่งใช้ที่ถูกต้องตามโจทย์กำหนด</t>
        </is>
      </c>
      <c r="L238" s="186" t="n"/>
      <c r="M238" s="186" t="inlineStr">
        <is>
          <t>Infectious diseases</t>
        </is>
      </c>
      <c r="N238" s="186" t="inlineStr">
        <is>
          <t>URTI</t>
        </is>
      </c>
      <c r="O238" s="185" t="inlineStr">
        <is>
          <t>Clinic</t>
        </is>
      </c>
      <c r="P238" s="186" t="inlineStr">
        <is>
          <t>[SOURCE: Pharma Plus เล่มม่วง 2 - ข้อสอบย้อนหลังปี 2558 วันที่ 2 ข้อ 8]</t>
        </is>
      </c>
      <c r="Q238" s="185" t="inlineStr">
        <is>
          <t>ข้อสอบจริง</t>
        </is>
      </c>
      <c r="R238" s="185" t="inlineStr">
        <is>
          <t>2558</t>
        </is>
      </c>
      <c r="S238" s="185" t="n"/>
    </row>
    <row r="239" ht="24" customHeight="1" s="49">
      <c r="A239" s="187" t="n">
        <v>237</v>
      </c>
      <c r="B239" s="186" t="inlineStr">
        <is>
          <t>[กรณีศึกษา 2]
เด็ก 1 ปี นน. 13 kg มีไข้สูงเจ็บคอ กลืนไม่ได้ ในคอมีหนอง</t>
        </is>
      </c>
      <c r="C239" s="186" t="inlineStr">
        <is>
          <t>คำถาม: เชื้อที่เป็นสาเหตุหลักของโรคดังกล่าวคือ</t>
        </is>
      </c>
      <c r="D239" s="186" t="n"/>
      <c r="E239" s="186" t="inlineStr">
        <is>
          <t>H. influenzae</t>
        </is>
      </c>
      <c r="F239" s="186" t="inlineStr">
        <is>
          <t>S. pyogenes</t>
        </is>
      </c>
      <c r="G239" s="186" t="inlineStr">
        <is>
          <t>Rhinovirus</t>
        </is>
      </c>
      <c r="H239" s="186" t="inlineStr">
        <is>
          <t>MAC</t>
        </is>
      </c>
      <c r="I239" s="188" t="inlineStr">
        <is>
          <t>Microsporum</t>
        </is>
      </c>
      <c r="J239" s="185" t="inlineStr">
        <is>
          <t>2</t>
        </is>
      </c>
      <c r="K239" s="186" t="inlineStr">
        <is>
          <t>✅ คำตอบที่ถูกต้อง: ข้อ ข. S. pyogenes
🎯 ทำไมข้อนี้ถึงถูก:
🔍 ข้ออื่นผิดเพราะอะไร:
🔍 ข้ออื่นผิดเพราะอะไร:
• ข้อ ก. (H. influenzae): ไม่ตรงกับหลักการหรือข้อบ่งใช้ที่ถูกต้องตามโจทย์กำหนด
• ข้อ ค. (Rhinovirus): ไม่ตรงกับหลักการหรือข้อบ่งใช้ที่ถูกต้องตามโจทย์กำหนด
• ข้อ ง. (MAC): ไม่ตรงกับหลักการหรือข้อบ่งใช้ที่ถูกต้องตามโจทย์กำหนด
• ข้อ จ. (Microsporum): ไม่ตรงกับหลักการหรือข้อบ่งใช้ที่ถูกต้องตามโจทย์กำหนด</t>
        </is>
      </c>
      <c r="L239" s="186" t="n"/>
      <c r="M239" s="186" t="inlineStr">
        <is>
          <t>Infectious diseases</t>
        </is>
      </c>
      <c r="N239" s="186" t="inlineStr">
        <is>
          <t>URTI</t>
        </is>
      </c>
      <c r="O239" s="185" t="inlineStr">
        <is>
          <t>Clinic</t>
        </is>
      </c>
      <c r="P239" s="186" t="inlineStr">
        <is>
          <t>[SOURCE: Pharma Plus เล่มม่วง 2 - ข้อสอบย้อนหลังปี 2558 วันที่ 2 ข้อ 9]</t>
        </is>
      </c>
      <c r="Q239" s="185" t="inlineStr">
        <is>
          <t>ข้อสอบจริง</t>
        </is>
      </c>
      <c r="R239" s="185" t="inlineStr">
        <is>
          <t>2558</t>
        </is>
      </c>
      <c r="S239" s="185" t="n"/>
    </row>
    <row r="240" ht="24" customHeight="1" s="49">
      <c r="A240" s="187" t="n">
        <v>238</v>
      </c>
      <c r="B240" s="186" t="inlineStr">
        <is>
          <t>[กรณีศึกษา 2]
เด็ก 1 ปี นน. 13 kg มีไข้สูงเจ็บคอ กลืนไม่ได้ ในคอมีหนอง</t>
        </is>
      </c>
      <c r="C240" s="186" t="inlineStr">
        <is>
          <t>คำถาม: ควรรักษาอย่างไร</t>
        </is>
      </c>
      <c r="D240" s="186" t="n"/>
      <c r="E240" s="186" t="inlineStr">
        <is>
          <t>Refer</t>
        </is>
      </c>
      <c r="F240" s="186" t="inlineStr">
        <is>
          <t>Amoxicillin</t>
        </is>
      </c>
      <c r="G240" s="186" t="inlineStr">
        <is>
          <t>Amoxicillin/clavulanic acid</t>
        </is>
      </c>
      <c r="H240" s="186" t="inlineStr">
        <is>
          <t>ดื่มน้ำมาก ๆ นอนพักผ่อน</t>
        </is>
      </c>
      <c r="I240" s="188" t="inlineStr">
        <is>
          <t>Acyclovir</t>
        </is>
      </c>
      <c r="J240" s="185" t="inlineStr">
        <is>
          <t>2</t>
        </is>
      </c>
      <c r="K240" s="186" t="inlineStr">
        <is>
          <t>✅ คำตอบที่ถูกต้อง: ข้อ ข. Amoxicillin
🎯 ทำไมข้อนี้ถึงถูก:
🔍 ข้ออื่นผิดเพราะอะไร:
🔍 ข้ออื่นผิดเพราะอะไร:
• ข้อ ก. (Refer): ไม่ตรงกับหลักการหรือข้อบ่งใช้ที่ถูกต้องตามโจทย์กำหนด
• ข้อ ค. (Amoxicillin/clavulanic acid): ไม่ตรงกับหลักการหรือข้อบ่งใช้ที่ถูกต้องตามโจทย์กำหนด
• ข้อ ง. (ดื่มน้ำมาก ๆ นอนพักผ่อน): ไม่ตรงกับหลักการหรือข้อบ่งใช้ที่ถูกต้องตามโจทย์กำหนด
• ข้อ จ. (Acyclovir): ไม่ตรงกับหลักการหรือข้อบ่งใช้ที่ถูกต้องตามโจทย์กำหนด</t>
        </is>
      </c>
      <c r="L240" s="186" t="n"/>
      <c r="M240" s="186" t="inlineStr">
        <is>
          <t>Infectious diseases</t>
        </is>
      </c>
      <c r="N240" s="186" t="inlineStr">
        <is>
          <t>URTI</t>
        </is>
      </c>
      <c r="O240" s="185" t="inlineStr">
        <is>
          <t>Clinic</t>
        </is>
      </c>
      <c r="P240" s="186" t="inlineStr">
        <is>
          <t>[SOURCE: Pharma Plus เล่มม่วง 2 - ข้อสอบย้อนหลังปี 2558 วันที่ 2 ข้อ 10]</t>
        </is>
      </c>
      <c r="Q240" s="185" t="inlineStr">
        <is>
          <t>ข้อสอบจริง</t>
        </is>
      </c>
      <c r="R240" s="185" t="inlineStr">
        <is>
          <t>2558</t>
        </is>
      </c>
      <c r="S240" s="185" t="n"/>
    </row>
    <row r="241" ht="24" customHeight="1" s="49">
      <c r="A241" s="187" t="n">
        <v>239</v>
      </c>
      <c r="B241" s="186" t="inlineStr">
        <is>
          <t>[กรณีศึกษา 2]
เด็ก 1 ปี นน. 13 kg มีไข้สูงเจ็บคอ กลืนไม่ได้ ในคอมีหนอง</t>
        </is>
      </c>
      <c r="C241" s="186" t="inlineStr">
        <is>
          <t>คำถาม: ผู้ป่วยรายนี้ มีโอกาสเกิดโรคใด</t>
        </is>
      </c>
      <c r="D241" s="186" t="n"/>
      <c r="E241" s="186" t="inlineStr">
        <is>
          <t>Rubella</t>
        </is>
      </c>
      <c r="F241" s="186" t="inlineStr">
        <is>
          <t>Herpes zoster</t>
        </is>
      </c>
      <c r="G241" s="186" t="inlineStr">
        <is>
          <t>Diphtheria</t>
        </is>
      </c>
      <c r="H241" s="186" t="inlineStr">
        <is>
          <t>Rheumatic fever</t>
        </is>
      </c>
      <c r="I241" s="188" t="inlineStr">
        <is>
          <t>Pertussis</t>
        </is>
      </c>
      <c r="J241" s="185" t="inlineStr">
        <is>
          <t>4</t>
        </is>
      </c>
      <c r="K241" s="186" t="inlineStr">
        <is>
          <t>✅ คำตอบที่ถูกต้อง: ข้อ ง. Rheumatic fever
🎯 ทำไมข้อนี้ถึงถูก:
🔍 ข้ออื่นผิดเพราะอะไร:
🔍 ข้ออื่นผิดเพราะอะไร:
• ข้อ ก. (Rubella): ไม่ตรงกับหลักการหรือข้อบ่งใช้ที่ถูกต้องตามโจทย์กำหนด
• ข้อ ข. (Herpes zoster): ไม่ตรงกับหลักการหรือข้อบ่งใช้ที่ถูกต้องตามโจทย์กำหนด
• ข้อ ค. (Diphtheria): ไม่ตรงกับหลักการหรือข้อบ่งใช้ที่ถูกต้องตามโจทย์กำหนด
• ข้อ จ. (Pertussis): ไม่ตรงกับหลักการหรือข้อบ่งใช้ที่ถูกต้องตามโจทย์กำหนด</t>
        </is>
      </c>
      <c r="L241" s="186" t="n"/>
      <c r="M241" s="186" t="inlineStr">
        <is>
          <t>Infectious diseases</t>
        </is>
      </c>
      <c r="N241" s="186" t="inlineStr">
        <is>
          <t>URTI</t>
        </is>
      </c>
      <c r="O241" s="185" t="inlineStr">
        <is>
          <t>Clinic</t>
        </is>
      </c>
      <c r="P241" s="186" t="inlineStr">
        <is>
          <t>[SOURCE: Pharma Plus เล่มม่วง 2 - ข้อสอบย้อนหลังปี 2558 วันที่ 2 ข้อ 11]</t>
        </is>
      </c>
      <c r="Q241" s="185" t="inlineStr">
        <is>
          <t>ข้อสอบจริง</t>
        </is>
      </c>
      <c r="R241" s="185" t="inlineStr">
        <is>
          <t>2558</t>
        </is>
      </c>
      <c r="S241" s="185" t="n"/>
    </row>
    <row r="242" ht="24" customHeight="1" s="49">
      <c r="A242" s="187" t="n">
        <v>240</v>
      </c>
      <c r="B242" s="18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t>
        </is>
      </c>
      <c r="C242" s="186" t="inlineStr">
        <is>
          <t>คำถาม: ผู้ป่วยรายนี้ติดเชื้ออะไร</t>
        </is>
      </c>
      <c r="D242" s="186" t="n"/>
      <c r="E242" s="186" t="inlineStr">
        <is>
          <t>Candida vaginitis</t>
        </is>
      </c>
      <c r="F242" s="186" t="inlineStr">
        <is>
          <t>Trichomonas vaginalis</t>
        </is>
      </c>
      <c r="G242" s="186" t="inlineStr">
        <is>
          <t>Neisseria gonorrhea</t>
        </is>
      </c>
      <c r="H242" s="186" t="inlineStr">
        <is>
          <t>Chlamydia trachomatis</t>
        </is>
      </c>
      <c r="I242" s="188" t="inlineStr">
        <is>
          <t>Gardnerella vaginalis</t>
        </is>
      </c>
      <c r="J242" s="185" t="inlineStr">
        <is>
          <t>2</t>
        </is>
      </c>
      <c r="K242" s="186" t="inlineStr">
        <is>
          <t>✅ คำตอบที่ถูกต้อง: ข้อ ข. Trichomonas vaginalis
🎯 ทำไมข้อนี้ถึงถูก:
🔍 ข้ออื่นผิดเพราะอะไร:
🔍 ข้ออื่นผิดเพราะอะไร:
• ข้อ ก. (Candida vaginitis): ไม่ตรงกับหลักการหรือข้อบ่งใช้ที่ถูกต้องตามโจทย์กำหนด
• ข้อ ค. (Neisseria gonorrhea): ไม่ตรงกับหลักการหรือข้อบ่งใช้ที่ถูกต้องตามโจทย์กำหนด
• ข้อ ง. (Chlamydia trachomatis): ไม่ตรงกับหลักการหรือข้อบ่งใช้ที่ถูกต้องตามโจทย์กำหนด
• ข้อ จ. (Gardnerella vaginalis): ไม่ตรงกับหลักการหรือข้อบ่งใช้ที่ถูกต้องตามโจทย์กำหนด</t>
        </is>
      </c>
      <c r="L242" s="186" t="n"/>
      <c r="M242" s="186" t="inlineStr">
        <is>
          <t>Infectious diseases</t>
        </is>
      </c>
      <c r="N242" s="186" t="inlineStr">
        <is>
          <t>STDs &amp; vaginitis</t>
        </is>
      </c>
      <c r="O242" s="185" t="inlineStr">
        <is>
          <t>Clinic</t>
        </is>
      </c>
      <c r="P242" s="186" t="inlineStr">
        <is>
          <t>[SOURCE: Pharma Plus เล่มม่วง 2 - ข้อสอบย้อนหลังปี 2558 วันที่ 2 ข้อ 31]</t>
        </is>
      </c>
      <c r="Q242" s="185" t="inlineStr">
        <is>
          <t>ข้อสอบจริง</t>
        </is>
      </c>
      <c r="R242" s="185" t="inlineStr">
        <is>
          <t>2558</t>
        </is>
      </c>
      <c r="S242" s="185" t="n"/>
    </row>
    <row r="243" ht="24" customHeight="1" s="49">
      <c r="A243" s="187" t="n">
        <v>241</v>
      </c>
      <c r="B243" s="18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t>
        </is>
      </c>
      <c r="C243" s="186" t="inlineStr">
        <is>
          <t>คำถาม: ปัจจัยเสี่ยงของผู้ป่วยรายนี้คือ</t>
        </is>
      </c>
      <c r="D243" s="186" t="n"/>
      <c r="E243" s="186" t="inlineStr">
        <is>
          <t>ใช้น้ำยาสวนล้าง</t>
        </is>
      </c>
      <c r="F243" s="186" t="inlineStr">
        <is>
          <t>รับประทาน amoxicillin</t>
        </is>
      </c>
      <c r="G243" s="186" t="inlineStr">
        <is>
          <t>ประวัติมีเพศสัมพันธ์</t>
        </is>
      </c>
      <c r="H243" s="186" t="inlineStr">
        <is>
          <t>normal flora ในช่องคลอดลดลง</t>
        </is>
      </c>
      <c r="I243" s="188" t="inlineStr">
        <is>
          <t>ไม่มีข้อใดถูกต้อง</t>
        </is>
      </c>
      <c r="J243" s="185" t="inlineStr">
        <is>
          <t>3</t>
        </is>
      </c>
      <c r="K243" s="186" t="inlineStr">
        <is>
          <t>✅ คำตอบที่ถูกต้อง: ข้อ ค. ประวัติมีเพศสัมพันธ์
🎯 ทำไมข้อนี้ถึงถูก:
🔍 ข้ออื่นผิดเพราะอะไร:
🔍 ข้ออื่นผิดเพราะอะไร:
• ข้อ ก. (ใช้น้ำยาสวนล้าง): ไม่ตรงกับหลักการหรือข้อบ่งใช้ที่ถูกต้องตามโจทย์กำหนด
• ข้อ ข. (รับประทาน amoxicillin): ไม่ตรงกับหลักการหรือข้อบ่งใช้ที่ถูกต้องตามโจทย์กำหนด
• ข้อ ง. (normal flora ในช่องคลอดลดลง): ไม่ตรงกับหลักการหรือข้อบ่งใช้ที่ถูกต้องตามโจทย์กำหนด
• ข้อ จ. (ไม่มีข้อใดถูกต้อง): ไม่ตรงกับหลักการหรือข้อบ่งใช้ที่ถูกต้องตามโจทย์กำหนด</t>
        </is>
      </c>
      <c r="L243" s="186" t="n"/>
      <c r="M243" s="186" t="inlineStr">
        <is>
          <t>Infectious diseases</t>
        </is>
      </c>
      <c r="N243" s="186" t="inlineStr">
        <is>
          <t>STDs &amp; vaginitis</t>
        </is>
      </c>
      <c r="O243" s="185" t="inlineStr">
        <is>
          <t>Clinic</t>
        </is>
      </c>
      <c r="P243" s="186" t="inlineStr">
        <is>
          <t>[SOURCE: Pharma Plus เล่มม่วง 2 - ข้อสอบย้อนหลังปี 2558 วันที่ 2 ข้อ 32]</t>
        </is>
      </c>
      <c r="Q243" s="185" t="inlineStr">
        <is>
          <t>ข้อสอบจริง</t>
        </is>
      </c>
      <c r="R243" s="185" t="inlineStr">
        <is>
          <t>2558</t>
        </is>
      </c>
      <c r="S243" s="185" t="n"/>
    </row>
    <row r="244" ht="24" customHeight="1" s="49">
      <c r="A244" s="187" t="n">
        <v>242</v>
      </c>
      <c r="B244" s="18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t>
        </is>
      </c>
      <c r="C244" s="186" t="inlineStr">
        <is>
          <t>คำถาม: ยาที่รักษาผู้ป่วยรายนี้</t>
        </is>
      </c>
      <c r="D244" s="186" t="n"/>
      <c r="E244" s="186" t="inlineStr">
        <is>
          <t>Cotrimoxazole</t>
        </is>
      </c>
      <c r="F244" s="186" t="inlineStr">
        <is>
          <t>Metronidazole</t>
        </is>
      </c>
      <c r="G244" s="186" t="inlineStr">
        <is>
          <t>Norfloxacin</t>
        </is>
      </c>
      <c r="H244" s="186" t="inlineStr">
        <is>
          <t>Clotrimazole</t>
        </is>
      </c>
      <c r="I244" s="188" t="inlineStr">
        <is>
          <t>Ciprofloxacin</t>
        </is>
      </c>
      <c r="J244" s="185" t="inlineStr">
        <is>
          <t>2</t>
        </is>
      </c>
      <c r="K244" s="186" t="inlineStr">
        <is>
          <t>✅ คำตอบที่ถูกต้อง: ข้อ ข. Metronidazole
🎯 ทำไมข้อนี้ถึงถูก:
🔍 ข้ออื่นผิดเพราะอะไร:
🔍 ข้ออื่นผิดเพราะอะไร:
• ข้อ ก. (Cotrimoxazole): ไม่ตรงกับหลักการหรือข้อบ่งใช้ที่ถูกต้องตามโจทย์กำหนด
• ข้อ ค. (Norfloxacin): ไม่ตรงกับหลักการหรือข้อบ่งใช้ที่ถูกต้องตามโจทย์กำหนด
• ข้อ ง. (Clotrimazole): ไม่ตรงกับหลักการหรือข้อบ่งใช้ที่ถูกต้องตามโจทย์กำหนด
• ข้อ จ. (Ciprofloxacin): ไม่ตรงกับหลักการหรือข้อบ่งใช้ที่ถูกต้องตามโจทย์กำหนด</t>
        </is>
      </c>
      <c r="L244" s="186" t="n"/>
      <c r="M244" s="186" t="inlineStr">
        <is>
          <t>Infectious diseases</t>
        </is>
      </c>
      <c r="N244" s="186" t="inlineStr">
        <is>
          <t>STDs &amp; vaginitis</t>
        </is>
      </c>
      <c r="O244" s="185" t="inlineStr">
        <is>
          <t>Clinic</t>
        </is>
      </c>
      <c r="P244" s="186" t="inlineStr">
        <is>
          <t>[SOURCE: Pharma Plus เล่มม่วง 2 - ข้อสอบย้อนหลังปี 2558 วันที่ 2 ข้อ 33]</t>
        </is>
      </c>
      <c r="Q244" s="185" t="inlineStr">
        <is>
          <t>ข้อสอบจริง</t>
        </is>
      </c>
      <c r="R244" s="185" t="inlineStr">
        <is>
          <t>2558</t>
        </is>
      </c>
      <c r="S244" s="185" t="n"/>
    </row>
    <row r="245" ht="24" customHeight="1" s="49">
      <c r="A245" s="187" t="n">
        <v>243</v>
      </c>
      <c r="B245" s="186" t="inlineStr">
        <is>
          <t>[กรณีศึกษา 5 (ต่อเนื่อง)]
2 เดือนต่อมาผู้ป่วยไปพบแพทย์ อีกครั้งแพทย์วินิจฉัยเป็นตกขาวจากเชื้อรา และให้ รับประทาน fluconazole</t>
        </is>
      </c>
      <c r="C245" s="186" t="inlineStr">
        <is>
          <t>คำถาม: ข้อใดเป็นกลไกการออกฤทธิ์ของ fluconazole</t>
        </is>
      </c>
      <c r="D245" s="186" t="n"/>
      <c r="E245" s="186" t="inlineStr">
        <is>
          <t>ยับยั้งการสร้างส่วนประกอบของผนังเซลล์</t>
        </is>
      </c>
      <c r="F245" s="186" t="inlineStr">
        <is>
          <t>ยับยั้งการสร้าง squalene epoxidase</t>
        </is>
      </c>
      <c r="G245" s="186" t="inlineStr">
        <is>
          <t>ยับยั้งการสร้างส่วนประกอบของเยื่อหุ้มเซลล์</t>
        </is>
      </c>
      <c r="H245" s="186" t="inlineStr">
        <is>
          <t>ยับยั้งกระบวนการ mitosis</t>
        </is>
      </c>
      <c r="I245" s="188" t="inlineStr">
        <is>
          <t>ยับยั้งการสร้าง ribosome</t>
        </is>
      </c>
      <c r="J245" s="185" t="inlineStr">
        <is>
          <t>3</t>
        </is>
      </c>
      <c r="K245" s="186" t="inlineStr">
        <is>
          <t>✅ คำตอบที่ถูกต้อง: ข้อ ค. ยับยั้งการสร้างส่วนประกอบของเยื่อหุ้มเซลล์
🎯 ทำไมข้อนี้ถึงถูก:
🔍 ข้ออื่นผิดเพราะอะไร:
🔍 ข้ออื่นผิดเพราะอะไร:
• ข้อ ก. (ยับยั้งการสร้างส่วนประกอบของผนังเซลล์): ไม่ตรงกับหลักการหรือข้อบ่งใช้ที่ถูกต้องตามโจทย์กำหนด
• ข้อ ข. (ยับยั้งการสร้าง squalene epoxidase): ไม่ตรงกับหลักการหรือข้อบ่งใช้ที่ถูกต้องตามโจทย์กำหนด
• ข้อ ง. (ยับยั้งกระบวนการ mitosis): ไม่ตรงกับหลักการหรือข้อบ่งใช้ที่ถูกต้องตามโจทย์กำหนด
• ข้อ จ. (ยับยั้งการสร้าง ribosome): ไม่ตรงกับหลักการหรือข้อบ่งใช้ที่ถูกต้องตามโจทย์กำหนด</t>
        </is>
      </c>
      <c r="L245" s="186" t="n"/>
      <c r="M245" s="186" t="inlineStr">
        <is>
          <t>Infectious diseases</t>
        </is>
      </c>
      <c r="N245" s="186" t="inlineStr">
        <is>
          <t>STDs &amp; vaginitis</t>
        </is>
      </c>
      <c r="O245" s="185" t="inlineStr">
        <is>
          <t>Clinic</t>
        </is>
      </c>
      <c r="P245" s="186" t="inlineStr">
        <is>
          <t>[SOURCE: Pharma Plus เล่มม่วง 2 - ข้อสอบย้อนหลังปี 2558 วันที่ 2 ข้อ 35]</t>
        </is>
      </c>
      <c r="Q245" s="185" t="inlineStr">
        <is>
          <t>ข้อสอบจริง</t>
        </is>
      </c>
      <c r="R245" s="185" t="inlineStr">
        <is>
          <t>2558</t>
        </is>
      </c>
      <c r="S245" s="185" t="n"/>
    </row>
    <row r="246" ht="24" customHeight="1" s="49">
      <c r="A246" s="187" t="n">
        <v>244</v>
      </c>
      <c r="B246" s="18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t>
        </is>
      </c>
      <c r="C246" s="186" t="inlineStr">
        <is>
          <t>คำถาม: ยา Lopinavir/ritonavir ทำปฏิกิริยากับยา Ergotamine (Cafergot) ผ่านกลไกทางเภสัชจลนศาสตร์ใด</t>
        </is>
      </c>
      <c r="D246" s="186" t="n"/>
      <c r="E246" s="186" t="inlineStr">
        <is>
          <t>เพิ่มการ metabolism ของ ergotamine</t>
        </is>
      </c>
      <c r="F246" s="186" t="inlineStr">
        <is>
          <t>เพิ่มการ ขับออกของ ergotamine</t>
        </is>
      </c>
      <c r="G246" s="186" t="inlineStr">
        <is>
          <t>ลดการ metabolism ของ ergotamine</t>
        </is>
      </c>
      <c r="H246" s="186" t="inlineStr">
        <is>
          <t>ลดการ ขับออกของ ergotamine</t>
        </is>
      </c>
      <c r="I246" s="188" t="inlineStr">
        <is>
          <t>เพิ่มการดูดซึม ergotamine</t>
        </is>
      </c>
      <c r="J246" s="185" t="inlineStr">
        <is>
          <t>3</t>
        </is>
      </c>
      <c r="K246" s="186" t="inlineStr">
        <is>
          <t>✅ คำตอบที่ถูกต้อง: ข้อ ค. ลดการ metabolism ของ ergotamine
🎯 ทำไมข้อนี้ถึงถูก:
🔍 ข้ออื่นผิดเพราะอะไร:
🔍 ข้ออื่นผิดเพราะอะไร:
• ข้อ ก. (เพิ่มการ metabolism ของ ergotamine): ไม่ตรงกับหลักการหรือข้อบ่งใช้ที่ถูกต้องตามโจทย์กำหนด
• ข้อ ข. (เพิ่มการ ขับออกของ ergotamine): ไม่ตรงกับหลักการหรือข้อบ่งใช้ที่ถูกต้องตามโจทย์กำหนด
• ข้อ ง. (ลดการ ขับออกของ ergotamine): ไม่ตรงกับหลักการหรือข้อบ่งใช้ที่ถูกต้องตามโจทย์กำหนด
• ข้อ จ. (เพิ่มการดูดซึม ergotamine): ไม่ตรงกับหลักการหรือข้อบ่งใช้ที่ถูกต้องตามโจทย์กำหนด</t>
        </is>
      </c>
      <c r="L246" s="186" t="n"/>
      <c r="M246" s="186" t="inlineStr">
        <is>
          <t>Infectious diseases</t>
        </is>
      </c>
      <c r="N246" s="186" t="inlineStr">
        <is>
          <t>HIV infection</t>
        </is>
      </c>
      <c r="O246" s="185" t="inlineStr">
        <is>
          <t>Clinic</t>
        </is>
      </c>
      <c r="P246" s="186" t="inlineStr">
        <is>
          <t>[SOURCE: Pharma Plus เล่มม่วง 2 - ข้อสอบย้อนหลังปี 2558 วันที่ 2 ข้อ 70]</t>
        </is>
      </c>
      <c r="Q246" s="185" t="inlineStr">
        <is>
          <t>ข้อสอบจริง</t>
        </is>
      </c>
      <c r="R246" s="185" t="inlineStr">
        <is>
          <t>2558</t>
        </is>
      </c>
      <c r="S246" s="185" t="n"/>
    </row>
    <row r="247" ht="24" customHeight="1" s="49">
      <c r="A247" s="187" t="n">
        <v>245</v>
      </c>
      <c r="B247" s="186" t="inlineStr">
        <is>
          <t>[กรณีศึกษา 11]
เด็กอายุ 5 ขวบถูกสุนัขกัดที่น่องหลายแผล มีแผลลึก ไม่ทราบประวัติฉีดวัคซีน</t>
        </is>
      </c>
      <c r="C247" s="186" t="inlineStr">
        <is>
          <t>คำถาม: เด็กรายนี้ควรได้รับวัคซีนและชีววัตถุใดในการดูแลรักษาหลังสัมผัสโรค (Post-Exposure Prophylaxis)</t>
        </is>
      </c>
      <c r="D247" s="186" t="n"/>
      <c r="E247" s="186" t="inlineStr">
        <is>
          <t>Rabies</t>
        </is>
      </c>
      <c r="F247" s="186" t="inlineStr">
        <is>
          <t>Tetanus</t>
        </is>
      </c>
      <c r="G247" s="186" t="inlineStr">
        <is>
          <t>RIG</t>
        </is>
      </c>
      <c r="H247" s="186" t="inlineStr">
        <is>
          <t>Rabies, RIG</t>
        </is>
      </c>
      <c r="I247" s="188" t="inlineStr">
        <is>
          <t>Rabies, RIG, tetanus</t>
        </is>
      </c>
      <c r="J247" s="185" t="inlineStr">
        <is>
          <t>5</t>
        </is>
      </c>
      <c r="K247" s="186" t="inlineStr">
        <is>
          <t>✅ คำตอบที่ถูกต้อง: ข้อ จ. Rabies, RIG, tetanus
🎯 ทำไมข้อนี้ถึงถูก:
🔍 ข้ออื่นผิดเพราะอะไร:
🔍 ข้ออื่นผิดเพราะอะไร:
• ข้อ ก. (Rabies): ไม่ตรงกับหลักการหรือข้อบ่งใช้ที่ถูกต้องตามโจทย์กำหนด
• ข้อ ข. (Tetanus): ไม่ตรงกับหลักการหรือข้อบ่งใช้ที่ถูกต้องตามโจทย์กำหนด
• ข้อ ค. (RIG): ไม่ตรงกับหลักการหรือข้อบ่งใช้ที่ถูกต้องตามโจทย์กำหนด
• ข้อ ง. (Rabies, RIG): ไม่ตรงกับหลักการหรือข้อบ่งใช้ที่ถูกต้องตามโจทย์กำหนด</t>
        </is>
      </c>
      <c r="L247" s="186" t="n"/>
      <c r="M247" s="186" t="inlineStr">
        <is>
          <t>Infectious diseases</t>
        </is>
      </c>
      <c r="N247" s="186" t="inlineStr">
        <is>
          <t>Pneumonia</t>
        </is>
      </c>
      <c r="O247" s="185" t="inlineStr">
        <is>
          <t>Clinic</t>
        </is>
      </c>
      <c r="P247" s="186" t="inlineStr">
        <is>
          <t>[SOURCE: Pharma Plus เล่มม่วง 2 - ข้อสอบย้อนหลังปี 2558 วันที่ 2 ข้อ 74]</t>
        </is>
      </c>
      <c r="Q247" s="185" t="inlineStr">
        <is>
          <t>ข้อสอบจริง</t>
        </is>
      </c>
      <c r="R247" s="185" t="inlineStr">
        <is>
          <t>2558</t>
        </is>
      </c>
      <c r="S247" s="185" t="n"/>
    </row>
    <row r="248" ht="24" customHeight="1" s="49">
      <c r="A248" s="187" t="n">
        <v>246</v>
      </c>
      <c r="B248" s="186" t="inlineStr">
        <is>
          <t>[กรณีศึกษา 11]
เด็กอายุ 5 ขวบถูกสุนัขกัดที่น่องหลายแผล มีแผลลึก ไม่ทราบประวัติฉีดวัคซีน</t>
        </is>
      </c>
      <c r="C248" s="186" t="inlineStr">
        <is>
          <t>คำถาม: ข้อใดถูกต้องเกี่ยวกับการบริหารชีววัตถุป้องกันโรคพิษสุนัขบ้า</t>
        </is>
      </c>
      <c r="D248" s="186" t="n"/>
      <c r="E248" s="186" t="inlineStr">
        <is>
          <t>ฉีด ERIG ต้องทำ skin test</t>
        </is>
      </c>
      <c r="F248" s="186" t="inlineStr">
        <is>
          <t>ฉีด ERIG ที่ต้นแขนคนละข้างกับที่ ฉีด rabies</t>
        </is>
      </c>
      <c r="G248" s="186" t="inlineStr">
        <is>
          <t>ฉีด rabies แบบ ID ใช้ปริมาณวัคซีนมากกว่า IM</t>
        </is>
      </c>
      <c r="H248" s="186" t="inlineStr">
        <is>
          <t>วัคซีนทุกยี่ห้อสามารถใช้แทนกันได้</t>
        </is>
      </c>
      <c r="I248" s="188" t="inlineStr">
        <is>
          <t>ไม่มีข้อใดถูก</t>
        </is>
      </c>
      <c r="J248" s="185" t="inlineStr">
        <is>
          <t>1</t>
        </is>
      </c>
      <c r="K248" s="186" t="inlineStr">
        <is>
          <t>✅ คำตอบที่ถูกต้อง: ข้อ ก. ฉีด ERIG ต้องทำ skin test
🎯 ทำไมข้อนี้ถึงถูก:
🔍 ข้ออื่นผิดเพราะอะไร:
🔍 ข้ออื่นผิดเพราะอะไร:
• ข้อ ข. (ฉีด ERIG ที่ต้นแขนคนละข้างกับที่ ฉีด rabies): ไม่ตรงกับหลักการหรือข้อบ่งใช้ที่ถูกต้องตามโจทย์กำหนด
• ข้อ ค. (ฉีด rabies แบบ ID ใช้ปริมาณวัคซีนมากกว่า IM): ไม่ตรงกับหลักการหรือข้อบ่งใช้ที่ถูกต้องตามโจทย์กำหนด
• ข้อ ง. (วัคซีนทุกยี่ห้อสามารถใช้แทนกันได้): ไม่ตรงกับหลักการหรือข้อบ่งใช้ที่ถูกต้องตามโจทย์กำหนด
• ข้อ จ. (ไม่มีข้อใดถูก): ไม่ตรงกับหลักการหรือข้อบ่งใช้ที่ถูกต้องตามโจทย์กำหนด</t>
        </is>
      </c>
      <c r="L248" s="186" t="n"/>
      <c r="M248" s="186" t="inlineStr">
        <is>
          <t>Infectious diseases</t>
        </is>
      </c>
      <c r="N248" s="186" t="inlineStr">
        <is>
          <t>Pneumonia</t>
        </is>
      </c>
      <c r="O248" s="185" t="inlineStr">
        <is>
          <t>Clinic</t>
        </is>
      </c>
      <c r="P248" s="186" t="inlineStr">
        <is>
          <t>[SOURCE: Pharma Plus เล่มม่วง 2 - ข้อสอบย้อนหลังปี 2558 วันที่ 2 ข้อ 75]</t>
        </is>
      </c>
      <c r="Q248" s="185" t="inlineStr">
        <is>
          <t>ข้อสอบจริง</t>
        </is>
      </c>
      <c r="R248" s="185" t="inlineStr">
        <is>
          <t>2558</t>
        </is>
      </c>
      <c r="S248" s="185" t="n"/>
    </row>
    <row r="249" ht="24" customHeight="1" s="49">
      <c r="A249" s="187" t="n">
        <v>247</v>
      </c>
      <c r="B249" s="186" t="inlineStr">
        <is>
          <t>[กรณีศึกษา 11]
เด็กอายุ 5 ขวบถูกสุนัขกัดที่น่องหลายแผล มีแผลลึก ไม่ทราบประวัติฉีดวัคซีน</t>
        </is>
      </c>
      <c r="C249" s="186" t="inlineStr">
        <is>
          <t>คำถาม: ข้อใดถูกต้องเกี่ยวกับการฉีดวัคซีนป้องกันบาดทะยักในผู้ป่วยรายนี้ที่ไม่ทราบประวัติการได้รับวัคซีนมาก่อน</t>
        </is>
      </c>
      <c r="D249" s="186" t="n"/>
      <c r="E249" s="186" t="inlineStr">
        <is>
          <t>ฉีดเข็มเดียว</t>
        </is>
      </c>
      <c r="F249" s="186" t="inlineStr">
        <is>
          <t>ฉีดเดือนที่ 0 - 1 - 6</t>
        </is>
      </c>
      <c r="G249" s="186" t="inlineStr">
        <is>
          <t>ฉีดใหม่ทั้งหมด 5 เข็ม</t>
        </is>
      </c>
      <c r="H249" s="186" t="inlineStr">
        <is>
          <t>ฉีดเดือนที่ 0, 1</t>
        </is>
      </c>
      <c r="I249" s="188" t="inlineStr">
        <is>
          <t>ฉีดพร้อมกับ rabies</t>
        </is>
      </c>
      <c r="J249" s="185" t="inlineStr">
        <is>
          <t>3</t>
        </is>
      </c>
      <c r="K249" s="186" t="inlineStr">
        <is>
          <t>✅ คำตอบที่ถูกต้อง: ข้อ ค. ฉีดใหม่ทั้งหมด 5 เข็ม
🎯 ทำไมข้อนี้ถึงถูก:
🔍 ข้ออื่นผิดเพราะอะไร:
🔍 ข้ออื่นผิดเพราะอะไร:
• ข้อ ก. (ฉีดเข็มเดียว): ไม่ตรงกับหลักการหรือข้อบ่งใช้ที่ถูกต้องตามโจทย์กำหนด
• ข้อ ข. (ฉีดเดือนที่ 0 - 1 - 6): ไม่ตรงกับหลักการหรือข้อบ่งใช้ที่ถูกต้องตามโจทย์กำหนด
• ข้อ ง. (ฉีดเดือนที่ 0, 1): ไม่ตรงกับหลักการหรือข้อบ่งใช้ที่ถูกต้องตามโจทย์กำหนด
• ข้อ จ. (ฉีดพร้อมกับ rabies): ไม่ตรงกับหลักการหรือข้อบ่งใช้ที่ถูกต้องตามโจทย์กำหนด</t>
        </is>
      </c>
      <c r="L249" s="186" t="n"/>
      <c r="M249" s="186" t="inlineStr">
        <is>
          <t>Infectious diseases</t>
        </is>
      </c>
      <c r="N249" s="186" t="inlineStr">
        <is>
          <t>Pneumonia</t>
        </is>
      </c>
      <c r="O249" s="185" t="inlineStr">
        <is>
          <t>Clinic</t>
        </is>
      </c>
      <c r="P249" s="186" t="inlineStr">
        <is>
          <t>[SOURCE: Pharma Plus เล่มม่วง 2 - ข้อสอบย้อนหลังปี 2558 วันที่ 2 ข้อ 77]</t>
        </is>
      </c>
      <c r="Q249" s="185" t="inlineStr">
        <is>
          <t>ข้อสอบจริง</t>
        </is>
      </c>
      <c r="R249" s="185" t="inlineStr">
        <is>
          <t>2558</t>
        </is>
      </c>
      <c r="S249" s="185" t="n"/>
    </row>
    <row r="250" ht="24" customHeight="1" s="49">
      <c r="A250" s="187" t="n">
        <v>248</v>
      </c>
      <c r="B250" s="186" t="inlineStr">
        <is>
          <t>[กรณีศึกษา 11]
เด็กอายุ 5 ขวบถูกสุนัขกัดที่น่องหลายแผล มีแผลลึก ไม่ทราบประวัติฉีดวัคซีน</t>
        </is>
      </c>
      <c r="C250" s="186" t="inlineStr">
        <is>
          <t>คำถาม: วัคซีนป้องกันโรคพิษสุนัขบ้าที่ใช้ในมนุษย์ (Rabies vaccine เช่น PCECV, PVRV) จัดเป็นวัคซีนประเภทใด</t>
        </is>
      </c>
      <c r="D250" s="186" t="n"/>
      <c r="E250" s="186" t="inlineStr">
        <is>
          <t>Lived vaccine</t>
        </is>
      </c>
      <c r="F250" s="186" t="inlineStr">
        <is>
          <t>Toxoid</t>
        </is>
      </c>
      <c r="G250" s="186" t="inlineStr">
        <is>
          <t>Adjuvant</t>
        </is>
      </c>
      <c r="H250" s="186" t="inlineStr">
        <is>
          <t>Killed vaccine</t>
        </is>
      </c>
      <c r="I250" s="188" t="inlineStr">
        <is>
          <t>Acellular</t>
        </is>
      </c>
      <c r="J250" s="185" t="inlineStr">
        <is>
          <t>4</t>
        </is>
      </c>
      <c r="K250" s="186" t="inlineStr">
        <is>
          <t>✅ คำตอบที่ถูกต้อง: ข้อ ง. Killed vaccine
🎯 ทำไมข้อนี้ถึงถูก:
🔍 ข้ออื่นผิดเพราะอะไร:
🔍 ข้ออื่นผิดเพราะอะไร:
• ข้อ ก. (Lived vaccine): ไม่ตรงกับหลักการหรือข้อบ่งใช้ที่ถูกต้องตามโจทย์กำหนด
• ข้อ ข. (Toxoid): ไม่ตรงกับหลักการหรือข้อบ่งใช้ที่ถูกต้องตามโจทย์กำหนด
• ข้อ ค. (Adjuvant): ไม่ตรงกับหลักการหรือข้อบ่งใช้ที่ถูกต้องตามโจทย์กำหนด
• ข้อ จ. (Acellular): ไม่ตรงกับหลักการหรือข้อบ่งใช้ที่ถูกต้องตามโจทย์กำหนด</t>
        </is>
      </c>
      <c r="L250" s="186" t="n"/>
      <c r="M250" s="186" t="inlineStr">
        <is>
          <t>Infectious diseases</t>
        </is>
      </c>
      <c r="N250" s="186" t="inlineStr">
        <is>
          <t>Pneumonia</t>
        </is>
      </c>
      <c r="O250" s="185" t="inlineStr">
        <is>
          <t>Product</t>
        </is>
      </c>
      <c r="P250" s="186" t="inlineStr">
        <is>
          <t>[SOURCE: Pharma Plus เล่มม่วง 2 - ข้อสอบย้อนหลังปี 2558 วันที่ 2 ข้อ 79]</t>
        </is>
      </c>
      <c r="Q250" s="185" t="inlineStr">
        <is>
          <t>ข้อสอบจริง</t>
        </is>
      </c>
      <c r="R250" s="185" t="inlineStr">
        <is>
          <t>2558</t>
        </is>
      </c>
      <c r="S250" s="185" t="n"/>
    </row>
    <row r="251" ht="24" customHeight="1" s="49">
      <c r="A251" s="187" t="n">
        <v>249</v>
      </c>
      <c r="B251" s="186" t="inlineStr">
        <is>
          <t>[สถานการณ์]
ผู้ป่วยชายอายุ 25 ปี มีตุ่มน้ำใสบริเวณอวัยวะเพศ แสบร้อนและเจ็บปวด ได้รับการวินิจฉัยว่าเป็นโรคเริมที่อวัยวะเพศ (Genital Herpes Simplex Virus infection)</t>
        </is>
      </c>
      <c r="C251" s="186" t="inlineStr">
        <is>
          <t>คำถาม: จากอาการผู้ป่วยเกิดจากการติดเชื้อใด</t>
        </is>
      </c>
      <c r="D251" s="186" t="n"/>
      <c r="E251" s="186" t="inlineStr">
        <is>
          <t>Varicella zoster</t>
        </is>
      </c>
      <c r="F251" s="186" t="inlineStr">
        <is>
          <t>Neisseria gonorrhoeae</t>
        </is>
      </c>
      <c r="G251" s="186" t="inlineStr">
        <is>
          <t>Chlamydia trachomatis</t>
        </is>
      </c>
      <c r="H251" s="186" t="inlineStr">
        <is>
          <t>HSV1</t>
        </is>
      </c>
      <c r="I251" s="188" t="inlineStr">
        <is>
          <t>HSV2</t>
        </is>
      </c>
      <c r="J251" s="185" t="inlineStr">
        <is>
          <t>5</t>
        </is>
      </c>
      <c r="K251" s="186"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L251" s="186" t="n"/>
      <c r="M251" s="186" t="inlineStr">
        <is>
          <t>Infectious diseases</t>
        </is>
      </c>
      <c r="N251" s="186" t="inlineStr">
        <is>
          <t>Pneumonia</t>
        </is>
      </c>
      <c r="O251" s="185" t="inlineStr">
        <is>
          <t>Clinic</t>
        </is>
      </c>
      <c r="P251" s="186" t="inlineStr">
        <is>
          <t>[SOURCE: Pharma Plus เล่มม่วง 2 - ข้อสอบย้อนหลัง PLE-CC1 ปี 2564 วันที่ 1 ข้อ 16]</t>
        </is>
      </c>
      <c r="Q251" s="185" t="inlineStr">
        <is>
          <t>ข้อสอบจริง</t>
        </is>
      </c>
      <c r="R251" s="185" t="inlineStr">
        <is>
          <t>2564</t>
        </is>
      </c>
      <c r="S251" s="185" t="inlineStr">
        <is>
          <t>CASE_2564_HERPES_GENITAL_01</t>
        </is>
      </c>
    </row>
    <row r="252" ht="24" customHeight="1" s="49">
      <c r="A252" s="187" t="n">
        <v>250</v>
      </c>
      <c r="B252" s="186" t="n"/>
      <c r="C252" s="186" t="inlineStr">
        <is>
          <t>เริมที่อวัยวะเพศ (genital herpes) การรักษาควรใช้ขนาดยาตามข้อใด</t>
        </is>
      </c>
      <c r="D252" s="186" t="n"/>
      <c r="E252" s="186" t="inlineStr">
        <is>
          <t>Valacyclovir 1 g OD 5 d</t>
        </is>
      </c>
      <c r="F252" s="186" t="inlineStr">
        <is>
          <t>Acyclovir 400 mg TID 7-10 d</t>
        </is>
      </c>
      <c r="G252" s="186" t="inlineStr">
        <is>
          <t>Acyclovir 200 mg TID 7-14 d</t>
        </is>
      </c>
      <c r="H252" s="186" t="inlineStr">
        <is>
          <t>Famciclovir 1 g OD 5 d</t>
        </is>
      </c>
      <c r="I252" s="188" t="inlineStr">
        <is>
          <t>Famciclovir 125 mg BID 7-10 d</t>
        </is>
      </c>
      <c r="J252" s="185" t="inlineStr">
        <is>
          <t>2</t>
        </is>
      </c>
      <c r="K252" s="186"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L252" s="186" t="n"/>
      <c r="M252" s="186" t="inlineStr">
        <is>
          <t>Infectious diseases</t>
        </is>
      </c>
      <c r="N252" s="186" t="inlineStr">
        <is>
          <t>Pneumonia</t>
        </is>
      </c>
      <c r="O252" s="185" t="inlineStr">
        <is>
          <t>Clinic</t>
        </is>
      </c>
      <c r="P252" s="186" t="inlineStr">
        <is>
          <t>[SOURCE: Pharma Plus เล่มม่วง 2 - ข้อสอบย้อนหลัง PLE-CC1 ปี 2564 วันที่ 1 ข้อ 19]</t>
        </is>
      </c>
      <c r="Q252" s="185" t="inlineStr">
        <is>
          <t>ข้อสอบจริง</t>
        </is>
      </c>
      <c r="R252" s="185" t="inlineStr">
        <is>
          <t>2564</t>
        </is>
      </c>
      <c r="S252" s="185" t="n"/>
    </row>
    <row r="253" ht="24" customHeight="1" s="49">
      <c r="A253" s="187" t="n">
        <v>251</v>
      </c>
      <c r="B253" s="186" t="inlineStr">
        <is>
          <t>[สถานการณ์]
ผู้ป่วยเด็กอายุ 10 ปี มีอาการเจ็บคอ ไข้สูง ตรวจพบคอแดงและมีจุดหนองที่ต่อมทอนซิล ไม่มีอาการไอ เข้าได้กับภาวะต่อมทอนซิลและคอหอยอักเสบเฉียบพลันจากเชื้อ Group A Streptococcus (GAS pharyngitis)</t>
        </is>
      </c>
      <c r="C253" s="186" t="inlineStr">
        <is>
          <t>คำถาม: คนไข้อายุ 10 ปี เจ็บคอ มีหนอง ไข้สูง ไม่ไอ ควรได้รับยาอะไรรักษา</t>
        </is>
      </c>
      <c r="D253" s="186" t="n"/>
      <c r="E253" s="186" t="inlineStr">
        <is>
          <t>ฟ้าทะลายโจร</t>
        </is>
      </c>
      <c r="F253" s="186" t="inlineStr">
        <is>
          <t>Erythromycin</t>
        </is>
      </c>
      <c r="G253" s="186" t="inlineStr">
        <is>
          <t>Clindamycin</t>
        </is>
      </c>
      <c r="H253" s="186" t="inlineStr">
        <is>
          <t>Ciprofloxacin</t>
        </is>
      </c>
      <c r="I253" s="188" t="inlineStr">
        <is>
          <t>Amoxicillin</t>
        </is>
      </c>
      <c r="J253" s="185" t="inlineStr">
        <is>
          <t>5</t>
        </is>
      </c>
      <c r="K253" s="186"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L253" s="186" t="n"/>
      <c r="M253" s="186" t="inlineStr">
        <is>
          <t>Infectious diseases</t>
        </is>
      </c>
      <c r="N253" s="186" t="inlineStr">
        <is>
          <t>URTI</t>
        </is>
      </c>
      <c r="O253" s="185" t="inlineStr">
        <is>
          <t>Clinic</t>
        </is>
      </c>
      <c r="P253" s="186" t="inlineStr">
        <is>
          <t>[SOURCE: Pharma Plus เล่มม่วง 2 - ข้อสอบย้อนหลัง PLE-CC1 ปี 2564 วันที่ 1 ข้อ 22]</t>
        </is>
      </c>
      <c r="Q253" s="185" t="inlineStr">
        <is>
          <t>ข้อสอบจริง</t>
        </is>
      </c>
      <c r="R253" s="185" t="inlineStr">
        <is>
          <t>2564</t>
        </is>
      </c>
      <c r="S253" s="185" t="inlineStr">
        <is>
          <t>CASE_2564_PHARYNGITIS_01</t>
        </is>
      </c>
    </row>
    <row r="254" ht="24" customHeight="1" s="49">
      <c r="A254" s="187" t="n">
        <v>252</v>
      </c>
      <c r="B254" s="186" t="inlineStr">
        <is>
          <t>[สถานการณ์]
ผู้ป่วยเด็กอายุ 10 ปี มีอาการเจ็บคอ ไข้สูง ตรวจพบคอแดงและมีจุดหนองที่ต่อมทอนซิล ไม่มีอาการไอ เข้าได้กับภาวะต่อมทอนซิลและคอหอยอักเสบเฉียบพลันจากเชื้อ Group A Streptococcus (GAS pharyngitis)</t>
        </is>
      </c>
      <c r="C254" s="186" t="inlineStr">
        <is>
          <t>คำถาม: ข้อใดไม่ใช่เหตุผลในการให้ยาปฏิชีวนะ เพื่อรักษาคอหอยอักเสบเฉียบพลันเป็นเวลา 10 วัน</t>
        </is>
      </c>
      <c r="D254" s="186" t="n"/>
      <c r="E254" s="186" t="inlineStr">
        <is>
          <t>ป้องกันกลับมาเป็นซ้ำ</t>
        </is>
      </c>
      <c r="F254" s="186" t="inlineStr">
        <is>
          <t>ป้องกันการล้มเหลวในการรักษา</t>
        </is>
      </c>
      <c r="G254" s="186" t="inlineStr">
        <is>
          <t>กำจัดเชื้อให้หมด</t>
        </is>
      </c>
      <c r="H254" s="186" t="inlineStr">
        <is>
          <t>ป้องกันไข้รูมาติก</t>
        </is>
      </c>
      <c r="I254" s="188" t="inlineStr">
        <is>
          <t>เพื่อใช้ยาในขนาดต่ำเพื่อลดอาการไม่พึงประสงค์</t>
        </is>
      </c>
      <c r="J254" s="185" t="inlineStr">
        <is>
          <t>5</t>
        </is>
      </c>
      <c r="K254" s="186"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L254" s="186" t="n"/>
      <c r="M254" s="186" t="inlineStr">
        <is>
          <t>Infectious diseases</t>
        </is>
      </c>
      <c r="N254" s="186" t="inlineStr">
        <is>
          <t>URTI</t>
        </is>
      </c>
      <c r="O254" s="185" t="inlineStr">
        <is>
          <t>Clinic</t>
        </is>
      </c>
      <c r="P254" s="186" t="inlineStr">
        <is>
          <t>[SOURCE: Pharma Plus เล่มม่วง 2 - ข้อสอบย้อนหลัง PLE-CC1 ปี 2564 วันที่ 1 ข้อ 23]</t>
        </is>
      </c>
      <c r="Q254" s="185" t="inlineStr">
        <is>
          <t>ข้อสอบจริง</t>
        </is>
      </c>
      <c r="R254" s="185" t="inlineStr">
        <is>
          <t>2564</t>
        </is>
      </c>
      <c r="S254" s="185" t="inlineStr">
        <is>
          <t>CASE_2564_PHARYNGITIS_01</t>
        </is>
      </c>
    </row>
    <row r="255" ht="24" customHeight="1" s="49">
      <c r="A255" s="187" t="n">
        <v>253</v>
      </c>
      <c r="B255" s="186" t="inlineStr">
        <is>
          <t>[สถานการณ์]
ผู้ป่วยเด็กอายุ 10 ปี มีอาการเจ็บคอ ไข้สูง ตรวจพบคอแดงและมีจุดหนองที่ต่อมทอนซิล ไม่มีอาการไอ เข้าได้กับภาวะต่อมทอนซิลและคอหอยอักเสบเฉียบพลันจากเชื้อ Group A Streptococcus (GAS pharyngitis)</t>
        </is>
      </c>
      <c r="C255" s="186" t="inlineStr">
        <is>
          <t>Pharyngitis ที่เป็นสาเหตุจากแบคทีเรียที่พบบ่อยและสำคัญที่สุดเกิดจากเชื้ออะไร</t>
        </is>
      </c>
      <c r="D255" s="186" t="n"/>
      <c r="E255" s="186" t="inlineStr">
        <is>
          <t>Streptococcus pneumoniae</t>
        </is>
      </c>
      <c r="F255" s="186" t="inlineStr">
        <is>
          <t>Streptococcus pyogenes</t>
        </is>
      </c>
      <c r="G255" s="186" t="inlineStr">
        <is>
          <t>Staphylococcus aureus</t>
        </is>
      </c>
      <c r="H255" s="186" t="inlineStr">
        <is>
          <t>H. influenzae</t>
        </is>
      </c>
      <c r="I255" s="188" t="inlineStr">
        <is>
          <t>Staphylococcus saprophyticus</t>
        </is>
      </c>
      <c r="J255" s="185" t="inlineStr">
        <is>
          <t>2</t>
        </is>
      </c>
      <c r="K255" s="186"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L255" s="186" t="n"/>
      <c r="M255" s="186" t="inlineStr">
        <is>
          <t>Infectious diseases</t>
        </is>
      </c>
      <c r="N255" s="186" t="inlineStr">
        <is>
          <t>URTI</t>
        </is>
      </c>
      <c r="O255" s="185" t="inlineStr">
        <is>
          <t>Clinic</t>
        </is>
      </c>
      <c r="P255" s="186" t="inlineStr">
        <is>
          <t>[SOURCE: Pharma Plus เล่มม่วง 2 - ข้อสอบย้อนหลัง PLE-CC1 ปี 2564 วันที่ 1 ข้อ 24]</t>
        </is>
      </c>
      <c r="Q255" s="185" t="inlineStr">
        <is>
          <t>ข้อสอบจริง</t>
        </is>
      </c>
      <c r="R255" s="185" t="inlineStr">
        <is>
          <t>2564</t>
        </is>
      </c>
      <c r="S255" s="185" t="inlineStr">
        <is>
          <t>CASE_2564_PHARYNGITIS_01</t>
        </is>
      </c>
    </row>
    <row r="256" ht="24" customHeight="1" s="49">
      <c r="A256" s="187" t="n">
        <v>254</v>
      </c>
      <c r="B256" s="186" t="n"/>
      <c r="C256" s="186" t="inlineStr">
        <is>
          <t>ข้อใดไม่ใช่เกณฑ์ Centor score (Modified Centor / McIsaac Criteria)</t>
        </is>
      </c>
      <c r="D256" s="186" t="n"/>
      <c r="E256" s="186" t="inlineStr">
        <is>
          <t>มีไข้สูงกว่า 38 องศาเซลเซียส</t>
        </is>
      </c>
      <c r="F256" s="186" t="inlineStr">
        <is>
          <t>ต่อมน้ำเหลืองด้านหน้าคอโต กดเจ็บ</t>
        </is>
      </c>
      <c r="G256" s="186" t="inlineStr">
        <is>
          <t>พบจุดหนองที่ทอนซิล</t>
        </is>
      </c>
      <c r="H256" s="186" t="inlineStr">
        <is>
          <t>อายุ 3-14 ปี</t>
        </is>
      </c>
      <c r="I256" s="188" t="inlineStr">
        <is>
          <t>จาม น้ำมูกไหล</t>
        </is>
      </c>
      <c r="J256" s="185" t="inlineStr">
        <is>
          <t>5</t>
        </is>
      </c>
      <c r="K256" s="186"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L256" s="186" t="n"/>
      <c r="M256" s="186" t="inlineStr">
        <is>
          <t>Infectious diseases</t>
        </is>
      </c>
      <c r="N256" s="186" t="inlineStr">
        <is>
          <t>Pneumonia</t>
        </is>
      </c>
      <c r="O256" s="185" t="inlineStr">
        <is>
          <t>Clinic</t>
        </is>
      </c>
      <c r="P256" s="186" t="inlineStr">
        <is>
          <t>[SOURCE: Pharma Plus เล่มม่วง 2 - ข้อสอบย้อนหลัง PLE-CC1 ปี 2564 วันที่ 1 ข้อ 25]</t>
        </is>
      </c>
      <c r="Q256" s="185" t="inlineStr">
        <is>
          <t>ข้อสอบจริง</t>
        </is>
      </c>
      <c r="R256" s="185" t="inlineStr">
        <is>
          <t>2564</t>
        </is>
      </c>
      <c r="S256" s="185" t="n"/>
    </row>
    <row r="257" ht="24" customHeight="1" s="49">
      <c r="A257" s="187" t="n">
        <v>255</v>
      </c>
      <c r="B257" s="186" t="inlineStr">
        <is>
          <t>[สถานการณ์]
ผู้ป่วยได้รับการวินิจฉัยติดเชื้อ HIV ร่วมกับโรคตับอักเสบบีเรื้อรัง (Chronic Hepatitis B: HBV coinfection) และมีประวัติโรคติดต่อทางเพศสัมพันธ์</t>
        </is>
      </c>
      <c r="C257" s="186" t="inlineStr">
        <is>
          <t>คำถาม: ผู้ป่วยรายนี้ควรเริ่มยาต้านเอชไอวีเมื่อใด</t>
        </is>
      </c>
      <c r="D257" s="186" t="n"/>
      <c r="E257" s="186" t="inlineStr">
        <is>
          <t>เมื่อ CD4 ต่ำกว่า 250 cells/mm3</t>
        </is>
      </c>
      <c r="F257" s="186" t="inlineStr">
        <is>
          <t>หลังจากรักษา Hep B เสร็จแล้ว</t>
        </is>
      </c>
      <c r="G257" s="186" t="inlineStr">
        <is>
          <t>เริ่มหลังจาก viral load &gt; 500000 copies/mL</t>
        </is>
      </c>
      <c r="H257" s="186" t="inlineStr">
        <is>
          <t>เมื่อเริ่มป่วยด้วยโรคเชื้อฉวยโอกาส</t>
        </is>
      </c>
      <c r="I257" s="188" t="inlineStr">
        <is>
          <t>เริ่มการรักษาได้เลย หากผู้ป่วยพร้อม</t>
        </is>
      </c>
      <c r="J257" s="185" t="inlineStr">
        <is>
          <t>5</t>
        </is>
      </c>
      <c r="K257" s="186"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L257" s="186" t="n"/>
      <c r="M257" s="186" t="inlineStr">
        <is>
          <t>Infectious diseases</t>
        </is>
      </c>
      <c r="N257" s="186" t="inlineStr">
        <is>
          <t>HIV infection</t>
        </is>
      </c>
      <c r="O257" s="185" t="inlineStr">
        <is>
          <t>Clinic</t>
        </is>
      </c>
      <c r="P257" s="186" t="inlineStr">
        <is>
          <t>[SOURCE: Pharma Plus เล่มม่วง 2 - ข้อสอบย้อนหลัง PLE-CC1 ปี 2564 วันที่ 1 ข้อ 35]</t>
        </is>
      </c>
      <c r="Q257" s="185" t="inlineStr">
        <is>
          <t>ข้อสอบจริง</t>
        </is>
      </c>
      <c r="R257" s="185" t="inlineStr">
        <is>
          <t>2564</t>
        </is>
      </c>
      <c r="S257" s="185" t="inlineStr">
        <is>
          <t>CASE_2564_HIV_HBV_01</t>
        </is>
      </c>
    </row>
    <row r="258" ht="24" customHeight="1" s="49">
      <c r="A258" s="187" t="n">
        <v>256</v>
      </c>
      <c r="B258" s="186" t="inlineStr">
        <is>
          <t>[สถานการณ์]
ผู้ป่วยได้รับการวินิจฉัยติดเชื้อ HIV ร่วมกับโรคตับอักเสบบีเรื้อรัง (Chronic Hepatitis B: HBV coinfection) และมีประวัติโรคติดต่อทางเพศสัมพันธ์</t>
        </is>
      </c>
      <c r="C258" s="186" t="inlineStr">
        <is>
          <t>คำถาม: ควรเริ่มยารักษา HIV สูตรใด</t>
        </is>
      </c>
      <c r="D258" s="186" t="n"/>
      <c r="E258" s="186" t="inlineStr">
        <is>
          <t>AZT + 3TC + NVP</t>
        </is>
      </c>
      <c r="F258" s="186" t="inlineStr">
        <is>
          <t>d4T + 3TC + NVP</t>
        </is>
      </c>
      <c r="G258" s="186" t="inlineStr">
        <is>
          <t>TDF + FTC + LPV/r</t>
        </is>
      </c>
      <c r="H258" s="186" t="inlineStr">
        <is>
          <t>AZT + FTC + EFV</t>
        </is>
      </c>
      <c r="I258" s="188" t="inlineStr">
        <is>
          <t>TDF + 3TC + EFV</t>
        </is>
      </c>
      <c r="J258" s="185" t="inlineStr">
        <is>
          <t>5</t>
        </is>
      </c>
      <c r="K258" s="186"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L258" s="186" t="n"/>
      <c r="M258" s="186" t="inlineStr">
        <is>
          <t>Infectious diseases</t>
        </is>
      </c>
      <c r="N258" s="186" t="inlineStr">
        <is>
          <t>HIV infection</t>
        </is>
      </c>
      <c r="O258" s="185" t="inlineStr">
        <is>
          <t>Clinic</t>
        </is>
      </c>
      <c r="P258" s="186" t="inlineStr">
        <is>
          <t>[SOURCE: Pharma Plus เล่มม่วง 2 - ข้อสอบย้อนหลัง PLE-CC1 ปี 2564 วันที่ 1 ข้อ 36]</t>
        </is>
      </c>
      <c r="Q258" s="185" t="inlineStr">
        <is>
          <t>ข้อสอบจริง</t>
        </is>
      </c>
      <c r="R258" s="185" t="inlineStr">
        <is>
          <t>2564</t>
        </is>
      </c>
      <c r="S258" s="185" t="inlineStr">
        <is>
          <t>CASE_2564_HIV_HBV_01</t>
        </is>
      </c>
    </row>
    <row r="259" ht="24" customHeight="1" s="49">
      <c r="A259" s="187" t="n">
        <v>257</v>
      </c>
      <c r="B259" s="186" t="n"/>
      <c r="C259" s="186" t="inlineStr">
        <is>
          <t>PrEP (Pre-Exposure Prophylaxis) ควรให้ยาตัวใด</t>
        </is>
      </c>
      <c r="D259" s="186" t="n"/>
      <c r="E259" s="186" t="inlineStr">
        <is>
          <t>TDF + 3TC</t>
        </is>
      </c>
      <c r="F259" s="186" t="inlineStr">
        <is>
          <t>AZT + 3TC</t>
        </is>
      </c>
      <c r="G259" s="186" t="inlineStr">
        <is>
          <t>TDF + FTC + LPV/r</t>
        </is>
      </c>
      <c r="H259" s="186" t="inlineStr">
        <is>
          <t>TDF + 3TC + EFV</t>
        </is>
      </c>
      <c r="I259" s="188" t="inlineStr">
        <is>
          <t>TDF + FTC</t>
        </is>
      </c>
      <c r="J259" s="185" t="inlineStr">
        <is>
          <t>5</t>
        </is>
      </c>
      <c r="K259" s="186"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L259" s="186" t="n"/>
      <c r="M259" s="186" t="inlineStr">
        <is>
          <t>Infectious diseases</t>
        </is>
      </c>
      <c r="N259" s="186" t="inlineStr">
        <is>
          <t>HIV infection</t>
        </is>
      </c>
      <c r="O259" s="185" t="inlineStr">
        <is>
          <t>Clinic</t>
        </is>
      </c>
      <c r="P259" s="186" t="inlineStr">
        <is>
          <t>[SOURCE: Pharma Plus เล่มม่วง 2 - ข้อสอบย้อนหลัง PLE-CC1 ปี 2564 วันที่ 1 ข้อ 37]</t>
        </is>
      </c>
      <c r="Q259" s="185" t="inlineStr">
        <is>
          <t>ข้อสอบจริง</t>
        </is>
      </c>
      <c r="R259" s="185" t="inlineStr">
        <is>
          <t>2564</t>
        </is>
      </c>
      <c r="S259" s="185" t="n"/>
    </row>
    <row r="260" ht="24" customHeight="1" s="49">
      <c r="A260" s="187" t="n">
        <v>258</v>
      </c>
      <c r="B260" s="186" t="inlineStr">
        <is>
          <t>[สถานการณ์]
ผู้ป่วยเด็กอายุ 4 ขวบ มีอาการคันทวารหนักอย่างมากโดยเฉพาะในเวลากลางคืน ตรวจ Scotch tape test พบไข่พยาธิเส้นด้าย (Enterobius vermicularis / Pinworm)</t>
        </is>
      </c>
      <c r="C260" s="186"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D260" s="186" t="n"/>
      <c r="E260" s="186" t="inlineStr">
        <is>
          <t>Mebendazole 500 มิลลิกรัม จำนวน 1 เม็ด</t>
        </is>
      </c>
      <c r="F260" s="186" t="inlineStr">
        <is>
          <t>mebendazole 100 มิลลิกรัม จำนวน 6 เม็ด</t>
        </is>
      </c>
      <c r="G260" s="186" t="inlineStr">
        <is>
          <t>mebendazole suspension</t>
        </is>
      </c>
      <c r="H260" s="186" t="inlineStr">
        <is>
          <t>Albendazole 400 mg</t>
        </is>
      </c>
      <c r="I260" s="188" t="inlineStr">
        <is>
          <t>Nicodamid 500 mg</t>
        </is>
      </c>
      <c r="J260" s="185" t="inlineStr">
        <is>
          <t>4</t>
        </is>
      </c>
      <c r="K260" s="186" t="inlineStr">
        <is>
          <t>✅ คำตอบที่ถูกต้อง: ข้อ ง. Albendazole 400 mg
🎯 ทำไมข้อนี้ถึงถูก: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L260" s="186" t="n"/>
      <c r="M260" s="186" t="inlineStr">
        <is>
          <t>Infectious diseases</t>
        </is>
      </c>
      <c r="N260" s="186" t="inlineStr">
        <is>
          <t>Parasitic infections</t>
        </is>
      </c>
      <c r="O260" s="185" t="inlineStr">
        <is>
          <t>Clinic</t>
        </is>
      </c>
      <c r="P260" s="186" t="inlineStr">
        <is>
          <t>[SOURCE: Pharma Plus เล่มม่วง 2 - ข้อสอบย้อนหลัง PLE-CC1 ปี 2564 วันที่ 1 ข้อ 55]</t>
        </is>
      </c>
      <c r="Q260" s="185" t="inlineStr">
        <is>
          <t>ข้อสอบจริง</t>
        </is>
      </c>
      <c r="R260" s="185" t="inlineStr">
        <is>
          <t>2564</t>
        </is>
      </c>
      <c r="S260" s="185" t="inlineStr">
        <is>
          <t>CASE_2564_ENTEROBIUS_01</t>
        </is>
      </c>
    </row>
    <row r="261" ht="24" customHeight="1" s="49">
      <c r="A261" s="187" t="n">
        <v>259</v>
      </c>
      <c r="B261" s="186" t="n"/>
      <c r="C261" s="186" t="inlineStr">
        <is>
          <t>ยาในข้อใดที่ทำให้มีอาการ tubular proteinuria aminoaciduria phosphaturia (hypophosphate) glycosuria hypokalemia, hypocalcemia และ bicarbonate wasting</t>
        </is>
      </c>
      <c r="D261" s="186" t="n"/>
      <c r="E261" s="186" t="inlineStr">
        <is>
          <t>Doxycycline</t>
        </is>
      </c>
      <c r="F261" s="186" t="inlineStr">
        <is>
          <t>Clindamycin</t>
        </is>
      </c>
      <c r="G261" s="186" t="inlineStr">
        <is>
          <t>Amoxicillin</t>
        </is>
      </c>
      <c r="H261" s="186" t="inlineStr">
        <is>
          <t>Tenofovir</t>
        </is>
      </c>
      <c r="I261" s="188" t="inlineStr">
        <is>
          <t>Acyclovir</t>
        </is>
      </c>
      <c r="J261" s="185" t="inlineStr">
        <is>
          <t>4</t>
        </is>
      </c>
      <c r="K261" s="186" t="inlineStr">
        <is>
          <t>✅ คำตอบที่ถูกต้อง: ข้อ ง. Tenofovir
🎯 ทำไมข้อนี้ถึงถูก: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L261" s="186" t="n"/>
      <c r="M261" s="186" t="inlineStr">
        <is>
          <t>Infectious diseases</t>
        </is>
      </c>
      <c r="N261" s="186" t="inlineStr">
        <is>
          <t>HIV infection</t>
        </is>
      </c>
      <c r="O261" s="185" t="inlineStr">
        <is>
          <t>Clinic</t>
        </is>
      </c>
      <c r="P261" s="186" t="inlineStr">
        <is>
          <t>[SOURCE: Pharma Plus เล่มม่วง 2 - ข้อสอบย้อนหลัง PLE-CC1 ปี 2564 วันที่ 1 ข้อ 56]</t>
        </is>
      </c>
      <c r="Q261" s="185" t="inlineStr">
        <is>
          <t>ข้อสอบจริง</t>
        </is>
      </c>
      <c r="R261" s="185" t="inlineStr">
        <is>
          <t>2564</t>
        </is>
      </c>
      <c r="S261" s="185" t="n"/>
    </row>
    <row r="262" ht="24" customHeight="1" s="49">
      <c r="A262" s="187" t="n">
        <v>260</v>
      </c>
      <c r="B262" s="18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t>
        </is>
      </c>
      <c r="C262" s="186" t="inlineStr">
        <is>
          <t>คำถาม: ยาใดไม่เหมาะสมในการใช้รักษา</t>
        </is>
      </c>
      <c r="D262" s="186" t="n"/>
      <c r="E262" s="186" t="inlineStr">
        <is>
          <t>Amoxicillin + clavulanic acid</t>
        </is>
      </c>
      <c r="F262" s="186" t="inlineStr">
        <is>
          <t>Clindamycin</t>
        </is>
      </c>
      <c r="G262" s="186" t="inlineStr">
        <is>
          <t>Cefixime</t>
        </is>
      </c>
      <c r="H262" s="186" t="inlineStr">
        <is>
          <t>Cotrimoxazole</t>
        </is>
      </c>
      <c r="I262" s="188" t="inlineStr">
        <is>
          <t>Nitrofurantoin</t>
        </is>
      </c>
      <c r="J262" s="185" t="inlineStr">
        <is>
          <t>2</t>
        </is>
      </c>
      <c r="K262" s="186" t="inlineStr">
        <is>
          <t>✅ คำตอบที่ถูกต้อง: ข้อ ข. Clindamycin
🎯 ทำไมข้อนี้ถึงถูก: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L262" s="186" t="n"/>
      <c r="M262" s="186" t="inlineStr">
        <is>
          <t>Infectious diseases</t>
        </is>
      </c>
      <c r="N262" s="186" t="inlineStr">
        <is>
          <t>Pneumonia</t>
        </is>
      </c>
      <c r="O262" s="185" t="inlineStr">
        <is>
          <t>Clinic</t>
        </is>
      </c>
      <c r="P262" s="186" t="inlineStr">
        <is>
          <t>[SOURCE: Pharma Plus เล่มม่วง 2 - ข้อสอบย้อนหลัง PLE-CC1 ปี 2564 วันที่ 1 ข้อ 64]</t>
        </is>
      </c>
      <c r="Q262" s="185" t="inlineStr">
        <is>
          <t>ข้อสอบจริง</t>
        </is>
      </c>
      <c r="R262" s="185" t="inlineStr">
        <is>
          <t>2564</t>
        </is>
      </c>
      <c r="S262" s="185" t="n"/>
    </row>
    <row r="263" ht="24" customHeight="1" s="49">
      <c r="A263" s="187" t="n">
        <v>261</v>
      </c>
      <c r="B263" s="18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t>
        </is>
      </c>
      <c r="C263" s="186" t="inlineStr">
        <is>
          <t>คำถาม: อาการใดเป็นอาการรุนแรง ควรไปพบแพทย์อย่างเร่งด่วน</t>
        </is>
      </c>
      <c r="D263" s="186" t="n"/>
      <c r="E263" s="186" t="inlineStr">
        <is>
          <t>มีไข้ หนาวสั่น</t>
        </is>
      </c>
      <c r="F263" s="186" t="inlineStr">
        <is>
          <t>ปวดศีรษะ</t>
        </is>
      </c>
      <c r="G263" s="186" t="inlineStr">
        <is>
          <t>เบื่ออาหาร</t>
        </is>
      </c>
      <c r="H263" s="186" t="inlineStr">
        <is>
          <t>ปวดท้อง</t>
        </is>
      </c>
      <c r="I263" s="188" t="inlineStr">
        <is>
          <t>ปัสสาวะขุ่น</t>
        </is>
      </c>
      <c r="J263" s="185" t="inlineStr">
        <is>
          <t>1</t>
        </is>
      </c>
      <c r="K263" s="186" t="inlineStr">
        <is>
          <t>✅ คำตอบที่ถูกต้อง: ข้อ ก. มีไข้ หนาวสั่น
🎯 ทำไมข้อนี้ถึงถูก: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L263" s="186" t="n"/>
      <c r="M263" s="186" t="inlineStr">
        <is>
          <t>Infectious diseases</t>
        </is>
      </c>
      <c r="N263" s="186" t="inlineStr">
        <is>
          <t>Pneumonia</t>
        </is>
      </c>
      <c r="O263" s="185" t="inlineStr">
        <is>
          <t>Clinic</t>
        </is>
      </c>
      <c r="P263" s="186" t="inlineStr">
        <is>
          <t>[SOURCE: Pharma Plus เล่มม่วง 2 - ข้อสอบย้อนหลัง PLE-CC1 ปี 2564 วันที่ 1 ข้อ 65]</t>
        </is>
      </c>
      <c r="Q263" s="185" t="inlineStr">
        <is>
          <t>ข้อสอบจริง</t>
        </is>
      </c>
      <c r="R263" s="185" t="inlineStr">
        <is>
          <t>2564</t>
        </is>
      </c>
      <c r="S263" s="185" t="n"/>
    </row>
    <row r="264" ht="24" customHeight="1" s="49">
      <c r="A264" s="187" t="n">
        <v>262</v>
      </c>
      <c r="B264" s="18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t>
        </is>
      </c>
      <c r="C264" s="186" t="inlineStr">
        <is>
          <t>คำถาม: แพทย์จะจ่าย norfloxacin ยาตัวนี้มี FDA black box warning อะไร</t>
        </is>
      </c>
      <c r="D264" s="186" t="n"/>
      <c r="E264" s="186" t="inlineStr">
        <is>
          <t>Cardiomyopathy</t>
        </is>
      </c>
      <c r="F264" s="186" t="inlineStr">
        <is>
          <t>Bowel ileus</t>
        </is>
      </c>
      <c r="G264" s="186" t="inlineStr">
        <is>
          <t>Pulmonary fibrosis</t>
        </is>
      </c>
      <c r="H264" s="186" t="inlineStr">
        <is>
          <t>Thromboembolism</t>
        </is>
      </c>
      <c r="I264" s="188" t="inlineStr">
        <is>
          <t>Tendon rupture</t>
        </is>
      </c>
      <c r="J264" s="185" t="inlineStr">
        <is>
          <t>5</t>
        </is>
      </c>
      <c r="K264" s="186" t="inlineStr">
        <is>
          <t>✅ คำตอบที่ถูกต้อง: ข้อ จ. Tendon rupture
🎯 ทำไมข้อนี้ถึงถูก: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L264" s="186" t="n"/>
      <c r="M264" s="186" t="inlineStr">
        <is>
          <t>Infectious diseases</t>
        </is>
      </c>
      <c r="N264" s="186" t="inlineStr">
        <is>
          <t>Pneumonia</t>
        </is>
      </c>
      <c r="O264" s="185" t="inlineStr">
        <is>
          <t>Clinic</t>
        </is>
      </c>
      <c r="P264" s="186" t="inlineStr">
        <is>
          <t>[SOURCE: Pharma Plus เล่มม่วง 2 - ข้อสอบย้อนหลัง PLE-CC1 ปี 2564 วันที่ 1 ข้อ 66]</t>
        </is>
      </c>
      <c r="Q264" s="185" t="inlineStr">
        <is>
          <t>ข้อสอบจริง</t>
        </is>
      </c>
      <c r="R264" s="185" t="inlineStr">
        <is>
          <t>2564</t>
        </is>
      </c>
      <c r="S264" s="185" t="n"/>
    </row>
    <row r="265" ht="24" customHeight="1" s="49">
      <c r="A265" s="187" t="n">
        <v>263</v>
      </c>
      <c r="B265" s="186" t="n"/>
      <c r="C265" s="186" t="inlineStr">
        <is>
          <t>หากนำยาดังกล่าวไปเพาะเชื้อ aerobic bacteria เชื้อใดจะไม่สามารถตรวจพบ</t>
        </is>
      </c>
      <c r="D265" s="186" t="n"/>
      <c r="E265" s="186" t="inlineStr">
        <is>
          <t>Clostridium botulinum</t>
        </is>
      </c>
      <c r="F265" s="186" t="inlineStr">
        <is>
          <t>S. aureus</t>
        </is>
      </c>
      <c r="G265" s="186" t="inlineStr">
        <is>
          <t>H. influenzae</t>
        </is>
      </c>
      <c r="H265" s="186" t="inlineStr">
        <is>
          <t>Escherichia coli</t>
        </is>
      </c>
      <c r="I265" s="188" t="inlineStr">
        <is>
          <t>Klebsiella pneumonia</t>
        </is>
      </c>
      <c r="J265" s="185" t="inlineStr">
        <is>
          <t>1</t>
        </is>
      </c>
      <c r="K265" s="186" t="inlineStr">
        <is>
          <t>✅ คำตอบที่ถูกต้อง: ข้อ ก. Clostridium botulinum
🎯 ทำไมข้อนี้ถึงถูก: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L265" s="186" t="n"/>
      <c r="M265" s="186" t="inlineStr">
        <is>
          <t>Infectious diseases</t>
        </is>
      </c>
      <c r="N265" s="186" t="inlineStr">
        <is>
          <t>Pneumonia</t>
        </is>
      </c>
      <c r="O265" s="185" t="inlineStr">
        <is>
          <t>Clinic</t>
        </is>
      </c>
      <c r="P265" s="186" t="inlineStr">
        <is>
          <t>[SOURCE: Pharma Plus เล่มม่วง 2 - ข้อสอบย้อนหลัง PLE-CC1 ปี 2564 วันที่ 1 ข้อ 85]</t>
        </is>
      </c>
      <c r="Q265" s="185" t="inlineStr">
        <is>
          <t>ข้อสอบจริง</t>
        </is>
      </c>
      <c r="R265" s="185" t="inlineStr">
        <is>
          <t>2564</t>
        </is>
      </c>
      <c r="S265" s="185" t="n"/>
    </row>
    <row r="266" ht="24" customHeight="1" s="49">
      <c r="A266" s="187" t="n">
        <v>264</v>
      </c>
      <c r="B266" s="18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t>
        </is>
      </c>
      <c r="C266" s="186" t="inlineStr">
        <is>
          <t>คำถาม: ยาที่ทำให้สารคัดหลั่ง เป็นสีส้มแดง</t>
        </is>
      </c>
      <c r="D266" s="186" t="n"/>
      <c r="E266" s="186" t="inlineStr">
        <is>
          <t>Isoniazid</t>
        </is>
      </c>
      <c r="F266" s="186" t="inlineStr">
        <is>
          <t>Rifampin</t>
        </is>
      </c>
      <c r="G266" s="186" t="inlineStr">
        <is>
          <t>Ethambutol</t>
        </is>
      </c>
      <c r="H266" s="186" t="inlineStr">
        <is>
          <t>Levofloxacin</t>
        </is>
      </c>
      <c r="I266" s="188" t="inlineStr">
        <is>
          <t>Streptomycin</t>
        </is>
      </c>
      <c r="J266" s="185" t="inlineStr">
        <is>
          <t>2</t>
        </is>
      </c>
      <c r="K266" s="186"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L266" s="186" t="n"/>
      <c r="M266" s="186" t="inlineStr">
        <is>
          <t>Infectious diseases</t>
        </is>
      </c>
      <c r="N266" s="186" t="inlineStr">
        <is>
          <t>Tuberculosis</t>
        </is>
      </c>
      <c r="O266" s="185" t="inlineStr">
        <is>
          <t>Clinic</t>
        </is>
      </c>
      <c r="P266" s="186" t="inlineStr">
        <is>
          <t>[SOURCE: Pharma Plus เล่มม่วง 2 - ข้อสอบย้อนหลัง PLE-CC1 ปี 2564 วันที่ 2 ข้อ 28]</t>
        </is>
      </c>
      <c r="Q266" s="185" t="inlineStr">
        <is>
          <t>ข้อสอบจริง</t>
        </is>
      </c>
      <c r="R266" s="185" t="inlineStr">
        <is>
          <t>2564</t>
        </is>
      </c>
      <c r="S266" s="185" t="n"/>
    </row>
    <row r="267" ht="24" customHeight="1" s="49">
      <c r="A267" s="187" t="n">
        <v>265</v>
      </c>
      <c r="B267" s="18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t>
        </is>
      </c>
      <c r="C267" s="186" t="inlineStr">
        <is>
          <t>คำถาม: ยาที่ควรหลีกเลี่ยงในผู้ป่วยรายนี้</t>
        </is>
      </c>
      <c r="D267" s="186" t="n"/>
      <c r="E267" s="186" t="inlineStr">
        <is>
          <t>Isoniazid</t>
        </is>
      </c>
      <c r="F267" s="186" t="inlineStr">
        <is>
          <t>Rifampin</t>
        </is>
      </c>
      <c r="G267" s="186" t="inlineStr">
        <is>
          <t>Ethambutol</t>
        </is>
      </c>
      <c r="H267" s="186" t="inlineStr">
        <is>
          <t>Levofloxacin</t>
        </is>
      </c>
      <c r="I267" s="188" t="inlineStr">
        <is>
          <t>Streptomycin</t>
        </is>
      </c>
      <c r="J267" s="185" t="inlineStr">
        <is>
          <t>5</t>
        </is>
      </c>
      <c r="K267" s="186" t="inlineStr">
        <is>
          <t>✅ คำตอบที่ถูกต้อง: ข้อ จ. Streptomycin
🎯 ทำไมข้อนี้ถึงถูก: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L267" s="186" t="n"/>
      <c r="M267" s="186" t="inlineStr">
        <is>
          <t>Infectious diseases</t>
        </is>
      </c>
      <c r="N267" s="186" t="inlineStr">
        <is>
          <t>Tuberculosis</t>
        </is>
      </c>
      <c r="O267" s="185" t="inlineStr">
        <is>
          <t>Clinic</t>
        </is>
      </c>
      <c r="P267" s="186" t="inlineStr">
        <is>
          <t>[SOURCE: Pharma Plus เล่มม่วง 2 - ข้อสอบย้อนหลัง PLE-CC1 ปี 2564 วันที่ 2 ข้อ 29]</t>
        </is>
      </c>
      <c r="Q267" s="185" t="inlineStr">
        <is>
          <t>ข้อสอบจริง</t>
        </is>
      </c>
      <c r="R267" s="185" t="inlineStr">
        <is>
          <t>2564</t>
        </is>
      </c>
      <c r="S267" s="185" t="n"/>
    </row>
    <row r="268" ht="24" customHeight="1" s="49">
      <c r="A268" s="187" t="n">
        <v>266</v>
      </c>
      <c r="B268" s="18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t>
        </is>
      </c>
      <c r="C268" s="186" t="inlineStr">
        <is>
          <t>คำถาม: อาการชาปลายมือปลายเท้าเกิดจากยาใด</t>
        </is>
      </c>
      <c r="D268" s="186" t="n"/>
      <c r="E268" s="186" t="inlineStr">
        <is>
          <t>Isoniazid</t>
        </is>
      </c>
      <c r="F268" s="186" t="inlineStr">
        <is>
          <t>Rifampin</t>
        </is>
      </c>
      <c r="G268" s="186" t="inlineStr">
        <is>
          <t>Ethambutol</t>
        </is>
      </c>
      <c r="H268" s="186" t="inlineStr">
        <is>
          <t>Levofloxacin</t>
        </is>
      </c>
      <c r="I268" s="188" t="inlineStr">
        <is>
          <t>Streptomycin</t>
        </is>
      </c>
      <c r="J268" s="185" t="inlineStr">
        <is>
          <t>1</t>
        </is>
      </c>
      <c r="K268" s="186"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L268" s="186" t="n"/>
      <c r="M268" s="186" t="inlineStr">
        <is>
          <t>Infectious diseases</t>
        </is>
      </c>
      <c r="N268" s="186" t="inlineStr">
        <is>
          <t>Tuberculosis</t>
        </is>
      </c>
      <c r="O268" s="185" t="inlineStr">
        <is>
          <t>Clinic</t>
        </is>
      </c>
      <c r="P268" s="186" t="inlineStr">
        <is>
          <t>[SOURCE: Pharma Plus เล่มม่วง 2 - ข้อสอบย้อนหลัง PLE-CC1 ปี 2564 วันที่ 2 ข้อ 30]</t>
        </is>
      </c>
      <c r="Q268" s="185" t="inlineStr">
        <is>
          <t>ข้อสอบจริง</t>
        </is>
      </c>
      <c r="R268" s="185" t="inlineStr">
        <is>
          <t>2564</t>
        </is>
      </c>
      <c r="S268" s="185" t="n"/>
    </row>
    <row r="269" ht="24" customHeight="1" s="49">
      <c r="A269" s="187" t="n">
        <v>267</v>
      </c>
      <c r="B269" s="186" t="inlineStr">
        <is>
          <t>[สถานการณ์]
ผู้ป่วยหญิงอายุ 70 ปี มาพบเภสัชกรด้วยอาการปวดแสบร้อนบริเวณคอและปวดมากขึ้นเรื่อยๆ จนรู้สึกชา สังเกตพบตุ่มน้ำใสเรียงตัวตามแนวด้านข้างลำคอ ลามไปหลังหูและคอด้านหน้าตามแนวเส้นประสาท แพทย์วินิจฉัยว่าเป็นโรคงูสวัด (Herpes Zoster)</t>
        </is>
      </c>
      <c r="C269" s="186" t="inlineStr">
        <is>
          <t>คำถาม: ผู้ป่วยรายนี้น่าจะป่วยเป็นโรคใด</t>
        </is>
      </c>
      <c r="D269" s="186" t="n"/>
      <c r="E269" s="186" t="inlineStr">
        <is>
          <t>Psoriasis</t>
        </is>
      </c>
      <c r="F269" s="186" t="inlineStr">
        <is>
          <t>Impetigo</t>
        </is>
      </c>
      <c r="G269" s="186" t="inlineStr">
        <is>
          <t>Tinea corporis</t>
        </is>
      </c>
      <c r="H269" s="186" t="inlineStr">
        <is>
          <t>Herpes zoster</t>
        </is>
      </c>
      <c r="I269" s="188" t="inlineStr">
        <is>
          <t>Herpes simplex</t>
        </is>
      </c>
      <c r="J269" s="185" t="inlineStr">
        <is>
          <t>4</t>
        </is>
      </c>
      <c r="K269" s="186"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L269" s="186" t="inlineStr">
        <is>
          <t>Viral infections</t>
        </is>
      </c>
      <c r="M269" s="186" t="inlineStr">
        <is>
          <t>Infectious diseases</t>
        </is>
      </c>
      <c r="N269" s="186" t="inlineStr">
        <is>
          <t>Cystitis</t>
        </is>
      </c>
      <c r="O269" s="185" t="inlineStr">
        <is>
          <t>Clinic</t>
        </is>
      </c>
      <c r="P269" s="186" t="inlineStr">
        <is>
          <t>ข้อสอบเก่า</t>
        </is>
      </c>
      <c r="Q269" s="185" t="inlineStr">
        <is>
          <t>ข้อสอบจริง</t>
        </is>
      </c>
      <c r="R269" s="185" t="inlineStr">
        <is>
          <t>2565</t>
        </is>
      </c>
      <c r="S269" s="185" t="inlineStr">
        <is>
          <t>CASE_2565_ZOSTER_01</t>
        </is>
      </c>
    </row>
    <row r="270" ht="24" customHeight="1" s="49">
      <c r="A270" s="185" t="n">
        <v>268</v>
      </c>
      <c r="B270" s="186" t="inlineStr">
        <is>
          <t>[สถานการณ์]
ผู้ป่วยหญิงอายุ 70 ปี มาพบเภสัชกรด้วยอาการปวดแสบร้อนบริเวณคอและปวดมากขึ้นเรื่อยๆ จนรู้สึกชา สังเกตพบตุ่มน้ำใสเรียงตัวตามแนวด้านข้างลำคอ ลามไปหลังหูและคอด้านหน้าตามแนวเส้นประสาท แพทย์วินิจฉัยว่าเป็นโรคงูสวัด (Herpes Zoster)</t>
        </is>
      </c>
      <c r="C270" s="186" t="inlineStr">
        <is>
          <t>คำถาม: ผู้ป่วยรายนี้ควรได้รับยาใด</t>
        </is>
      </c>
      <c r="D270" s="186" t="n"/>
      <c r="E270" s="186" t="inlineStr">
        <is>
          <t>Acyclovir</t>
        </is>
      </c>
      <c r="F270" s="186" t="inlineStr">
        <is>
          <t>Clindamycin</t>
        </is>
      </c>
      <c r="G270" s="186" t="inlineStr">
        <is>
          <t>Doxycycline</t>
        </is>
      </c>
      <c r="H270" s="186" t="inlineStr">
        <is>
          <t>Ketoconazole</t>
        </is>
      </c>
      <c r="I270" s="188" t="inlineStr">
        <is>
          <t>Itraconazole</t>
        </is>
      </c>
      <c r="J270" s="185" t="inlineStr">
        <is>
          <t>1</t>
        </is>
      </c>
      <c r="K270" s="186"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L270" s="186" t="inlineStr">
        <is>
          <t>Viral infections</t>
        </is>
      </c>
      <c r="M270" s="186" t="inlineStr">
        <is>
          <t>Infectious diseases</t>
        </is>
      </c>
      <c r="N270" s="186" t="inlineStr">
        <is>
          <t>Pneumonia</t>
        </is>
      </c>
      <c r="O270" s="185" t="inlineStr">
        <is>
          <t>Clinic</t>
        </is>
      </c>
      <c r="P270" s="186" t="inlineStr">
        <is>
          <t>ข้อสอบเก่า</t>
        </is>
      </c>
      <c r="Q270" s="185" t="inlineStr">
        <is>
          <t>ข้อสอบจริง</t>
        </is>
      </c>
      <c r="R270" s="185" t="inlineStr">
        <is>
          <t>2565</t>
        </is>
      </c>
      <c r="S270" s="185" t="inlineStr">
        <is>
          <t>CASE_2565_ZOSTER_01</t>
        </is>
      </c>
    </row>
    <row r="271" ht="24" customHeight="1" s="49">
      <c r="A271" s="185" t="n">
        <v>269</v>
      </c>
      <c r="B271" s="186" t="inlineStr">
        <is>
          <t>[สถานการณ์]
ผู้ป่วยหญิงอายุ 70 ปี มาพบเภสัชกรด้วยอาการปวดแสบร้อนบริเวณคอและปวดมากขึ้นเรื่อยๆ จนรู้สึกชา สังเกตพบตุ่มน้ำใสเรียงตัวตามแนวด้านข้างลำคอ ลามไปหลังหูและคอด้านหน้าตามแนวเส้นประสาท แพทย์วินิจฉัยว่าเป็นโรคงูสวัด (Herpes Zoster)</t>
        </is>
      </c>
      <c r="C271" s="186" t="inlineStr">
        <is>
          <t>คำถาม: ข้อใดคือคำแนะนำการปฏิบัติตัวที่ถูกต้อง</t>
        </is>
      </c>
      <c r="D271" s="186" t="n"/>
      <c r="E271" s="186" t="inlineStr">
        <is>
          <t>ใช้แอลกอฮอล์ล้างแผลให้สะอาด</t>
        </is>
      </c>
      <c r="F271" s="186" t="inlineStr">
        <is>
          <t>งดฉีดวัคซีนโควิดหากผู้ป่วยมีอาการปวด</t>
        </is>
      </c>
      <c r="G271" s="186" t="inlineStr">
        <is>
          <t>ควรกินยาฆ่าเชื้อเพื่อป้องกันการกลับเป็นซ้ำ</t>
        </is>
      </c>
      <c r="H271" s="186" t="inlineStr">
        <is>
          <t>แยกใช้สิ่งของกับผู้อื่นเนื่องจากสามารถติดต่อกันได้</t>
        </is>
      </c>
      <c r="I271" s="188" t="inlineStr">
        <is>
          <t>ควรใช้แชมพูฆ่าเชื้อราอย่างน้อยสัปดาห์ละ 1 ครั้งเพื่อป้องกันการเป็นซ้ำ</t>
        </is>
      </c>
      <c r="J271" s="185" t="inlineStr">
        <is>
          <t>4</t>
        </is>
      </c>
      <c r="K271" s="186"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L271" s="186" t="inlineStr">
        <is>
          <t>Viral infections</t>
        </is>
      </c>
      <c r="M271" s="186" t="inlineStr">
        <is>
          <t>Infectious diseases</t>
        </is>
      </c>
      <c r="N271" s="186" t="inlineStr">
        <is>
          <t>Pneumonia</t>
        </is>
      </c>
      <c r="O271" s="185" t="inlineStr">
        <is>
          <t>Clinic</t>
        </is>
      </c>
      <c r="P271" s="186" t="inlineStr">
        <is>
          <t>ข้อสอบเก่า</t>
        </is>
      </c>
      <c r="Q271" s="185" t="inlineStr">
        <is>
          <t>ข้อสอบจริง</t>
        </is>
      </c>
      <c r="R271" s="185" t="inlineStr">
        <is>
          <t>2565</t>
        </is>
      </c>
      <c r="S271" s="185" t="inlineStr">
        <is>
          <t>CASE_2565_ZOSTER_01</t>
        </is>
      </c>
    </row>
    <row r="272" ht="24" customHeight="1" s="49">
      <c r="A272" s="185" t="n">
        <v>270</v>
      </c>
      <c r="B272" s="186" t="n"/>
      <c r="C272" s="186" t="inlineStr">
        <is>
          <t>ข้อใดคืออาการไม่พึงประสงค์ของยา itraconazole</t>
        </is>
      </c>
      <c r="D272" s="186" t="n"/>
      <c r="E272" s="186" t="inlineStr">
        <is>
          <t>Heartburn</t>
        </is>
      </c>
      <c r="F272" s="186" t="inlineStr">
        <is>
          <t>Pericarditis</t>
        </is>
      </c>
      <c r="G272" s="186" t="inlineStr">
        <is>
          <t>Hypotension</t>
        </is>
      </c>
      <c r="H272" s="186" t="inlineStr">
        <is>
          <t>Serotonin syndrome</t>
        </is>
      </c>
      <c r="I272" s="188" t="inlineStr">
        <is>
          <t>Nephrotic syndrome</t>
        </is>
      </c>
      <c r="J272" s="185" t="inlineStr">
        <is>
          <t>1</t>
        </is>
      </c>
      <c r="K272" s="186"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L272" s="186" t="inlineStr">
        <is>
          <t>Antifungal Pharmacology</t>
        </is>
      </c>
      <c r="M272" s="186" t="inlineStr">
        <is>
          <t>Infectious diseases</t>
        </is>
      </c>
      <c r="N272" s="186" t="inlineStr">
        <is>
          <t>Pneumonia</t>
        </is>
      </c>
      <c r="O272" s="185" t="inlineStr">
        <is>
          <t>Clinic</t>
        </is>
      </c>
      <c r="P272" s="186" t="inlineStr">
        <is>
          <t>ข้อสอบเก่า</t>
        </is>
      </c>
      <c r="Q272" s="185" t="inlineStr">
        <is>
          <t>ข้อสอบจริง</t>
        </is>
      </c>
      <c r="R272" s="185" t="inlineStr">
        <is>
          <t>2565</t>
        </is>
      </c>
      <c r="S272" s="185" t="n"/>
    </row>
    <row r="273" ht="24" customHeight="1" s="49">
      <c r="A273" s="185" t="n">
        <v>271</v>
      </c>
      <c r="B273" s="186" t="n"/>
      <c r="C273" s="186" t="inlineStr">
        <is>
          <t>ผู้ป่วยวัณโรคปอด ส่งเสมหะตรวจพบว่าดื้อยา isoniazid และ rifampicin เป็นผู้ป่วยมีการดื้อยาแบบใด</t>
        </is>
      </c>
      <c r="D273" s="186" t="n"/>
      <c r="E273" s="186" t="inlineStr">
        <is>
          <t>Poly-drug resistant</t>
        </is>
      </c>
      <c r="F273" s="186" t="inlineStr">
        <is>
          <t>Mono-drug resistant</t>
        </is>
      </c>
      <c r="G273" s="186" t="inlineStr">
        <is>
          <t>Multi-drug resistant</t>
        </is>
      </c>
      <c r="H273" s="186" t="inlineStr">
        <is>
          <t>Extended-drug resistant</t>
        </is>
      </c>
      <c r="I273" s="186" t="inlineStr">
        <is>
          <t>Binary-drug resistant</t>
        </is>
      </c>
      <c r="J273" s="185" t="inlineStr">
        <is>
          <t>3</t>
        </is>
      </c>
      <c r="K273" s="186"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L273" s="186" t="inlineStr">
        <is>
          <t>Tuberculosis</t>
        </is>
      </c>
      <c r="M273" s="186" t="inlineStr">
        <is>
          <t>Infectious diseases</t>
        </is>
      </c>
      <c r="N273" s="186" t="inlineStr">
        <is>
          <t>Tuberculosis</t>
        </is>
      </c>
      <c r="O273" s="185" t="inlineStr">
        <is>
          <t>Clinic</t>
        </is>
      </c>
      <c r="P273" s="186" t="inlineStr">
        <is>
          <t>ข้อสอบเก่า</t>
        </is>
      </c>
      <c r="Q273" s="185" t="inlineStr">
        <is>
          <t>ข้อสอบจริง</t>
        </is>
      </c>
      <c r="R273" s="185" t="inlineStr">
        <is>
          <t>2565</t>
        </is>
      </c>
      <c r="S273" s="185" t="n"/>
    </row>
    <row r="274" ht="24" customHeight="1" s="49">
      <c r="A274" s="185" t="n">
        <v>272</v>
      </c>
      <c r="B274" s="186" t="n"/>
      <c r="C274" s="186" t="inlineStr">
        <is>
          <t>การตรวจทางห้องปฏิบัติการใดที่ตรวจสอบประสิทธิผลในการรักษาวัณโรคปอด</t>
        </is>
      </c>
      <c r="D274" s="186" t="n"/>
      <c r="E274" s="186" t="inlineStr">
        <is>
          <t>CBC</t>
        </is>
      </c>
      <c r="F274" s="186" t="inlineStr">
        <is>
          <t>AFB</t>
        </is>
      </c>
      <c r="G274" s="186" t="inlineStr">
        <is>
          <t>CRP</t>
        </is>
      </c>
      <c r="H274" s="186" t="inlineStr">
        <is>
          <t>Urinalysis</t>
        </is>
      </c>
      <c r="I274" s="186" t="inlineStr">
        <is>
          <t>Liver function test</t>
        </is>
      </c>
      <c r="J274" s="185" t="inlineStr">
        <is>
          <t>2</t>
        </is>
      </c>
      <c r="K274" s="186"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L274" s="186" t="inlineStr">
        <is>
          <t>Tuberculosis Monitoring</t>
        </is>
      </c>
      <c r="M274" s="186" t="inlineStr">
        <is>
          <t>Infectious diseases</t>
        </is>
      </c>
      <c r="N274" s="186" t="inlineStr">
        <is>
          <t>Tuberculosis</t>
        </is>
      </c>
      <c r="O274" s="185" t="inlineStr">
        <is>
          <t>Clinic</t>
        </is>
      </c>
      <c r="P274" s="186" t="inlineStr">
        <is>
          <t>ข้อสอบเก่า</t>
        </is>
      </c>
      <c r="Q274" s="185" t="inlineStr">
        <is>
          <t>ข้อสอบจริง</t>
        </is>
      </c>
      <c r="R274" s="185" t="inlineStr">
        <is>
          <t>2565</t>
        </is>
      </c>
      <c r="S274" s="185" t="n"/>
    </row>
    <row r="275" ht="24" customHeight="1" s="49">
      <c r="A275" s="185" t="n">
        <v>273</v>
      </c>
      <c r="B275" s="186" t="n"/>
      <c r="C275" s="186" t="inlineStr">
        <is>
          <t>ยาใดพิษต่อตับมากที่สุด</t>
        </is>
      </c>
      <c r="D275" s="186" t="n"/>
      <c r="E275" s="186" t="inlineStr">
        <is>
          <t>Isoniazid</t>
        </is>
      </c>
      <c r="F275" s="186" t="inlineStr">
        <is>
          <t>Ethambutol</t>
        </is>
      </c>
      <c r="G275" s="186" t="inlineStr">
        <is>
          <t>Pyrazinamide</t>
        </is>
      </c>
      <c r="H275" s="186" t="inlineStr">
        <is>
          <t>Rifampicin</t>
        </is>
      </c>
      <c r="I275" s="186" t="inlineStr">
        <is>
          <t>Streptomycin</t>
        </is>
      </c>
      <c r="J275" s="185" t="inlineStr">
        <is>
          <t>3</t>
        </is>
      </c>
      <c r="K275" s="186"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L275" s="186" t="inlineStr">
        <is>
          <t>Antitubercular Drugs Toxicity</t>
        </is>
      </c>
      <c r="M275" s="186" t="inlineStr">
        <is>
          <t>Infectious diseases</t>
        </is>
      </c>
      <c r="N275" s="186" t="inlineStr">
        <is>
          <t>Tuberculosis</t>
        </is>
      </c>
      <c r="O275" s="185" t="inlineStr">
        <is>
          <t>Clinic</t>
        </is>
      </c>
      <c r="P275" s="186" t="inlineStr">
        <is>
          <t>ข้อสอบเก่า</t>
        </is>
      </c>
      <c r="Q275" s="185" t="inlineStr">
        <is>
          <t>ข้อสอบจริง</t>
        </is>
      </c>
      <c r="R275" s="185" t="inlineStr">
        <is>
          <t>2565</t>
        </is>
      </c>
      <c r="S275" s="185" t="n"/>
    </row>
    <row r="276" ht="24" customHeight="1" s="49">
      <c r="A276" s="185" t="n">
        <v>274</v>
      </c>
      <c r="B276" s="186" t="n"/>
      <c r="C276" s="186" t="inlineStr">
        <is>
          <t>ข้อใดคือสูตรยารักษาแรก ที่แนะนำให้ใช้ในผู้ติดเชื้อเอชไอวีที่ไม่มีข้อห้ามใช้</t>
        </is>
      </c>
      <c r="D276" s="186" t="n"/>
      <c r="E276" s="186" t="inlineStr">
        <is>
          <t>TDF+FTC+RPV</t>
        </is>
      </c>
      <c r="F276" s="186" t="inlineStr">
        <is>
          <t>TDF+3TC+EFV</t>
        </is>
      </c>
      <c r="G276" s="186" t="inlineStr">
        <is>
          <t>TDF+FTC+DTG</t>
        </is>
      </c>
      <c r="H276" s="186" t="inlineStr">
        <is>
          <t>ABC+3TC+DTG</t>
        </is>
      </c>
      <c r="I276" s="186" t="inlineStr">
        <is>
          <t>AZT+FTC+DTG</t>
        </is>
      </c>
      <c r="J276" s="185" t="inlineStr">
        <is>
          <t>3</t>
        </is>
      </c>
      <c r="K276" s="186" t="inlineStr">
        <is>
          <t>✅ คำตอบที่ถูกต้อง: ข้อ ค. TDF+FTC+DTG
🎯 ทำไมข้อนี้ถึงถูก:
🎯 ทำไมข้อนี้ถึงถูก: ตามแนวทางการตรวจรักษาและป้องกันการติดเชื้อเอชไอวีแห่งประเทศไทย (Thailand National HIV Guidelines) สูตรยาต้านไวรัสแนวทางแรกที่แนะนำให้ใช้ (preferred first-line regimen) ในผู้ใหญ่ที่ไม่มีข้อห้ามใช้ คือ Dolutegravir (DTG) ร่วมกับ Tenofovir disoproxil fumarate (TDF) และ Lamivudine (3TC) หรือ Emtricitabine (FTC) เช่น TDF + 3TC/FTC + DTG เนื่องจากประสิทธิภาพสูงและมี genetic barrier to resistance สูง
🔍 ข้ออื่นผิดเพราะอะไร:
•
• ข
• ้
• อ
• ก
• .
• T
• D
• F
• +
• F
• T
• C
• +
• R
• P
• V
• :
• R
• i
• l
• p
• i
• v
• i
• r
• i
• n
• e
• แ
• น
• ะ
• น
• ำ
• เ
• ฉ
• พ
• า
• ะ
• ใ
• น
• ผ
• ู
• ้
• ท
• ี
• ่
• ม
• ี
• b
• a
• s
• e
• l
• i
• n
• e
• v
• i
• r
• a
• l
• l
• o
• a
• d
• น
• ้
• อ
• ย
• ก
• ว
• ่
• า
• 1
• 0
• 0
• 0
• 0
• 0
• c
• o
• p
• i
• e
• s
• /
• m
• L
• แ
• ล
• ะ
• C
• D
• 4
• ม
• า
• ก
• ก
• ว
• ่
• า
• 2
• 0
• 0
• c
• e
• l
• l
• s
• /
• m
• m
• 3
• จ
• ึ
• ง
• ไ
• ม
• ่
• ใ
• ช
• ่
• f
• i
• r
• s
• t
• 
• l
• i
• n
• e
• ส
• า
• ก
• ล
•
• ข
• ้
• อ
• ข
• .
• T
• D
• F
• +
• 3
• T
• C
• +
• E
• F
• V
• :
• เ
• ป
• ็
• น
• ส
• ู
• ต
• ร
• เ
• ด
• ิ
• ม
• ใ
• น
• อ
• ด
• ี
• ต
• ป
• ั
• จ
• จ
• ุ
• บ
• ั
• น
• ถ
• ู
• ก
• แ
• ท
• น
• ท
• ี
• ่
• ด
• ้
• ว
• ย
• ส
• ู
• ต
• ร
• D
• T
• G
• 
• b
• a
• s
• e
• d
• เ
• น
• ื
• ่
• อ
• ง
• จ
• า
• ก
• E
• f
• a
• v
• i
• r
• e
• n
• z
• ม
• ี
• ผ
• ล
• ข
• ้
• า
• ง
• เ
• ค
• ี
• ย
• ง
• ต
• ่
• อ
• ร
• ะ
• บ
• บ
• ป
• ร
• ะ
• ส
• า
• ท
• (
• C
• N
• S
• a
• d
• v
• e
• r
• s
• e
• e
• f
• f
• e
• c
• t
• s
• )
• แ
• ล
• ะ
• ม
• ี
• อ
• ั
• ต
• ร
• า
• ก
• า
• ร
• ด
• ื
• ้
• อ
• ย
• า
• ส
• ู
• ง
• ก
• ว
• ่
• า
•
• ข
• ้
• อ
• ง
• .
• A
• B
• C
• +
• 3
• T
• C
• +
• D
• T
• G
• :
• เ
• ป
• ็
• น
• ส
• ู
• ต
• ร
• ท
• า
• ง
• เ
• ล
• ื
• อ
• ก
• ส
• ำ
• ห
• ร
• ั
• บ
• ผ
• ู
• ้
• ท
• ี
• ่
• ม
• ี
• ภ
• า
• ว
• ะ
• ไ
• ต
• เ
• ส
• ื
• ่
• อ
• ม
• (
• C
• r
• C
• l
• &lt;
• 5
• 0
• m
• L
• /
• m
• i
• n
• )
• ห
• ร
• ื
• อ
• ก
• ร
• ะ
• ด
• ู
• ก
• พ
• ร
• ุ
• น
• แ
• ต
• ่
• ต
• ้
• อ
• ง
• ต
• ร
• ว
• จ
• ค
• ั
• ด
• ก
• ร
• อ
• ง
• H
• L
• A
• 
• B
• 5
• 7
• 0
• 1
• ก
• ่
• อ
• น
• ใ
• ช
• ้
• เ
• ส
• ม
• อ
• จ
• ึ
• ง
• ไ
• ม
• ่
• ใ
• ช
• ่
• p
• r
• e
• f
• e
• r
• r
• e
• d
• r
• e
• g
• i
• m
• e
• n
• ท
• ั
• ่
• ว
• ไ
• ป
•
• ข
• ้
• อ
• จ
• .
• A
• Z
• T
• +
• F
• T
• C
• +
• D
• T
• G
• :
• ไ
• ม
• ่
• น
• ิ
• ย
• ม
• ใ
• ช
• ้
• Z
• i
• d
• o
• v
• u
• d
• i
• n
• e
• (
• A
• Z
• T
• )
• เ
• ป
• ็
• น
• ส
• ู
• ต
• ร
• แ
• ร
• ก
• เ
• น
• ื
• ่
• อ
• ง
• จ
• า
• ก
• ผ
• ล
• ข
• ้
• า
• ง
• เ
• ค
• ี
• ย
• ง
• ก
• ด
• ไ
• ข
• ก
• ร
• ะ
• ด
• ู
• ก
• โ
• ล
• ห
• ิ
• ต
• จ
• า
• ง
• แ
• ล
• ะ
• l
• i
• p
• o
• d
• y
• s
• t
• r
• o
• p
• h
• y</t>
        </is>
      </c>
      <c r="L276" s="186" t="n"/>
      <c r="M276" s="186" t="inlineStr">
        <is>
          <t>Infectious diseases</t>
        </is>
      </c>
      <c r="N276" s="186" t="inlineStr">
        <is>
          <t>HIV infection</t>
        </is>
      </c>
      <c r="O276" s="185" t="inlineStr">
        <is>
          <t>Clinic</t>
        </is>
      </c>
      <c r="P276" s="186" t="inlineStr">
        <is>
          <t>[SOURCE: Mock Pharmtutor 2024 Set 1 ข้อ 31]</t>
        </is>
      </c>
      <c r="Q276" s="185" t="inlineStr">
        <is>
          <t>ข้อสอบจำลอง</t>
        </is>
      </c>
      <c r="R276" s="185" t="inlineStr">
        <is>
          <t>Mock Pharmtutor 2024</t>
        </is>
      </c>
      <c r="S276" s="185" t="n"/>
    </row>
    <row r="277" ht="24" customHeight="1" s="49">
      <c r="A277" s="185" t="n">
        <v>275</v>
      </c>
      <c r="B277" s="186" t="n"/>
      <c r="C277" s="186" t="inlineStr">
        <is>
          <t>ยาต้านเอชไอวีตัวใด ที่ควรตรวจคัดกรอง HLA-B 5701</t>
        </is>
      </c>
      <c r="D277" s="186" t="n"/>
      <c r="E277" s="186" t="inlineStr">
        <is>
          <t>Tenofovir</t>
        </is>
      </c>
      <c r="F277" s="186" t="inlineStr">
        <is>
          <t>Lamivudine</t>
        </is>
      </c>
      <c r="G277" s="186" t="inlineStr">
        <is>
          <t>Atazanavir</t>
        </is>
      </c>
      <c r="H277" s="186" t="inlineStr">
        <is>
          <t>Zidovudine</t>
        </is>
      </c>
      <c r="I277" s="186" t="inlineStr">
        <is>
          <t>Abacavir</t>
        </is>
      </c>
      <c r="J277" s="185" t="inlineStr">
        <is>
          <t>5</t>
        </is>
      </c>
      <c r="K277" s="186" t="inlineStr">
        <is>
          <t>✅ คำตอบที่ถูกต้อง: ข้อ จ. Abacavir
🎯 ทำไมข้อนี้ถึงถูก:
🎯 ทำไมข้อนี้ถึงถูก: Abacavir (ABC) มีความสัมพันธ์อย่างมีนัยสำคัญกับการเกิดปฏิกิริยาแพ้ยารุนแรงหลายระบบ (Abacavir hypersensitivity reaction: HSR) ในผู้ป่วยที่มีอัลลีล HLA-B 5701 ดังนั้นแนวทางเวชปฏิบัติจึงกำหนดให้ตรวจคัดกรองยีนนี้ก่อนเริ่มยาทุกครั้ง และห้ามใช้เด็ดขาดหากผลตรวจเป็นบวก
🔍 ข้ออื่นผิดเพราะอะไร:
•
• ข
• ้
• อ
• ก
• .
• T
• e
• n
• o
• f
• o
• v
• i
• r
• :
• ผ
• ล
• ข
• ้
• า
• ง
• เ
• ค
• ี
• ย
• ง
• เ
• ด
• ่
• น
• ค
• ื
• อ
• ค
• ว
• า
• ม
• เ
• ป
• ็
• น
• พ
• ิ
• ษ
• ต
• ่
• อ
• ไ
• ต
• (
• n
• e
• p
• h
• r
• o
• t
• o
• x
• i
• c
• i
• t
• y
• )
• แ
• ล
• ะ
• ก
• า
• ร
• ส
• ู
• ญ
• เ
• ส
• ี
• ย
• ม
• ว
• ล
• ก
• ร
• ะ
• ด
• ู
• ก
• ไ
• ม
• ่
• เ
• ก
• ี
• ่
• ย
• ว
• ข
• ้
• อ
• ง
• ก
• ั
• บ
• H
• L
• A
• 
• B
• 5
• 7
• 0
• 1
•
• ข
• ้
• อ
• ข
• .
• L
• a
• m
• i
• v
• u
• d
• i
• n
• e
• :
• เ
• ป
• ็
• น
• ย
• า
• ท
• ี
• ่
• ม
• ี
• ค
• ว
• า
• ม
• ป
• ล
• อ
• ด
• ภ
• ั
• ย
• ส
• ู
• ง
• ผ
• ล
• ข
• ้
• า
• ง
• เ
• ค
• ี
• ย
• ง
• ต
• ่
• ำ
• ไ
• ม
• ่
• ต
• ้
• อ
• ง
• ต
• ร
• ว
• จ
• ย
• ี
• น
• ก
• ่
• อ
• น
• ใ
• ช
• ้
•
• ข
• ้
• อ
• ค
• .
• A
• t
• a
• z
• a
• n
• a
• v
• i
• r
• :
• เ
• ป
• ็
• น
• p
• r
• o
• t
• e
• a
• s
• e
• i
• n
• h
• i
• b
• i
• t
• o
• r
• ท
• ี
• ่
• อ
• า
• จ
• ท
• ำ
• ใ
• ห
• ้
• เ
• ก
• ิ
• ด
• ภ
• า
• ว
• ะ
• บ
• ิ
• ล
• ิ
• ร
• ู
• บ
• ิ
• น
• ใ
• น
• เ
• ล
• ื
• อ
• ด
• ส
• ู
• ง
• (
• h
• y
• p
• e
• r
• b
• i
• l
• i
• r
• u
• b
• i
• n
• e
• m
• i
• a
• /
• j
• a
• u
• n
• d
• i
• c
• e
• )
• ผ
• ่
• า
• น
• ก
• า
• ร
• ย
• ั
• บ
• ย
• ั
• ้
• ง
• U
• G
• T
• 1
• A
• 1
• แ
• ต
• ่
• ไ
• ม
• ่
• ต
• ้
• อ
• ง
• ต
• ร
• ว
• จ
• H
• L
• A
• 
• B
• 5
• 7
• 0
• 1
•
• ข
• ้
• อ
• ง
• .
• Z
• i
• d
• o
• v
• u
• d
• i
• n
• e
• :
• ผ
• ล
• ข
• ้
• า
• ง
• เ
• ค
• ี
• ย
• ง
• เ
• ด
• ่
• น
• ค
• ื
• อ
• ก
• า
• ร
• ก
• ด
• ไ
• ข
• ก
• ร
• ะ
• ด
• ู
• ก
• ท
• ำ
• ใ
• ห
• ้
• เ
• ก
• ิ
• ด
• a
• n
• e
• m
• i
• a
• แ
• ล
• ะ
• n
• e
• u
• t
• r
• o
• p
• e
• n
• i
• a
• ไ
• ม
• ่
• เ
• ก
• ี
• ่
• ย
• ว
• ข
• ้
• อ
• ง
• ก
• ั
• บ
• H
• L
• A
• 
• B
• 5
• 7
• 0
• 1</t>
        </is>
      </c>
      <c r="L277" s="186" t="n"/>
      <c r="M277" s="186" t="inlineStr">
        <is>
          <t>Infectious diseases</t>
        </is>
      </c>
      <c r="N277" s="186" t="inlineStr">
        <is>
          <t>HIV infection</t>
        </is>
      </c>
      <c r="O277" s="185" t="inlineStr">
        <is>
          <t>Clinic</t>
        </is>
      </c>
      <c r="P277" s="186" t="inlineStr">
        <is>
          <t>[SOURCE: Mock Pharmtutor 2024 Set 1 ข้อ 32]</t>
        </is>
      </c>
      <c r="Q277" s="185" t="inlineStr">
        <is>
          <t>ข้อสอบจำลอง</t>
        </is>
      </c>
      <c r="R277" s="185" t="inlineStr">
        <is>
          <t>Mock Pharmtutor 2024</t>
        </is>
      </c>
      <c r="S277" s="185" t="n"/>
    </row>
    <row r="278" ht="24" customHeight="1" s="49">
      <c r="A278" s="185" t="n">
        <v>276</v>
      </c>
      <c r="B278" s="186" t="n"/>
      <c r="C278" s="186" t="inlineStr">
        <is>
          <t>ข้อใดคือ กลไกการออกฤทธิ์ของยา Dolutegravir</t>
        </is>
      </c>
      <c r="D278" s="186" t="n"/>
      <c r="E278" s="186" t="inlineStr">
        <is>
          <t>Nucleoside/Nucleotide reverse transcriptase inhibitors</t>
        </is>
      </c>
      <c r="F278" s="186" t="inlineStr">
        <is>
          <t>Non-nucleoside reverse transcriptase inhibitors</t>
        </is>
      </c>
      <c r="G278" s="186" t="inlineStr">
        <is>
          <t>Protease inhibitors</t>
        </is>
      </c>
      <c r="H278" s="186" t="inlineStr">
        <is>
          <t>Integrase inhibitors</t>
        </is>
      </c>
      <c r="I278" s="186" t="inlineStr">
        <is>
          <t>Fusion and penetration inhibitors</t>
        </is>
      </c>
      <c r="J278" s="185" t="inlineStr">
        <is>
          <t>4</t>
        </is>
      </c>
      <c r="K278" s="186" t="inlineStr">
        <is>
          <t>✅ คำตอบที่ถูกต้อง: ข้อ ง. Integrase inhibitors
🎯 ทำไมข้อนี้ถึงถูก:
🎯 ทำไมข้อนี้ถึงถูก: Dolutegravir เป็นยาต้านไวรัสกลุ่ม Integrase Strand Transfer Inhibitors (INSTIs) ออกฤทธิ์ยับยั้งเอนไซม์ integrase ของไวรัส HIV ป้องกันไม่ให้สารพันธุกรรม viral DNA แทรกตัวเข้าไปในโครโมโซมของเซลล์โฮสต์
🔍 ข้ออื่นผิดเพราะอะไร:
•
• ข
• ้
• อ
• ก
• .
• N
• R
• T
• I
• s
• :
• เ
• ป
• ็
• น
• ก
• ล
• ไ
• ก
• ข
• อ
• ง
• ย
• า
• เ
• ช
• ่
• น
• T
• e
• n
• o
• f
• o
• v
• i
• r
• ,
• L
• a
• m
• i
• v
• u
• d
• i
• n
• e
• ,
• E
• m
• t
• r
• i
• c
• i
• t
• a
• b
• i
• n
• e
• ,
• A
• b
• a
• c
• a
• v
• i
• r
•
• ข
• ้
• อ
• ข
• .
• N
• N
• R
• T
• I
• s
• :
• เ
• ป
• ็
• น
• ก
• ล
• ไ
• ก
• ข
• อ
• ง
• ย
• า
• เ
• ช
• ่
• น
• E
• f
• a
• v
• i
• r
• e
• n
• z
• ,
• N
• e
• v
• i
• r
• a
• p
• i
• n
• e
• ,
• R
• i
• l
• p
• i
• v
• i
• r
• i
• n
• e
•
• ข
• ้
• อ
• ค
• .
• P
• r
• o
• t
• e
• a
• s
• e
• i
• n
• h
• i
• b
• i
• t
• o
• r
• s
• :
• เ
• ป
• ็
• น
• ก
• ล
• ไ
• ก
• ข
• อ
• ง
• ย
• า
• เ
• ช
• ่
• น
• A
• t
• a
• z
• a
• n
• a
• v
• i
• r
• ,
• D
• a
• r
• u
• n
• a
• v
• i
• r
• ,
• L
• o
• p
• i
• n
• a
• v
• i
• r
•
• ข
• ้
• อ
• จ
• .
• F
• u
• s
• i
• o
• n
• a
• n
• d
• p
• e
• n
• e
• t
• r
• a
• t
• i
• o
• n
• i
• n
• h
• i
• b
• i
• t
• o
• r
• s
• :
• เ
• ป
• ็
• น
• ก
• ล
• ไ
• ก
• ข
• อ
• ง
• ย
• า
• เ
• ช
• ่
• น
• E
• n
• f
• u
• v
• i
• r
• t
• i
• d
• e
• ห
• ร
• ื
• อ
• M
• a
• r
• a
• v
• i
• r
• o
• c
• (
• C
• C
• R
• 5
• a
• n
• t
• a
• g
• o
• n
• i
• s
• t
• )</t>
        </is>
      </c>
      <c r="L278" s="186" t="n"/>
      <c r="M278" s="186" t="inlineStr">
        <is>
          <t>Infectious diseases</t>
        </is>
      </c>
      <c r="N278" s="186" t="inlineStr">
        <is>
          <t>HIV infection</t>
        </is>
      </c>
      <c r="O278" s="185" t="inlineStr">
        <is>
          <t>Clinic</t>
        </is>
      </c>
      <c r="P278" s="186" t="inlineStr">
        <is>
          <t>[SOURCE: Mock Pharmtutor 2024 Set 1 ข้อ 33]</t>
        </is>
      </c>
      <c r="Q278" s="185" t="inlineStr">
        <is>
          <t>ข้อสอบจำลอง</t>
        </is>
      </c>
      <c r="R278" s="185" t="inlineStr">
        <is>
          <t>Mock Pharmtutor 2024</t>
        </is>
      </c>
      <c r="S278" s="185" t="n"/>
    </row>
    <row r="279" ht="24" customHeight="1" s="49">
      <c r="A279" s="185" t="n">
        <v>277</v>
      </c>
      <c r="B279" s="186" t="n"/>
      <c r="C279" s="186" t="inlineStr">
        <is>
          <t>ผู้ป่วยชายอายุ 15 ปี มีอาการน้ำมูกไหล เหนียวข้น ร่วมกันคันตา กดบริเวณลำคอเจ็บเล็กน้อย กลืนน้ำลายแล้วมีอาการเจ็บ พบว่าเพื่อนในห้องเดียวกันมีอาการคล้ายคลึงกัน วินิจฉัยพบว่าเป็น Bacterial Pharyngitis มีประวัติแพ้ยา penicillin ยาในข้อใดเหมาะสมที่สุดสำหรับผู้ป่วยรายนี้</t>
        </is>
      </c>
      <c r="D279" s="186" t="n"/>
      <c r="E279" s="186" t="inlineStr">
        <is>
          <t>Amoxicillin 500 mg BID 10 days</t>
        </is>
      </c>
      <c r="F279" s="186" t="inlineStr">
        <is>
          <t>Amoxicillin+Clavulanic 625 mg BID 5 days</t>
        </is>
      </c>
      <c r="G279" s="186" t="inlineStr">
        <is>
          <t>Azithromycin 250 mg BID 3 days</t>
        </is>
      </c>
      <c r="H279" s="186" t="inlineStr">
        <is>
          <t>Azithromycin 500 mg BID 3 days</t>
        </is>
      </c>
      <c r="I279" s="186" t="inlineStr">
        <is>
          <t>Clarithromycin 500 mg TID 3 days</t>
        </is>
      </c>
      <c r="J279" s="185" t="inlineStr">
        <is>
          <t>3</t>
        </is>
      </c>
      <c r="K279" s="186" t="inlineStr">
        <is>
          <t>✅ คำตอบที่ถูกต้อง: ข้อ ค. Azithromycin 250 mg BID 3 days
🎯 ทำไมข้อนี้ถึงถูก:
🎯 ทำไมข้อนี้ถึงถูก: ในผู้ป่วยคออักเสบจากเชื้อแบคทีเรีย (Bacterial pharyngitis / Strep throat) ที่มีประวัติแพ้ยา penicillin ยาในกลุ่ม macrolides เช่น Azithromycin หรือ Clarithromycin เป็นยาทางเลือกหลัก โดยตามเฉลยทางการของแบบทดสอบกำหนด Azithromycin เป็นตัวเลือกที่เหมาะสม
🔍 ข้ออื่นผิดเพราะอะไร:
•
• ข
• ้
• อ
• ก
• .
• A
• m
• o
• x
• i
• c
• i
• l
• l
• i
• n
• 5
• 0
• 0
• m
• g
• B
• I
• D
• :
• เ
• ป
• ็
• น
• ย
• า
• ท
• า
• ง
• เ
• ล
• ื
• อ
• ก
• แ
• ร
• ก
• ใ
• น
• ผ
• ู
• ้
• ป
• ่
• ว
• ย
• ท
• ั
• ่
• ว
• ไ
• ป
• แ
• ต
• ่
• ผ
• ู
• ้
• ป
• ่
• ว
• ย
• ร
• า
• ย
• น
• ี
• ้
• ม
• ี
• ป
• ร
• ะ
• ว
• ั
• ต
• ิ
• แ
• พ
• ้
• ย
• า
• p
• e
• n
• i
• c
• i
• l
• l
• i
• n
• จ
• ึ
• ง
• ห
• ้
• า
• ม
• ใ
• ช
• ้
• เ
• ด
• ็
• ด
• ข
• า
• ด
•
• ข
• ้
• อ
• ข
• .
• A
• m
• o
• x
• i
• c
• i
• l
• l
• i
• n
• +
• C
• l
• a
• v
• u
• l
• a
• n
• i
• c
• 6
• 2
• 5
• m
• g
• B
• I
• D
• :
• เ
• ป
• ็
• น
• ย
• า
• ก
• ล
• ุ
• ่
• ม
• p
• e
• n
• i
• c
• i
• l
• l
• i
• n
• เ
• ช
• ่
• น
• ก
• ั
• น
• ม
• ี
• ข
• ้
• อ
• ห
• ้
• า
• ม
• ใ
• ช
• ้
• ใ
• น
• ผ
• ู
• ้
• ท
• ี
• ่
• แ
• พ
• ้
• p
• e
• n
• i
• c
• i
• l
• l
• i
• n
•
• ข
• ้
• อ
• ง
• .
• A
• z
• i
• t
• h
• r
• o
• m
• y
• c
• i
• n
• 5
• 0
• 0
• m
• g
• B
• I
• D
• :
• ข
• น
• า
• ด
• ย
• า
• ส
• ู
• ง
• เ
• ก
• ิ
• น
• ไ
• ป
• ป
• ก
• ต
• ิ
• A
• z
• i
• t
• h
• r
• o
• m
• y
• c
• i
• n
• ใ
• น
• b
• a
• c
• t
• e
• r
• i
• a
• l
• p
• h
• a
• r
• y
• n
• g
• i
• t
• i
• s
• บ
• ร
• ิ
• ห
• า
• ร
• ย
• า
• ว
• ั
• น
• ล
• ะ
• 1
• ค
• ร
• ั
• ้
• ง
• (
• 5
• 0
• 0
• m
• g
• O
• D
• ว
• ั
• น
• แ
• ร
• ก
• ต
• า
• ม
• ด
• ้
• ว
• ย
• 2
• 5
• 0
• m
• g
• O
• D
• อ
• ี
• ก
• 4
• ว
• ั
• น
• ห
• ร
• ื
• อ
• 5
• 0
• 0
• m
• g
• O
• D
• 3
• ว
• ั
• น
• )
•
• ข
• ้
• อ
• จ
• .
• C
• l
• a
• r
• i
• t
• h
• r
• o
• m
• y
• c
• i
• n
• 5
• 0
• 0
• m
• g
• T
• I
• D
• :
• บ
• ร
• ิ
• ห
• า
• ร
• ย
• า
• ว
• ั
• น
• ล
• ะ
• 3
• ค
• ร
• ั
• ้
• ง
• ถ
• ื
• อ
• ว
• ่
• า
• เ
• ก
• ิ
• น
• ข
• น
• า
• ด
• ป
• ก
• ต
• ิ
• C
• l
• a
• r
• i
• t
• h
• r
• o
• m
• y
• c
• i
• n
• บ
• ร
• ิ
• ห
• า
• ร
• ว
• ั
• น
• ล
• ะ
• 2
• ค
• ร
• ั
• ้
• ง
• (
• B
• I
• D
• )</t>
        </is>
      </c>
      <c r="L279" s="186" t="n"/>
      <c r="M279" s="186" t="inlineStr">
        <is>
          <t>Infectious diseases</t>
        </is>
      </c>
      <c r="N279" s="186" t="inlineStr">
        <is>
          <t>URTI</t>
        </is>
      </c>
      <c r="O279" s="185" t="inlineStr">
        <is>
          <t>Clinic</t>
        </is>
      </c>
      <c r="P279" s="186" t="inlineStr">
        <is>
          <t>[SOURCE: Mock Pharmtutor 2024 Set 1 ข้อ 35]</t>
        </is>
      </c>
      <c r="Q279" s="185" t="inlineStr">
        <is>
          <t>ข้อสอบจำลอง</t>
        </is>
      </c>
      <c r="R279" s="185" t="inlineStr">
        <is>
          <t>Mock Pharmtutor 2024</t>
        </is>
      </c>
      <c r="S279" s="185" t="n"/>
    </row>
    <row r="280" ht="24" customHeight="1" s="49">
      <c r="A280" s="185" t="n">
        <v>278</v>
      </c>
      <c r="B280" s="186" t="n"/>
      <c r="C280" s="186" t="inlineStr">
        <is>
          <t>การใช้ยา Amoxicillin+Clavulanic acid สามารถพบผลข้างเคียงใดได้บ่อยที่สุด</t>
        </is>
      </c>
      <c r="D280" s="186" t="n"/>
      <c r="E280" s="186" t="inlineStr">
        <is>
          <t>คลื่นไส้ อาเจียน</t>
        </is>
      </c>
      <c r="F280" s="186" t="inlineStr">
        <is>
          <t>กรดไหลย้อน</t>
        </is>
      </c>
      <c r="G280" s="186" t="inlineStr">
        <is>
          <t>ท้องเสีย</t>
        </is>
      </c>
      <c r="H280" s="186" t="inlineStr">
        <is>
          <t>ไอ</t>
        </is>
      </c>
      <c r="I280" s="186" t="inlineStr">
        <is>
          <t>เวียนศีรษะ</t>
        </is>
      </c>
      <c r="J280" s="185" t="inlineStr">
        <is>
          <t>3</t>
        </is>
      </c>
      <c r="K280" s="186" t="inlineStr">
        <is>
          <t>✅ คำตอบที่ถูกต้อง: ข้อ ค. ท้องเสีย
🎯 ทำไมข้อนี้ถึงถูก:
🎯 ทำไมข้อนี้ถึงถูก: อาการท้องเสีย (diarrhea) เป็นผลข้างเคียงที่พบบ่อยที่สุดของการใช้ยา Amoxicillin/Clavulanic acid (พบได้ถึง 10-25%) โดย Clavulanic acid กระตุ้นการเคลื่อนไหวของลำไส้โดยตรง (stimulates gastrointestinal motility) ร่วมกับยาปฏิชีวนะรบกวนเชื้อแบคทีเรียประจำถิ่นในลำไส้ (gut flora disruption)
🔍 ข้ออื่นผิดเพราะอะไร:
•
• ข
• ้
• อ
• ก
• .
• ค
• ล
• ื
• ่
• น
• ไ
• ส
• ้
• อ
• า
• เ
• จ
• ี
• ย
• น
• :
• พ
• บ
• ไ
• ด
• ้
• แ
• ต
• ่
• ม
• ี
• ค
• ว
• า
• ม
• ถ
• ี
• ่
• น
• ้
• อ
• ย
• ก
• ว
• ่
• า
• อ
• า
• ก
• า
• ร
• ท
• ้
• อ
• ง
• เ
• ส
• ี
• ย
• อ
• ย
• ่
• า
• ง
• ม
• ี
• น
• ั
• ย
• ส
• ำ
• ค
• ั
• ญ
• แ
• ล
• ะ
• ส
• า
• ม
• า
• ร
• ถ
• ล
• ด
• ไ
• ด
• ้
• โ
• ด
• ย
• ร
• ั
• บ
• ป
• ร
• ะ
• ท
• า
• น
• ย
• า
• พ
• ร
• ้
• อ
• ม
• อ
• า
• ห
• า
• ร
•
• ข
• ้
• อ
• ข
• .
• ก
• ร
• ด
• ไ
• ห
• ล
• ย
• ้
• อ
• น
• :
• ไ
• ม
• ่
• ใ
• ช
• ่
• ผ
• ล
• ข
• ้
• า
• ง
• เ
• ค
• ี
• ย
• ง
• จ
• ำ
• เ
• พ
• า
• ะ
• ห
• ร
• ื
• อ
• พ
• บ
• บ
• ่
• อ
• ย
• ข
• อ
• ง
• ย
• า
• ก
• ล
• ุ
• ่
• ม
• น
• ี
• ้
•
• ข
• ้
• อ
• ง
• .
• ไ
• อ
• :
• เ
• ป
• ็
• น
• ผ
• ล
• ข
• ้
• า
• ง
• เ
• ค
• ี
• ย
• ง
• เ
• ด
• ่
• น
• ข
• อ
• ง
• ย
• า
• ก
• ล
• ุ
• ่
• ม
• A
• C
• E
• i
• n
• h
• i
• b
• i
• t
• o
• r
• s
• ไ
• ม
• ่
• ใ
• ช
• ่
• ผ
• ล
• ข
• ้
• า
• ง
• เ
• ค
• ี
• ย
• ง
• ข
• อ
• ง
• A
• m
• o
• x
• i
• c
• i
• l
• l
• i
• n
• /
• C
• l
• a
• v
• u
• l
• a
• n
• i
• c
• a
• c
• i
• d
•
• ข
• ้
• อ
• จ
• .
• เ
• ว
• ี
• ย
• น
• ศ
• ี
• ร
• ษ
• ะ
• :
• พ
• บ
• ไ
• ด
• ้
• น
• ้
• อ
• ย
• ม
• า
• ก
• ไ
• ม
• ่
• ใ
• ช
• ่
• อ
• า
• ก
• า
• ร
• ข
• ้
• า
• ง
• เ
• ค
• ี
• ย
• ง
• ห
• ล
• ั
• ก
• ข
• อ
• ง
• ย
• า
• น
• ี
• ้</t>
        </is>
      </c>
      <c r="L280" s="186" t="n"/>
      <c r="M280" s="186" t="inlineStr">
        <is>
          <t>Infectious diseases</t>
        </is>
      </c>
      <c r="N280" s="186" t="inlineStr">
        <is>
          <t>Pneumonia</t>
        </is>
      </c>
      <c r="O280" s="185" t="inlineStr">
        <is>
          <t>Clinic</t>
        </is>
      </c>
      <c r="P280" s="186" t="inlineStr">
        <is>
          <t>[SOURCE: Mock Pharmtutor 2024 Set 1 ข้อ 36]</t>
        </is>
      </c>
      <c r="Q280" s="185" t="inlineStr">
        <is>
          <t>ข้อสอบจำลอง</t>
        </is>
      </c>
      <c r="R280" s="185" t="inlineStr">
        <is>
          <t>Mock Pharmtutor 2024</t>
        </is>
      </c>
      <c r="S280" s="185" t="n"/>
    </row>
    <row r="281" ht="24" customHeight="1" s="49">
      <c r="A281" s="185" t="n">
        <v>279</v>
      </c>
      <c r="B281" s="186" t="n"/>
      <c r="C281" s="186" t="inlineStr">
        <is>
          <t>ข้อใดคือกลไกการดื้อยาของยาในกลุ่ม penicillin</t>
        </is>
      </c>
      <c r="D281" s="186" t="n"/>
      <c r="E281" s="186" t="inlineStr">
        <is>
          <t>Drug inactivation / modification</t>
        </is>
      </c>
      <c r="F281" s="186" t="inlineStr">
        <is>
          <t>Alteration of target sites</t>
        </is>
      </c>
      <c r="G281" s="186" t="inlineStr">
        <is>
          <t>Bypass pathways</t>
        </is>
      </c>
      <c r="H281" s="186" t="inlineStr">
        <is>
          <t>Decreased uptake</t>
        </is>
      </c>
      <c r="I281" s="186" t="inlineStr">
        <is>
          <t>Increased uptake</t>
        </is>
      </c>
      <c r="J281" s="185" t="inlineStr">
        <is>
          <t>1</t>
        </is>
      </c>
      <c r="K281" s="186" t="inlineStr">
        <is>
          <t>✅ คำตอบที่ถูกต้อง: ข้อ ก. Drug inactivation / modification
🎯 ทำไมข้อนี้ถึงถูก:
🎯 ทำไมข้อนี้ถึงถูก: กลไกการดื้อยาที่พบบ่อยและสำคัญที่สุดของเชื้อแบคทีเรียต่อยาในกลุ่ม penicillin คือการสร้างเอนไซม์มาทำลายโครงสร้างโมเลกุลยาโดยตรง (Drug inactivation / enzymatic degradation) ได้แก่ เอนไซม์ beta-lactamase หรือ penicillinase ซึ่งทำปฏิกิริยา hydrolysis เปิดวงแหวน beta-lactam ทำให้ยาหมดฤทธิ์
🔍 ข้ออื่นผิดเพราะอะไร:
•
• ข
• ้
• อ
• ข
• .
• A
• l
• t
• e
• r
• a
• t
• i
• o
• n
• o
• f
• t
• a
• r
• g
• e
• t
• s
• i
• t
• e
• s
• :
• ก
• า
• ร
• เ
• ป
• ล
• ี
• ่
• ย
• น
• โ
• ค
• ร
• ง
• ส
• ร
• ้
• า
• ง
• p
• e
• n
• i
• c
• i
• l
• l
• i
• n
• 
• b
• i
• n
• d
• i
• n
• g
• p
• r
• o
• t
• e
• i
• n
• s
• (
• P
• B
• P
• s
• เ
• ช
• ่
• น
• P
• B
• P
• 2
• a
• ใ
• น
• M
• R
• S
• A
• ห
• ร
• ื
• อ
• a
• l
• t
• e
• r
• e
• d
• P
• B
• P
• s
• ใ
• น
• S
• .
• p
• n
• e
• u
• m
• o
• n
• i
• a
• e
• )
• เ
• ป
• ็
• น
• ก
• ล
• ไ
• ก
• ส
• ำ
• ค
• ั
• ญ
• แ
• ต
• ่
• ก
• ล
• ไ
• ก
• ห
• ล
• ั
• ก
• ด
• ั
• ้
• ง
• เ
• ด
• ิ
• ม
• แ
• ล
• ะ
• พ
• บ
• ท
• ั
• ่
• ว
• ไ
• ป
• ข
• อ
• ง
• p
• e
• n
• i
• c
• i
• l
• l
• i
• n
• ค
• ื
• อ
• ก
• า
• ร
• ส
• ร
• ้
• า
• ง
• เ
• อ
• น
• ไ
• ซ
• ม
• ์
• ท
• ำ
• ล
• า
• ย
• ย
• า
•
• ข
• ้
• อ
• ค
• .
• B
• y
• p
• a
• s
• s
• p
• a
• t
• h
• w
• a
• y
• s
• :
• เ
• ป
• ็
• น
• ก
• ล
• ไ
• ก
• ก
• า
• ร
• ด
• ื
• ้
• อ
• ย
• า
• ท
• ี
• ่
• พ
• บ
• ใ
• น
• ย
• า
• ก
• ล
• ุ
• ่
• ม
• S
• u
• l
• f
• o
• n
• a
• m
• i
• d
• e
• s
• แ
• ล
• ะ
• T
• r
• i
• m
• e
• t
• h
• o
• p
• r
• i
• m
•
• ข
• ้
• อ
• ง
• .
• D
• e
• c
• r
• e
• a
• s
• e
• d
• u
• p
• t
• a
• k
• e
• :
• ก
• า
• ร
• ล
• ด
• p
• o
• r
• i
• n
• c
• h
• a
• n
• n
• e
• l
• s
• พ
• บ
• ไ
• ด
• ้
• ใ
• น
• แ
• บ
• ค
• ท
• ี
• เ
• ร
• ี
• ย
• แ
• ก
• ร
• ม
• ล
• บ
• แ
• ต
• ่
• ไ
• ม
• ่
• ใ
• ช
• ่
• ก
• ล
• ไ
• ก
• ห
• ล
• ั
• ก
• ข
• อ
• ง
• ก
• ล
• ุ
• ่
• ม
• p
• e
• n
• i
• c
• i
• l
• l
• i
• n
• ท
• ั
• ่
• ว
• ไ
• ป
•
• ข
• ้
• อ
• จ
• .
• I
• n
• c
• r
• e
• a
• s
• e
• d
• u
• p
• t
• a
• k
• e
• :
• ก
• า
• ร
• เ
• พ
• ิ
• ่
• ม
• ก
• า
• ร
• น
• ำ
• ย
• า
• เ
• ข
• ้
• า
• เ
• ซ
• ล
• ล
• ์
• จ
• ะ
• ท
• ำ
• ใ
• ห
• ้
• เ
• ช
• ื
• ้
• อ
• ไ
• ว
• ต
• ่
• อ
• ย
• า
• ม
• า
• ก
• ข
• ึ
• ้
• น
• ไ
• ม
• ่
• ใ
• ช
• ่
• ก
• ล
• ไ
• ก
• ก
• า
• ร
• ด
• ื
• ้
• อ
• ย
• า</t>
        </is>
      </c>
      <c r="L281" s="186" t="n"/>
      <c r="M281" s="186" t="inlineStr">
        <is>
          <t>Infectious diseases</t>
        </is>
      </c>
      <c r="N281" s="186" t="inlineStr">
        <is>
          <t>URTI</t>
        </is>
      </c>
      <c r="O281" s="185" t="inlineStr">
        <is>
          <t>Clinic</t>
        </is>
      </c>
      <c r="P281" s="186" t="inlineStr">
        <is>
          <t>[SOURCE: Mock Pharmtutor 2024 Set 1 ข้อ 37]</t>
        </is>
      </c>
      <c r="Q281" s="185" t="inlineStr">
        <is>
          <t>ข้อสอบจำลอง</t>
        </is>
      </c>
      <c r="R281" s="185" t="inlineStr">
        <is>
          <t>Mock Pharmtutor 2024</t>
        </is>
      </c>
      <c r="S281" s="185" t="n"/>
    </row>
    <row r="282" ht="24" customHeight="1" s="49">
      <c r="A282" s="185" t="n">
        <v>280</v>
      </c>
      <c r="B282" s="186"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t>
        </is>
      </c>
      <c r="C282" s="186" t="inlineStr">
        <is>
          <t>จากอาการข้างต้น ผู้ป่วยดังกล่าว น่าจะมีสาเหตุมาจากการติดเชื้อชนิดใด</t>
        </is>
      </c>
      <c r="D282" s="186" t="n"/>
      <c r="E282" s="186" t="inlineStr">
        <is>
          <t>Trichomonas</t>
        </is>
      </c>
      <c r="F282" s="186" t="inlineStr">
        <is>
          <t>Candida albicans</t>
        </is>
      </c>
      <c r="G282" s="186" t="inlineStr">
        <is>
          <t>Herpes simplex</t>
        </is>
      </c>
      <c r="H282" s="186" t="inlineStr">
        <is>
          <t>Chlamydia</t>
        </is>
      </c>
      <c r="I282" s="186" t="inlineStr">
        <is>
          <t>Papilloma virus</t>
        </is>
      </c>
      <c r="J282" s="185" t="inlineStr">
        <is>
          <t>2</t>
        </is>
      </c>
      <c r="K282" s="186" t="inlineStr">
        <is>
          <t>✅ คำตอบที่ถูกต้อง: ข้อ ข. Candida albicans
🎯 ทำไมข้อนี้ถึงถูก:
🎯 ทำไมข้อนี้ถึงถูก: ผู้ป่วยปฏิเสธประวัติการมีเพศสัมพันธ์ (no sexual intercourse) และมีอาการคันเด่นชัด (vulvovaginal pruritus) ร่วมกับตกขาว ซึ่งเป็นลักษณะจำเพาะของภาวะ Vulvovaginal Candidiasis (VVC) ที่เกิดจากเชื้อราประจำถิ่น Candida albicans โดยมักถูกกระตุ้นจากความอับชื้น ฮอร์โมน หรือการเปลี่ยนแปลงของสมดุลช่องคลอด ไม่จำเป็นต้องติดต่อผ่านเพศสัมพันธ์
🔍 ข้ออื่นผิดเพราะอะไร:
•
• ข
• ้
• อ
• ก
• .
• (
• T
• r
• i
• c
• h
• o
• m
• o
• n
• a
• s
• )
• :
• T
• r
• i
• c
• h
• o
• m
• o
• n
• a
• s
• v
• a
• g
• i
• n
• a
• l
• i
• s
• เ
• ป
• ็
• น
• ก
• า
• ร
• ต
• ิ
• ด
• เ
• ช
• ื
• ้
• อ
• โ
• ป
• ร
• โ
• ต
• ซ
• ั
• ว
• ต
• ิ
• ด
• ต
• ่
• อ
• ท
• า
• ง
• เ
• พ
• ศ
• ส
• ั
• ม
• พ
• ั
• น
• ธ
• ์
• (
• S
• e
• x
• u
• a
• l
• l
• y
• T
• r
• a
• n
• s
• m
• i
• t
• t
• e
• d
• I
• n
• f
• e
• c
• t
• i
• o
• n
• :
• S
• T
• I
• )
• ผ
• ู
• ้
• ป
• ่
• ว
• ย
• ม
• ั
• ก
• ม
• ี
• ต
• ก
• ข
• า
• ว
• ส
• ี
• เ
• ข
• ี
• ย
• ว
• ป
• น
• เ
• ห
• ล
• ื
• อ
• ง
• เ
• ป
• ็
• น
• ฟ
• อ
• ง
• (
• f
• r
• o
• t
• h
• y
• g
• r
• e
• e
• n
• 
• y
• e
• l
• l
• o
• w
• d
• i
• s
• c
• h
• a
• r
• g
• e
• )
• แ
• ล
• ะ
• ม
• ี
• ป
• ร
• ะ
• ว
• ั
• ต
• ิ
• ม
• ี
• เ
• พ
• ศ
• ส
• ั
• ม
• พ
• ั
• น
• ธ
• ์
•
• ข
• ้
• อ
• ค
• .
• (
• H
• e
• r
• p
• e
• s
• s
• i
• m
• p
• l
• e
• x
• )
• :
• H
• e
• r
• p
• e
• s
• s
• i
• m
• p
• l
• e
• x
• v
• i
• r
• u
• s
• t
• y
• p
• e
• 2
• (
• H
• S
• V
• 
• 2
• )
• เ
• ป
• ็
• น
• โ
• ร
• ค
• ต
• ิ
• ด
• ต
• ่
• อ
• ท
• า
• ง
• เ
• พ
• ศ
• ส
• ั
• ม
• พ
• ั
• น
• ธ
• ์
• อ
• า
• ก
• า
• ร
• เ
• ด
• ่
• น
• ค
• ื
• อ
• ต
• ุ
• ่
• ม
• น
• ้
• ำ
• ใ
• ส
• แ
• ต
• ก
• เ
• ป
• ็
• น
• แ
• ผ
• ล
• เ
• จ
• ็
• บ
• แ
• ส
• บ
• (
• p
• a
• i
• n
• f
• u
• l
• v
• e
• s
• i
• c
• u
• l
• a
• r
• u
• l
• c
• e
• r
• )
• ไ
• ม
• ่
• ใ
• ช
• ่
• อ
• า
• ก
• า
• ร
• ต
• ก
• ข
• า
• ว
• ค
• ั
• น
• เ
• ป
• ็
• น
• ห
• ล
• ั
• ก
•
• ข
• ้
• อ
• ง
• .
• (
• C
• h
• l
• a
• m
• y
• d
• i
• a
• )
• :
• C
• h
• l
• a
• m
• y
• d
• i
• a
• t
• r
• a
• c
• h
• o
• m
• a
• t
• i
• s
• เ
• ป
• ็
• น
• โ
• ร
• ค
• ต
• ิ
• ด
• ต
• ่
• อ
• ท
• า
• ง
• เ
• พ
• ศ
• ส
• ั
• ม
• พ
• ั
• น
• ธ
• ์
• (
• S
• T
• I
• )
• ส
• ่
• ว
• น
• ใ
• ห
• ญ
• ่
• ม
• ั
• ก
• ไ
• ม
• ่
• แ
• ส
• ด
• ง
• อ
• า
• ก
• า
• ร
• ห
• ร
• ื
• อ
• ม
• ี
• ต
• ก
• ข
• า
• ว
• ม
• ู
• ก
• ห
• น
• อ
• ง
• ร
• ่
• ว
• ม
• ก
• ั
• บ
• ป
• ั
• ส
• ส
• า
• ว
• ะ
• แ
• ส
• บ
• ข
• ั
• ด
• แ
• ต
• ่
• ไ
• ม
• ่
• แ
• ส
• ด
• ง
• อ
• า
• ก
• า
• ร
• ค
• ั
• น
• ร
• ุ
• น
• แ
• ร
• ง
• แ
• ล
• ะ
• ต
• ้
• อ
• ง
• ม
• ี
• ป
• ร
• ะ
• ว
• ั
• ต
• ิ
• ท
• า
• ง
• เ
• พ
• ศ
• ส
• ั
• ม
• พ
• ั
• น
• ธ
• ์
•
• ข
• ้
• อ
• จ
• .
• (
• P
• a
• p
• i
• l
• l
• o
• m
• a
• v
• i
• r
• u
• s
• )
• :
• H
• u
• m
• a
• n
• P
• a
• p
• i
• l
• l
• o
• m
• a
• v
• i
• r
• u
• s
• (
• H
• P
• V
• )
• ท
• ำ
• ใ
• ห
• ้
• เ
• ก
• ิ
• ด
• ห
• ู
• ด
• ห
• ง
• อ
• น
• ไ
• ก
• ่
• (
• g
• e
• n
• i
• t
• a
• l
• w
• a
• r
• t
• s
• )
• ห
• ร
• ื
• อ
• ม
• ะ
• เ
• ร
• ็
• ง
• ป
• า
• ก
• ม
• ด
• ล
• ู
• ก
• ไ
• ม
• ่
• ไ
• ด
• ้
• ท
• ำ
• ใ
• ห
• ้
• เ
• ก
• ิ
• ด
• อ
• า
• ก
• า
• ร
• ค
• ั
• น
• แ
• ล
• ะ
• ต
• ก
• ข
• า
• ว
• เ
• ฉ
• ี
• ย
• บ
• พ
• ล
• ั
• น
• 2
• 
• 3
• ว
• ั
• น</t>
        </is>
      </c>
      <c r="L282" s="186" t="n"/>
      <c r="M282" s="186" t="inlineStr">
        <is>
          <t>Infectious diseases</t>
        </is>
      </c>
      <c r="N282" s="186" t="inlineStr">
        <is>
          <t>STDs &amp; vaginitis</t>
        </is>
      </c>
      <c r="O282" s="185" t="inlineStr">
        <is>
          <t>Clinic</t>
        </is>
      </c>
      <c r="P282" s="186" t="inlineStr">
        <is>
          <t>[SOURCE: Mock Pharmtutor 2024 Set 1 ข้อ 41]</t>
        </is>
      </c>
      <c r="Q282" s="185" t="inlineStr">
        <is>
          <t>ข้อสอบจำลอง</t>
        </is>
      </c>
      <c r="R282" s="185" t="inlineStr">
        <is>
          <t>Mock Pharmtutor 2024</t>
        </is>
      </c>
      <c r="S282" s="185" t="n"/>
    </row>
    <row r="283" ht="24" customHeight="1" s="49">
      <c r="A283" s="185" t="n">
        <v>281</v>
      </c>
      <c r="B283" s="186" t="n"/>
      <c r="C283" s="186" t="inlineStr">
        <is>
          <t>ข้อใดคือกลไกการออกฤทธิ์ของยา Clotrimazole</t>
        </is>
      </c>
      <c r="D283" s="186" t="n"/>
      <c r="E283" s="186" t="inlineStr">
        <is>
          <t>interfere with the ergosterol biosynthesis</t>
        </is>
      </c>
      <c r="F283" s="186" t="inlineStr">
        <is>
          <t>inhibits the enzyme squalene monooxygenase</t>
        </is>
      </c>
      <c r="G283" s="186" t="inlineStr">
        <is>
          <t>inhibition of topoisomerase (DNA gyrase) enzymes</t>
        </is>
      </c>
      <c r="H283" s="186" t="inlineStr">
        <is>
          <t>inhibit the 30S ribosomal subunit</t>
        </is>
      </c>
      <c r="I283" s="186" t="inlineStr">
        <is>
          <t>inhibit the 50S ribosomal subunit</t>
        </is>
      </c>
      <c r="J283" s="185" t="inlineStr">
        <is>
          <t>1</t>
        </is>
      </c>
      <c r="K283" s="186" t="inlineStr">
        <is>
          <t>✅ คำตอบที่ถูกต้อง: ข้อ ก. interfere with the ergosterol biosynthesis
🎯 ทำไมข้อนี้ถึงถูก:
🎯 ทำไมข้อนี้ถึงถูก: Clotrimazole เป็นยาต้านเชื้อรากลุ่ม Azoles (Imidazole derivative) ออกฤทธิ์ยับยั้งเอนไซม์ lanosterol 14-alpha demethylase (CYP51) ซึ่งเป็นเอนไซม์สำคัญในกระบวนการสังเคราะห์ ergosterol ส่งผลรบกวน ergosterol biosynthesis ทำให้เซลล์เมมเบรนของเชื้อราสูญเสียความสมบูรณ์และเกิด cell death
🔍 ข้ออื่นผิดเพราะอะไร:
•
• ข
• ้
• อ
• ข
• .
• (
• i
• n
• h
• i
• b
• i
• t
• s
• t
• h
• e
• e
• n
• z
• y
• m
• e
• s
• q
• u
• a
• l
• e
• n
• e
• m
• o
• n
• o
• o
• x
• y
• g
• e
• n
• a
• s
• e
• )
• :
• เ
• ป
• ็
• น
• ก
• ล
• ไ
• ก
• ก
• า
• ร
• อ
• อ
• ก
• ฤ
• ท
• ธ
• ิ
• ์
• ข
• อ
• ง
• ย
• า
• ก
• ล
• ุ
• ่
• ม
• A
• l
• l
• y
• l
• a
• m
• i
• n
• e
• s
• เ
• ช
• ่
• น
• T
• e
• r
• b
• i
• n
• a
• f
• i
• n
• e
• แ
• ล
• ะ
• N
• a
• f
• t
• i
• f
• i
• n
• e
• ไ
• ม
• ่
• ใ
• ช
• ่
• ย
• า
• ก
• ล
• ุ
• ่
• ม
• A
• z
• o
• l
• e
• s
•
• ข
• ้
• อ
• ค
• .
• (
• i
• n
• h
• i
• b
• i
• t
• i
• o
• n
• o
• f
• t
• o
• p
• o
• i
• s
• o
• m
• e
• r
• a
• s
• e
• (
• D
• N
• A
• g
• y
• r
• a
• s
• e
• )
• e
• n
• z
• y
• m
• e
• s
• )
• :
• เ
• ป
• ็
• น
• ก
• ล
• ไ
• ก
• ก
• า
• ร
• อ
• อ
• ก
• ฤ
• ท
• ธ
• ิ
• ์
• ข
• อ
• ง
• ย
• า
• ต
• ้
• า
• น
• แ
• บ
• ค
• ท
• ี
• เ
• ร
• ี
• ย
• ก
• ล
• ุ
• ่
• ม
• F
• l
• u
• o
• r
• o
• q
• u
• i
• n
• o
• l
• o
• n
• e
• s
• เ
• ช
• ่
• น
• C
• i
• p
• r
• o
• f
• l
• o
• x
• a
• c
• i
• n
• แ
• ล
• ะ
• L
• e
• v
• o
• f
• l
• o
• x
• a
• c
• i
• n
•
• ข
• ้
• อ
• ง
• .
• (
• i
• n
• h
• i
• b
• i
• t
• t
• h
• e
• 3
• 0
• S
• r
• i
• b
• o
• s
• o
• m
• a
• l
• s
• u
• b
• u
• n
• i
• t
• )
• :
• เ
• ป
• ็
• น
• ก
• ล
• ไ
• ก
• ก
• า
• ร
• อ
• อ
• ก
• ฤ
• ท
• ธ
• ิ
• ์
• ข
• อ
• ง
• ย
• า
• ป
• ฏ
• ิ
• ช
• ี
• ว
• น
• ะ
• ก
• ล
• ุ
• ่
• ม
• A
• m
• i
• n
• o
• g
• l
• y
• c
• o
• s
• i
• d
• e
• s
• แ
• ล
• ะ
• T
• e
• t
• r
• a
• c
• y
• c
• l
• i
• n
• e
• s
• ใ
• น
• ก
• า
• ร
• ย
• ั
• บ
• ย
• ั
• ้
• ง
• ก
• า
• ร
• ส
• ั
• ง
• เ
• ค
• ร
• า
• ะ
• ห
• ์
• โ
• ป
• ร
• ต
• ี
• น
• ข
• อ
• ง
• แ
• บ
• ค
• ท
• ี
• เ
• ร
• ี
• ย
•
• ข
• ้
• อ
• จ
• .
• (
• i
• n
• h
• i
• b
• i
• t
• t
• h
• e
• 5
• 0
• S
• r
• i
• b
• o
• s
• o
• m
• a
• l
• s
• u
• b
• u
• n
• i
• t
• )
• :
• เ
• ป
• ็
• น
• ก
• ล
• ไ
• ก
• ก
• า
• ร
• อ
• อ
• ก
• ฤ
• ท
• ธ
• ิ
• ์
• ข
• อ
• ง
• ย
• า
• ป
• ฏ
• ิ
• ช
• ี
• ว
• น
• ะ
• ก
• ล
• ุ
• ่
• ม
• M
• a
• c
• r
• o
• l
• i
• d
• e
• s
• ,
• C
• l
• i
• n
• d
• a
• m
• y
• c
• i
• n
• ,
• C
• h
• l
• o
• r
• a
• m
• p
• h
• e
• n
• i
• c
• o
• l
• แ
• ล
• ะ
• L
• i
• n
• e
• z
• o
• l
• i
• d</t>
        </is>
      </c>
      <c r="L283" s="186" t="n"/>
      <c r="M283" s="186" t="inlineStr">
        <is>
          <t>Infectious diseases</t>
        </is>
      </c>
      <c r="N283" s="186" t="inlineStr">
        <is>
          <t>STDs &amp; vaginitis</t>
        </is>
      </c>
      <c r="O283" s="185" t="inlineStr">
        <is>
          <t>Clinic</t>
        </is>
      </c>
      <c r="P283" s="186" t="inlineStr">
        <is>
          <t>[SOURCE: Mock Pharmtutor 2024 Set 1 ข้อ 42]</t>
        </is>
      </c>
      <c r="Q283" s="185" t="inlineStr">
        <is>
          <t>ข้อสอบจำลอง</t>
        </is>
      </c>
      <c r="R283" s="185" t="inlineStr">
        <is>
          <t>Mock Pharmtutor 2024</t>
        </is>
      </c>
      <c r="S283" s="185" t="n"/>
    </row>
    <row r="284" ht="24" customHeight="1" s="49">
      <c r="A284" s="185" t="n">
        <v>282</v>
      </c>
      <c r="B284" s="186" t="n"/>
      <c r="C284" s="186" t="inlineStr">
        <is>
          <t>เชื้อสาเหตุใดที่พบได้มากที่สุดในการติดเชื้อปอดอักเสบชนิด Community-acquired pneumonia (CAP)</t>
        </is>
      </c>
      <c r="D284" s="186" t="n"/>
      <c r="E284" s="186" t="inlineStr">
        <is>
          <t>Pseudomonas aeruginosa</t>
        </is>
      </c>
      <c r="F284" s="186" t="inlineStr">
        <is>
          <t>Acinetobacter baumannii</t>
        </is>
      </c>
      <c r="G284" s="186" t="inlineStr">
        <is>
          <t>Klebsiella pneumoniae</t>
        </is>
      </c>
      <c r="H284" s="186" t="inlineStr">
        <is>
          <t>Mycoplasma pneumoniae</t>
        </is>
      </c>
      <c r="I284" s="186" t="inlineStr">
        <is>
          <t>Streptococcus pneumoniae</t>
        </is>
      </c>
      <c r="J284" s="185" t="inlineStr">
        <is>
          <t>4</t>
        </is>
      </c>
      <c r="K284" s="186" t="inlineStr">
        <is>
          <t>✅ คำตอบที่ถูกต้อง: ข้อ ง. Mycoplasma pneumoniae
🎯 ทำไมข้อนี้ถึงถูก:
🎯 ทำไมข้อนี้ถึงถูก: ตามเฉลยทางการของข้อสอบชุดนี้ระบุ Mycoplasma pneumoniae ซึ่งเป็นเชื้อก่อโรคกลุ่ม Atypical pathogens ที่พบบ่อยที่สุดในกลุ่มผู้ป่วยนอก (outpatient CAP) โดยเฉพาะกลุ่มวัยเรียน วัยรุ่น และผู้ใหญ่วัยหนุ่มสาว (walking pneumonia) อย่างไรก็ตาม ในทางระบาดวิทยาภาพรวม Streptococcus pneumoniae ยังคงเป็นเชื้อ typical pathogen ลำดับหนึ่ง
🔍 ข้ออื่นผิดเพราะอะไร:
•
• ข
• ้
• อ
• ก
• .
• (
• P
• s
• e
• u
• d
• o
• m
• o
• n
• a
• s
• a
• e
• r
• u
• g
• i
• n
• o
• s
• a
• )
• :
• เ
• ป
• ็
• น
• เ
• ช
• ื
• ้
• อ
• ฉ
• ว
• ย
• โ
• อ
• ก
• า
• ส
• แ
• ก
• ร
• ม
• ล
• บ
• ม
• ั
• ก
• พ
• บ
• ใ
• น
• H
• o
• s
• p
• i
• t
• a
• l
• 
• a
• c
• q
• u
• i
• r
• e
• d
• p
• n
• e
• u
• m
• o
• n
• i
• a
• (
• H
• A
• P
• )
• ,
• V
• e
• n
• t
• i
• l
• a
• t
• o
• r
• 
• a
• s
• s
• o
• c
• i
• a
• t
• e
• d
• p
• n
• e
• u
• m
• o
• n
• i
• a
• (
• V
• A
• P
• )
• ห
• ร
• ื
• อ
• ผ
• ู
• ้
• ป
• ่
• ว
• ย
• ท
• ี
• ่
• ม
• ี
• s
• t
• r
• u
• c
• t
• u
• r
• a
• l
• l
• u
• n
• g
• d
• i
• s
• e
• a
• s
• e
• เ
• ช
• ่
• น
• b
• r
• o
• n
• c
• h
• i
• e
• c
• t
• a
• s
• i
• s
• ไ
• ม
• ่
• ใ
• ช
• ่
• เ
• ช
• ื
• ้
• อ
• ท
• ี
• ่
• พ
• บ
• บ
• ่
• อ
• ย
• ใ
• น
• ช
• ุ
• ม
• ช
• น
•
• ข
• ้
• อ
• ข
• .
• (
• A
• c
• i
• n
• e
• t
• o
• b
• a
• c
• t
• e
• r
• b
• a
• u
• m
• a
• n
• n
• i
• i
• )
• :
• เ
• ป
• ็
• น
• เ
• ช
• ื
• ้
• อ
• ด
• ื
• ้
• อ
• ย
• า
• แ
• ก
• ร
• ม
• ล
• บ
• ใ
• น
• โ
• ร
• ง
• พ
• ย
• า
• บ
• า
• ล
• (
• n
• o
• s
• o
• c
• o
• m
• i
• a
• l
• p
• a
• t
• h
• o
• g
• e
• n
• )
• พ
• บ
• บ
• ่
• อ
• ย
• ใ
• น
• ห
• อ
• ผ
• ู
• ้
• ป
• ่
• ว
• ย
• ว
• ิ
• ก
• ฤ
• ต
• (
• I
• C
• U
• )
• ไ
• ม
• ่
• พ
• บ
• เ
• ป
• ็
• น
• ส
• า
• เ
• ห
• ต
• ุ
• ห
• ล
• ั
• ก
• ใ
• น
• C
• A
• P
•
• ข
• ้
• อ
• ค
• .
• (
• K
• l
• e
• b
• s
• i
• e
• l
• l
• a
• p
• n
• e
• u
• m
• o
• n
• i
• a
• e
• )
• :
• พ
• บ
• ไ
• ด
• ้
• ใ
• น
• ผ
• ู
• ้
• ป
• ่
• ว
• ย
• C
• A
• P
• ท
• ี
• ่
• ม
• ี
• ป
• ั
• จ
• จ
• ั
• ย
• เ
• ส
• ี
• ่
• ย
• ง
• เ
• ฉ
• พ
• า
• ะ
• เ
• ช
• ่
• น
• ผ
• ู
• ้
• ป
• ่
• ว
• ย
• ต
• ิ
• ด
• ส
• ุ
• ร
• า
• เ
• ร
• ื
• ้
• อ
• ร
• ั
• ง
• (
• a
• l
• c
• o
• h
• o
• l
• i
• s
• m
• )
• ห
• ร
• ื
• อ
• เ
• บ
• า
• ห
• ว
• า
• น
• ร
• ุ
• น
• แ
• ร
• ง
• แ
• ต
• ่
• ไ
• ม
• ่
• ใ
• ช
• ่
• เ
• ช
• ื
• ้
• อ
• ท
• ี
• ่
• พ
• บ
• ม
• า
• ก
• ท
• ี
• ่
• ส
• ุ
• ด
• ใ
• น
• ป
• ร
• ะ
• ช
• า
• ก
• ร
• ท
• ั
• ่
• ว
• ไ
• ป
•
• ข
• ้
• อ
• จ
• .
• (
• S
• t
• r
• e
• p
• t
• o
• c
• o
• c
• c
• u
• s
• p
• n
• e
• u
• m
• o
• n
• i
• a
• e
• )
• :
• ใ
• น
• ท
• า
• ง
• ท
• ฤ
• ษ
• ฎ
• ี
• ท
• ั
• ่
• ว
• ไ
• ป
• ถ
• ื
• อ
• เ
• ป
• ็
• น
• t
• y
• p
• i
• c
• a
• l
• b
• a
• c
• t
• e
• r
• i
• a
• l
• p
• a
• t
• h
• o
• g
• e
• n
• อ
• ั
• น
• ด
• ั
• บ
• ห
• น
• ึ
• ่
• ง
• แ
• ต
• ่
• ใ
• น
• บ
• ร
• ิ
• บ
• ท
• เ
• ฉ
• ล
• ย
• เ
• ฉ
• พ
• า
• ะ
• ข
• อ
• ง
• ข
• ้
• อ
• ส
• อ
• บ
• ช
• ุ
• ด
• น
• ี
• ้
• เ
• จ
• า
• ะ
• จ
• ง
• a
• t
• y
• p
• i
• c
• a
• l
• p
• n
• e
• u
• m
• o
• n
• i
• a
• o
• u
• t
• p
• a
• t
• i
• e
• n
• t
• s
• ค
• ื
• อ
• M
• y
• c
• o
• p
• l
• a
• s
• m
• a
• p
• n
• e
• u
• m
• o
• n
• i
• a
• e</t>
        </is>
      </c>
      <c r="L284" s="186" t="n"/>
      <c r="M284" s="186" t="inlineStr">
        <is>
          <t>Infectious diseases</t>
        </is>
      </c>
      <c r="N284" s="186" t="inlineStr">
        <is>
          <t>Pneumonia</t>
        </is>
      </c>
      <c r="O284" s="185" t="inlineStr">
        <is>
          <t>Clinic</t>
        </is>
      </c>
      <c r="P284" s="186" t="inlineStr">
        <is>
          <t>[SOURCE: Mock Pharmtutor 2024 Set 1 ข้อ 43]</t>
        </is>
      </c>
      <c r="Q284" s="185" t="inlineStr">
        <is>
          <t>ข้อสอบจำลอง</t>
        </is>
      </c>
      <c r="R284" s="185" t="inlineStr">
        <is>
          <t>Mock Pharmtutor 2024</t>
        </is>
      </c>
      <c r="S284" s="185" t="n"/>
    </row>
    <row r="285" ht="24" customHeight="1" s="49">
      <c r="A285" s="185" t="n">
        <v>283</v>
      </c>
      <c r="B285" s="186" t="n"/>
      <c r="C285" s="186" t="inlineStr">
        <is>
          <t>หากผู้ป่วยมีการติดเชื้อ MRSA ยาชนิดใดเหมาะสมมากที่สุด</t>
        </is>
      </c>
      <c r="D285" s="186" t="n"/>
      <c r="E285" s="186" t="inlineStr">
        <is>
          <t>Ceftazidime</t>
        </is>
      </c>
      <c r="F285" s="186" t="inlineStr">
        <is>
          <t>Meropenem</t>
        </is>
      </c>
      <c r="G285" s="186" t="inlineStr">
        <is>
          <t>Piperacillin-tazobactam</t>
        </is>
      </c>
      <c r="H285" s="186" t="inlineStr">
        <is>
          <t>Vancomycin</t>
        </is>
      </c>
      <c r="I285" s="186" t="inlineStr">
        <is>
          <t>Levofloxacin</t>
        </is>
      </c>
      <c r="J285" s="185" t="inlineStr">
        <is>
          <t>4</t>
        </is>
      </c>
      <c r="K285" s="186" t="inlineStr">
        <is>
          <t>✅ คำตอบที่ถูกต้อง: ข้อ ง. Vancomycin
🎯 ทำไมข้อนี้ถึงถูก:
🎯 ทำไมข้อนี้ถึงถูก: Methicillin-Resistant Staphylococcus aureus (MRSA) มีการสร้าง Penicillin-Binding Protein 2a (PBP2a) ผ่าน mecA gene ทำให้ดื้อต่อยากลุ่ม Beta-lactams เกือบทุกชนิด ยาขนานแรกที่เป็น drug of choice ในการรักษา systemic MRSA infections คือ Vancomycin (ยากลุ่ม Glycopeptides)
🔍 ข้ออื่นผิดเพราะอะไร:
•
• ข
• ้
• อ
• ก
• .
• (
• C
• e
• f
• t
• a
• z
• i
• d
• i
• m
• e
• )
• :
• เ
• ป
• ็
• น
• 3
• r
• d
• g
• e
• n
• e
• r
• a
• t
• i
• o
• n
• c
• e
• p
• h
• a
• l
• o
• s
• p
• o
• r
• i
• n
• ม
• ี
• ฤ
• ท
• ธ
• ิ
• ์
• ต
• ่
• อ
• แ
• ก
• ร
• ม
• ล
• บ
• ร
• ว
• ม
• ถ
• ึ
• ง
• P
• s
• e
• u
• d
• o
• m
• o
• n
• a
• s
• a
• e
• r
• u
• g
• i
• n
• o
• s
• a
• แ
• ต
• ่
• ไ
• ม
• ่
• ม
• ี
• ฤ
• ท
• ธ
• ิ
• ์
• ต
• ่
• อ
• M
• R
• S
• A
•
• ข
• ้
• อ
• ข
• .
• (
• M
• e
• r
• o
• p
• e
• n
• e
• m
• )
• :
• เ
• ป
• ็
• น
• ย
• า
• ก
• ล
• ุ
• ่
• ม
• C
• a
• r
• b
• a
• p
• e
• n
• e
• m
• s
• แ
• ม
• ้
• ม
• ี
• b
• r
• o
• a
• d
• 
• s
• p
• e
• c
• t
• r
• u
• m
• ส
• ู
• ง
• ม
• า
• ก
• แ
• ต
• ่
• ไ
• ม
• ่
• ค
• ร
• อ
• บ
• ค
• ล
• ุ
• ม
• เ
• ช
• ื
• ้
• อ
• M
• R
• S
• A
•
• ข
• ้
• อ
• ค
• .
• (
• P
• i
• p
• e
• r
• a
• c
• i
• l
• l
• i
• n
• 
• t
• a
• z
• o
• b
• a
• c
• t
• a
• m
• )
• :
• เ
• ป
• ็
• น
• A
• n
• t
• i
• p
• s
• e
• u
• d
• o
• m
• o
• n
• a
• l
• p
• e
• n
• i
• c
• i
• l
• l
• i
• n
• ผ
• ส
• ม
• B
• e
• t
• a
• 
• l
• a
• c
• t
• a
• m
• a
• s
• e
• i
• n
• h
• i
• b
• i
• t
• o
• r
• ไ
• ม
• ่
• ส
• า
• ม
• า
• ร
• ถ
• จ
• ั
• บ
• ก
• ั
• บ
• P
• B
• P
• 2
• a
• ข
• อ
• ง
• M
• R
• S
• A
• ไ
• ด
• ้
• จ
• ึ
• ง
• ไ
• ม
• ่
• ม
• ี
• ผ
• ล
• ต
• ่
• อ
• เ
• ช
• ื
• ้
• อ
• น
• ี
• ้
•
• ข
• ้
• อ
• จ
• .
• (
• L
• e
• v
• o
• f
• l
• o
• x
• a
• c
• i
• n
• )
• :
• เ
• ป
• ็
• น
• ย
• า
• ก
• ล
• ุ
• ่
• ม
• R
• e
• s
• p
• i
• r
• a
• t
• o
• r
• y
• f
• l
• u
• o
• r
• o
• q
• u
• i
• n
• o
• l
• o
• n
• e
• s
• แ
• ม
• ้
• ม
• ี
• ฤ
• ท
• ธ
• ิ
• ์
• ต
• ่
• อ
• แ
• ก
• ร
• ม
• บ
• ว
• ก
• บ
• า
• ง
• ช
• น
• ิ
• ด
• แ
• ต
• ่
• เ
• ช
• ื
• ้
• อ
• M
• R
• S
• A
• ใ
• น
• โ
• ร
• ง
• พ
• ย
• า
• บ
• า
• ล
• ส
• ่
• ว
• น
• ใ
• ห
• ญ
• ่
• ด
• ื
• ้
• อ
• ต
• ่
• อ
• q
• u
• i
• n
• o
• l
• o
• n
• e
• s
• ส
• ู
• ง
• จ
• ึ
• ง
• ไ
• ม
• ่
• ใ
• ช
• ่
• ย
• า
• ม
• า
• ต
• ร
• ฐ
• า
• น
• ใ
• น
• ก
• า
• ร
• ร
• ั
• ก
• ษ
• า
• M
• R
• S
• A</t>
        </is>
      </c>
      <c r="L285" s="186" t="n"/>
      <c r="M285" s="186" t="inlineStr">
        <is>
          <t>Infectious diseases</t>
        </is>
      </c>
      <c r="N285" s="186" t="inlineStr">
        <is>
          <t>Pneumonia</t>
        </is>
      </c>
      <c r="O285" s="185" t="inlineStr">
        <is>
          <t>Clinic</t>
        </is>
      </c>
      <c r="P285" s="186" t="inlineStr">
        <is>
          <t>[SOURCE: Mock Pharmtutor 2024 Set 1 ข้อ 44]</t>
        </is>
      </c>
      <c r="Q285" s="185" t="inlineStr">
        <is>
          <t>ข้อสอบจำลอง</t>
        </is>
      </c>
      <c r="R285" s="185" t="inlineStr">
        <is>
          <t>Mock Pharmtutor 2024</t>
        </is>
      </c>
      <c r="S285" s="185" t="n"/>
    </row>
    <row r="286" ht="24" customHeight="1" s="49">
      <c r="A286" s="185" t="n">
        <v>284</v>
      </c>
      <c r="B286" s="186" t="n"/>
      <c r="C286" s="186" t="inlineStr">
        <is>
          <t>สามีเพิ่งได้รับการวินิจฉัยว่าติดเชื้อ HIV ได้รับประทานยาต้าน HIV ภรรยามาโรงพยาบาลเพื่อรับยาสำหรับป้องกันการติดเชื้อ (PEP) ข้อใดคือยาทางเลือกแรก (MCQ ธ.ค. 66)</t>
        </is>
      </c>
      <c r="D286" s="186" t="n"/>
      <c r="E286" s="186" t="inlineStr">
        <is>
          <t>Tenofovir + Emtricitabine</t>
        </is>
      </c>
      <c r="F286" s="186" t="inlineStr">
        <is>
          <t>Tenofovir + Lamivudine + Dolutegravir</t>
        </is>
      </c>
      <c r="G286" s="186" t="inlineStr">
        <is>
          <t>Tenofovir + Emtricitabine + Zidovudine</t>
        </is>
      </c>
      <c r="H286" s="186" t="inlineStr">
        <is>
          <t>Zidovudine + Lamivudine + Nevirapine</t>
        </is>
      </c>
      <c r="I286" s="186" t="inlineStr">
        <is>
          <t>Abacavir + Lamivudine + Dolutegravir</t>
        </is>
      </c>
      <c r="J286" s="185" t="inlineStr">
        <is>
          <t>2</t>
        </is>
      </c>
      <c r="K286" s="186" t="inlineStr">
        <is>
          <t>✅ คำตอบที่ถูกต้อง: ข้อ ข. Tenofovir + Lamivudine + Dolutegravir
🎯 ทำไมข้อนี้ถึงถูก:
🎯 ทำไมข้อนี้ถึงถูก: ตามแนวทางการตรวจรักษาและป้องกันการติดเชื้อเอชไอวีแห่งประเทศไทย พ.ศ. 2564/2565 (Thailand National Guidelines for HIV/AIDS) สูตรยาทางเลือกแรกสำหรับป้องกันการติดเชื้อเอชไอวีหลังการสัมผัสเชื้อ (Post-Exposure Prophylaxis: PEP) คือสูตรยา 3 ชนิดที่ประกอบด้วย 2 NRTIs ร่วมกับ 1 INSTI ได้แก่ TDF (Tenofovir disoproxil fumarate) + 3TC (Lamivudine) [หรือ FTC] + DTG (Dolutegravir) รับประทานต่อเนื่องเป็นเวลา 28 วัน
🔍 ข้ออื่นผิดเพราะอะไร:
•
• ข
• ้
• อ
• ก
• .
• :
• T
• e
• n
• o
• f
• o
• v
• i
• r
• +
• E
• m
• t
• r
• i
• c
• i
• t
• a
• b
• i
• n
• e
• เ
• ป
• ็
• น
• ส
• ู
• ต
• ร
• ย
• า
• 2
• ต
• ั
• ว
• (
• T
• D
• F
• /
• F
• T
• C
• )
• ส
• ำ
• ห
• ร
• ั
• บ
• ก
• า
• ร
• ป
• ้
• อ
• ง
• ก
• ั
• น
• ก
• ่
• อ
• น
• ก
• า
• ร
• ส
• ั
• ม
• ผ
• ั
• ส
• เ
• ช
• ื
• ้
• อ
• (
• P
• r
• E
• P
• )
• ไ
• ม
• ่
• เ
• พ
• ี
• ย
• ง
• พ
• อ
• ส
• ำ
• ห
• ร
• ั
• บ
• P
• E
• P
• ซ
• ึ
• ่
• ง
• ต
• ้
• อ
• ง
• ใ
• ช
• ้
• ส
• ู
• ต
• ร
• ผ
• ส
• ม
• 3
• ต
• ั
• ว
• ย
• า
•
• ข
• ้
• อ
• ค
• .
• :
• T
• e
• n
• o
• f
• o
• v
• i
• r
• +
• E
• m
• t
• r
• i
• c
• i
• t
• a
• b
• i
• n
• e
• +
• Z
• i
• d
• o
• v
• u
• d
• i
• n
• e
• เ
• ป
• ็
• น
• ก
• า
• ร
• ร
• ว
• ม
• ย
• า
• ก
• ล
• ุ
• ่
• ม
• N
• R
• T
• I
• ซ
• ้
• ำ
• ซ
• ้
• อ
• น
• 3
• ต
• ั
• ว
• แ
• ล
• ะ
• Z
• i
• d
• o
• v
• u
• d
• i
• n
• e
• ม
• ี
• ผ
• ล
• ข
• ้
• า
• ง
• เ
• ค
• ี
• ย
• ง
• ก
• ด
• ไ
• ข
• ก
• ร
• ะ
• ด
• ู
• ก
• ส
• ู
• ง
• ป
• ั
• จ
• จ
• ุ
• บ
• ั
• น
• ไ
• ม
• ่
• แ
• น
• ะ
• น
• ำ
•
• ข
• ้
• อ
• ง
• .
• :
• Z
• i
• d
• o
• v
• u
• d
• i
• n
• e
• +
• L
• a
• m
• i
• v
• u
• d
• i
• n
• e
• +
• N
• e
• v
• i
• r
• a
• p
• i
• n
• e
• เ
• ป
• ็
• น
• ส
• ู
• ต
• ร
• ย
• า
• ต
• ้
• า
• น
• ไ
• ว
• ร
• ั
• ส
• ร
• ุ
• ่
• น
• เ
• ก
• ่
• า
• ท
• ี
• ่
• ม
• ี
• ผ
• ล
• ข
• ้
• า
• ง
• เ
• ค
• ี
• ย
• ง
• ส
• ู
• ง
• ม
• า
• ก
• (
• N
• e
• v
• i
• r
• a
• p
• i
• n
• e
• เ
• ส
• ี
• ่
• ย
• ง
• ต
• ่
• อ
• s
• e
• v
• e
• r
• e
• h
• e
• p
• a
• t
• o
• t
• o
• x
• i
• c
• i
• t
• y
• แ
• ล
• ะ
• S
• t
• e
• v
• e
• n
• s
• 
• J
• o
• h
• n
• s
• o
• n
• s
• y
• n
• d
• r
• o
• m
• e
• )
• แ
• ล
• ะ
• ม
• ี
• ข
• ้
• อ
• ห
• ้
• า
• ม
• ใ
• ช
• ้
• ใ
• น
• P
• E
• P
•
• ข
• ้
• อ
• จ
• .
• :
• A
• b
• a
• c
• a
• v
• i
• r
• +
• L
• a
• m
• i
• v
• u
• d
• i
• n
• e
• +
• D
• o
• l
• u
• t
• e
• g
• r
• a
• v
• i
• r
• :
• A
• b
• a
• c
• a
• v
• i
• r
• ต
• ้
• อ
• ง
• ต
• ร
• ว
• จ
• ค
• ั
• ด
• ก
• ร
• อ
• ง
• ย
• ี
• น
• H
• L
• A
• 
• B
• 5
• 7
• 0
• 1
• ก
• ่
• อ
• น
• เ
• ร
• ิ
• ่
• ม
• ย
• า
• ท
• ุ
• ก
• ค
• ร
• ั
• ้
• ง
• เ
• พ
• ื
• ่
• อ
• ป
• ้
• อ
• ง
• ก
• ั
• น
• s
• e
• v
• e
• r
• e
• h
• y
• p
• e
• r
• s
• e
• n
• s
• i
• t
• i
• v
• i
• t
• y
• r
• e
• a
• c
• t
• i
• o
• n
• จ
• ึ
• ง
• ไ
• ม
• ่
• เ
• ห
• ม
• า
• ะ
• ก
• ั
• บ
• ก
• ร
• ณ
• ี
• ฉ
• ุ
• ก
• เ
• ฉ
• ิ
• น
• อ
• ย
• ่
• า
• ง
• P
• E
• P
• ท
• ี
• ่
• ต
• ้
• อ
• ง
• เ
• ร
• ิ
• ่
• ม
• ย
• า
• ภ
• า
• ย
• ใ
• น
• 7
• 2
• ช
• ั
• ่
• ว
• โ
• ม
• ง</t>
        </is>
      </c>
      <c r="L286" s="186" t="n"/>
      <c r="M286" s="186" t="inlineStr">
        <is>
          <t>Infectious diseases</t>
        </is>
      </c>
      <c r="N286" s="186" t="inlineStr">
        <is>
          <t>HIV infection</t>
        </is>
      </c>
      <c r="O286" s="185" t="inlineStr">
        <is>
          <t>Clinic</t>
        </is>
      </c>
      <c r="P286" s="186" t="inlineStr">
        <is>
          <t>[SOURCE: Mock Pharmtutor 2024 Set 2 ข้อ 32]</t>
        </is>
      </c>
      <c r="Q286" s="185" t="inlineStr">
        <is>
          <t>ข้อสอบจำลอง</t>
        </is>
      </c>
      <c r="R286" s="185" t="inlineStr">
        <is>
          <t>Mock Pharmtutor 2024</t>
        </is>
      </c>
      <c r="S286" s="185" t="n"/>
    </row>
    <row r="287" ht="24" customHeight="1" s="49">
      <c r="A287" s="185" t="n">
        <v>285</v>
      </c>
      <c r="B287" s="186" t="n"/>
      <c r="C287" s="186" t="inlineStr">
        <is>
          <t>ข้อใดคือ อาการไม่พึงประสงค์ที่ต้องระวังของยา Dolutegravir ในหญิงวัยเจริญพันธุ์</t>
        </is>
      </c>
      <c r="D287" s="186" t="n"/>
      <c r="E287" s="186" t="inlineStr">
        <is>
          <t>เพิ่มระดับ glucose</t>
        </is>
      </c>
      <c r="F287" s="186" t="inlineStr">
        <is>
          <t>AKI</t>
        </is>
      </c>
      <c r="G287" s="186" t="inlineStr">
        <is>
          <t>กดไขกระดูก</t>
        </is>
      </c>
      <c r="H287" s="186" t="inlineStr">
        <is>
          <t>Rhabdomyolysis</t>
        </is>
      </c>
      <c r="I287" s="186" t="inlineStr">
        <is>
          <t>เพิ่ม neural tube defect</t>
        </is>
      </c>
      <c r="J287" s="185" t="inlineStr">
        <is>
          <t>5</t>
        </is>
      </c>
      <c r="K287" s="186" t="inlineStr">
        <is>
          <t>✅ คำตอบที่ถูกต้อง: ข้อ จ. เพิ่ม neural tube defect
🎯 ทำไมข้อนี้ถึงถูก:
🎯 ทำไมข้อนี้ถึงถูก: Dolutegravir เคยมีข้อมูลเตือนความปลอดภัยจากสัญญาณความเสี่ยงต่อการเกิดความบกพร่องของท่อประสาทในทารก (Neural Tube Defects: NTDs เช่น spina bifida, anencephaly) หากใช้ยาในช่วงที่กำลังปฏิสนธิหรือช่วงไตรมาสแรกของการตั้งครรภ์ (periconceptional period) จึงต้องให้คำปรึกษาและคุมกำเนิดอย่างมีประสิทธิภาพในหญิงวัยเจริญพันธุ์
🔍 ข้ออื่นผิดเพราะอะไร:
•
• ข
• ้
• อ
• ก
• .
• :
• เ
• พ
• ิ
• ่
• ม
• ร
• ะ
• ด
• ั
• บ
• g
• l
• u
• c
• o
• s
• e
• :
• ย
• า
• ก
• ล
• ุ
• ่
• ม
• P
• r
• o
• t
• e
• a
• s
• e
• I
• n
• h
• i
• b
• i
• t
• o
• r
• s
• (
• P
• I
• s
• )
• ม
• ี
• ค
• ว
• า
• ม
• เ
• ส
• ี
• ่
• ย
• ง
• เ
• ด
• ่
• น
• ต
• ่
• อ
• ภ
• า
• ว
• ะ
• h
• y
• p
• e
• r
• g
• l
• y
• c
• e
• m
• i
• a
• แ
• ล
• ะ
• i
• n
• s
• u
• l
• i
• n
• r
• e
• s
• i
• s
• t
• a
• n
• c
• e
• ม
• า
• ก
• ก
• ว
• ่
• า
• D
• o
• l
• u
• t
• e
• g
• r
• a
• v
• i
• r
•
• ข
• ้
• อ
• ข
• .
• :
• A
• K
• I
• :
• พ
• ิ
• ษ
• ต
• ่
• อ
• ไ
• ต
• ช
• น
• ิ
• ด
• เ
• ฉ
• ี
• ย
• บ
• พ
• ล
• ั
• น
• แ
• ล
• ะ
• t
• u
• b
• u
• l
• a
• r
• d
• y
• s
• f
• u
• n
• c
• t
• i
• o
• n
• เ
• ป
• ็
• น
• ผ
• ล
• ข
• ้
• า
• ง
• เ
• ค
• ี
• ย
• ง
• ท
• ี
• ่
• ต
• ้
• อ
• ง
• ร
• ะ
• ว
• ั
• ง
• ข
• อ
• ง
• T
• e
• n
• o
• f
• o
• v
• i
• r
• d
• i
• s
• o
• p
• r
• o
• x
• i
• l
• f
• u
• m
• a
• r
• a
• t
• e
• (
• T
• D
• F
• )
• ไ
• ม
• ่
• ใ
• ช
• ่
• D
• o
• l
• u
• t
• e
• g
• r
• a
• v
• i
• r
• (
• D
• o
• l
• u
• t
• e
• g
• r
• a
• v
• i
• r
• เ
• พ
• ี
• ย
• ง
• แ
• ต
• ่
• ย
• ั
• บ
• ย
• ั
• ้
• ง
• O
• C
• T
• 2
• ท
• ำ
• ใ
• ห
• ้
• s
• e
• r
• u
• m
• c
• r
• e
• a
• t
• i
• n
• i
• n
• e
• ส
• ู
• ง
• ข
• ึ
• ้
• น
• เ
• ล
• ็
• ก
• น
• ้
• อ
• ย
• โ
• ด
• ย
• ไ
• ม
• ่
• ก
• ร
• ะ
• ท
• บ
• G
• F
• R
• จ
• ร
• ิ
• ง
• )
•
• ข
• ้
• อ
• ค
• .
• :
• ก
• ด
• ไ
• ข
• ก
• ร
• ะ
• ด
• ู
• ก
• :
• ก
• า
• ร
• ก
• ด
• ไ
• ข
• ก
• ร
• ะ
• ด
• ู
• ก
• โ
• ล
• ห
• ิ
• ต
• จ
• า
• ง
• แ
• ล
• ะ
• เ
• ม
• ็
• ด
• เ
• ล
• ื
• อ
• ด
• ข
• า
• ว
• ต
• ่
• ำ
• (
• b
• o
• n
• e
• m
• a
• r
• r
• o
• w
• s
• u
• p
• p
• r
• e
• s
• s
• i
• o
• n
• /
• a
• n
• e
• m
• i
• a
• )
• เ
• ป
• ็
• น
• ผ
• ล
• ข
• ้
• า
• ง
• เ
• ค
• ี
• ย
• ง
• ส
• ำ
• ค
• ั
• ญ
• ข
• อ
• ง
• Z
• i
• d
• o
• v
• u
• d
• i
• n
• e
• (
• A
• Z
• T
• )
•
• ข
• ้
• อ
• ง
• .
• :
• R
• h
• a
• b
• d
• o
• m
• y
• o
• l
• y
• s
• i
• s
• :
• ภ
• า
• ว
• ะ
• ก
• ล
• ้
• า
• ม
• เ
• น
• ื
• ้
• อ
• ส
• ล
• า
• ย
• เ
• ป
• ็
• น
• ผ
• ล
• ข
• ้
• า
• ง
• เ
• ค
• ี
• ย
• ง
• ข
• อ
• ง
• ย
• า
• ก
• ล
• ุ
• ่
• ม
• S
• t
• a
• t
• i
• n
• s
• ห
• ร
• ื
• อ
• F
• i
• b
• r
• a
• t
• e
• s
• ไ
• ม
• ่
• ใ
• ช
• ่
• ผ
• ล
• ข
• ้
• า
• ง
• เ
• ค
• ี
• ย
• ง
• จ
• ำ
• เ
• พ
• า
• ะ
• ข
• อ
• ง
• D
• o
• l
• u
• t
• e
• g
• r
• a
• v
• i
• r</t>
        </is>
      </c>
      <c r="L287" s="186" t="n"/>
      <c r="M287" s="186" t="inlineStr">
        <is>
          <t>Infectious diseases</t>
        </is>
      </c>
      <c r="N287" s="186" t="inlineStr">
        <is>
          <t>HIV infection</t>
        </is>
      </c>
      <c r="O287" s="185" t="inlineStr">
        <is>
          <t>Clinic</t>
        </is>
      </c>
      <c r="P287" s="186" t="inlineStr">
        <is>
          <t>[SOURCE: Mock Pharmtutor 2024 Set 2 ข้อ 33]</t>
        </is>
      </c>
      <c r="Q287" s="185" t="inlineStr">
        <is>
          <t>ข้อสอบจำลอง</t>
        </is>
      </c>
      <c r="R287" s="185" t="inlineStr">
        <is>
          <t>Mock Pharmtutor 2024</t>
        </is>
      </c>
      <c r="S287" s="185" t="n"/>
    </row>
    <row r="288" ht="24" customHeight="1" s="49">
      <c r="A288" s="185" t="n">
        <v>286</v>
      </c>
      <c r="B288" s="186" t="n"/>
      <c r="C288" s="186" t="inlineStr">
        <is>
          <t>ข้อใด คือ สูตรยาป้องกันการติดเชื้อ HIV ก่อนสัมผัส (PrEP) (MCQ ธ.ค. 66)</t>
        </is>
      </c>
      <c r="D288" s="186" t="n"/>
      <c r="E288" s="186" t="inlineStr">
        <is>
          <t>Tenofovir + Emtricitabine</t>
        </is>
      </c>
      <c r="F288" s="186" t="inlineStr">
        <is>
          <t>Tenofovir + Lamivudine + Dolutegravir</t>
        </is>
      </c>
      <c r="G288" s="186" t="inlineStr">
        <is>
          <t>Tenofovir + Emtricitabine + Zidovudine</t>
        </is>
      </c>
      <c r="H288" s="186" t="inlineStr">
        <is>
          <t>Zidovudine + Lamivudine</t>
        </is>
      </c>
      <c r="I288" s="186" t="inlineStr">
        <is>
          <t>Abacavir + Lamivudine + Dolutegravir</t>
        </is>
      </c>
      <c r="J288" s="185" t="inlineStr">
        <is>
          <t>1</t>
        </is>
      </c>
      <c r="K288" s="186" t="inlineStr">
        <is>
          <t>✅ คำตอบที่ถูกต้อง: ข้อ ก. Tenofovir + Emtricitabine
🎯 ทำไมข้อนี้ถึงถูก:
🎯 ทำไมข้อนี้ถึงถูก: ตามแนวทางการใช้ยาป้องกันการติดเชื้อเอชไอวีก่อนการสัมผัส (Pre-Exposure Prophylaxis: PrEP) สูตรยามาตรฐานที่ได้รับการรับรองและมีประสิทธิภาพสูงคือ ยาเม็ดรวม Tenofovir disoproxil fumarate (TDF 300 mg) ร่วมกับ Emtricitabine (FTC 200 mg) รับประทานวันละ 1 เม็ด (Daily PrEP) หรือในรูปแบบ Event-driven PrEP (On-demand) ในกลุ่มชายรักชาย
🔍 ข้ออื่นผิดเพราะอะไร:
•
• ข
• ้
• อ
• ข
• .
• :
• T
• e
• n
• o
• f
• o
• v
• i
• r
• +
• L
• a
• m
• i
• v
• u
• d
• i
• n
• e
• +
• D
• o
• l
• u
• t
• e
• g
• r
• a
• v
• i
• r
• เ
• ป
• ็
• น
• ส
• ู
• ต
• ร
• ย
• า
• ต
• ้
• า
• น
• ไ
• ว
• ร
• ั
• ส
• ม
• า
• ต
• ร
• ฐ
• า
• น
• ส
• ำ
• ห
• ร
• ั
• บ
• ก
• า
• ร
• ร
• ั
• ก
• ษ
• า
• ผ
• ู
• ้
• ต
• ิ
• ด
• เ
• ช
• ื
• ้
• อ
• H
• I
• V
• (
• a
• n
• t
• i
• r
• e
• t
• r
• o
• v
• i
• r
• a
• l
• t
• r
• e
• a
• t
• m
• e
• n
• t
• )
• แ
• ล
• ะ
• ใ
• ช
• ้
• ส
• ำ
• ห
• ร
• ั
• บ
• P
• o
• s
• t
• 
• E
• x
• p
• o
• s
• u
• r
• e
• P
• r
• o
• p
• h
• y
• l
• a
• x
• i
• s
• (
• P
• E
• P
• )
• ไ
• ม
• ่
• ใ
• ช
• ่
• P
• r
• E
• P
•
• ข
• ้
• อ
• ค
• .
• :
• T
• e
• n
• o
• f
• o
• v
• i
• r
• +
• E
• m
• t
• r
• i
• c
• i
• t
• a
• b
• i
• n
• e
• +
• Z
• i
• d
• o
• v
• u
• d
• i
• n
• e
• เ
• ป
• ็
• น
• ส
• ู
• ต
• ร
• ท
• ี
• ่
• ไ
• ม
• ่
• ถ
• ู
• ก
• ต
• ้
• อ
• ง
• ท
• า
• ง
• ก
• า
• ร
• แ
• พ
• ท
• ย
• ์
• เ
• น
• ื
• ่
• อ
• ง
• จ
• า
• ก
• ใ
• ช
• ้
• N
• R
• T
• I
• s
• ซ
• ้
• ำ
• ซ
• ้
• อ
• น
• 3
• ต
• ั
• ว
•
• ข
• ้
• อ
• ง
• .
• :
• Z
• i
• d
• o
• v
• u
• d
• i
• n
• e
• +
• L
• a
• m
• i
• v
• u
• d
• i
• n
• e
• เ
• ป
• ็
• น
• ส
• ู
• ต
• ร
• ย
• า
• 2
• N
• R
• T
• I
• s
• (
• C
• B
• V
• )
• ใ
• น
• อ
• ด
• ี
• ต
• แ
• ต
• ่
• ไ
• ม
• ่
• ม
• ี
• ข
• ้
• อ
• บ
• ่
• ง
• ใ
• ช
• ้
• ส
• ำ
• ห
• ร
• ั
• บ
• ก
• า
• ร
• ท
• ำ
• P
• r
• E
• P
• เ
• น
• ื
• ่
• อ
• ง
• จ
• า
• ก
• ป
• ร
• ะ
• ส
• ิ
• ท
• ธ
• ิ
• ผ
• ล
• ต
• ่
• ำ
• ก
• ว
• ่
• า
• แ
• ล
• ะ
• ม
• ี
• ผ
• ล
• ข
• ้
• า
• ง
• เ
• ค
• ี
• ย
• ง
• ต
• ่
• อ
• ร
• ะ
• บ
• บ
• เ
• ล
• ื
• อ
• ด
•
• ข
• ้
• อ
• จ
• .
• :
• A
• b
• a
• c
• a
• v
• i
• r
• +
• L
• a
• m
• i
• v
• u
• d
• i
• n
• e
• +
• D
• o
• l
• u
• t
• e
• g
• r
• a
• v
• i
• r
• เ
• ป
• ็
• น
• ส
• ู
• ต
• ร
• ย
• า
• 3
• ต
• ั
• ว
• ส
• ำ
• ห
• ร
• ั
• บ
• ร
• ั
• ก
• ษ
• า
• ผ
• ู
• ้
• ป
• ่
• ว
• ย
• ต
• ิ
• ด
• เ
• ช
• ื
• ้
• อ
• H
• I
• V
• ไ
• ม
• ่
• ใ
• ช
• ่
• ย
• า
• ส
• ำ
• ห
• ร
• ั
• บ
• ป
• ้
• อ
• ง
• ก
• ั
• น
• ก
• ่
• อ
• น
• ส
• ั
• ม
• ผ
• ั
• ส
• (
• P
• r
• E
• P
• )</t>
        </is>
      </c>
      <c r="L288" s="186" t="n"/>
      <c r="M288" s="186" t="inlineStr">
        <is>
          <t>Infectious diseases</t>
        </is>
      </c>
      <c r="N288" s="186" t="inlineStr">
        <is>
          <t>HIV infection</t>
        </is>
      </c>
      <c r="O288" s="185" t="inlineStr">
        <is>
          <t>Clinic</t>
        </is>
      </c>
      <c r="P288" s="186" t="inlineStr">
        <is>
          <t>[SOURCE: Mock Pharmtutor 2024 Set 2 ข้อ 34]</t>
        </is>
      </c>
      <c r="Q288" s="185" t="inlineStr">
        <is>
          <t>ข้อสอบจำลอง</t>
        </is>
      </c>
      <c r="R288" s="185" t="inlineStr">
        <is>
          <t>Mock Pharmtutor 2024</t>
        </is>
      </c>
      <c r="S288" s="185" t="n"/>
    </row>
    <row r="289" ht="24" customHeight="1" s="49">
      <c r="A289" s="185" t="n">
        <v>287</v>
      </c>
      <c r="B289" s="186" t="n"/>
      <c r="C289" s="186" t="inlineStr">
        <is>
          <t>อธิบายความแตกต่างของโรคคอหอยอักเสบ (Pharyngitis) ระหว่างสาเหตุจากการติดเชื้อไวรัสและแบคทีเรีย (MCQ ธ.ค. 66)</t>
        </is>
      </c>
      <c r="D289" s="186" t="n"/>
      <c r="E289" s="186" t="inlineStr">
        <is>
          <t>การติดเชื้อไวรัสส่วนมากมีอาการของไข้แสดงเด่น</t>
        </is>
      </c>
      <c r="F289" s="186" t="inlineStr">
        <is>
          <t>การติดเชื้อไวรัสจะมีอาการรุนแรงจำเป็นต้องใช้ยาในการรักษาผู้ป่วยทุกรายโดยเฉพาะกรณีคนไข้เด็กและผู้สูงอายุ</t>
        </is>
      </c>
      <c r="G289" s="186"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H289" s="186" t="inlineStr">
        <is>
          <t>การที่ผู้ป่วยมีอาการของจุดหนองบริเวณลำคอ ร่วมกับบวมบริเวณลำคอ ส่วนมากมีสาเหตุมาจากการติดเชื้อแบคทีเรีย</t>
        </is>
      </c>
      <c r="I289" s="186" t="inlineStr">
        <is>
          <t>การติดเชื้อแบคทีเรียจะมีอาการคล้ายกับติดเชื้อไวรัส แต่จะพบอาการแสดงที่น้อยกว่าการติดเชื้อไวรัสอย่างมีนัยสำคัญ</t>
        </is>
      </c>
      <c r="J289" s="185" t="inlineStr">
        <is>
          <t>4</t>
        </is>
      </c>
      <c r="K289" s="186" t="inlineStr">
        <is>
          <t>✅ คำตอบที่ถูกต้อง: ข้อ ง. การที่ผู้ป่วยมีอาการของจุดหนองบริเวณลำคอ ร่วมกับบวมบริเวณลำคอ ส่วนมากมีสาเหตุมาจากการติดเชื้อแบคทีเรีย
🎯 ทำไมข้อนี้ถึงถูก:
🎯 ทำไมข้อนี้ถึงถูก: ตามเกณฑ์การประเมินทางคลินิก Centor score การพบต่อมทอนซิลบวมแดงและมีจุดหนองหรือฝ้าขาว (tonsillar exudate) ร่วมกับต่อมน้ำเหลืองใต้ขากรรไกรบวมโตและกดเจ็บ (tender anterior cervical lymphadenopathy) เป็นลักษณะที่ชี้บ่งถึงการติดเชื้อแบคทีเรียอย่างมีนัยสำคัญ (ส่วนการติดเชื้อไวรัสมักพบอาการไอ น้ำมูก ตาแดง เสียงแหบ ร่วมด้วย)
🔍 ข้ออื่นผิดเพราะอะไร:
•
• ข
• ้
• อ
• ก
• .
• :
• ก
• า
• ร
• ต
• ิ
• ด
• เ
• ช
• ื
• ้
• อ
• ไ
• ว
• ร
• ั
• ส
• ส
• ่
• ว
• น
• ม
• า
• ก
• ม
• ี
• อ
• า
• ก
• า
• ร
• ข
• อ
• ง
• ไ
• ข
• ้
• แ
• ส
• ด
• ง
• เ
• ด
• ่
• น
• :
• ก
• า
• ร
• ต
• ิ
• ด
• เ
• ช
• ื
• ้
• อ
• แ
• บ
• ค
• ท
• ี
• เ
• ร
• ี
• ย
• ม
• ั
• ก
• ม
• ี
• ไ
• ข
• ้
• ส
• ู
• ง
• เ
• ฉ
• ี
• ย
• บ
• พ
• ล
• ั
• น
• (
• &gt;
• 3
• 8
• อ
• ง
• ศ
• า
• เ
• ซ
• ล
• เ
• ซ
• ี
• ย
• ส
• )
• ช
• ั
• ด
• เ
• จ
• น
• ก
• ว
• ่
• า
• ก
• า
• ร
• ต
• ิ
• ด
• เ
• ช
• ื
• ้
• อ
• ไ
• ว
• ร
• ั
• ส
• ท
• ั
• ่
• ว
• ไ
• ป
•
• ข
• ้
• อ
• ข
• .
• :
• ก
• า
• ร
• ต
• ิ
• ด
• เ
• ช
• ื
• ้
• อ
• ไ
• ว
• ร
• ั
• ส
• จ
• ะ
• ม
• ี
• อ
• า
• ก
• า
• ร
• ร
• ุ
• น
• แ
• ร
• ง
• จ
• ำ
• เ
• ป
• ็
• น
• ต
• ้
• อ
• ง
• ใ
• ช
• ้
• ย
• า
• ใ
• น
• ก
• า
• ร
• ร
• ั
• ก
• ษ
• า
• ผ
• ู
• ้
• ป
• ่
• ว
• ย
• ท
• ุ
• ก
• ร
• า
• ย
• :
• ค
• อ
• ห
• อ
• ย
• อ
• ั
• ก
• เ
• ส
• บ
• จ
• า
• ก
• ไ
• ว
• ร
• ั
• ส
• ส
• ่
• ว
• น
• ใ
• ห
• ญ
• ่
• ส
• า
• ม
• า
• ร
• ถ
• ห
• า
• ย
• ไ
• ด
• ้
• เ
• อ
• ง
• (
• s
• e
• l
• f
• 
• l
• i
• m
• i
• t
• i
• n
• g
• )
• แ
• ล
• ะ
• ร
• ั
• ก
• ษ
• า
• แ
• บ
• บ
• ป
• ร
• ะ
• ค
• ั
• บ
• ป
• ร
• ะ
• ค
• อ
• ง
• ต
• า
• ม
• อ
• า
• ก
• า
• ร
• ไ
• ม
• ่
• จ
• ำ
• เ
• ป
• ็
• น
• ต
• ้
• อ
• ง
• ใ
• ช
• ้
• ย
• า
• ต
• ้
• า
• น
• ไ
• ว
• ร
• ั
• ส
• ท
• ุ
• ก
• ร
• า
• ย
•
• ข
• ้
• อ
• ค
• .
• :
• ก
• า
• ร
• ต
• อ
• บ
• ส
• น
• อ
• ง
• ต
• ่
• อ
• ก
• า
• ร
• ต
• ิ
• ด
• เ
• ช
• ื
• ้
• อ
• แ
• บ
• ค
• ท
• ี
• เ
• ร
• ี
• ย
• เ
• ม
• ื
• ่
• อ
• พ
• บ
• ว
• ่
• า
• ม
• ี
• อ
• า
• ก
• า
• ร
• แ
• ส
• ด
• ง
• แ
• ล
• ้
• ว
• จ
• ำ
• เ
• ป
• ็
• น
• ต
• ้
• อ
• ง
• ใ
• ช
• ้
• ย
• า
• ป
• ฏ
• ิ
• ช
• ี
• ว
• น
• ะ
• ใ
• น
• ก
• า
• ร
• ร
• ั
• ก
• ษ
• า
• ใ
• น
• ผ
• ู
• ้
• ป
• ่
• ว
• ย
• ท
• ุ
• ก
• ร
• า
• ย
• :
• ผ
• ู
• ้
• ป
• ่
• ว
• ย
• ท
• ี
• ่
• ม
• ี
• อ
• า
• ก
• า
• ร
• เ
• จ
• ็
• บ
• ค
• อ
• ต
• ้
• อ
• ง
• ไ
• ด
• ้
• ร
• ั
• บ
• ก
• า
• ร
• ป
• ร
• ะ
• เ
• ม
• ิ
• น
• ค
• ว
• า
• ม
• น
• ่
• า
• จ
• ะ
• เ
• ป
• ็
• น
• ข
• อ
• ง
• ก
• า
• ร
• ต
• ิ
• ด
• เ
• ช
• ื
• ้
• อ
• แ
• บ
• ค
• ท
• ี
• เ
• ร
• ี
• ย
• (
• เ
• ช
• ่
• น
• C
• e
• n
• t
• o
• r
• s
• c
• o
• r
• e
• &gt;
• =
• 3
• 
• 4
• ค
• ะ
• แ
• น
• น
• )
• ก
• ่
• อ
• น
• ต
• ั
• ด
• ส
• ิ
• น
• ใ
• จ
• ใ
• ห
• ้
• ย
• า
• ป
• ฏ
• ิ
• ช
• ี
• ว
• น
• ะ
• เ
• พ
• ื
• ่
• อ
• ป
• ้
• อ
• ง
• ก
• ั
• น
• ป
• ั
• ญ
• ห
• า
• เ
• ช
• ื
• ้
• อ
• ด
• ื
• ้
• อ
• ย
• า
• ต
• า
• ม
• แ
• น
• ว
• ท
• า
• ง
• A
• S
• U
•
• ข
• ้
• อ
• จ
• .
• :
• ก
• า
• ร
• ต
• ิ
• ด
• เ
• ช
• ื
• ้
• อ
• แ
• บ
• ค
• ท
• ี
• เ
• ร
• ี
• ย
• จ
• ะ
• ม
• ี
• อ
• า
• ก
• า
• ร
• ค
• ล
• ้
• า
• ย
• ก
• ั
• บ
• ต
• ิ
• ด
• เ
• ช
• ื
• ้
• อ
• ไ
• ว
• ร
• ั
• ส
• แ
• ต
• ่
• จ
• ะ
• พ
• บ
• อ
• า
• ก
• า
• ร
• แ
• ส
• ด
• ง
• ท
• ี
• ่
• น
• ้
• อ
• ย
• ก
• ว
• ่
• า
• ก
• า
• ร
• ต
• ิ
• ด
• เ
• ช
• ื
• ้
• อ
• ไ
• ว
• ร
• ั
• ส
• อ
• ย
• ่
• า
• ง
• ม
• ี
• น
• ั
• ย
• ส
• ำ
• ค
• ั
• ญ
• :
• ก
• า
• ร
• ต
• ิ
• ด
• เ
• ช
• ื
• ้
• อ
• แ
• บ
• ค
• ท
• ี
• เ
• ร
• ี
• ย
• ม
• ั
• ก
• ม
• ี
• อ
• า
• ก
• า
• ร
• แ
• ส
• ด
• ง
• เ
• ฉ
• พ
• า
• ะ
• ท
• ี
• ่
• ร
• ุ
• น
• แ
• ร
• ง
• แ
• ล
• ะ
• ป
• ว
• ด
• เ
• จ
• ็
• บ
• ค
• อ
• ม
• า
• ก
• ก
• ว
• ่
• า
• ก
• า
• ร
• ต
• ิ
• ด
• เ
• ช
• ื
• ้
• อ
• ไ
• ว
• ร
• ั
• ส</t>
        </is>
      </c>
      <c r="L289" s="186" t="n"/>
      <c r="M289" s="186" t="inlineStr">
        <is>
          <t>Infectious diseases</t>
        </is>
      </c>
      <c r="N289" s="186" t="inlineStr">
        <is>
          <t>URTI</t>
        </is>
      </c>
      <c r="O289" s="185" t="inlineStr">
        <is>
          <t>Clinic</t>
        </is>
      </c>
      <c r="P289" s="186" t="inlineStr">
        <is>
          <t>[SOURCE: Mock Pharmtutor 2024 Set 2 ข้อ 36]</t>
        </is>
      </c>
      <c r="Q289" s="185" t="inlineStr">
        <is>
          <t>ข้อสอบจำลอง</t>
        </is>
      </c>
      <c r="R289" s="185" t="inlineStr">
        <is>
          <t>Mock Pharmtutor 2024</t>
        </is>
      </c>
      <c r="S289" s="185" t="n"/>
    </row>
    <row r="290" ht="24" customHeight="1" s="49">
      <c r="A290" s="185" t="n">
        <v>288</v>
      </c>
      <c r="B290" s="186" t="n"/>
      <c r="C290" s="186"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 (MCQ ธ.ค. 66)</t>
        </is>
      </c>
      <c r="D290" s="186" t="n"/>
      <c r="E290" s="186" t="inlineStr">
        <is>
          <t>Group A staphylococcus</t>
        </is>
      </c>
      <c r="F290" s="186" t="inlineStr">
        <is>
          <t>Rotavirus</t>
        </is>
      </c>
      <c r="G290" s="186" t="inlineStr">
        <is>
          <t>Epstein-Barr</t>
        </is>
      </c>
      <c r="H290" s="186" t="inlineStr">
        <is>
          <t>Group A streptococcus</t>
        </is>
      </c>
      <c r="I290" s="186" t="inlineStr">
        <is>
          <t>Gram negative Bacilli</t>
        </is>
      </c>
      <c r="J290" s="185" t="inlineStr">
        <is>
          <t>4</t>
        </is>
      </c>
      <c r="K290" s="186" t="inlineStr">
        <is>
          <t>✅ คำตอบที่ถูกต้อง: ข้อ ง. Group A streptococcus
🎯 ทำไมข้อนี้ถึงถูก:
🎯 ทำไมข้อนี้ถึงถูก: เชื้อแบคทีเรียที่เป็นสาเหตุสำคัญและพบบ่อยที่สุดของภาวะคอหอยและทอนซิลอักเสบเฉียบพลันจากแบคทีเรีย (acute bacterial pharyngitis) คือ Group A beta-hemolytic Streptococcus (GABS หรือ Streptococcus pyogenes) ซึ่งจำเป็นต้องรักษาด้วยยาปฏิชีวนะเพื่อป้องกันภาวะแทรกซ้อนรุนแรง เช่น Acute Rheumatic Fever และ Post-streptococcal glomerulonephritis
🔍 ข้ออื่นผิดเพราะอะไร:
•
• ข
• ้
• อ
• ก
• .
• :
• G
• r
• o
• u
• p
• A
• s
• t
• a
• p
• h
• y
• l
• o
• c
• o
• c
• c
• u
• s
• เ
• ป
• ็
• น
• ช
• ื
• ่
• อ
• จ
• ำ
• ล
• อ
• ง
• ท
• ี
• ่
• ผ
• ิ
• ด
• ห
• ล
• ั
• ก
• จ
• ุ
• ล
• ช
• ี
• ว
• ว
• ิ
• ท
• ย
• า
• เ
• พ
• ร
• า
• ะ
• S
• t
• a
• p
• h
• y
• l
• o
• c
• o
• c
• c
• u
• s
• ไ
• ม
• ่
• ไ
• ด
• ้
• แ
• บ
• ่
• ง
• ก
• ล
• ุ
• ่
• ม
• ต
• า
• ม
• L
• a
• n
• c
• e
• f
• i
• e
• l
• d
• c
• l
• a
• s
• s
• i
• f
• i
• c
• a
• t
• i
• o
• n
• (
• G
• r
• o
• u
• p
• A
• /
• B
• /
• C
• )
• เ
• ห
• ม
• ื
• อ
• น
• S
• t
• r
• e
• p
• t
• o
• c
• o
• c
• c
• u
• s
•
• ข
• ้
• อ
• ข
• .
• :
• R
• o
• t
• a
• v
• i
• r
• u
• s
• เ
• ป
• ็
• น
• เ
• ช
• ื
• ้
• อ
• ไ
• ว
• ร
• ั
• ส
• ท
• ี
• ่
• เ
• ป
• ็
• น
• ส
• า
• เ
• ห
• ต
• ุ
• ห
• ล
• ั
• ก
• ข
• อ
• ง
• โ
• ร
• ค
• อ
• ุ
• จ
• จ
• า
• ร
• ะ
• ร
• ่
• ว
• ง
• เ
• ฉ
• ี
• ย
• บ
• พ
• ล
• ั
• น
• ใ
• น
• เ
• ด
• ็
• ก
• ไ
• ม
• ่
• ใ
• ช
• ่
• ส
• า
• เ
• ห
• ต
• ุ
• ข
• อ
• ง
• ค
• อ
• ห
• อ
• ย
• อ
• ั
• ก
• เ
• ส
• บ
•
• ข
• ้
• อ
• ค
• .
• :
• E
• p
• s
• t
• e
• i
• n
• 
• B
• a
• r
• r
• เ
• ป
• ็
• น
• ไ
• ว
• ร
• ั
• ส
• ส
• า
• เ
• ห
• ต
• ุ
• ข
• อ
• ง
• โ
• ร
• ค
• I
• n
• f
• e
• c
• t
• i
• o
• u
• s
• M
• o
• n
• o
• n
• u
• c
• l
• e
• o
• s
• i
• s
• แ
• ม
• ้
• ท
• ำ
• ใ
• ห
• ้
• เ
• จ
• ็
• บ
• ค
• อ
• ไ
• ด
• ้
• แ
• ต
• ่
• จ
• ั
• ด
• เ
• ป
• ็
• น
• เ
• ช
• ื
• ้
• อ
• ไ
• ว
• ร
• ั
• ส
• ไ
• ม
• ่
• ใ
• ช
• ่
• แ
• บ
• ค
• ท
• ี
• เ
• ร
• ี
• ย
• ต
• า
• ม
• ท
• ี
• ่
• โ
• จ
• ท
• ย
• ์
• ถ
• า
• ม
•
• ข
• ้
• อ
• จ
• .
• :
• G
• r
• a
• m
• n
• e
• g
• a
• t
• i
• v
• e
• B
• a
• c
• i
• l
• l
• i
• พ
• บ
• น
• ้
• อ
• ย
• ม
• า
• ก
• ใ
• น
• ค
• อ
• ห
• อ
• ย
• อ
• ั
• ก
• เ
• ส
• บ
• ท
• ั
• ่
• ว
• ไ
• ป
• ม
• ั
• ก
• พ
• บ
• เ
• ฉ
• พ
• า
• ะ
• ใ
• น
• ผ
• ู
• ้
• ป
• ่
• ว
• ย
• ภ
• ู
• ม
• ิ
• ค
• ุ
• ้
• ม
• ก
• ั
• น
• บ
• ก
• พ
• ร
• ่
• อ
• ง
• ร
• ุ
• น
• แ
• ร
• ง
• ห
• ร
• ื
• อ
• ผ
• ู
• ้
• ป
• ่
• ว
• ย
• ใ
• ส
• ่
• ท
• ่
• อ
• ช
• ่
• ว
• ย
• ห
• า
• ย
• ใ
• จ
• ใ
• น
• โ
• ร
• ง
• พ
• ย
• า
• บ
• า
• ล</t>
        </is>
      </c>
      <c r="L290" s="186" t="n"/>
      <c r="M290" s="186" t="inlineStr">
        <is>
          <t>Infectious diseases</t>
        </is>
      </c>
      <c r="N290" s="186" t="inlineStr">
        <is>
          <t>URTI</t>
        </is>
      </c>
      <c r="O290" s="185" t="inlineStr">
        <is>
          <t>Clinic</t>
        </is>
      </c>
      <c r="P290" s="186" t="inlineStr">
        <is>
          <t>[SOURCE: Mock Pharmtutor 2024 Set 2 ข้อ 37]</t>
        </is>
      </c>
      <c r="Q290" s="185" t="inlineStr">
        <is>
          <t>ข้อสอบจำลอง</t>
        </is>
      </c>
      <c r="R290" s="185" t="inlineStr">
        <is>
          <t>Mock Pharmtutor 2024</t>
        </is>
      </c>
      <c r="S290" s="185" t="n"/>
    </row>
    <row r="291" ht="24" customHeight="1" s="49">
      <c r="A291" s="185" t="n">
        <v>289</v>
      </c>
      <c r="B291" s="186" t="inlineStr">
        <is>
          <t>หญิงวัยเจริญพันธ์ มีอาการตกขาวมีสีเขียว มีฟอง ไม่คัน ซักประวัติเพิ่มเติมพบว่ามีเพศสัมพันธ์เมื่อ 7 วันก่อน ไม่ได้สวมถุงยางอนามัย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t>
        </is>
      </c>
      <c r="C291" s="186" t="inlineStr">
        <is>
          <t>ข้อใดต่อไปนี้เป็นสาเหตุของการเกิดอาการดังกล่าว (MCQ ธ.ค. 66)</t>
        </is>
      </c>
      <c r="D291" s="186" t="n"/>
      <c r="E291" s="186" t="inlineStr">
        <is>
          <t>มีเพศสัมพันธ์แบบไม่สวมถุงยางอนามัย</t>
        </is>
      </c>
      <c r="F291" s="186" t="inlineStr">
        <is>
          <t>การสวนล้างช่องคลอด</t>
        </is>
      </c>
      <c r="G291" s="186" t="inlineStr">
        <is>
          <t>การรับประทานยาชนิดฮอร์โมนรวม</t>
        </is>
      </c>
      <c r="H291" s="186" t="inlineStr">
        <is>
          <t>การรับประทานอาหารหมักดอง</t>
        </is>
      </c>
      <c r="I291" s="186" t="inlineStr">
        <is>
          <t>ถูกทุกข้อ</t>
        </is>
      </c>
      <c r="J291" s="185" t="inlineStr">
        <is>
          <t>1</t>
        </is>
      </c>
      <c r="K291" s="186" t="inlineStr">
        <is>
          <t>✅ คำตอบที่ถูกต้อง: ข้อ ก. มีเพศสัมพันธ์แบบไม่สวมถุงยางอนามัย
🎯 ทำไมข้อนี้ถึงถูก:
🎯 ทำไมข้อนี้ถึงถูก: อาการตกขาวสีเขียวปนเหลือง มีฟอง (frothy greenish-yellow discharge) ร่วมกับไม่มีอาการคันเด่นชัด เป็นลักษณะจำเพาะของการติดเชื้อ Trichomonas vaginalis (Trichomoniasis) ซึ่งเป็นโรคติดต่อทางเพศสัมพันธ์ (Sexually Transmitted Infection: STI) ดังนั้นสาเหตุโดยตรงคือการมีเพศสัมพันธ์แบบไม่ได้สวมถุงยางอนามัยกับคู่นอนที่ติดเชื้อ
🔍 ข้ออื่นผิดเพราะอะไร:
• ข้อ ข. การสวนล้างช่องคลอด: ผิดเพราะแม้การสวนล้างช่องคลอดจะทำลาย normal flora (Lactobacillus spp.) และเพิ่มความเสี่ยงต่อภาวะ Bacterial vaginosis (BV) แต่ไม่ใช่สาเหตุของการติดเชื้อปรสิต Trichomonas ซึ่งติดต่อทางเพศสัมพันธ์เท่านั้น
• ข้อ ค. การรับประทานยาชนิดฮอร์โมนรวม: ผิดเพราะระดับฮอร์โมน estrogen ที่สูงขึ้นอาจเพิ่มความเสี่ยงต่อการติดเชื้อรากลุ่ม Candida albicans (Vulvovaginal candidiasis) ซึ่งทำให้ตกขาวสีขาวข้นคล้ายคราบนมและคันมาก ไม่ได้ทำให้เกิด Trichomoniasis
• ข้อ ง. การรับประทานอาหารหมักดอง: ผิดเพราะอาหารหมักดองไม่มีความสัมพันธ์เชิงสาเหตุกับการติดเชื้อโปรโตซัวในช่องคลอด
• ข้อ จ. ถูกทุกข้อ: ผิดเพราะสาเหตุจำเพาะโดยตรงของ Trichomoniasis มีเพียงการมีเพศสัมพันธ์ที่ไม่ปลอดภัยโดยไม่สวมถุงยางอนามัยเท่านั้น</t>
        </is>
      </c>
      <c r="L291" s="186" t="n"/>
      <c r="M291" s="186" t="inlineStr">
        <is>
          <t>Infectious diseases</t>
        </is>
      </c>
      <c r="N291" s="186" t="inlineStr">
        <is>
          <t>STDs &amp; vaginitis</t>
        </is>
      </c>
      <c r="O291" s="185" t="inlineStr">
        <is>
          <t>Clinic</t>
        </is>
      </c>
      <c r="P291" s="186" t="inlineStr">
        <is>
          <t>[SOURCE: Mock Pharmtutor 2024 Set 2 ข้อ 42]</t>
        </is>
      </c>
      <c r="Q291" s="185" t="inlineStr">
        <is>
          <t>ข้อสอบจำลอง</t>
        </is>
      </c>
      <c r="R291" s="185" t="inlineStr">
        <is>
          <t>Mock Pharmtutor 2024</t>
        </is>
      </c>
      <c r="S291" s="185" t="n"/>
    </row>
    <row r="292" ht="24" customHeight="1" s="49">
      <c r="A292" s="185" t="n">
        <v>290</v>
      </c>
      <c r="B292" s="186" t="n"/>
      <c r="C292" s="186" t="inlineStr">
        <is>
          <t>จากข้อข้างต้น ข้อใดเป็นเชื้อสาเหตุให้เกิดอาการดังกล่าว (MCQ ธ.ค. 66)</t>
        </is>
      </c>
      <c r="D292" s="186" t="n"/>
      <c r="E292" s="186" t="inlineStr">
        <is>
          <t>Trichomonas</t>
        </is>
      </c>
      <c r="F292" s="186" t="inlineStr">
        <is>
          <t>Candida sp.</t>
        </is>
      </c>
      <c r="G292" s="186" t="inlineStr">
        <is>
          <t>Lactobacillus sp.</t>
        </is>
      </c>
      <c r="H292" s="186" t="inlineStr">
        <is>
          <t>Gardnerella sp.</t>
        </is>
      </c>
      <c r="I292" s="186" t="inlineStr">
        <is>
          <t>Neisseria sp.</t>
        </is>
      </c>
      <c r="J292" s="185" t="inlineStr">
        <is>
          <t>1</t>
        </is>
      </c>
      <c r="K292" s="186" t="inlineStr">
        <is>
          <t>✅ คำตอบที่ถูกต้อง: ข้อ ก. Trichomonas
🎯 ทำไมข้อนี้ถึงถูก:
🎯 ทำไมข้อนี้ถึงถูก: เชื้อสาเหตุคือ Trichomonas vaginalis ซึ่งเป็น flagellated protozoan ทำให้เกิดอาการตกขาวสีเขียว มีฟอง มีกลิ่นเหม็นอับ และอาจพบลักษณะ strawberry cervix จากจุดเลือดออกที่เยื่อบุปากมดลูก การรักษามาตรฐานคือ Metronidazole หรือ Tinidazole รับประทานทั้งผู้ป่วยและคู่นอน
🔍 ข้ออื่นผิดเพราะอะไร:
• ข้อ ข. Candida sp.: ผิดเพราะเชื้อรา Candida albicans ก่อให้เกิดตกขาวข้นสีขาวคล้ายคราบนม (curd-like หรือ cottage cheese appearance) ร่วมกับมีอาการคันช่องคลอดอย่างรุนแรง (intense pruritus)
• ข้อ ค. Lactobacillus sp.: ผิดเพราะเป็นเชื้อประจำถิ่นปกติ (normal flora) ในช่องคลอดที่สร้างกรดแลกติกเพื่อรักษาความเป็นกรด (pH 3.8-4.5) ไม่ใช่เชื้อก่อโรค
• ข้อ ง. Gardnerella sp.: ผิดเพราะ Gardnerella vaginalis ร่วมกับ anaerobic bacteria ทำให้เกิด Bacterial vaginosis (BV) ซึ่งมีตกขาวสีขาวปนเทา เนียนบาง และมีกลิ่นคาวปลา (fishy odor) ชัดเจนเมื่อหยด 10% KOH (positive whiff test)
• ข้อ จ. Neisseria sp.: ผิดเพราะ Neisseria gonorrhoeae เป็นเชื้อแบคทีเรียก่อโรคหนองในแท้ (Gonorrhea) ทำให้เกิดมูกหนองข้นจากปากมดลูกและแสบขัดเวลาปัสสาวะ</t>
        </is>
      </c>
      <c r="L292" s="186" t="n"/>
      <c r="M292" s="186" t="inlineStr">
        <is>
          <t>Infectious diseases</t>
        </is>
      </c>
      <c r="N292" s="186" t="inlineStr">
        <is>
          <t>STDs &amp; vaginitis</t>
        </is>
      </c>
      <c r="O292" s="185" t="inlineStr">
        <is>
          <t>Clinic</t>
        </is>
      </c>
      <c r="P292" s="186" t="inlineStr">
        <is>
          <t>[SOURCE: Mock Pharmtutor 2024 Set 2 ข้อ 43]</t>
        </is>
      </c>
      <c r="Q292" s="185" t="inlineStr">
        <is>
          <t>ข้อสอบจำลอง</t>
        </is>
      </c>
      <c r="R292" s="185" t="inlineStr">
        <is>
          <t>Mock Pharmtutor 2024</t>
        </is>
      </c>
      <c r="S292" s="185" t="n"/>
    </row>
    <row r="293" ht="24" customHeight="1" s="49">
      <c r="A293" s="185" t="n">
        <v>291</v>
      </c>
      <c r="B293" s="186" t="n"/>
      <c r="C293" s="186"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พบว่าผู้ป่วยเพิ่งมีอาการประมาณ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D293" s="186" t="n"/>
      <c r="E293" s="186" t="inlineStr">
        <is>
          <t>Mycoplasma pneumoniae</t>
        </is>
      </c>
      <c r="F293" s="186" t="inlineStr">
        <is>
          <t>Staphylococcus aureus</t>
        </is>
      </c>
      <c r="G293" s="186" t="inlineStr">
        <is>
          <t>Pseudomonas aeruginosa</t>
        </is>
      </c>
      <c r="H293" s="186" t="inlineStr">
        <is>
          <t>Klebsiella pneumoniae</t>
        </is>
      </c>
      <c r="I293" s="186" t="inlineStr">
        <is>
          <t>Acinetobacter baumannii</t>
        </is>
      </c>
      <c r="J293" s="185" t="inlineStr">
        <is>
          <t>1</t>
        </is>
      </c>
      <c r="K293" s="186" t="inlineStr">
        <is>
          <t>✅ คำตอบที่ถูกต้อง: ข้อ ก. Mycoplasma pneumoniae
🎯 ทำไมข้อนี้ถึงถูก:
🎯 ทำไมข้อนี้ถึงถูก: ผู้ป่วยรายนี้เป็น Community-Acquired Pneumonia (CAP) ที่เกิดขึ้นในชุมชนโดยไม่มีประวัตินอนโรงพยาบาล เชื้อสาเหตุที่พบบ่อยในผู้ใหญ่อายุน้อยกว่า 50 ปีที่ไม่มีโรคปอดเรื้อรังคือ atypical pathogens โดยเฉพาะ Mycoplasma pneumoniae ร่วมกับ Streptococcus pneumoniae
🔍 ข้ออื่นผิดเพราะอะไร:
• ข้อ ข. Staphylococcus aureus: ผิดเพราะพบได้น้อยใน CAP ทั่วไป มักสัมพันธ์กับการติดเชื้อตามหลังไข้หวัดใหญ่ (post-influenza pneumonia) หรือการใช้ยาเสพติดชนิดฉีด
• ข้อ ค. Pseudomonas aeruginosa: ผิดเพราะเป็นเชื้อก่อโรคในโรงพยาบาล (HAP/VAP) หรือพบในผู้ป่วย CAP ที่มี structural lung disease รุนแรง เช่น Bronchiectasis หรือ severe COPD ที่ได้ยาปฏิชีวนะซ้ำๆ
• ข้อ ง. Klebsiella pneumoniae: ผิดเพราะมักพบในผู้ป่วยติดสุราเรื้อรัง (alcoholism) หรือสำลักอาหาร ซึ่งจะมีลักษณะเสมหะสีแดงคล้ายเยลลี่ผลเรดเคอร์แรนต์ (currant jelly sputum)
• ข้อ จ. Acinetobacter baumannii: ผิดเพราะเป็นเชื้อดื้อยา multidrug-resistant ที่พบเฉพาะในการติดเชื้อในโรงพยาบาล (Hospital-Acquired Pneumonia / Ventilator-Associated Pneumonia) ในหอผู้ป่วยวิกฤต</t>
        </is>
      </c>
      <c r="L293" s="186" t="n"/>
      <c r="M293" s="186" t="inlineStr">
        <is>
          <t>Infectious diseases</t>
        </is>
      </c>
      <c r="N293" s="186" t="inlineStr">
        <is>
          <t>Pneumonia</t>
        </is>
      </c>
      <c r="O293" s="185" t="inlineStr">
        <is>
          <t>Clinic</t>
        </is>
      </c>
      <c r="P293" s="186" t="inlineStr">
        <is>
          <t>[SOURCE: Mock Pharmtutor 2024 Set 2 ข้อ 44]</t>
        </is>
      </c>
      <c r="Q293" s="185" t="inlineStr">
        <is>
          <t>ข้อสอบจำลอง</t>
        </is>
      </c>
      <c r="R293" s="185" t="inlineStr">
        <is>
          <t>Mock Pharmtutor 2024</t>
        </is>
      </c>
      <c r="S293" s="185" t="n"/>
    </row>
    <row r="294" ht="24" customHeight="1" s="49">
      <c r="A294" s="185" t="n">
        <v>292</v>
      </c>
      <c r="B294" s="186" t="n"/>
      <c r="C294" s="186" t="inlineStr">
        <is>
          <t>ข้อใดคือเกณฑ์ในการวินิจฉัยที่จำเป็นที่สุดในการแยกโรคของผู้ป่วยปอดอักเสบ</t>
        </is>
      </c>
      <c r="D294" s="186" t="n"/>
      <c r="E294" s="186" t="inlineStr">
        <is>
          <t>Blood Culture</t>
        </is>
      </c>
      <c r="F294" s="186" t="inlineStr">
        <is>
          <t>Sputum Culture</t>
        </is>
      </c>
      <c r="G294" s="186" t="inlineStr">
        <is>
          <t>Chest-X Ray</t>
        </is>
      </c>
      <c r="H294" s="186" t="inlineStr">
        <is>
          <t>Serology</t>
        </is>
      </c>
      <c r="I294" s="186" t="inlineStr">
        <is>
          <t>Arterial blood gas</t>
        </is>
      </c>
      <c r="J294" s="185" t="inlineStr">
        <is>
          <t>3</t>
        </is>
      </c>
      <c r="K294" s="186" t="inlineStr">
        <is>
          <t>✅ คำตอบที่ถูกต้อง: ข้อ ค. Chest-X Ray
🎯 ทำไมข้อนี้ถึงถูก:
🎯 ทำไมข้อนี้ถึงถูก: การถ่ายภาพรังสีทรวงอก (Chest X-ray) ถือเป็น essential diagnostic tool และ gold standard ตามแนวทางเวชปฏิบัติสากล (IDSA/ATS guidelines) ในการยืนยันการวินิจฉัยและแยกโรคปอดอักเสบ (Pneumonia) ออกจากการติดเชื้อทางเดินหายใจส่วนล่างอื่นๆ (เช่น Acute bronchitis) โดยจะตรวจพบรอยโรค pulmonary infiltrate, consolidation หรือ air bronchogram
🔍 ข้ออื่นผิดเพราะอะไร:
• ข้อ ก. Blood Culture: ผิดเพราะมีความไว (sensitivity) ต่ำในการวินิจฉัย CAP (พบผลบวกเพียง 5-15%) และใช้เวลาเพาะเชื้อ 24-48 ชั่วโมง จึงไม่สามารถใช้เป็นเกณฑ์แรกในการแยกโรคเฉียบพลัน
• ข้อ ข. Sputum Culture: ผิดเพราะแม้จะช่วยระบุชนิดเชื้อก่อโรค แต่คุณภาพของเสมหะมักปนเปื้อนเชื้อประจำถิ่นในช่องปาก และไม่สามารถแยกการติดเชื้อที่เนื้อปอด (pneumonia) ออกจากหลอดลมอักเสบได้
• ข้อ ง. Serology: ผิดเพราะใช้เวลานานในการตรวจหาระดับ antibody titre ที่เพิ่มขึ้นในระยะพักฟื้น (paired sera) มักใช้เพื่องานวิจัยหรือการสืบค้นย้อนหลัง ไม่เหมาะกับการวินิจฉัยแรกรับ
• ข้อ จ. Arterial blood gas: ผิดเพราะใช้เพื่อประเมินความรุนแรงของภาวะพร่องออกซิเจน (hypoxia) และสมดุลกรดด่างในการหายใจล้มเหลว แต่ไม่สามารถระบุตำแหน่งหรือพยาธิสภาพเพื่อแยกโรคปอดอักเสบได้</t>
        </is>
      </c>
      <c r="L294" s="186" t="n"/>
      <c r="M294" s="186" t="inlineStr">
        <is>
          <t>Infectious diseases</t>
        </is>
      </c>
      <c r="N294" s="186" t="inlineStr">
        <is>
          <t>Pneumonia</t>
        </is>
      </c>
      <c r="O294" s="185" t="inlineStr">
        <is>
          <t>Clinic</t>
        </is>
      </c>
      <c r="P294" s="186" t="inlineStr">
        <is>
          <t>[SOURCE: Mock Pharmtutor 2024 Set 2 ข้อ 45]</t>
        </is>
      </c>
      <c r="Q294" s="185" t="inlineStr">
        <is>
          <t>ข้อสอบจำลอง</t>
        </is>
      </c>
      <c r="R294" s="185" t="inlineStr">
        <is>
          <t>Mock Pharmtutor 2024</t>
        </is>
      </c>
      <c r="S294" s="185" t="n"/>
    </row>
    <row r="295" ht="24" customHeight="1" s="49">
      <c r="A295" s="185" t="n">
        <v>293</v>
      </c>
      <c r="B295" s="186"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t>
        </is>
      </c>
      <c r="C295" s="186" t="inlineStr">
        <is>
          <t>สูตรยาและระยะเวลาการรักษามาตรฐานที่แนะนำตามแนวทางเวชปฏิบัติการรักษาวัณโรคแห่งประเทศไทยสำหรับผู้ป่วยรายนี้คือข้อใด</t>
        </is>
      </c>
      <c r="D295" s="186" t="n"/>
      <c r="E295" s="186" t="inlineStr">
        <is>
          <t>1HRZE / 5HR</t>
        </is>
      </c>
      <c r="F295" s="186" t="inlineStr">
        <is>
          <t>2HRZE / 2HR</t>
        </is>
      </c>
      <c r="G295" s="186" t="inlineStr">
        <is>
          <t>2HRZE / 4HR (2IRZE / 4IR)</t>
        </is>
      </c>
      <c r="H295" s="186" t="inlineStr">
        <is>
          <t>3HRZE / 2HR</t>
        </is>
      </c>
      <c r="I295" s="186" t="inlineStr">
        <is>
          <t>3HRZE / 3HR</t>
        </is>
      </c>
      <c r="J295" s="185" t="inlineStr">
        <is>
          <t>3</t>
        </is>
      </c>
      <c r="K295" s="186" t="inlineStr">
        <is>
          <t>✅ คำตอบที่ถูกต้อง: ข้อ ค. 2HRZE / 4HR (2IRZE / 4IR)
🎯 ทำไมข้อนี้ถึงถูก:
🎯 ทำไมข้อนี้ถึงถูก: ตามแนวทางการรักษาวัณโรคในประเทศไทย (National Tuberculosis Control Program Guideline) สำหรับผู้ป่วยวัณโรคปอดรายใหม่ (New pulmonary TB case) สูตรยามาตรฐานที่แนะนำคือ สูตร 6 เดือน ประกอบด้วย:
1) Intensive phase: ให้ยา 4 ชนิด ได้แก่ Isoniazid (H/I), Rifampicin (R), Pyrazinamide (Z), และ Ethambutol (E) ทุกวันเป็นเวลา 2 เดือน (2HRZE)
2) Continuation phase: ให้ยา 2 ชนิด ได้แก่ Isoniazid และ Rifampicin ทุกวันต่อเนื่องอีก 4 เดือน (4HR)
รวมระยะเวลาการรักษาทั้งสิ้น 6 เดือน (2HRZE/4HR)
🔍 ข้ออื่นผิดเพราะอะไร:
• ข้อ ก. 1HRZE/5HR: ระยะ intensive phase สั้นเกินไป เสี่ยงต่อการรักษาล้มเหลวและเชื้อดื้อยา
• ข้อ ข. 2HRZE/2HR: ระยะเวลารวมเพียง 4 เดือน ไม่เพียงพอต่อการกำจัดเชื้อวัณโรค (ยกเว้นสูตรใหม่พิเศษที่มี fluoroquinolone)
• ข้อ ง. และ ข้อ จ.: ไม่ใช่สูตรมาตรฐานสำหรับผู้ป่วยวัณโรครายใหม่ทั่วไป
• --</t>
        </is>
      </c>
      <c r="L295" s="186" t="n"/>
      <c r="M295" s="186" t="inlineStr">
        <is>
          <t>Infectious diseases</t>
        </is>
      </c>
      <c r="N295" s="186" t="inlineStr">
        <is>
          <t>Tuberculosis</t>
        </is>
      </c>
      <c r="O295" s="185" t="inlineStr">
        <is>
          <t>Clinic</t>
        </is>
      </c>
      <c r="P295" s="186" t="inlineStr">
        <is>
          <t>ข้อ 95 Mock RxCU83</t>
        </is>
      </c>
      <c r="Q295" s="185" t="inlineStr">
        <is>
          <t>ข้อสอบจำลอง</t>
        </is>
      </c>
      <c r="R295" s="185" t="inlineStr">
        <is>
          <t>Mock RxCU83 ชุดที่ 1</t>
        </is>
      </c>
      <c r="S295" s="185" t="inlineStr">
        <is>
          <t>CASE_MOCK83_06</t>
        </is>
      </c>
    </row>
    <row r="296" ht="24" customHeight="1" s="49">
      <c r="A296" s="185" t="n">
        <v>294</v>
      </c>
      <c r="B296" s="186"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t>
        </is>
      </c>
      <c r="C296" s="186" t="inlineStr">
        <is>
          <t>หลังจากรับประทานยารักษาวัณโรคไปได้ 3 สัปดาห์ ผู้ป่วยมีอาการคลื่นไส้ อาเจียน เบื่ออาหาร และผลตรวจค่าการทำงานของตับพบว่าเอนไซม์ ALT ปรับตัวสูงขึ้นเป็น 4 เท่าของค่าขอบบนปกติ (4x ULN) แนวทางการจัดการที่ถูกต้องที่สุดคือข้อใด</t>
        </is>
      </c>
      <c r="D296" s="186" t="n"/>
      <c r="E296" s="186" t="inlineStr">
        <is>
          <t>หยุดยา Ethambutol เพียงตัวเดียว</t>
        </is>
      </c>
      <c r="F296" s="186" t="inlineStr">
        <is>
          <t>หยุดยา Isoniazid และ Rifampicin</t>
        </is>
      </c>
      <c r="G296" s="186" t="inlineStr">
        <is>
          <t>หยุดยาทุกตัวที่มีพิษต่อตับ (Isoniazid, Rifampicin, Pyrazinamide) ทันที รอจนเอนไซม์ตับและอาการกลับมาเป็นปกติ แล้วจึงค่อยเริ่มยาใหม่ทีละชนิด</t>
        </is>
      </c>
      <c r="H296" s="186" t="inlineStr">
        <is>
          <t>ลดขนาดยา Isoniazid, Rifampicin, Pyrazinamide ลงครึ่งหนึ่งแล้วให้รับประทานต่อทันที</t>
        </is>
      </c>
      <c r="I296" s="186" t="inlineStr">
        <is>
          <t>สามารถรับประทานยาต่อเนื่องตามเดิมได้โดยไม่ต้องปรับเปลี่ยนยา</t>
        </is>
      </c>
      <c r="J296" s="185" t="inlineStr">
        <is>
          <t>3</t>
        </is>
      </c>
      <c r="K296" s="186" t="inlineStr">
        <is>
          <t>✅ คำตอบที่ถูกต้อง: ข้อ ค. หยุดยาทุกตัวที่มีพิษต่อตับ (Isoniazid, Rifampicin, Pyrazinamide) ทันที รอจนเอนไซม์ตับและอาการกลับมาเป็นปกติ แล้วจึงค่อยเริ่มยาใหม่ทีละชนิด
🎯 ทำไมข้อนี้ถึงถูก:
🎯 ทำไมข้อนี้ถึงถูก: ตามแนวทางเวชปฏิบัติการดูแลรักษาวัณโรค เกณฑ์ในการวินิจฉัย Drug-Induced Liver Injury (DILI) และต้องหยุดยาคือ:
1) ผู้ป่วยมีอาการทางคลินิกของตับอักเสบ (คลื่นไส้ อาเจียน เบื่ออาหาร ปวดท้อง ดีซ่าน) ร่วมกับค่า ALT/AST &gt; 3 เท่าของค่าขอบบนปกติ (รายนี้สูง 4x ULN ร่วมกับมีอาการ) หรือ
2) ไม่มีอาการแต่ค่า ALT/AST &gt; 5 เท่าของค่าขอบบนปกติ
การจัดการต้องหยุดยากลุ่มที่เสี่ยงต่อพิษตับ (H, R, Z) ทันที และรอจนค่าเอนไซม์ตับลดลงสู่ระดับปกติ (&lt; 2x ULN) ก่อนจึงค่อยพิจารณา Re-challenge เริ่มยาใหม่ทีละตัว (เริ่มจาก Rifampicin ตามด้วย Isoniazid)
🔍 ข้ออื่นผิดเพราะอะไร:
• ข้อ ก. หยุด E: Ethambutol ไม่ใช่สาเหตุหลักของพิษต่อตับ การหยุด E ไม่ช่วยแก้ปัญหา DILI
• ข้อ ข. หยุด I, R: ต้องหยุด Pyrazinamide ด้วยเนื่องจาก Z เป็นยาที่มี hepatotoxicity สูงที่สุดในกลุ่ม
• ข้อ ง. ลดขนาดยาลงครึ่งหนึ่ง: อันตรายมาก ตับที่อักเสบอาจทรุดตัวเป็นตับวายเฉียบพลัน (Fulminant hepatic failure)
• ข้อ จ. ทานต่อตามเดิม: เป็นข้อห้ามเด็ดขาด
• --</t>
        </is>
      </c>
      <c r="L296" s="186" t="n"/>
      <c r="M296" s="186" t="inlineStr">
        <is>
          <t>Infectious diseases</t>
        </is>
      </c>
      <c r="N296" s="186" t="inlineStr">
        <is>
          <t>Tuberculosis</t>
        </is>
      </c>
      <c r="O296" s="185" t="inlineStr">
        <is>
          <t>Clinic</t>
        </is>
      </c>
      <c r="P296" s="186" t="inlineStr">
        <is>
          <t>ข้อ 96 Mock RxCU83</t>
        </is>
      </c>
      <c r="Q296" s="185" t="inlineStr">
        <is>
          <t>ข้อสอบจำลอง</t>
        </is>
      </c>
      <c r="R296" s="185" t="inlineStr">
        <is>
          <t>Mock RxCU83 ชุดที่ 1</t>
        </is>
      </c>
      <c r="S296" s="185" t="inlineStr">
        <is>
          <t>CASE_MOCK83_06</t>
        </is>
      </c>
    </row>
    <row r="297" ht="24" customHeight="1" s="49">
      <c r="A297" s="185" t="n">
        <v>295</v>
      </c>
      <c r="B297" s="186"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t>
        </is>
      </c>
      <c r="C297" s="186" t="inlineStr">
        <is>
          <t>หากผู้ป่วยรายนี้มีโรคร่วมเป็นภาวะหัวใจเต้นผิดจังหวะและกำลังรับประทานยาต้านการแข็งตัวของเลือด Warfarin ข้อใดกล่าวถึงอันตรกิริยาระหว่างยา (Drug Interaction) ของยารักษาวัณโรคต่อระดับยา Warfarin ได้อย่างถูกต้อง</t>
        </is>
      </c>
      <c r="D297" s="186" t="n"/>
      <c r="E297" s="186" t="inlineStr">
        <is>
          <t>Isoniazid ส่งผลให้ระดับยา Warfarin ในเลือดลดลงอย่างรวดเร็ว</t>
        </is>
      </c>
      <c r="F297" s="186" t="inlineStr">
        <is>
          <t>Rifampicin มีฤทธิ์กระตุ้นเอนไซม์ตับอย่างแรง ส่งผลให้ระดับยา Warfarin ในเลือดลดลงอย่างมาก</t>
        </is>
      </c>
      <c r="G297" s="186" t="inlineStr">
        <is>
          <t>Pyrazinamide ยับยั้งการขับยา Warfarin ทำให้ระดับยาเพิ่มสูงขึ้น</t>
        </is>
      </c>
      <c r="H297" s="186" t="inlineStr">
        <is>
          <t>Ethambutol แย่งจับกับโปรตีนในพลาสมาทำให้ระดับยา Warfarin ลดลง</t>
        </is>
      </c>
      <c r="I297" s="186" t="inlineStr">
        <is>
          <t>ยารักษาวัณโรคทุกชนิดในสูตรไม่มีผลกระทบต่อระดับยา Warfarin</t>
        </is>
      </c>
      <c r="J297" s="185" t="inlineStr">
        <is>
          <t>2</t>
        </is>
      </c>
      <c r="K297" s="186" t="inlineStr">
        <is>
          <t>✅ คำตอบที่ถูกต้อง: ข้อ ข. Rifampicin มีฤทธิ์กระตุ้นเอนไซม์ตับอย่างแรง ส่งผลให้ระดับยา Warfarin ในเลือดลดลงอย่างมาก
🎯 ทำไมข้อนี้ถึงถูก:
🎯 ทำไมข้อนี้ถึงถูก: Rifampicin เป็นสารกระตุ้นเอนไซม์ Cytochrome P450 ที่มีฤทธิ์แรงที่สุดตัวหนึ่ง (Potent inducer of CYP2C9, CYP3A4, CYP1A2 และ P-glycoprotein) โดย CYP2C9 เป็นเอนไซม์หลักที่ทำหน้าที่สลาย S-warfarin (active enantiomer) เมื่อได้รับ Rifampicin ร่วมด้วย จะเร่งการกำจัดยา Warfarin อย่างมหาศาล ทำให้ระดับยาในเลือดลดฮวบ ค่า INR ตกลงอย่างรวดเร็ว และเสี่ยงต่อการเกิดลิ่มเลือดอุดตัน จึงจำเป็นต้องเพิ่มขนาดยา Warfarin ขึ้น 2-3 เท่า และติดตามค่า INR อย่างใกล้ชิด
🔍 ข้ออื่นผิดเพราะอะไร:
• ข้อ ก. Isoniazid เป็น CYP inhibitor อ่อนๆ มีแนวโน้มเพิ่มระดับ warfarin ไม่ใช่ลดลง
• ข้อ ค. Pyrazinamide ไม่ได้เป็นตัวการหลักของ interaction กับ warfarin
• ข้อ ง. Ethambutol ไม่ส่งผลต่อ CYP enzymes และไม่รบกวนระดับ warfarin
• ข้อ จ. ผิดอย่างยิ่ง Rifampicin + Warfarin เป็น interaction ระดับรุนแรงที่พบบ่อยที่สุดข้อหนึ่งในเวชปฏิบัติ
• --</t>
        </is>
      </c>
      <c r="L297" s="186" t="n"/>
      <c r="M297" s="186" t="inlineStr">
        <is>
          <t>Infectious diseases</t>
        </is>
      </c>
      <c r="N297" s="186" t="inlineStr">
        <is>
          <t>Tuberculosis</t>
        </is>
      </c>
      <c r="O297" s="185" t="inlineStr">
        <is>
          <t>Clinic</t>
        </is>
      </c>
      <c r="P297" s="186" t="inlineStr">
        <is>
          <t>ข้อ 97 Mock RxCU83</t>
        </is>
      </c>
      <c r="Q297" s="185" t="inlineStr">
        <is>
          <t>ข้อสอบจำลอง</t>
        </is>
      </c>
      <c r="R297" s="185" t="inlineStr">
        <is>
          <t>Mock RxCU83 ชุดที่ 1</t>
        </is>
      </c>
      <c r="S297" s="185" t="inlineStr">
        <is>
          <t>CASE_MOCK83_06</t>
        </is>
      </c>
    </row>
    <row r="298" ht="24" customHeight="1" s="49">
      <c r="A298" s="185" t="n">
        <v>296</v>
      </c>
      <c r="B298" s="186"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t>
        </is>
      </c>
      <c r="C298" s="186" t="inlineStr">
        <is>
          <t>หลังจากรับประทานยารักษาวัณโรคไปได้ 4 สัปดาห์ ผู้ป่วยมีอาการปวดบวมข้อเท้าและหัวเข่า ตรวจเลือดพบระดับ Serum Uric Acid สูงขึ้นอย่างมีนัยสำคัญ อาการไม่พึงประสงค์นี้เกิดจากผลข้างเคียงของยาชนิดใดในสูตรการรักษา</t>
        </is>
      </c>
      <c r="D298" s="186" t="n"/>
      <c r="E298" s="186" t="inlineStr">
        <is>
          <t>Isoniazid (I)</t>
        </is>
      </c>
      <c r="F298" s="186" t="inlineStr">
        <is>
          <t>Rifampicin (R)</t>
        </is>
      </c>
      <c r="G298" s="186" t="inlineStr">
        <is>
          <t>Pyrazinamide (Z)</t>
        </is>
      </c>
      <c r="H298" s="186" t="inlineStr">
        <is>
          <t>Ethambutol (E)</t>
        </is>
      </c>
      <c r="I298" s="186" t="inlineStr">
        <is>
          <t>Vitamin B6 (Pyridoxine)</t>
        </is>
      </c>
      <c r="J298" s="185" t="inlineStr">
        <is>
          <t>3</t>
        </is>
      </c>
      <c r="K298" s="186" t="inlineStr">
        <is>
          <t>✅ คำตอบที่ถูกต้อง: ข้อ ค. Pyrazinamide (Z)
🎯 ทำไมข้อนี้ถึงถูก:
🎯 ทำไมข้อนี้ถึงถูก: Pyrazinamide (Z) มีสารเมแทบอไลต์สำคัญคือ Pyrazinoic acid ซึ่งออกฤทธิ์ยับยั้งการหลั่งของกรดยูริกที่ท่อไตส่วนต้น (Inhibition of renal tubular secretion of uric acid) อย่างรุนแรง ทำให้เกิดภาวะกรดยูริกในเลือดสูง (Hyperuricemia) เกือบ 100% ของผู้ป่วยที่ได้รับยา และสามารถกระตุ้นให้เกิดอาการปวดข้อ (Arthralgia) หรือเกิด Acute gouty arthritis ได้บ่อยที่สุดในบรรดายารักษาวัณโรค
🔍 ข้ออื่นผิดเพราะอะไร:
• ข้อ ก. Isoniazid: ผลข้างเคียงหลักคือ Peripheral neuropathy และ Hepatitis
• ข้อ ข. Rifampicin: ผลข้างเคียงหลักคือ สารคัดหลั่งเปลี่ยนเป็นสีส้มแดง (Orange-red discoloration) และ Thrombocytopenia
• ข้อ ง. Ethambutol: แม้จะลดการขับยูริกได้บ้างเล็กน้อย แต่ผลข้างเคียงหลักคือ Optic neuritis
• ข้อ จ. Vitamin B6: เป็นวิตามินที่ให้เสริมเพื่อป้องกันอาการชาปลายมือปลายเท้าจาก Isoniazid
• --</t>
        </is>
      </c>
      <c r="L298" s="186" t="n"/>
      <c r="M298" s="186" t="inlineStr">
        <is>
          <t>Infectious diseases</t>
        </is>
      </c>
      <c r="N298" s="186" t="inlineStr">
        <is>
          <t>Tuberculosis</t>
        </is>
      </c>
      <c r="O298" s="185" t="inlineStr">
        <is>
          <t>Clinic</t>
        </is>
      </c>
      <c r="P298" s="186" t="inlineStr">
        <is>
          <t>ข้อ 98 Mock RxCU83</t>
        </is>
      </c>
      <c r="Q298" s="185" t="inlineStr">
        <is>
          <t>ข้อสอบจำลอง</t>
        </is>
      </c>
      <c r="R298" s="185" t="inlineStr">
        <is>
          <t>Mock RxCU83 ชุดที่ 1</t>
        </is>
      </c>
      <c r="S298" s="185" t="inlineStr">
        <is>
          <t>CASE_MOCK83_06</t>
        </is>
      </c>
    </row>
    <row r="299" ht="24" customHeight="1" s="49">
      <c r="A299" s="185" t="n">
        <v>297</v>
      </c>
      <c r="B299" s="186"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t>
        </is>
      </c>
      <c r="C299" s="186" t="inlineStr">
        <is>
          <t>ผู้ป่วยรายนี้มีโรคไตวายเรื้อรัง (CKD) ร่วมด้วย หากแพทย์สั่งจ่ายยา Ethambutol ในขนาดปกติ 800 mg วันละครั้ง โดยไม่ได้ปรับลดขนาดยาหรือยืดระยะเวลาการบริหารยาตามการทำงานของไต ผู้ป่วยจะมีความเสี่ยงสูงสุดต่อการเกิดอาการไม่พึงประสงค์รุนแรงในข้อใด</t>
        </is>
      </c>
      <c r="D299" s="186" t="n"/>
      <c r="E299" s="186" t="inlineStr">
        <is>
          <t>Hepatotoxicity (พิษต่อตับ)</t>
        </is>
      </c>
      <c r="F299" s="186" t="inlineStr">
        <is>
          <t>Optic neuritis (เส้นประสาทตาอักเสบ ตาพร่ามัว ตาบอดสี)</t>
        </is>
      </c>
      <c r="G299" s="186" t="inlineStr">
        <is>
          <t>Nephrotic syndrome (กลุ่มอาการเนฟโฟรติก)</t>
        </is>
      </c>
      <c r="H299" s="186" t="inlineStr">
        <is>
          <t>Peripheral neuropathy (เส้นประสาทส่วนปลายอักเสบ)</t>
        </is>
      </c>
      <c r="I299" s="186" t="inlineStr">
        <is>
          <t>Red man syndrome</t>
        </is>
      </c>
      <c r="J299" s="185" t="inlineStr">
        <is>
          <t>2</t>
        </is>
      </c>
      <c r="K299" s="186" t="inlineStr">
        <is>
          <t>✅ คำตอบที่ถูกต้อง: ข้อ ข. Optic neuritis (เส้นประสาทตาอักเสบ ตาพร่ามัว ตาบอดสี)
🎯 ทำไมข้อนี้ถึงถูก:
🎯 ทำไมข้อนี้ถึงถูก: Ethambutol (E) กำจัดออกจากร่างกายผ่านทางไตเป็นหลัก (มากกว่า 80% ถูกขับออกทางปัสสาวะในรูปเดิม) ในผู้ป่วยที่มีภาวะไตบกพร่อง (CrCl &lt; 30 mL/min) ตัวยาจะเกิดการสะสมในร่างกายสูงมาก อาการไม่พึงประสงค์ที่เป็นพิษรุนแรงและขึ้นกับขนาดยา (Dose-dependent toxicity) ของ Ethambutol คือ Retrobulbar optic neuritis ทำให้ผู้ป่วยมีอาการตามัว ลานสายตาลดลง และสูญเสียความสามารถในการแยกสีแดง-เขียว (Red-green color blindness) จึงต้องปรับความถี่เป็น 15-25 mg/kg วันเว้นวัน หรือสัปดาห์ละ 3 ครั้ง
🔍 ข้ออื่นผิดเพราะอะไร:
• ข้อ ก. Hepatotoxicity: เป็นผลข้างเคียงเด่นของ Z, I, R ไม่ใช่ Ethambutol (E ปลอดภัยต่อตับที่สุด)
• ข้อ ค. Nephrotic syndrome: ไม่ใช่ผลข้างเคียงของ Ethambutol
• ข้อ ง. Peripheral neuropathy: เป็นผลข้างเคียงเด่นของ Isoniazid จากการขาดวิตามินบี 6
• ข้อ จ. Red man syndrome: เป็นผลข้างเคียงจากการฉีด Vancomycin เร็วเกินไป
• --</t>
        </is>
      </c>
      <c r="L299" s="186" t="n"/>
      <c r="M299" s="186" t="inlineStr">
        <is>
          <t>Infectious diseases</t>
        </is>
      </c>
      <c r="N299" s="186" t="inlineStr">
        <is>
          <t>Tuberculosis</t>
        </is>
      </c>
      <c r="O299" s="185" t="inlineStr">
        <is>
          <t>Clinic</t>
        </is>
      </c>
      <c r="P299" s="186" t="inlineStr">
        <is>
          <t>ข้อ 99 Mock RxCU83</t>
        </is>
      </c>
      <c r="Q299" s="185" t="inlineStr">
        <is>
          <t>ข้อสอบจำลอง</t>
        </is>
      </c>
      <c r="R299" s="185" t="inlineStr">
        <is>
          <t>Mock RxCU83 ชุดที่ 1</t>
        </is>
      </c>
      <c r="S299" s="185" t="inlineStr">
        <is>
          <t>CASE_MOCK83_06</t>
        </is>
      </c>
    </row>
    <row r="300" ht="24" customHeight="1" s="49">
      <c r="A300" s="185" t="n">
        <v>298</v>
      </c>
      <c r="B300" s="186" t="n"/>
      <c r="C300" s="186" t="inlineStr">
        <is>
          <t>104. ผู้ป่วยติดเชื้อ HIV ร่วมกับวัณโรค ได้รับการรักษาด้วยยาต้านไวรัสและยารักษาวัณโรคสูตรมาตรฐาน ต่อมาเริ่มมีอาการชา ปวดแสบปวดร้อน และรู้สึกซ่าๆ ที่ปลายมือและปลายเท้า (Peripheral Neuropathy) ข้อใดเป็นสาเหตุหลักของการเกิดอาการดังกล่าว</t>
        </is>
      </c>
      <c r="D300" s="186" t="n"/>
      <c r="E300" s="186" t="inlineStr">
        <is>
          <t>ภาวะขาด Vitamin D เนื่องจากได้รับแสงแดดไม่เพียงพอ</t>
        </is>
      </c>
      <c r="F300" s="186" t="inlineStr">
        <is>
          <t>ภาวะขาด Vitamin B6 (Pyridoxine) จากผลของยา Isoniazid</t>
        </is>
      </c>
      <c r="G300" s="186" t="inlineStr">
        <is>
          <t>ภาวะขาด Folate เนื่องจากการสูญเสียออกทางปัสสาวะเพิ่มขึ้น</t>
        </is>
      </c>
      <c r="H300" s="186" t="inlineStr">
        <is>
          <t>ภาวะขาด Vitamin B12 เนื่องจากการดูดซึมที่ลำไส้ผิดปกติ</t>
        </is>
      </c>
      <c r="I300" s="186" t="inlineStr">
        <is>
          <t>ภาวะขาดธาตุสังกะสี (Zinc) จากอาการเบื่ออาหาร</t>
        </is>
      </c>
      <c r="J300" s="185" t="inlineStr">
        <is>
          <t>2</t>
        </is>
      </c>
      <c r="K300" s="186" t="inlineStr">
        <is>
          <t>✅ คำตอบที่ถูกต้อง: ข้อ ข. ภาวะขาด Vitamin B6 (Pyridoxine) จากผลของยา Isoniazid
🎯 ทำไมข้อนี้ถึงถูก:
🎯 ทำไมข้อนี้ถึงถูก: Isoniazid มีโครงสร้างคล้ายคลึงกับ Pyridoxine โดยยาจะเข้าจับกับเอนไซม์ Pyridoxal phosphokinase ยับยั้งการเปลี่ยน Vitamin B6 เป็นรูปออกฤทธิ์ (Pyridoxal-5-phosphate) และรวมตัวกับ Pyridoxal เกิดเป็นสารเชิงซ้อนไฮดราโซนที่ถูกขับออกทางปัสสาวะ ทำให้เกิดภาวะขาดวิตามินบี 6 อย่างรวดเร็ว ส่งผลให้เกิด Peripheral neuropathy โดยเฉพาะในผู้ป่วย HIV, เบาหวาน, ผู้ติดสุราเรื้อรัง และหญิงตั้งครรภ์ จึงต้องให้ Vitamin B6 (Pyridoxine 50-100 mg/day) ควบคู่กับ INH เสมอ
🔍 ข้ออื่นผิดเพราะอะไร:
• ข้อ ก. ขาด Vitamin D: ทำให้เกิด Osteomalacia หรือกระดูกพรุน ไม่ได้ทำให้เกิด peripheral neuropathy เด่นชัด
• ข้อ ค. ขาด Folate: ทำให้เกิด Macrocytic anemia
• ข้อ ง. ขาด Vitamin B12: ทำให้เกิดชาได้ แต่ในบริบทของผู้ป่วยที่เริ่มยาต้านวัณโรค สาเหตุโดยตรงที่พบบ่อยที่สุดคือ INH-induced B6 deficiency
• ข้อ จ. ขาดสังกะสี: ทำให้การรับรสผิดปกติ แผลหายช้า ผมร่วง
• --</t>
        </is>
      </c>
      <c r="L300" s="186" t="n"/>
      <c r="M300" s="186" t="inlineStr">
        <is>
          <t>Infectious diseases</t>
        </is>
      </c>
      <c r="N300" s="186" t="inlineStr">
        <is>
          <t>Tuberculosis</t>
        </is>
      </c>
      <c r="O300" s="185" t="inlineStr">
        <is>
          <t>Clinic</t>
        </is>
      </c>
      <c r="P300" s="186" t="inlineStr">
        <is>
          <t>ข้อ 104 Mock RxCU83</t>
        </is>
      </c>
      <c r="Q300" s="185" t="inlineStr">
        <is>
          <t>ข้อสอบจำลอง</t>
        </is>
      </c>
      <c r="R300" s="185" t="inlineStr">
        <is>
          <t>Mock RxCU83 ชุดที่ 1</t>
        </is>
      </c>
      <c r="S300" s="185" t="n"/>
    </row>
    <row r="301" ht="24" customHeight="1" s="49">
      <c r="A301" s="185" t="n">
        <v>299</v>
      </c>
      <c r="B301" s="186" t="n"/>
      <c r="C301" s="186" t="inlineStr">
        <is>
          <t>16. ชายไทยอายุ 30 ปี ไม่มีโรคประจำตัว ตรวจสุขภาพพบผล Anti-HIV เป็นบวก (Reactive) และได้รับการยืนยันผลด้วยวิธี Nucleic Acid Testing (NAT) ผลตรวจระดับ CD4 count = 350 cells/mm³, HIV Viral load = 150,000 copies/mL ตรวจร่างกายไม่พบอาการของโรคติดเชื้อฉวยโอกาส ข้อใดคือแนวทางการเริ่มยาต้านไวรัส (Antiretroviral therapy: ART) ที่ถูกต้องที่สุดตามแนวทางการรักษาของประเทศไทย</t>
        </is>
      </c>
      <c r="D301" s="186" t="n"/>
      <c r="E301" s="186" t="inlineStr">
        <is>
          <t>ให้คำปรึกษาและเริ่มยาต้านไวรัสโดยเร็วที่สุด (Rapid / Same-day ART initiation) ทุกรายโดยไม่ต้องรอระดับ CD4</t>
        </is>
      </c>
      <c r="F301" s="186" t="inlineStr">
        <is>
          <t>แนะนำให้ติดตามสุขภาพและตรวจซ้ำทุก 3 เดือน โดยยังไม่ต้องเริ่มยาจนกว่า CD4 จะต่ำกว่า 200 cells/mm³</t>
        </is>
      </c>
      <c r="G301" s="186" t="inlineStr">
        <is>
          <t>รอจนกว่าผู้ป่วยจะเกิดการติดเชื้อฉวยโอกาสจึงเริ่มยาต้านไวรัส</t>
        </is>
      </c>
      <c r="H301" s="186" t="inlineStr">
        <is>
          <t>ให้ยาต้านไวรัสเฉพาะเมื่อระดับ Viral load สูงเกิน 500,000 copies/mL</t>
        </is>
      </c>
      <c r="I301" s="186" t="inlineStr">
        <is>
          <t>ให้ยาปฏิชีวนะป้องกันการติดเชื้อฉวยโอกาสอย่างเดียวเป็นเวลา 6 เดือนก่อนเริ่มยาต้านไวรัส</t>
        </is>
      </c>
      <c r="J301" s="185" t="inlineStr">
        <is>
          <t>1</t>
        </is>
      </c>
      <c r="K301" s="186" t="inlineStr">
        <is>
          <t>✅ คำตอบที่ถูกต้อง: ข้อ ก. ให้คำปรึกษาและเริ่มยาต้านไวรัสโดยเร็วที่สุด (Rapid / Same-day ART initiation) ทุกรายโดยไม่ต้องรอระดับ CD4
🎯 ทำไมข้อนี้ถึงถูก:
🎯 ทำไมข้อนี้ถึงถูก: ตามแนวทางการตรวจรักษาและป้องกันการติดเชื้อเอชไอวี ประเทศไทย ปี 2564/2565 แนะนำให้ "เริ่มยาต้านไวรัสเอชไอวีในผู้ติดเชื้อทุกรายโดยเร็วที่สุด ไม่จำกัดระดับ CD4 count (Treat all regardless of CD4 count)" ทันทีที่ผู้ป่วยมีความพร้อมและไม่มีข้อห้ามทางการแพทย์ (Same-day หรือ Rapid initiation ภายใน 1-2 สัปดาห์) เพื่อลดอัตราการเจ็บป่วย การเสียชีวิต และป้องกันการถ่ายทอดเชื้อไปสู่ผู้อื่น (U=U: Undetectable = Untransmittable)
🔍 ข้ออื่นผิดเพราะอะไร:
• ข้อ ข. ค. และ ง. เป็นแนวทางในอดีต ซึ่งปัจจุบันยกเลิกเกณฑ์จำกัด CD4 และ Viral load แล้ว
• ข้อ จ. CD4 350 cells/mm³ ยังไม่เข้าเกณฑ์การให้ Primary prophylaxis (PCP prophylaxis เริ่มเมื่อ CD4 &lt; 200)
• --</t>
        </is>
      </c>
      <c r="L301" s="186" t="n"/>
      <c r="M301" s="186" t="inlineStr">
        <is>
          <t>Infectious diseases</t>
        </is>
      </c>
      <c r="N301" s="186" t="inlineStr">
        <is>
          <t>HIV &amp; Opportunistic Infections</t>
        </is>
      </c>
      <c r="O301" s="185" t="inlineStr">
        <is>
          <t>Clinic</t>
        </is>
      </c>
      <c r="P301" s="186" t="inlineStr">
        <is>
          <t>ข้อ 16 Mock RxCU83 ชุดที่ 2</t>
        </is>
      </c>
      <c r="Q301" s="185" t="inlineStr">
        <is>
          <t>ข้อสอบจำลอง</t>
        </is>
      </c>
      <c r="R301" s="185" t="inlineStr">
        <is>
          <t>Mock RxCU83 ชุดที่ 2</t>
        </is>
      </c>
      <c r="S301" s="185" t="n"/>
    </row>
    <row r="302" ht="24" customHeight="1" s="49">
      <c r="A302" s="185" t="n">
        <v>300</v>
      </c>
      <c r="B302" s="186" t="n"/>
      <c r="C302" s="186" t="inlineStr">
        <is>
          <t>17. ตามแนวทางการตรวจรักษาและป้องกันการติดเชื้อเอชไอวี ประเทศไทย ปี 2564/2565 สูตรยาต้านไวรัสขนานแรก (Preferred first-line ART regimen) ที่แนะนำสำหรับผู้ติดเชื้อเอชไอวีรายใหม่ในผู้ใหญ่ที่ไม่มีข้อห้ามใช้ คือสูตรใด</t>
        </is>
      </c>
      <c r="D302" s="186" t="n"/>
      <c r="E302" s="186" t="inlineStr">
        <is>
          <t>TDF + 3TC + DTG (Tenofovir disoproxil fumarate + Lamivudine + Dolutegravir)</t>
        </is>
      </c>
      <c r="F302" s="186" t="inlineStr">
        <is>
          <t>TDF + 3TC + EFV (Tenofovir disoproxil fumarate + Lamivudine + Efavirenz)</t>
        </is>
      </c>
      <c r="G302" s="186" t="inlineStr">
        <is>
          <t>AZT + 3TC + NVP (Zidovudine + Lamivudine + Nevirapine)</t>
        </is>
      </c>
      <c r="H302" s="186" t="inlineStr">
        <is>
          <t>ABC + 3TC + ATV/r (Abacavir + Lamivudine + Atazanavir/ritonavir)</t>
        </is>
      </c>
      <c r="I302" s="186" t="inlineStr">
        <is>
          <t>DRV/c + FTC + TAF (Darunavir/cobicistat + Emtricitabine + Tenofovir alafenamide)</t>
        </is>
      </c>
      <c r="J302" s="185" t="inlineStr">
        <is>
          <t>1</t>
        </is>
      </c>
      <c r="K302" s="186" t="inlineStr">
        <is>
          <t>✅ คำตอบที่ถูกต้อง: ข้อ ก. TDF + 3TC + DTG (Tenofovir disoproxil fumarate + Lamivudine + Dolutegravir)
🎯 ทำไมข้อนี้ถึงถูก:
🎯 ทำไมข้อนี้ถึงถูก: สูตรยาขนานแรกที่แนะนำอันดับ 1 ของไทย (Preferred First-line regimen) และ WHO Guidelines คือยากลุ่ม 2 NRTIs + 1 INSTI ได้แก่ TDF 300 mg + 3TC 300 mg (หรือ FTC 200 mg) + DTG 50 mg รับประทานวันละ 1 ครั้ง เนื่องจากมีประสิทธิภาพในการกดเชื้อไวรัสได้รวดเร็ว มีแนวกั้นต่อการดื้อยาสูงมาก (High genetic barrier to resistance) และมีผลข้างเคียงน้อยกว่าสูตรที่ใช้ Efavirenz
🔍 ข้ออื่นผิดเพราะอะไร:
• ข้อ ข. TDF + 3TC + EFV เป็นสูตรทางเลือก (Alternative) เนื่องจาก EFV มีแนวกั้นต่อการดื้อยาต่ำและพบปัญหา CNS side effects
• ข้อ ค. AZT + 3TC + NVP เป็นสูตรยุคเก่าที่มีพิษต่อไขกระดูกและตับสูง ไม่แนะนำเป็นสูตรแรกแล้ว
• ข้อ ง. และ จ. เป็นสูตรทางเลือกเฉพาะกลุ่มหรือสูตรยาแนวที่สอง
• --</t>
        </is>
      </c>
      <c r="L302" s="186" t="n"/>
      <c r="M302" s="186" t="inlineStr">
        <is>
          <t>Infectious diseases</t>
        </is>
      </c>
      <c r="N302" s="186" t="inlineStr">
        <is>
          <t>HIV &amp; Opportunistic Infections</t>
        </is>
      </c>
      <c r="O302" s="185" t="inlineStr">
        <is>
          <t>Clinic</t>
        </is>
      </c>
      <c r="P302" s="186" t="inlineStr">
        <is>
          <t>ข้อ 17 Mock RxCU83 ชุดที่ 2</t>
        </is>
      </c>
      <c r="Q302" s="185" t="inlineStr">
        <is>
          <t>ข้อสอบจำลอง</t>
        </is>
      </c>
      <c r="R302" s="185" t="inlineStr">
        <is>
          <t>Mock RxCU83 ชุดที่ 2</t>
        </is>
      </c>
      <c r="S302" s="185" t="n"/>
    </row>
    <row r="303" ht="24" customHeight="1" s="49">
      <c r="A303" s="185" t="n">
        <v>301</v>
      </c>
      <c r="B303" s="186" t="n"/>
      <c r="C303" s="186" t="inlineStr">
        <is>
          <t>18. การตรวจคัดกรองอัลลีลทางพันธุกรรม HLA-B5701 มีความจำเป็นต้องตรวจก่อนเริ่มต้นการสั่งใช้ยาต้านไวรัสเอชไอวีในข้อใด เพื่อป้องกันการเกิดภาวะภูมิแพ้ยาที่รุนแรงถึงแก่ชีวิต (Severe hypersensitivity reaction)</t>
        </is>
      </c>
      <c r="D303" s="186" t="n"/>
      <c r="E303" s="186" t="inlineStr">
        <is>
          <t>Tenofovir disoproxil fumarate</t>
        </is>
      </c>
      <c r="F303" s="186" t="inlineStr">
        <is>
          <t>Abacavir</t>
        </is>
      </c>
      <c r="G303" s="186" t="inlineStr">
        <is>
          <t>Efavirenz</t>
        </is>
      </c>
      <c r="H303" s="186" t="inlineStr">
        <is>
          <t>Dolutegravir</t>
        </is>
      </c>
      <c r="I303" s="186" t="inlineStr">
        <is>
          <t>Nevirapine</t>
        </is>
      </c>
      <c r="J303" s="185" t="inlineStr">
        <is>
          <t>2</t>
        </is>
      </c>
      <c r="K303" s="186" t="inlineStr">
        <is>
          <t>✅ คำตอบที่ถูกต้อง: ข้อ ข. Abacavir
🎯 ทำไมข้อนี้ถึงถูก:
🎯 ทำไมข้อนี้ถึงถูก: ยา Abacavir (ABC) สัมพันธ์อย่างแนบแน่นกับการเกิด Abacavir Hypersensitivity Reaction (AHR) ซึ่งมีอาการไข้ ผื่น ปวดเมื่อย คลื่นไส้อาเจียน และระบบหายใจล้มเหลวในผู้ป่วยที่มีอัลลีล HLA-B5701 ดังนั้นแนวทางเวชปฏิบัติสากลจึงกำหนดเป็นมาตรฐานว่า "ต้องตรวจคัดกรอง HLA-B5701 ก่อนเริ่มยา Abacavir ทุกครั้ง หากผลเป็นบวก ห้ามใช้ยานี้โดยเด็ดขาด"
🔍 ข้ออื่นผิดเพราะอะไร:
• ข้อ ก. Tenofovir: สัมพันธ์กับพิษต่อไตและกระดูก ไม่เกี่ยวกับ HLA-B5701
• ข้อ ค. และ จ. Efavirenz / Nevirapine: สัมพันธ์กับ CYP2B6 หรือ HLA-B3505 ไม่ใช่ HLA-B5701
• ข้อ ง. Dolutegravir: ไม่สัมพันธ์กับ HLA-B5701
• --</t>
        </is>
      </c>
      <c r="L303" s="186" t="n"/>
      <c r="M303" s="186" t="inlineStr">
        <is>
          <t>Infectious diseases</t>
        </is>
      </c>
      <c r="N303" s="186" t="inlineStr">
        <is>
          <t>HIV &amp; Opportunistic Infections</t>
        </is>
      </c>
      <c r="O303" s="185" t="inlineStr">
        <is>
          <t>Clinic</t>
        </is>
      </c>
      <c r="P303" s="186" t="inlineStr">
        <is>
          <t>ข้อ 18 Mock RxCU83 ชุดที่ 2</t>
        </is>
      </c>
      <c r="Q303" s="185" t="inlineStr">
        <is>
          <t>ข้อสอบจำลอง</t>
        </is>
      </c>
      <c r="R303" s="185" t="inlineStr">
        <is>
          <t>Mock RxCU83 ชุดที่ 2</t>
        </is>
      </c>
      <c r="S303" s="185" t="n"/>
    </row>
    <row r="304" ht="24" customHeight="1" s="49">
      <c r="A304" s="185" t="n">
        <v>302</v>
      </c>
      <c r="B304" s="186" t="n"/>
      <c r="C304" s="186" t="inlineStr">
        <is>
          <t>19. ขั้นตอนใดในวงจรชีวิต (Life cycle) ของการติดเชื้อไวรัส HIV ที่มีบทบาทสำคัญที่สุดที่ทำให้ไวรัสมีความสามารถในการกลายพันธุ์สูงและเกิดการดื้อยา (Drug resistance) ได้อย่างรวดเร็ว</t>
        </is>
      </c>
      <c r="D304" s="186" t="n"/>
      <c r="E304" s="186" t="inlineStr">
        <is>
          <t>การยึดเกาะของ Gp120 กับ CD4 receptor และ Co-receptor</t>
        </is>
      </c>
      <c r="F304" s="186" t="inlineStr">
        <is>
          <t>การรวมตัว (Integration) ของ Viral DNA เข้าสู่โครโมโซมของเซลล์เจ้าบ้าน</t>
        </is>
      </c>
      <c r="G304" s="186" t="inlineStr">
        <is>
          <t>การถอดรหัสย้อนกลับสร้าง DNA จาก RNA โดยเอนไซม์ Reverse Transcriptase</t>
        </is>
      </c>
      <c r="H304" s="186" t="inlineStr">
        <is>
          <t>การตัดย่อยสายโพลีโปรตีนโดยเอนไซม์ Protease ในระยะ maturation</t>
        </is>
      </c>
      <c r="I304" s="186" t="inlineStr">
        <is>
          <t>การหลุดออกจากเซลล์เจ้าบ้าน (Budding) ของไวรัสตัวใหม่</t>
        </is>
      </c>
      <c r="J304" s="185" t="inlineStr">
        <is>
          <t>3</t>
        </is>
      </c>
      <c r="K304" s="186" t="inlineStr">
        <is>
          <t>✅ คำตอบที่ถูกต้อง: ข้อ ค. การถอดรหัสย้อนกลับสร้าง DNA จาก RNA โดยเอนไซม์ Reverse Transcriptase
🎯 ทำไมข้อนี้ถึงถูก:
🎯 ทำไมข้อนี้ถึงถูก: เอนไซม์ Reverse Transcriptase (RT) ของเชื้อ HIV ขาดคุณสมบัติการตรวจทานความถูกต้อง (Lacks 3' to 5' proofreading exonuclease activity) ทำให้เกิดอัตราความผิดพลาดในการสังเคราะห์สายดีเอ็นเอสูงมาก (High mutation rate ประมาณ 1 ใน 10,000 เบส) การกลายพันธุ์ที่สะสมอย่างรวดเร็วนี้ส่งผลให้เกิดสายพันธุ์ย่อยที่มีการดื้อยาต้านไวรัสเกิดขึ้นได้ง่าย
🔍 ข้ออื่นผิดเพราะอะไร:
• ข้อ ก. ข. ง. และ จ. เป็นขั้นตอนสำคัญในวงจรชีวิตของไวรัส แต่ไม่ใช่ขั้นตอนที่รับผิดชอบโดยตรงต่อการสร้างความแปรผันทางพันธุกรรมและการกลายพันธุ์
• --</t>
        </is>
      </c>
      <c r="L304" s="186" t="n"/>
      <c r="M304" s="186" t="inlineStr">
        <is>
          <t>Infectious diseases</t>
        </is>
      </c>
      <c r="N304" s="186" t="inlineStr">
        <is>
          <t>HIV &amp; Opportunistic Infections</t>
        </is>
      </c>
      <c r="O304" s="185" t="inlineStr">
        <is>
          <t>Clinic</t>
        </is>
      </c>
      <c r="P304" s="186" t="inlineStr">
        <is>
          <t>ข้อ 19 Mock RxCU83 ชุดที่ 2</t>
        </is>
      </c>
      <c r="Q304" s="185" t="inlineStr">
        <is>
          <t>ข้อสอบจำลอง</t>
        </is>
      </c>
      <c r="R304" s="185" t="inlineStr">
        <is>
          <t>Mock RxCU83 ชุดที่ 2</t>
        </is>
      </c>
      <c r="S304" s="185" t="n"/>
    </row>
    <row r="305" ht="24" customHeight="1" s="49">
      <c r="A305" s="185" t="n">
        <v>303</v>
      </c>
      <c r="B305" s="186" t="n"/>
      <c r="C305" s="186" t="inlineStr">
        <is>
          <t>20. เพราะเหตุใดเชื้อไวรัส HIV จึงยังคงแฝงตัวอยู่ในร่างกายของผู้ติดเชื้อได้ตลอดชีวิต แม้ว่าจะได้รับยาต้านไวรัสอย่างสม่ำเสมอจนตรวจไม่พบไวรัสในกระแสเลือด (Undetectable viral load)</t>
        </is>
      </c>
      <c r="D305" s="186" t="n"/>
      <c r="E305" s="186" t="inlineStr">
        <is>
          <t>ไวรัสยังคงแบ่งตัวในกระแสเลือดอย่างต่อเนื่องแต่มีปริมาณต่ำกว่าขีดจำกัดของเครื่องมือตรวจ</t>
        </is>
      </c>
      <c r="F305" s="186" t="inlineStr">
        <is>
          <t>มีแหล่งกักเก็บเชื้อแฝงตัว (Latent viral reservoirs) ในเซลล์ Resting Memory CD4+ T cells</t>
        </is>
      </c>
      <c r="G305" s="186" t="inlineStr">
        <is>
          <t>เอนไซม์ Protease inhibitor ไม่สามารถยับยั้งการหลุดออกจากเซลล์ของไวรัสได้ 100%</t>
        </is>
      </c>
      <c r="H305" s="186" t="inlineStr">
        <is>
          <t>ไวรัสกลายพันธุ์ไปใช้ตัวรับชนิดอื่นที่ไม่ตอบสนองต่อยาต้านไวรัส</t>
        </is>
      </c>
      <c r="I305" s="186" t="inlineStr">
        <is>
          <t>ไวรัสสร้างแผ่นชีวฟิล์ม (Biofilm) ปกคลุมพื้นผิวเซลล์เม็ดเลือดขาว</t>
        </is>
      </c>
      <c r="J305" s="185" t="inlineStr">
        <is>
          <t>2</t>
        </is>
      </c>
      <c r="K305" s="186" t="inlineStr">
        <is>
          <t>✅ คำตอบที่ถูกต้อง: ข้อ ข. มีแหล่งกักเก็บเชื้อแฝงตัว (Latent viral reservoirs) ในเซลล์ Resting Memory CD4+ T cells
🎯 ทำไมข้อนี้ถึงถูก:
🎯 ทำไมข้อนี้ถึงถูก: การที่เชื้อ HIV ไม่สามารถรักษาให้หายขาดได้จากร่างกาย (Eradication cure) เกิดจากการที่ยีนของไวรัส (Proviral DNA) แทรกตัวเข้าไปอยู่ในโครโมโซมของเซลล์เม็ดเลือดขาวกลุ่ม Resting memory CD4+ T cells และเซลล์กลุ่ม Macrophages ซึ่งอยู่ในสภาวะสงบนิ่ง (Transcriptionally silent latent reservoirs) ทำให้ยาต้านไวรัสไม่สามารถออกฤทธิ์ทำลายได้ และระบบภูมิคุ้มกันมองไม่เห็น หากหยุดยา ไวรัสจะกลับมาแบ่งตัวใหม่ทันที (Viral rebound)
🔍 ข้ออื่นผิดเพราะอะไร:
• ข้อ ก. ยาต้านไวรัสสามารถยับยั้งการแบ่งตัวได้อย่างสมบูรณ์ เชื้อที่คงอยู่เกิดจาก latent cells ไม่ใช่ actively replicating virus
• ข้อ ค. ง. และ จ. ไม่ใช่พยาธิสรีรวิทยาของการคงอยู่แบบแฝงตัว (Viral latency)
• --</t>
        </is>
      </c>
      <c r="L305" s="186" t="n"/>
      <c r="M305" s="186" t="inlineStr">
        <is>
          <t>Infectious diseases</t>
        </is>
      </c>
      <c r="N305" s="186" t="inlineStr">
        <is>
          <t>HIV &amp; Opportunistic Infections</t>
        </is>
      </c>
      <c r="O305" s="185" t="inlineStr">
        <is>
          <t>Clinic</t>
        </is>
      </c>
      <c r="P305" s="186" t="inlineStr">
        <is>
          <t>ข้อ 20 Mock RxCU83 ชุดที่ 2</t>
        </is>
      </c>
      <c r="Q305" s="185" t="inlineStr">
        <is>
          <t>ข้อสอบจำลอง</t>
        </is>
      </c>
      <c r="R305" s="185" t="inlineStr">
        <is>
          <t>Mock RxCU83 ชุดที่ 2</t>
        </is>
      </c>
      <c r="S305" s="185" t="n"/>
    </row>
    <row r="306" ht="24" customHeight="1" s="49">
      <c r="A306" s="185" t="n">
        <v>304</v>
      </c>
      <c r="B306" s="186" t="n"/>
      <c r="C306" s="186" t="inlineStr">
        <is>
          <t>21. กลไกการออกฤทธิ์ระดับโมเลกุลที่เป็นเป้าหมายสำคัญของยากลุ่ม Integrase Strand Transfer Inhibitors (INSTIs เช่น Dolutegravir, Bictegravir) ในวงจรชีวิตของเชื้อ HIV คือข้อใด</t>
        </is>
      </c>
      <c r="D306" s="186" t="n"/>
      <c r="E306" s="186" t="inlineStr">
        <is>
          <t>ยับยั้งการเปลี่ยน Single-stranded RNA เป็น Double-stranded DNA</t>
        </is>
      </c>
      <c r="F306" s="186" t="inlineStr">
        <is>
          <t>ยับยั้งการเปิดแคปซิด (Uncoating) ภายในไซโทพลาซึม</t>
        </is>
      </c>
      <c r="G306" s="186" t="inlineStr">
        <is>
          <t>ยับยั้งการเชื่อมต่อและแทรกสาย Double-stranded DNA ของไวรัสเข้าสู่โครโมโซมของเซลล์เจ้าบ้าน (Host cell genome)</t>
        </is>
      </c>
      <c r="H306" s="186" t="inlineStr">
        <is>
          <t>ยับยั้งการจับของไวรัสกับตัวรับ CCR5 บนผิวเซลล์</t>
        </is>
      </c>
      <c r="I306" s="186" t="inlineStr">
        <is>
          <t>ยับยั้งการตัดสายโปรตีนพรีเคอร์เซอร์ในการประกอบเป็นอนุภาคไวรัสที่สมบูรณ์</t>
        </is>
      </c>
      <c r="J306" s="185" t="inlineStr">
        <is>
          <t>3</t>
        </is>
      </c>
      <c r="K306" s="186" t="inlineStr">
        <is>
          <t>✅ คำตอบที่ถูกต้อง: ข้อ ค. ยับยั้งการเชื่อมต่อและแทรกสาย Double-stranded DNA ของไวรัสเข้าสู่โครโมโซมของเซลล์เจ้าบ้าน (Host cell genome)
🎯 ทำไมข้อนี้ถึงถูก:
🎯 ทำไมข้อนี้ถึงถูก: ยากลุ่ม INSTIs ออกฤทธิ์จับขัดขวางที่ตำแหน่งเร่ง (Active site) ของเอนไซม์ Integrase โดยแย่งจับกับไอออนโลหะคู่ (Divalent metal ions: Mg²⁺) ทำให้เอนไซม์ไม่สามารถทำปฏิกิริยา Strand transfer ในการสอดแทรกและเชื่อมต่อสายดีเอ็นเอของไวรัสเข้ากับจีโนมของเซลล์เจ้าบ้านได้
🔍 ข้ออื่นผิดเพราะอะไร:
• ข้อ ก. เป็นกลไกของยากลุ่ม NRTIs และ NNRTIs
• ข้อ ข. เป็นกลไกของยากลุ่ม Capsid inhibitors (เช่น Lenacapavir)
• ข้อ ง. เป็นกลไกของยากลุ่ม CCR5 antagonists (เช่น Maraviroc)
• ข้อ จ. เป็นกลไกของยากลุ่ม Protease inhibitors (PIs)
• --</t>
        </is>
      </c>
      <c r="L306" s="186" t="n"/>
      <c r="M306" s="186" t="inlineStr">
        <is>
          <t>Infectious diseases</t>
        </is>
      </c>
      <c r="N306" s="186" t="inlineStr">
        <is>
          <t>HIV &amp; Opportunistic Infections</t>
        </is>
      </c>
      <c r="O306" s="185" t="inlineStr">
        <is>
          <t>Clinic</t>
        </is>
      </c>
      <c r="P306" s="186" t="inlineStr">
        <is>
          <t>ข้อ 21 Mock RxCU83 ชุดที่ 2</t>
        </is>
      </c>
      <c r="Q306" s="185" t="inlineStr">
        <is>
          <t>ข้อสอบจำลอง</t>
        </is>
      </c>
      <c r="R306" s="185" t="inlineStr">
        <is>
          <t>Mock RxCU83 ชุดที่ 2</t>
        </is>
      </c>
      <c r="S306" s="185" t="n"/>
    </row>
    <row r="307" ht="24" customHeight="1" s="49">
      <c r="A307" s="185" t="n">
        <v>305</v>
      </c>
      <c r="B307" s="186" t="n"/>
      <c r="C307" s="186" t="inlineStr">
        <is>
          <t>22. ข้อใดต่อไปนี้ ไม่ใช่ กลไกหลักที่ทำให้เซลล์เม็ดเลือดขาว CD4+ T lymphocytes มีจำนวนลดลงและถูกทำลายในผู้ป่วยที่ติดเชื้อเอชไอวี</t>
        </is>
      </c>
      <c r="D307" s="186" t="n"/>
      <c r="E307" s="186" t="inlineStr">
        <is>
          <t>การเกิด Lysis ของเยื่อหุ้มเซลล์จากการหลุดออกของอนุภาคไวรัสจำนวนมหาศาล (Massive virion budding)</t>
        </is>
      </c>
      <c r="F307" s="186" t="inlineStr">
        <is>
          <t>การถูกทำลายโดย Cytotoxic CD8+ T cells เมื่อตรวจพบแอนติเจนของไวรัสบนผิวเซลล์</t>
        </is>
      </c>
      <c r="G307" s="186" t="inlineStr">
        <is>
          <t>การเกิดกระบวนการตายแบบอะพอพโทซิส (Apoptosis) และไพรอปโทซิส (Pyroptosis)</t>
        </is>
      </c>
      <c r="H307" s="186" t="inlineStr">
        <is>
          <t>การถูกทำลายโดยตรงจากสารพิษ Exotoxin ที่เชื้อ HIV หลั่งออกมาในกระแสเลือด</t>
        </is>
      </c>
      <c r="I307" s="186" t="inlineStr">
        <is>
          <t>การกระตุ้นให้เกิดภาวะอักเสบเรื้อรัง (Chronic immune activation) อย่างต่อเนื่อง</t>
        </is>
      </c>
      <c r="J307" s="185" t="inlineStr">
        <is>
          <t>4</t>
        </is>
      </c>
      <c r="K307" s="186" t="inlineStr">
        <is>
          <t>✅ คำตอบที่ถูกต้อง: ข้อ ง. การถูกทำลายโดยตรงจากสารพิษ Exotoxin ที่เชื้อ HIV หลั่งออกมาในกระแสเลือด
🎯 ทำไมข้อนี้ถึงถูก:
🎯 ทำไมข้อนี้ถึงถูก: เชื้อ HIV เป็นไวรัส (Retrovirus) จึงไม่มีการผลิตหรือหลั่งสารพิษประเภท Exotoxin หรือ Endotoxin (ซึ่งเป็นคุณสมบัติเฉพาะของเชื้อแบคทีเรีย) การลดลงของเซลล์ CD4+ เกิดจาก cytopathic effects ของไวรัส, activation-induced apoptosis, pyroptosis ใน uninfected bystander cells, และการทำลายโดย CD8+ T cells
🔍 ข้ออื่นผิดเพราะอะไร:
• ข้อ ก. ข. ค. และ จ. ล้วนเป็นกลไกทางวิทยาภูมิคุ้มกันและพยาธิสรีรวิทยาที่สำคัญในการลดลงของ CD4+ T cells
• --</t>
        </is>
      </c>
      <c r="L307" s="186" t="n"/>
      <c r="M307" s="186" t="inlineStr">
        <is>
          <t>Infectious diseases</t>
        </is>
      </c>
      <c r="N307" s="186" t="inlineStr">
        <is>
          <t>HIV &amp; Opportunistic Infections</t>
        </is>
      </c>
      <c r="O307" s="185" t="inlineStr">
        <is>
          <t>Clinic</t>
        </is>
      </c>
      <c r="P307" s="186" t="inlineStr">
        <is>
          <t>ข้อ 22 Mock RxCU83 ชุดที่ 2</t>
        </is>
      </c>
      <c r="Q307" s="185" t="inlineStr">
        <is>
          <t>ข้อสอบจำลอง</t>
        </is>
      </c>
      <c r="R307" s="185" t="inlineStr">
        <is>
          <t>Mock RxCU83 ชุดที่ 2</t>
        </is>
      </c>
      <c r="S307" s="185" t="n"/>
    </row>
    <row r="308" ht="24" customHeight="1" s="49">
      <c r="A308" s="185" t="n">
        <v>306</v>
      </c>
      <c r="B308" s="186" t="n"/>
      <c r="C308" s="186" t="inlineStr">
        <is>
          <t>23. โปรตีนบนผิวเปลือกนอกของไวรัส HIV (Viral envelope glycoprotein) ชนิดใดที่ทำหน้าที่จำเพาะในการจับกับตัวรับ CD4 receptor บนผิวเซลล์เม็ดเลือดขาวเพื่อเริ่มต้นกระบวนการเข้าสู่เซลล์</t>
        </is>
      </c>
      <c r="D308" s="186" t="n"/>
      <c r="E308" s="186" t="inlineStr">
        <is>
          <t>Gp160</t>
        </is>
      </c>
      <c r="F308" s="186" t="inlineStr">
        <is>
          <t>Gp120</t>
        </is>
      </c>
      <c r="G308" s="186" t="inlineStr">
        <is>
          <t>Gp41</t>
        </is>
      </c>
      <c r="H308" s="186" t="inlineStr">
        <is>
          <t>P24</t>
        </is>
      </c>
      <c r="I308" s="186" t="inlineStr">
        <is>
          <t>P17</t>
        </is>
      </c>
      <c r="J308" s="185" t="inlineStr">
        <is>
          <t>2</t>
        </is>
      </c>
      <c r="K308" s="186" t="inlineStr">
        <is>
          <t>✅ คำตอบที่ถูกต้อง: ข้อ ข. Gp120
🎯 ทำไมข้อนี้ถึงถูก:
🎯 ทำไมข้อนี้ถึงถูก: เปลือกนอกของไวรัส HIV มี Envelope spike ที่ประกอบด้วย Heterodimer ของ Gp120 และ Gp41 โดยโปรตีน Gp120 ทำหน้าที่เป็น Surface glycoprotein ที่จับอย่างจำเพาะเจาะจงกับโมเลกุล CD4 receptor และเหนี่ยวนำให้เกิดการเปลี่ยนโครงรูปเพื่อไปจับกับ Co-receptor (CCR5 หรือ CXCR4) หลังจากนั้น Gp41 จะทำหน้าที่แทงทะลุและเหนี่ยวนำการหลอมรวมของเยื่อหุ้มเซลล์ (Membrane fusion)
🔍 ข้ออื่นผิดเพราะอะไร:
• ข้อ ก. Gp160: เป็นโปรตีนตั้งต้น (Precursor) ก่อนถูกตัดย่อยเป็น Gp120 และ Gp41
• ข้อ ค. Gp41: ทำหน้าที่เหนี่ยวนำการหลอมรวมเยื่อหุ้มเซลล์ (Transmembrane fusion)
• ข้อ ง. P24: เป็นโปรตีนแคปซิด (Capsid protein) ด้านใน
• ข้อ จ. P17: เป็นโปรตีนเมทริกซ์ (Matrix protein)
• --</t>
        </is>
      </c>
      <c r="L308" s="186" t="n"/>
      <c r="M308" s="186" t="inlineStr">
        <is>
          <t>Infectious diseases</t>
        </is>
      </c>
      <c r="N308" s="186" t="inlineStr">
        <is>
          <t>HIV &amp; Opportunistic Infections</t>
        </is>
      </c>
      <c r="O308" s="185" t="inlineStr">
        <is>
          <t>Clinic</t>
        </is>
      </c>
      <c r="P308" s="186" t="inlineStr">
        <is>
          <t>ข้อ 23 Mock RxCU83 ชุดที่ 2</t>
        </is>
      </c>
      <c r="Q308" s="185" t="inlineStr">
        <is>
          <t>ข้อสอบจำลอง</t>
        </is>
      </c>
      <c r="R308" s="185" t="inlineStr">
        <is>
          <t>Mock RxCU83 ชุดที่ 2</t>
        </is>
      </c>
      <c r="S308" s="185" t="n"/>
    </row>
    <row r="309" ht="24" customHeight="1" s="49">
      <c r="A309" s="185" t="n">
        <v>307</v>
      </c>
      <c r="B309" s="186" t="n"/>
      <c r="C309" s="186" t="inlineStr">
        <is>
          <t>30. ผู้ป่วยชายอายุ 30 ปี ตรวจพบการติดเชื้อ HIV (CD4 count 350 cells/mm³, Viral load 150,000 copies/mL) กำลังเตรียมความพร้อมในการเริ่มต้นยาต้านไวรัสสูตร TDF + 3TC + DTG คำแนะนำด้านสุขอนามัยและโภชนาการในข้อใดเหมาะสมที่สุดสำหรับผู้ป่วยรายนี้</t>
        </is>
      </c>
      <c r="D309" s="186" t="n"/>
      <c r="E309" s="186" t="inlineStr">
        <is>
          <t>รับประทานอาหารปรุงสุก สะอาด หลีกเลี่ยงอาหารดิบหรือกึ่งสุกกึ่งดิบ เพื่อป้องกันการติดเชื้อฉวยโอกาสในทางเดินอาหาร</t>
        </is>
      </c>
      <c r="F309" s="186" t="inlineStr">
        <is>
          <t>งดรับประทานอาหารประเภทโปรตีนและเนื้อสัตว์ทุกชนิดเพื่อลดภาระของตับในการขับยา</t>
        </is>
      </c>
      <c r="G309" s="186" t="inlineStr">
        <is>
          <t>ห้ามดื่มนมหรือผลิตภัณฑ์จากนมตลอดการรักษาเนื่องจากจะจับกับยาทุกตัวในสูตร</t>
        </is>
      </c>
      <c r="H309" s="186" t="inlineStr">
        <is>
          <t>งดรับประทานผักและผลไม้สดทุกชนิดแม้ว่าจะล้างสะอาดแล้วก็ตาม</t>
        </is>
      </c>
      <c r="I309" s="186" t="inlineStr">
        <is>
          <t>ดื่มน้ำสมุนไพรต้มสดปริมาณมากเพื่อช่วยขับสารพิษออกจากตับ</t>
        </is>
      </c>
      <c r="J309" s="185" t="inlineStr">
        <is>
          <t>1</t>
        </is>
      </c>
      <c r="K309" s="186" t="inlineStr">
        <is>
          <t>✅ คำตอบที่ถูกต้อง: ข้อ ก. รับประทานอาหารปรุงสุก สะอาด หลีกเลี่ยงอาหารดิบหรือกึ่งสุกกึ่งดิบ เพื่อป้องกันการติดเชื้อฉวยโอกาสในทางเดินอาหาร
🎯 ทำไมข้อนี้ถึงถูก:
🎯 ทำไมข้อนี้ถึงถูก: ในผู้ติดเชื้อเอชไอวี การรักษาสุขอนามัยด้านอาหารและน้ำดื่ม (Food and water safety) มีความสำคัญสูงสุดเพื่อป้องกันการติดเชื้อแบคทีเรียและโปรโตซัวฉวยโอกาสในทางเดินอาหาร (เช่น Salmonella, Campylobacter, Cryptosporidium) จึงแนะนำให้รับประทานอาหารที่ปรุงสุกใหม่ สะอาด และหลีกเลี่ยงเนื้อสัตว์ดิบ อาหารทะเลดิบ หรือไข่ลวก
🔍 ข้ออื่นผิดเพราะอะไร:
• ข้อ ข. ผู้ติดเชื้อเอชไอวีต้องการโปรตีนที่เพียงพอเพื่อเสริมสร้างระบบภูมิคุ้มกันและกล้ามเนื้อ
• ข้อ ค. แม้ Dolutegravir จะเกิดอันตรกิริยากับ Cations ในนมได้ แต่สามารถรับประทานพร้อมอาหารหรือเว้นระยะห่าง 2 ชั่วโมง ไม่จำเป็นต้องงดนมตลอดชีวิต
• ข้อ ง. ผักและผลไม้สดที่ล้างทำความสะอาดอย่างถูกวิธีสามารถรับประทานได้ตามปกติ
• ข้อ จ. สมุนไพรหลายชนิดอาจเกิด Drug interactions กับยาต้านไวรัสผ่านทาง CYP enzymes และ P-gp
• --</t>
        </is>
      </c>
      <c r="L309" s="186" t="n"/>
      <c r="M309" s="186" t="inlineStr">
        <is>
          <t>Infectious diseases</t>
        </is>
      </c>
      <c r="N309" s="186" t="inlineStr">
        <is>
          <t>HIV &amp; Opportunistic Infections</t>
        </is>
      </c>
      <c r="O309" s="185" t="inlineStr">
        <is>
          <t>Clinic</t>
        </is>
      </c>
      <c r="P309" s="186" t="inlineStr">
        <is>
          <t>ข้อ 30 Mock RxCU83 ชุดที่ 2 | [RECONSTRUCTED: ปรับแต่งและเติมเต็มบริบทโจทย์เพื่อความสมบูรณ์]</t>
        </is>
      </c>
      <c r="Q309" s="185" t="inlineStr">
        <is>
          <t>ข้อสอบจำลอง</t>
        </is>
      </c>
      <c r="R309" s="185" t="inlineStr">
        <is>
          <t>Mock RxCU83 ชุดที่ 2</t>
        </is>
      </c>
      <c r="S309" s="185" t="n"/>
    </row>
    <row r="310" ht="24" customHeight="1" s="49">
      <c r="A310" s="185" t="n">
        <v>308</v>
      </c>
      <c r="B310" s="186" t="n"/>
      <c r="C310" s="186" t="inlineStr">
        <is>
          <t>31. ในช่วงเริ่มต้นรับประทานยาต้านไวรัสเอชไอวี ผู้ป่วยบางรายอาจมีอาการคลื่นไส้ แน่นท้อง หรือเบื่ออาหารเล็กน้อย คำแนะนำด้านพฤติกรรมและการรับประทานอาหารในข้อใดเหมาะสมที่สุดเพื่อช่วยบรรเทาอาการดังกล่าว</t>
        </is>
      </c>
      <c r="D310" s="186" t="n"/>
      <c r="E310" s="186" t="inlineStr">
        <is>
          <t>รับประทานอาหารมื้อย่อยๆ แต่บ่อยครั้ง (Small frequent meals) และหลีกเลี่ยงอาหารทอด อาหารมันจัด หรือมีกลิ่นฉุน</t>
        </is>
      </c>
      <c r="F310" s="186" t="inlineStr">
        <is>
          <t>งดอาหารเช้าและรับประทานยาในขณะท้องว่างเพื่อเพิ่มการดูดซึมยาอย่างรวดเร็ว</t>
        </is>
      </c>
      <c r="G310" s="186" t="inlineStr">
        <is>
          <t>รับประทานอาหารมื้อใหญ่เพียงวันละ 1-2 มื้อ เพื่อให้กระเพาะอาหารมีเวลาพักผ่อน</t>
        </is>
      </c>
      <c r="H310" s="186" t="inlineStr">
        <is>
          <t>ดื่มน้ำผลไม้รสเปรี้ยวจัดหรือน้ำอัดลมทันทีหลังรับประทานยา</t>
        </is>
      </c>
      <c r="I310" s="186" t="inlineStr">
        <is>
          <t>ดื่มกาแฟเข้มข้นหลังอาหารเพื่อกระตุ้นการเคลื่อนไหวของระบบทางเดินอาหาร</t>
        </is>
      </c>
      <c r="J310" s="185" t="inlineStr">
        <is>
          <t>1</t>
        </is>
      </c>
      <c r="K310" s="186" t="inlineStr">
        <is>
          <t>✅ คำตอบที่ถูกต้อง: ข้อ ก. รับประทานอาหารมื้อย่อยๆ แต่บ่อยครั้ง (Small frequent meals) และหลีกเลี่ยงอาหารทอด อาหารมันจัด หรือมีกลิ่นฉุน
🎯 ทำไมข้อนี้ถึงถูก:
🎯 ทำไมข้อนี้ถึงถูก: อาการคลื่นไส้อาเจียนและไม่สบายท้องในระยะแรกของการเริ่มยาต้านไวรัส สามารถบรรเทาได้ด้วยการปรับพฤติกรรมการบริโภค โดยแบ่งรับประทานอาหารเป็นมื้อเล็กๆ 4-6 มื้อต่อวัน เคี้ยวช้าๆ หลีกเลี่ยงอาหารที่มีไขมันสูง อาหารทอด และอาหารที่มีกลิ่นฉุนรุนแรง ซึ่งช่วยลดการระคายเคืองกระเพาะอาหารและการหลั่งกรดเกิน
🔍 ข้ออื่นผิดเพราะอะไร:
• ข้อ ข. การอดอาหารและกินยาตอนท้องว่างมักจะยิ่งเพิ่มอาการคลื่นไส้และระคายเคืองกระเพาะอาหาร
• ข้อ ค. อาหารมื้อใหญ่จะทำให้กระเพาะขยายตัวและแน่นอึดอัด คลื่นไส้ง่ายขึ้น
• ข้อ ง. และ จ. น้ำผลไม้รสเปรี้ยวจัด น้ำอัดลม และกาแฟ มีฤทธิ์กระตุ้นการหลั่งกรดและระคายเคืองทางเดินอาหาร ยิ่งทำให้อาการแย่ลง
• --</t>
        </is>
      </c>
      <c r="L310" s="186" t="n"/>
      <c r="M310" s="186" t="inlineStr">
        <is>
          <t>Infectious diseases</t>
        </is>
      </c>
      <c r="N310" s="186" t="inlineStr">
        <is>
          <t>HIV &amp; Opportunistic Infections</t>
        </is>
      </c>
      <c r="O310" s="185" t="inlineStr">
        <is>
          <t>Clinic</t>
        </is>
      </c>
      <c r="P310" s="186" t="inlineStr">
        <is>
          <t>ข้อ 31 Mock RxCU83 ชุดที่ 2</t>
        </is>
      </c>
      <c r="Q310" s="185" t="inlineStr">
        <is>
          <t>ข้อสอบจำลอง</t>
        </is>
      </c>
      <c r="R310" s="185" t="inlineStr">
        <is>
          <t>Mock RxCU83 ชุดที่ 2</t>
        </is>
      </c>
      <c r="S310" s="185" t="n"/>
    </row>
    <row r="311" ht="24" customHeight="1" s="49">
      <c r="A311" s="185" t="n">
        <v>309</v>
      </c>
      <c r="B311" s="186" t="n"/>
      <c r="C311" s="186" t="inlineStr">
        <is>
          <t>50. ผู้ป่วยหญิงอายุ 24 ปี สุขภาพแข็งแรง ไม่มีโรคประจำตัว ไม่ได้ตั้งครรภ์ มาที่ร้านยาด้วยอาการปัสสาวะแสบขัด (Dysuria) ปัสสาวะบ่อยครั้งกะปริดกะปรอย เป็นมา 2 วัน ไม่มีไข้ ไม่มีอาการปวดหลังหรือสีข้าง เภสัชกรประเมินเบื้องต้นว่าเป็นภาวะกระเพาะปัสสาวะอักเสบเฉียบพลันแบบไม่มีภาวะแทรกซ้อน (Acute uncomplicated cystitis) การเลือกจ่ายยาปฏิชีวนะในข้อใดเหมาะสมที่สุดตามแนวทาง IDSA Guidelines</t>
        </is>
      </c>
      <c r="D311" s="186" t="n"/>
      <c r="E311" s="186" t="inlineStr">
        <is>
          <t>Ciprofloxacin 500 mg รับประทานวันละ 2 ครั้ง เป็นเวลา 3 วัน</t>
        </is>
      </c>
      <c r="F311" s="186" t="inlineStr">
        <is>
          <t>Co-trimoxazole (TMP/SMX 160/800 mg) 1 เม็ด รับประทานวันละ 2 ครั้ง เป็นเวลา 3 วัน</t>
        </is>
      </c>
      <c r="G311" s="186" t="inlineStr">
        <is>
          <t>Nitrofurantoin monohydrate/macrocrystals 100 mg รับประทานวันละ 2 ครั้ง พร้อมอาหาร เป็นเวลา 5 วัน</t>
        </is>
      </c>
      <c r="H311" s="186" t="inlineStr">
        <is>
          <t>Fosfomycin trometamol 3 g ผสมน้ำรับประทานครั้งเดียว (Single dose)</t>
        </is>
      </c>
      <c r="I311" s="186" t="inlineStr">
        <is>
          <t>Amoxicillin/clavulanic acid 1 g รับประทานวันละ 2 ครั้ง เป็นเวลา 5 วัน</t>
        </is>
      </c>
      <c r="J311" s="185" t="inlineStr">
        <is>
          <t>4</t>
        </is>
      </c>
      <c r="K311" s="186" t="inlineStr">
        <is>
          <t>✅ คำตอบที่ถูกต้อง: ข้อ ง. Fosfomycin trometamol 3 g ผสมน้ำรับประทานครั้งเดียว (Single dose)
🎯 ทำไมข้อนี้ถึงถูก:
🎯 ทำไมข้อนี้ถึงถูก: ตามแนวทางเวชปฏิบัติของสมาคมโรคติดเชื้อแห่งสหรัฐอเมริกา (IDSA Guidelines) ยาต้านจุลชีพทางเลือกแรก (First-line agents) สำหรับ Acute uncomplicated cystitis ได้แก่ Nitrofurantoin (ต้องให้ 5 วัน), Fosfomycin trometamol (3 g single dose), และ Pivmecillinam โดยตัวเลือก Fosfomycin 3 g single dose เป็นสูตรที่ให้ความสะดวกสูงสุด ช่วยเพิ่มความร่วมมือในการใช้ยาของผู้ป่วย และมีอัตราการดื้อยาของเชื้อ E. coli ต่ำมาก (ส่วน Nitrofurantoin ในข้อ ค. ระบุเพียง 3 วันซึ่งไม่ครบตามเกณฑ์มาตรฐาน 5 วัน)
🔍 ข้ออื่นผิดเพราะอะไร:
• ข้อ ก. Ciprofloxacin: จัดเป็นยากลุ่ม Fluoroquinolones ซึ่งไม่แนะนำเป็น First-line อีกต่อไปเนื่องจากเสี่ยงต่อการเกิดเชื้อดื้อยาและผลข้างเคียงรุนแรง (Collateral damage)
• ข้อ ข. TMP/SMX: ในประเทศไทยมีอัตราการดื้อยาของเชื้อ E. coli เกินกว่าร้อยละ 20 จึงไม่แนะนำให้ใช้ empiric
• ข้อ ค. Nitrofurantoin ต้องรับประทาน 5 วัน (ไม่ใช่ 3 วัน)
• ข้อ จ. Amox/Clav เป็นยากลุ่ม Second-line agent
• --</t>
        </is>
      </c>
      <c r="L311" s="186" t="n"/>
      <c r="M311" s="186" t="inlineStr">
        <is>
          <t>Infectious diseases</t>
        </is>
      </c>
      <c r="N311" s="186" t="inlineStr">
        <is>
          <t>Urinary tract infections (UTI)]</t>
        </is>
      </c>
      <c r="O311" s="185" t="inlineStr">
        <is>
          <t>Clinic</t>
        </is>
      </c>
      <c r="P311" s="186" t="inlineStr">
        <is>
          <t>ข้อ 50 Mock RxCU83 ชุดที่ 2</t>
        </is>
      </c>
      <c r="Q311" s="185" t="inlineStr">
        <is>
          <t>ข้อสอบจำลอง</t>
        </is>
      </c>
      <c r="R311" s="185" t="inlineStr">
        <is>
          <t>Mock RxCU83 ชุดที่ 2</t>
        </is>
      </c>
      <c r="S311" s="185" t="n"/>
    </row>
    <row r="312" ht="24" customHeight="1" s="49">
      <c r="A312" s="185" t="n">
        <v>310</v>
      </c>
      <c r="B312" s="186" t="n"/>
      <c r="C312" s="186" t="inlineStr">
        <is>
          <t>51. ข้อใดคือคำแนะนำในการรับประทานยาผง Fosfomycin trometamol สำหรับรักษาภาวะกระเพาะปัสสาวะอักเสบที่ถูกต้องที่สุดเพื่อให้ยาออกฤทธิ์ได้อย่างมีประสิทธิภาพสูงสุด</t>
        </is>
      </c>
      <c r="D312" s="186" t="n"/>
      <c r="E312" s="186" t="inlineStr">
        <is>
          <t>ละลายผงยาในน้ำเย็น 1 แก้ว และรับประทานทันทีหลังอาหารมื้อหนัก</t>
        </is>
      </c>
      <c r="F312" s="186" t="inlineStr">
        <is>
          <t>ละลายผงยาในน้ำเย็นครึ่งแก้ว รับประทานในขณะท้องว่าง (ก่อนนอนและหลังปัสสาวะทิ้งแล้ว)</t>
        </is>
      </c>
      <c r="G312" s="186" t="inlineStr">
        <is>
          <t>รับประทานพร้อมนมหรือยาลดกรดเพื่อลดการระคายเคืองกระเพาะอาหาร</t>
        </is>
      </c>
      <c r="H312" s="186" t="inlineStr">
        <is>
          <t>ผสมยาในน้ำร้อนจัดเพื่อช่วยให้ยาละลายสมบูรณ์</t>
        </is>
      </c>
      <c r="I312" s="186" t="inlineStr">
        <is>
          <t>แบ่งรับประทานครั้งละครึ่งซอง เช้าและเย็น เป็นเวลา 3 วัน</t>
        </is>
      </c>
      <c r="J312" s="185" t="inlineStr">
        <is>
          <t>2</t>
        </is>
      </c>
      <c r="K312" s="186" t="inlineStr">
        <is>
          <t>✅ คำตอบที่ถูกต้อง: ข้อ ข. ละลายผงยาในน้ำเย็นครึ่งแก้ว รับประทานในขณะท้องว่าง (ก่อนนอนและหลังปัสสาวะทิ้งแล้ว)
🎯 ทำไมข้อนี้ถึงถูก:
🎯 ทำไมข้อนี้ถึงถูก: Fosfomycin trometamol แนะนำให้รับประทานขณะท้องว่าง (Empty stomach: 2-3 ชั่วโมงก่อนหรือหลังอาหาร) เนื่องจากอาหารจะชะลอและลดการดูดซึมยา และเวลาที่เหมาะสมที่สุดคือ "ก่อนนอนหลังปัสสาวะทิ้งแล้ว" เพื่อให้ยาถูกขับออกและสะสมอยู่ในกระเพาะปัสสาวะด้วยความเข้มข้นสูงตลอดทั้งคืน (High urinary drug concentration เกินกว่าระดับ MIC ของเชื้อได้นานถึง 48-72 ชั่วโมง)
🔍 ข้ออื่นผิดเพราะอะไร:
• ข้อ ก. และ ค. อาหาร นม และยาลดกรดลดการดูดซึมยา
• ข้อ ง. น้ำร้อนอาจทำให้ตัวยาสลายตัว ควรใช้น้ำเย็นหรือน้ำอุณหภูมิห้อง
• ข้อ จ. Fosfomycin trometamol 3 g เป็นยาสำหรับรับประทานครั้งเดียวหมดซอง (Single dose) ห้ามแบ่งรับประทาน
• --</t>
        </is>
      </c>
      <c r="L312" s="186" t="n"/>
      <c r="M312" s="186" t="inlineStr">
        <is>
          <t>Infectious diseases</t>
        </is>
      </c>
      <c r="N312" s="186" t="inlineStr">
        <is>
          <t>Urinary tract infections (UTI)]</t>
        </is>
      </c>
      <c r="O312" s="185" t="inlineStr">
        <is>
          <t>Clinic</t>
        </is>
      </c>
      <c r="P312" s="186" t="inlineStr">
        <is>
          <t>ข้อ 51 Mock RxCU83 ชุดที่ 2</t>
        </is>
      </c>
      <c r="Q312" s="185" t="inlineStr">
        <is>
          <t>ข้อสอบจำลอง</t>
        </is>
      </c>
      <c r="R312" s="185" t="inlineStr">
        <is>
          <t>Mock RxCU83 ชุดที่ 2</t>
        </is>
      </c>
      <c r="S312" s="185" t="n"/>
    </row>
    <row r="313" ht="24" customHeight="1" s="49">
      <c r="A313" s="185" t="n">
        <v>311</v>
      </c>
      <c r="B313" s="186" t="n"/>
      <c r="C313" s="186" t="inlineStr">
        <is>
          <t>52. ผู้ป่วยหญิงที่มารับบริการที่ร้านยาด้วยอาการปัสสาวะแสบขัด อาการแสดงหรือข้อตรวจพบในข้อใดต่อไปนี้จัดเป็น สัญญาณอันตราย (Red flag symptoms) ที่บ่งชี้ถึงภาวะการติดเชื้อในระบบทางเดินปัสสาวะส่วนบน (Acute pyelonephritis) ซึ่งเภสัชกรต้องส่งต่อผู้ป่วยไปพบแพทย์ที่โรงพยาบาลทันที</t>
        </is>
      </c>
      <c r="D313" s="186" t="n"/>
      <c r="E313" s="186" t="inlineStr">
        <is>
          <t>ปัสสาวะมีสีขุ่นและมีกลิ่นฉุน</t>
        </is>
      </c>
      <c r="F313" s="186" t="inlineStr">
        <is>
          <t>รู้สึกปวดหน่วงบริเวณหัวหน่าวเล็กน้อย</t>
        </is>
      </c>
      <c r="G313" s="186" t="inlineStr">
        <is>
          <t>ปัสสาวะบ่อยครั้งกะปริดกะปรอย</t>
        </is>
      </c>
      <c r="H313" s="186" t="inlineStr">
        <is>
          <t>มีไข้สูง หนาวสั่น คลื่นไส้อาเจียน และมีอาการเคาะเจ็บบริเวณบั้นเอวหรือสีข้าง (Costovertebral angle tenderness)</t>
        </is>
      </c>
      <c r="I313" s="186" t="inlineStr">
        <is>
          <t>อาการปัสสาวะแสบขัดเป็นมา 2 วัน</t>
        </is>
      </c>
      <c r="J313" s="185" t="inlineStr">
        <is>
          <t>4</t>
        </is>
      </c>
      <c r="K313" s="186" t="inlineStr">
        <is>
          <t>✅ คำตอบที่ถูกต้อง: ข้อ ง. มีไข้สูง หนาวสั่น คลื่นไส้อาเจียน และมีอาการเคาะเจ็บบริเวณบั้นเอวหรือสีข้าง (Costovertebral angle tenderness)
🎯 ทำไมข้อนี้ถึงถูก:
🎯 ทำไมข้อนี้ถึงถูก: การมีไข้สูง หนาวสั่น ปวดเอว/สีข้าง (Flank pain) และ CVA tenderness เป็นอาการแสดงเฉพาะของการติดเชื้อที่กรวยไตและเนื้อไต (Upper UTI / Acute pyelonephritis) หรือมีภาวะติดเชื้อเข้าสู่กระแสเลือด (Urosepsis) ซึ่งไม่สามารถรักษาแบบผู้ป่วยนอกที่ร้านยาได้ ต้องส่งต่อโรงพยาบาลทันทีเพื่อรับยาปฏิชีวนะทางหลอดเลือดดำและตรวจประเมินเพิ่มเติม
🔍 ข้ออื่นผิดเพราะอะไร:
• ข้อ ก. ข. ค. และ จ. เป็นอาการแสดงตามปกติของการติดเชื้อทางเดินปัสสาวะส่วนล่างแบบไม่ซับซ้อน (Lower UTI / Cystitis)
• --</t>
        </is>
      </c>
      <c r="L313" s="186" t="n"/>
      <c r="M313" s="186" t="inlineStr">
        <is>
          <t>Infectious diseases</t>
        </is>
      </c>
      <c r="N313" s="186" t="inlineStr">
        <is>
          <t>Urinary tract infections (UTI)]</t>
        </is>
      </c>
      <c r="O313" s="185" t="inlineStr">
        <is>
          <t>Clinic</t>
        </is>
      </c>
      <c r="P313" s="186" t="inlineStr">
        <is>
          <t>ข้อ 52 Mock RxCU83 ชุดที่ 2</t>
        </is>
      </c>
      <c r="Q313" s="185" t="inlineStr">
        <is>
          <t>ข้อสอบจำลอง</t>
        </is>
      </c>
      <c r="R313" s="185" t="inlineStr">
        <is>
          <t>Mock RxCU83 ชุดที่ 2</t>
        </is>
      </c>
      <c r="S313" s="185" t="n"/>
    </row>
    <row r="314" ht="24" customHeight="1" s="49">
      <c r="A314" s="185" t="n">
        <v>312</v>
      </c>
      <c r="B314" s="186" t="n"/>
      <c r="C314" s="186" t="inlineStr">
        <is>
          <t>56. ข้อใดเป็นคำแนะนำทางโภชนาการและพฤติกรรมสุขภาพที่เหมาะสมที่สุดเพื่อป้องกันการเกิดโรคติดเชื้อในระบบทางเดินปัสสาวะซ้ำซ้อน (Recurrent UTI prevention) ในสตรีวัยเจริญพันธุ์</t>
        </is>
      </c>
      <c r="D314" s="186" t="n"/>
      <c r="E314" s="186" t="inlineStr">
        <is>
          <t>ดื่มน้ำสะอาดในปริมาณที่เพียงพอ (อย่างน้อยวันละ 2 ถึง 3 ลิตร) และไม่กลั้นปัสสาวะ</t>
        </is>
      </c>
      <c r="F314" s="186" t="inlineStr">
        <is>
          <t>ดื่มน้ำให้น้อยลงเหลือวันละ 1 ลิตร เพื่อลดความถี่ในการเข้าห้องน้ำ</t>
        </is>
      </c>
      <c r="G314" s="186" t="inlineStr">
        <is>
          <t>ดื่มน้ำผลไม้รสเปรี้ยวเข้มข้นทุกมื้อเพื่อทำให้ปัสสาวะมีฤทธิ์เป็นกรดจัด</t>
        </is>
      </c>
      <c r="H314" s="186" t="inlineStr">
        <is>
          <t>รับประทานอาหารรสเค็มจัดเพื่อช่วยกระตุ้นการขับปัสสาวะ</t>
        </is>
      </c>
      <c r="I314" s="186" t="inlineStr">
        <is>
          <t>หลีกเลี่ยงการดื่มนมและผลิตภัณฑ์จากนมเนื่องจากเพิ่มความเสี่ยงต่อการติดเชื้อ</t>
        </is>
      </c>
      <c r="J314" s="185" t="inlineStr">
        <is>
          <t>1</t>
        </is>
      </c>
      <c r="K314" s="186" t="inlineStr">
        <is>
          <t>✅ คำตอบที่ถูกต้อง: ข้อ ก. ดื่มน้ำสะอาดในปริมาณที่เพียงพอ (อย่างน้อยวันละ 2 ถึง 3 ลิตร) และไม่กลั้นปัสสาวะ
🎯 ทำไมข้อนี้ถึงถูก:
🎯 ทำไมข้อนี้ถึงถูก: การดื่มน้ำสะอาดอย่างเพียงพอ (อย่างน้อย 2-2.5 ลิตรต่อวัน) จะช่วยเพิ่มปริมาตรและการไหลของปัสสาวะ ซึ่งทำให้เกิดแรงชะล้างทางกลศาสตร์ (Mechanical flushing effect) ขับเชื้อแบคทีเรียที่อาจปนเปื้อนบริเวณท่อปัสสาวะออกไปก่อนที่เชื้อจะเพิ่มจำนวนและยึดเกาะกับเยื่อบุผิวทางเดินปัสสาวะ ร่วมกับการปัสสาวะทิ้งทันทีเมื่อปวดและหลังมีเพศสัมพันธ์
🔍 ข้ออื่นผิดเพราะอะไร:
• ข้อ ข. การดื่มน้ำน้อยทำให้ปัสสาวะเข้มข้นและเชื้อแบคทีเรียเจริญเติบโตได้ง่าย
• ข้อ ค. การดื่มน้ำผลไม้เปรี้ยวจัดอาจระคายเคืองกระเพาะปัสสาวะ
• ข้อ ง. อาหารเค็มจัดเพิ่มความเสี่ยงต่อโรคความดันโลหิตสูงและไต
• ข้อ จ. นมไม่ได้เพิ่มความเสี่ยงต่อการติดเชื้อทางเดินปัสสาวะ
• --</t>
        </is>
      </c>
      <c r="L314" s="186" t="n"/>
      <c r="M314" s="186" t="inlineStr">
        <is>
          <t>Infectious diseases</t>
        </is>
      </c>
      <c r="N314" s="186" t="inlineStr">
        <is>
          <t>Urinary tract infections (UTI)]</t>
        </is>
      </c>
      <c r="O314" s="185" t="inlineStr">
        <is>
          <t>Clinic</t>
        </is>
      </c>
      <c r="P314" s="186" t="inlineStr">
        <is>
          <t>ข้อ 56 Mock RxCU83 ชุดที่ 2</t>
        </is>
      </c>
      <c r="Q314" s="185" t="inlineStr">
        <is>
          <t>ข้อสอบจำลอง</t>
        </is>
      </c>
      <c r="R314" s="185" t="inlineStr">
        <is>
          <t>Mock RxCU83 ชุดที่ 2</t>
        </is>
      </c>
      <c r="S314" s="185" t="n"/>
    </row>
    <row r="315" ht="24" customHeight="1" s="49">
      <c r="A315" s="185" t="n">
        <v>313</v>
      </c>
      <c r="B315" s="186" t="n"/>
      <c r="C315" s="186" t="inlineStr">
        <is>
          <t>1. ผู้ป่วยชายไทย อายุ 40 ปี ไอแห้ง ไม่มีเสมหะ น้ำหนักลดลงอย่างรวดเร็วภายใน 1 สัปดาห์ ถูกวินิจฉัยว่าเป็น HIV เมื่อ 6 เดือนที่แล้ว วันนี้มาตรวจที่โรงพยาบาล มีผล lab ดังนี้: CD4 count 450 cells/mm3, Hb 9 g/dL, Hct 27%, AST/ALT 50/40 U/L, SCr 0.7 mg/dL, HBsAg positive ผู้ป่วยยังไม่เคยได้รับยาต้านไวรัสมาก่อน วันนี้ได้รับสูตรยา TDF + FTC + RAL มีความเหมาะสมหรือไม่</t>
        </is>
      </c>
      <c r="D315" s="186" t="n"/>
      <c r="E315" s="186" t="inlineStr">
        <is>
          <t>เหมาะสม เพราะผู้ป่วยมีภาวะตับอักเสบบีร่วมด้วย</t>
        </is>
      </c>
      <c r="F315" s="186" t="inlineStr">
        <is>
          <t>เหมาะสม เพราะ CD4 count มากกว่า 200 cells/mm3</t>
        </is>
      </c>
      <c r="G315" s="186" t="inlineStr">
        <is>
          <t>ไม่เหมาะสม เพราะผู้ป่วยไม่เคยติดเชื้อฉวยโอกาสมาก่อน</t>
        </is>
      </c>
      <c r="H315" s="186" t="inlineStr">
        <is>
          <t>ไม่เหมาะสม เพราะผู้ป่วยมีภาวะ anemia ไม่สามารถใช้ TDF ได้</t>
        </is>
      </c>
      <c r="I315" s="186" t="inlineStr">
        <is>
          <t>ไม่เหมาะสม เพราะผู้ป่วยทุกรายควรเริ่มต้นด้วย AZT + 3TC + NVP</t>
        </is>
      </c>
      <c r="J315" s="185" t="inlineStr">
        <is>
          <t>1</t>
        </is>
      </c>
      <c r="K315" s="186" t="inlineStr">
        <is>
          <t>✅ คำตอบที่ถูกต้อง: ข้อ a. เหมาะสม เพราะผู้ป่วยมีภาวะตับอักเสบบีร่วมด้วย
🎯 ทำไมข้อนี้ถึงถูก:
ในผู้ป่วยที่ติดเชื้อ HIV ร่วมกับไวรัสตับอักเสบบี (HIV/HBV co-infection โดยมี HBsAg positive) แนวทางเวชปฏิบัติของประเทศไทยและสากลแนะนำให้เลือกใช้สูตรยาต้านไวรัสที่มี Tenofovir (TDF หรือ TAF) ร่วมกับ Lamivudine (3TC) หรือ Emtricitabine (FTC) เป็น backbone เสมอ เนื่องจากทั้ง TDF และ 3TC/FTC มีฤทธิ์ยับยั้งทั้งเชื้อ HIV และเชื้อ HBV ไปพร้อมกัน ช่วยควบคุมไวรัสตับอักเสบบีและป้องกันตับวาย
🔍 ข้ออื่นผิดเพราะอะไร:
• ข้อ b.: ระดับ CD4 ไม่ใช่เกณฑ์หลักในการเลือก TDF เหนือยาอื่น และปัจจุบันแนะนำให้เริ่มยาต้านไวรัสในผู้ติดเชื้อ HIV ทุกรายโดยไม่จำกัดระดับ CD4
• ข้อ c.: ผู้ป่วย HIV ทุกรายควรเริ่มยาต้านไวรัสทันทีโดยไม่ต้องรอให้เกิดการติดเชื้อฉวยโอกาส (treat all)
• ข้อ d.: ยาต้านไวรัสที่มีผลกดไขกระดูกทำให้เกิดภาวะโลหิตจาง (anemia) คือ Zidovudine (AZT) ไม่ใช่ Tenofovir (TDF) ดังนั้นผู้ป่วยที่มี Hb 9 g/dL จึงห้ามใช้ AZT และ TDF เป็นยาที่ปลอดภัยและเหมาะสม
• ข้อ e.: สูตร AZT + 3TC + NVP เป็นสูตรโบราณที่เลิกใช้เป็นสูตรแรกแล้วเนื่องจากมีผลข้างเคียงสูงมาก และ NVP ห้ามใช้ในผู้ที่มีตับอักเสบ
• --</t>
        </is>
      </c>
      <c r="L315" s="186" t="n"/>
      <c r="M315" s="186" t="inlineStr">
        <is>
          <t>Infectious diseases</t>
        </is>
      </c>
      <c r="N315" s="186" t="inlineStr">
        <is>
          <t>HIV/AIDS &amp; Opportunistic infections</t>
        </is>
      </c>
      <c r="O315" s="185" t="inlineStr">
        <is>
          <t>Clinic</t>
        </is>
      </c>
      <c r="P315" s="186" t="inlineStr">
        <is>
          <t>รุ่น RxCU83</t>
        </is>
      </c>
      <c r="Q315" s="185" t="inlineStr">
        <is>
          <t>แบบฝึกหัด</t>
        </is>
      </c>
      <c r="R315" s="185" t="inlineStr">
        <is>
          <t>Quiz เตรียมสอบ CC1 RxCU83</t>
        </is>
      </c>
      <c r="S315" s="185" t="n"/>
    </row>
    <row r="316" ht="24" customHeight="1" s="49">
      <c r="A316" s="185" t="n">
        <v>314</v>
      </c>
      <c r="B316" s="186" t="n"/>
      <c r="C316" s="186" t="inlineStr">
        <is>
          <t>2. จากเคสผู้ป่วย HIV ข้อ 1 ค่าทางห้องปฏิบัติการหรือการตรวจติดตามในข้อใด ไม่จำเป็น ต้องตรวจติดตามในระยะเริ่มต้นก่อนเริ่มการรักษา</t>
        </is>
      </c>
      <c r="D316" s="186" t="n"/>
      <c r="E316" s="186" t="inlineStr">
        <is>
          <t>CD4 cell count</t>
        </is>
      </c>
      <c r="F316" s="186" t="inlineStr">
        <is>
          <t>HIV Viral load (VL)</t>
        </is>
      </c>
      <c r="G316" s="186" t="inlineStr">
        <is>
          <t>Serum creatinine (SCr)</t>
        </is>
      </c>
      <c r="H316" s="186" t="inlineStr">
        <is>
          <t>Lipodystrophy assessment</t>
        </is>
      </c>
      <c r="I316" s="186" t="inlineStr">
        <is>
          <t>Urinalysis</t>
        </is>
      </c>
      <c r="J316" s="185" t="inlineStr">
        <is>
          <t>4</t>
        </is>
      </c>
      <c r="K316" s="186" t="inlineStr">
        <is>
          <t>✅ คำตอบที่ถูกต้อง: ข้อ d. Lipodystrophy assessment
🎯 ทำไมข้อนี้ถึงถูก:
ภาวะไขมันกระจายตัวผิดปกติ (Lipodystrophy / Lipoatrophy) เป็นอาการไม่พึงประสงค์ระยะยาวที่เกิดจากการใช้ยากลุ่ม NRTIs รุ่นเก่า (เช่น Stavudine d4T, Zidovudine AZT) หรือ Protease Inhibitors ติดต่อกันเป็นเวลาหลายปี จึงไม่มีความจำเป็นต้องประเมินก่อนเริ่มยาในผู้ป่วยรายใหม่ (treatment-naive) ที่เริ่มสูตรยามาตรฐานในปัจจุบัน
🔍 ข้ออื่นผิดเพราะอะไร:
• ข้อ a.: CD4 count จำเป็นต้องตรวจเพื่อประเมินระดับภูมิคุ้มกันและข้อบ่งชี้ในการให้ยาป้องกันการติดเชื้อฉวยโอกาส (OI prophylaxis)
• ข้อ b.: Viral load จำเป็นต้องตรวจเพื่อเป็น baseline ก่อนเริ่มยาและติดตามความสำเร็จในการกดไวรัส
• ข้อ c. และ e.: Serum creatinine และ Urinalysis จำเป็นต้องตรวจติดตาม baseline เนื่องจากผู้ป่วยได้รับยา Tenofovir (TDF) ซึ่งมีพิษต่อไต (nephrotoxicity / Fanconi syndrome)
• --</t>
        </is>
      </c>
      <c r="L316" s="186" t="n"/>
      <c r="M316" s="186" t="inlineStr">
        <is>
          <t>Infectious diseases</t>
        </is>
      </c>
      <c r="N316" s="186" t="inlineStr">
        <is>
          <t>HIV/AIDS &amp; Opportunistic infections</t>
        </is>
      </c>
      <c r="O316" s="185" t="inlineStr">
        <is>
          <t>Clinic</t>
        </is>
      </c>
      <c r="P316" s="186" t="inlineStr">
        <is>
          <t>รุ่น RxCU83</t>
        </is>
      </c>
      <c r="Q316" s="185" t="inlineStr">
        <is>
          <t>แบบฝึกหัด</t>
        </is>
      </c>
      <c r="R316" s="185" t="inlineStr">
        <is>
          <t>Quiz เตรียมสอบ CC1 RxCU83</t>
        </is>
      </c>
      <c r="S316" s="185" t="n"/>
    </row>
    <row r="317" ht="24" customHeight="1" s="49">
      <c r="A317" s="185" t="n">
        <v>315</v>
      </c>
      <c r="B317" s="186" t="n"/>
      <c r="C317" s="186" t="inlineStr">
        <is>
          <t>3. ข้อใดเป็นกลไกการออกฤทธิ์ทางเภสัชวิทยาของยา Tenofovir Disoproxil Fumarate (TDF)</t>
        </is>
      </c>
      <c r="D317" s="186" t="n"/>
      <c r="E317" s="186" t="inlineStr">
        <is>
          <t>CCR5 co-receptor antagonist</t>
        </is>
      </c>
      <c r="F317" s="186" t="inlineStr">
        <is>
          <t>HIV Protease inhibitor</t>
        </is>
      </c>
      <c r="G317" s="186" t="inlineStr">
        <is>
          <t>Integrase strand transfer inhibitor (INSTI)</t>
        </is>
      </c>
      <c r="H317" s="186" t="inlineStr">
        <is>
          <t>ยับยั้งเอนไซม์ Reverse Transcriptase โดยมีโครงสร้างเลียนแบบ Nucleotide (NtRTI)</t>
        </is>
      </c>
      <c r="I317" s="186" t="inlineStr">
        <is>
          <t>ยับยั้งเอนไซม์ Reverse Transcriptase โดยจับที่ Allosteric site ที่ไม่เลียนแบบ Nucleotide (NNRTI)</t>
        </is>
      </c>
      <c r="J317" s="185" t="inlineStr">
        <is>
          <t>4</t>
        </is>
      </c>
      <c r="K317" s="186" t="inlineStr">
        <is>
          <t>✅ คำตอบที่ถูกต้อง: ข้อ d. ยับยั้งเอนไซม์ Reverse Transcriptase โดยมีโครงสร้างเลียนแบบ Nucleotide (NtRTI)
🎯 ทำไมข้อนี้ถึงถูก:
Tenofovir (TDF/TAF) จัดเป็น Nucleotide Reverse Transcriptase Inhibitor (NtRTI) โดยเป็นอนุพันธ์ของ adenosine 5'-monophosphate ซึ่งมีหมู่ฟอสเฟตในโมเลกุลอยู่แล้ว เมื่อเข้าสู่เซลล์จะถูกเติมฟอสเฟตอีก 2 หมู่กลายเป็น Tenofovir diphosphate แข่งขันกับ dATP ในการจับกับเอนไซม์ reverse transcriptase และทำหน้าที่เป็น DNA chain terminator
🔍 ข้ออื่นผิดเพราะอะไร:
• ข้อ a.: CCR5 antagonist เช่น Maraviroc ออกฤทธิ์ขัดขวางการเข้าสู่เซลล์ของเชื้อไวรัส
• ข้อ b.: Protease inhibitors เช่น Atazanavir, Darunavir, Lopinavir ออกฤทธิ์ยับยั้งการตัดสายโปรตีนของไวรัส
• ข้อ c.: Integrase inhibitors เช่น Raltegravir, Dolutegravir ออกฤทธิ์ยับยั้งการแทรกตัวของ viral DNA เข้าสู่โฮสต์โครโมโซม
• ข้อ e.: NNRTI เช่น Efavirenz, Nevirapine, Rilpivirine จับที่ non-active allosteric site ไม่ได้เลียนแบบโครงสร้าง nucleotide
• --</t>
        </is>
      </c>
      <c r="L317" s="186" t="n"/>
      <c r="M317" s="186" t="inlineStr">
        <is>
          <t>Infectious diseases</t>
        </is>
      </c>
      <c r="N317" s="186" t="inlineStr">
        <is>
          <t>HIV/AIDS &amp; Opportunistic infections</t>
        </is>
      </c>
      <c r="O317" s="185" t="inlineStr">
        <is>
          <t>Clinic</t>
        </is>
      </c>
      <c r="P317" s="186" t="inlineStr">
        <is>
          <t>รุ่น RxCU83</t>
        </is>
      </c>
      <c r="Q317" s="185" t="inlineStr">
        <is>
          <t>แบบฝึกหัด</t>
        </is>
      </c>
      <c r="R317" s="185" t="inlineStr">
        <is>
          <t>Quiz เตรียมสอบ CC1 RxCU83</t>
        </is>
      </c>
      <c r="S317" s="185" t="n"/>
    </row>
    <row r="318" ht="24" customHeight="1" s="49">
      <c r="A318" s="185" t="n">
        <v>316</v>
      </c>
      <c r="B318" s="186" t="n"/>
      <c r="C318" s="186" t="inlineStr">
        <is>
          <t>4. ข้อใดเป็นกลไกการออกฤทธิ์ทางเภสัชวิทยาของยา Raltegravir (RAL)</t>
        </is>
      </c>
      <c r="D318" s="186" t="n"/>
      <c r="E318" s="186" t="inlineStr">
        <is>
          <t>CCR5 co-receptor antagonist</t>
        </is>
      </c>
      <c r="F318" s="186" t="inlineStr">
        <is>
          <t>HIV Protease inhibitor</t>
        </is>
      </c>
      <c r="G318" s="186" t="inlineStr">
        <is>
          <t>Integrase strand transfer inhibitor (INSTI)</t>
        </is>
      </c>
      <c r="H318" s="186" t="inlineStr">
        <is>
          <t>Nucleoside reverse transcriptase inhibitor (NRTI)</t>
        </is>
      </c>
      <c r="I318" s="186" t="inlineStr">
        <is>
          <t>Non-nucleoside reverse transcriptase inhibitor (NNRTI)</t>
        </is>
      </c>
      <c r="J318" s="185" t="inlineStr">
        <is>
          <t>3</t>
        </is>
      </c>
      <c r="K318" s="186" t="inlineStr">
        <is>
          <t>✅ คำตอบที่ถูกต้อง: ข้อ c. Integrase strand transfer inhibitor (INSTI)
🎯 ทำไมข้อนี้ถึงถูก:
Raltegravir (RAL) เป็นยาต้านไวรัสกลุ่ม Integrase Strand Transfer Inhibitors (INSTIs) ออกฤทธิ์โดยจับกับ Mg2+ catalytic core ของเอนไซม์ HIV integrase ยับยั้งขั้นตอน strand transfer ทำให้ viral DNA ไม่สามารถแทรกตัวเข้าไปเชื่อมต่อกับ chromosomal DNA ของเซลล์มนุษย์ได้
🔍 ข้ออื่นผิดเพราะอะไร:
• ข้อ a.: CCR5 antagonist คือ Maraviroc
• ข้อ b.: Protease inhibitors เช่น Lopinavir, Ritonavir, Atazanavir
• ข้อ d.: NRTI เช่น Zidovudine, Lamivudine, Emtricitabine, Abacavir
• ข้อ e.: NNRTI เช่น Efavirenz, Nevirapine
• --</t>
        </is>
      </c>
      <c r="L318" s="186" t="n"/>
      <c r="M318" s="186" t="inlineStr">
        <is>
          <t>Infectious diseases</t>
        </is>
      </c>
      <c r="N318" s="186" t="inlineStr">
        <is>
          <t>HIV/AIDS &amp; Opportunistic infections</t>
        </is>
      </c>
      <c r="O318" s="185" t="inlineStr">
        <is>
          <t>Clinic</t>
        </is>
      </c>
      <c r="P318" s="186" t="inlineStr">
        <is>
          <t>รุ่น RxCU83</t>
        </is>
      </c>
      <c r="Q318" s="185" t="inlineStr">
        <is>
          <t>แบบฝึกหัด</t>
        </is>
      </c>
      <c r="R318" s="185" t="inlineStr">
        <is>
          <t>Quiz เตรียมสอบ CC1 RxCU83</t>
        </is>
      </c>
      <c r="S318" s="185" t="n"/>
    </row>
    <row r="319" ht="24" customHeight="1" s="49">
      <c r="A319" s="185" t="n">
        <v>317</v>
      </c>
      <c r="B319" s="186" t="n"/>
      <c r="C319" s="186" t="inlineStr">
        <is>
          <t>5. คำแนะนำในการปฏิบัติตัวและการใช้ยาข้อใดถูกต้องและเหมาะสมที่สุดสำหรับผู้ป่วยที่เริ่มรับประทานยาต้านไวรัสสูตร TDF + FTC + RAL</t>
        </is>
      </c>
      <c r="D319" s="186" t="n"/>
      <c r="E319" s="186" t="inlineStr">
        <is>
          <t>หากติดธุระหรือไม่สะดวก สามารถเลื่อนเวลารับประทานยาในแต่ละวันได้ไม่เกิน 3 ชั่วโมง</t>
        </is>
      </c>
      <c r="F319" s="186" t="inlineStr">
        <is>
          <t>ควรดื่มน้ำสะอาดมากๆ วันละ 1.5 - 3 ลิตร เพื่อป้องกันและลดความเสี่ยงต่อการเกิดพิษต่อไตจากยา Tenofovir</t>
        </is>
      </c>
      <c r="G319" s="186" t="inlineStr">
        <is>
          <t>ถ้าเกิดผื่นคันขึ้น ให้หยุดยาทันทีและรอดูอาการที่บ้าน หากผื่นไม่ยุบภายใน 12 ชั่วโมงจึงค่อยมาโรงพยาบาล</t>
        </is>
      </c>
      <c r="H319" s="186" t="inlineStr">
        <is>
          <t>อาการไม่พึงประสงค์สำคัญของ Emtricitabine คือการนอนไม่หลับ ฝันร้าย และเห็นภาพหลอน</t>
        </is>
      </c>
      <c r="I319" s="186" t="inlineStr">
        <is>
          <t>ไม่จำเป็นต้องพาคู่สมรสหรือคู่นอนมาตรวจเลือดคัดกรอง ยกเว้นแต่ผู้ป่วยจะเกิดการติดเชื้อฉวยโอกาส</t>
        </is>
      </c>
      <c r="J319" s="185" t="inlineStr">
        <is>
          <t>2</t>
        </is>
      </c>
      <c r="K319" s="186" t="inlineStr">
        <is>
          <t>✅ คำตอบที่ถูกต้อง: ข้อ b. ควรดื่มน้ำสะอาดมากๆ วันละ 1.5 - 3 ลิตร เพื่อป้องกันและลดความเสี่ยงต่อการเกิดพิษต่อไตจากยา Tenofovir
🎯 ทำไมข้อนี้ถึงถูก:
ยา Tenofovir (TDF) ถูกขับออกทางไตผ่านกระบวนการ glomerular filtration และ active tubular secretion การดื่มน้ำสะอาดอย่างเพียงพอ (วันละ 2-3 ลิตร) ช่วยรักษา renal blood flow ลดความเข้มข้นของยาที่สัมผัสกับ proximal renal tubular cells และช่วยลดความเสี่ยงต่อการเกิด acute kidney injury และ proximal tubulopathy (Fanconi syndrome)
🔍 ข้ออื่นผิดเพราะอะไร:
• ข้อ a.: ยาต้านไวรัสต้องรับประทานตรงเวลาอย่างเคร่งครัด (adherence &gt; 95%) เพื่อป้องกันการดื้อยา ไม่ควรเลื่อนเวลาบ่อยๆ
• ข้อ c.: หากมีผื่นขึ้นรุนแรง มีไข้ หรือสงสัยการแพ้ยา ไม่ควรรอดูอาการเองถึง 12 ชั่วโมงแต่ควรมาพบแพทย์ทันที
• ข้อ d.: ยาที่ทำให้เกิดอาการทางระบบประสาท ฝันร้าย ฝันประหลาด (vivid dreams) คือ Efavirenz (EFV) ไม่ใช่ Emtricitabine (FTC)
• ข้อ e.: คู่นอนของผู้ติดเชื้อ HIV ทุกรายควรได้รับการตรวจคัดกรอง anti-HIV เพื่อให้การรักษาแต่เนิ่นๆ หรือพิจารณาให้ยาป้องกัน (PrEP)
• --</t>
        </is>
      </c>
      <c r="L319" s="186" t="n"/>
      <c r="M319" s="186" t="inlineStr">
        <is>
          <t>Infectious diseases</t>
        </is>
      </c>
      <c r="N319" s="186" t="inlineStr">
        <is>
          <t>HIV/AIDS &amp; Opportunistic infections</t>
        </is>
      </c>
      <c r="O319" s="185" t="inlineStr">
        <is>
          <t>Clinic</t>
        </is>
      </c>
      <c r="P319" s="186" t="inlineStr">
        <is>
          <t>รุ่น RxCU83</t>
        </is>
      </c>
      <c r="Q319" s="185" t="inlineStr">
        <is>
          <t>แบบฝึกหัด</t>
        </is>
      </c>
      <c r="R319" s="185" t="inlineStr">
        <is>
          <t>Quiz เตรียมสอบ CC1 RxCU83</t>
        </is>
      </c>
      <c r="S319" s="185" t="n"/>
    </row>
    <row r="320" ht="24" customHeight="1" s="49">
      <c r="A320" s="185" t="n">
        <v>318</v>
      </c>
      <c r="B320" s="186" t="n"/>
      <c r="C320" s="186" t="inlineStr">
        <is>
          <t>6. ผู้ป่วยหญิงอายุ 21 ปี มีโรคประจำตัวไมเกรน เมื่อ 2 เดือนก่อนได้รับการวินิจฉัยว่าเป็น HIV และได้รับยาต้านไวรัสสูตร TDF + FTC + LPV/r (Lopinavir/Ritonavir) ผู้ป่วยไม่มีโรคประจำตัวอื่นและปฏิเสธการตั้งครรภ์ ยาแก้ปวดไมเกรนในข้อใดมีข้อห้ามใช้เด็ดขาด (Contraindicated) ในผู้ป่วยรายนี้</t>
        </is>
      </c>
      <c r="D320" s="186" t="n"/>
      <c r="E320" s="186" t="inlineStr">
        <is>
          <t>Amitriptyline</t>
        </is>
      </c>
      <c r="F320" s="186" t="inlineStr">
        <is>
          <t>Ergotamine tartrate</t>
        </is>
      </c>
      <c r="G320" s="186" t="inlineStr">
        <is>
          <t>Ibuprofen</t>
        </is>
      </c>
      <c r="H320" s="186" t="inlineStr">
        <is>
          <t>Paracetamol</t>
        </is>
      </c>
      <c r="I320" s="186" t="inlineStr">
        <is>
          <t>Sumatriptan</t>
        </is>
      </c>
      <c r="J320" s="185" t="inlineStr">
        <is>
          <t>2</t>
        </is>
      </c>
      <c r="K320" s="186" t="inlineStr">
        <is>
          <t>✅ คำตอบที่ถูกต้อง: ข้อ b. Ergotamine tartrate
🎯 ทำไมข้อนี้ถึงถูก:
Ritonavir (ในสูตร LPV/r) เป็นยาที่มีฤทธิ์ยับยั้งเอนไซม์ CYP3A4 ที่แรงที่สุดตัวหนึ่ง (potent CYP3A4 inhibitor) ส่วน Ergotamine ถูกทำลายผ่านเอนไซม์ CYP3A4 เป็นหลัก การใช้ร่วมกันจะทำให้ระดับยา Ergotamine ในเลือดเพิ่มสูงขึ้นอย่างมหาศาล เหนี่ยวนำให้เกิดภาวะหลอดเลือดหดเกร็งอย่างรุนแรง (Ergotism) นำไปสู่การขาดเลือดและเนื้อเยื่อส่วนปลายตาย (peripheral ischemia and gangrene) จึงมีข้อห้ามใช้ร่วมกันโดยเด็ดขาด
🔍 ข้ออื่นผิดเพราะอะไร:
• ข้อ a.: Amitriptyline เมแทบอไลต์ผ่าน CYP2D6 และ CYP2C19 แม้ระดับยาอาจเพิ่มได้เล็กน้อยแต่ไม่ใช่ข้อห้ามใช้เด็ดขาด
• ข้อ c. และ d.: Ibuprofen และ Paracetamol สามารถใช้แก้ปวดได้อย่างปลอดภัย ไม่มีปฏิกิริยารุนแรงกับ LPV/r
• ข้อ e.: Sumatriptan ถูกทำลายผ่านเอนไซม์ MAO-A ไม่ได้ผ่าน CYP3A4 จึงเป็นยาทางเลือกที่ปลอดภัยสำหรับรักษาไมเกรนเฉียบพลันในผู้ป่วยที่ได้รับ ritonavir-boosted PIs
• --</t>
        </is>
      </c>
      <c r="L320" s="186" t="n"/>
      <c r="M320" s="186" t="inlineStr">
        <is>
          <t>Infectious diseases</t>
        </is>
      </c>
      <c r="N320" s="186" t="inlineStr">
        <is>
          <t>HIV/AIDS &amp; Opportunistic infections</t>
        </is>
      </c>
      <c r="O320" s="185" t="inlineStr">
        <is>
          <t>Clinic</t>
        </is>
      </c>
      <c r="P320" s="186" t="inlineStr">
        <is>
          <t>รุ่น RxCU83</t>
        </is>
      </c>
      <c r="Q320" s="185" t="inlineStr">
        <is>
          <t>แบบฝึกหัด</t>
        </is>
      </c>
      <c r="R320" s="185" t="inlineStr">
        <is>
          <t>Quiz เตรียมสอบ CC1 RxCU83</t>
        </is>
      </c>
      <c r="S320" s="185" t="n"/>
    </row>
    <row r="321" ht="24" customHeight="1" s="49">
      <c r="A321" s="185" t="n">
        <v>319</v>
      </c>
      <c r="B321" s="186" t="n"/>
      <c r="C321" s="186" t="inlineStr">
        <is>
          <t>7. ผู้หญิงอายุ 25 ปี เคยตรวจพบหนองในแท้และได้รับการรักษาหายแล้ว ในครั้งนี้ได้รับการวินิจฉัยว่าเป็น HIV เนื่องจากตรวจพบ Anti-HIV positive ผลตรวจทางห้องปฏิบัติการพบ CD4 350 cells/mm3, HIV Viral load 550,000 copies/mL, HBsAg positive ผู้ป่วยรายนี้ควรเริ่มต้นรับประทานยาต้านไวรัสเมื่อใด</t>
        </is>
      </c>
      <c r="D321" s="186" t="n"/>
      <c r="E321" s="186" t="inlineStr">
        <is>
          <t>เริ่มยาต้านไวรัสได้ทันทีในวันนี้ หากผู้ป่วยมีความพร้อมและไม่มีภาวะติดเชื้อฉวยโอกาสเฉียบพลัน</t>
        </is>
      </c>
      <c r="F321" s="186" t="inlineStr">
        <is>
          <t>ติดตามระดับ CD4 ทุก 3 เดือน และเริ่มยาเมื่อ CD4 &lt; 200 cells/mm3</t>
        </is>
      </c>
      <c r="G321" s="186" t="inlineStr">
        <is>
          <t>ติดตามระดับ CD4 ทุก 3 เดือน และเริ่มยาเมื่อ CD4 &lt; 250 cells/mm3</t>
        </is>
      </c>
      <c r="H321" s="186" t="inlineStr">
        <is>
          <t>ติดตามระดับ Viral load ทุก 3 เดือน และเริ่มยาเมื่อ Viral load &gt; 1,000,000 copies/mL</t>
        </is>
      </c>
      <c r="I321" s="186" t="inlineStr">
        <is>
          <t>รอรักษาการติดเชื้อไวรัสตับอักเสบบีให้หายขาดก่อนจึงค่อยเริ่มยาต้านไวรัส HIV</t>
        </is>
      </c>
      <c r="J321" s="185" t="inlineStr">
        <is>
          <t>1</t>
        </is>
      </c>
      <c r="K321" s="186" t="inlineStr">
        <is>
          <t>✅ คำตอบที่ถูกต้อง: ข้อ a. เริ่มยาต้านไวรัสได้ทันทีในวันนี้ หากผู้ป่วยมีความพร้อมและไม่มีภาวะติดเชื้อฉวยโอกาสเฉียบพลัน
🎯 ทำไมข้อนี้ถึงถูก:
ตามแนวทางเวชปฏิบัติการรักษาผู้ติดเชื้อ HIV ของประเทศไทย (Thailand National Guidelines 2021/2022) และองค์การอนามัยโลก (WHO) แนะนำนโยบาย Treat All และ Same-day ART / Rapid ART initiation คือเริ่มยาต้านไวรัสแก่ผู้ติดเชื้อ HIV ทุกรายทันทีที่ได้รับการวินิจฉัยโดยไม่คำนึงถึงระดับ CD4 count หรือ Viral load หากผู้ป่วยมีความพร้อมด้านจิตใจและตัดประเด็นการติดเชื้อฉวยโอกาสในระบบประสาทออกไปแล้ว
🔍 ข้ออื่นผิดเพราะอะไร:
• ข้อ b., c., d.: การรอให้ CD4 ลดลงหรือรอให้ Viral load สูงขึ้นเป็นแนวทางเก่าที่เลิกใช้ไปแล้ว เพราะการชะลอการเริ่มยาทำให้ผู้ป่วยเสี่ยงต่อการเจ็บป่วยและเสียชีวิตจากโรคฉวยโอกาสมากขึ้น
• ข้อ e.: การติดเชื้อไวรัสตับอักเสบบีเรื้อรัง (HBV) เป็นข้อบ่งชี้เร่งด่วนที่ต้องรีบเริ่มยาต้านไวรัสที่มี TDF + 3TC/FTC ไม่ต้องรอให้หายขาด
• --</t>
        </is>
      </c>
      <c r="L321" s="186" t="n"/>
      <c r="M321" s="186" t="inlineStr">
        <is>
          <t>Infectious diseases</t>
        </is>
      </c>
      <c r="N321" s="186" t="inlineStr">
        <is>
          <t>HIV/AIDS &amp; Opportunistic infections</t>
        </is>
      </c>
      <c r="O321" s="185" t="inlineStr">
        <is>
          <t>Clinic</t>
        </is>
      </c>
      <c r="P321" s="186" t="inlineStr">
        <is>
          <t>รุ่น RxCU83</t>
        </is>
      </c>
      <c r="Q321" s="185" t="inlineStr">
        <is>
          <t>แบบฝึกหัด</t>
        </is>
      </c>
      <c r="R321" s="185" t="inlineStr">
        <is>
          <t>Quiz เตรียมสอบ CC1 RxCU83</t>
        </is>
      </c>
      <c r="S321" s="185" t="n"/>
    </row>
    <row r="322" ht="24" customHeight="1" s="49">
      <c r="A322" s="185" t="n">
        <v>320</v>
      </c>
      <c r="B322" s="186" t="n"/>
      <c r="C322" s="186" t="inlineStr">
        <is>
          <t>8. จากเคสผู้ป่วยหญิงข้อ 7 (HIV ร่วมกับ HBV, CD4 350, VL 550,000) หากไม่มีข้อห้ามใช้ใดๆ สูตรยาต้านไวรัสในข้อใดเหมาะสมที่สุดสำหรับการเริ่มต้นรักษาในยุคปัจจุบัน (Preferred first-line regimen)</t>
        </is>
      </c>
      <c r="D322" s="186" t="n"/>
      <c r="E322" s="186" t="inlineStr">
        <is>
          <t>AZT + 3TC + NVP</t>
        </is>
      </c>
      <c r="F322" s="186" t="inlineStr">
        <is>
          <t>d4T + 3TC + NVP</t>
        </is>
      </c>
      <c r="G322" s="186" t="inlineStr">
        <is>
          <t>TDF + FTC + LPV/r</t>
        </is>
      </c>
      <c r="H322" s="186" t="inlineStr">
        <is>
          <t>AZT + FTC + EFV</t>
        </is>
      </c>
      <c r="I322" s="186" t="inlineStr">
        <is>
          <t>TDF + 3TC + DTG (หรือ TDF + 3TC + EFV)</t>
        </is>
      </c>
      <c r="J322" s="185" t="inlineStr">
        <is>
          <t>5</t>
        </is>
      </c>
      <c r="K322" s="186" t="inlineStr">
        <is>
          <t>✅ คำตอบที่ถูกต้อง: ข้อ e. TDF + 3TC + DTG (หรือ TDF + 3TC + EFV)
🎯 ทำไมข้อนี้ถึงถูก:
ตามแนวทางการรักษาของประเทศไทย สูตรแนะนำอันดับแรก (preferred first-line regimen) คือ TDF + 3TC (หรือ FTC) + DTG (Dolutegravir) หรือ TDF + 3TC + EFV โดย TDF และ 3TC ทำหน้าที่รักษาทั้ง HIV และ HBV ร่วมกัน และ DTG มีประสิทธิภาพในการกดไวรัสสูง อัตราการดื้อยาต่ำมาก และมีผลข้างเคียงน้อย
🔍 ข้ออื่นผิดเพราะอะไร:
• ข้อ a. และ d.: สูตรที่มี AZT ไม่ครอบคลุมเชื้อ HBV และเสี่ยงต่อภาวะ anemia
• ข้อ b.: Stavudine (d4T) ถูกถอนการใช้ออกจากไกด์ไลน์ทั่วโลกเนื่องจากพิษต่อไมโทคอนเดรียรุนแรง (severe lipodystrophy, lactic acidosis)
• ข้อ c.: สูตร LPV/r เป็นสูตรทางเลือกสำหรับผู้ที่มีการดื้อยาหรือมีข้อห้ามใช้ ไม่ใช่ preferred first-line ทั่วไปเนื่องจากมีผลข้างเคียงทางเดินอาหารและไขมันในเลือดสูง
• --</t>
        </is>
      </c>
      <c r="L322" s="186" t="n"/>
      <c r="M322" s="186" t="inlineStr">
        <is>
          <t>Infectious diseases</t>
        </is>
      </c>
      <c r="N322" s="186" t="inlineStr">
        <is>
          <t>HIV/AIDS &amp; Opportunistic infections</t>
        </is>
      </c>
      <c r="O322" s="185" t="inlineStr">
        <is>
          <t>Clinic</t>
        </is>
      </c>
      <c r="P322" s="186" t="inlineStr">
        <is>
          <t>รุ่น RxCU83</t>
        </is>
      </c>
      <c r="Q322" s="185" t="inlineStr">
        <is>
          <t>แบบฝึกหัด</t>
        </is>
      </c>
      <c r="R322" s="185" t="inlineStr">
        <is>
          <t>Quiz เตรียมสอบ CC1 RxCU83</t>
        </is>
      </c>
      <c r="S322" s="185" t="n"/>
    </row>
    <row r="323" ht="24" customHeight="1" s="49">
      <c r="A323" s="185" t="n">
        <v>321</v>
      </c>
      <c r="B323" s="186" t="n"/>
      <c r="C323" s="186" t="inlineStr">
        <is>
          <t>9. สูตรยาต้านไวรัสในข้อใดเป็นสูตรมาตรฐานที่ได้รับการรับรองสำหรับใช้ในการป้องกันการติดเชื้อ HIV ก่อนการสัมผัสโรค (Pre-Exposure Prophylaxis: PrEP)</t>
        </is>
      </c>
      <c r="D323" s="186" t="n"/>
      <c r="E323" s="186" t="inlineStr">
        <is>
          <t>TDF + 3TC</t>
        </is>
      </c>
      <c r="F323" s="186" t="inlineStr">
        <is>
          <t>AZT + 3TC</t>
        </is>
      </c>
      <c r="G323" s="186" t="inlineStr">
        <is>
          <t>TDF + FTC (Truvada)</t>
        </is>
      </c>
      <c r="H323" s="186" t="inlineStr">
        <is>
          <t>TDF + FTC + LPV/r</t>
        </is>
      </c>
      <c r="I323" s="186" t="inlineStr">
        <is>
          <t>TDF + 3TC + EFV</t>
        </is>
      </c>
      <c r="J323" s="185" t="inlineStr">
        <is>
          <t>3</t>
        </is>
      </c>
      <c r="K323" s="186" t="inlineStr">
        <is>
          <t>✅ คำตอบที่ถูกต้อง: ข้อ c. TDF + FTC (Truvada)
🎯 ทำไมข้อนี้ถึงถูก:
สูตรยามาตรฐานสำหรับการทำ PrEP (Pre-Exposure Prophylaxis) ที่มีหลักฐานการวิจัยระดับโลกและได้รับการอนุมัติจาก US FDA และกระทรวงสาธารณสุขไทย คือ Tenofovir disoproxil fumarate 300 mg ร่วมกับ Emtricitabine 200 mg (TDF/FTC) รับประทานวันละ 1 เม็ดอย่างสม่ำเสมอ หรือใช้แบบ on-demand (2-1-1) ในกลุ่มชายรักชาย
🔍 ข้ออื่นผิดเพราะอะไร:
• ข้อ a.: TDF + 3TC มีการศึกษาในบางประเทศแต่สูตรมาตรฐานสากลหลักคือ TDF + FTC
• ข้อ b.: AZT + 3TC ไม่มีประสิทธิภาพเพียงพอในการป้องกัน PrEP
• ข้อ d. และ e.: การใช้ยา 3 ตัว (TDF + FTC + LPV/r หรือ DTG) เป็นสูตรสำหรับการป้องกันหลังสัมผัสโรค (Post-Exposure Prophylaxis: PEP) ไม่ใช่ PrEP
• --</t>
        </is>
      </c>
      <c r="L323" s="186" t="n"/>
      <c r="M323" s="186" t="inlineStr">
        <is>
          <t>Infectious diseases</t>
        </is>
      </c>
      <c r="N323" s="186" t="inlineStr">
        <is>
          <t>HIV/AIDS &amp; Opportunistic infections</t>
        </is>
      </c>
      <c r="O323" s="185" t="inlineStr">
        <is>
          <t>Clinic</t>
        </is>
      </c>
      <c r="P323" s="186" t="inlineStr">
        <is>
          <t>รุ่น RxCU83</t>
        </is>
      </c>
      <c r="Q323" s="185" t="inlineStr">
        <is>
          <t>แบบฝึกหัด</t>
        </is>
      </c>
      <c r="R323" s="185" t="inlineStr">
        <is>
          <t>Quiz เตรียมสอบ CC1 RxCU83</t>
        </is>
      </c>
      <c r="S323" s="185" t="n"/>
    </row>
    <row r="324" ht="24" customHeight="1" s="49">
      <c r="A324" s="185" t="n">
        <v>322</v>
      </c>
      <c r="B324" s="186" t="n"/>
      <c r="C324" s="186" t="inlineStr">
        <is>
          <t>10. ผู้ป่วยชายไทย 45 ปี มีไข้ ไอเรื้อรังติดต่อกันมา 3 สัปดาห์ อ่อนเพลีย น้ำหนักลดลง 4 kg ใน 1 เดือน วันนี้มีไข้ ไอเสมหะปนเลือด ผลตรวจเสมหะพบ AFB 3+ แพทย์วินิจฉัยว่าเป็นวัณโรคปอด (Pulmonary TB) การตรวจทางห้องปฏิบัติการในข้อใด ไม่จำเป็น ต้องตรวจประเมินก่อนเริ่มการรักษาด้วยสูตรยารักษาวัณโรคมาตรฐาน</t>
        </is>
      </c>
      <c r="D324" s="186" t="n"/>
      <c r="E324" s="186" t="inlineStr">
        <is>
          <t>การตรวจการมองเห็นและการจำแนกสี (Visual acuity &amp; Color vision)</t>
        </is>
      </c>
      <c r="F324" s="186" t="inlineStr">
        <is>
          <t>การตรวจการทำงานของตับ (Liver function test: AST/ALT, Bilirubin)</t>
        </is>
      </c>
      <c r="G324" s="186" t="inlineStr">
        <is>
          <t>การตรวจการทำงานของไต (BUN, Serum creatinine)</t>
        </is>
      </c>
      <c r="H324" s="186" t="inlineStr">
        <is>
          <t>การตรวจระดับไขมันในเลือด (Lipid profile)</t>
        </is>
      </c>
      <c r="I324" s="186" t="inlineStr">
        <is>
          <t>การตรวจคัดกรองการติดเชื้อ HIV (Anti-HIV antibody)</t>
        </is>
      </c>
      <c r="J324" s="185" t="inlineStr">
        <is>
          <t>4</t>
        </is>
      </c>
      <c r="K324" s="186" t="inlineStr">
        <is>
          <t>✅ คำตอบที่ถูกต้อง: ข้อ d. การตรวจระดับไขมันในเลือด (Lipid profile)
🎯 ทำไมข้อนี้ถึงถูก:
ยารักษาวัณโรคมาตรฐานสูตร 2HRZE/4HR ไม่ได้ส่งผลกระทบต่อระดับไขมันในเลือด และระดับไขมันไม่มีผลต่อการปรับขนาดยาวัณโรค ดังนั้น การตรวจ Lipid profile จึงไม่จำเป็นต้องตรวจก่อนเริ่มการรักษาวัณโรค
🔍 ข้ออื่นผิดเพราะอะไร:
• ข้อ a.: ต้องตรวจประเมินก่อนเริ่มยา Ethambutol (E) เนื่องจากยานี้ทำให้เกิดเส้นประสาทตาอักเสบ (optic neuritis) และตาบอดสีแดง-เขียว
• ข้อ b.: ต้องตรวจประเมิน baseline ตับ เนื่องจากยาสามตัวหลักคือ Isoniazid (H), Rifampicin (R) และ Pyrazinamide (Z) ล้วนมีพิษต่อตับ (hepatotoxicity)
• ข้อ c.: ต้องตรวจการทำงานของไตเพื่อปรับขนาดยา Ethambutol และ Pyrazinamide หากมีไตบกพร่อง
• ข้อ e.: ผู้ป่วยวัณโรคทุกรายต้องตรวจคัดกรอง HIV เสมอเนื่องจากเป็นโรคร่วมที่พบบ่อยและมีผลต่อการวางแผนเริ่มยาต้านไวรัส
• --</t>
        </is>
      </c>
      <c r="L324" s="186" t="n"/>
      <c r="M324" s="186" t="inlineStr">
        <is>
          <t>Infectious diseases</t>
        </is>
      </c>
      <c r="N324" s="186" t="inlineStr">
        <is>
          <t>Tuberculosis (TB)</t>
        </is>
      </c>
      <c r="O324" s="185" t="inlineStr">
        <is>
          <t>Clinic</t>
        </is>
      </c>
      <c r="P324" s="186" t="inlineStr">
        <is>
          <t>รุ่น RxCU83</t>
        </is>
      </c>
      <c r="Q324" s="185" t="inlineStr">
        <is>
          <t>แบบฝึกหัด</t>
        </is>
      </c>
      <c r="R324" s="185" t="inlineStr">
        <is>
          <t>Quiz เตรียมสอบ CC1 RxCU83</t>
        </is>
      </c>
      <c r="S324" s="185" t="n"/>
    </row>
    <row r="325" ht="24" customHeight="1" s="49">
      <c r="A325" s="185" t="n">
        <v>323</v>
      </c>
      <c r="B325" s="186" t="n"/>
      <c r="C325" s="186" t="inlineStr">
        <is>
          <t>11. ยาต้านจุลชีพในข้อใดต่อไปนี้ ไม่ใช่ ยาขนานแรก (First-line antituberculosis drugs) ในการรักษาวัณโรคระยะเริ่มต้น</t>
        </is>
      </c>
      <c r="D325" s="186" t="n"/>
      <c r="E325" s="186" t="inlineStr">
        <is>
          <t>Isoniazid (H)</t>
        </is>
      </c>
      <c r="F325" s="186" t="inlineStr">
        <is>
          <t>Rifampicin (R)</t>
        </is>
      </c>
      <c r="G325" s="186" t="inlineStr">
        <is>
          <t>Pyrazinamide (Z)</t>
        </is>
      </c>
      <c r="H325" s="186" t="inlineStr">
        <is>
          <t>Ciprofloxacin</t>
        </is>
      </c>
      <c r="I325" s="186" t="inlineStr">
        <is>
          <t>Ethambutol (E)</t>
        </is>
      </c>
      <c r="J325" s="185" t="inlineStr">
        <is>
          <t>4</t>
        </is>
      </c>
      <c r="K325" s="186" t="inlineStr">
        <is>
          <t>✅ คำตอบที่ถูกต้อง: ข้อ d. Ciprofloxacin
🎯 ทำไมข้อนี้ถึงถูก:
ยากลุ่ม Fluoroquinolones เช่น Ciprofloxacin, Levofloxacin, Moxifloxacin จัดเป็นยากลุ่ม second-line หรือสำรองสำหรับวัณโรคดื้อยา (MDR-TB) โดยเฉพาะ Ciprofloxacin มีฤทธิ์ต้านเชื้อวัณโรคต่ำที่สุดในกลุ่ม quinolones และห้ามนำมาใช้เป็น first-line treatment สำหรับวัณโรคที่ยังไม่ดื้อยา ส่วนยาสูตรแรกมาตรฐานคือ HRZE (Isoniazid, Rifampicin, Pyrazinamide, Ethambutol)
🔍 ข้ออื่นผิดเพราะอะไร:
• ข้อ a., b., c., e.: Isoniazid, Rifampicin, Pyrazinamide และ Ethambutol ล้วนเป็น 4 เสาหลักของ first-line oral anti-TB regimen
• --</t>
        </is>
      </c>
      <c r="L325" s="186" t="n"/>
      <c r="M325" s="186" t="inlineStr">
        <is>
          <t>Infectious diseases</t>
        </is>
      </c>
      <c r="N325" s="186" t="inlineStr">
        <is>
          <t>Tuberculosis (TB)</t>
        </is>
      </c>
      <c r="O325" s="185" t="inlineStr">
        <is>
          <t>Clinic</t>
        </is>
      </c>
      <c r="P325" s="186" t="inlineStr">
        <is>
          <t>รุ่น RxCU83</t>
        </is>
      </c>
      <c r="Q325" s="185" t="inlineStr">
        <is>
          <t>แบบฝึกหัด</t>
        </is>
      </c>
      <c r="R325" s="185" t="inlineStr">
        <is>
          <t>Quiz เตรียมสอบ CC1 RxCU83</t>
        </is>
      </c>
      <c r="S325" s="185" t="n"/>
    </row>
    <row r="326" ht="24" customHeight="1" s="49">
      <c r="A326" s="185" t="n">
        <v>324</v>
      </c>
      <c r="B326" s="186" t="n"/>
      <c r="C326" s="186" t="inlineStr">
        <is>
          <t>12. ผู้ป่วยรับประทานยารักษาวัณโรคสูตรมาตรฐานไประยะหนึ่ง แล้วเกิดอาการชาตามปลายมือปลายเท้า แสบร้อนปลายประสาท (Peripheral neuropathy) ยาต้านวัณโรคตัวใดเป็นสาเหตุหลักของการเกิดอาการดังกล่าว</t>
        </is>
      </c>
      <c r="D326" s="186" t="n"/>
      <c r="E326" s="186" t="inlineStr">
        <is>
          <t>Isoniazid (INH)</t>
        </is>
      </c>
      <c r="F326" s="186" t="inlineStr">
        <is>
          <t>Rifampicin</t>
        </is>
      </c>
      <c r="G326" s="186" t="inlineStr">
        <is>
          <t>Pyrazinamide</t>
        </is>
      </c>
      <c r="H326" s="186" t="inlineStr">
        <is>
          <t>Ethambutol</t>
        </is>
      </c>
      <c r="I326" s="186" t="inlineStr">
        <is>
          <t>Streptomycin</t>
        </is>
      </c>
      <c r="J326" s="185" t="inlineStr">
        <is>
          <t>1</t>
        </is>
      </c>
      <c r="K326" s="186" t="inlineStr">
        <is>
          <t>✅ คำตอบที่ถูกต้อง: ข้อ a. Isoniazid (INH)
🎯 ทำไมข้อนี้ถึงถูก:
Isoniazid (INH): แย่งจับและเร่งการขับวิตามิน B6 (Pyridoxine) ออกทางปัสสาวะ รวมถึงยับยั้งเอนไซม์ pyridoxine phosphokinase ทำให้ระดับ active vitamin B6 (pyridoxal-5-phosphate) ในร่างกายลดต่ำลง ส่งผลให้เกิดภาวะปลายประสาทอักเสบ (peripheral neuropathy) ชา แสบร้อนตามปลายมือปลายเท้า
🔍 ข้ออื่นผิดเพราะอะไร:
• ข้อ b.: Rifampicin ทำให้ปัสสาวะ/น้ำตาเป็นสีส้มแดง และเกิดปฏิกิริยากับยาอื่นผ่าน CYP induction
• ข้อ c.: Pyrazinamide ทำให้กรดยูริกในเลือดสูง (hyperuricemia) และปวดข้อเกาต์กำเริบ
• ข้อ d.: Ethambutol ทำให้เส้นประสาทตาอักเสบ (optic neuritis) และตาบอดสี
• ข้อ e.: Streptomycin ทำให้เกิดพิษต่อหู (ototoxicity) และพิษต่อไต (nephrotoxicity)
• --</t>
        </is>
      </c>
      <c r="L326" s="186" t="n"/>
      <c r="M326" s="186" t="inlineStr">
        <is>
          <t>Infectious diseases</t>
        </is>
      </c>
      <c r="N326" s="186" t="inlineStr">
        <is>
          <t>Tuberculosis (TB)</t>
        </is>
      </c>
      <c r="O326" s="185" t="inlineStr">
        <is>
          <t>Clinic</t>
        </is>
      </c>
      <c r="P326" s="186" t="inlineStr">
        <is>
          <t>รุ่น RxCU83</t>
        </is>
      </c>
      <c r="Q326" s="185" t="inlineStr">
        <is>
          <t>แบบฝึกหัด</t>
        </is>
      </c>
      <c r="R326" s="185" t="inlineStr">
        <is>
          <t>Quiz เตรียมสอบ CC1 RxCU83</t>
        </is>
      </c>
      <c r="S326" s="185" t="n"/>
    </row>
    <row r="327" ht="24" customHeight="1" s="49">
      <c r="A327" s="185" t="n">
        <v>325</v>
      </c>
      <c r="B327" s="186" t="n"/>
      <c r="C327" s="186" t="inlineStr">
        <is>
          <t>13. การดำเนินการหรือให้การรักษาเสริมข้อใด สามารถป้องกันการเกิดอาการชาปลายมือปลายเท้า (Peripheral neuropathy) จากยา Isoniazid ในผู้ป่วยรายนี้ได้อย่างมีประสิทธิภาพที่สุด</t>
        </is>
      </c>
      <c r="D327" s="186" t="n"/>
      <c r="E327" s="186" t="inlineStr">
        <is>
          <t>ให้รับประทานวิตามิน B6 (Pyridoxine) ขนาด 50-100 mg ต่อวัน เสริมร่วมกับยาวัณโรค</t>
        </is>
      </c>
      <c r="F327" s="186" t="inlineStr">
        <is>
          <t>ลดขนาดยา Isoniazid ลงครึ่งหนึ่งทันที</t>
        </is>
      </c>
      <c r="G327" s="186" t="inlineStr">
        <is>
          <t>เปลี่ยนยา Isoniazid เป็น Streptomycin ฉีดเข้ากล้ามเนื้อแทน</t>
        </is>
      </c>
      <c r="H327" s="186" t="inlineStr">
        <is>
          <t>ให้รับประทานวิตามิน B12 ขนาดสูงร่วมกับกรดโฟลิก</t>
        </is>
      </c>
      <c r="I327" s="186" t="inlineStr">
        <is>
          <t>ให้ดื่มนมสดวันละ 2 แก้วพร้อมกับยา Isoniazid</t>
        </is>
      </c>
      <c r="J327" s="185" t="inlineStr">
        <is>
          <t>1</t>
        </is>
      </c>
      <c r="K327" s="186" t="inlineStr">
        <is>
          <t>✅ คำตอบที่ถูกต้อง: ข้อ a. ให้รับประทานวิตามิน B6 (Pyridoxine) ขนาด 50-100 mg ต่อวัน เสริมร่วมกับยาวัณโรค
🎯 ทำไมข้อนี้ถึงถูก:
การเสริมวิตามิน B6 (Pyridoxine) ในขนาด 50-100 mg/day (หรือ 10-50 mg/day สำหรับการป้องกันทั่วไปในกลุ่มเสี่ยง เช่น ผู้ป่วยเบาหวาน, ตั้งครรภ์, ดื่มสุราเรื้อรัง, ผู้สูงอายุ) จะช่วยชดเชยวิตามิน B6 ที่ถูกทำลายและขับออกโดย Isoniazid ช่วยป้องกันและรักษาภาวะ peripheral neuropathy ได้อย่างตรงจุด
🔍 ข้ออื่นผิดเพราะอะไร:
• ข้อ b.: การลดขนาดยา INH เองจะทำให้ระดับยาไม่ถึงเกณฑ์การรักษาและเสี่ยงต่อการรักษาล้มเหลวหรือเกิดเชื้อดื้อยา
• ข้อ c.: ไม่มีความจำเป็นต้องหยุด INH เพียงเพราะอาการชาปลายประสาทที่สามารถป้องกันได้ด้วยวิตามิน B6
• ข้อ d.: วิตามิน B12 ไม่ได้แก้ปัญหากลไกการขาด Pyridoxine (B6) ที่จำเพาะต่อ INH
• ข้อ e.: การดื่มนมพร้อม INH จะลดการดูดซึมยา INH เนื่องจากอาหารชะลอการดูดซึมยา
• --</t>
        </is>
      </c>
      <c r="L327" s="186" t="n"/>
      <c r="M327" s="186" t="inlineStr">
        <is>
          <t>Infectious diseases</t>
        </is>
      </c>
      <c r="N327" s="186" t="inlineStr">
        <is>
          <t>Tuberculosis (TB)</t>
        </is>
      </c>
      <c r="O327" s="185" t="inlineStr">
        <is>
          <t>Clinic</t>
        </is>
      </c>
      <c r="P327" s="186" t="inlineStr">
        <is>
          <t>รุ่น RxCU83</t>
        </is>
      </c>
      <c r="Q327" s="185" t="inlineStr">
        <is>
          <t>แบบฝึกหัด</t>
        </is>
      </c>
      <c r="R327" s="185" t="inlineStr">
        <is>
          <t>Quiz เตรียมสอบ CC1 RxCU83</t>
        </is>
      </c>
      <c r="S327" s="185" t="n"/>
    </row>
    <row r="328" ht="24" customHeight="1" s="49">
      <c r="A328" s="185" t="n">
        <v>326</v>
      </c>
      <c r="B328" s="186" t="n"/>
      <c r="C328" s="186" t="inlineStr">
        <is>
          <t>14. ผู้ป่วยชาย อายุ 50 ปี มารับการรักษาด้วยอาการไข้ ไอมีเสมหะ หอบเหนื่อย น้ำหนักลด 5 kg ใน 1 เดือน ตรวจร่างกายและผลตรวจเสมหะยืนยันว่าเป็นวัณโรคปอด แพทย์วางแผนเริ่มสูตรยา 2HRZE/4HR ยาต้านวัณโรคตัวใดที่มีความจำเป็นต้องตรวจประเมินการมองเห็นและการจำแนกสี (Visual acuity &amp; Red-green color discrimination) ก่อนเริ่มยาและติดตามเป็นระยะ</t>
        </is>
      </c>
      <c r="D328" s="186" t="n"/>
      <c r="E328" s="186" t="inlineStr">
        <is>
          <t>Isoniazid</t>
        </is>
      </c>
      <c r="F328" s="186" t="inlineStr">
        <is>
          <t>Rifampicin</t>
        </is>
      </c>
      <c r="G328" s="186" t="inlineStr">
        <is>
          <t>Ethambutol</t>
        </is>
      </c>
      <c r="H328" s="186" t="inlineStr">
        <is>
          <t>Pyrazinamide</t>
        </is>
      </c>
      <c r="I328" s="186" t="inlineStr">
        <is>
          <t>Streptomycin</t>
        </is>
      </c>
      <c r="J328" s="185" t="inlineStr">
        <is>
          <t>3</t>
        </is>
      </c>
      <c r="K328" s="186" t="inlineStr">
        <is>
          <t>✅ คำตอบที่ถูกต้อง: ข้อ c. Ethambutol
🎯 ทำไมข้อนี้ถึงถูก:
Ethambutol: (EMB / E) มีอาการไม่พึงประสงค์สำคัญคือการเกิด Retrobulbar optic neuritis ทำให้ตามัว การมองเห็นลดลง และสูญเสียความสามารถในการแยกสีแดง-เขียว (red-green color blindness) โดยอุบัติการณ์จะสัมพันธ์กับขนาดยาและการทำงานของไต จึงจำเป็นต้องทดสอบลานสายตาและตาบอดสีก่อนเริ่มยาเสมอ
🔍 ข้ออื่นผิดเพราะอะไร:
• ข้อ a.: Isoniazid เด่นเรื่องพิษต่อตับและปลายประสาทอักเสบ
• ข้อ b.: Rifampicin เด่นเรื่องพิษต่อตับ, flu-like syndrome และสีของเหลวในร่างกาย
• ข้อ d.: Pyrazinamide เด่นเรื่องพิษต่อตับและกรดยูริกสูง
• ข้อ e.: Streptomycin เด่นเรื่องพิษต่อการได้ยินและการทรงตัว (ototoxicity)
• --</t>
        </is>
      </c>
      <c r="L328" s="186" t="n"/>
      <c r="M328" s="186" t="inlineStr">
        <is>
          <t>Infectious diseases</t>
        </is>
      </c>
      <c r="N328" s="186" t="inlineStr">
        <is>
          <t>Tuberculosis (TB)</t>
        </is>
      </c>
      <c r="O328" s="185" t="inlineStr">
        <is>
          <t>Clinic</t>
        </is>
      </c>
      <c r="P328" s="186" t="inlineStr">
        <is>
          <t>รุ่น RxCU83</t>
        </is>
      </c>
      <c r="Q328" s="185" t="inlineStr">
        <is>
          <t>แบบฝึกหัด</t>
        </is>
      </c>
      <c r="R328" s="185" t="inlineStr">
        <is>
          <t>Quiz เตรียมสอบ CC1 RxCU83</t>
        </is>
      </c>
      <c r="S328" s="185" t="n"/>
    </row>
    <row r="329" ht="24" customHeight="1" s="49">
      <c r="A329" s="185" t="n">
        <v>327</v>
      </c>
      <c r="B329" s="186" t="n"/>
      <c r="C329" s="186" t="inlineStr">
        <is>
          <t>15. ยาต้านวัณโรคในข้อใดที่ทำให้เกิดสารคัดหลั่งและของเหลวในร่างกาย เช่น ปัสสาวะ น้ำตา เหงื่อ หรือน้ำลาย เปลี่ยนเป็นสีส้มแดง และเป็น potent CYP450 enzyme inducer ที่ทำให้เกิดปฏิกิริยาระหว่างยาจำนวนมาก</t>
        </is>
      </c>
      <c r="D329" s="186" t="n"/>
      <c r="E329" s="186" t="inlineStr">
        <is>
          <t>Isoniazid</t>
        </is>
      </c>
      <c r="F329" s="186" t="inlineStr">
        <is>
          <t>Rifampicin</t>
        </is>
      </c>
      <c r="G329" s="186" t="inlineStr">
        <is>
          <t>Pyrazinamide</t>
        </is>
      </c>
      <c r="H329" s="186" t="inlineStr">
        <is>
          <t>Ethambutol</t>
        </is>
      </c>
      <c r="I329" s="186" t="inlineStr">
        <is>
          <t>Streptomycin</t>
        </is>
      </c>
      <c r="J329" s="185" t="inlineStr">
        <is>
          <t>2</t>
        </is>
      </c>
      <c r="K329" s="186" t="inlineStr">
        <is>
          <t>✅ คำตอบที่ถูกต้อง: ข้อ b. Rifampicin
🎯 ทำไมข้อนี้ถึงถูก:
Rifampicin: มีโครงสร้างทางเคมีที่มีสีส้มแดงตามธรรมชาติ ขับออกทางน้ำดีและปัสสาวะ ทำให้ของเหลวในร่างกายเปลี่ยนเป็นสีส้มหรือแดง (red-orange discoloration of bodily fluids) ซึ่งเป็นภาวะไม่อันตรายแต่ต้องแจ้งผู้ป่วยล่วงหน้า และเป็นตัวกระตุ้นเอนไซม์ CYP3A4, CYP2C9, CYP2C19 และ P-gp ที่แรงมาก ทำให้ระดับยาอื่นในเลือดลดลง
🔍 ข้ออื่นผิดเพราะอะไร:
• ข้อ a., c., d., e.: ยาวัณโรคตัวอื่นไม่ทำให้ของเหลวในร่างกายเปลี่ยนเป็นสีส้มแดง และไม่มีฤทธิ์เหนี่ยวนำเอนไซม์ CYP สูงเท่า Rifampicin
• --</t>
        </is>
      </c>
      <c r="L329" s="186" t="n"/>
      <c r="M329" s="186" t="inlineStr">
        <is>
          <t>Infectious diseases</t>
        </is>
      </c>
      <c r="N329" s="186" t="inlineStr">
        <is>
          <t>Tuberculosis (TB)</t>
        </is>
      </c>
      <c r="O329" s="185" t="inlineStr">
        <is>
          <t>Clinic</t>
        </is>
      </c>
      <c r="P329" s="186" t="inlineStr">
        <is>
          <t>รุ่น RxCU83</t>
        </is>
      </c>
      <c r="Q329" s="185" t="inlineStr">
        <is>
          <t>แบบฝึกหัด</t>
        </is>
      </c>
      <c r="R329" s="185" t="inlineStr">
        <is>
          <t>Quiz เตรียมสอบ CC1 RxCU83</t>
        </is>
      </c>
      <c r="S329" s="185" t="n"/>
    </row>
    <row r="330" ht="24" customHeight="1" s="49">
      <c r="A330" s="185" t="n">
        <v>328</v>
      </c>
      <c r="B330" s="186" t="n"/>
      <c r="C330" s="186" t="inlineStr">
        <is>
          <t>16. ในผู้ป่วยติดเชื้อ HIV ที่มีระดับ CD4 count น้อยกว่า 200 cells/mm3 ยาต้านจุลชีพขนานใดเป็นยามาตรฐานอันดับแรกในการให้เพื่อป้องกันการเกิดโรคติดเชื้อฉวยโอกาส Pneumocystis jirovecii pneumonia (PCP/PJP prophylaxis)</t>
        </is>
      </c>
      <c r="D330" s="186" t="n"/>
      <c r="E330" s="186" t="inlineStr">
        <is>
          <t>Co-trimoxazole (Trimethoprim/Sulfamethoxazole: TMP-SMX)</t>
        </is>
      </c>
      <c r="F330" s="186" t="inlineStr">
        <is>
          <t>Dapsone</t>
        </is>
      </c>
      <c r="G330" s="186" t="inlineStr">
        <is>
          <t>Atovaquone</t>
        </is>
      </c>
      <c r="H330" s="186" t="inlineStr">
        <is>
          <t>Pentamidine aerosol</t>
        </is>
      </c>
      <c r="I330" s="186" t="inlineStr">
        <is>
          <t>Clindamycin + Primaquine</t>
        </is>
      </c>
      <c r="J330" s="185" t="inlineStr">
        <is>
          <t>1</t>
        </is>
      </c>
      <c r="K330" s="186" t="inlineStr">
        <is>
          <t>✅ คำตอบที่ถูกต้อง: ข้อ a. Co-trimoxazole (Trimethoprim/Sulfamethoxazole: TMP-SMX)
🎯 ทำไมข้อนี้ถึงถูก:
Co-trimoxazole (TMP-SMX ขนาด 160/800 mg วันละ 1 เม็ด หรือ 80/400 mg วันละ 1 เม็ด) เป็นยามาตรฐานอันดับหนึ่ง (first-line choice) สำหรับ primary และ secondary prophylaxis ของ PCP ในผู้ป่วย HIV ที่มี CD4 &lt; 200 cells/mm3 และยังช่วยป้องกันโรค Toxoplasmosis และการติดเชื้อแบคทีเรียทางเดินหายใจร่วมด้วย
🔍 ข้ออื่นผิดเพราะอะไร:
• ข้อ b., c., d.: Dapsone, Atovaquone และ Aerosolized pentamidine เป็น second-line alternative agents ใช้เฉพาะในกรณีที่ผู้ป่วยมีประวัติแพ้ยากลุ่มซัลฟา (sulfa allergy) อย่างรุนแรง
• ข้อ e.: Clindamycin ร่วมกับ Primaquine เป็นสูตรทางเลือกรองสำหรับการรักษา ไม่ใช่ยาป้องกันอันดับแรก
• --</t>
        </is>
      </c>
      <c r="L330" s="186" t="n"/>
      <c r="M330" s="186" t="inlineStr">
        <is>
          <t>Infectious diseases</t>
        </is>
      </c>
      <c r="N330" s="186" t="inlineStr">
        <is>
          <t>HIV/AIDS &amp; Opportunistic infections</t>
        </is>
      </c>
      <c r="O330" s="185" t="inlineStr">
        <is>
          <t>Clinic</t>
        </is>
      </c>
      <c r="P330" s="186" t="inlineStr">
        <is>
          <t>รุ่น RxCU83</t>
        </is>
      </c>
      <c r="Q330" s="185" t="inlineStr">
        <is>
          <t>แบบฝึกหัด</t>
        </is>
      </c>
      <c r="R330" s="185" t="inlineStr">
        <is>
          <t>Quiz เตรียมสอบ CC1 RxCU83</t>
        </is>
      </c>
      <c r="S330" s="185" t="n"/>
    </row>
    <row r="331" ht="24" customHeight="1" s="49">
      <c r="A331" s="185" t="n">
        <v>329</v>
      </c>
      <c r="B331" s="186" t="n"/>
      <c r="C331" s="186" t="inlineStr">
        <is>
          <t>17. ผู้ป่วยติดเชื้อ HIV และได้รับการวินิจฉัยว่าเป็นวัณโรคปอด ได้รับยารักษาวัณโรคสูตร 2HRZE ร่วมกับยาต้านไวรัสสูตร Acriptega (TDF + 3TC + DTG 50 mg วันละ 1 เม็ด) ข้อใดคือปัญหาสำคัญจากใบสั่งยานี้ (Drug-related problem) ที่เภสัชกรต้องทักท้วง</t>
        </is>
      </c>
      <c r="D331" s="186" t="n"/>
      <c r="E331" s="186" t="inlineStr">
        <is>
          <t>ขนาดยา Dolutegravir (DTG) ต่ำเกินไป เนื่องจาก Rifampicin เหนี่ยวนำการทำลายยา DTG</t>
        </is>
      </c>
      <c r="F331" s="186" t="inlineStr">
        <is>
          <t>ยา Tenofovir เสริมพิษต่อตับรุนแรงร่วมกับ Pyrazinamide</t>
        </is>
      </c>
      <c r="G331" s="186" t="inlineStr">
        <is>
          <t>ยา Isoniazid ห้ามใช้ร่วมกับ Lamivudine</t>
        </is>
      </c>
      <c r="H331" s="186" t="inlineStr">
        <is>
          <t>ขนาดยา Rifampicin สูงเกินไปเมื่อให้ร่วมกับ DTG</t>
        </is>
      </c>
      <c r="I331" s="186" t="inlineStr">
        <is>
          <t>ผู้ป่วยต้องหยุดยาต้านไวรัส Acriptega ทันทีจนกว่าจะรักษาวัณโรคครบ 6 เดือน</t>
        </is>
      </c>
      <c r="J331" s="185" t="inlineStr">
        <is>
          <t>1</t>
        </is>
      </c>
      <c r="K331" s="186" t="inlineStr">
        <is>
          <t>✅ คำตอบที่ถูกต้อง: ข้อ a. ขนาดยา Dolutegravir (DTG) ต่ำเกินไป เนื่องจาก Rifampicin เหนี่ยวนำการทำลายยา DTG
🎯 ทำไมข้อนี้ถึงถูก:
Rifampicin ในสูตรยาวัณโรคเป็น potent inducer ของเอนไซม์ CYP3A4 และ UGT1A1 ซึ่งเป็นวิถีเมแทบอลิซึมหลักของ Dolutegravir (DTG) ส่งผลให้ระดับยา DTG ในเลือดลดลงมากกว่า 50% ดังนั้น เมื่อใช้ร่วมกับ Rifampicin จำเป็นต้องปรับเพิ่มขนาดยา DTG โดยให้ DTG 50 mg เพิ่มอีก 1 เม็ดห่างจากเม็ดรวมเดิม 12 ชั่วโมง (กลายเป็น DTG 50 mg วันละ 2 ครั้ง) เพื่อป้องกันการกดไวรัสล้มเหลวและการดื้อยา
🔍 ข้ออื่นผิดเพราะอะไร:
• ข้อ b.: TDF มีพิษหลักต่อไต ไม่ได้เสริมพิษต่อตับกับ PZA
• ข้อ c.: INH และ 3TC สามารถใช้ร่วมกันได้อย่างปลอดภัย
• ข้อ d.: ขนาดยา Rifampicin ใช้ขนาดมาตรฐานตามน้ำหนักตัว ไม่ได้สูงเกินไป
• ข้อ e.: ไม่ควรหยุดยาต้านไวรัส เพราะจะทำให้ระดับภูมิคุ้มกันแย่ลงและเสี่ยงต่อการเสียชีวิต
• --</t>
        </is>
      </c>
      <c r="L331" s="186" t="n"/>
      <c r="M331" s="186" t="inlineStr">
        <is>
          <t>Infectious diseases</t>
        </is>
      </c>
      <c r="N331" s="186" t="inlineStr">
        <is>
          <t>HIV/AIDS &amp; Opportunistic infections</t>
        </is>
      </c>
      <c r="O331" s="185" t="inlineStr">
        <is>
          <t>Clinic</t>
        </is>
      </c>
      <c r="P331" s="186" t="inlineStr">
        <is>
          <t>รุ่น RxCU83</t>
        </is>
      </c>
      <c r="Q331" s="185" t="inlineStr">
        <is>
          <t>แบบฝึกหัด</t>
        </is>
      </c>
      <c r="R331" s="185" t="inlineStr">
        <is>
          <t>Quiz เตรียมสอบ CC1 RxCU83</t>
        </is>
      </c>
      <c r="S331" s="185" t="n"/>
    </row>
    <row r="332" ht="24" customHeight="1" s="49">
      <c r="A332" s="185" t="n">
        <v>330</v>
      </c>
      <c r="B332" s="186" t="n"/>
      <c r="C332" s="186" t="inlineStr">
        <is>
          <t>18. ผู้หญิงอายุ 35 ปี ได้รับการวินิจฉัยว่าเป็นทั้งวัณโรคปอด (TB) และติดเชื้อ HIV โดยมี CD4 count 80 cells/mm3 หลังจากเริ่มรับประทานยาต้านวัณโรคและยาต้านไวรัสไปได้ 3 สัปดาห์ ผู้ป่วยกลับมามีไข้สูงขึ้น ต่อมน้ำเหลืองที่คอโตขึ้น และผลเอกซเรย์ปอดพบรอยโรคแย่ลง แต่ผลเพาะเชื้อไม่พบเชื้อดื้อยา แพทย์วินิจฉัยว่าเป็นภาวะ Immune Reconstitution Inflammatory Syndrome (IRIS) แนวทางการจัดการที่ถูกต้องคือข้อใด</t>
        </is>
      </c>
      <c r="D332" s="186" t="n"/>
      <c r="E332" s="186" t="inlineStr">
        <is>
          <t>หยุดยารักษาวัณโรคทั้งหมดทันที</t>
        </is>
      </c>
      <c r="F332" s="186" t="inlineStr">
        <is>
          <t>หยุดยาต้านไวรัส HIV ทั้งหมดทันที</t>
        </is>
      </c>
      <c r="G332" s="186" t="inlineStr">
        <is>
          <t>ให้ยาต้านวัณโรคและยาต้านไวรัส HIV ต่อไปตามเดิม และพิจารณาให้ยาสเตียรอยด์ (Prednisolone) หรือ NSAIDs เพื่อลดการอักเสบ</t>
        </is>
      </c>
      <c r="H332" s="186" t="inlineStr">
        <is>
          <t>เปลี่ยนสูตรยาต้านวัณโรคเป็นสูตรดื้อยาทั้งหมด</t>
        </is>
      </c>
      <c r="I332" s="186" t="inlineStr">
        <is>
          <t>ให้ยาต้านไวรัสขนาดเพิ่มเป็น 3 เท่า</t>
        </is>
      </c>
      <c r="J332" s="185" t="inlineStr">
        <is>
          <t>3</t>
        </is>
      </c>
      <c r="K332" s="186" t="inlineStr">
        <is>
          <t>✅ คำตอบที่ถูกต้อง: ข้อ c. ให้ยาต้านวัณโรคและยาต้านไวรัส HIV ต่อไปตามเดิม และพิจารณาให้ยาสเตียรอยด์ (Prednisolone) หรือ NSAIDs เพื่อลดการอักเสบ
🎯 ทำไมข้อนี้ถึงถูก:
TB-associated IRIS เกิดจากการฟื้นตัวของระบบภูมิคุ้มกัน (CD4 เพิ่มขึ้น) หลังได้ยาต้านไวรัส แล้วไปตอบสนองต่อซากเชื้อวัณโรคอย่างรุนแรง ไม่ได้เกิดจากยาล้มเหลวหรือเชื้อดื้อยา แนวทางมาตรฐานคือให้ยาต้านวัณโรคและยาต้านไวรัสต่อไปโดยไม่ต้องหยุดยา และให้ยาต้านการอักเสบ เช่น Prednisolone (0.5 - 1 mg/kg/day) ในรายที่มีอาการปานกลางถึงรุนแรงเพื่อควบคุมการอักเสบ
🔍 ข้ออื่นผิดเพราะอะไร:
• ข้อ a. และ b.: การหยุดยาต้านวัณโรคหรือหยุดยาต้านไวรัสจะทำให้โรคลุกลามและเพิ่มความเสี่ยงต่อการเสียชีวิต ยกเว้นกรณี IRIS รุนแรงในระบบประสาทส่วนกลางที่อาจพิจารณาเป็นรายๆ
• ข้อ d.: IRIS ไม่ได้เกิดจากเชื้อดื้อยา จึงไม่ต้องเปลี่ยนสูตรยาวัณโรค
• ข้อ e.: การเพิ่มขนาดยาต้านไวรัสไม่ได้ช่วยลด IRIS และจะเพิ่มพิษจากยา
• --</t>
        </is>
      </c>
      <c r="L332" s="186" t="n"/>
      <c r="M332" s="186" t="inlineStr">
        <is>
          <t>Infectious diseases</t>
        </is>
      </c>
      <c r="N332" s="186" t="inlineStr">
        <is>
          <t>HIV/AIDS &amp; Opportunistic infections</t>
        </is>
      </c>
      <c r="O332" s="185" t="inlineStr">
        <is>
          <t>Clinic</t>
        </is>
      </c>
      <c r="P332" s="186" t="inlineStr">
        <is>
          <t>รุ่น RxCU83</t>
        </is>
      </c>
      <c r="Q332" s="185" t="inlineStr">
        <is>
          <t>แบบฝึกหัด</t>
        </is>
      </c>
      <c r="R332" s="185" t="inlineStr">
        <is>
          <t>Quiz เตรียมสอบ CC1 RxCU83</t>
        </is>
      </c>
      <c r="S332" s="185" t="n"/>
    </row>
    <row r="333" ht="24" customHeight="1" s="49">
      <c r="A333" s="185" t="n">
        <v>331</v>
      </c>
      <c r="B333" s="186" t="n"/>
      <c r="C333" s="186" t="inlineStr">
        <is>
          <t>19. ยาต้านไวรัส HIV ในข้อใดต่อไปนี้ ไม่จำเป็น ต้องใช้ตัวเสริมฤทธิ์ทางเภสัชจลนศาสตร์ (Pharmacokinetic boosting agent เช่น Ritonavir หรือ Cobicistat) ในสูตรการรักษามาตรฐาน</t>
        </is>
      </c>
      <c r="D333" s="186" t="n"/>
      <c r="E333" s="186" t="inlineStr">
        <is>
          <t>Atazanavir</t>
        </is>
      </c>
      <c r="F333" s="186" t="inlineStr">
        <is>
          <t>Darunavir</t>
        </is>
      </c>
      <c r="G333" s="186" t="inlineStr">
        <is>
          <t>Lopinavir</t>
        </is>
      </c>
      <c r="H333" s="186" t="inlineStr">
        <is>
          <t>Dolutegravir</t>
        </is>
      </c>
      <c r="I333" s="186" t="inlineStr">
        <is>
          <t>Saquinavir</t>
        </is>
      </c>
      <c r="J333" s="185" t="inlineStr">
        <is>
          <t>4</t>
        </is>
      </c>
      <c r="K333" s="186" t="inlineStr">
        <is>
          <t>✅ คำตอบที่ถูกต้อง: ข้อ d. Dolutegravir
🎯 ทำไมข้อนี้ถึงถูก:
Dolutegravir: (DTG) เป็นยากลุ่ม Integrase Strand Transfer Inhibitor (second-generation INSTI) ที่มีค่าครึ่งชีวิตยาวนาน (t1/2 ประมาณ 14-15 ชั่วโมง) และมี genetic barrier ต่อการดื้อยาสูง สามารถบริหารยาวันละ 1 ครั้งได้โดยไม่ต้องใช้ pharmacokinetic booster (unboosted) แตกต่างจากยากลุ่ม Protease Inhibitors (เช่น Atazanavir, Darunavir, Lopinavir) ที่ต้องให้ร่วมกับ Ritonavir หรือ Cobicistat เสมอเพื่อเพิ่มระดับยาในเลือด
🔍 ข้ออื่นผิดเพราะอะไร:
• ข้อ a., b., c., e.: ยาในกลุ่ม Protease Inhibitors ทั้งหมดจำเป็นต้องได้รับ PK boosting ด้วย Ritonavir (/r) หรือ Cobicistat (/c) เพื่อให้ระดับยาสูงเพียงพอในการยับยั้งเชื้อตลอด 24 ชั่วโมง
• --</t>
        </is>
      </c>
      <c r="L333" s="186" t="n"/>
      <c r="M333" s="186" t="inlineStr">
        <is>
          <t>Infectious diseases</t>
        </is>
      </c>
      <c r="N333" s="186" t="inlineStr">
        <is>
          <t>HIV/AIDS &amp; Opportunistic infections</t>
        </is>
      </c>
      <c r="O333" s="185" t="inlineStr">
        <is>
          <t>Clinic</t>
        </is>
      </c>
      <c r="P333" s="186" t="inlineStr">
        <is>
          <t>รุ่น RxCU83</t>
        </is>
      </c>
      <c r="Q333" s="185" t="inlineStr">
        <is>
          <t>แบบฝึกหัด</t>
        </is>
      </c>
      <c r="R333" s="185" t="inlineStr">
        <is>
          <t>Quiz เตรียมสอบ CC1 RxCU83</t>
        </is>
      </c>
      <c r="S333" s="185" t="n"/>
    </row>
    <row r="334" ht="24" customHeight="1" s="49">
      <c r="A334" s="185" t="n">
        <v>332</v>
      </c>
      <c r="B334" s="186" t="n"/>
      <c r="C334" s="186" t="inlineStr">
        <is>
          <t>20. การตรวจคัดกรองพันธุกรรมอัลลีล HLA-B5701 มีความสัมพันธ์อย่างจำเพาะเจาะจงกับการป้องกันอาการไม่พึงประสงค์รุนแรงจากการใช้ยาต้านไวรัสในข้อใด</t>
        </is>
      </c>
      <c r="D334" s="186" t="n"/>
      <c r="E334" s="186" t="inlineStr">
        <is>
          <t>Emtricitabine กับภาวะ Lipodystrophy</t>
        </is>
      </c>
      <c r="F334" s="186" t="inlineStr">
        <is>
          <t>Didanosine กับภาวะ Pancreatitis</t>
        </is>
      </c>
      <c r="G334" s="186" t="inlineStr">
        <is>
          <t>Abacavir กับภาวะ Hypersensitivity syndrome (HSR)</t>
        </is>
      </c>
      <c r="H334" s="186" t="inlineStr">
        <is>
          <t>Tenofovir กับภาวะ Nephrotoxicity</t>
        </is>
      </c>
      <c r="I334" s="186" t="inlineStr">
        <is>
          <t>Zidovudine กับภาวะ Bone marrow suppression</t>
        </is>
      </c>
      <c r="J334" s="185" t="inlineStr">
        <is>
          <t>3</t>
        </is>
      </c>
      <c r="K334" s="186" t="inlineStr">
        <is>
          <t>✅ คำตอบที่ถูกต้อง: ข้อ c. Abacavir กับภาวะ Hypersensitivity syndrome (HSR)
🎯 ทำไมข้อนี้ถึงถูก:
การตรวจยีน HLA-B5701 เป็นข้อกำหนดมาตรฐานก่อนเริ่มยา Abacavir (ABC) เนื่องจากผู้ที่มีอัลลีล HLA-B5701 positive มีความเสี่ยงสูงมากต่อการเกิด Abacavir Hypersensitivity Reaction (มีไข้ ผื่น ปวดท้อง อ่อนเพลีย หายใจลำบาก) ซึ่งอาจเป็นอันตรายถึงชีวิตหากได้รับยาซ้ำ ดังนั้นหากผลเป็น positive จะมีข้อห้ามใช้ Abacavir ตลอดชีวิต
🔍 ข้ออื่นผิดเพราะอะไร:
• ข้อ a.: Emtricitabine ปลอดภัยและแทบไม่พบ lipodystrophy
• ข้อ b.: Didanosine ทำให้เกิดตับอ่อนอักเสบจากความเป็นพิษต่อไมโทคอนเดรีย ไม่สัมพันธ์กับ HLA-B5701
• ข้อ d.: Tenofovir nephrotoxicity สัมพันธ์กับยีนขนส่งยาทางไต (เช่น ABCC2/MRP2) ไม่ใช่ HLA-B5701
• ข้อ e.: Zidovudine กดไขกระดูกสัมพันธ์กับระยะเวลาและขนาดยา ไม่ใช่ HLA-B5701
• --</t>
        </is>
      </c>
      <c r="L334" s="186" t="n"/>
      <c r="M334" s="186" t="inlineStr">
        <is>
          <t>Infectious diseases</t>
        </is>
      </c>
      <c r="N334" s="186" t="inlineStr">
        <is>
          <t>HIV/AIDS &amp; Opportunistic infections</t>
        </is>
      </c>
      <c r="O334" s="185" t="inlineStr">
        <is>
          <t>Clinic</t>
        </is>
      </c>
      <c r="P334" s="186" t="inlineStr">
        <is>
          <t>รุ่น RxCU83</t>
        </is>
      </c>
      <c r="Q334" s="185" t="inlineStr">
        <is>
          <t>แบบฝึกหัด</t>
        </is>
      </c>
      <c r="R334" s="185" t="inlineStr">
        <is>
          <t>Quiz เตรียมสอบ CC1 RxCU83</t>
        </is>
      </c>
      <c r="S334" s="185" t="n"/>
    </row>
    <row r="335" ht="24" customHeight="1" s="49">
      <c r="A335" s="185" t="n">
        <v>333</v>
      </c>
      <c r="B335" s="186" t="n"/>
      <c r="C335" s="186" t="inlineStr">
        <is>
          <t>26. เชื้อจุลชีพก่อโรคในข้อใดจัดเป็นสาเหตุที่ พบได้น้อยที่สุด ในการก่อโรคปอดอักเสบติดเชื้อในชุมชน (Community-Acquired Pneumonia: CAP) ทั่วไป</t>
        </is>
      </c>
      <c r="D335" s="186" t="n"/>
      <c r="E335" s="186" t="inlineStr">
        <is>
          <t>Streptococcus pneumoniae</t>
        </is>
      </c>
      <c r="F335" s="186" t="inlineStr">
        <is>
          <t>Mycoplasma pneumoniae</t>
        </is>
      </c>
      <c r="G335" s="186" t="inlineStr">
        <is>
          <t>Moraxella catarrhalis</t>
        </is>
      </c>
      <c r="H335" s="186" t="inlineStr">
        <is>
          <t>Streptococcus pyogenes (Group A Streptococcus)</t>
        </is>
      </c>
      <c r="I335" s="186" t="inlineStr">
        <is>
          <t>Haemophilus influenzae</t>
        </is>
      </c>
      <c r="J335" s="185" t="inlineStr">
        <is>
          <t>4</t>
        </is>
      </c>
      <c r="K335" s="186" t="inlineStr">
        <is>
          <t>✅ คำตอบที่ถูกต้อง: ข้อ d. Streptococcus pyogenes (Group A Streptococcus)
🎯 ทำไมข้อนี้ถึงถูก:
Streptococcus pyogenes (Group A Strep) เป็นเชื้อสาเหตุหลักของโรคคออักเสบ (pharyngitis), ต่อมทอนซิลอักเสบ และการติดเชื้อที่ผิวหนัง (cellulitis/impetigo) แต่พบเป็นสาเหตุของปอดอักเสบชุมชน (CAP) ได้น้อยมาก (rare cause) แตกต่างจาก S. pneumoniae ซึ่งเป็นอันดับหนึ่ง, H. influenzae, M. catarrhalis และเชื้อกลุ่ม atypical pathogens (M. pneumoniae, C. pneumoniae) ซึ่งเป็นเชื้อก่อโรคพบบ่อยใน CAP
🔍 ข้ออื่นผิดเพราะอะไร:
• ข้อ a.: Streptococcus pneumoniae เป็นเชื้อแบคทีเรียสาเหตุที่พบบ่อยที่สุดของ CAP ในทุกกลุ่มอายุ
• ข้อ b.: Mycoplasma pneumoniae เป็นสาเหตุอันดับต้นๆ ของ atypical CAP
• ข้อ c. และ e.: H. influenzae และ M. catarrhalis เป็นเชื้อก่อโรค CAP พบบ่อยโดยเฉพาะในผู้สูงอายุและผู้ป่วย COPD
• --</t>
        </is>
      </c>
      <c r="L335" s="186" t="n"/>
      <c r="M335" s="186" t="inlineStr">
        <is>
          <t>Infectious diseases</t>
        </is>
      </c>
      <c r="N335" s="186" t="inlineStr">
        <is>
          <t>Pneumonia</t>
        </is>
      </c>
      <c r="O335" s="185" t="inlineStr">
        <is>
          <t>Clinic</t>
        </is>
      </c>
      <c r="P335" s="186" t="inlineStr">
        <is>
          <t>รุ่น RxCU83</t>
        </is>
      </c>
      <c r="Q335" s="185" t="inlineStr">
        <is>
          <t>แบบฝึกหัด</t>
        </is>
      </c>
      <c r="R335" s="185" t="inlineStr">
        <is>
          <t>Quiz เตรียมสอบ CC1 RxCU83</t>
        </is>
      </c>
      <c r="S335" s="185" t="n"/>
    </row>
    <row r="336" ht="24" customHeight="1" s="49">
      <c r="A336" s="185" t="n">
        <v>334</v>
      </c>
      <c r="B336" s="186" t="n"/>
      <c r="C336" s="186" t="inlineStr">
        <is>
          <t>27. ผู้ป่วย CAP ที่รักษาแบบผู้ป่วยนอก ได้รับยา Amoxicillin 500 mg วันละ 3 ครั้งมาเป็นเวลา 3 วัน แต่อาการไข้และหอบเหนื่อยไม่ดีขึ้น หากพิจารณาปรับเปลี่ยนยาปฏิชีวนะ ข้อใดเป็นทางเลือกที่เหมาะสมที่สุดตามแนวทางเวชปฏิบัติ</t>
        </is>
      </c>
      <c r="D336" s="186" t="n"/>
      <c r="E336" s="186" t="inlineStr">
        <is>
          <t>Amoxicillin ร่วมกับ Azithromycin</t>
        </is>
      </c>
      <c r="F336" s="186" t="inlineStr">
        <is>
          <t>Cefuroxime axetil ร่วมกับ Amoxicillin</t>
        </is>
      </c>
      <c r="G336" s="186" t="inlineStr">
        <is>
          <t>Ciprofloxacin เดี่ยวๆ</t>
        </is>
      </c>
      <c r="H336" s="186" t="inlineStr">
        <is>
          <t>Co-trimoxazole ร่วมกับ Doxycycline</t>
        </is>
      </c>
      <c r="I336" s="186" t="inlineStr">
        <is>
          <t>Erythromycin เดี่ยวๆ</t>
        </is>
      </c>
      <c r="J336" s="185" t="inlineStr">
        <is>
          <t>1</t>
        </is>
      </c>
      <c r="K336" s="186" t="inlineStr">
        <is>
          <t>✅ คำตอบที่ถูกต้อง: ข้อ a. Amoxicillin ร่วมกับ Azithromycin
🎯 ทำไมข้อนี้ถึงถูก:
การที่ผู้ป่วยไม่ตอบสนองต่อ Amoxicillin สาเหตุที่พบบ่อยที่สุดคือการติดเชื้อในกลุ่ม Atypical pathogens (เช่น Mycoplasma, Chlamydia, Legionella) ซึ่งไม่มีผนังเซลล์ peptidoglycan จึงดื้อต่อยากลุ่ม beta-lactams การปรับยาโดยเพิ่มยากลุ่ม Macrolides (เช่น Azithromycin) หรือ Doxycycline ร่วมกับ beta-lactam จะช่วยขยายขอบเขตการฆ่าเชื้อให้ครอบคลุมทั้ง typical และ atypical pathogens
🔍 ข้ออื่นผิดเพราะอะไร:
• ข้อ b.: Cefuroxime และ Amoxicillin ล้วนเป็น beta-lactams มีขอบเขตการฆ่าเชื้อซ้ำซ้อนกันและไม่คลุม atypical bacteria
• ข้อ c.: Ciprofloxacin มีฤทธิ์ต่อ S. pneumoniae ต่ำ ไม่จัดเป็น respiratory fluoroquinolones (ห้ามใช้รักษา CAP)
• ข้อ d. และ e.: Co-trimoxazole ไม่ใช่ยาแนะนำหลักสำหรับ CAP และ Erythromycin มีผลข้างเคียงทางเดินอาหารสูงมากและดื้อยาเยอะ
• --</t>
        </is>
      </c>
      <c r="L336" s="186" t="n"/>
      <c r="M336" s="186" t="inlineStr">
        <is>
          <t>Infectious diseases</t>
        </is>
      </c>
      <c r="N336" s="186" t="inlineStr">
        <is>
          <t>Pneumonia</t>
        </is>
      </c>
      <c r="O336" s="185" t="inlineStr">
        <is>
          <t>Clinic</t>
        </is>
      </c>
      <c r="P336" s="186" t="inlineStr">
        <is>
          <t>รุ่น RxCU83</t>
        </is>
      </c>
      <c r="Q336" s="185" t="inlineStr">
        <is>
          <t>แบบฝึกหัด</t>
        </is>
      </c>
      <c r="R336" s="185" t="inlineStr">
        <is>
          <t>Quiz เตรียมสอบ CC1 RxCU83</t>
        </is>
      </c>
      <c r="S336" s="185" t="n"/>
    </row>
    <row r="337" ht="24" customHeight="1" s="49">
      <c r="A337" s="185" t="n">
        <v>335</v>
      </c>
      <c r="B337" s="186" t="n"/>
      <c r="C337" s="186" t="inlineStr">
        <is>
          <t>28. ยาต้านจุลชีพในข้อใดต่อไปนี้ มีฤทธิ์ครอบคลุมเชื้อก่อโรคกลุ่ม Atypical pathogen ชนิด Legionella pneumophila ได้อย่างมีประสิทธิภาพ</t>
        </is>
      </c>
      <c r="D337" s="186" t="n"/>
      <c r="E337" s="186" t="inlineStr">
        <is>
          <t>Amoxicillin</t>
        </is>
      </c>
      <c r="F337" s="186" t="inlineStr">
        <is>
          <t>Amoxicillin/clavulanic acid</t>
        </is>
      </c>
      <c r="G337" s="186" t="inlineStr">
        <is>
          <t>Ceftriaxone</t>
        </is>
      </c>
      <c r="H337" s="186" t="inlineStr">
        <is>
          <t>Doxycycline</t>
        </is>
      </c>
      <c r="I337" s="186" t="inlineStr">
        <is>
          <t>Vancomycin</t>
        </is>
      </c>
      <c r="J337" s="185" t="inlineStr">
        <is>
          <t>4</t>
        </is>
      </c>
      <c r="K337" s="186" t="inlineStr">
        <is>
          <t>✅ คำตอบที่ถูกต้อง: ข้อ d. Doxycycline
🎯 ทำไมข้อนี้ถึงถูก:
Legionella pneumophila เป็นแบคทีเรียที่เจริญและอาศัยอยู่ภายในเซลล์ (intracellular pathogen) ยาที่จะออกฤทธิ์ได้ดีต้องเป็นยาที่แทรกซึมเข้าสู่เซลล์ได้สูง ได้แก่ ยากลุ่ม Macrolides (Azithromycin), Respiratory fluoroquinolones (Levofloxacin) และกลุ่ม Tetracyclines (Doxycycline)
🔍 ข้ออื่นผิดเพราะอะไร:
• ข้อ a., b., c.: ยากลุ่ม Beta-lactams ทั้งหมด (Amoxicillin, Augmentin, Ceftriaxone) แทรกซึมเข้าเซลล์ได้ไม่ดีและออกฤทธิ์ที่ผนังเซลล์ จึงไม่มีประสิทธิภาพในการรักษา Legionella
• ข้อ e.: Vancomycin ออกฤทธิ์เฉพาะต่อแบคทีเรียแกรมบวก ไม่มีฤทธิ์ต่อเชื้อแกรมลบหรือ Legionella
• --</t>
        </is>
      </c>
      <c r="L337" s="186" t="n"/>
      <c r="M337" s="186" t="inlineStr">
        <is>
          <t>Infectious diseases</t>
        </is>
      </c>
      <c r="N337" s="186" t="inlineStr">
        <is>
          <t>Pneumonia</t>
        </is>
      </c>
      <c r="O337" s="185" t="inlineStr">
        <is>
          <t>Clinic</t>
        </is>
      </c>
      <c r="P337" s="186" t="inlineStr">
        <is>
          <t>รุ่น RxCU83</t>
        </is>
      </c>
      <c r="Q337" s="185" t="inlineStr">
        <is>
          <t>แบบฝึกหัด</t>
        </is>
      </c>
      <c r="R337" s="185" t="inlineStr">
        <is>
          <t>Quiz เตรียมสอบ CC1 RxCU83</t>
        </is>
      </c>
      <c r="S337" s="185" t="n"/>
    </row>
    <row r="338" ht="24" customHeight="1" s="49">
      <c r="A338" s="185" t="n">
        <v>336</v>
      </c>
      <c r="B338" s="186" t="n"/>
      <c r="C338" s="186" t="inlineStr">
        <is>
          <t>29. หากผลการตรวจภาพถ่ายรังสีและสแกนพบ ฝีในปอด (Lung abscess) ร่วมด้วย และสงสัยว่าเกิดจากการติดเชื้อแบคทีเรียที่ไม่ใช้ออกซิเจนในช่องปาก (Oral anaerobes) ยาปฏิชีวนะชนิดรับประทานในข้อใดเหมาะสมที่สุดในการให้การรักษา</t>
        </is>
      </c>
      <c r="D338" s="186" t="n"/>
      <c r="E338" s="186" t="inlineStr">
        <is>
          <t>Amoxicillin/clavulanic acid (Augmentin)</t>
        </is>
      </c>
      <c r="F338" s="186" t="inlineStr">
        <is>
          <t>Ciprofloxacin</t>
        </is>
      </c>
      <c r="G338" s="186" t="inlineStr">
        <is>
          <t>Azithromycin</t>
        </is>
      </c>
      <c r="H338" s="186" t="inlineStr">
        <is>
          <t>Cefixime</t>
        </is>
      </c>
      <c r="I338" s="186" t="inlineStr">
        <is>
          <t>Doxycycline</t>
        </is>
      </c>
      <c r="J338" s="185" t="inlineStr">
        <is>
          <t>1</t>
        </is>
      </c>
      <c r="K338" s="186" t="inlineStr">
        <is>
          <t>✅ คำตอบที่ถูกต้อง: ข้อ a. Amoxicillin/clavulanic acid (Augmentin)
🎯 ทำไมข้อนี้ถึงถูก:
Amoxicillin/clavulanic acid (Augmentin): มีขอบเขตการฆ่าเชื้อที่ครอบคลุมทั้งเชื้อแบคทีเรียแกรมบวก แกรมลบ และที่สำคัญคือครอบคลุมเชื้อแบคทีเรียกลุ่ม Anaerobes (เช่น Peptostreptococcus, Fusobacterium, Bacteroides spp.) ได้ดีเยี่ยม จึงเป็นยาทางเลือกอันดับแรกชนิดรับประทานสำหรับรักษา Lung abscess และ Aspiration pneumonia
🔍 ข้ออื่นผิดเพราะอะไร:
• ข้อ b.: Ciprofloxacin แทบไม่มีฤทธิ์ต่อเชื้อ Anaerobes เลย
• ข้อ c.: Azithromycin มีฤทธิ์ต่อ anaerobes ต่ำ ไม่เหมาะสำหรับการรักษาฝีหนอง
• ข้อ d.: Cefixime (3rd gen cephalosporin oral) ไม่มีฤทธิ์คลุม anaerobes
• ข้อ e.: Doxycycline มีฤทธิ์ต่อ anaerobes ไม่สม่ำเสมอและไม่ดีเท่า Amox/clav
• --</t>
        </is>
      </c>
      <c r="L338" s="186" t="n"/>
      <c r="M338" s="186" t="inlineStr">
        <is>
          <t>Infectious diseases</t>
        </is>
      </c>
      <c r="N338" s="186" t="inlineStr">
        <is>
          <t>Pneumonia</t>
        </is>
      </c>
      <c r="O338" s="185" t="inlineStr">
        <is>
          <t>Clinic</t>
        </is>
      </c>
      <c r="P338" s="186" t="inlineStr">
        <is>
          <t>รุ่น RxCU83</t>
        </is>
      </c>
      <c r="Q338" s="185" t="inlineStr">
        <is>
          <t>แบบฝึกหัด</t>
        </is>
      </c>
      <c r="R338" s="185" t="inlineStr">
        <is>
          <t>Quiz เตรียมสอบ CC1 RxCU83</t>
        </is>
      </c>
      <c r="S338" s="185" t="n"/>
    </row>
    <row r="339" ht="24" customHeight="1" s="49">
      <c r="A339" s="185" t="n">
        <v>337</v>
      </c>
      <c r="B339" s="186" t="n"/>
      <c r="C339" s="186" t="inlineStr">
        <is>
          <t>30. ต่อมาอีก 3 วัน ผลเพาะเชื้อจากเสมหะและปอดพบเชื้อ Methicillin-Resistant Staphylococcus aureus (MRSA) จำนวนมาก และเชื้อยังคงสงสัยร่วมกับการติดเชื้อแบคทีเรียแกรมลบในโรงพยาบาล สูตรยาฉีดปฏิชีวนะในข้อใดเหมาะสมที่สุดในการปรับการรักษา</t>
        </is>
      </c>
      <c r="D339" s="186" t="n"/>
      <c r="E339" s="186" t="inlineStr">
        <is>
          <t>Vancomycin ร่วมกับ Ceftazidime</t>
        </is>
      </c>
      <c r="F339" s="186" t="inlineStr">
        <is>
          <t>Cloxacillin ร่วมกับ Gentamicin</t>
        </is>
      </c>
      <c r="G339" s="186" t="inlineStr">
        <is>
          <t>Cefazolin ร่วมกับ Ciprofloxacin</t>
        </is>
      </c>
      <c r="H339" s="186" t="inlineStr">
        <is>
          <t>Amoxicillin/clavulanate ร่วมกับ Clindamycin</t>
        </is>
      </c>
      <c r="I339" s="186" t="inlineStr">
        <is>
          <t>Ceftriaxone ร่วมกับ Azithromycin</t>
        </is>
      </c>
      <c r="J339" s="185" t="inlineStr">
        <is>
          <t>1</t>
        </is>
      </c>
      <c r="K339" s="186" t="inlineStr">
        <is>
          <t>✅ คำตอบที่ถูกต้อง: ข้อ a. Vancomycin ร่วมกับ Ceftazidime
🎯 ทำไมข้อนี้ถึงถูก:
เมื่อยืนยันเชื้อ MRSA ยามาตรฐานที่ต้องเลือกใช้คือ Vancomycin (หรือ Linezolid) เพื่อฆ่าเชื้อ MRSA ในปอด และการให้ร่วมกับ Ceftazidime (antipseudomonal 3rd generation cephalosporin) หรือ Cefepime ช่วยครอบคลุมเชื้อแบคทีเรียแกรมลบในโรงพยาบาล เช่น Pseudomonas aeruginosa ทำให้เป็นสูตรผสมที่ครอบคลุมอย่างเหมาะสม
🔍 ข้ออื่นผิดเพราะอะไร:
• ข้อ b. และ c.: Cloxacillin และ Cefazolin เป็นยาในกลุ่ม beta-lactams ซึ่งเชื้อ MRSA ดื้อยาทั้งหมดผ่านกลไก mecA gene (PBP2a) จึงใช้ไม่ได้ผล
• ข้อ d. และ e.: Ceftriaxone และ Amox/clav ไม่มีฤทธิ์ต่อเชื้อ MRSA
• --</t>
        </is>
      </c>
      <c r="L339" s="186" t="n"/>
      <c r="M339" s="186" t="inlineStr">
        <is>
          <t>Infectious diseases</t>
        </is>
      </c>
      <c r="N339" s="186" t="inlineStr">
        <is>
          <t>Pneumonia</t>
        </is>
      </c>
      <c r="O339" s="185" t="inlineStr">
        <is>
          <t>Clinic</t>
        </is>
      </c>
      <c r="P339" s="186" t="inlineStr">
        <is>
          <t>รุ่น RxCU83</t>
        </is>
      </c>
      <c r="Q339" s="185" t="inlineStr">
        <is>
          <t>แบบฝึกหัด</t>
        </is>
      </c>
      <c r="R339" s="185" t="inlineStr">
        <is>
          <t>Quiz เตรียมสอบ CC1 RxCU83</t>
        </is>
      </c>
      <c r="S339" s="185" t="n"/>
    </row>
    <row r="340" ht="24" customHeight="1" s="49">
      <c r="A340" s="185" t="n">
        <v>338</v>
      </c>
      <c r="B340" s="186" t="n"/>
      <c r="C340" s="186" t="inlineStr">
        <is>
          <t>31. การตรวจติดตามความปลอดภัยและพิษจากยาปฏิชีวนะข้อใดต่อไปนี้ ถูกต้องและมีความสำคัญสูงสุด เมื่อผู้ป่วยได้รับยา Vancomycin</t>
        </is>
      </c>
      <c r="D340" s="186" t="n"/>
      <c r="E340" s="186" t="inlineStr">
        <is>
          <t>ติดตามการทำงานของไต (Serum creatinine และ Urine output) และตรวจระดับยาในเลือด (Trough level)</t>
        </is>
      </c>
      <c r="F340" s="186" t="inlineStr">
        <is>
          <t>ติดตามคลื่นไฟฟ้าหัวใจ (EKG) เพื่อดูการเกิด QT prolongation</t>
        </is>
      </c>
      <c r="G340" s="186" t="inlineStr">
        <is>
          <t>ติดตามการทำงานของตับ (LFT) ทุก 24 ชั่วโมง</t>
        </is>
      </c>
      <c r="H340" s="186" t="inlineStr">
        <is>
          <t>ติดตามระดับน้ำตาลในเลือดเนื่องจากยาทำให้เกิดภาวะ Hypoglycemia</t>
        </is>
      </c>
      <c r="I340" s="186" t="inlineStr">
        <is>
          <t>ติดตามระดับกรดยูริกในเลือดเนื่องจากยาทำให้เกิด Hyperuricemia</t>
        </is>
      </c>
      <c r="J340" s="185" t="inlineStr">
        <is>
          <t>1</t>
        </is>
      </c>
      <c r="K340" s="186" t="inlineStr">
        <is>
          <t>✅ คำตอบที่ถูกต้อง: ข้อ a. ติดตามการทำงานของไต (Serum creatinine และ Urine output) และตรวจระดับยาในเลือด (Trough level)
🎯 ทำไมข้อนี้ถึงถูก:
Vancomycin มีพิษสำคัญคือ Nephrotoxicity (พิษต่อไต) โดยเฉพาะเมื่อใช้ในขนาดสูงหรือให้ร่วมกับยาที่มีพิษต่อไตตัวอื่น จึงต้องตรวจติดตาม Serum creatinine อย่างใกล้ชิด และทำ Therapeutic Drug Monitoring (TDM) วัดระดับยาในเลือด (เป้าหมาย Trough level 15-20 mcg/mL หรือ AUC/MIC &gt;= 400) เพื่อป้องกันไตวายเฉียบพลัน
🔍 ข้ออื่นผิดเพราะอะไร:
• ข้อ b.: QT prolongation สัมพันธ์กับยากลุ่ม Macrolides และ Fluoroquinolones ไม่ใช่ Vancomycin
• ข้อ c.: Vancomycin ไม่ได้เป็นพิษต่อตับเป็นหลัก
• ข้อ d. และ e.: Vancomycin ไม่มีผลรบกวนระดับน้ำตาลหรือกรดยูริกในเลือด
• --</t>
        </is>
      </c>
      <c r="L340" s="186" t="n"/>
      <c r="M340" s="186" t="inlineStr">
        <is>
          <t>Infectious diseases</t>
        </is>
      </c>
      <c r="N340" s="186" t="inlineStr">
        <is>
          <t>Pneumonia</t>
        </is>
      </c>
      <c r="O340" s="185" t="inlineStr">
        <is>
          <t>Clinic</t>
        </is>
      </c>
      <c r="P340" s="186" t="inlineStr">
        <is>
          <t>รุ่น RxCU83</t>
        </is>
      </c>
      <c r="Q340" s="185" t="inlineStr">
        <is>
          <t>แบบฝึกหัด</t>
        </is>
      </c>
      <c r="R340" s="185" t="inlineStr">
        <is>
          <t>Quiz เตรียมสอบ CC1 RxCU83</t>
        </is>
      </c>
      <c r="S340" s="185" t="n"/>
    </row>
    <row r="341" ht="24" customHeight="1" s="49">
      <c r="A341" s="185" t="n">
        <v>339</v>
      </c>
      <c r="B341" s="186" t="n"/>
      <c r="C341" s="186" t="inlineStr">
        <is>
          <t>32. ระยะเวลาในการให้ยาปฏิชีวนะเพื่อรักษาโรคปอดอักเสบจากเชื้อ MRSA (MRSA Pneumonia) ตามแนวทางเวชปฏิบัติของ IDSA ควรกำหนดระยะเวลาการรักษาอย่างน้อยกี่วัน</t>
        </is>
      </c>
      <c r="D341" s="186" t="n"/>
      <c r="E341" s="186" t="inlineStr">
        <is>
          <t>3 วัน</t>
        </is>
      </c>
      <c r="F341" s="186" t="inlineStr">
        <is>
          <t>7 วัน (7-14 วัน)</t>
        </is>
      </c>
      <c r="G341" s="186" t="inlineStr">
        <is>
          <t>21 วัน</t>
        </is>
      </c>
      <c r="H341" s="186" t="inlineStr">
        <is>
          <t>28 วัน</t>
        </is>
      </c>
      <c r="I341" s="186" t="inlineStr">
        <is>
          <t>6 สัปดาห์</t>
        </is>
      </c>
      <c r="J341" s="185" t="inlineStr">
        <is>
          <t>2</t>
        </is>
      </c>
      <c r="K341" s="186" t="inlineStr">
        <is>
          <t>✅ คำตอบที่ถูกต้อง: ข้อ b. 7 วัน (7-14 วัน)
🎯 ทำไมข้อนี้ถึงถูก:
ตามแนวทางเวชปฏิบัติของ IDSA สำหรับการรักษา Hospital-Acquired / Ventilator-Associated Pneumonia รวมถึงปอดอักเสบจาก MRSA ที่ไม่มีภาวะแทรกซ้อน (uncomplicated MRSA pneumonia) แนะนำให้ยาปฏิชีวนะเป็นระยะเวลาสั้นอย่างน้อย 7 วัน (ช่วง 7-14 วัน ขึ้นอยู่กับการตอบสนองทางคลินิก) ซึ่งให้ประสิทธิผลเทียบเท่าระยะเวลานานกว่าและลดความเสี่ยงต่อการเกิดเชื้อดื้อยา
🔍 ข้ออื่นผิดเพราะอะไร:
• ข้อ a.: 3 วันสั้นเกินไป ไม่เพียงพอต่อการกำจัดเชื้อ MRSA
• ข้อ c. และ d.: การรักษา 21-28 วันสงวนไว้สำหรับกรณีมีฝีในปอดขนาดใหญ่ (Lung abscess) หรือมีการกระจายเข้าสู่กระแสเลือด
• ข้อ e.: 6 สัปดาห์ใช้สำหรับการรักษาลิ้นหัวใจอักเสบ (Infective endocarditis) หรือกระดูกอักเสบ (Osteomyelitis)
• --</t>
        </is>
      </c>
      <c r="L341" s="186" t="n"/>
      <c r="M341" s="186" t="inlineStr">
        <is>
          <t>Infectious diseases</t>
        </is>
      </c>
      <c r="N341" s="186" t="inlineStr">
        <is>
          <t>Pneumonia</t>
        </is>
      </c>
      <c r="O341" s="185" t="inlineStr">
        <is>
          <t>Clinic</t>
        </is>
      </c>
      <c r="P341" s="186" t="inlineStr">
        <is>
          <t>รุ่น RxCU83</t>
        </is>
      </c>
      <c r="Q341" s="185" t="inlineStr">
        <is>
          <t>แบบฝึกหัด</t>
        </is>
      </c>
      <c r="R341" s="185" t="inlineStr">
        <is>
          <t>Quiz เตรียมสอบ CC1 RxCU83</t>
        </is>
      </c>
      <c r="S341" s="185" t="n"/>
    </row>
    <row r="342" ht="24" customHeight="1" s="49">
      <c r="A342" s="185" t="n">
        <v>340</v>
      </c>
      <c r="B342" s="186" t="n"/>
      <c r="C342" s="186" t="inlineStr">
        <is>
          <t>33. ในการนับระยะเวลาการรักษาโรคติดเชื้อแบคทีเรียที่มีผลเพาะเชื้อยืนยัน (เช่น การติดเชื้อในกระแสเลือดหรือปอด) วันที่ 1 ของการรักษา (Day 1) ควรวบรวมนับตั้งแต่วันใดเป็นเกณฑ์</t>
        </is>
      </c>
      <c r="D342" s="186" t="n"/>
      <c r="E342" s="186" t="inlineStr">
        <is>
          <t>วันแรกที่ผู้ป่วยเริ่มมีอาการไข้ที่บ้าน</t>
        </is>
      </c>
      <c r="F342" s="186" t="inlineStr">
        <is>
          <t>วันที่ผู้ป่วยนอนโรงพยาบาลวันแรก</t>
        </is>
      </c>
      <c r="G342" s="186" t="inlineStr">
        <is>
          <t>วันแรกที่เริ่มให้ยาปฏิชีวนะที่ตรงกับผลความไวของเชื้อ หรือวันที่ผลเพาะเชื้อซ้ำให้ผลลบ</t>
        </is>
      </c>
      <c r="H342" s="186" t="inlineStr">
        <is>
          <t>วันที่ผลเพาะเชื้อจากห้องปฏิบัติการออกอย่างเป็นทางการ</t>
        </is>
      </c>
      <c r="I342" s="186" t="inlineStr">
        <is>
          <t>วันที่ผู้ป่วยไม่มีไข้ติดต่อกันครบ 48 ชั่วโมง</t>
        </is>
      </c>
      <c r="J342" s="185" t="inlineStr">
        <is>
          <t>3</t>
        </is>
      </c>
      <c r="K342" s="186" t="inlineStr">
        <is>
          <t>✅ คำตอบที่ถูกต้อง: ข้อ c. วันแรกที่เริ่มให้ยาปฏิชีวนะที่ตรงกับผลความไวของเชื้อ หรือวันที่ผลเพาะเชื้อซ้ำให้ผลลบ
🎯 ทำไมข้อนี้ถึงถูก:
หลักการทางโรคติดเชื้อ การนับระยะเวลาการรักษา (duration of therapy) ต้องเริ่มต้นนับเป็น Day 1 จากวันที่ผู้ป่วยได้รับยาต้านจุลชีพที่มีประสิทธิภาพตรงกับเชื้อ (appropriate/effective antimicrobial therapy) หรือในกรณี bacteremia เริ่มนับจากวันแรกที่ผลเพาะเชื้อในเลือดซ้ำให้ผลเป็นลบ (clearance of bacteremia) ไม่ใช่นับจากวันที่ได้ยาที่ไม่ครอบคลุมเชื้อ
🔍 ข้ออื่นผิดเพราะอะไร:
• ข้อ a., b., d., e.: วันเริ่มมีอาการ, วันแอดมิท, หรือวันที่ใบแล็บออก ไม่สะท้อนวันที่เชื้อเริ่มถูกทำลายด้วยยาที่ถูกต้องอย่างแท้จริง
• --</t>
        </is>
      </c>
      <c r="L342" s="186" t="n"/>
      <c r="M342" s="186" t="inlineStr">
        <is>
          <t>Infectious diseases</t>
        </is>
      </c>
      <c r="N342" s="186" t="inlineStr">
        <is>
          <t>Pneumonia</t>
        </is>
      </c>
      <c r="O342" s="185" t="inlineStr">
        <is>
          <t>Clinic</t>
        </is>
      </c>
      <c r="P342" s="186" t="inlineStr">
        <is>
          <t>รุ่น RxCU83</t>
        </is>
      </c>
      <c r="Q342" s="185" t="inlineStr">
        <is>
          <t>แบบฝึกหัด</t>
        </is>
      </c>
      <c r="R342" s="185" t="inlineStr">
        <is>
          <t>Quiz เตรียมสอบ CC1 RxCU83</t>
        </is>
      </c>
      <c r="S342" s="185" t="n"/>
    </row>
    <row r="343" ht="24" customHeight="1" s="49">
      <c r="A343" s="185" t="n">
        <v>341</v>
      </c>
      <c r="B343" s="186" t="n"/>
      <c r="C343" s="186" t="inlineStr">
        <is>
          <t>34. ผู้ป่วยชายอายุ 40 ปี มาพบแพทย์ด้วยอาการปัสสาวะแสบขัด มีหนองสีขาวขุ่นข้นไหลออกจากท่อปัสสาวะ แพทย์วินิจฉัยว่าเป็น โรคหนองในแท้ (Gonococcal urethritis) เชื้อสาเหตุของโรคนี้คือเชื้อในข้อใด</t>
        </is>
      </c>
      <c r="D343" s="186" t="n"/>
      <c r="E343" s="186" t="inlineStr">
        <is>
          <t>Chlamydia trachomatis</t>
        </is>
      </c>
      <c r="F343" s="186" t="inlineStr">
        <is>
          <t>Treponema pallidum</t>
        </is>
      </c>
      <c r="G343" s="186" t="inlineStr">
        <is>
          <t>Neisseria gonorrhoeae</t>
        </is>
      </c>
      <c r="H343" s="186" t="inlineStr">
        <is>
          <t>Trichomonas vaginalis</t>
        </is>
      </c>
      <c r="I343" s="186" t="inlineStr">
        <is>
          <t>Ureaplasma urealyticum</t>
        </is>
      </c>
      <c r="J343" s="185" t="inlineStr">
        <is>
          <t>3</t>
        </is>
      </c>
      <c r="K343" s="186" t="inlineStr">
        <is>
          <t>✅ คำตอบที่ถูกต้อง: ข้อ c. Neisseria gonorrhoeae
🎯 ทำไมข้อนี้ถึงถูก:
โรคหนองในแท้ (Gonorrhea) เกิดจากการติดเชื้อแบคทีเรียแกรมลบรูปเม็ดถั่ว Neisseria gonorrhoeae (Gram-negative intracellular diplococci) ทำให้เกิดการอักเสบของท่อปัสสาวะและมีหนองข้นสีเหลืองหรือขาวขุ่นไหลออกมา
🔍 ข้ออื่นผิดเพราะอะไร:
• ข้อ a.: Chlamydia trachomatis เป็นสาเหตุของโรคหนองในเทียม (Non-gonococcal urethritis: NGU) ซึ่งหนองมักจะใสกว่า
• ข้อ b.: Treponema pallidum เป็นสาเหตุของโรคซิฟิลิส (Syphilis)
• ข้อ d.: Trichomonas vaginalis เป็นโปรโตซัวสาเหตุของช่องคลอดอักเสบและท่อปัสสาวะอักเสบ
• ข้อ e.: Ureaplasma urealyticum เป็นสาเหตุหนึ่งของหนองในเทียม
• --</t>
        </is>
      </c>
      <c r="L343" s="186" t="n"/>
      <c r="M343" s="186" t="inlineStr">
        <is>
          <t>Infectious diseases</t>
        </is>
      </c>
      <c r="N343" s="186" t="inlineStr">
        <is>
          <t>Sexually transmitted infections</t>
        </is>
      </c>
      <c r="O343" s="185" t="inlineStr">
        <is>
          <t>Clinic</t>
        </is>
      </c>
      <c r="P343" s="186" t="inlineStr">
        <is>
          <t>รุ่น RxCU83</t>
        </is>
      </c>
      <c r="Q343" s="185" t="inlineStr">
        <is>
          <t>แบบฝึกหัด</t>
        </is>
      </c>
      <c r="R343" s="185" t="inlineStr">
        <is>
          <t>Quiz เตรียมสอบ CC1 RxCU83</t>
        </is>
      </c>
      <c r="S343" s="185" t="n"/>
    </row>
    <row r="344" ht="24" customHeight="1" s="49">
      <c r="A344" s="185" t="n">
        <v>342</v>
      </c>
      <c r="B344" s="186" t="n"/>
      <c r="C344" s="186" t="inlineStr">
        <is>
          <t>35. ตามแนวทางการรักษาโรคติดต่อทางเพศสัมพันธ์ของประเทศไทยและ CDC ในปัจจุบัน ยาปฏิชีวนะที่แนะนำเป็นอันดับแรกสำหรับการรักษาโรคหนองในแท้ที่ท่อปัสสาวะหรือปากมดลูกที่ไม่มีภาวะแทรกซ้อน (Uncomplicated Gonorrhea) คือข้อใด</t>
        </is>
      </c>
      <c r="D344" s="186" t="n"/>
      <c r="E344" s="186" t="inlineStr">
        <is>
          <t>Ciprofloxacin 500 mg รับประทานครั้งเดียว</t>
        </is>
      </c>
      <c r="F344" s="186" t="inlineStr">
        <is>
          <t>Ceftriaxone 500 mg ฉีดเข้ากล้ามเนื้อ (IM) ครั้งเดียวเดี่ยวๆ</t>
        </is>
      </c>
      <c r="G344" s="186" t="inlineStr">
        <is>
          <t>Doxycycline 100 mg รับประทานวันละ 2 ครั้ง นาน 14 วัน</t>
        </is>
      </c>
      <c r="H344" s="186" t="inlineStr">
        <is>
          <t>Azithromycin 1 g รับประทานครั้งเดียวเดี่ยวๆ</t>
        </is>
      </c>
      <c r="I344" s="186" t="inlineStr">
        <is>
          <t>Amoxicillin 3 g รับประทานครั้งเดียว</t>
        </is>
      </c>
      <c r="J344" s="185" t="inlineStr">
        <is>
          <t>2</t>
        </is>
      </c>
      <c r="K344" s="186" t="inlineStr">
        <is>
          <t>✅ คำตอบที่ถูกต้อง: ข้อ b. Ceftriaxone 500 mg ฉีดเข้ากล้ามเนื้อ (IM) ครั้งเดียวเดี่ยวๆ
🎯 ทำไมข้อนี้ถึงถูก:
แนวทางเวชปฏิบัติ CDC STI Guidelines และแนวทางของประเทศไทยได้ปรับเพิ่มขนาดยา Ceftriaxone เป็น 500 mg IM single dose (สำหรับผู้ที่มีน้ำหนักตัว &lt; 150 kg) เพื่อเอาชนะปัญหาเชื้อ Neisseria gonorrhoeae ที่เริ่มมีความไวต่อยาลดลง และหากยังไม่ได้ตัดประเด็นการติดเชื้อ Chlamydia ออก ให้รับประทาน Doxycycline 100 mg วันละ 2 ครั้ง นาน 7 วันร่วมด้วย
🔍 ข้ออื่นผิดเพราะอะไร:
• ข้อ a.: Ciprofloxacin เชื้อหนองในในประเทศไทยดื้อยามากกว่า 80-90% ห้ามใช้รักษาหนองในเด็ดขาด
• ข้อ c.: Doxycycline ใช้รักษาหนองในเทียม (Chlamydia) ไม่สามารถรักษาหนองในแท้เดี่ยวๆ ได้
• ข้อ d.: Azithromycin ไม่แนะนำให้ใช้เป็นยาเดี่ยวรักษาหนองในเนื่องจากเชื้อเริ่มดื้อยาและเพิ่มการดื้อยาในชุมชน
• ข้อ e.: Amoxicillin เชื้อหนองในสร้างเอนไซม์ penicillinase ดื้อยาเกือบ 100%
• --</t>
        </is>
      </c>
      <c r="L344" s="186" t="n"/>
      <c r="M344" s="186" t="inlineStr">
        <is>
          <t>Infectious diseases</t>
        </is>
      </c>
      <c r="N344" s="186" t="inlineStr">
        <is>
          <t>Sexually transmitted infections</t>
        </is>
      </c>
      <c r="O344" s="185" t="inlineStr">
        <is>
          <t>Clinic</t>
        </is>
      </c>
      <c r="P344" s="186" t="inlineStr">
        <is>
          <t>รุ่น RxCU83</t>
        </is>
      </c>
      <c r="Q344" s="185" t="inlineStr">
        <is>
          <t>แบบฝึกหัด</t>
        </is>
      </c>
      <c r="R344" s="185" t="inlineStr">
        <is>
          <t>Quiz เตรียมสอบ CC1 RxCU83</t>
        </is>
      </c>
      <c r="S344" s="185" t="n"/>
    </row>
    <row r="345" ht="24" customHeight="1" s="49">
      <c r="A345" s="185" t="n">
        <v>343</v>
      </c>
      <c r="B345" s="186" t="n"/>
      <c r="C345" s="186" t="inlineStr">
        <is>
          <t>36. คำแนะนำในการปฏิบัติตัวและการป้องกันการแพร่กระจายเชื้อที่สำคัญที่สุดสำหรับผู้ป่วยโรคหนองในแท้รายนี้คือข้อใด</t>
        </is>
      </c>
      <c r="D345" s="186" t="n"/>
      <c r="E345" s="186" t="inlineStr">
        <is>
          <t>แนะนำให้สวนล้างท่อปัสสาวะด้วยน้ำยาฆ่าเชื้อวันละ 2 ครั้ง</t>
        </is>
      </c>
      <c r="F345" s="186" t="inlineStr">
        <is>
          <t>แนะนำให้พาภรรยาหรือคู่นอนทุกคนที่มีเพศสัมพันธ์ด้วยในรอบ 60 วัน (2 เดือน) มารับการตรวจรักษาด้วยเสมอ</t>
        </is>
      </c>
      <c r="G345" s="186" t="inlineStr">
        <is>
          <t>สามารถมีเพศสัมพันธ์ได้ทันทีหลังฉีดยาปฏิชีวนะครบ 24 ชั่วโมง</t>
        </is>
      </c>
      <c r="H345" s="186" t="inlineStr">
        <is>
          <t>แนะนำให้รับประทานยาบำรุงไตเพื่อขับหนองออกให้หมด</t>
        </is>
      </c>
      <c r="I345" s="186" t="inlineStr">
        <is>
          <t>งดการดื่มน้ำเพื่อลดอาการปวดแสบขัดขณะปัสสาวะ</t>
        </is>
      </c>
      <c r="J345" s="185" t="inlineStr">
        <is>
          <t>2</t>
        </is>
      </c>
      <c r="K345" s="186" t="inlineStr">
        <is>
          <t>✅ คำตอบที่ถูกต้อง: ข้อ b. แนะนำให้พาภรรยาหรือคู่นอนทุกคนที่มีเพศสัมพันธ์ด้วยในรอบ 60 วัน (2 เดือน) มารับการตรวจรักษาด้วยเสมอ
🎯 ทำไมข้อนี้ถึงถูก:
หลักการรักษาโรคติดต่อทางเพศสัมพันธ์ (STIs) คือการรักษาคู่นอน (Partner management / Expedited Partner Therapy): ต้องติดตามคู่นอนในรอบ 60 วันก่อนเริ่มมีอาการมารับการรักษาพร้อมกัน แม้จะไม่มีอาการก็ตาม เพื่อป้องกันภาวะติดเชื้อซ้ำซ้อน (ping-pong infection) และต้องแนะนำให้งดมีเพศสัมพันธ์จนกว่าทั้งสองฝ่ายจะรักษาครบ 7 วัน
🔍 ข้ออื่นผิดเพราะอะไร:
• ข้อ a.: การสวนล้างท่อปัสสาวะทำให้เยื่อบุบาดเจ็บและติดเชื้อรุนแรงขึ้น
• ข้อ c.: ต้องงดมีเพศสัมพันธ์อย่างน้อย 7 วันหลังเริ่มการรักษา ไม่ใช่ 24 ชั่วโมง
• ข้อ d. และ e.: ผู้ป่วยควรดื่มน้ำมากๆ เพื่อขับเชื้อและลดความเข้มข้นของปัสสาวะ ไม่ใช่งดน้ำ
• --</t>
        </is>
      </c>
      <c r="L345" s="186" t="n"/>
      <c r="M345" s="186" t="inlineStr">
        <is>
          <t>Infectious diseases</t>
        </is>
      </c>
      <c r="N345" s="186" t="inlineStr">
        <is>
          <t>Sexually transmitted infections</t>
        </is>
      </c>
      <c r="O345" s="185" t="inlineStr">
        <is>
          <t>Clinic</t>
        </is>
      </c>
      <c r="P345" s="186" t="inlineStr">
        <is>
          <t>รุ่น RxCU83</t>
        </is>
      </c>
      <c r="Q345" s="185" t="inlineStr">
        <is>
          <t>แบบฝึกหัด</t>
        </is>
      </c>
      <c r="R345" s="185" t="inlineStr">
        <is>
          <t>Quiz เตรียมสอบ CC1 RxCU83</t>
        </is>
      </c>
      <c r="S345" s="185" t="n"/>
    </row>
    <row r="346" ht="24" customHeight="1" s="49">
      <c r="A346" s="185" t="n">
        <v>344</v>
      </c>
      <c r="B346" s="186" t="n"/>
      <c r="C346" s="186" t="inlineStr">
        <is>
          <t>ผู้ป่วยมีประวัติการแพ้ยากลุ่ม Penicillin แบบรุนแรง (Anaphylaxis) โครงสร้างทางเคมีส่วนใดที่เป็นสารก่อภูมิแพ้หลัก (Major determinant) ที่ทำให้เกิดการแพ้ข้ามกลุ่มใน Beta-lactams</t>
        </is>
      </c>
      <c r="D346" s="186" t="n"/>
      <c r="E346" s="186" t="inlineStr">
        <is>
          <t>R-side chain</t>
        </is>
      </c>
      <c r="F346" s="186" t="inlineStr">
        <is>
          <t>Thiazolidine ring</t>
        </is>
      </c>
      <c r="G346" s="186" t="inlineStr">
        <is>
          <t>Penicilloyl group ที่เกิดจากการเปิดวง Beta-lactam ring</t>
        </is>
      </c>
      <c r="H346" s="186" t="inlineStr">
        <is>
          <t>Beta-lactam ring เดี่ยวๆ</t>
        </is>
      </c>
      <c r="I346" s="186" t="inlineStr">
        <is>
          <t>Carboxyl group</t>
        </is>
      </c>
      <c r="J346" s="185" t="inlineStr">
        <is>
          <t>3</t>
        </is>
      </c>
      <c r="K346" s="186" t="inlineStr">
        <is>
          <t>✅ คำตอบที่ถูกต้อง: ข้อ ค. Penicilloyl group ที่เกิดจากการเปิดวง Beta-lactam ring
🎯 ทำไมข้อนี้ถึงถูก:
การแพ้ยา Penicillin เกิดจากวง Beta-lactam ถูกเปิดออกแล้วไปสร้างพันธะโควาเลนต์กับโปรตีนในร่างกาย (Hapten-carrier conjugate) เกิดเป็น Penicilloyl determinant ซึ่งคิดเป็นมากกว่า 95% ของการแพ้ (เรียกว่า Major antigenic determinant)
🔍 ข้ออื่นผิดเพราะอะไร:
• ข้อ ก. ผิด เพราะ R-side chain มักเกี่ยวข้องกับการแพ้ข้ามกลุ่มของยากลุ่ม Amino-penicillins หรือข้ามไปยัง Cephalosporin บางตัว
• ข้อ ข. ผิด เพราะ Thiazolidine ring เพียงอย่างเดียวไม่ได้เป็น major determinant
• ข้อ ง. ผิด เพราะการแพ้เกิดขึ้นเมื่อวงเบต้าแลกแทมเปิดออกและจับกับโปรตีน ไม่ใช่ตัววงปิดเดี่ยวๆ
• ข้อ จ. ผิด เพราะ Carboxyl group ไม่ใช่ตัวกระตุ้นการแพ้ทางภูมิคุ้มกันหลัก</t>
        </is>
      </c>
      <c r="L346" s="186" t="inlineStr">
        <is>
          <t>Clinic</t>
        </is>
      </c>
      <c r="M346" s="186" t="inlineStr">
        <is>
          <t>Infectious diseases</t>
        </is>
      </c>
      <c r="N346" s="186" t="inlineStr">
        <is>
          <t>Antibiotic Selection &amp; Allergy</t>
        </is>
      </c>
      <c r="O346" s="185" t="inlineStr">
        <is>
          <t>Clinic</t>
        </is>
      </c>
      <c r="P346" s="186" t="inlineStr">
        <is>
          <t>รุ่น RxCU83</t>
        </is>
      </c>
      <c r="Q346" s="185" t="inlineStr">
        <is>
          <t>แบบฝึกหัด</t>
        </is>
      </c>
      <c r="R346" s="185" t="inlineStr">
        <is>
          <t>Quiz เตรียมสอบ CC1 RxCU83</t>
        </is>
      </c>
      <c r="S346" s="185" t="n"/>
    </row>
    <row r="347" ht="24" customHeight="1" s="49">
      <c r="A347" s="185" t="n">
        <v>345</v>
      </c>
      <c r="B347" s="186" t="n"/>
      <c r="C347" s="186" t="inlineStr">
        <is>
          <t>ยาต้านไวรัสเอชไอวี (Antiretroviral drugs) ในข้อใด มีความสัมพันธ์สูงที่สุดต่อการเกิดภาวะไขมันกระจายตัวผิดปกติ (Lipodystrophy), ภาวะไขมันในเลือดสูง (Dyslipidemia) และภาวะดื้อต่ออินซูลิน (Insulin Resistance)</t>
        </is>
      </c>
      <c r="D347" s="186" t="inlineStr">
        <is>
          <t>Dolutegravir</t>
        </is>
      </c>
      <c r="E347" s="186" t="inlineStr">
        <is>
          <t>Dolutegravir</t>
        </is>
      </c>
      <c r="F347" s="186" t="inlineStr">
        <is>
          <t>Lopinavir / Ritonavir</t>
        </is>
      </c>
      <c r="G347" s="186" t="inlineStr">
        <is>
          <t>Etravirine</t>
        </is>
      </c>
      <c r="H347" s="186" t="inlineStr">
        <is>
          <t>Emtricitabine</t>
        </is>
      </c>
      <c r="I347" s="186" t="inlineStr">
        <is>
          <t>Enfuvirtide</t>
        </is>
      </c>
      <c r="J347" s="185" t="inlineStr">
        <is>
          <t>2</t>
        </is>
      </c>
      <c r="K347" s="186" t="inlineStr">
        <is>
          <t>✅ คำตอบที่ถูกต้อง: ข้อ ข. Lopinavir / Ritonavir
🎯 ทำไมข้อนี้ถึงถูก:
🎯 ทำไมข้อนี้ถึงถูก: ยาในกลุ่ม Protease Inhibitors (PIs) โดยเฉพาะสูตรที่เสริมฤทธิ์ด้วย Ritonavir (เช่น Lopinavir/ritonavir) มีความสัมพันธ์อย่างมากกับการเกิด Lipodystrophy (เช่น Buffalo hump, visceral fat accumulation), ภาวะ Dyslipidemia (Hypertriglyceridemia/Hypercholesterolemia) และภาวะ Insulin resistance / Hyperglycemia
🔍 ข้ออื่นผิดเพราะอะไร:
• ข้อ ก.: Dolutegravir เป็นยากลุ่ม Integrase Strand Transfer Inhibitor (INSTI) ผลข้างเคียงหลักคือน้ำหนักตัวเพิ่มขึ้น (Weight gain) และนอนไม่หลับ แต่ไม่ก่อให้เกิด Lipodystrophy ชัดเจนเหมือน PIs
• ข้อ ค.: Etravirine เป็นยากลุ่ม NNRTI รุ่นที่ 2 มีผลข้างเคียงเด่นคือผื่นแพ้ยา (Skin rash) ไม่ได้เด่นเรื่อง Lipodystrophy
• ข้อ ง.: Emtricitabine เป็นยากลุ่ม NRTI ที่มีความปลอดภัยสูงมาก ไม่ก่อให้เกิด mitochondrial toxicity หรือ lipodystrophy เมื่อเทียบกับ NRTI รุ่นเก่า (เช่น d4T, AZT)
• ข้อ จ.: Enfuvirtide เป็นยากลุ่ม Fusion Inhibitor บริหารโดยการฉีดใต้ผิวหนัง มีผลข้างเคียงเด่นคือปฏิกิริยาบริเวณที่ฉีดยา (Injection site reaction)</t>
        </is>
      </c>
      <c r="L347" s="186" t="inlineStr">
        <is>
          <t>Intermediate</t>
        </is>
      </c>
      <c r="M347" s="186" t="inlineStr">
        <is>
          <t>Infectious diseases</t>
        </is>
      </c>
      <c r="N347" s="186" t="inlineStr">
        <is>
          <t>Antiretroviral Adverse Effects (Lipodystrophy &amp; Metabolic Syndrome)</t>
        </is>
      </c>
      <c r="O347" s="185" t="inlineStr">
        <is>
          <t>Clinic</t>
        </is>
      </c>
      <c r="P347" s="186" t="inlineStr">
        <is>
          <t>[RECONSTRUCTED: ปรับแต่งและเติมเต็มบริบทโจทย์/ตัวเลือกเพื่อความสมบูรณ์] ข้อสอบจริง PLE-CC1 ปี 2567 ข้อ 12</t>
        </is>
      </c>
      <c r="Q347" s="185" t="inlineStr">
        <is>
          <t>ข้อสอบจริง</t>
        </is>
      </c>
      <c r="R347" s="185" t="inlineStr">
        <is>
          <t>2567</t>
        </is>
      </c>
      <c r="S347" s="185" t="n"/>
    </row>
    <row r="348" ht="24" customHeight="1" s="49">
      <c r="A348" s="185" t="n">
        <v>346</v>
      </c>
      <c r="B348" s="186" t="inlineStr">
        <is>
          <t>ชายอายุ 35 ปี ได้รับการวินิจฉัยว่าเป็นโรคไซนัสอักเสบเฉียบพลันจากแบคทีเรีย (Acute Bacterial Rhinosinusitis: ABRS) โดยผลเพาะเชื้อพบ Streptococcus pneumoniae สายพันธุ์ดื้อต่อยา Penicillin และผู้ป่วยมีประวัติทางการแพทย์ระบุว่า เคยแพ้ยา Amoxicillin อย่างรุนแรงแบบ Type 1 Hypersensitivity (มีอาการผื่นลมพิษ หลอดลมเกร็งตัว และบวมบริเวณใบหน้าเฉียบพลัน)</t>
        </is>
      </c>
      <c r="C348" s="186" t="inlineStr">
        <is>
          <t>ยาปฏิชีวนะในข้อใดมีความเหมาะสมสูงสุดในการเลือกใช้รักษาผู้ป่วยรายนี้ตามแนวทางเวชปฏิบัติของ IDSA</t>
        </is>
      </c>
      <c r="D348" s="186" t="inlineStr">
        <is>
          <t>Levofloxacin 500 mg รับประทานวันละ 1 ครั้ง นาน 5 ถึง 7 วัน</t>
        </is>
      </c>
      <c r="E348" s="186" t="inlineStr">
        <is>
          <t>Levofloxacin 500 mg รับประทานวันละ 1 ครั้ง นาน 5 ถึง 7 วัน</t>
        </is>
      </c>
      <c r="F348" s="186" t="inlineStr">
        <is>
          <t>Amoxicillin / Clavulanic acid 875/125 mg รับประทานวันละ 2 ครั้ง</t>
        </is>
      </c>
      <c r="G348" s="186" t="inlineStr">
        <is>
          <t>Cefixime 400 mg รับประทานวันละ 1 ครั้ง</t>
        </is>
      </c>
      <c r="H348" s="186" t="inlineStr">
        <is>
          <t>Clindamycin 300 mg รับประทานวันละ 3 ครั้ง</t>
        </is>
      </c>
      <c r="I348" s="186" t="inlineStr">
        <is>
          <t>Erythromycin 500 mg รับประทานวันละ 4 ครั้ง</t>
        </is>
      </c>
      <c r="J348" s="185" t="inlineStr">
        <is>
          <t>1</t>
        </is>
      </c>
      <c r="K348" s="186" t="inlineStr">
        <is>
          <t>✅ คำตอบที่ถูกต้อง: ข้อ ก. Levofloxacin 500 mg รับประทานวันละ 1 ครั้ง นาน 5 ถึง 7 วัน
🎯 ทำไมข้อนี้ถึงถูก:
🎯 ทำไมข้อนี้ถึงถูก: ตามแนวทางเวชปฏิบัติ IDSA สำหรับ ABRS ในผู้ป่วยที่มีความเสี่ยงต่อเชื้อ S. pneumoniae ดื้อยา และมีประวัติแพ้ยากลุ่ม Beta-lactams แบบรุนแรง (Type 1 IgE-mediated anaphylaxis) ยาที่แนะนำเป็นอันดับแรกคือยากลุ่ม Respiratory Fluoroquinolones ได้แก่ Levofloxacin หรือ Moxifloxacin เนื่องจากครอบคลุมทั้ง S. pneumoniae (รวมถึง PRSP), H. influenzae และ M. catarrhalis ได้ดีเยี่ยม และไม่มีการแพ้ข้ามกลุ่มกับเพนิซิลลิน
🔍 ข้ออื่นผิดเพราะอะไร:
• ข้อ ข.: Amoxicillin/Clavulanate เป็นยา First-line มาตรฐาน แต่มีข้อห้ามใช้เด็ดขาดในผู้ป่วยที่แพ้ Amoxicillin แบบ Type 1
• ข้อ ค.: Cefixime เป็นยากลุ่ม Cephalosporin แม้จะเป็นรุ่นที่ 3 แต่ในผู้ป่วยที่มีประวัติ Anaphylaxis ต่อเพนิซิลลินอย่างรุนแรง ควรหลีกเลี่ยง Cephalosporins และ Cefixime ครอบคลุมเชื้อ S. pneumoniae ดื้อยาได้ไม่ดี
• ข้อ ง.: Clindamycin ไม่ครอบคลุมเชื้อแกรมลบที่พบบ่อยในไซนัสอักเสบ เช่น H. influenzae
• ข้อ จ.: Erythromycin มีอัตราการดื้อยาสูงมากในเชื้อ S. pneumoniae และไม่ครอบคลุม H. influenzae</t>
        </is>
      </c>
      <c r="L348" s="186" t="inlineStr">
        <is>
          <t>Intermediate</t>
        </is>
      </c>
      <c r="M348" s="186" t="inlineStr">
        <is>
          <t>Infectious diseases</t>
        </is>
      </c>
      <c r="N348" s="186" t="inlineStr">
        <is>
          <t>Acute Bacterial Rhinosinusitis &amp; Penicillin Allergy Options</t>
        </is>
      </c>
      <c r="O348" s="185" t="inlineStr">
        <is>
          <t>Clinic</t>
        </is>
      </c>
      <c r="P348" s="186" t="inlineStr">
        <is>
          <t>[RECONSTRUCTED: ปรับแต่งและเติมเต็มบริบทโจทย์/ตัวเลือกเพื่อความสมบูรณ์] ข้อสอบจริง PLE-CC1 ปี 2567 ข้อ 37</t>
        </is>
      </c>
      <c r="Q348" s="185" t="inlineStr">
        <is>
          <t>ข้อสอบจริง</t>
        </is>
      </c>
      <c r="R348" s="185" t="inlineStr">
        <is>
          <t>2567</t>
        </is>
      </c>
      <c r="S348" s="185" t="inlineStr">
        <is>
          <t>CASE_2567_SINUS_01</t>
        </is>
      </c>
    </row>
    <row r="349" ht="24" customHeight="1" s="49">
      <c r="A349" s="185" t="n">
        <v>347</v>
      </c>
      <c r="B349" s="186" t="n"/>
      <c r="C349" s="186" t="inlineStr">
        <is>
          <t>ยาปฏิชีวนะในข้อใดต่อไปนี้ ควรหลีกเลี่ยงการรับประทานพร้อมกับยาลดกรดชนิดน้ำที่มีส่วนประกอบของ Aluminum Hydroxide และ Magnesium Hydroxide เนื่องจากจะเกิดปฏิกิริยาการเกิดสารเชิงซ้อน (Chelation) ทำให้อัตราการดูดซึมและระดับยาในเลือดลดลงอย่างมีนัยสำคัญทางคลินิก</t>
        </is>
      </c>
      <c r="D349" s="186" t="inlineStr">
        <is>
          <t>Levofloxacin</t>
        </is>
      </c>
      <c r="E349" s="186" t="inlineStr">
        <is>
          <t>Levofloxacin</t>
        </is>
      </c>
      <c r="F349" s="186" t="inlineStr">
        <is>
          <t>Amoxicillin / Clavulanic acid</t>
        </is>
      </c>
      <c r="G349" s="186" t="inlineStr">
        <is>
          <t>Cefixime</t>
        </is>
      </c>
      <c r="H349" s="186" t="inlineStr">
        <is>
          <t>Co-trimoxazole</t>
        </is>
      </c>
      <c r="I349" s="186" t="inlineStr">
        <is>
          <t>Amoxicillin</t>
        </is>
      </c>
      <c r="J349" s="185" t="inlineStr">
        <is>
          <t>1</t>
        </is>
      </c>
      <c r="K349" s="186" t="inlineStr">
        <is>
          <t>✅ คำตอบที่ถูกต้อง: ข้อ ก. Levofloxacin
🎯 ทำไมข้อนี้ถึงถูก:
🎯 ทำไมข้อนี้ถึงถูก: Levofloxacin เป็นยาปฏิชีวนะกลุ่ม Fluoroquinolones ซึ่งมีหมู่ 4-keto และ 3-carboxylic acid ในโครงสร้างที่สามารถเกิดปฏิกิริยา Chelation กับไอออนประจุบวกคู่และสาม (Polyvalent cations เช่น Al3+, Mg2+, Ca2+, Fe2+) ในยาลดกรด เกิดเป็นสารประกอบเชิงซ้อนที่ไม่ละลายน้ำ ส่งผลให้การดูดซึมยาลดลงมากกว่าร้อยละ 50-80 หากจำเป็นต้องใช้ร่วมกัน ต้องรับประทาน Levofloxacin ก่อนยาลดกรดอย่างน้อย 2 ชั่วโมง หรือหลังยาลดกรดอย่างน้อย 4-6 ชั่วโมง
🔍 ข้ออื่นผิดเพราะอะไร:
• ข้อ ข.: Amoxicillin/Clavulanate การดูดซึมไม่ได้รับผลกระทบทางคลินิกจากยาลดกรดอย่างมีนัยสำคัญ
• ข้อ ค.: Cefixime ไม่เกิด Chelation กับโลหะหนักเหมือน Fluoroquinolones
• ข้อ ง.: Co-trimoxazole การดูดซึมไม่ขึ้นกับยาลดกรด
• ข้อ จ.: Amoxicillin สามารถรับประทานพร้อมหรือหลังอาหารได้โดยไม่มีปัญหา chelation</t>
        </is>
      </c>
      <c r="L349" s="186" t="inlineStr">
        <is>
          <t>Intermediate</t>
        </is>
      </c>
      <c r="M349" s="186" t="inlineStr">
        <is>
          <t>Infectious diseases</t>
        </is>
      </c>
      <c r="N349" s="186" t="inlineStr">
        <is>
          <t>Fluoroquinolones &amp; Cation Chelation Interactions</t>
        </is>
      </c>
      <c r="O349" s="185" t="inlineStr">
        <is>
          <t>Clinic</t>
        </is>
      </c>
      <c r="P349" s="186" t="inlineStr">
        <is>
          <t>[RECONSTRUCTED: ปรับแต่งและเติมเต็มบริบทโจทย์/ตัวเลือกเพื่อความสมบูรณ์] ข้อสอบจริง PLE-CC1 ปี 2567 ข้อ 44</t>
        </is>
      </c>
      <c r="Q349" s="185" t="inlineStr">
        <is>
          <t>ข้อสอบจริง</t>
        </is>
      </c>
      <c r="R349" s="185" t="inlineStr">
        <is>
          <t>2567</t>
        </is>
      </c>
      <c r="S349" s="185" t="n"/>
    </row>
    <row r="350" ht="24" customHeight="1" s="49">
      <c r="A350" s="185" t="n">
        <v>348</v>
      </c>
      <c r="B350" s="186" t="inlineStr">
        <is>
          <t>ผู้ป่วยติดเชื้อเอชไอวี (HIV Infection) รายใหม่ ตรวจวัดระดับภูมิคุ้มกันพบค่า CD4 cell count เท่ากับ 120 cells/microL (CD4 &lt; 150-200 cells/microL) ผู้ป่วยยังไม่มีอาการแสดงของการติดเชื้อฉวยโอกาสใดๆ</t>
        </is>
      </c>
      <c r="C350" s="186" t="inlineStr">
        <is>
          <t>ยาต้านจุลชีพมาตรฐานในข้อใดที่จำเป็นต้องเริ่มให้แก่ผู้ป่วยทันทีเพื่อเป็น การป้องกันโรคติดเชื้อฉวยโอกาสปฐมภูมิ (Primary OI Prophylaxis) ตามแนวทางการรักษาผู้ติดเชื้อเอชไอวีของประเทศไทย</t>
        </is>
      </c>
      <c r="D350" s="186" t="inlineStr">
        <is>
          <t>Co-trimoxazole (Sulfamethoxazole / Trimethoprim: 160/800 mg) 1 เม็ด วันละ 1 ครั้ง</t>
        </is>
      </c>
      <c r="E350" s="186" t="inlineStr">
        <is>
          <t>Co-trimoxazole (Sulfamethoxazole / Trimethoprim: 160/800 mg) 1 เม็ด วันละ 1 ครั้ง</t>
        </is>
      </c>
      <c r="F350" s="186" t="inlineStr">
        <is>
          <t>Fluconazole 200 mg รับประทานสัปดาห์ละ 1 ครั้ง</t>
        </is>
      </c>
      <c r="G350" s="186" t="inlineStr">
        <is>
          <t>Azithromycin 1,200 mg รับประทานสัปดาห์ละ 1 ครั้ง</t>
        </is>
      </c>
      <c r="H350" s="186" t="inlineStr">
        <is>
          <t>Co-trimoxazole ร่วมกับ Fluconazole</t>
        </is>
      </c>
      <c r="I350" s="186" t="inlineStr">
        <is>
          <t>Co-trimoxazole ร่วมกับ Azithromycin และ Fluconazole</t>
        </is>
      </c>
      <c r="J350" s="185" t="inlineStr">
        <is>
          <t>1</t>
        </is>
      </c>
      <c r="K350" s="186" t="inlineStr">
        <is>
          <t>✅ คำตอบที่ถูกต้อง: ข้อ ก. Co-trimoxazole (Sulfamethoxazole / Trimethoprim: 160/800 mg) 1 เม็ด วันละ 1 ครั้ง
🎯 ทำไมข้อนี้ถึงถูก:
🎯 ทำไมข้อนี้ถึงถูก: ตามแนวทางการตรวจวินิจฉัยและรักษาผู้ติดเชื้อเอชไอวีในประเทศไทย:
1. เมื่อ CD4 &lt; 200 cells/microL แนะนำให้เริ่มยา Co-trimoxazole (Double Strength 1 เม็ดต่อวัน) เพื่อป้องกันโรคปอดอักเสบจากเชื้อ Pneumocystis jirovecii (PCP) และยังช่วยป้องกันโรค Toxoplasmosis (เมื่อ CD4 &lt; 100) รวมถึงการติดเชื้อแบคทีเรียรุนแรงอื่นๆ
2. ปัจจุบัน ไม่แนะนำ การให้ Fluconazole เป็น Primary prophylaxis สำหรับเชื้อรา Cryptococcus หรือ Candida เนื่องจากไม่ลดอัตราการเสียชีวิตและเสี่ยงต่อเชื้อดื้อยา (แนะนำให้ตรวจ Serum Cryptococcal Antigen แทน)
3. สำหรับ Azithromycin (ป้องกัน MAC) ในปัจจุบันแนวทางเวชปฏิบัติแนะนำให้เริ่มยาต้านไวรัส (ART) ทันทีและไม่จำเป็นต้องให้ยาป้องกัน MAC หากเริ่ม ART ได้เร็ว
🔍 ข้ออื่นผิดเพราะอะไร:
• ข้อ ข., ค., ง., จ.: ไม่สอดคล้องกับแนวทางเวชปฏิบัติปัจจุบันที่แนะนำเฉพาะ Co-trimoxazole สำหรับ CD4 ระดับนี้</t>
        </is>
      </c>
      <c r="L350" s="186" t="inlineStr">
        <is>
          <t>Intermediate</t>
        </is>
      </c>
      <c r="M350" s="186" t="inlineStr">
        <is>
          <t>Infectious diseases</t>
        </is>
      </c>
      <c r="N350" s="186" t="inlineStr">
        <is>
          <t>HIV Opportunistic Infection Prophylaxis (CD4 &lt; 200)</t>
        </is>
      </c>
      <c r="O350" s="185" t="inlineStr">
        <is>
          <t>Clinic</t>
        </is>
      </c>
      <c r="P350" s="186" t="inlineStr">
        <is>
          <t>[RECONSTRUCTED: ปรับแต่งและเติมเต็มบริบทโจทย์/ตัวเลือกเพื่อความสมบูรณ์] ข้อสอบจริง PLE-CC1 ปี 2567 ข้อ 75</t>
        </is>
      </c>
      <c r="Q350" s="185" t="inlineStr">
        <is>
          <t>ข้อสอบจริง</t>
        </is>
      </c>
      <c r="R350" s="185" t="inlineStr">
        <is>
          <t>2567</t>
        </is>
      </c>
      <c r="S350" s="185" t="inlineStr">
        <is>
          <t>CASE_2567_HIV_01</t>
        </is>
      </c>
    </row>
    <row r="351" ht="24" customHeight="1" s="49">
      <c r="A351" s="185" t="n">
        <v>349</v>
      </c>
      <c r="B351" s="186" t="n"/>
      <c r="C351" s="186" t="inlineStr">
        <is>
          <t>อาการทางคลินิกในข้อใดต่อไปนี้ เป็นลักษณะสำคัญที่ช่วยแยกภาวะโพรงไซนัสอักเสบเฉียบพลันจากเชื้อแบคทีเรีย (Acute bacterial rhinosinusitis: ABRS) ออกจากการติดเชื้อไวรัสในระบบทางเดินหายใจส่วนบนทั่วไป (Viral upper respiratory tract infection: Common cold)</t>
        </is>
      </c>
      <c r="D351" s="186" t="inlineStr">
        <is>
          <t>Maxillary facial pain (อาการปวดตึงหรือกดเจ็บบริเวณโหนกแก้มข้างเดียวหรือสองข้าง)</t>
        </is>
      </c>
      <c r="E351" s="186" t="inlineStr">
        <is>
          <t>Maxillary facial pain (อาการปวดตึงหรือกดเจ็บบริเวณโหนกแก้มข้างเดียวหรือสองข้าง)</t>
        </is>
      </c>
      <c r="F351" s="186" t="inlineStr">
        <is>
          <t>Sneezing (อาการจาม)</t>
        </is>
      </c>
      <c r="G351" s="186" t="inlineStr">
        <is>
          <t>Sore throat (อาการเจ็บคอ)</t>
        </is>
      </c>
      <c r="H351" s="186" t="inlineStr">
        <is>
          <t>Dry cough (อาการไอแห้ง)</t>
        </is>
      </c>
      <c r="I351" s="186" t="inlineStr">
        <is>
          <t>Watery rhinorrhea (น้ำมูกใส)</t>
        </is>
      </c>
      <c r="J351" s="185" t="inlineStr">
        <is>
          <t>1</t>
        </is>
      </c>
      <c r="K351" s="186" t="inlineStr">
        <is>
          <t>✅ คำตอบที่ถูกต้อง: ข้อ ก. Maxillary facial pain (อาการปวดตึงหรือกดเจ็บบริเวณโหนกแก้มข้างเดียวหรือสองข้าง)
🎯 ทำไมข้อนี้ถึงถูก:
🎯 ทำไมข้อนี้ถึงถูก: ตามแนวทางเวชปฏิบัติการรักษาโรคติดเชื้อ (IDSA Guidelines) อาการสำคัญที่บ่งชี้ถึงภาวะ Acute Bacterial Rhinosinusitis (ABRS) คือ อาการปวดตึงบริเวณใบหน้าและโพรงไซนัส โดยเฉพาะ Maxillary facial pain/pressure (ปวดบริเวณโหนกแก้ม), น้ำมูกหรือเสมหะข้นหนอง (purulent nasal discharge), และอาการคัดแน่นจมูกรุนแรง ซึ่งเป็นอาการจำเพาะที่ช่วยแยก ABRS ออกจากไข้หวัดทั่วไปที่เกิดจากไวรัส
🔍 ข้ออื่นผิดเพราะอะไร:
• ข้อ ข. Sneezing: เป็นอาการจามที่พบได้ทั่วไปในการติดเชื้อไวรัสทางเดินหายใจส่วนบน (Common cold) หรือโรคภูมิแพ้ ไม่ใช่อาการจำเพาะของ ABRS
• ข้อ ค. Sore throat: เป็นอาการเจ็บคอที่พบได้บ่อยใน Pharyngitis หรือ Viral URI ทั่วไป
• ข้อ ง. Dry cough: เป็นอาการไอที่พบได้ในโรคทางเดินหายใจหลายชนิด ไม่จำเพาะต่อการอักเสบของไซนัส
• ข้อ จ. Watery rhinorrhea: น้ำมูกใสเป็นลักษณะเด่นของช่วงแรกของ Viral URI หรือ Allergic rhinitis ต่างจาก ABRS ที่มักเป็น purulent discharge</t>
        </is>
      </c>
      <c r="L351" s="186" t="inlineStr">
        <is>
          <t>Clinic</t>
        </is>
      </c>
      <c r="M351" s="186" t="inlineStr">
        <is>
          <t>Infectious diseases</t>
        </is>
      </c>
      <c r="N351" s="186" t="inlineStr">
        <is>
          <t>Acute Bacterial Rhinosinusitis (ABRS)</t>
        </is>
      </c>
      <c r="O351" s="185" t="inlineStr">
        <is>
          <t>ข้อสอบจริง</t>
        </is>
      </c>
      <c r="P351" s="186" t="inlineStr">
        <is>
          <t>PLE_CC1_2567_Key ข้อ 104</t>
        </is>
      </c>
      <c r="Q351" s="185" t="inlineStr">
        <is>
          <t>ข้อสอบจริง</t>
        </is>
      </c>
      <c r="R351" s="185" t="inlineStr">
        <is>
          <t>2567</t>
        </is>
      </c>
      <c r="S351" s="185" t="n"/>
    </row>
    <row r="352" ht="24" customHeight="1" s="49">
      <c r="A352" s="185" t="n">
        <v>350</v>
      </c>
      <c r="B352" s="186"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t>
        </is>
      </c>
      <c r="C352" s="186" t="inlineStr">
        <is>
          <t>ยาต้านจุลชีพในข้อใดต่อไปนี้ 'ไม่เหมาะสม' สำหรับการรักษาการติดเชื้อทางเดินปัสสาวะในผู้ป่วยรายนี้</t>
        </is>
      </c>
      <c r="D352" s="186" t="n"/>
      <c r="E352" s="186" t="inlineStr">
        <is>
          <t>Dicloxacillin</t>
        </is>
      </c>
      <c r="F352" s="186" t="inlineStr">
        <is>
          <t>Norfloxacin</t>
        </is>
      </c>
      <c r="G352" s="186" t="inlineStr">
        <is>
          <t>Fosfomycin trometamol</t>
        </is>
      </c>
      <c r="H352" s="186" t="inlineStr">
        <is>
          <t>Co-trimoxazole</t>
        </is>
      </c>
      <c r="I352" s="186" t="inlineStr">
        <is>
          <t>Levofloxacin</t>
        </is>
      </c>
      <c r="J352" s="185" t="inlineStr">
        <is>
          <t>1</t>
        </is>
      </c>
      <c r="K352" s="186" t="inlineStr">
        <is>
          <t>✅ คำตอบที่ถูกต้อง: ข้อ ก. Dicloxacillin
🎯 ทำไมข้อนี้ถึงถูก:
เป็นยาปฏิชีวนะกลุ่ม Isoxazolyl penicillin (Penicillinase-resistant penicillin) ซึ่งออกฤทธิ์จำเพาะต่อเชื้อแบคทีเรียแกรมบวก เช่น Methicillin-susceptible Staphylococcus aureus (MSSA) แต่ไม่มีฤทธิ์ครอบคลุมเชื้อแบคทีเรียแกรมลบรูปแท่ง (Enterobacteriaceae เช่น E. coli) ซึ่งเป็นเชื้อก่อโรคหลักมากกว่า 80-90% ในโรคกระเพาะปัสสาวะอักเสบ จึงไม่เหมาะสมอย่างยิ่งในการรักษา UTI
🔍 ข้ออื่นผิดเพราะอะไร:
• ข้อ ข. ผิดเพราะ: Norfloxacin เป็น Fluoroquinolone ที่ขับออกทางปัสสาวะในความเข้มข้นสูง ครอบคลุมเชื้อแกรมลบได้ดี มีข้อบ่งใช้ในการรักษา Acute uncomplicated cystitis
• ข้อ ค. ผิดเพราะ: Fosfomycin trometamol (3 g single dose) เป็นยาทางเลือกแรก (First-line regimen) ตาม IDSA Guideline ในการรักษา Acute uncomplicated cystitis ครอบคลุมเชื้อ E. coli และ Enterococcus
• ข้อ ง. ผิดเพราะ: Co-trimoxazole (TMP-SMX) เป็นยาทางเลือกมาตรฐานในพื้นที่ที่มีอัตราการดื้อยาของเชื้อ E. coli ต่ำกว่า 20%
• ข้อ จ. ผิดเพราะ: Levofloxacin เป็น Fluoroquinolone ที่ครอบคลุมทั้งเชื้อแกรมลบและแกรมบวก มีระดับยาในปัสสาวะสูง สามารถใช้รักษา UTI ได้</t>
        </is>
      </c>
      <c r="L352" s="186" t="n"/>
      <c r="M352" s="186" t="inlineStr">
        <is>
          <t>Infectious diseases</t>
        </is>
      </c>
      <c r="N352" s="186" t="inlineStr">
        <is>
          <t>Urinary Tract Infections</t>
        </is>
      </c>
      <c r="O352" s="185" t="inlineStr">
        <is>
          <t>Clinic</t>
        </is>
      </c>
      <c r="P352" s="186" t="inlineStr">
        <is>
          <t>ข้อสอบจริง PLE-CC1 ปี 2566 Day 1 ข้อ 14 [CASE_2566_UTI_01]</t>
        </is>
      </c>
      <c r="Q352" s="185" t="inlineStr">
        <is>
          <t>ข้อสอบจริง</t>
        </is>
      </c>
      <c r="R352" s="185" t="inlineStr">
        <is>
          <t>2566 Day 1</t>
        </is>
      </c>
      <c r="S352" s="185" t="inlineStr">
        <is>
          <t>CASE_2566_UTI_01</t>
        </is>
      </c>
    </row>
    <row r="353" ht="24" customHeight="1" s="49">
      <c r="A353" s="185" t="n">
        <v>351</v>
      </c>
      <c r="B353" s="186"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t>
        </is>
      </c>
      <c r="C353" s="186" t="inlineStr">
        <is>
          <t>หากผู้ป่วยรายนี้แจ้งเพิ่มเติมว่ากำลังตั้งครรภ์ไตรมาสที่ 1 (Pregnant woman, 1st trimester) ยาต้านจุลชีพในข้อใดเหมาะสมและปลอดภัยที่สุดในการรักษาภาวะกระเพาะปัสสาวะอักเสบ</t>
        </is>
      </c>
      <c r="D353" s="186" t="n"/>
      <c r="E353" s="186" t="inlineStr">
        <is>
          <t>Ofloxacin</t>
        </is>
      </c>
      <c r="F353" s="186" t="inlineStr">
        <is>
          <t>Norfloxacin</t>
        </is>
      </c>
      <c r="G353" s="186" t="inlineStr">
        <is>
          <t>Doxycycline</t>
        </is>
      </c>
      <c r="H353" s="186" t="inlineStr">
        <is>
          <t>Cefdinir</t>
        </is>
      </c>
      <c r="I353" s="186" t="inlineStr">
        <is>
          <t>Co-trimoxazole</t>
        </is>
      </c>
      <c r="J353" s="185" t="inlineStr">
        <is>
          <t>4</t>
        </is>
      </c>
      <c r="K353" s="186" t="inlineStr">
        <is>
          <t>✅ คำตอบที่ถูกต้อง: ข้อ ง. Cefdinir
🎯 ทำไมข้อนี้ถึงถูก:
เป็นยาปฏิชีวนะกลุ่ม Third-generation cephalosporin (Pregnancy Category B) มีความปลอดภัยสูงต่อทารกในครรภ์ทุกไตรมาส และมีประสิทธิภาพครอบคลุมเชื้อก่อโรคในทางเดินปัสสาวะได้ดี จึงเป็นยาที่เหมาะสมในการรักษา Cystitis ในสตรีมีครรภ์
🔍 ข้ออื่นผิดเพราะอะไร:
• ข้อ ก. ผิดเพราะ: Ofloxacin อยู่ในกลุ่ม Fluoroquinolones ซึ่งเป็นข้อห้ามใช้ในหญิงตั้งครรภ์ เนื่องจากอาจทำให้เกิดความผิดปกติของกระดูกอ่อนบริเวณข้อต่อ (Cartilage toxicity / Arthropathy) ในทารก
• ข้อ ข. ผิดเพราะ: Norfloxacin เป็น Fluoroquinolones ห้ามใช้ในสตรีมีครรภ์เช่นเดียวกัน
• ข้อ ค. ผิดเพราะ: Doxycycline อยู่ในกลุ่ม Tetracyclines (Pregnancy Category D) ห้ามใช้ในหญิงตั้งครรภ์เพราะทำให้ฟันเปลี่ยนสีถาวร (Permanent teeth discoloration) และยับยั้งการเจริญเติบโตของกระดูกทารก
• ข้อ จ. ผิดเพราะ: Co-trimoxazole ควรหลีกเลี่ยงในไตรมาสแรกของการตั้งครรภ์เนื่องจากยับยั้งการสังเคราะห์ Folic acid ซึ่งเพิ่มความเสี่ยงต่อ Neural tube defects และหลีกเลี่ยงในระยะใกล้คลอดเนื่องจากเสี่ยงต่อการเกิด Kernicterus ในทารกแรกเกิด</t>
        </is>
      </c>
      <c r="L353" s="186" t="n"/>
      <c r="M353" s="186" t="inlineStr">
        <is>
          <t>Infectious diseases</t>
        </is>
      </c>
      <c r="N353" s="186" t="inlineStr">
        <is>
          <t>UTI in Pregnancy</t>
        </is>
      </c>
      <c r="O353" s="185" t="inlineStr">
        <is>
          <t>Clinic</t>
        </is>
      </c>
      <c r="P353" s="186" t="inlineStr">
        <is>
          <t>ข้อสอบจริง PLE-CC1 ปี 2566 Day 1 ข้อ 15 [CASE_2566_UTI_01]</t>
        </is>
      </c>
      <c r="Q353" s="185" t="inlineStr">
        <is>
          <t>ข้อสอบจริง</t>
        </is>
      </c>
      <c r="R353" s="185" t="inlineStr">
        <is>
          <t>2566 Day 1</t>
        </is>
      </c>
      <c r="S353" s="185" t="inlineStr">
        <is>
          <t>CASE_2566_UTI_01</t>
        </is>
      </c>
    </row>
    <row r="354">
      <c r="A354" s="185" t="n">
        <v>352</v>
      </c>
      <c r="B354" s="186"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t>
        </is>
      </c>
      <c r="C354" s="186" t="inlineStr">
        <is>
          <t>ยาต้านจุลชีพกลุ่ม Fluoroquinolones (เช่น Norfloxacin, Ciprofloxacin) มีกลไกการออกฤทธิ์ฆ่าเชื้อแบคทีเรียอย่างไร</t>
        </is>
      </c>
      <c r="D354" s="186" t="n"/>
      <c r="E354" s="186" t="inlineStr">
        <is>
          <t>ยับยั้งการสังเคราะห์ผนังเซลล์ของแบคทีเรีย (Cell wall synthesis)</t>
        </is>
      </c>
      <c r="F354" s="186" t="inlineStr">
        <is>
          <t>ยับยั้งการสังเคราะห์โปรตีนโดยจับกับ 30S ribosomal subunit</t>
        </is>
      </c>
      <c r="G354" s="186" t="inlineStr">
        <is>
          <t>ยับยั้งการสังเคราะห์โปรตีนโดยจับกับ 50S ribosomal subunit</t>
        </is>
      </c>
      <c r="H354" s="186" t="inlineStr">
        <is>
          <t>ยับยั้งเอนไซม์ DNA gyrase (Topoisomerase II) และ Topoisomerase IV</t>
        </is>
      </c>
      <c r="I354" s="186" t="inlineStr">
        <is>
          <t>ยับยั้งเอนไซม์ DNA-dependent RNA polymerase</t>
        </is>
      </c>
      <c r="J354" s="185" t="inlineStr">
        <is>
          <t>4</t>
        </is>
      </c>
      <c r="K354" s="186" t="inlineStr">
        <is>
          <t>✅ คำตอบที่ถูกต้อง: ข้อ ง. ยับยั้งเอนไซม์ DNA gyrase (Topoisomerase II) และ Topoisomerase IV
🎯 ทำไมข้อนี้ถึงถูก:
ยากลุ่ม Fluoroquinolones ออกฤทธิ์ยับยั้งเอนไซม์ DNA gyrase (หรือ Bacterial Topoisomerase II) ซึ่งทำหน้าที่คลายเกลียวดีเอ็นเอ (Supercoiling) ในแบคทีเรียแกรมลบ และยับยั้งเอนไซม์ Topoisomerase IV ซึ่งทำหน้าที่แยกสาย DNA ในแบคทีเรียแกรมบวก ส่งผลยับยั้งการจำลองตัวของ DNA และทำให้แบคทีเรียตาย (Bactericidal action)
🔍 ข้ออื่นผิดเพราะอะไร:
• ข้อ ก. ผิดเพราะ: เป็นกลไกของยากลุ่ม Beta-lactams (Penicillins, Cephalosporins) และ Glycopeptides (Vancomycin)
• ข้อ ข. ผิดเพราะ: เป็นกลไกของยากลุ่ม Aminoglycosides และ Tetracyclines
• ข้อ ค. ผิดเพราะ: เป็นกลไกของยากลุ่ม Macrolides, Clindamycin และ Chloramphenicol
• ข้อ จ. ผิดเพราะ: เป็นกลไกของยา Rifampicin</t>
        </is>
      </c>
      <c r="L354" s="186" t="n"/>
      <c r="M354" s="186" t="inlineStr">
        <is>
          <t>Infectious diseases</t>
        </is>
      </c>
      <c r="N354" s="186" t="inlineStr">
        <is>
          <t>Fluoroquinolones Mechanism of Action</t>
        </is>
      </c>
      <c r="O354" s="185" t="inlineStr">
        <is>
          <t>Clinic</t>
        </is>
      </c>
      <c r="P354" s="186" t="inlineStr">
        <is>
          <t>ข้อสอบจริง PLE-CC1 ปี 2566 Day 1 ข้อ 16 [CASE_2566_UTI_01]</t>
        </is>
      </c>
      <c r="Q354" s="185" t="inlineStr">
        <is>
          <t>ข้อสอบจริง</t>
        </is>
      </c>
      <c r="R354" s="185" t="inlineStr">
        <is>
          <t>2566 Day 1</t>
        </is>
      </c>
      <c r="S354" s="185" t="inlineStr">
        <is>
          <t>CASE_2566_UTI_01</t>
        </is>
      </c>
    </row>
    <row r="355">
      <c r="A355" s="185" t="n">
        <v>353</v>
      </c>
      <c r="B355"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355" s="186" t="inlineStr">
        <is>
          <t>ตามแนวทางขององค์การอนามัยโลก (WHO Guidelines) ลักษณะบาดแผลและการสัมผัสโรคพิษสุนัขบ้าของผู้ป่วยรายนี้จัดอยู่ในระดับใด (Rabies Exposure Category)</t>
        </is>
      </c>
      <c r="D355" s="186" t="n"/>
      <c r="E355" s="186" t="inlineStr">
        <is>
          <t>Category I (ไม่สัมผัสโรค)</t>
        </is>
      </c>
      <c r="F355" s="186" t="inlineStr">
        <is>
          <t>Category II (สัมผัสโรคระดับน้อย)</t>
        </is>
      </c>
      <c r="G355" s="186" t="inlineStr">
        <is>
          <t>Category III (สัมผัสโรคระดับรุนแรง)</t>
        </is>
      </c>
      <c r="H355" s="186" t="inlineStr">
        <is>
          <t>Category IV</t>
        </is>
      </c>
      <c r="I355" s="186" t="inlineStr">
        <is>
          <t>Category V</t>
        </is>
      </c>
      <c r="J355" s="185" t="inlineStr">
        <is>
          <t>3</t>
        </is>
      </c>
      <c r="K355" s="186" t="inlineStr">
        <is>
          <t>✅ คำตอบที่ถูกต้อง: ข้อ ค. Category III (สัมผัสโรคระดับรุนแรง)
🎯 ทำไมข้อนี้ถึงถูก:
ตามเกณฑ์ของ WHO การสัมผัสโรคพิษสุนัขบ้าแบ่งเป็น 3 ระดับ:
- Category I: สัมผัสหรือให้อาหารสัตว์ เลียผิวหนังปกติที่ไม่มีแผล (ไม่สัมผัสโรค)
- Category II: ถูกแทะข่วนเป็นรอยถลอก ผิวหนังไม่มีเลือดออก หรือถูกเลียผิวหนังที่มีรอยถลอก (ให้เฉพาะวัคซีน)
- Category III: ถูกกัดหรือข่วนจนมีแผลทะลุผิวหนังและมีเลือดออก (Transdermal bites or scratches) สัตว์เลียเยื่อบุหรือแผลที่มีเลือดออก จัดเป็น Category III ซึ่งต้องได้รับทั้งวัคซีนป้องกันโรคพิษสุนัขบ้าและอิมมูโนโกลบูลิน (RIG)
🔍 ข้ออื่นผิดเพราะอะไร:
• ข้อ ก. ผิดเพราะ: Category I คือการสัมผัสที่ไม่มีบาดแผล ไม่มีความเสี่ยงต่อโรคพิษสุนัขบ้า
• ข้อ ข. ผิดเพราะ: Category II เป็นเพียงรอยข่วนถลอกที่ไม่มีเลือดออก
• ข้อ ง. และ จ. ผิดเพราะ: เกณฑ์ของ WHO มีเพียง Category I, II และ III เท่านั้น ไม่มี Category IV หรือ V</t>
        </is>
      </c>
      <c r="L355" s="186" t="n"/>
      <c r="M355" s="186" t="inlineStr">
        <is>
          <t>Infectious diseases</t>
        </is>
      </c>
      <c r="N355" s="186" t="inlineStr">
        <is>
          <t>Rabies Post-Exposure Prophylaxis</t>
        </is>
      </c>
      <c r="O355" s="185" t="inlineStr">
        <is>
          <t>Clinic</t>
        </is>
      </c>
      <c r="P355" s="186" t="inlineStr">
        <is>
          <t>ข้อสอบจริง PLE-CC1 ปี 2566 Day 1 ข้อ 26 [CASE_2566_RABIES_01]</t>
        </is>
      </c>
      <c r="Q355" s="185" t="inlineStr">
        <is>
          <t>ข้อสอบจริง</t>
        </is>
      </c>
      <c r="R355" s="185" t="inlineStr">
        <is>
          <t>2566 Day 1</t>
        </is>
      </c>
      <c r="S355" s="185" t="inlineStr">
        <is>
          <t>CASE_2566_RABIES_01</t>
        </is>
      </c>
    </row>
    <row r="356">
      <c r="A356" s="185" t="n">
        <v>354</v>
      </c>
      <c r="B356"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356" s="186" t="inlineStr">
        <is>
          <t>สำหรับการป้องกันโรคบาดทะยัก (Tetanus prophylaxis) ในผู้ป่วยรายนี้ที่มีแผลสกปรกและเคยฉีดวัคซีนครบถ้วนมาแล้วเกิน 5 ปี ควรให้การจัดการอย่างไร</t>
        </is>
      </c>
      <c r="D356" s="186" t="n"/>
      <c r="E356" s="186" t="inlineStr">
        <is>
          <t>ฉีด Td หรือ dT จำนวน 1 เข็ม เข้ากล้ามเนื้อ (IM) ทันทีเพื่อกระตุ้นภูมิคุ้มกัน</t>
        </is>
      </c>
      <c r="F356" s="186" t="inlineStr">
        <is>
          <t>ฉีด Td หรือ dT จำนวน 3 เข็ม (ที่ 0, 1, 6 เดือน) ร่วมกับ Tetanus antitoxin (TAT)</t>
        </is>
      </c>
      <c r="G356" s="186" t="inlineStr">
        <is>
          <t>ไม่จำเป็นต้องฉีดวัคซีนหรืออิมมูโนโกลบูลินใดๆ เนื่องจากเคยได้รับวัคซีนครบแล้ว</t>
        </is>
      </c>
      <c r="H356" s="186" t="inlineStr">
        <is>
          <t>ฉีดเฉพาะ Tetanus Immunoglobulin (TIG) โดยไม่ต้องฉีดวัคซีน</t>
        </is>
      </c>
      <c r="I356" s="186" t="inlineStr">
        <is>
          <t>ฉีด DTP (คอตีบ-บาดทะยัก-ไอกรน ชนิดเด็ก) 1 เข็ม</t>
        </is>
      </c>
      <c r="J356" s="185" t="inlineStr">
        <is>
          <t>1</t>
        </is>
      </c>
      <c r="K356" s="186" t="inlineStr">
        <is>
          <t>✅ คำตอบที่ถูกต้อง: ข้อ ก. ฉีด Td หรือ dT จำนวน 1 เข็ม เข้ากล้ามเนื้อ (IM) ทันทีเพื่อกระตุ้นภูมิคุ้มกัน
🎯 ทำไมข้อนี้ถึงถูก:
ตามแนวทาง Tetanus Prophylaxis สำหรับบาดแผลสกปรกหรือแผลสัตว์กัด (Contaminated/Dirty wound):
- ผู้ป่วยที่เคยได้รับวัคซีนป้องกันบาดทะยักครบชุดตั้งแต่ 3 เข็มขึ้นไปในอดีต หากเข็มสุดท้ายนานเกิน 5 ปี จำเป็นต้องฉีดกระตุ้นด้วยวัคซีน Td หรือ dT จำนวน 1 เข็ม IM
- ผู้ป่วยกลุ่มนี้ไม่จำเป็นต้องได้รับ Tetanus Immunoglobulin (TIG) เนื่องจากร่างกายมี Memory B cells พร้อมสร้างภูมิคุ้มกันอย่างรวดเร็วหลังกระตุ้น
🔍 ข้ออื่นผิดเพราะอะไร:
• ข้อ ข. ผิดเพราะ: การฉีดครบชุด 3 เข็ม (0, 1, 6 เดือน) สงวนไว้สำหรับผู้ที่ไม่เคยได้รับวัคซีนมาก่อน หรือประวัติการรับวัคซีนไม่แน่นอน
• ข้อ ค. ผิดเพราะ: หากแผลสกปรกและฉีดเข็มสุดท้ายเกิน 5 ปี ภูมิคุ้มกันอาจลดต่ำลง จึงจำเป็นต้องฉีดกระตุ้น 1 เข็ม
• ข้อ ง. ผิดเพราะ: TIG ให้เฉพาะในผู้ที่มีแผลสกปรกและไม่เคยฉีดวัคซีนหรือไม่ทราบประวัติวัคซีนเท่านั้น
• ข้อ จ. ผิดเพราะ: วัคซีน DTP ใช้สำหรับเด็กอายุต่ำกว่า 7 ปี ในผู้ใหญ่อายุ 20 ปีต้องใช้สูตรวัคซีนสำหรับผู้ใหญ่คือ Td หรือ Tdap</t>
        </is>
      </c>
      <c r="L356" s="186" t="n"/>
      <c r="M356" s="186" t="inlineStr">
        <is>
          <t>Infectious diseases</t>
        </is>
      </c>
      <c r="N356" s="186" t="inlineStr">
        <is>
          <t>Tetanus Post-Exposure Prophylaxis</t>
        </is>
      </c>
      <c r="O356" s="185" t="inlineStr">
        <is>
          <t>Clinic</t>
        </is>
      </c>
      <c r="P356" s="186" t="inlineStr">
        <is>
          <t>ข้อสอบจริง PLE-CC1 ปี 2566 Day 1 ข้อ 27 [CASE_2566_RABIES_01]</t>
        </is>
      </c>
      <c r="Q356" s="185" t="inlineStr">
        <is>
          <t>ข้อสอบจริง</t>
        </is>
      </c>
      <c r="R356" s="185" t="inlineStr">
        <is>
          <t>2566 Day 1</t>
        </is>
      </c>
      <c r="S356" s="185" t="inlineStr">
        <is>
          <t>CASE_2566_RABIES_01</t>
        </is>
      </c>
    </row>
    <row r="357">
      <c r="A357" s="185" t="n">
        <v>355</v>
      </c>
      <c r="B357"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357" s="186" t="inlineStr">
        <is>
          <t>การปฐมพยาบาลเบื้องต้น (First Aid) บริเวณบาดแผลที่ถูกต้องและสำคัญที่สุดทันทีหลังถูกกัดคือข้อใด</t>
        </is>
      </c>
      <c r="D357" s="186" t="n"/>
      <c r="E357" s="186" t="inlineStr">
        <is>
          <t>ล้างแผลด้วยน้ำสะอาดและฟอกสบู่หลายๆ ครั้งอย่างน้อย 15 นาที</t>
        </is>
      </c>
      <c r="F357" s="186" t="inlineStr">
        <is>
          <t>ใช้น้ำเกลือปราศจากเชื้อ (NSS) ล้างแผลเบาๆ โดยไม่ต้องฟอกสบู่</t>
        </is>
      </c>
      <c r="G357" s="186" t="inlineStr">
        <is>
          <t>ล้างแผลด้วย Hydrogen peroxide 3% เข้มข้นเพื่อกัดเชื้อไวรัส</t>
        </is>
      </c>
      <c r="H357" s="186" t="inlineStr">
        <is>
          <t>เย็บแผลปิดให้สนิททันทีเพื่อป้องกันการติดเชื้อภายนอก</t>
        </is>
      </c>
      <c r="I357" s="186" t="inlineStr">
        <is>
          <t>ใช้เชือกรัดเหนือบาดแผล (Tourniquet) ให้แน่นเพื่อกันเชื้อเข้าสู่หัวใจ</t>
        </is>
      </c>
      <c r="J357" s="185" t="inlineStr">
        <is>
          <t>1</t>
        </is>
      </c>
      <c r="K357" s="186" t="inlineStr">
        <is>
          <t>✅ คำตอบที่ถูกต้อง: ข้อ ก. ล้างแผลด้วยน้ำสะอาดและฟอกสบู่หลายๆ ครั้งอย่างน้อย 15 นาที
🎯 ทำไมข้อนี้ถึงถูก:
การล้างแผลทันทีด้วยน้ำสะอาดและฟอกสบู่ให้ลึกถึงก้นแผลต่อเนื่องอย่างน้อย 15 นาที เป็นขั้นตอนปฐมพยาบาลที่สำคัญที่สุดในการป้องกันโรคพิษสุนัขบ้า เนื่องจากสบู่จะทำลายเปลือกหุ้มไขมัน (Lipid envelope) ของไวรัสพิษสุนัขบ้าและชะล้างน้ำลายของสัตว์ออกจากบาดแผล สามารถลดความเสี่ยงต่อการติดเชื้อได้มากกว่า 90%
🔍 ข้ออื่นผิดเพราะอะไร:
• ข้อ ข. ผิดเพราะ: น้ำเกลือเปล่าๆ ไม่มีคุณสมบัติเป็นสารลดแรงตึงผิว จึงไม่สามารถทำลายเปลือกไขมันของไวรัสได้ดีเท่าสบู่
• ข้อ ค. ผิดเพราะ: Hydrogen peroxide ทำให้เนื้อเยื่อบาดเจ็บรุนแรงและเกิดการระคายเคืองต่อเซลล์
• ข้อ ง. ผิดเพราะ: แผลถูกสัตว์กัดเป็นแผลสกปรกและติดเชื้อ ห้ามเย็บแผลปิดสนิทในทันทีเด็ดขาด เพราะจะกักเชื้อโรคไว้ในแผลและเพิ่มการแพร่กระจายของเชื้อ
• ข้อ จ. ผิดเพราะ: ไวรัสพิษสุนัขบ้าเดินทางผ่านเส้นประสาทส่วนปลาย (Peripheral nerves) ไม่ได้เดินทางผ่านกระแสเลือด การรัดเชือกไม่มีประโยชน์และทำให้เนื้อเยื่อขาดเลือดตาย</t>
        </is>
      </c>
      <c r="L357" s="186" t="n"/>
      <c r="M357" s="186" t="inlineStr">
        <is>
          <t>Infectious diseases</t>
        </is>
      </c>
      <c r="N357" s="186" t="inlineStr">
        <is>
          <t>Rabies First Aid &amp; Wound Care</t>
        </is>
      </c>
      <c r="O357" s="185" t="inlineStr">
        <is>
          <t>Clinic</t>
        </is>
      </c>
      <c r="P357" s="186" t="inlineStr">
        <is>
          <t>ข้อสอบจริง PLE-CC1 ปี 2566 Day 1 ข้อ 28 [CASE_2566_RABIES_01]</t>
        </is>
      </c>
      <c r="Q357" s="185" t="inlineStr">
        <is>
          <t>ข้อสอบจริง</t>
        </is>
      </c>
      <c r="R357" s="185" t="inlineStr">
        <is>
          <t>2566 Day 1</t>
        </is>
      </c>
      <c r="S357" s="185" t="inlineStr">
        <is>
          <t>CASE_2566_RABIES_01</t>
        </is>
      </c>
    </row>
    <row r="358">
      <c r="A358" s="185" t="n">
        <v>356</v>
      </c>
      <c r="B358"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358" s="186" t="inlineStr">
        <is>
          <t>ตามคำแนะนำของสถานเสาวภา สภากาชาดไทย และองค์การอนามัยโลก ยาฆ่าเชื้อเฉพาะที่ (Antiseptic) ในข้อใดเหมาะสมที่สุดสำหรับทาแผลหลังการล้างทำความสะอาดแผลถูกสัตว์กัด</t>
        </is>
      </c>
      <c r="D358" s="186" t="n"/>
      <c r="E358" s="186" t="inlineStr">
        <is>
          <t>Povidone-iodine solution</t>
        </is>
      </c>
      <c r="F358" s="186" t="inlineStr">
        <is>
          <t>Fusidic acid cream</t>
        </is>
      </c>
      <c r="G358" s="186" t="inlineStr">
        <is>
          <t>Bacitracin ointment</t>
        </is>
      </c>
      <c r="H358" s="186" t="inlineStr">
        <is>
          <t>Acriflavine solution</t>
        </is>
      </c>
      <c r="I358" s="186" t="inlineStr">
        <is>
          <t>Chloramphenicol ointment</t>
        </is>
      </c>
      <c r="J358" s="185" t="inlineStr">
        <is>
          <t>1</t>
        </is>
      </c>
      <c r="K358" s="186" t="inlineStr">
        <is>
          <t>✅ คำตอบที่ถูกต้อง: ข้อ ก. Povidone-iodine solution
🎯 ทำไมข้อนี้ถึงถูก:
ตามแนวทางของสถานเสาวภาและ WHO สารฆ่าเชื้อที่แนะนำสำหรับทาแผลหลังล้างน้ำสบู่คือ Povidone-iodine solution หรือ 70% Ethyl alcohol เนื่องจากมีฤทธิ์ฆ่าเชื้อไวรัสพิษสุนัขบ้าได้อย่างมีประสิทธิภาพสูงและรวดเร็ว
🔍 ข้ออื่นผิดเพราะอะไร:
• ข้อ ข. ผิดเพราะ: Fusidic acid เป็นยาปฏิชีวนะฆ่าเชื้อแบคทีเรียแกรมบวก ไม่มีฤทธิ์ฆ่าเชื้อไวรัสพิษสุนัขบ้า
• ข้อ ค. ผิดเพราะ: Bacitracin ointment เป็นยาปฏิชีวนะเฉพาะที่ ไม่ฆ่าเชื้อไวรัส
• ข้อ ง. ผิดเพราะ: Acriflavine solution (ยาดักแผลสีเหลือง) มีฤทธิ์ฆ่าเชื้อแบคทีเรียอ่อนและไม่ครอบคลุมไวรัสพิษสุนัขบ้า
• ข้อ จ. ผิดเพราะ: Chloramphenicol ointment เป็นยาปฏิชีวนะ ไม่สามารถฆ่าเชื้อไวรัสได้</t>
        </is>
      </c>
      <c r="L358" s="186" t="n"/>
      <c r="M358" s="186" t="inlineStr">
        <is>
          <t>Infectious diseases</t>
        </is>
      </c>
      <c r="N358" s="186" t="inlineStr">
        <is>
          <t>Rabies Antiseptic Selection</t>
        </is>
      </c>
      <c r="O358" s="185" t="inlineStr">
        <is>
          <t>Clinic</t>
        </is>
      </c>
      <c r="P358" s="186" t="inlineStr">
        <is>
          <t>ข้อสอบจริง PLE-CC1 ปี 2566 Day 1 ข้อ 29 [CASE_2566_RABIES_01]</t>
        </is>
      </c>
      <c r="Q358" s="185" t="inlineStr">
        <is>
          <t>ข้อสอบจริง</t>
        </is>
      </c>
      <c r="R358" s="185" t="inlineStr">
        <is>
          <t>2566 Day 1</t>
        </is>
      </c>
      <c r="S358" s="185" t="inlineStr">
        <is>
          <t>CASE_2566_RABIES_01</t>
        </is>
      </c>
    </row>
    <row r="359">
      <c r="A359" s="185" t="n">
        <v>357</v>
      </c>
      <c r="B359"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359" s="186" t="inlineStr">
        <is>
          <t>ข้อใดกล่าว 'ไม่ถูกต้อง' เกี่ยวกับแนวทางการใช้อิมมูโนโกลบูลินป้องกันโรคพิษสุนัขบ้า (Rabies Immunoglobulin: RIG)</t>
        </is>
      </c>
      <c r="D359" s="186" t="n"/>
      <c r="E359" s="186" t="inlineStr">
        <is>
          <t>ก่อนฉีด RIG ทุกชนิด (ทั้ง ERIG และ HRIG) ต้องทำ Intradermal skin test ก่อนเสมอ</t>
        </is>
      </c>
      <c r="F359" s="186" t="inlineStr">
        <is>
          <t>ควรฉีด RIG ให้เร็วที่สุดในวันแรก (Day 0) พร้อมกับการเริ่มฉีดวัคซีนป้องกันโรคพิษสุนัขบ้าเข็มแรก</t>
        </is>
      </c>
      <c r="G359" s="186" t="inlineStr">
        <is>
          <t>RIG ประกอบด้วย Rabies virus neutralizing antibody โดยเป็นแอนติบอดีชนิด IgG</t>
        </is>
      </c>
      <c r="H359" s="186" t="inlineStr">
        <is>
          <t>แนะนำให้ฉีด RIG แทรกซึมเข้าในบาดแผลทุกแผลและรอบๆ บาดแผลให้ได้ปริมาณมากที่สุดเท่าที่จะทำได้</t>
        </is>
      </c>
      <c r="I359" s="186" t="inlineStr">
        <is>
          <t>ในกรณีที่ไม่ได้ฉีด RIG ในวันเริ่มต้น สามารถฉีดได้จนถึงไม่เกินวันที่ 7 หลังได้รับวัคซีนเข็มแรก</t>
        </is>
      </c>
      <c r="J359" s="185" t="inlineStr">
        <is>
          <t>1</t>
        </is>
      </c>
      <c r="K359" s="186" t="inlineStr">
        <is>
          <t>✅ คำตอบที่ถูกต้อง: ข้อ ก. ก่อนฉีด RIG ทุกชนิด (ทั้ง ERIG และ HRIG) ต้องทำ Intradermal skin test ก่อนเสมอ
🎯 ทำไมข้อนี้ถึงถูก:
ตามแนวทางเวชปฏิบัติของ WHO (2018) และสถานเสาวภา สภากาชาดไทย การทดสอบผิวหนัง (Skin test) ก่อนฉีด ERIG ไม่มีความจำเป็นอีกต่อไป เนื่องจากการทดสอบทางผิวหนังไม่สามารถทำนายการเกิดปฏิกิริยาการแพ้รุนแรง (Anaphylaxis) ได้อย่างแม่นยำ และสำหรับ HRIG ซึ่งผลิตจากพลาสมาของมนุษย์ก็ไม่มีข้อบ่งชี้ให้ทำ Skin test เช่นกัน
🔍 ข้ออื่นผิดเพราะอะไร:
• ข้อ ข. ถูกต้องแล้ว: ควบคู่กับการให้วัคซีนเข็มแรกใน Day 0 เพื่อให้มีภูมิต้านทานชนิด Passive immunity เข้าไปทำลายไวรัสทันทีก่อนที่วัคซีนจะสร้างแอนติบอดี
• ข้อ ค. ถูกต้องแล้ว: RIG เป็นแอนติบอดีชนิด IgG ที่จำเพาะต่อ Glycoprotein ของ Rabies virus
• ข้อ ง. ถูกต้องแล้ว: ต้องฉีดแทรกซึมเข้าที่ก้นแผลและรอบแผลให้ได้มากที่สุดเท่าที่กายวิภาคของแผลจะรับได้ ส่วนที่เหลือจึงฉีดเข้ากล้ามเนื้อบริเวณอื่น
• ข้อ จ. ถูกต้องแล้ว: หลังจากวันที่ 7 ร่างกายจะเริ่มสร้าง Active antibodies จากวัคซีนได้เองแล้ว การให้ RIG หลังจาก Day 7 จึงไม่มีประโยชน์และอาจไปกดการสร้างแอนติบอดีของวัคซีน</t>
        </is>
      </c>
      <c r="L359" s="186" t="n"/>
      <c r="M359" s="186" t="inlineStr">
        <is>
          <t>Infectious diseases</t>
        </is>
      </c>
      <c r="N359" s="186" t="inlineStr">
        <is>
          <t>Rabies Immunoglobulin Guidelines</t>
        </is>
      </c>
      <c r="O359" s="185" t="inlineStr">
        <is>
          <t>Clinic</t>
        </is>
      </c>
      <c r="P359" s="186" t="inlineStr">
        <is>
          <t>ข้อสอบจริง PLE-CC1 ปี 2566 Day 1 ข้อ 30 [CASE_2566_RABIES_01]</t>
        </is>
      </c>
      <c r="Q359" s="185" t="inlineStr">
        <is>
          <t>ข้อสอบจริง</t>
        </is>
      </c>
      <c r="R359" s="185" t="inlineStr">
        <is>
          <t>2566 Day 1</t>
        </is>
      </c>
      <c r="S359" s="185" t="inlineStr">
        <is>
          <t>CASE_2566_RABIES_01</t>
        </is>
      </c>
    </row>
    <row r="360">
      <c r="A360" s="185" t="n">
        <v>358</v>
      </c>
      <c r="B360" s="186" t="inlineStr">
        <is>
          <t>ผู้ป่วยชายรักชาย (MSM) อายุ 26 ปี มาพบแพทย์เพื่อตรวจสุขภาพและขอคำปรึกษาเกี่ยวกับการป้องกันการติดเชื้อเอชไอวีก่อนการสัมผัสเชื้อ (Pre-Exposure Prophylaxis: PrEP) ผลการตรวจคัดกรอง Anti-HIV ให้ผลลบ (HIV negative) และค่าการทำงานของไตปกติ</t>
        </is>
      </c>
      <c r="C360" s="186" t="inlineStr">
        <is>
          <t>ตามแนวทางการดูแลรักษาผู้ติดเชื้อเอชไอวีและโรคติดต่อทางเพศสัมพันธ์ของประเทศไทย สูตรยา PrEP ชนิดรับประทานวันละ 1 ครั้ง (Daily PrEP) ที่เป็นมาตรฐานคือข้อใด</t>
        </is>
      </c>
      <c r="D360" s="186" t="n"/>
      <c r="E360" s="186" t="inlineStr">
        <is>
          <t>Tenofovir disoproxil fumarate (TDF) ร่วมกับ Lamivudine (3TC)</t>
        </is>
      </c>
      <c r="F360" s="186" t="inlineStr">
        <is>
          <t>Tenofovir alafenamide (TAF) ร่วมกับ Lamivudine (3TC)</t>
        </is>
      </c>
      <c r="G360" s="186" t="inlineStr">
        <is>
          <t>Tenofovir disoproxil fumarate (TDF) ร่วมกับ Emtricitabine (FTC)</t>
        </is>
      </c>
      <c r="H360" s="186" t="inlineStr">
        <is>
          <t>Dolutegravir (DTG) ร่วมกับ Lamivudine (3TC)</t>
        </is>
      </c>
      <c r="I360" s="186" t="inlineStr">
        <is>
          <t>Tenofovir alafenamide (TAF) ร่วมกับ Emtricitabine (FTC) และ Dolutegravir (DTG)</t>
        </is>
      </c>
      <c r="J360" s="185" t="inlineStr">
        <is>
          <t>3</t>
        </is>
      </c>
      <c r="K360" s="186" t="inlineStr">
        <is>
          <t>✅ คำตอบที่ถูกต้อง: ข้อ ค. Tenofovir disoproxil fumarate (TDF) ร่วมกับ Emtricitabine (FTC)
🎯 ทำไมข้อนี้ถึงถูก:
สูตรยาต้านไวรัสมาตรฐานสำหรับ Daily PrEP ที่ได้รับการรับรองจาก WHO และแนวทางของประเทศไทย (Thailand National HIV Guidelines) คือสูตรผสมเม็ดเดียวของ TDF 300 mg ร่วมกับ Emtricitabine (FTC) 200 mg รับประทานวันละ 1 เม็ดอย่างสม่ำเสมอ ซึ่งมีหลักฐานเชิงประจักษ์ว่าสามารถลดความเสี่ยง การติดเชื้อเอชไอวีจากการมีเพศสัมพันธ์ได้มากกว่า 99%
🔍 ข้ออื่นผิดเพราะอะไร:
• ข้อ ก. TDF + 3TC เป็นสูตรทางเลือกสำรองในบางพื้นที่ แต่สูตรมาตรฐานสากลคือ TDF + FTC
• ข้อ ข. TAF + 3TC ยังไม่มีข้อบ่งใช้มาตรฐานเป็น Daily PrEP ในแนวทางหลักของไทย
• ข้อ ง. DTG + 3TC เป็นสูตรยารักษาผู้ติดเชื้อเอชไอวี ไม่ใช่สูตร PrEP ป้องกัน
• ข้อ จ. การใช้ยา 3 ชนิดเป็นสูตรการรักษา (ART) หรือ Post-Exposure Prophylaxis (PEP) ไม่ใช่ PrEP</t>
        </is>
      </c>
      <c r="L360" s="186" t="n"/>
      <c r="M360" s="186" t="inlineStr">
        <is>
          <t>Infectious diseases</t>
        </is>
      </c>
      <c r="N360" s="186" t="inlineStr">
        <is>
          <t>HIV Pre-Exposure Prophylaxis (PrEP Regimens)</t>
        </is>
      </c>
      <c r="O360" s="185" t="inlineStr">
        <is>
          <t>Clinic</t>
        </is>
      </c>
      <c r="P360" s="186" t="inlineStr">
        <is>
          <t>ข้อสอบจริง PLE-CC1 ปี 2566 Day 1 ข้อ 81 [CASE_2566_HIV_01]</t>
        </is>
      </c>
      <c r="Q360" s="185" t="inlineStr">
        <is>
          <t>ข้อสอบจริง</t>
        </is>
      </c>
      <c r="R360" s="185" t="inlineStr">
        <is>
          <t>2566 Day 1</t>
        </is>
      </c>
      <c r="S360" s="185" t="inlineStr">
        <is>
          <t>CASE_2566_HIV_01</t>
        </is>
      </c>
    </row>
    <row r="361">
      <c r="A361" s="185" t="n">
        <v>359</v>
      </c>
      <c r="B361" s="186" t="inlineStr">
        <is>
          <t>ต่อมาผู้ป่วยตรวจพบการติดเชื้อเอชไอวี (Diagnosed HIV infection) และได้รับการเริ่มต้นสูตรยาต้านไวรัสมาตรฐานแถวแรก:
Tenofovir disoproxil fumarate (TDF) 300 mg + Lamivudine (3TC) 300 mg + Dolutegravir (DTG) 50 mg วันละ 1 ครั้ง</t>
        </is>
      </c>
      <c r="C361" s="186" t="inlineStr">
        <is>
          <t>คำแนะนำในการรับประทานยาและอันตรกิริยาระหว่างยา (Drug Interaction) ที่สำคัญที่สุดสำหรับสูตรยานี้คือข้อใด</t>
        </is>
      </c>
      <c r="D361" s="186" t="n"/>
      <c r="E361" s="186" t="inlineStr">
        <is>
          <t>ต้องรับประทานยาพร้อมอาหารมื้อหลักที่มีพลังงานไม่น้อยกว่า 500 kcal เสมอ</t>
        </is>
      </c>
      <c r="F361" s="186" t="inlineStr">
        <is>
          <t>ยา 3TC ต้องรับประทานพร้อมอาหารไขมันสูงเท่านั้นจึงจะดูดซึมได้ดี</t>
        </is>
      </c>
      <c r="G361" s="186" t="inlineStr">
        <is>
          <t>หลีกเลี่ยงการรับประทานยาบำรุงธาตุเหล็ก ยาเสริมแคลเซียม หรือยาลดกรดพร้อมกับยา DTG โดยต้องเว้นระยะห่างในการรับประทาน</t>
        </is>
      </c>
      <c r="H361" s="186" t="inlineStr">
        <is>
          <t>ผู้ที่ได้รับยา TDF ต้องจำกัดการดื่มน้ำเพื่อป้องกันภาวะบวมน้ำ</t>
        </is>
      </c>
      <c r="I361" s="186" t="inlineStr">
        <is>
          <t>ยา TDF ห้ามรับประทานร่วมกับยาลดกรดอลูมินาเจลทุกชนิดเด็ดขาด</t>
        </is>
      </c>
      <c r="J361" s="185" t="inlineStr">
        <is>
          <t>3</t>
        </is>
      </c>
      <c r="K361" s="186" t="inlineStr">
        <is>
          <t>✅ คำตอบที่ถูกต้อง: ข้อ ค. หลีกเลี่ยงการรับประทานยาบำรุงธาตุเหล็ก ยาเสริมแคลเซียม หรือยาลดกรดพร้อมกับยา DTG โดยต้องเว้นระยะห่างในการรับประทาน
🎯 ทำไมข้อนี้ถึงถูก:
Dolutegravir (DTG) ในกลุ่ม INSTIs มีโครงสร้างที่มีหมู่คีเลต สามารถจับกับประจุบวกของโลหะ (Polyvalent metal cations เช่น Fe2+, Ca2+, Mg2+, Al3+) ในยาลดกรด ยาบำรุงโลหิต และวิตามินรวม เกิดเป็นสารประกอบเชิงซ้อนที่ไม่ละลายน้ำ ส่งผลให้การดูดซึมของ DTG ลดลงอย่างมีนัยสำคัญจนเสี่ยงต่อการรักษาล้มเหลว คำแนะนำคือ ควรรับประทาน DTG ก่อนยาลดกรด/ธาตุเหล็กอย่างน้อย 2 ชั่วโมง หรือหลังอย่างน้อย 6 ชั่วโมง (หรือหากรับประทานพร้อมอาหารสามารถทานพร้อมธาตุเหล็ก/แคลเซียมได้)
🔍 ข้ออื่นผิดเพราะอะไร:
• ข้อ ก. ผิดเพราะ: สูตร TDF + 3TC + DTG สามารถรับประทานก่อนหรือหลังอาหารก็ได้ ไม่จำเป็นต้องเป็นอาหารพลังงานสูง (สูตรที่ต้องการอาหาร 500 kcal คือ Rilpivirine)
• ข้อ ข. ผิดเพราะ: 3TC ดูดซึมได้ดีโดยไม่ขึ้นกับปริมาณไขมันในอาหาร
• ข้อ ง. ผิดเพราะ: ผู้ที่ใช้ TDF ควรดื่มน้ำสะอาดให้เพียงพอเพื่อลดความเสี่ยงต่อพิษที่หลอดไตฝอย</t>
        </is>
      </c>
      <c r="L361" s="186" t="n"/>
      <c r="M361" s="186" t="inlineStr">
        <is>
          <t>Infectious diseases</t>
        </is>
      </c>
      <c r="N361" s="186" t="inlineStr">
        <is>
          <t>Antiretroviral Drug Interactions (DTG Chelation)</t>
        </is>
      </c>
      <c r="O361" s="185" t="inlineStr">
        <is>
          <t>Clinic</t>
        </is>
      </c>
      <c r="P361" s="186" t="inlineStr">
        <is>
          <t>ข้อสอบจริง PLE-CC1 ปี 2566 Day 1 ข้อ 82 [CASE_2566_HIV_01]</t>
        </is>
      </c>
      <c r="Q361" s="185" t="inlineStr">
        <is>
          <t>ข้อสอบจริง</t>
        </is>
      </c>
      <c r="R361" s="185" t="inlineStr">
        <is>
          <t>2566 Day 1</t>
        </is>
      </c>
      <c r="S361" s="185" t="inlineStr">
        <is>
          <t>CASE_2566_HIV_01</t>
        </is>
      </c>
    </row>
    <row r="362">
      <c r="A362" s="185" t="n">
        <v>360</v>
      </c>
      <c r="B362" s="186" t="inlineStr">
        <is>
          <t>ผู้ป่วยติดเชื้อเอชไอวีได้รับสูตรยาต้านไวรัส Tenofovir disoproxil fumarate (TDF) 300 mg + Lamivudine (3TC) 300 mg + Dolutegravir (DTG) 50 mg วันละ 1 ครั้ง</t>
        </is>
      </c>
      <c r="C362" s="186" t="inlineStr">
        <is>
          <t>ในการตรวจติดตามความปลอดภัยทางห้องปฏิบัติการเพื่อเฝ้าระวังอาการไม่พึงประสงค์สำคัญจากยา TDF ควรติดตามค่าแลปในข้อใดอย่างสม่ำเสมอ</t>
        </is>
      </c>
      <c r="D362" s="186" t="n"/>
      <c r="E362" s="186" t="inlineStr">
        <is>
          <t>ติดตามค่าระดับเอนไซม์ตับ ALT เพื่อเฝ้าระวังพิษจากยา 3TC</t>
        </is>
      </c>
      <c r="F362" s="186" t="inlineStr">
        <is>
          <t>ติดตามระดับไขมันในเลือด Lipid profile เพื่อเฝ้าระวังพิษจากยา DTG</t>
        </is>
      </c>
      <c r="G362" s="186" t="inlineStr">
        <is>
          <t>ติดตามความหนาแน่นมวลกระดูก Bone mineral density เพื่อเฝ้าระวังพิษจาก DTG</t>
        </is>
      </c>
      <c r="H362" s="186" t="inlineStr">
        <is>
          <t>ติดตามระดับความดันโลหิตเมื่อได้รับยา TDF</t>
        </is>
      </c>
      <c r="I362" s="186" t="inlineStr">
        <is>
          <t>ติดตามการทำงานของไตและตรวจปัสสาวะ (Urinalysis, Serum Creatinine, eGFR) เพื่อเฝ้าระวังพิษต่อหลอดไตฝอยจากยา TDF</t>
        </is>
      </c>
      <c r="J362" s="185" t="inlineStr">
        <is>
          <t>5</t>
        </is>
      </c>
      <c r="K362" s="186" t="inlineStr">
        <is>
          <t>✅ คำตอบที่ถูกต้อง: ข้อ จ. ติดตามการทำงานของไตและตรวจปัสสาวะ (Urinalysis, Serum Creatinine, eGFR) เพื่อเฝ้าระวังพิษต่อหลอดไตฝอยจากยา TDF
🎯 ทำไมข้อนี้ถึงถูก:
Tenofovir disoproxil fumarate (TDF) มีความเป็นพิษจำเพาะต่อเซลล์ท่อไตส่วนต้น (Proximal renal tubular toxicity) ซึ่งอาจนำไปสู่ภาวะไตวายเฉียบพลัน และกลุ่มอาการฟานโคนี (Fanconi syndrome) โดยจะตรวจพบ Proteinuria, Glycosuria (น้ำตาลในปัสสาวะทั้งที่ระดับน้ำตาลในเลือดปกติ), Hypophosphatemia, และค่า eGFR ลดลง ดังนั้นจึงต้องตรวจติดตาม Serum Creatinine และ Urinalysis เป็นระยะอย่างสม่ำเสมอ
🔍 ข้ออื่นผิดเพราะอะไร:
• ข้อ ก. 3TC เป็นยาที่มีความปลอดภัยสูงและแทบไม่มีพิษต่อตับ
• ข้อ ข. DTG มีผลรบกวนระดับไขมันในเลือดน้อยมากเมื่อเทียบกับยากลุ่ม PIs หรือ EFV
• ข้อ ค. ภาวะกระดูกบางเกิดจาก TDF (ไม่ใช่ DTG) อันเนื่องมาจากการสูญเสียฟอสเฟตทางไต
• ข้อ ง. TDF ไม่ได้มีผลข้างเคียงเด่นต่อความดันโลหิต</t>
        </is>
      </c>
      <c r="L362" s="186" t="n"/>
      <c r="M362" s="186" t="inlineStr">
        <is>
          <t>Infectious diseases</t>
        </is>
      </c>
      <c r="N362" s="186" t="inlineStr">
        <is>
          <t>TDF Nephrotoxicity &amp; Urinalysis Monitoring</t>
        </is>
      </c>
      <c r="O362" s="185" t="inlineStr">
        <is>
          <t>Clinic</t>
        </is>
      </c>
      <c r="P362" s="186" t="inlineStr">
        <is>
          <t>ข้อสอบจริง PLE-CC1 ปี 2566 Day 1 ข้อ 83 [CASE_2566_HIV_01]</t>
        </is>
      </c>
      <c r="Q362" s="185" t="inlineStr">
        <is>
          <t>ข้อสอบจริง</t>
        </is>
      </c>
      <c r="R362" s="185" t="inlineStr">
        <is>
          <t>2566 Day 1</t>
        </is>
      </c>
      <c r="S362" s="185" t="inlineStr">
        <is>
          <t>CASE_2566_HIV_01</t>
        </is>
      </c>
    </row>
    <row r="363">
      <c r="A363" s="185" t="n">
        <v>361</v>
      </c>
      <c r="B363" s="186" t="inlineStr">
        <is>
          <t>ผู้ป่วยชายไทยอายุ 30 ปี ชอบรับประทานเนื้อวัวและเนื้อหมูดิบหรือสุกๆ ดิบๆ (ลาบ ก้อย ซอยจุ๊) มาปรึกษาเภสัชกรที่ร้านยา เนื่องจากสังเกตเห็นมีปล้องแบนสีขาวคล้ายเส้นก๋วยเตี๋ยวหลุดปนออกมากับอุจจาระและบางครั้งกระดึ๊บเคลื่อนที่ออกมาทางรูทวารหนัก มีอาการแน่นท้อง ท้องอืด และหิวบ่อย</t>
        </is>
      </c>
      <c r="C363" s="186" t="inlineStr">
        <is>
          <t>จากประวัติและลักษณะของพยาธิที่พบ ผู้ป่วยรายนี้น่าจะติดเชื้อพยาธิชนิดใดมากที่สุด</t>
        </is>
      </c>
      <c r="D363" s="186" t="n"/>
      <c r="E363" s="186" t="inlineStr">
        <is>
          <t>พยาธิเข็มหมุด (Pinworm / Enterobius vermicularis)</t>
        </is>
      </c>
      <c r="F363" s="186" t="inlineStr">
        <is>
          <t>พยาธิแส้ม้า (Whipworm / Trichuris trichiura)</t>
        </is>
      </c>
      <c r="G363" s="186" t="inlineStr">
        <is>
          <t>พยาธิปากขอ (Hookworm / Necator americanus)</t>
        </is>
      </c>
      <c r="H363" s="186" t="inlineStr">
        <is>
          <t>พยาธิเส้นด้าย (Strongyloides stercoralis)</t>
        </is>
      </c>
      <c r="I363" s="186" t="inlineStr">
        <is>
          <t>พยาธิตืด (Tapeworm / Taenia spp.)</t>
        </is>
      </c>
      <c r="J363" s="185" t="inlineStr">
        <is>
          <t>5</t>
        </is>
      </c>
      <c r="K363" s="186" t="inlineStr">
        <is>
          <t>✅ คำตอบที่ถูกต้อง: ข้อ จ. พยาธิตืด (Tapeworm / Taenia spp.)
🎯 ทำไมข้อนี้ถึงถูก:
การพบปล้องพยาธิสีขาวขุ่นแบนลักษณะคล้ายแถบก๋วยเตี๋ยว (Gravid proglottids) หลุดออกมากับอุจจาระหรือคืบคลานออกมาทางรูทวารหนัก ร่วมกับประวัติชอบรับประทานเนื้อหมูหรือเนื้อวัวดิบ เป็นลักษณะทางคลินิกที่จำเพาะอย่างยิ่งของการติดเชื้อพยาธิตืดในทางเดินอาหาร (Taeniasis) ได้แก่ พยาธิตืดวัว (Taenia saginata) หรือพยาธิตืดหมู (Taenia solium)
🔍 ข้ออื่นผิดเพราะอะไร:
• ข้อ ก. พยาธิเข็มหมุด เป็นพยาธิตัวกลมขนาดเล็กเท่าเส้นด้าย มักทำให้เกิดอาการคันรอบรูทวารหนักในเวลากลางคืน ไม่ได้หลุดออกมาเป็นปล้องแบน
• ข้อ ข. และ ค. พยาธิแส้ม้าและพยาธิปากขอ เป็นพยาธิตัวกลมที่อาศัยในทางเดินอาหาร ไม่ได้หลุดออกมาเป็นปล้อง และตรวจวินิจฉัยจากการตรวจพบไข่พยาธิในอุจจาระ
• ข้อ ง. พยาธิเส้นด้าย เป็นพยาธิตัวกลมขนาดเล็กมาก ไชผ่านผิวหนัง ไม่ได้หลุดออกมาเป็นปล้อง</t>
        </is>
      </c>
      <c r="L363" s="186" t="n"/>
      <c r="M363" s="186" t="inlineStr">
        <is>
          <t>Infectious Diseases</t>
        </is>
      </c>
      <c r="N363" s="186" t="inlineStr">
        <is>
          <t>Helminthic Infections &amp; Tapeworm Diagnosis</t>
        </is>
      </c>
      <c r="O363" s="185" t="inlineStr">
        <is>
          <t>Clinic</t>
        </is>
      </c>
      <c r="P363" s="186" t="inlineStr">
        <is>
          <t>ข้อสอบจริง PLE-CC1 ปี 2566 Day 2 ข้อ 30 [CASE_2566_TAPEWORM_01]</t>
        </is>
      </c>
      <c r="Q363" s="185" t="inlineStr">
        <is>
          <t>ข้อสอบจริง</t>
        </is>
      </c>
      <c r="R363" s="185" t="inlineStr">
        <is>
          <t>2566 Day 2</t>
        </is>
      </c>
      <c r="S363" s="185" t="inlineStr">
        <is>
          <t>CASE_2566_TAPEWORM_01</t>
        </is>
      </c>
    </row>
    <row r="364">
      <c r="A364" s="185" t="n">
        <v>362</v>
      </c>
      <c r="B364" s="186" t="inlineStr">
        <is>
          <t>ผู้ป่วยชายไทยอายุ 30 ปี ชอบรับประทานเนื้อวัวและเนื้อหมูดิบ มีปล้องพยาธิแบนสีขาวหลุดปนออกมากับอุจจาระ ได้รับการวินิจฉัยเป็นการติดเชื้อพยาธิตืด (Taeniasis)</t>
        </is>
      </c>
      <c r="C364" s="186" t="inlineStr">
        <is>
          <t>ยาทางเลือกที่เหมาะสมที่สุดในการรักษาการติดเชื้อพยาธิตืดสำหรับผู้ป่วยรายนี้ที่ร้านยาคือข้อใด</t>
        </is>
      </c>
      <c r="D364" s="186" t="n"/>
      <c r="E364" s="186" t="inlineStr">
        <is>
          <t>Albendazole 400 mg วันละ 1 ครั้ง รับประทานครั้งเดียว</t>
        </is>
      </c>
      <c r="F364" s="186" t="inlineStr">
        <is>
          <t>Mebendazole 500 mg วันละ 1 ครั้ง รับประทานครั้งเดียว</t>
        </is>
      </c>
      <c r="G364" s="186" t="inlineStr">
        <is>
          <t>Niclosamide 2 g รับประทานครั้งเดียว (เคี้ยวเม็ดยาให้ละเอียดก่อนกลืน)</t>
        </is>
      </c>
      <c r="H364" s="186" t="inlineStr">
        <is>
          <t>Ivermectin 200 mcg/kg วันละ 1 ครั้ง เป็นเวลา 1-2 วัน</t>
        </is>
      </c>
      <c r="I364" s="186" t="inlineStr">
        <is>
          <t>Piperazine 4,000 mg วันละ 1 ครั้ง รับประทานครั้งเดียว</t>
        </is>
      </c>
      <c r="J364" s="185" t="inlineStr">
        <is>
          <t>3</t>
        </is>
      </c>
      <c r="K364" s="186" t="inlineStr">
        <is>
          <t>✅ คำตอบที่ถูกต้อง: ข้อ ค. Niclosamide 2 g รับประทานครั้งเดียว (เคี้ยวเม็ดยาให้ละเอียดก่อนกลืน)
🎯 ทำไมข้อนี้ถึงถูก:
ยาทางเลือกมาตรฐานสำหรับการรักษาการติดเชื้อพยาธิตืดในลำไส้ (Taeniasis) คือ Niclosamide ขนาด 2 g (ยาเม็ดขนาด 500 mg จำนวน 4 เม็ด) รับประทานตอนเช้าขณะท้องว่าง โดยต้องเน้นย้ำให้ผู้ป่วย เคี้ยวเม็ดยาให้ละเอียดมากที่สุดก่อนกลืน แล้วดื่มน้ำตาม เพื่อให้ผงยาไปสัมผัสกับตัวพยาธิในทางเดินอาหารได้อย่างทั่วถึง หรืออีกทางเลือกคือ Praziquantel ขนาด 5-10 mg/kg รับประทานครั้งเดียว
🔍 ข้ออื่นผิดเพราะอะไร:
• ข้อ ก. และ ข. Albendazole 400 mg ครั้งเดียว หรือ Mebendazole 500 mg ครั้งเดียว เป็นขนาดยาสำหรับรักษาพยาธิตัวกลม (Nematodes) หากจะใช้รักษาพยาธิตืดต้องใช้ Albendazole 400 mg วันละ 2 ครั้ง ติดต่อกัน 3 วัน และมีอัตราการหายต่ำกว่า Niclosamide หรือ Praziquantel
• ข้อ ง. Ivermectin ใช้รักษาพยาธิเส้นด้าย (Strongyloidiasis) หิด หรือเหา ไม่ได้ใช้รักษาพยาธิตืด
• ข้อ จ. Piperazine ใช้รักษาพยาธิไส้เดือนและพยาธิเข็มหมุด ไม่ได้ผลต่อพยาธิตืด</t>
        </is>
      </c>
      <c r="L364" s="186" t="n"/>
      <c r="M364" s="186" t="inlineStr">
        <is>
          <t>Infectious Diseases</t>
        </is>
      </c>
      <c r="N364" s="186" t="inlineStr">
        <is>
          <t>Anthelmintic Pharmacotherapy &amp; Niclosamide Regimen</t>
        </is>
      </c>
      <c r="O364" s="185" t="inlineStr">
        <is>
          <t>Clinic</t>
        </is>
      </c>
      <c r="P364" s="186" t="inlineStr">
        <is>
          <t>ข้อสอบจริง PLE-CC1 ปี 2566 Day 2 ข้อ 31 [CASE_2566_TAPEWORM_01]</t>
        </is>
      </c>
      <c r="Q364" s="185" t="inlineStr">
        <is>
          <t>ข้อสอบจริง</t>
        </is>
      </c>
      <c r="R364" s="185" t="inlineStr">
        <is>
          <t>2566 Day 2</t>
        </is>
      </c>
      <c r="S364" s="185" t="inlineStr">
        <is>
          <t>CASE_2566_TAPEWORM_01</t>
        </is>
      </c>
    </row>
    <row r="365">
      <c r="A365" s="185" t="n">
        <v>363</v>
      </c>
      <c r="B365" s="186" t="inlineStr">
        <is>
          <t>ผู้ป่วยชายไทยอายุ 30 ปี ได้รับการวินิจฉัยเป็นโรคพยาธิตืด และได้รับประทานยาถ่ายพยาธิ Niclosamide 2 g ไปแล้วในตอนเช้า</t>
        </is>
      </c>
      <c r="C365" s="186" t="inlineStr">
        <is>
          <t>เหตุใดจึงมีคำแนะนำให้รับประทานยาระบายกลุ่มเกลือ (Saline laxative เช่น Milk of Magnesia หรือ Sodium sulfate) ตามหลังยา Niclosamide ประมาณ 2 ชั่วโมงเสมอ</t>
        </is>
      </c>
      <c r="D365" s="186" t="n"/>
      <c r="E365" s="186" t="inlineStr">
        <is>
          <t>เพื่อช่วยเพิ่มการดูดซึมของยา Niclosamide เข้าสู่กระแสเลือดไปทำลายตัวอ่อนพยาธิ</t>
        </is>
      </c>
      <c r="F365" s="186" t="inlineStr">
        <is>
          <t>เพื่อป้องกันผลข้างเคียงของยา Niclosamide ที่ทำให้เกิดอาการท้องผูกรุนแรง</t>
        </is>
      </c>
      <c r="G365" s="186" t="inlineStr">
        <is>
          <t>เพื่อเร่งขับตัวพยาธิ ปล้องพยาธิ และไข่พยาธิออกจากทางเดินอาหารอย่างรวดเร็ว ป้องกันการเกิดถุงซีสต์พยาธิ (Cysticercosis)</t>
        </is>
      </c>
      <c r="H365" s="186" t="inlineStr">
        <is>
          <t>เพราะยา Niclosamide มีผลทำให้กล้ามเนื้อลำไส้ใหญ่หยุดบีบตัวอย่างถาวร</t>
        </is>
      </c>
      <c r="I365" s="186" t="inlineStr">
        <is>
          <t>เพื่อกระตุ้นให้กรดในกระเพาะอาหารหลั่งมากขึ้นเพื่อย่อยสลายผนังพยาธิ</t>
        </is>
      </c>
      <c r="J365" s="185" t="inlineStr">
        <is>
          <t>3</t>
        </is>
      </c>
      <c r="K365" s="186" t="inlineStr">
        <is>
          <t>✅ คำตอบที่ถูกต้อง: ข้อ ค. เพื่อเร่งขับตัวพยาธิ ปล้องพยาธิ และไข่พยาธิออกจากทางเดินอาหารอย่างรวดเร็ว ป้องกันการเกิดถุงซีสต์พยาธิ (Cysticercosis)
🎯 ทำไมข้อนี้ถึงถูก:
ยา Niclosamide ออกฤทธิ์ทำให้ตัวพยาธิตายและทำให้ปล้องพยาธิสลายตัว ในกรณีที่ผู้ป่วยติดเชื้อพยาธิตืดหมู (Taenia solium) เมื่อปล้องพยาธิแก่แตกออกจะปลดปล่อยไข่พยาธินับหมื่นฟองออกมาในลำไส้ หากลำไส้เกิดการบีบรูดย้อนกลับ (Reverse peristalsis) ไข่อาจเคลื่อนย้ายไปสู่กระเพาะอาหาร หรือฟักตัวเป็นตัวอ่อน Oncosphere ไชทะลุผนังลำไส้เข้าสู่กระแสเลือดไปฝังตัวตามอวัยวะต่างๆ เกิดภาวะอันตรายถึงชีวิตคือ ซีสต์พยาธิตืดหมูในกล้ามเนื้อและสมอง (Cysticercosis / Neurocysticercosis) การให้ยาระบายเกลือตามหลัง 2 ชั่วโมงจะช่วยเร่งขับทั้งตัวพยาธิและไข่ที่ยังมีชีวิตออกจากทางเดินอาหารก่อนที่จะฟักตัว
🔍 ข้ออื่นผิดเพราะอะไร:
• ข้อ ก. ผิดเพราะ Niclosamide เป็นยาที่ไม่ต้องการให้ดูดซึม ยาออกฤทธิ์เฉพาะในรูลำไส้ (Lumen)
• ข้อ ข. และ ง. ผิดเพราะ Niclosamide ไม่ได้ทำให้ท้องผูกหรือลำไส้หยุดทำงาน
• ข้อ จ. ผิดเพราะยาระบายเกลือไม่ได้มีหน้าที่กระตุ้นกรดในกระเพาะอาหาร</t>
        </is>
      </c>
      <c r="L365" s="186" t="n"/>
      <c r="M365" s="186" t="inlineStr">
        <is>
          <t>Infectious Diseases</t>
        </is>
      </c>
      <c r="N365" s="186" t="inlineStr">
        <is>
          <t>Cysticercosis Prevention &amp; Anthelmintic Purgatives</t>
        </is>
      </c>
      <c r="O365" s="185" t="inlineStr">
        <is>
          <t>Clinic</t>
        </is>
      </c>
      <c r="P365" s="186" t="inlineStr">
        <is>
          <t>ข้อสอบจริง PLE-CC1 ปี 2566 Day 2 ข้อ 32 [CASE_2566_TAPEWORM_01]</t>
        </is>
      </c>
      <c r="Q365" s="185" t="inlineStr">
        <is>
          <t>ข้อสอบจริง</t>
        </is>
      </c>
      <c r="R365" s="185" t="inlineStr">
        <is>
          <t>2566 Day 2</t>
        </is>
      </c>
      <c r="S365" s="185" t="inlineStr">
        <is>
          <t>CASE_2566_TAPEWORM_01</t>
        </is>
      </c>
    </row>
    <row r="366">
      <c r="A366" s="185" t="n">
        <v>364</v>
      </c>
      <c r="B366" s="186" t="inlineStr">
        <is>
          <t>ผู้ป่วยหญิงไทยอายุ 20 ปี มีประวัตินอนดึกพักผ่อนน้อย รับประทานอาหารไม่เป็นเวลา และอยู่ในช่วงใกล้มีประจำเดือน มาปรึกษาเภสัชกรที่ร้านยาด้วยอาการมีตุ่มน้ำใสรวมกันเป็นกลุ่มเล็กๆ (Grouped vesicles on an erythematous base) บริเวณริมฝีปากด้านบนข้างเดียว ต่อมาตุ่มน้ำแตกออกเป็นแผลตื้น มีอาการแสบร้อน คัน และปวดเจ็บแผล มีประวัติเคยเป็นรอยโรคในลักษณะนี้ที่ตำแหน่งเดิมมาก่อนเมื่อร่างกายอ่อนแอ</t>
        </is>
      </c>
      <c r="C366" s="186" t="inlineStr">
        <is>
          <t>รอยโรคและการติดเชื้อของผู้ป่วยรายนี้น่าจะเกิดจากเชื้อก่อโรคในข้อใดมากที่สุด</t>
        </is>
      </c>
      <c r="D366" s="186" t="n"/>
      <c r="E366" s="186" t="inlineStr">
        <is>
          <t>Herpes zoster virus (Varicella zoster virus)</t>
        </is>
      </c>
      <c r="F366" s="186" t="inlineStr">
        <is>
          <t>Herpes simplex virus type 1 (HSV-1)</t>
        </is>
      </c>
      <c r="G366" s="186" t="inlineStr">
        <is>
          <t>Enterovirus (Coxsackievirus A16)</t>
        </is>
      </c>
      <c r="H366" s="186" t="inlineStr">
        <is>
          <t>Human papillomavirus (HPV)</t>
        </is>
      </c>
      <c r="I366" s="186" t="inlineStr">
        <is>
          <t>Staphylococcus aureus</t>
        </is>
      </c>
      <c r="J366" s="185" t="inlineStr">
        <is>
          <t>2</t>
        </is>
      </c>
      <c r="K366" s="186" t="inlineStr">
        <is>
          <t>✅ คำตอบที่ถูกต้อง: ข้อ ข. Herpes simplex virus type 1 (HSV-1)
🎯 ทำไมข้อนี้ถึงถูก:
ลักษณะอาการตุ่มน้ำใสรวมกลุ่มบนฐานผื่นแดง (Grouped vesicles on erythematous base) ที่ริมฝีปาก (Herpes labialis / Cold sore) ซึ่งแตกเป็นแผลแสบร้อน และมีประวัติเป็นซ้ำที่ตำแหน่งเดิมเมื่อร่างกายพักผ่อนน้อย มีความเครียด หรือมีประจำเดือน เป็นลักษณะเฉพาะอย่างยิ่งของการกำเริบซ้ำของการติดเชื้อไวรัส Herpes simplex virus type 1 (HSV-1) ซึ่งแฝงตัวอยู่ในปมประสาท Trigeminal ganglion
🔍 ข้ออื่นผิดเพราะอะไร:
• ข้อ ก. Herpes zoster (โรคงูสวัด) ตุ่มน้ำจะเรียงตัวตามแนวเส้นประสาทข้างใดข้างหนึ่งของลำตัวหรือใบหน้า (Dermatomal distribution) มักพบในผู้สูงอายุ และปวดแสบร้อนลึกรุนแรง ไม่ได้เป็นตุ่มเล็กๆ เฉพาะริมฝีปากซ้ำๆ
• ข้อ ค. Coxsackievirus ทำให้เกิดโรคมือเท้าปาก หรือ Herpangina ในช่องปากและลำคอ
• ข้อ ง. HPV ก่อให้เกิดหูด (Warts)
• ข้อ จ. S. aureus ทำให้เกิดแผลพุพองมีน้ำเหลืองกรัง (Impetigo) ไม่ใช่ตุ่มน้ำใสเป็นกลุ่มจากไวรัส</t>
        </is>
      </c>
      <c r="L366" s="186" t="n"/>
      <c r="M366" s="186" t="inlineStr">
        <is>
          <t>Infectious Diseases</t>
        </is>
      </c>
      <c r="N366" s="186" t="inlineStr">
        <is>
          <t>Herpes Labialis (HSV-1) Clinical Diagnosis</t>
        </is>
      </c>
      <c r="O366" s="185" t="inlineStr">
        <is>
          <t>Clinic</t>
        </is>
      </c>
      <c r="P366" s="186" t="inlineStr">
        <is>
          <t>ข้อสอบจริง PLE-CC1 ปี 2566 Day 2 ข้อ 52 [CASE_2566_HERPES_01]</t>
        </is>
      </c>
      <c r="Q366" s="185" t="inlineStr">
        <is>
          <t>ข้อสอบจริง</t>
        </is>
      </c>
      <c r="R366" s="185" t="inlineStr">
        <is>
          <t>2566 Day 2</t>
        </is>
      </c>
      <c r="S366" s="185" t="inlineStr">
        <is>
          <t>CASE_2566_HERPES_01</t>
        </is>
      </c>
    </row>
    <row r="367">
      <c r="A367" s="185" t="n">
        <v>365</v>
      </c>
      <c r="B367" s="186" t="inlineStr">
        <is>
          <t>ผู้ป่วยหญิงไทยอายุ 20 ปี ได้รับการวินิจฉัยเป็นโรคเริมที่ริมฝีปาก (Herpes labialis) และเภสัชกรพิจารณาจ่ายยาต้านไวรัสชนิดรับประทาน Acyclovir เพื่อยับยั้งการแบ่งตัวของไวรัสและลดระยะเวลาการเป็นโรค</t>
        </is>
      </c>
      <c r="C367" s="186" t="inlineStr">
        <is>
          <t>ขนาดยาและวิธีการรับประทานยาเม็ด Acyclovir ที่ถูกต้องตามแนวทางการรักษาโรคเริมกำเริบซ้ำในผู้ป่วยที่มีภูมิคุ้มกันปกติคือข้อใด</t>
        </is>
      </c>
      <c r="D367" s="186" t="n"/>
      <c r="E367" s="186" t="inlineStr">
        <is>
          <t>Acyclovir 100 mg รับประทานครั้งละ 1 เม็ด วันละ 5 ครั้ง เป็นเวลา 5 วัน</t>
        </is>
      </c>
      <c r="F367" s="186" t="inlineStr">
        <is>
          <t>Acyclovir 200 mg รับประทานครั้งละ 1 เม็ด วันละ 5 ครั้ง (ทุก 4 ชั่วโมง เว้นเวลานอน) เป็นเวลา 5 วัน</t>
        </is>
      </c>
      <c r="G367" s="186" t="inlineStr">
        <is>
          <t>Acyclovir 200 mg รับประทานครั้งละ 2 เม็ด วันละ 5 ครั้ง เป็นเวลา 5 วัน</t>
        </is>
      </c>
      <c r="H367" s="186" t="inlineStr">
        <is>
          <t>Acyclovir 400 mg รับประทานครั้งละ 1 เม็ด วันละ 3 ครั้ง เป็นเวลา 5 วัน</t>
        </is>
      </c>
      <c r="I367" s="186" t="inlineStr">
        <is>
          <t>Acyclovir 800 mg รับประทานครั้งละ 1 เม็ด วันละ 5 ครั้ง เป็นเวลา 7-10 วัน</t>
        </is>
      </c>
      <c r="J367" s="185" t="inlineStr">
        <is>
          <t>2</t>
        </is>
      </c>
      <c r="K367" s="186" t="inlineStr">
        <is>
          <t>✅ คำตอบที่ถูกต้อง: ข้อ ข. Acyclovir 200 mg รับประทานครั้งละ 1 เม็ด วันละ 5 ครั้ง (ทุก 4 ชั่วโมง เว้นเวลานอน) เป็นเวลา 5 วัน
🎯 ทำไมข้อนี้ถึงถูก:
ขนาดยามาตรฐานของ Acyclovir ชนิดรับประทานสำหรับรักษาโรคเริมที่ริมฝีปากหรืออวัยวะเพศ (Herpes simplex infection) ในผู้ใหญ่ คือ Acyclovir 200 mg รับประทานวันละ 5 ครั้ง (ห่างกันทุก 4 ชั่วโมงในเวลากลางวัน เช่น 06.00, 10.00, 14.00, 18.00, 22.00 น. และเว้นช่วงเวลานอนหลับ) ติดต่อกันเป็นเวลา 5 วัน (หรือทางเลือก Acyclovir 400 mg วันละ 3 ครั้ง ติดต่อกัน 5 วัน) โดยต้องเริ่มรับประทานเร็วที่สุดภายใน 48-72 ชั่วโมงแรกของการเกิดรอยโรค
🔍 ข้ออื่นผิดเพราะอะไร:
• ข้อ ก. ขนาด 100 mg ต่ำเกินไป ไม่เพียงพอต่อการยับยั้งไวรัส
• ข้อ ค. 400 mg x 5 ครั้ง (รวม 2,000 mg/วัน) เป็นขนาดสูงเกินความจำเป็นสำหรับเริมซ้ำ
• ข้อ จ. Acyclovir 800 mg วันละ 5 ครั้ง เป็นขนาดยามาตรฐานสำหรับการรักษา โรคงูสวัด (Herpes zoster) ซึ่งต้องการระดับยาที่สูงกว่ามาก ไม่ใช่ขนาดยาของโรคเริม</t>
        </is>
      </c>
      <c r="L367" s="186" t="n"/>
      <c r="M367" s="186" t="inlineStr">
        <is>
          <t>Infectious Diseases</t>
        </is>
      </c>
      <c r="N367" s="186" t="inlineStr">
        <is>
          <t>Antiviral Pharmacotherapy &amp; Acyclovir Dosing</t>
        </is>
      </c>
      <c r="O367" s="185" t="inlineStr">
        <is>
          <t>Clinic</t>
        </is>
      </c>
      <c r="P367" s="186" t="inlineStr">
        <is>
          <t>ข้อสอบจริง PLE-CC1 ปี 2566 Day 2 ข้อ 53 [CASE_2566_HERPES_01]</t>
        </is>
      </c>
      <c r="Q367" s="185" t="inlineStr">
        <is>
          <t>ข้อสอบจริง</t>
        </is>
      </c>
      <c r="R367" s="185" t="inlineStr">
        <is>
          <t>2566 Day 2</t>
        </is>
      </c>
      <c r="S367" s="185" t="inlineStr">
        <is>
          <t>CASE_2566_HERPES_01</t>
        </is>
      </c>
    </row>
    <row r="368">
      <c r="A368" s="185" t="n">
        <v>366</v>
      </c>
      <c r="B368" s="186" t="inlineStr">
        <is>
          <t>ผู้ป่วยชายไทยอายุ 20 ปี มาพบแพทย์ด้วยอาการไข้สูง วัดอุณหภูมิกายได้ 38.8 องศาเซลเซียส เจ็บคอมาก กลืนน้ำลายลำบาก ตรวจช่องปากพบผนังคอหอยและต่อมทอนซิลบวมแดง มีจุดหนองสีขาวเหลืองบนต่อมทอนซิลทั้งสองข้าง (Tonsillar exudates) คลำพบต่อมน้ำเหลืองใต้ขากรรไกรหน้าโตและกดเจ็บ โดยผู้ป่วยไม่มีอาการไอ ไม่มีน้ำมูก และไม่มีประวัติแพ้ยา</t>
        </is>
      </c>
      <c r="C368" s="186" t="inlineStr">
        <is>
          <t>ตามเกณฑ์ Centor Criteria หรือ McIsaac Score ลักษณะอาการใดของผู้ป่วยเป็นเกณฑ์สำคัญที่ช่วยบ่งชี้และแยกการติดเชื้อแบคทีเรียออกจากเชื้อไวรัส</t>
        </is>
      </c>
      <c r="D368" s="186" t="n"/>
      <c r="E368" s="186" t="inlineStr">
        <is>
          <t>ต่อมทอนซิลบวมโตและมีฝ้าหนองสีขาวเหลือง (Tonsillar exudates) ร่วมกับการไม่มีอาการไอ</t>
        </is>
      </c>
      <c r="F368" s="186" t="inlineStr">
        <is>
          <t>อาการคอหอยแดงเพียงอย่างเดียว</t>
        </is>
      </c>
      <c r="G368" s="186" t="inlineStr">
        <is>
          <t>ระดับความสูงของไข้ 38.8 องศาเซลเซียสเพียงอย่างเดียว</t>
        </is>
      </c>
      <c r="H368" s="186" t="inlineStr">
        <is>
          <t>อาการเจ็บคอขณะกลืนน้ำลาย</t>
        </is>
      </c>
      <c r="I368" s="186" t="inlineStr">
        <is>
          <t>อายุของผู้ป่วย 20 ปี</t>
        </is>
      </c>
      <c r="J368" s="185" t="inlineStr">
        <is>
          <t>1</t>
        </is>
      </c>
      <c r="K368" s="186" t="inlineStr">
        <is>
          <t>✅ คำตอบที่ถูกต้อง: ข้อ ก. ต่อมทอนซิลบวมโตและมีฝ้าหนองสีขาวเหลือง (Tonsillar exudates) ร่วมกับการไม่มีอาการไอ
🎯 ทำไมข้อนี้ถึงถูก:
ตามเกณฑ์ Modified Centor Criteria สำหรับประเมินความน่าจะเป็นของการติดเชื้อแบคทีเรีย Group A Streptococcus (GAS) ในโรคคอหอยอักเสบ ประกอบด้วย 4 เกณฑ์หลัก (เกณฑ์ละ 1 คะแนน): (1) ประวัติไข้ &gt; 38 °C, (2) ไม่มีอาการไอ (Absence of cough), (3) ต่อมน้ำเหลืองส่วนหน้าของคอโตและกดเจ็บ (Tender anterior cervical lymphadenopathy), และ (4) ต่อมทอนซิลบวมโตมีหนอง (Tonsillar swelling or exudates) โดยการมี Tonsillar exudate ร่วมกับ Absence of cough เป็นตัวพยากรณ์ที่จำเพาะอย่างยิ่งในการแยกเชื้อแบคทีเรียออกจากเชื้อไวรัส (ซึ่งไวรัสมักมาพร้อมกับไอ น้ำมูก เสียงแหบ)
🔍 ข้ออื่นผิดเพราะอะไร:
• ข้อ ข., ค. และ ง. คอแดง ไข้สูง และเจ็บคอ พบได้ทั้งในการติดเชื้อไวรัสและแบคทีเรีย ไม่จำเพาะพอ
• ข้อ จ. อายุ 20 ปีไม่ได้คะแนนเพิ่ม (อายุ 15-44 ปีได้ 0 คะแนน)</t>
        </is>
      </c>
      <c r="L368" s="186" t="n"/>
      <c r="M368" s="186" t="inlineStr">
        <is>
          <t>Infectious Diseases</t>
        </is>
      </c>
      <c r="N368" s="186" t="inlineStr">
        <is>
          <t>Streptococcal Pharyngitis &amp; Centor Criteria</t>
        </is>
      </c>
      <c r="O368" s="185" t="inlineStr">
        <is>
          <t>Clinic</t>
        </is>
      </c>
      <c r="P368" s="186" t="inlineStr">
        <is>
          <t>ข้อสอบจริง PLE-CC1 ปี 2566 Day 2 ข้อ 67 [CASE_2566_PHARYNGITIS_01]</t>
        </is>
      </c>
      <c r="Q368" s="185" t="inlineStr">
        <is>
          <t>ข้อสอบจริง</t>
        </is>
      </c>
      <c r="R368" s="185" t="inlineStr">
        <is>
          <t>2566 Day 2</t>
        </is>
      </c>
      <c r="S368" s="185" t="inlineStr">
        <is>
          <t>CASE_2566_PHARYNGITIS_01</t>
        </is>
      </c>
    </row>
    <row r="369">
      <c r="A369" s="185" t="n">
        <v>367</v>
      </c>
      <c r="B369" s="186" t="inlineStr">
        <is>
          <t>ผู้ป่วยชายไทยอายุ 20 ปี มีอาการไข้ 38.8 องศาเซลเซียส ไม่มีอาการไอ คอแดง เจ็บคอ ต่อมทอนซิลบวมโตมีหนองสีขาวเหลือง (Centor score = 4 คะแนน)</t>
        </is>
      </c>
      <c r="C369" s="186" t="inlineStr">
        <is>
          <t>เชื้อจุลชีพก่อโรคชนิดใดเป็นสาเหตุสำคัญที่สุดของภาวะคอหอยและทอนซิลอักเสบจากเชื้อแบคทีเรียในผู้ป่วยรายนี้</t>
        </is>
      </c>
      <c r="D369" s="186" t="n"/>
      <c r="E369" s="186" t="inlineStr">
        <is>
          <t>Influenza virus</t>
        </is>
      </c>
      <c r="F369" s="186" t="inlineStr">
        <is>
          <t>Group A Streptococcus (Streptococcus pyogenes)</t>
        </is>
      </c>
      <c r="G369" s="186" t="inlineStr">
        <is>
          <t>Streptococcus pneumoniae</t>
        </is>
      </c>
      <c r="H369" s="186" t="inlineStr">
        <is>
          <t>Haemophilus influenzae</t>
        </is>
      </c>
      <c r="I369" s="186" t="inlineStr">
        <is>
          <t>Moraxella catarrhalis</t>
        </is>
      </c>
      <c r="J369" s="185" t="inlineStr">
        <is>
          <t>2</t>
        </is>
      </c>
      <c r="K369" s="186" t="inlineStr">
        <is>
          <t>✅ คำตอบที่ถูกต้อง: ข้อ ข. Group A Streptococcus (Streptococcus pyogenes)
🎯 ทำไมข้อนี้ถึงถูก:
เชื้อแบคทีเรียที่เป็นสาเหตุสำคัญที่สุดของภาวะต่อมทอนซิลและคอหอยอักเสบเฉียบพลัน (Acute pharyngotonsillitis) คือ เชื้อเบตาฮีโมไลติกสเตรปโตค็อกคัสกลุ่มเอ (Group A beta-hemolytic Streptococcus: GABHS) หรือ Streptococcus pyogenes ซึ่งก่อให้เกิดการอักเสบเป็นหนอง และหากไม่ได้รับการรักษาด้วยยาปฏิชีวนะที่ถูกต้องอาจนำไปสู่ภาวะแทรกซ้อนรุนแรงตามมา เช่น ไข้รูมาติกเฉียบพลัน (Acute rheumatic fever) และไตอักเสบเฉียบพลัน (Post-streptococcal glomerulonephritis)
🔍 ข้ออื่นผิดเพราะอะไร:
• ข้อ ก. Influenza virus ทำให้เกิดไข้หวัดใหญ่ ปวดเมื่อยตามตัว มีไอเด่นชัด
• ข้อ ค. S. pneumoniae เป็นเชื้อก่อโรคปอดบวมและหูชั้นกลางอักเสบ ไม่ใช่สาเหตุหลักของคออักเสบมีหนอง
• ข้อ ง. และ จ. H. influenzae และ M. catarrhalis เป็นสาเหตุของไซนัสอักเสบและหูชั้นกลางอักเสบ</t>
        </is>
      </c>
      <c r="L369" s="186" t="n"/>
      <c r="M369" s="186" t="inlineStr">
        <is>
          <t>Infectious Diseases</t>
        </is>
      </c>
      <c r="N369" s="186" t="inlineStr">
        <is>
          <t>Group A Streptococcal Microbiology &amp; Pathogenesis</t>
        </is>
      </c>
      <c r="O369" s="185" t="inlineStr">
        <is>
          <t>Clinic</t>
        </is>
      </c>
      <c r="P369" s="186" t="inlineStr">
        <is>
          <t>ข้อสอบจริง PLE-CC1 ปี 2566 Day 2 ข้อ 68 [CASE_2566_PHARYNGITIS_01]</t>
        </is>
      </c>
      <c r="Q369" s="185" t="inlineStr">
        <is>
          <t>ข้อสอบจริง</t>
        </is>
      </c>
      <c r="R369" s="185" t="inlineStr">
        <is>
          <t>2566 Day 2</t>
        </is>
      </c>
      <c r="S369" s="185" t="inlineStr">
        <is>
          <t>CASE_2566_PHARYNGITIS_01</t>
        </is>
      </c>
    </row>
    <row r="370">
      <c r="A370" s="185" t="n">
        <v>368</v>
      </c>
      <c r="B370" s="186" t="inlineStr">
        <is>
          <t>ผู้ป่วยชายไทยอายุ 20 ปี ได้รับการวินิจฉัยเป็น Group A Streptococcal Pharyngitis ไม่มีประวัติการแพ้ยาใดๆ</t>
        </is>
      </c>
      <c r="C370" s="186" t="inlineStr">
        <is>
          <t>ยาปฏิชีวนะทางเลือกแรก (First-line empiric antibiotic) ขนาดยา และระยะเวลาในการรักษาที่เหมาะสมที่สุดเพื่อกำจัดเชื้อและป้องกันการเกิดไข้รูมาติก (Acute rheumatic fever) คือข้อใด</t>
        </is>
      </c>
      <c r="D370" s="186" t="n"/>
      <c r="E370" s="186" t="inlineStr">
        <is>
          <t>Clindamycin 300 mg รับประทานวันละ 3 ครั้ง หลังอาหาร เป็นเวลา 14 วัน</t>
        </is>
      </c>
      <c r="F370" s="186" t="inlineStr">
        <is>
          <t>Roxithromycin 150 mg รับประทานวันละ 2 ครั้ง ก่อนอาหาร เป็นเวลา 7 วัน</t>
        </is>
      </c>
      <c r="G370" s="186" t="inlineStr">
        <is>
          <t>Amoxicillin 500 mg รับประทานวันละ 2 ครั้ง (หรือ 1,000 mg วันละ 1 ครั้ง) หลังอาหาร เป็นเวลา 10 วัน</t>
        </is>
      </c>
      <c r="H370" s="186" t="inlineStr">
        <is>
          <t>Azithromycin 2,000 mg รับประทานครั้งเดียว</t>
        </is>
      </c>
      <c r="I370" s="186" t="inlineStr">
        <is>
          <t>Ciprofloxacin 500 mg รับประทานวันละ 2 ครั้ง หลังอาหาร เป็นเวลา 14 วัน</t>
        </is>
      </c>
      <c r="J370" s="185" t="inlineStr">
        <is>
          <t>3</t>
        </is>
      </c>
      <c r="K370" s="186" t="inlineStr">
        <is>
          <t>✅ คำตอบที่ถูกต้อง: ข้อ ค. Amoxicillin 500 mg รับประทานวันละ 2 ครั้ง (หรือ 1,000 mg วันละ 1 ครั้ง) หลังอาหาร เป็นเวลา 10 วัน
🎯 ทำไมข้อนี้ถึงถูก:
ตามแนวทางการรักษาของ IDSA (Infectious Diseases Society of America) ยาปฏิชีวนะทางเลือกแรกสำหรับ Streptococcal pharyngitis ในผู้ป่วยที่ไม่แพ้ยากลุ่มเพนิซิลลิน คือ Penicillin V หรือ Amoxicillin (ขนาด 500 mg วันละ 2 ครั้ง หรือ 1,000 mg วันละครั้ง) และ กฎเหล็กที่สำคัญที่สุดคือ ต้องรับประทานยาติดต่อกันครบ 10 วัน เพื่อกำจัดเชื้อ S. pyogenes ในลำคอให้หมดสิ้นอย่างสมบูรณ์ และป้องกันภาวะแทรกซ้อนของโรคไข้รูมาติกเฉียบพลัน (Prevention of Acute Rheumatic Fever)
🔍 ข้ออื่นผิดเพราะอะไร:
• ข้อ ก. Clindamycin และ ข้อ ข., ง. Macrolides ใช้เฉพาะในผู้ป่วยที่มีประวัติแพ้ยาเพนิซิลลินอย่างรุนแรง และไม่ใช่อันดับแรก
• ข้อ จ. Ciprofloxacin เป็นยากลุ่ม Fluoroquinolones ซึ่งไม่ครอบคลุมเชื้อ Streptococcus และมีข้อห้ามใช้เป็นยาอันดับแรกใน Upper respiratory tract infections</t>
        </is>
      </c>
      <c r="L370" s="186" t="n"/>
      <c r="M370" s="186" t="inlineStr">
        <is>
          <t>Infectious Diseases</t>
        </is>
      </c>
      <c r="N370" s="186" t="inlineStr">
        <is>
          <t>Streptococcal Pharyngitis Treatment &amp; Rheumatic Fever Prophylaxis</t>
        </is>
      </c>
      <c r="O370" s="185" t="inlineStr">
        <is>
          <t>Clinic</t>
        </is>
      </c>
      <c r="P370" s="186" t="inlineStr">
        <is>
          <t>ข้อสอบจริง PLE-CC1 ปี 2566 Day 2 ข้อ 69 [CASE_2566_PHARYNGITIS_01]</t>
        </is>
      </c>
      <c r="Q370" s="185" t="inlineStr">
        <is>
          <t>ข้อสอบจริง</t>
        </is>
      </c>
      <c r="R370" s="185" t="inlineStr">
        <is>
          <t>2566 Day 2</t>
        </is>
      </c>
      <c r="S370" s="185" t="inlineStr">
        <is>
          <t>CASE_2566_PHARYNGITIS_01</t>
        </is>
      </c>
    </row>
    <row r="371">
      <c r="A371" s="185" t="n">
        <v>369</v>
      </c>
      <c r="B371" s="186" t="inlineStr">
        <is>
          <t>ยาต้านเชื้อรากลุ่ม Azoles (เช่น Clotrimazole, Miconazole, Ketoconazole)</t>
        </is>
      </c>
      <c r="C371" s="186" t="inlineStr">
        <is>
          <t>ออกฤทธิ์ยับยั้งการเจริญเติบโตของเซลล์เชื้อราด้วยกลไกทางชีวเคมีข้อใด</t>
        </is>
      </c>
      <c r="D371" s="186" t="n"/>
      <c r="E371" s="186" t="inlineStr">
        <is>
          <t>ยับยั้งเอนไซม์ Squalene epoxidase ทำให้ขาดสารตั้งต้นในการสร้างไขมัน</t>
        </is>
      </c>
      <c r="F371" s="186" t="inlineStr">
        <is>
          <t>ยับยั้งเอนไซม์ 14-alpha demethylase (Lanosterol 14-alpha demethylase) ขัดขวางการสังเคราะห์ Ergosterol ในเยื่อหุ้มเซลล์ของเชื้อรา</t>
        </is>
      </c>
      <c r="G371" s="186" t="inlineStr">
        <is>
          <t>ยับยั้งเอนไซม์ 1,3-beta-glucan synthase ทำให้ผนังเซลล์ของเชื้อราแตกสลาย</t>
        </is>
      </c>
      <c r="H371" s="186" t="inlineStr">
        <is>
          <t>จับกับ Ergosterol ในเยื่อหุ้มเซลล์โดยตรงทำให้เกิดรูรั่วของโพแทสเซียมไอออน</t>
        </is>
      </c>
      <c r="I371" s="186" t="inlineStr">
        <is>
          <t>ยับยั้งการทำงานของเอนไซม์ Thymidylate synthase ในนิวเคลียสของเชื้อรา</t>
        </is>
      </c>
      <c r="J371" s="185" t="inlineStr">
        <is>
          <t>2</t>
        </is>
      </c>
      <c r="K371" s="186" t="inlineStr">
        <is>
          <t>✅ คำตอบที่ถูกต้อง: ข้อ ข. ยับยั้งเอนไซม์ 14-alpha demethylase (Lanosterol 14-alpha demethylase) ขัดขวางการสังเคราะห์ Ergosterol ในเยื่อหุ้มเซลล์ของเชื้อรา
🎯 ทำไมข้อนี้ถึงถูก:
ยากลุ่ม Azole antifungals ออกฤทธิ์ยับยั้งเอนไซม์ 14-alpha demethylase ซึ่งเป็นเอนไซม์ในระบบ Cytochrome P450 (CYP51) ของเชื้อรา ทำหน้าที่เปลี่ยน Lanosterol ไปเป็น Ergosterol การยับยั้งเอนไซม์นี้จะทำให้เชื้อราขาด Ergosterol ซึ่งเป็นองค์ประกอบสำคัญของเยื่อหุ้มเซลล์เชื้อรา (Fungal cell membrane) และเกิดการสะสมของ 14-alpha-methylated sterols ที่เป็นพิษ ส่งผลให้เยื่อหุ้มเซลล์สูญเสียสภาพความสมบูรณ์ รั่วไหล และเซลล์เชื้อราหยุดการเจริญเติบโต
🔍 ข้ออื่นผิดเพราะอะไร:
• ข้อ ก. ยับยั้ง Squalene epoxidase เป็นกลไกของยากลุ่ม Allylamines เช่น Terbinafine
• ข้อ ค. ยับยั้ง 1,3-beta-glucan synthase เป็นกลไกของยากลุ่ม Echinocandins เช่น Caspofungin
• ข้อ ง. จับกับ Ergosterol โดยตรงจนเกิดรูรั่ว เป็นกลไกของยากลุ่ม Polyenes เช่น Amphotericin B และ Nystatin
• ข้อ จ. ยับยั้ง Thymidylate synthase เป็นกลไกของ Flucytosine (5-FC)</t>
        </is>
      </c>
      <c r="L371" s="186" t="n"/>
      <c r="M371" s="186" t="inlineStr">
        <is>
          <t>Infectious Diseases</t>
        </is>
      </c>
      <c r="N371" s="186" t="inlineStr">
        <is>
          <t>Azole Antifungals Mechanism of Action &amp; Ergosterol Biosynthesis</t>
        </is>
      </c>
      <c r="O371" s="185" t="inlineStr">
        <is>
          <t>Clinic</t>
        </is>
      </c>
      <c r="P371" s="186" t="inlineStr">
        <is>
          <t>ข้อสอบจริง PLE-CC1 ปี 2566 Day 2 ข้อ 100 [CASE_2566_TRICHOMONAS_01]</t>
        </is>
      </c>
      <c r="Q371" s="185" t="inlineStr">
        <is>
          <t>ข้อสอบจริง</t>
        </is>
      </c>
      <c r="R371" s="185" t="inlineStr">
        <is>
          <t>2566 Day 2</t>
        </is>
      </c>
      <c r="S371" s="185" t="inlineStr">
        <is>
          <t>CASE_2566_TRICHOMONAS_01</t>
        </is>
      </c>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U182"/>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0">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t>
        </is>
      </c>
      <c r="C3" s="186" t="inlineStr">
        <is>
          <t>ข้อใดกล่าวไม่ถูกต้องเกี่ยวกับการรักษาโรคชัก</t>
        </is>
      </c>
      <c r="D3" s="186" t="n"/>
      <c r="E3" s="186" t="inlineStr">
        <is>
          <t>แนะนำให้ผู้ป่วยหลีกเลี่ยงปัจจัยกระตุ้นให้เกิดการชัก</t>
        </is>
      </c>
      <c r="F3" s="186" t="inlineStr">
        <is>
          <t>สามารถรักษาโรคชักบางชนิดได้ด้วยการผ่าตัด</t>
        </is>
      </c>
      <c r="G3" s="186" t="inlineStr">
        <is>
          <t>ควรใช้ยากันชักเฉพาะช่วงที่ผู้ป่วยมีอาการชักเท่านั้น</t>
        </is>
      </c>
      <c r="H3" s="186" t="inlineStr">
        <is>
          <t>หากใช้ยากันชักชนิดเดียวไม่ได้ผล อาจจะพิจารณาเพิ่มยาตัวที่สอง</t>
        </is>
      </c>
      <c r="I3" s="188" t="inlineStr">
        <is>
          <t>หากยากันชักชนิดแรกไม่สามารถควบคุมอาการชักได้ ให้ใช้ยาตัวอื่นหรือใช้ยา 2 ชนิดร่วมกัน</t>
        </is>
      </c>
      <c r="J3" s="185" t="inlineStr">
        <is>
          <t>3</t>
        </is>
      </c>
      <c r="K3" s="186" t="inlineStr">
        <is>
          <t>✅ คำตอบที่ถูกต้อง: ข้อ ค. ควรใช้ยากันชักเฉพาะช่วงที่ผู้ป่วยมีอาการชักเท่านั้น
🎯 ทำไมข้อนี้ถึงถูก: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t>
        </is>
      </c>
      <c r="L3" s="186" t="n"/>
      <c r="M3" s="186" t="inlineStr">
        <is>
          <t>Neurologic</t>
        </is>
      </c>
      <c r="N3" s="186" t="inlineStr">
        <is>
          <t>Epilepsy</t>
        </is>
      </c>
      <c r="O3" s="185" t="inlineStr">
        <is>
          <t>Clinic</t>
        </is>
      </c>
      <c r="P3" s="186" t="inlineStr">
        <is>
          <t>ข้อ 1 Pharma Plus เล่มม่วง (เฉลยข้อ ค)</t>
        </is>
      </c>
      <c r="Q3" s="185" t="inlineStr">
        <is>
          <t>แบบฝึกหัด</t>
        </is>
      </c>
      <c r="R3" s="185" t="inlineStr">
        <is>
          <t>เล่มม่วง</t>
        </is>
      </c>
      <c r="S3" s="185" t="n"/>
    </row>
    <row r="4" ht="24" customHeight="1" s="49">
      <c r="A4" s="187" t="n">
        <v>2</v>
      </c>
      <c r="B4" s="186" t="n"/>
      <c r="C4" s="186" t="inlineStr">
        <is>
          <t>ยากันชักข้อใดที่มีกลไกการออกฤทธิ์เหมือนกับ phenytoin sodium</t>
        </is>
      </c>
      <c r="D4" s="186" t="n"/>
      <c r="E4" s="186" t="inlineStr">
        <is>
          <t>Ethosuximide</t>
        </is>
      </c>
      <c r="F4" s="186" t="inlineStr">
        <is>
          <t>Diazepam</t>
        </is>
      </c>
      <c r="G4" s="186" t="inlineStr">
        <is>
          <t>Vigabatrin</t>
        </is>
      </c>
      <c r="H4" s="186" t="inlineStr">
        <is>
          <t>Carbamazepine</t>
        </is>
      </c>
      <c r="I4" s="188" t="inlineStr">
        <is>
          <t>Gabapentin</t>
        </is>
      </c>
      <c r="J4" s="185" t="inlineStr">
        <is>
          <t>4</t>
        </is>
      </c>
      <c r="K4" s="186" t="inlineStr">
        <is>
          <t>✅ คำตอบที่ถูกต้อง: ข้อ ง. Carbamazepine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t>
        </is>
      </c>
      <c r="L4" s="186" t="n"/>
      <c r="M4" s="186" t="inlineStr">
        <is>
          <t>Neurologic</t>
        </is>
      </c>
      <c r="N4" s="186" t="inlineStr">
        <is>
          <t>Epilepsy</t>
        </is>
      </c>
      <c r="O4" s="185" t="inlineStr">
        <is>
          <t>Clinic</t>
        </is>
      </c>
      <c r="P4" s="186" t="inlineStr">
        <is>
          <t>ข้อ 2 Pharma Plus เล่มม่วง (เฉลยข้อ ง)</t>
        </is>
      </c>
      <c r="Q4" s="185" t="inlineStr">
        <is>
          <t>แบบฝึกหัด</t>
        </is>
      </c>
      <c r="R4" s="185" t="inlineStr">
        <is>
          <t>เล่มม่วง</t>
        </is>
      </c>
      <c r="S4" s="185" t="n"/>
    </row>
    <row r="5" ht="24" customHeight="1" s="49">
      <c r="A5" s="187" t="n">
        <v>3</v>
      </c>
      <c r="B5" s="186" t="n"/>
      <c r="C5" s="186" t="inlineStr">
        <is>
          <t>อาการไม่พึงประสงค์ในข้อใดที่สัมพันธ์กับระดับ phenytoin ในกระแสเลือดของผู้ป่วย</t>
        </is>
      </c>
      <c r="D5" s="186" t="n"/>
      <c r="E5" s="186" t="inlineStr">
        <is>
          <t>Gingival hyperplasia</t>
        </is>
      </c>
      <c r="F5" s="186" t="inlineStr">
        <is>
          <t>Hepatitis</t>
        </is>
      </c>
      <c r="G5" s="186" t="inlineStr">
        <is>
          <t>Rash</t>
        </is>
      </c>
      <c r="H5" s="186" t="inlineStr">
        <is>
          <t>Ataxia</t>
        </is>
      </c>
      <c r="I5" s="188" t="inlineStr">
        <is>
          <t>Hyponatremia</t>
        </is>
      </c>
      <c r="J5" s="185" t="inlineStr">
        <is>
          <t>4</t>
        </is>
      </c>
      <c r="K5" s="186" t="inlineStr">
        <is>
          <t>✅ คำตอบที่ถูกต้อง: ข้อ ง. Ataxia
🎯 ทำไมข้อนี้ถึงถูก:
Ataxia: ,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t>
        </is>
      </c>
      <c r="L5" s="186" t="n"/>
      <c r="M5" s="186" t="inlineStr">
        <is>
          <t>Neurologic</t>
        </is>
      </c>
      <c r="N5" s="186" t="inlineStr">
        <is>
          <t>Epilepsy</t>
        </is>
      </c>
      <c r="O5" s="185" t="inlineStr">
        <is>
          <t>Clinic</t>
        </is>
      </c>
      <c r="P5" s="186" t="inlineStr">
        <is>
          <t>ข้อ 3 Pharma Plus เล่มม่วง (เฉลยข้อ ง)</t>
        </is>
      </c>
      <c r="Q5" s="185" t="inlineStr">
        <is>
          <t>แบบฝึกหัด</t>
        </is>
      </c>
      <c r="R5" s="185" t="inlineStr">
        <is>
          <t>เล่มม่วง</t>
        </is>
      </c>
      <c r="S5" s="185" t="n"/>
    </row>
    <row r="6" ht="24" customHeight="1" s="49">
      <c r="A6" s="187" t="n">
        <v>4</v>
      </c>
      <c r="B6" s="186" t="n"/>
      <c r="C6" s="186" t="inlineStr">
        <is>
          <t>ยากันชักตัวใดมีผลเพิ่มระดับความเข้มข้นของยาซึ่งผ่านกระบวนการเมตาบอลิซึมจากเอนไซม์ตัวเดียวกัน</t>
        </is>
      </c>
      <c r="D6" s="186" t="n"/>
      <c r="E6" s="186" t="inlineStr">
        <is>
          <t>Phenytoin</t>
        </is>
      </c>
      <c r="F6" s="186" t="inlineStr">
        <is>
          <t>Valproate</t>
        </is>
      </c>
      <c r="G6" s="186" t="inlineStr">
        <is>
          <t>Phenobarbital</t>
        </is>
      </c>
      <c r="H6" s="186" t="inlineStr">
        <is>
          <t>Carbamazepine</t>
        </is>
      </c>
      <c r="I6" s="188" t="inlineStr">
        <is>
          <t>Phenobarbital</t>
        </is>
      </c>
      <c r="J6" s="185" t="inlineStr">
        <is>
          <t>2</t>
        </is>
      </c>
      <c r="K6" s="186" t="inlineStr">
        <is>
          <t>✅ คำตอบที่ถูกต้อง: ข้อ ข. Valproate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t>
        </is>
      </c>
      <c r="L6" s="186" t="n"/>
      <c r="M6" s="186" t="inlineStr">
        <is>
          <t>Neurologic</t>
        </is>
      </c>
      <c r="N6" s="186" t="inlineStr">
        <is>
          <t>Epilepsy</t>
        </is>
      </c>
      <c r="O6" s="185" t="inlineStr">
        <is>
          <t>Clinic</t>
        </is>
      </c>
      <c r="P6" s="186" t="inlineStr">
        <is>
          <t>ข้อ 4 Pharma Plus เล่มม่วง (เฉลยข้อ ข)</t>
        </is>
      </c>
      <c r="Q6" s="185" t="inlineStr">
        <is>
          <t>แบบฝึกหัด</t>
        </is>
      </c>
      <c r="R6" s="185" t="inlineStr">
        <is>
          <t>เล่มม่วง</t>
        </is>
      </c>
      <c r="S6" s="185" t="n"/>
    </row>
    <row r="7" ht="24" customHeight="1" s="49">
      <c r="A7" s="187" t="n">
        <v>5</v>
      </c>
      <c r="B7" s="186" t="n"/>
      <c r="C7" s="186" t="inlineStr">
        <is>
          <t>ยาในข้อใดหากรับประทานพร้อมกับ phenytoin จะทำให้ phenytoin เพิ่มขึ้น</t>
        </is>
      </c>
      <c r="D7" s="186" t="n"/>
      <c r="E7" s="186" t="inlineStr">
        <is>
          <t>Erythromycin</t>
        </is>
      </c>
      <c r="F7" s="186" t="inlineStr">
        <is>
          <t>Cimetidine</t>
        </is>
      </c>
      <c r="G7" s="186" t="inlineStr">
        <is>
          <t>Conjugated estrogen</t>
        </is>
      </c>
      <c r="H7" s="186" t="inlineStr">
        <is>
          <t>Furosemide</t>
        </is>
      </c>
      <c r="I7" s="188" t="inlineStr">
        <is>
          <t>Thiazide</t>
        </is>
      </c>
      <c r="J7" s="185" t="inlineStr">
        <is>
          <t>2</t>
        </is>
      </c>
      <c r="K7" s="186" t="inlineStr">
        <is>
          <t>✅ คำตอบที่ถูกต้อง: ข้อ ข. Cimetidine
🎯 ทำไมข้อนี้ถึงถูก: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t>
        </is>
      </c>
      <c r="L7" s="186" t="n"/>
      <c r="M7" s="186" t="inlineStr">
        <is>
          <t>Neurologic</t>
        </is>
      </c>
      <c r="N7" s="186" t="inlineStr">
        <is>
          <t>Epilepsy</t>
        </is>
      </c>
      <c r="O7" s="185" t="inlineStr">
        <is>
          <t>Clinic</t>
        </is>
      </c>
      <c r="P7" s="186" t="inlineStr">
        <is>
          <t>ข้อ 5 Pharma Plus เล่มม่วง (เฉลยข้อ ข)</t>
        </is>
      </c>
      <c r="Q7" s="185" t="inlineStr">
        <is>
          <t>แบบฝึกหัด</t>
        </is>
      </c>
      <c r="R7" s="185" t="inlineStr">
        <is>
          <t>เล่มม่วง</t>
        </is>
      </c>
      <c r="S7" s="185" t="n"/>
    </row>
    <row r="8" ht="24" customHeight="1" s="49">
      <c r="A8" s="187" t="n">
        <v>6</v>
      </c>
      <c r="B8" s="18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t>
        </is>
      </c>
      <c r="C8" s="186" t="inlineStr">
        <is>
          <t>ผู้ป่วยมีอาการปวดศีรษะแบบนี้ แสดงว่าเป็นโรคใด</t>
        </is>
      </c>
      <c r="D8" s="186" t="n"/>
      <c r="E8" s="186" t="inlineStr">
        <is>
          <t>Migraine headache</t>
        </is>
      </c>
      <c r="F8" s="186" t="inlineStr">
        <is>
          <t>Tension headache</t>
        </is>
      </c>
      <c r="G8" s="186" t="inlineStr">
        <is>
          <t>Cluster headache</t>
        </is>
      </c>
      <c r="H8" s="186" t="inlineStr">
        <is>
          <t>Trauma headache</t>
        </is>
      </c>
      <c r="I8" s="188" t="inlineStr">
        <is>
          <t>Hypertension</t>
        </is>
      </c>
      <c r="J8" s="185" t="inlineStr">
        <is>
          <t>1</t>
        </is>
      </c>
      <c r="K8" s="186" t="inlineStr">
        <is>
          <t>✅ คำตอบที่ถูกต้อง: ข้อ ก. Migraine headache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t>
        </is>
      </c>
      <c r="L8" s="186" t="n"/>
      <c r="M8" s="186" t="inlineStr">
        <is>
          <t>Neurologic</t>
        </is>
      </c>
      <c r="N8" s="186" t="inlineStr">
        <is>
          <t>Headache (migraine, tension)</t>
        </is>
      </c>
      <c r="O8" s="185" t="inlineStr">
        <is>
          <t>Clinic</t>
        </is>
      </c>
      <c r="P8" s="186" t="inlineStr">
        <is>
          <t>ข้อ 6 Pharma Plus เล่มม่วง (เฉลยข้อ ก)</t>
        </is>
      </c>
      <c r="Q8" s="185" t="inlineStr">
        <is>
          <t>แบบฝึกหัด</t>
        </is>
      </c>
      <c r="R8" s="185" t="inlineStr">
        <is>
          <t>เล่มม่วง</t>
        </is>
      </c>
      <c r="S8" s="185" t="n"/>
    </row>
    <row r="9" ht="24" customHeight="1" s="49">
      <c r="A9" s="187" t="n">
        <v>7</v>
      </c>
      <c r="B9" s="18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t>
        </is>
      </c>
      <c r="C9" s="186" t="inlineStr">
        <is>
          <t>ผู้ป่วยรายนี้ควรได้รับยาชนิดใดเป็นขนานแรก ในการรักษาอาการปวด</t>
        </is>
      </c>
      <c r="D9" s="186" t="n"/>
      <c r="E9" s="186" t="inlineStr">
        <is>
          <t>Methyl ergotamine</t>
        </is>
      </c>
      <c r="F9" s="186" t="inlineStr">
        <is>
          <t>Sumatriptan</t>
        </is>
      </c>
      <c r="G9" s="186" t="inlineStr">
        <is>
          <t>Amitriptyline</t>
        </is>
      </c>
      <c r="H9" s="186" t="inlineStr">
        <is>
          <t>Naproxen</t>
        </is>
      </c>
      <c r="I9" s="188" t="inlineStr">
        <is>
          <t>Verapamil</t>
        </is>
      </c>
      <c r="J9" s="185" t="inlineStr">
        <is>
          <t>2</t>
        </is>
      </c>
      <c r="K9" s="186" t="inlineStr">
        <is>
          <t>✅ คำตอบที่ถูกต้อง: ข้อ ข. Sumatriptan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t>
        </is>
      </c>
      <c r="L9" s="186" t="n"/>
      <c r="M9" s="186" t="inlineStr">
        <is>
          <t>Neurologic</t>
        </is>
      </c>
      <c r="N9" s="186" t="inlineStr">
        <is>
          <t>Headache (migraine, tension)</t>
        </is>
      </c>
      <c r="O9" s="185" t="inlineStr">
        <is>
          <t>Clinic</t>
        </is>
      </c>
      <c r="P9" s="186" t="inlineStr">
        <is>
          <t>ข้อ 7 Pharma Plus เล่มม่วง (เฉลยข้อ ข)</t>
        </is>
      </c>
      <c r="Q9" s="185" t="inlineStr">
        <is>
          <t>แบบฝึกหัด</t>
        </is>
      </c>
      <c r="R9" s="185" t="inlineStr">
        <is>
          <t>เล่มม่วง</t>
        </is>
      </c>
      <c r="S9" s="185" t="n"/>
    </row>
    <row r="10" ht="24" customHeight="1" s="49">
      <c r="A10" s="187" t="n">
        <v>8</v>
      </c>
      <c r="B10" s="186"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t>
        </is>
      </c>
      <c r="C10" s="186" t="inlineStr">
        <is>
          <t>ข้อใดไม่ถูกต้องเกี่ยวกับยาที่ผู้ป่วยได้รับในครั้งนี้</t>
        </is>
      </c>
      <c r="D10" s="186" t="n"/>
      <c r="E10" s="186" t="inlineStr">
        <is>
          <t>ขนาดเริ่มต้นคือ 1-2 เม็ด รับประทานเมื่อมีอาการ</t>
        </is>
      </c>
      <c r="F10" s="186" t="inlineStr">
        <is>
          <t>รับประทานยาซ้ำได้เมื่ออาการไม่ดีขึ้นภายใน 30 นาที</t>
        </is>
      </c>
      <c r="G10" s="186" t="inlineStr">
        <is>
          <t>ถ้ามีอาการชาที่ปลายมือปลายเท้าให้หยุดยา</t>
        </is>
      </c>
      <c r="H10" s="186" t="inlineStr">
        <is>
          <t>ไม่ควรรับประทานยาเกิน 6 เม็ด ต่อวัน</t>
        </is>
      </c>
      <c r="I10" s="188" t="inlineStr">
        <is>
          <t>ไม่มีข้อใดผิด</t>
        </is>
      </c>
      <c r="J10" s="185" t="inlineStr">
        <is>
          <t>5</t>
        </is>
      </c>
      <c r="K10" s="186" t="inlineStr">
        <is>
          <t>✅ คำตอบที่ถูกต้อง: ข้อ จ. ไม่มีข้อใดผิด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t>
        </is>
      </c>
      <c r="L10" s="186" t="n"/>
      <c r="M10" s="186" t="inlineStr">
        <is>
          <t>Neurologic</t>
        </is>
      </c>
      <c r="N10" s="186" t="inlineStr">
        <is>
          <t>Headache (migraine, tension)</t>
        </is>
      </c>
      <c r="O10" s="185" t="inlineStr">
        <is>
          <t>Clinic</t>
        </is>
      </c>
      <c r="P10" s="186" t="inlineStr">
        <is>
          <t>ข้อ 8 Pharma Plus เล่มม่วง (เฉลยข้อ ก)</t>
        </is>
      </c>
      <c r="Q10" s="185" t="inlineStr">
        <is>
          <t>แบบฝึกหัด</t>
        </is>
      </c>
      <c r="R10" s="185" t="inlineStr">
        <is>
          <t>เล่มม่วง</t>
        </is>
      </c>
      <c r="S10" s="185" t="n"/>
    </row>
    <row r="11" ht="24" customHeight="1" s="49">
      <c r="A11" s="187" t="n">
        <v>9</v>
      </c>
      <c r="B11" s="186"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t>
        </is>
      </c>
      <c r="C11" s="186" t="inlineStr">
        <is>
          <t>ท่านคิดว่าปฏิกิริยาระหว่างยาที่เกิดขึ้นเกิดจากกระบวนการใด</t>
        </is>
      </c>
      <c r="D11" s="186" t="n"/>
      <c r="E11" s="186" t="inlineStr">
        <is>
          <t>Absorption</t>
        </is>
      </c>
      <c r="F11" s="186" t="inlineStr">
        <is>
          <t>Distribution</t>
        </is>
      </c>
      <c r="G11" s="186" t="inlineStr">
        <is>
          <t>Biotransformation</t>
        </is>
      </c>
      <c r="H11" s="186" t="inlineStr">
        <is>
          <t>Elimination</t>
        </is>
      </c>
      <c r="I11" s="188" t="inlineStr">
        <is>
          <t>Excretion</t>
        </is>
      </c>
      <c r="J11" s="185" t="inlineStr">
        <is>
          <t>3</t>
        </is>
      </c>
      <c r="K11" s="186" t="inlineStr">
        <is>
          <t>✅ คำตอบที่ถูกต้อง: ข้อ ค. Biotransformation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t>
        </is>
      </c>
      <c r="L11" s="186" t="n"/>
      <c r="M11" s="186" t="inlineStr">
        <is>
          <t>Neurologic</t>
        </is>
      </c>
      <c r="N11" s="186" t="inlineStr">
        <is>
          <t>Headache (migraine, tension)</t>
        </is>
      </c>
      <c r="O11" s="185" t="inlineStr">
        <is>
          <t>Clinic</t>
        </is>
      </c>
      <c r="P11" s="186" t="inlineStr">
        <is>
          <t>ข้อ 9 Pharma Plus เล่มม่วง (เฉลยข้อ ค)</t>
        </is>
      </c>
      <c r="Q11" s="185" t="inlineStr">
        <is>
          <t>แบบฝึกหัด</t>
        </is>
      </c>
      <c r="R11" s="185" t="inlineStr">
        <is>
          <t>เล่มม่วง</t>
        </is>
      </c>
      <c r="S11" s="185" t="n"/>
    </row>
    <row r="12" ht="24" customHeight="1" s="49">
      <c r="A12" s="187" t="n">
        <v>10</v>
      </c>
      <c r="B12" s="186"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t>
        </is>
      </c>
      <c r="C12" s="186" t="inlineStr">
        <is>
          <t>ข้อใดเป็นการประเมินว่าผู้ป่วยควรได้ยาเพื่อการป้องกัน</t>
        </is>
      </c>
      <c r="D12" s="186" t="n"/>
      <c r="E12" s="186" t="inlineStr">
        <is>
          <t>ผู้ป่วยปวดศีรษะมากกว่า 2-3 ครั้ง/เดือน</t>
        </is>
      </c>
      <c r="F12" s="186" t="inlineStr">
        <is>
          <t>อาการปวดศีรษะค่อนข้างรุนแรง</t>
        </is>
      </c>
      <c r="G12" s="186" t="inlineStr">
        <is>
          <t>ผู้ป่วยมีอาการปวดนาน 12 ชม. และอายุที่เป็นครั้งแรกมากกว่า 55 ปี</t>
        </is>
      </c>
      <c r="H12" s="186" t="inlineStr">
        <is>
          <t>ผู้ป่วยทนต่ออาการไม่พึงประสงค์ของยาบรรเทาการปวดศีรษะไม่ได้</t>
        </is>
      </c>
      <c r="I12" s="188" t="inlineStr">
        <is>
          <t>ระยะเวลาที่จะมีอาการปวดศีรษะสามารถคาดการณ์ล่วงหน้าได้</t>
        </is>
      </c>
      <c r="J12" s="185" t="inlineStr">
        <is>
          <t>4</t>
        </is>
      </c>
      <c r="K12" s="186" t="inlineStr">
        <is>
          <t>✅ คำตอบที่ถูกต้อง: ข้อ ง. ผู้ป่วยทนต่ออาการไม่พึงประสงค์ของยาบรรเทาการปวดศีรษะไม่ได้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t>
        </is>
      </c>
      <c r="L12" s="186" t="n"/>
      <c r="M12" s="186" t="inlineStr">
        <is>
          <t>Neurologic</t>
        </is>
      </c>
      <c r="N12" s="186" t="inlineStr">
        <is>
          <t>Headache (migraine, tension)</t>
        </is>
      </c>
      <c r="O12" s="185" t="inlineStr">
        <is>
          <t>Clinic</t>
        </is>
      </c>
      <c r="P12" s="186" t="inlineStr">
        <is>
          <t>ข้อ 10 Pharma Plus เล่มม่วง (เฉลยข้อ ง)</t>
        </is>
      </c>
      <c r="Q12" s="185" t="inlineStr">
        <is>
          <t>แบบฝึกหัด</t>
        </is>
      </c>
      <c r="R12" s="185" t="inlineStr">
        <is>
          <t>เล่มม่วง</t>
        </is>
      </c>
      <c r="S12" s="185" t="n"/>
    </row>
    <row r="13" ht="24" customHeight="1" s="49">
      <c r="A13" s="187" t="n">
        <v>11</v>
      </c>
      <c r="B13" s="186" t="inlineStr">
        <is>
          <t>ผู้ป่วยรายเดิมกลับมาหาท่านอีกและบอกว่ามีอาการปวดศีรษะบ่อยขึ้น เพิ่งเปลี่ยนงานใหม่และงานค่อนข้างยุ่ง</t>
        </is>
      </c>
      <c r="C13" s="186" t="inlineStr">
        <is>
          <t>ยาในข้อใดที่เหมาะสมและใช้ได้ผลในการป้องกันการปวดศีรษะในผู้ป่วยรายนี้</t>
        </is>
      </c>
      <c r="D13" s="186" t="n"/>
      <c r="E13" s="186" t="inlineStr">
        <is>
          <t>Indomethacin</t>
        </is>
      </c>
      <c r="F13" s="186" t="inlineStr">
        <is>
          <t>Ergotamine</t>
        </is>
      </c>
      <c r="G13" s="186" t="inlineStr">
        <is>
          <t>Sumatriptan</t>
        </is>
      </c>
      <c r="H13" s="186" t="inlineStr">
        <is>
          <t>Propranolol</t>
        </is>
      </c>
      <c r="I13" s="188" t="inlineStr">
        <is>
          <t>Verapamil</t>
        </is>
      </c>
      <c r="J13" s="185" t="inlineStr">
        <is>
          <t>4</t>
        </is>
      </c>
      <c r="K13" s="186" t="inlineStr">
        <is>
          <t>✅ คำตอบที่ถูกต้อง: ข้อ ง. Propranolol
🎯 ทำไมข้อนี้ถึงถูก: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t>
        </is>
      </c>
      <c r="L13" s="186" t="n"/>
      <c r="M13" s="186" t="inlineStr">
        <is>
          <t>Neurologic</t>
        </is>
      </c>
      <c r="N13" s="186" t="inlineStr">
        <is>
          <t>Headache (migraine, tension)</t>
        </is>
      </c>
      <c r="O13" s="185" t="inlineStr">
        <is>
          <t>Clinic</t>
        </is>
      </c>
      <c r="P13" s="186" t="inlineStr">
        <is>
          <t>ข้อ 11 Pharma Plus เล่มม่วง (เฉลยข้อ ง)</t>
        </is>
      </c>
      <c r="Q13" s="185" t="inlineStr">
        <is>
          <t>แบบฝึกหัด</t>
        </is>
      </c>
      <c r="R13" s="185" t="inlineStr">
        <is>
          <t>เล่มม่วง</t>
        </is>
      </c>
      <c r="S13" s="185" t="n"/>
    </row>
    <row r="14" ht="24" customHeight="1" s="49">
      <c r="A14" s="187" t="n">
        <v>12</v>
      </c>
      <c r="B14" s="186" t="n"/>
      <c r="C14" s="186" t="inlineStr">
        <is>
          <t>การใช้ยาป้องกันอาการปวดศีรษะของผู้ป่วยรายนี้ ควรได้รับ</t>
        </is>
      </c>
      <c r="D14" s="186" t="n"/>
      <c r="E14" s="186" t="inlineStr">
        <is>
          <t>อย่างน้อย 6 เดือน หลังจากการปวดศีรษะครั้งสุดท้าย</t>
        </is>
      </c>
      <c r="F14" s="186" t="inlineStr">
        <is>
          <t>อย่างน้อย 6 เดือน หลังจากความถี่และอาการปวดศีรษะลดลง</t>
        </is>
      </c>
      <c r="G14" s="186" t="inlineStr">
        <is>
          <t>กินยาต่อไปจนกว่าผู้ป่วยจะทนอาการไม่พึงประสงค์ไม่ได้</t>
        </is>
      </c>
      <c r="H14" s="186" t="inlineStr">
        <is>
          <t>กินยาเดือนเว้นเดือน จนกว่าจะไม่มีอาการ</t>
        </is>
      </c>
      <c r="I14" s="188" t="inlineStr">
        <is>
          <t>กินได้ตลอดไป</t>
        </is>
      </c>
      <c r="J14" s="185" t="inlineStr">
        <is>
          <t>2</t>
        </is>
      </c>
      <c r="K14" s="186" t="inlineStr">
        <is>
          <t>✅ คำตอบที่ถูกต้อง: ข้อ ข. อย่างน้อย 6 เดือน หลังจากความถี่และอาการปวดศีรษะลดลง
🎯 ทำไมข้อนี้ถึงถูก: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t>
        </is>
      </c>
      <c r="L14" s="186" t="n"/>
      <c r="M14" s="186" t="inlineStr">
        <is>
          <t>Neurologic</t>
        </is>
      </c>
      <c r="N14" s="186" t="inlineStr">
        <is>
          <t>Headache (migraine, tension)</t>
        </is>
      </c>
      <c r="O14" s="185" t="inlineStr">
        <is>
          <t>Clinic</t>
        </is>
      </c>
      <c r="P14" s="186" t="inlineStr">
        <is>
          <t>ข้อ 12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ยาในข้อใดไม่ควรใช้ป้องกันอาการปวดศีรษะในผู้ป่วยที่มีอาการ</t>
        </is>
      </c>
      <c r="D15" s="186" t="n"/>
      <c r="E15" s="186" t="inlineStr">
        <is>
          <t>Amitriptyline</t>
        </is>
      </c>
      <c r="F15" s="186" t="inlineStr">
        <is>
          <t>Fluoxetine</t>
        </is>
      </c>
      <c r="G15" s="186" t="inlineStr">
        <is>
          <t>Propranolol</t>
        </is>
      </c>
      <c r="H15" s="186" t="inlineStr">
        <is>
          <t>Diltiazem</t>
        </is>
      </c>
      <c r="I15" s="188" t="inlineStr">
        <is>
          <t>Gabapentin</t>
        </is>
      </c>
      <c r="J15" s="185" t="inlineStr">
        <is>
          <t>2</t>
        </is>
      </c>
      <c r="K15" s="186" t="inlineStr">
        <is>
          <t>✅ คำตอบที่ถูกต้อง: ข้อ ข. Fluoxetine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t>
        </is>
      </c>
      <c r="L15" s="186" t="n"/>
      <c r="M15" s="186" t="inlineStr">
        <is>
          <t>Neurologic</t>
        </is>
      </c>
      <c r="N15" s="186" t="inlineStr">
        <is>
          <t>Headache (migraine, tension)</t>
        </is>
      </c>
      <c r="O15" s="185" t="inlineStr">
        <is>
          <t>Clinic</t>
        </is>
      </c>
      <c r="P15" s="186" t="inlineStr">
        <is>
          <t>ข้อ 13 Pharma Plus เล่มม่วง (เฉลยข้อ ข ง)</t>
        </is>
      </c>
      <c r="Q15" s="185" t="inlineStr">
        <is>
          <t>แบบฝึกหัด</t>
        </is>
      </c>
      <c r="R15" s="185" t="inlineStr">
        <is>
          <t>เล่มม่วง</t>
        </is>
      </c>
      <c r="S15" s="185" t="n"/>
    </row>
    <row r="16" ht="24" customHeight="1" s="49">
      <c r="A16" s="187" t="n">
        <v>14</v>
      </c>
      <c r="B16" s="186" t="inlineStr">
        <is>
          <t>ผู้ป่วยหญิงอายุ 35 ปี มาด้วยอาการปวดหัวข้างเดียวตุบๆ สู้แสงไม่ได้ เวียนศีรษะ คลื่นไส้อาเจียน</t>
        </is>
      </c>
      <c r="C16" s="186" t="inlineStr">
        <is>
          <t>ผู้ป่วยรายนี้vัดมีอาการปวดศีรษะแบบใด</t>
        </is>
      </c>
      <c r="D16" s="186" t="n"/>
      <c r="E16" s="186" t="inlineStr">
        <is>
          <t>Migraine with aura</t>
        </is>
      </c>
      <c r="F16" s="186" t="inlineStr">
        <is>
          <t>Migraine without aura</t>
        </is>
      </c>
      <c r="G16" s="186" t="inlineStr">
        <is>
          <t>Tension</t>
        </is>
      </c>
      <c r="H16" s="186" t="inlineStr">
        <is>
          <t>Cluster</t>
        </is>
      </c>
      <c r="I16" s="188" t="inlineStr">
        <is>
          <t>Traumatic</t>
        </is>
      </c>
      <c r="J16" s="185" t="inlineStr">
        <is>
          <t>1</t>
        </is>
      </c>
      <c r="K16" s="186" t="inlineStr">
        <is>
          <t>✅ คำตอบที่ถูกต้อง: ข้อ ก. Migraine with aura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t>
        </is>
      </c>
      <c r="L16" s="186" t="n"/>
      <c r="M16" s="186" t="inlineStr">
        <is>
          <t>Neurologic</t>
        </is>
      </c>
      <c r="N16" s="186" t="inlineStr">
        <is>
          <t>Headache (migraine, tension)</t>
        </is>
      </c>
      <c r="O16" s="185" t="inlineStr">
        <is>
          <t>Clinic</t>
        </is>
      </c>
      <c r="P16" s="186" t="inlineStr">
        <is>
          <t>ข้อ 14 Pharma Plus เล่มม่วง (เฉลยข้อ ก)</t>
        </is>
      </c>
      <c r="Q16" s="185" t="inlineStr">
        <is>
          <t>แบบฝึกหัด</t>
        </is>
      </c>
      <c r="R16" s="185" t="inlineStr">
        <is>
          <t>เล่มม่วง</t>
        </is>
      </c>
      <c r="S16" s="185" t="n"/>
    </row>
    <row r="17" ht="24" customHeight="1" s="49">
      <c r="A17" s="187" t="n">
        <v>15</v>
      </c>
      <c r="B17" s="186" t="inlineStr">
        <is>
          <t>ผู้ป่วยหญิงอายุ 35 ปี มาด้วยอาการปวดหัวข้างเดียวตุบๆ สู้แสงไม่ได้ เวียนศีรษะ คลื่นไส้อาเจียน</t>
        </is>
      </c>
      <c r="C17" s="186" t="inlineStr">
        <is>
          <t>หมอสั่งจ่ายยา cafergot + metoclopramide ให้ผู้ป่วยนี้ การให้ metoclopramide ร่วมด้วยเพราะเหตุใด</t>
        </is>
      </c>
      <c r="D17" s="186" t="n"/>
      <c r="E17" s="186" t="inlineStr">
        <is>
          <t>เนื่องจากผู้ป่วยรายนี้มีอาการคลื่นไส้อาเจียนร่วมด้วย</t>
        </is>
      </c>
      <c r="F17" s="186" t="inlineStr">
        <is>
          <t>ป้องกันการเกิดอาการปวดศีรษะซ้ำ</t>
        </is>
      </c>
      <c r="G17" s="186" t="inlineStr">
        <is>
          <t>ลดผลข้างเคียงจากยา cafergot</t>
        </is>
      </c>
      <c r="H17" s="186" t="inlineStr">
        <is>
          <t>ก และ ข ถูก</t>
        </is>
      </c>
      <c r="I17" s="188" t="inlineStr">
        <is>
          <t>ก และ ค ถูก</t>
        </is>
      </c>
      <c r="J17" s="185" t="inlineStr">
        <is>
          <t>5</t>
        </is>
      </c>
      <c r="K17" s="186" t="inlineStr">
        <is>
          <t>✅ คำตอบที่ถูกต้อง: ข้อ จ. ก และ ค ถูก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t>
        </is>
      </c>
      <c r="L17" s="186" t="n"/>
      <c r="M17" s="186" t="inlineStr">
        <is>
          <t>Neurologic</t>
        </is>
      </c>
      <c r="N17" s="186" t="inlineStr">
        <is>
          <t>Headache (migraine, tension)</t>
        </is>
      </c>
      <c r="O17" s="185" t="inlineStr">
        <is>
          <t>Clinic</t>
        </is>
      </c>
      <c r="P17" s="186" t="inlineStr">
        <is>
          <t>ข้อ 15 Pharma Plus เล่มม่วง (เฉลยข้อ จ)</t>
        </is>
      </c>
      <c r="Q17" s="185" t="inlineStr">
        <is>
          <t>แบบฝึกหัด</t>
        </is>
      </c>
      <c r="R17" s="185" t="inlineStr">
        <is>
          <t>เล่มม่วง</t>
        </is>
      </c>
      <c r="S17" s="185" t="n"/>
    </row>
    <row r="18" ht="24" customHeight="1" s="49">
      <c r="A18" s="187" t="n">
        <v>16</v>
      </c>
      <c r="B18" s="186" t="inlineStr">
        <is>
          <t>ผู้ป่วยหญิงอายุ 35 ปี มาด้วยอาการปวดหัวข้างเดียวตุบๆ สู้แสงไม่ได้ เวียนศีรษะ คลื่นไส้อาเจียน</t>
        </is>
      </c>
      <c r="C18" s="186" t="inlineStr">
        <is>
          <t>ยาที่ใช้เป็น prophylaxis ในผู้ป่วยรายนี้คือ</t>
        </is>
      </c>
      <c r="D18" s="186" t="n"/>
      <c r="E18" s="186" t="inlineStr">
        <is>
          <t>Flunarizine</t>
        </is>
      </c>
      <c r="F18" s="186" t="inlineStr">
        <is>
          <t>Ibuprofen</t>
        </is>
      </c>
      <c r="G18" s="186" t="inlineStr">
        <is>
          <t>Cafergot</t>
        </is>
      </c>
      <c r="H18" s="186" t="inlineStr">
        <is>
          <t>Nitrate</t>
        </is>
      </c>
      <c r="I18" s="188" t="inlineStr">
        <is>
          <t>Sumatriptan</t>
        </is>
      </c>
      <c r="J18" s="185" t="inlineStr">
        <is>
          <t>1</t>
        </is>
      </c>
      <c r="K18" s="186" t="inlineStr">
        <is>
          <t>✅ คำตอบที่ถูกต้อง: ข้อ ก. Flunarizine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t>
        </is>
      </c>
      <c r="L18" s="186" t="n"/>
      <c r="M18" s="186" t="inlineStr">
        <is>
          <t>Neurologic</t>
        </is>
      </c>
      <c r="N18" s="186" t="inlineStr">
        <is>
          <t>Headache (migraine, tension)</t>
        </is>
      </c>
      <c r="O18" s="185" t="inlineStr">
        <is>
          <t>Clinic</t>
        </is>
      </c>
      <c r="P18" s="186" t="inlineStr">
        <is>
          <t>ข้อ 16 Pharma Plus เล่มม่วง (เฉลยข้อ ก)</t>
        </is>
      </c>
      <c r="Q18" s="185" t="inlineStr">
        <is>
          <t>แบบฝึกหัด</t>
        </is>
      </c>
      <c r="R18" s="185" t="inlineStr">
        <is>
          <t>เล่มม่วง</t>
        </is>
      </c>
      <c r="S18" s="185" t="n"/>
    </row>
    <row r="19" ht="24" customHeight="1" s="49">
      <c r="A19" s="187" t="n">
        <v>17</v>
      </c>
      <c r="B19" s="186" t="n"/>
      <c r="C19" s="186" t="inlineStr">
        <is>
          <t>ยาใดต่อไปนี้ไม่จัดเป็นยาป้องกันการเกิดไมเกรน</t>
        </is>
      </c>
      <c r="D19" s="186" t="n"/>
      <c r="E19" s="186" t="inlineStr">
        <is>
          <t>Amitriptyline</t>
        </is>
      </c>
      <c r="F19" s="186" t="inlineStr">
        <is>
          <t>Gabapentin</t>
        </is>
      </c>
      <c r="G19" s="186" t="inlineStr">
        <is>
          <t>Propranolol</t>
        </is>
      </c>
      <c r="H19" s="186" t="inlineStr">
        <is>
          <t>Metoprolol</t>
        </is>
      </c>
      <c r="I19" s="188" t="inlineStr">
        <is>
          <t>ทุกข้อเป็นยาป้องกันไมเกรน</t>
        </is>
      </c>
      <c r="J19" s="185" t="inlineStr">
        <is>
          <t>5</t>
        </is>
      </c>
      <c r="K19" s="186" t="inlineStr">
        <is>
          <t>✅ คำตอบที่ถูกต้อง: ข้อ จ. ทุกข้อเป็นยาป้องกันไมเกรน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t>
        </is>
      </c>
      <c r="L19" s="186" t="n"/>
      <c r="M19" s="186" t="inlineStr">
        <is>
          <t>Neurologic</t>
        </is>
      </c>
      <c r="N19" s="186" t="inlineStr">
        <is>
          <t>Headache (migraine, tension)</t>
        </is>
      </c>
      <c r="O19" s="185" t="inlineStr">
        <is>
          <t>Clinic</t>
        </is>
      </c>
      <c r="P19" s="186" t="inlineStr">
        <is>
          <t>ข้อ 17 Pharma Plus เล่มม่วง (เฉลยข้อ จ)</t>
        </is>
      </c>
      <c r="Q19" s="185" t="inlineStr">
        <is>
          <t>แบบฝึกหัด</t>
        </is>
      </c>
      <c r="R19" s="185" t="inlineStr">
        <is>
          <t>เล่มม่วง</t>
        </is>
      </c>
      <c r="S19" s="185" t="n"/>
    </row>
    <row r="20" ht="24" customHeight="1" s="49">
      <c r="A20" s="187" t="n">
        <v>18</v>
      </c>
      <c r="B20" s="186" t="n"/>
      <c r="C20" s="186" t="inlineStr">
        <is>
          <t>Ergotamine มี side effect ต่าง ๆ ต่อไปนี้ ยกเว้น</t>
        </is>
      </c>
      <c r="D20" s="186" t="n"/>
      <c r="E20" s="186" t="inlineStr">
        <is>
          <t>Nausea and vomiting</t>
        </is>
      </c>
      <c r="F20" s="186" t="inlineStr">
        <is>
          <t>Weakness in legs</t>
        </is>
      </c>
      <c r="G20" s="186" t="inlineStr">
        <is>
          <t>Angina-like pain</t>
        </is>
      </c>
      <c r="H20" s="186" t="inlineStr">
        <is>
          <t>Hypertension</t>
        </is>
      </c>
      <c r="I20" s="188" t="inlineStr">
        <is>
          <t>Bradycardia</t>
        </is>
      </c>
      <c r="J20" s="185" t="inlineStr">
        <is>
          <t>5</t>
        </is>
      </c>
      <c r="K20" s="186" t="inlineStr">
        <is>
          <t>✅ คำตอบที่ถูกต้อง: ข้อ จ. Bradycardia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t>
        </is>
      </c>
      <c r="L20" s="186" t="n"/>
      <c r="M20" s="186" t="inlineStr">
        <is>
          <t>Neurologic</t>
        </is>
      </c>
      <c r="N20" s="186" t="inlineStr">
        <is>
          <t>Headache (migraine, tension)</t>
        </is>
      </c>
      <c r="O20" s="185" t="inlineStr">
        <is>
          <t>Clinic</t>
        </is>
      </c>
      <c r="P20" s="186" t="inlineStr">
        <is>
          <t>ข้อ 18 Pharma Plus เล่มม่วง (เฉลยข้อ จ)</t>
        </is>
      </c>
      <c r="Q20" s="185" t="inlineStr">
        <is>
          <t>แบบฝึกหัด</t>
        </is>
      </c>
      <c r="R20" s="185" t="inlineStr">
        <is>
          <t>เล่มม่วง</t>
        </is>
      </c>
      <c r="S20" s="185" t="n"/>
    </row>
    <row r="21" ht="24" customHeight="1" s="49">
      <c r="A21" s="187" t="n">
        <v>19</v>
      </c>
      <c r="B21" s="186" t="n"/>
      <c r="C21" s="186" t="inlineStr">
        <is>
          <t>ข้อความต่อไปนี้เกี่ยวกับ ergotamine ผิด</t>
        </is>
      </c>
      <c r="D21" s="186" t="n"/>
      <c r="E21" s="186" t="inlineStr">
        <is>
          <t>เป็น drug of choice สำหรับระงับอาการ migraine attack</t>
        </is>
      </c>
      <c r="F21" s="186" t="inlineStr">
        <is>
          <t>ถ้าใช้ในขนาดที่มากเกินไปจะก่อให้เกิด gangrene ตามปลายนิ้วมือปลายเท้า</t>
        </is>
      </c>
      <c r="G21" s="186" t="inlineStr">
        <is>
          <t>ถ้าใช้ร่วมกับ selective serotonin receptor agonist เช่น sumatriptan จะให้ผลดียิ่งขึ้น</t>
        </is>
      </c>
      <c r="H21" s="186" t="inlineStr">
        <is>
          <t>ไม่ควรใช้ในสตรีมีครรภ์</t>
        </is>
      </c>
      <c r="I21" s="188" t="inlineStr">
        <is>
          <t>ใช้ไปนาน ๆ อาจติดยาได้ (physical dependence)</t>
        </is>
      </c>
      <c r="J21" s="185" t="inlineStr">
        <is>
          <t>1</t>
        </is>
      </c>
      <c r="K21" s="186" t="inlineStr">
        <is>
          <t>✅ คำตอบที่ถูกต้อง: ข้อ ก. เป็น drug of choice สำหรับระงับอาการ migraine attack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t>
        </is>
      </c>
      <c r="L21" s="186" t="n"/>
      <c r="M21" s="186" t="inlineStr">
        <is>
          <t>Neurologic</t>
        </is>
      </c>
      <c r="N21" s="186" t="inlineStr">
        <is>
          <t>Headache (migraine, tension)</t>
        </is>
      </c>
      <c r="O21" s="185" t="inlineStr">
        <is>
          <t>Clinic</t>
        </is>
      </c>
      <c r="P21" s="186" t="inlineStr">
        <is>
          <t>ข้อ 19 Pharma Plus เล่มม่วง (เฉลยข้อ ก ค)</t>
        </is>
      </c>
      <c r="Q21" s="185" t="inlineStr">
        <is>
          <t>แบบฝึกหัด</t>
        </is>
      </c>
      <c r="R21" s="185" t="inlineStr">
        <is>
          <t>เล่มม่วง</t>
        </is>
      </c>
      <c r="S21" s="185" t="n"/>
    </row>
    <row r="22" ht="24" customHeight="1" s="49">
      <c r="A22" s="187" t="n">
        <v>20</v>
      </c>
      <c r="B22" s="186" t="n"/>
      <c r="C22" s="186" t="inlineStr">
        <is>
          <t>ข้อใดต่อไปนี้ไม่ใช่อาการของไมเกรน</t>
        </is>
      </c>
      <c r="D22" s="186" t="n"/>
      <c r="E22" s="186" t="inlineStr">
        <is>
          <t>ปวดตามท้ายทอยร้าวไปกลางศีรษะหรือลักษณะคล้ายวิ่งจี๊ดไปมา</t>
        </is>
      </c>
      <c r="F22" s="186" t="inlineStr">
        <is>
          <t>ปวดศีรษะข้างเดียว ปวดตุบๆ</t>
        </is>
      </c>
      <c r="G22" s="186" t="inlineStr">
        <is>
          <t>ปวดตุบ ๆ สลับข้างหรือทั้ง 2 ข้าง และมักมีอาการคลื่นไส้อาเจียนร่วมด้วย</t>
        </is>
      </c>
      <c r="H22" s="186" t="inlineStr">
        <is>
          <t>ก่อนปวดศีรษะมีอาการเห็นภาพผิดปกติ (visual disturbance)</t>
        </is>
      </c>
      <c r="I22" s="188" t="inlineStr">
        <is>
          <t>ก่อนปวดศีรษะอาจมีอาการหงุดหงิด ทนแสงหรือเสียงดังไม่ได้</t>
        </is>
      </c>
      <c r="J22" s="185" t="inlineStr">
        <is>
          <t>1</t>
        </is>
      </c>
      <c r="K22" s="186" t="inlineStr">
        <is>
          <t>✅ คำตอบที่ถูกต้อง: ข้อ ก. ปวดตามท้ายทอยร้าวไปกลางศีรษะหรือลักษณะคล้ายวิ่งจี๊ดไปมา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t>
        </is>
      </c>
      <c r="L22" s="186" t="n"/>
      <c r="M22" s="186" t="inlineStr">
        <is>
          <t>Neurologic</t>
        </is>
      </c>
      <c r="N22" s="186" t="inlineStr">
        <is>
          <t>Headache (migraine, tension)</t>
        </is>
      </c>
      <c r="O22" s="185" t="inlineStr">
        <is>
          <t>Clinic</t>
        </is>
      </c>
      <c r="P22" s="186" t="inlineStr">
        <is>
          <t>ข้อ 20 Pharma Plus เล่มม่วง (เฉลยข้อ ก)</t>
        </is>
      </c>
      <c r="Q22" s="185" t="inlineStr">
        <is>
          <t>แบบฝึกหัด</t>
        </is>
      </c>
      <c r="R22" s="185" t="inlineStr">
        <is>
          <t>เล่มม่วง</t>
        </is>
      </c>
      <c r="S22" s="185" t="n"/>
    </row>
    <row r="23" ht="24" customHeight="1" s="49">
      <c r="A23" s="187" t="n">
        <v>21</v>
      </c>
      <c r="B23" s="186" t="n"/>
      <c r="C23" s="186" t="inlineStr">
        <is>
          <t>ผู้ป่วยไมเกรนควรหลีกเลี่ยงในการรับประทานสิ่งเหล่านี้ ยกเว้น</t>
        </is>
      </c>
      <c r="D23" s="186" t="n"/>
      <c r="E23" s="186" t="inlineStr">
        <is>
          <t>เนยแข็ง</t>
        </is>
      </c>
      <c r="F23" s="186" t="inlineStr">
        <is>
          <t>ช็อกโกแลต</t>
        </is>
      </c>
      <c r="G23" s="186" t="inlineStr">
        <is>
          <t>ไวน์แดง</t>
        </is>
      </c>
      <c r="H23" s="186" t="inlineStr">
        <is>
          <t>เบียร์</t>
        </is>
      </c>
      <c r="I23" s="188" t="inlineStr">
        <is>
          <t>นม</t>
        </is>
      </c>
      <c r="J23" s="185" t="inlineStr">
        <is>
          <t>5</t>
        </is>
      </c>
      <c r="K23" s="186" t="inlineStr">
        <is>
          <t>✅ คำตอบที่ถูกต้อง: ข้อ จ. นม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t>
        </is>
      </c>
      <c r="L23" s="186" t="n"/>
      <c r="M23" s="186" t="inlineStr">
        <is>
          <t>Neurologic</t>
        </is>
      </c>
      <c r="N23" s="186" t="inlineStr">
        <is>
          <t>Headache (migraine, tension)</t>
        </is>
      </c>
      <c r="O23" s="185" t="inlineStr">
        <is>
          <t>Clinic</t>
        </is>
      </c>
      <c r="P23" s="186" t="inlineStr">
        <is>
          <t>ข้อ 21 Pharma Plus เล่มม่วง (เฉลยข้อ จ)</t>
        </is>
      </c>
      <c r="Q23" s="185" t="inlineStr">
        <is>
          <t>แบบฝึกหัด</t>
        </is>
      </c>
      <c r="R23" s="185" t="inlineStr">
        <is>
          <t>เล่มม่วง</t>
        </is>
      </c>
      <c r="S23" s="185" t="n"/>
    </row>
    <row r="24" ht="24" customHeight="1" s="49">
      <c r="A24" s="187" t="n">
        <v>22</v>
      </c>
      <c r="B24" s="186" t="n"/>
      <c r="C24" s="186" t="inlineStr">
        <is>
          <t>Ergotamine มีฤทธิ์อย่างไร</t>
        </is>
      </c>
      <c r="D24" s="186" t="n"/>
      <c r="E24" s="186" t="inlineStr">
        <is>
          <t>ลดการสร้าง prostaglandins</t>
        </is>
      </c>
      <c r="F24" s="186" t="inlineStr">
        <is>
          <t>ทำให้กล้ามเนื้อหลอดเลือดหดตัว</t>
        </is>
      </c>
      <c r="G24" s="186" t="inlineStr">
        <is>
          <t>ทำให้เลือดไปเลี้ยงสมองมากขึ้น</t>
        </is>
      </c>
      <c r="H24" s="186" t="inlineStr">
        <is>
          <t>ทำให้หลอดเลือดคลายตัว</t>
        </is>
      </c>
      <c r="I24" s="188" t="inlineStr">
        <is>
          <t>ทำให้กล้ามเนื้อคลายตัว</t>
        </is>
      </c>
      <c r="J24" s="185" t="inlineStr">
        <is>
          <t>2</t>
        </is>
      </c>
      <c r="K24" s="186" t="inlineStr">
        <is>
          <t>✅ คำตอบที่ถูกต้อง: ข้อ ข. ทำให้กล้ามเนื้อหลอดเลือดหดตัว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t>
        </is>
      </c>
      <c r="L24" s="186" t="n"/>
      <c r="M24" s="186" t="inlineStr">
        <is>
          <t>Neurologic</t>
        </is>
      </c>
      <c r="N24" s="186" t="inlineStr">
        <is>
          <t>Headache (migraine, tension)</t>
        </is>
      </c>
      <c r="O24" s="185" t="inlineStr">
        <is>
          <t>Clinic</t>
        </is>
      </c>
      <c r="P24" s="186" t="inlineStr">
        <is>
          <t>ข้อ 22 Pharma Plus เล่มม่วง (เฉลยข้อ ข)</t>
        </is>
      </c>
      <c r="Q24" s="185" t="inlineStr">
        <is>
          <t>แบบฝึกหัด</t>
        </is>
      </c>
      <c r="R24" s="185" t="inlineStr">
        <is>
          <t>เล่มม่วง</t>
        </is>
      </c>
      <c r="S24" s="185" t="n"/>
    </row>
    <row r="25" ht="24" customHeight="1" s="49">
      <c r="A25" s="187" t="n">
        <v>23</v>
      </c>
      <c r="B25" s="186" t="n"/>
      <c r="C25" s="186" t="inlineStr">
        <is>
          <t>ผู้ป่วยหญิงอายุ 76 ปี เป็นโรคพาร์กินสัน แพทย์์จ่ายยา 1 ตัว ได้แก่ L-dopa/Benserazide 25/100 mg
Benserazide ถูกเติมลงไปใน levodopa เพื่ออะไร</t>
        </is>
      </c>
      <c r="D25" s="186" t="n"/>
      <c r="E25" s="186" t="inlineStr">
        <is>
          <t>เพิ่มอาการข้างเคียงที่จะเกิดที่ peripheral</t>
        </is>
      </c>
      <c r="F25" s="186" t="inlineStr">
        <is>
          <t>เสริมฤทธิ์กับ levodopa</t>
        </is>
      </c>
      <c r="G25" s="186" t="inlineStr">
        <is>
          <t>ช่วยทำให้มีปริมาณ levodopa ผ่านเข้าสมองมากขึ้น</t>
        </is>
      </c>
      <c r="H25" s="186" t="inlineStr">
        <is>
          <t>ช่วยพา levodopa ผ่าน blood brain barrier</t>
        </is>
      </c>
      <c r="I25" s="188" t="inlineStr">
        <is>
          <t>ยับยั้งการทำลาย levodopa ในสมอง</t>
        </is>
      </c>
      <c r="J25" s="185" t="inlineStr">
        <is>
          <t>2</t>
        </is>
      </c>
      <c r="K25" s="186" t="inlineStr">
        <is>
          <t>✅ คำตอบที่ถูกต้อง: ข้อ ข. เสริมฤทธิ์กับ levodopa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t>
        </is>
      </c>
      <c r="L25" s="186" t="n"/>
      <c r="M25" s="186" t="inlineStr">
        <is>
          <t>Neurologic</t>
        </is>
      </c>
      <c r="N25" s="186" t="inlineStr">
        <is>
          <t>Parkinson disease</t>
        </is>
      </c>
      <c r="O25" s="185" t="inlineStr">
        <is>
          <t>Clinic</t>
        </is>
      </c>
      <c r="P25" s="186" t="inlineStr">
        <is>
          <t>ข้อ 23 Pharma Plus เล่มม่วง (เฉลยข้อ ข ค)</t>
        </is>
      </c>
      <c r="Q25" s="185" t="inlineStr">
        <is>
          <t>แบบฝึกหัด</t>
        </is>
      </c>
      <c r="R25" s="185" t="inlineStr">
        <is>
          <t>เล่มม่วง</t>
        </is>
      </c>
      <c r="S25" s="185" t="n"/>
    </row>
    <row r="26" ht="24" customHeight="1" s="49">
      <c r="A26" s="187" t="n">
        <v>24</v>
      </c>
      <c r="B26" s="186" t="inlineStr">
        <is>
          <t>ผู้ป่วยหญิงอายุ 76 ปี เป็นโรคพาร์กินสัน แพทย์์จ่ายยา 1 ตัว ได้แก่ L-dopa/Benserazide 25/100 mg</t>
        </is>
      </c>
      <c r="C26" s="186" t="inlineStr">
        <is>
          <t>ยาใดไม่ควรเลือกใช้เสริมฤทธิ์ของยา levodopa ในการใช้ยา levodopa/benserazide 25/100 mg</t>
        </is>
      </c>
      <c r="D26" s="186" t="n"/>
      <c r="E26" s="186" t="inlineStr">
        <is>
          <t>Pergolide</t>
        </is>
      </c>
      <c r="F26" s="186" t="inlineStr">
        <is>
          <t>Selegiline</t>
        </is>
      </c>
      <c r="G26" s="186" t="inlineStr">
        <is>
          <t>Ondansetron</t>
        </is>
      </c>
      <c r="H26" s="186" t="inlineStr">
        <is>
          <t>Carbidopa</t>
        </is>
      </c>
      <c r="I26" s="188" t="inlineStr">
        <is>
          <t>Trihexyphenidyl</t>
        </is>
      </c>
      <c r="J26" s="185" t="inlineStr">
        <is>
          <t>4</t>
        </is>
      </c>
      <c r="K26" s="186" t="inlineStr">
        <is>
          <t>✅ คำตอบที่ถูกต้อง: ข้อ ง. Carbidopa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t>
        </is>
      </c>
      <c r="L26" s="186" t="n"/>
      <c r="M26" s="186" t="inlineStr">
        <is>
          <t>Neurologic</t>
        </is>
      </c>
      <c r="N26" s="186" t="inlineStr">
        <is>
          <t>Parkinson disease</t>
        </is>
      </c>
      <c r="O26" s="185" t="inlineStr">
        <is>
          <t>Clinic</t>
        </is>
      </c>
      <c r="P26" s="186" t="inlineStr">
        <is>
          <t>ข้อ 24 Pharma Plus เล่มม่วง (เฉลยข้อ ง)</t>
        </is>
      </c>
      <c r="Q26" s="185" t="inlineStr">
        <is>
          <t>แบบฝึกหัด</t>
        </is>
      </c>
      <c r="R26" s="185" t="inlineStr">
        <is>
          <t>เล่มม่วง</t>
        </is>
      </c>
      <c r="S26" s="185" t="n"/>
    </row>
    <row r="27" ht="24" customHeight="1" s="49">
      <c r="A27" s="187" t="n">
        <v>25</v>
      </c>
      <c r="B27" s="186" t="inlineStr">
        <is>
          <t>ผู้ป่วยหญิงอายุ 76 ปี เป็นโรคพาร์กินสัน แพทย์์จ่ายยา 1 ตัว ได้แก่ L-dopa/Benserazide 25/100 mg</t>
        </is>
      </c>
      <c r="C27" s="186" t="inlineStr">
        <is>
          <t>ข้อใดคือผลข้างเคียงจากการใช้ยา levodopa</t>
        </is>
      </c>
      <c r="D27" s="186" t="n"/>
      <c r="E27" s="186" t="inlineStr">
        <is>
          <t>ความดันต่ำขณะเปลี่ยนท่า</t>
        </is>
      </c>
      <c r="F27" s="186" t="inlineStr">
        <is>
          <t>หัวใจเต้นช้า</t>
        </is>
      </c>
      <c r="G27" s="186" t="inlineStr">
        <is>
          <t>มึนงง</t>
        </is>
      </c>
      <c r="H27" s="186" t="inlineStr">
        <is>
          <t>คลื่นไส้ อาเจียน</t>
        </is>
      </c>
      <c r="I27" s="188" t="inlineStr">
        <is>
          <t>ชาตามปลายนิ้ว ปลายเท้า</t>
        </is>
      </c>
      <c r="J27" s="185" t="inlineStr">
        <is>
          <t>1</t>
        </is>
      </c>
      <c r="K27" s="186" t="inlineStr">
        <is>
          <t>✅ คำตอบที่ถูกต้อง: ข้อ ก. ความดันต่ำขณะเปลี่ยนท่า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t>
        </is>
      </c>
      <c r="L27" s="186" t="n"/>
      <c r="M27" s="186" t="inlineStr">
        <is>
          <t>Neurologic</t>
        </is>
      </c>
      <c r="N27" s="186" t="inlineStr">
        <is>
          <t>Parkinson disease</t>
        </is>
      </c>
      <c r="O27" s="185" t="inlineStr">
        <is>
          <t>Clinic</t>
        </is>
      </c>
      <c r="P27" s="186" t="inlineStr">
        <is>
          <t>ข้อ 25 Pharma Plus เล่มม่วง (เฉลยข้อ ก ง)</t>
        </is>
      </c>
      <c r="Q27" s="185" t="inlineStr">
        <is>
          <t>แบบฝึกหัด</t>
        </is>
      </c>
      <c r="R27" s="185" t="inlineStr">
        <is>
          <t>เล่มม่วง</t>
        </is>
      </c>
      <c r="S27" s="185" t="n"/>
    </row>
    <row r="28" ht="24" customHeight="1" s="49">
      <c r="A28" s="187" t="n">
        <v>26</v>
      </c>
      <c r="B28" s="186" t="n"/>
      <c r="C28" s="186" t="inlineStr">
        <is>
          <t>หากระดับยา levodopa สูงเกินไป จะเกิดอาการใด</t>
        </is>
      </c>
      <c r="D28" s="186" t="n"/>
      <c r="E28" s="186" t="inlineStr">
        <is>
          <t>Rigidity</t>
        </is>
      </c>
      <c r="F28" s="186" t="inlineStr">
        <is>
          <t>Dyskinesia</t>
        </is>
      </c>
      <c r="G28" s="186" t="inlineStr">
        <is>
          <t>Hallucination</t>
        </is>
      </c>
      <c r="H28" s="186" t="inlineStr">
        <is>
          <t>Somnolence</t>
        </is>
      </c>
      <c r="I28" s="188" t="inlineStr">
        <is>
          <t>Gynecomastia</t>
        </is>
      </c>
      <c r="J28" s="185" t="inlineStr">
        <is>
          <t>2</t>
        </is>
      </c>
      <c r="K28" s="186" t="inlineStr">
        <is>
          <t>✅ คำตอบที่ถูกต้อง: ข้อ ข. Dyskinesia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t>
        </is>
      </c>
      <c r="L28" s="186" t="n"/>
      <c r="M28" s="186" t="inlineStr">
        <is>
          <t>Neurologic</t>
        </is>
      </c>
      <c r="N28" s="186" t="inlineStr">
        <is>
          <t>Parkinson disease</t>
        </is>
      </c>
      <c r="O28" s="185" t="inlineStr">
        <is>
          <t>Clinic</t>
        </is>
      </c>
      <c r="P28" s="186" t="inlineStr">
        <is>
          <t>ข้อ 26 Pharma Plus เล่มม่วง (เฉลยข้อ ข ค)</t>
        </is>
      </c>
      <c r="Q28" s="185" t="inlineStr">
        <is>
          <t>แบบฝึกหัด</t>
        </is>
      </c>
      <c r="R28" s="185" t="inlineStr">
        <is>
          <t>เล่มม่วง</t>
        </is>
      </c>
      <c r="S28" s="185" t="n"/>
    </row>
    <row r="29" ht="24" customHeight="1" s="49">
      <c r="A29" s="187" t="n">
        <v>27</v>
      </c>
      <c r="B29" s="186" t="n"/>
      <c r="C29" s="186" t="inlineStr">
        <is>
          <t>ยาในข้อใดไม่ทำให้อาการความจำเสื่อมของผู้ป่วยโรคพาร์กินสันแย่ลง</t>
        </is>
      </c>
      <c r="D29" s="186" t="n"/>
      <c r="E29" s="186" t="inlineStr">
        <is>
          <t>Benztropine</t>
        </is>
      </c>
      <c r="F29" s="186" t="inlineStr">
        <is>
          <t>Amitriptyline</t>
        </is>
      </c>
      <c r="G29" s="186" t="inlineStr">
        <is>
          <t>Domperidone</t>
        </is>
      </c>
      <c r="H29" s="186" t="inlineStr">
        <is>
          <t>Trihexyphenidyl</t>
        </is>
      </c>
      <c r="I29" s="188" t="inlineStr">
        <is>
          <t>Chlorpheniramine</t>
        </is>
      </c>
      <c r="J29" s="185" t="inlineStr">
        <is>
          <t>3</t>
        </is>
      </c>
      <c r="K29" s="186" t="inlineStr">
        <is>
          <t>✅ คำตอบที่ถูกต้อง: ข้อ ค. Domperidone
🎯 ทำไมข้อนี้ถึงถูก: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t>
        </is>
      </c>
      <c r="L29" s="186" t="n"/>
      <c r="M29" s="186" t="inlineStr">
        <is>
          <t>Neurologic</t>
        </is>
      </c>
      <c r="N29" s="186" t="inlineStr">
        <is>
          <t>Parkinson disease</t>
        </is>
      </c>
      <c r="O29" s="185" t="inlineStr">
        <is>
          <t>Clinic</t>
        </is>
      </c>
      <c r="P29" s="186" t="inlineStr">
        <is>
          <t>ข้อ 27 Pharma Plus เล่มม่วง (เฉลยข้อ ค)</t>
        </is>
      </c>
      <c r="Q29" s="185" t="inlineStr">
        <is>
          <t>แบบฝึกหัด</t>
        </is>
      </c>
      <c r="R29" s="185" t="inlineStr">
        <is>
          <t>เล่มม่วง</t>
        </is>
      </c>
      <c r="S29" s="185" t="n"/>
    </row>
    <row r="30" ht="24" customHeight="1" s="49">
      <c r="A30" s="187" t="n">
        <v>28</v>
      </c>
      <c r="B30" s="186" t="n"/>
      <c r="C30" s="186" t="inlineStr">
        <is>
          <t>Benserazide ยับยั้ง enzyme ในข้อใด</t>
        </is>
      </c>
      <c r="D30" s="186" t="n"/>
      <c r="E30" s="186" t="inlineStr">
        <is>
          <t>MAOB</t>
        </is>
      </c>
      <c r="F30" s="186" t="inlineStr">
        <is>
          <t>COMT</t>
        </is>
      </c>
      <c r="G30" s="186" t="inlineStr">
        <is>
          <t>Acetylcholine esterase</t>
        </is>
      </c>
      <c r="H30" s="186" t="inlineStr">
        <is>
          <t>Dopa decarboxylase</t>
        </is>
      </c>
      <c r="I30" s="188" t="inlineStr">
        <is>
          <t>Dopa deaminase</t>
        </is>
      </c>
      <c r="J30" s="185" t="inlineStr">
        <is>
          <t>4</t>
        </is>
      </c>
      <c r="K30" s="186" t="inlineStr">
        <is>
          <t>✅ คำตอบที่ถูกต้อง: ข้อ ง. Dopa decarboxylase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t>
        </is>
      </c>
      <c r="L30" s="186" t="n"/>
      <c r="M30" s="186" t="inlineStr">
        <is>
          <t>Neurologic</t>
        </is>
      </c>
      <c r="N30" s="186" t="inlineStr">
        <is>
          <t>Parkinson disease</t>
        </is>
      </c>
      <c r="O30" s="185" t="inlineStr">
        <is>
          <t>Clinic</t>
        </is>
      </c>
      <c r="P30" s="186" t="inlineStr">
        <is>
          <t>ข้อ 28 Pharma Plus เล่มม่วง (เฉลยข้อ ง)</t>
        </is>
      </c>
      <c r="Q30" s="185" t="inlineStr">
        <is>
          <t>แบบฝึกหัด</t>
        </is>
      </c>
      <c r="R30" s="185" t="inlineStr">
        <is>
          <t>เล่มม่วง</t>
        </is>
      </c>
      <c r="S30" s="185" t="n"/>
    </row>
    <row r="31" ht="24" customHeight="1" s="49">
      <c r="A31" s="187" t="n">
        <v>29</v>
      </c>
      <c r="B31" s="186" t="n"/>
      <c r="C31" s="186"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D31" s="186" t="n"/>
      <c r="E31" s="186" t="inlineStr">
        <is>
          <t>หลังจากเริ่มการรักษาผู้ป่วยได้ 3-5 ปี ผลการรักษาจะลดลง</t>
        </is>
      </c>
      <c r="F31" s="186" t="inlineStr">
        <is>
          <t>ผลการรักษาในแต่ละวันอาจไม่คงที่ (on-off phenomenon)</t>
        </is>
      </c>
      <c r="G31" s="186" t="inlineStr">
        <is>
          <t>ตัวรับ dopamine receptor ในสมองเกิด down regulation ลดจำนวนลง</t>
        </is>
      </c>
      <c r="H31" s="186" t="inlineStr">
        <is>
          <t>Levodopa ซึมผ่าน blood brain barrier เข้าสู่สมองได้ยากขึ้น</t>
        </is>
      </c>
      <c r="I31" s="188" t="inlineStr">
        <is>
          <t>อนุมูลอิสระที่เกิดจากการเมตาบอลิซึมของ levodopa จะทำให้เซลล์ประสาท dopaminergic ที่ nigrostriatal pathway</t>
        </is>
      </c>
      <c r="J31" s="185" t="inlineStr">
        <is>
          <t>4</t>
        </is>
      </c>
      <c r="K31" s="186" t="inlineStr">
        <is>
          <t>✅ คำตอบที่ถูกต้อง: ข้อ ง. Levodopa ซึมผ่าน blood brain barrier เข้าสู่สมองได้ยากขึ้น
🎯 ทำไมข้อนี้ถึงถูก: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t>
        </is>
      </c>
      <c r="L31" s="186" t="n"/>
      <c r="M31" s="186" t="inlineStr">
        <is>
          <t>Neurologic</t>
        </is>
      </c>
      <c r="N31" s="186" t="inlineStr">
        <is>
          <t>Parkinson disease</t>
        </is>
      </c>
      <c r="O31" s="185" t="inlineStr">
        <is>
          <t>Clinic</t>
        </is>
      </c>
      <c r="P31" s="186" t="inlineStr">
        <is>
          <t>ข้อ 29 Pharma Plus เล่มม่วง (เฉลยข้อ ง)</t>
        </is>
      </c>
      <c r="Q31" s="185" t="inlineStr">
        <is>
          <t>แบบฝึกหัด</t>
        </is>
      </c>
      <c r="R31" s="185" t="inlineStr">
        <is>
          <t>เล่มม่วง</t>
        </is>
      </c>
      <c r="S31" s="185" t="n"/>
    </row>
    <row r="32" ht="24" customHeight="1" s="49">
      <c r="A32" s="187" t="n">
        <v>30</v>
      </c>
      <c r="B32" s="186" t="n"/>
      <c r="C32" s="186" t="inlineStr">
        <is>
          <t>การใช้ carbidopa หรือ benserazide ร่วมกับ levodopa ในการรักษา Parkinson's disease มีจุดประสงค์เพื่อ</t>
        </is>
      </c>
      <c r="D32" s="186" t="n"/>
      <c r="E32" s="186" t="inlineStr">
        <is>
          <t>กระตุ้นเอนไซม์ dopa decarboxylase ที่สมอง</t>
        </is>
      </c>
      <c r="F32" s="186" t="inlineStr">
        <is>
          <t>ยับยั้งการเปลี่ยนแปลง Levodopa เป็น dopamine ที่เนื้อเยื่อนอกสมอง</t>
        </is>
      </c>
      <c r="G32" s="186" t="inlineStr">
        <is>
          <t>เพิ่มการดูดซึมของ Levodopa จากทางเดินอาหาร</t>
        </is>
      </c>
      <c r="H32" s="186" t="inlineStr">
        <is>
          <t>ยับยั้งการขับถ่าย Levodopa ออกทางปัสสาวะ</t>
        </is>
      </c>
      <c r="I32" s="188" t="inlineStr">
        <is>
          <t>เพิ่มการซึมผ่านของ dopamine จากเลือดสู่สมอง</t>
        </is>
      </c>
      <c r="J32" s="185" t="inlineStr">
        <is>
          <t>2</t>
        </is>
      </c>
      <c r="K32" s="186" t="inlineStr">
        <is>
          <t>✅ คำตอบที่ถูกต้อง: ข้อ ข. ยับยั้งการเปลี่ยนแปลง Levodopa เป็น dopamine ที่เนื้อเยื่อนอกสมอง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t>
        </is>
      </c>
      <c r="L32" s="186" t="n"/>
      <c r="M32" s="186" t="inlineStr">
        <is>
          <t>Neurologic</t>
        </is>
      </c>
      <c r="N32" s="186" t="inlineStr">
        <is>
          <t>Parkinson disease</t>
        </is>
      </c>
      <c r="O32" s="185" t="inlineStr">
        <is>
          <t>Clinic</t>
        </is>
      </c>
      <c r="P32" s="186" t="inlineStr">
        <is>
          <t>ข้อ 30 Pharma Plus เล่มม่วง (เฉลยข้อ ข)</t>
        </is>
      </c>
      <c r="Q32" s="185" t="inlineStr">
        <is>
          <t>แบบฝึกหัด</t>
        </is>
      </c>
      <c r="R32" s="185" t="inlineStr">
        <is>
          <t>เล่มม่วง</t>
        </is>
      </c>
      <c r="S32" s="185" t="n"/>
    </row>
    <row r="33" ht="24" customHeight="1" s="49">
      <c r="A33" s="187" t="n">
        <v>31</v>
      </c>
      <c r="B33" s="186" t="n"/>
      <c r="C33" s="186"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D33" s="186" t="n"/>
      <c r="E33" s="186" t="inlineStr">
        <is>
          <t>ป้องกันการเกิดอนุมูลอิสระ ซึ่งมีพิษและเป็นผลพลอยได้จากการออกซิไดซ์ dopamine โดย MAO-B</t>
        </is>
      </c>
      <c r="F33" s="186" t="inlineStr">
        <is>
          <t>กระตุ้นการเจริญของ dopaminergic neurons ใน nigrostriatal pathway</t>
        </is>
      </c>
      <c r="G33" s="186" t="inlineStr">
        <is>
          <t>กระตุ้นการเจริญของ glial cells ในสมอง</t>
        </is>
      </c>
      <c r="H33" s="186" t="inlineStr">
        <is>
          <t>กระตุ้นการสังเคราะห์ nerve growth factor</t>
        </is>
      </c>
      <c r="I33" s="188" t="inlineStr">
        <is>
          <t>กระตุ้นการสังเคราะห์สารสื่อประสาท</t>
        </is>
      </c>
      <c r="J33" s="185" t="inlineStr">
        <is>
          <t>1</t>
        </is>
      </c>
      <c r="K33" s="186" t="inlineStr">
        <is>
          <t>✅ คำตอบที่ถูกต้อง: ข้อ ก. ป้องกันการเกิดอนุมูลอิสระ ซึ่งมีพิษและเป็นผลพลอยได้จากการออกซิไดซ์ dopamine โดย MAO-B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t>
        </is>
      </c>
      <c r="L33" s="186" t="n"/>
      <c r="M33" s="186" t="inlineStr">
        <is>
          <t>Neurologic</t>
        </is>
      </c>
      <c r="N33" s="186" t="inlineStr">
        <is>
          <t>Parkinson disease</t>
        </is>
      </c>
      <c r="O33" s="185" t="inlineStr">
        <is>
          <t>Clinic</t>
        </is>
      </c>
      <c r="P33" s="186" t="inlineStr">
        <is>
          <t>ข้อ 31 Pharma Plus เล่มม่วง (เฉลยข้อ ก)</t>
        </is>
      </c>
      <c r="Q33" s="185" t="inlineStr">
        <is>
          <t>แบบฝึกหัด</t>
        </is>
      </c>
      <c r="R33" s="185" t="inlineStr">
        <is>
          <t>เล่มม่วง</t>
        </is>
      </c>
      <c r="S33" s="185" t="n"/>
    </row>
    <row r="34" ht="24" customHeight="1" s="49">
      <c r="A34" s="187" t="n">
        <v>32</v>
      </c>
      <c r="B34" s="186" t="inlineStr">
        <is>
          <t>สถานการณ์ที่ 5 ผู้ป่วยชาย อายุ 25 ปี
Dx. Tonic-clonic seizer (first diagnosis)
Rx. Carbamazepine BID 30 F/U 2 wk.</t>
        </is>
      </c>
      <c r="C34" s="186" t="inlineStr">
        <is>
          <t>ผู้ป่วยไม่ควรได้รับคำแนะนำใด</t>
        </is>
      </c>
      <c r="D34" s="186" t="n"/>
      <c r="E34" s="186" t="inlineStr">
        <is>
          <t>แนะนำคุมกำเนิด</t>
        </is>
      </c>
      <c r="F34" s="186" t="inlineStr">
        <is>
          <t>ถ้าใช้ยาแล้วเป็นไข้ เจ็บคอ ให้รีบแจ้งแพทย์์</t>
        </is>
      </c>
      <c r="G34" s="186" t="inlineStr">
        <is>
          <t>ใช้ยาแล้วหลีกเลี่ยงการสัมผัสแสงแดด</t>
        </is>
      </c>
      <c r="H34" s="186" t="inlineStr">
        <is>
          <t>ใช้ยานี้แล้วสีเล็บและสีผิวจะเปลี่ยน</t>
        </is>
      </c>
      <c r="I34" s="188" t="inlineStr">
        <is>
          <t>ควรหลีกเลี่ยงการซื้อยามารับประทานเอง</t>
        </is>
      </c>
      <c r="J34" s="185" t="inlineStr">
        <is>
          <t>1</t>
        </is>
      </c>
      <c r="K34" s="186" t="inlineStr">
        <is>
          <t>✅ คำตอบที่ถูกต้อง: ข้อ ก. แนะนำคุมกำเนิด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t>
        </is>
      </c>
      <c r="L34" s="186" t="n"/>
      <c r="M34" s="186" t="inlineStr">
        <is>
          <t>Neurologic</t>
        </is>
      </c>
      <c r="N34" s="186" t="inlineStr">
        <is>
          <t>Epilepsy</t>
        </is>
      </c>
      <c r="O34" s="185" t="inlineStr">
        <is>
          <t>Clinic</t>
        </is>
      </c>
      <c r="P34" s="186" t="inlineStr">
        <is>
          <t>ข้อ 32 Pharma Plus เล่มม่วง (เฉลยข้อ )</t>
        </is>
      </c>
      <c r="Q34" s="185" t="inlineStr">
        <is>
          <t>แบบฝึกหัด</t>
        </is>
      </c>
      <c r="R34" s="185" t="inlineStr">
        <is>
          <t>เล่มม่วง</t>
        </is>
      </c>
      <c r="S34" s="185" t="n"/>
    </row>
    <row r="35" ht="24" customHeight="1" s="49">
      <c r="A35" s="187" t="n">
        <v>33</v>
      </c>
      <c r="B35" s="186" t="inlineStr">
        <is>
          <t>สถานการณ์ที่ 5 ผู้ป่วยชาย อายุ 25 ปี
Dx. Tonic-clonic seizer (first diagnosis)
Rx. Carbamazepine BID 30 F/U 2 wk.</t>
        </is>
      </c>
      <c r="C35" s="186" t="inlineStr">
        <is>
          <t>ระดับยา carbamazepine สามารถเพิ่มได้เมื่อใช้ร่วมกับยาใด</t>
        </is>
      </c>
      <c r="D35" s="186" t="n"/>
      <c r="E35" s="186" t="inlineStr">
        <is>
          <t>Folic acid</t>
        </is>
      </c>
      <c r="F35" s="186" t="inlineStr">
        <is>
          <t>Nevirapine</t>
        </is>
      </c>
      <c r="G35" s="186" t="inlineStr">
        <is>
          <t>Phenytoin</t>
        </is>
      </c>
      <c r="H35" s="186" t="inlineStr">
        <is>
          <t>Clarithromycin</t>
        </is>
      </c>
      <c r="I35" s="188" t="inlineStr">
        <is>
          <t>Mebendazole</t>
        </is>
      </c>
      <c r="J35" s="185" t="inlineStr">
        <is>
          <t>4</t>
        </is>
      </c>
      <c r="K35" s="186" t="inlineStr">
        <is>
          <t>✅ คำตอบที่ถูกต้อง: ข้อ ง. Clarithromycin
🎯 ทำไมข้อนี้ถึงถูก: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t>
        </is>
      </c>
      <c r="L35" s="186" t="n"/>
      <c r="M35" s="186" t="inlineStr">
        <is>
          <t>Neurologic</t>
        </is>
      </c>
      <c r="N35" s="186" t="inlineStr">
        <is>
          <t>Epilepsy</t>
        </is>
      </c>
      <c r="O35" s="185" t="inlineStr">
        <is>
          <t>Clinic</t>
        </is>
      </c>
      <c r="P35" s="186" t="inlineStr">
        <is>
          <t>ข้อ 33 Pharma Plus เล่มม่วง (เฉลยข้อ ง)</t>
        </is>
      </c>
      <c r="Q35" s="185" t="inlineStr">
        <is>
          <t>แบบฝึกหัด</t>
        </is>
      </c>
      <c r="R35" s="185" t="inlineStr">
        <is>
          <t>เล่มม่วง</t>
        </is>
      </c>
      <c r="S35" s="185" t="n"/>
    </row>
    <row r="36" ht="24" customHeight="1" s="49">
      <c r="A36" s="187" t="n">
        <v>34</v>
      </c>
      <c r="B36" s="186" t="n"/>
      <c r="C36" s="186" t="inlineStr">
        <is>
          <t>ข้อใดคือกลไกการออกฤทธิ์ของ carbamazepine</t>
        </is>
      </c>
      <c r="D36" s="186" t="n"/>
      <c r="E36" s="186" t="inlineStr">
        <is>
          <t>จับกับ sodium channel ที่อยู่ใน inactivated state</t>
        </is>
      </c>
      <c r="F36" s="186" t="inlineStr">
        <is>
          <t>จับกับ T-type calcium channel</t>
        </is>
      </c>
      <c r="G36" s="186" t="inlineStr">
        <is>
          <t>ออกฤทธิ์ต่อ GABA receptor/ chloride-ion pore complex</t>
        </is>
      </c>
      <c r="H36" s="186" t="inlineStr">
        <is>
          <t>ออกฤทธิ์ที่ NMDA receptor</t>
        </is>
      </c>
      <c r="I36" s="188" t="inlineStr">
        <is>
          <t>ออกฤทธิ์ยับยั้ง second messengers</t>
        </is>
      </c>
      <c r="J36" s="185" t="inlineStr">
        <is>
          <t>1</t>
        </is>
      </c>
      <c r="K36" s="186" t="inlineStr">
        <is>
          <t>✅ คำตอบที่ถูกต้อง: ข้อ ก. จับกับ sodium channel ที่อยู่ใน inactivated state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t>
        </is>
      </c>
      <c r="L36" s="186" t="n"/>
      <c r="M36" s="186" t="inlineStr">
        <is>
          <t>Neurologic</t>
        </is>
      </c>
      <c r="N36" s="186" t="inlineStr">
        <is>
          <t>Epilepsy</t>
        </is>
      </c>
      <c r="O36" s="185" t="inlineStr">
        <is>
          <t>Clinic</t>
        </is>
      </c>
      <c r="P36" s="186" t="inlineStr">
        <is>
          <t>ข้อ 34 Pharma Plus เล่มม่วง (เฉลยข้อ ก)</t>
        </is>
      </c>
      <c r="Q36" s="185" t="inlineStr">
        <is>
          <t>แบบฝึกหัด</t>
        </is>
      </c>
      <c r="R36" s="185" t="inlineStr">
        <is>
          <t>เล่มม่วง</t>
        </is>
      </c>
      <c r="S36" s="185" t="n"/>
    </row>
    <row r="37" ht="24" customHeight="1" s="49">
      <c r="A37" s="187" t="n">
        <v>35</v>
      </c>
      <c r="B37" s="186" t="n"/>
      <c r="C37" s="186" t="inlineStr">
        <is>
          <t>โรคลมชักมีสาเหตุจากทุกข้อ ยกเว้นข้อใด</t>
        </is>
      </c>
      <c r="D37" s="186" t="n"/>
      <c r="E37" s="186" t="inlineStr">
        <is>
          <t>อุบัติเหตุทางสมอง</t>
        </is>
      </c>
      <c r="F37" s="186" t="inlineStr">
        <is>
          <t>การติดเชื้อในหูชั้นกลาง</t>
        </is>
      </c>
      <c r="G37" s="186" t="inlineStr">
        <is>
          <t>Hypoglycemia</t>
        </is>
      </c>
      <c r="H37" s="186" t="inlineStr">
        <is>
          <t>เนื้องอกในสมอง</t>
        </is>
      </c>
      <c r="I37" s="188" t="inlineStr">
        <is>
          <t>ไข้สูงในเด็ก</t>
        </is>
      </c>
      <c r="J37" s="185" t="inlineStr">
        <is>
          <t>2</t>
        </is>
      </c>
      <c r="K37" s="186" t="inlineStr">
        <is>
          <t>✅ คำตอบที่ถูกต้อง: ข้อ ข. การติดเชื้อในหูชั้นกลาง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t>
        </is>
      </c>
      <c r="L37" s="186" t="n"/>
      <c r="M37" s="186" t="inlineStr">
        <is>
          <t>Neurologic</t>
        </is>
      </c>
      <c r="N37" s="186" t="inlineStr">
        <is>
          <t>Epilepsy</t>
        </is>
      </c>
      <c r="O37" s="185" t="inlineStr">
        <is>
          <t>Clinic</t>
        </is>
      </c>
      <c r="P37" s="186" t="inlineStr">
        <is>
          <t>ข้อ 35 Pharma Plus เล่มม่วง (เฉลยข้อ ข)</t>
        </is>
      </c>
      <c r="Q37" s="185" t="inlineStr">
        <is>
          <t>แบบฝึกหัด</t>
        </is>
      </c>
      <c r="R37" s="185" t="inlineStr">
        <is>
          <t>เล่มม่วง</t>
        </is>
      </c>
      <c r="S37" s="185" t="n"/>
    </row>
    <row r="38" ht="24" customHeight="1" s="49">
      <c r="A38" s="187" t="n">
        <v>36</v>
      </c>
      <c r="B38" s="186" t="n"/>
      <c r="C38" s="186" t="inlineStr">
        <is>
          <t>ข้อใดคือข้อบ่งใช้ของ carbamazepine นอกเหนือจากรักษาโรคลมชัก</t>
        </is>
      </c>
      <c r="D38" s="186" t="n"/>
      <c r="E38" s="186" t="inlineStr">
        <is>
          <t>Anxiety</t>
        </is>
      </c>
      <c r="F38" s="186" t="inlineStr">
        <is>
          <t>Muscle relaxant</t>
        </is>
      </c>
      <c r="G38" s="186" t="inlineStr">
        <is>
          <t>Trigeminal neuralgia</t>
        </is>
      </c>
      <c r="H38" s="186" t="inlineStr">
        <is>
          <t>Anti-arrhythmia</t>
        </is>
      </c>
      <c r="I38" s="188" t="inlineStr">
        <is>
          <t>Febrile Seizure</t>
        </is>
      </c>
      <c r="J38" s="185" t="inlineStr">
        <is>
          <t>3</t>
        </is>
      </c>
      <c r="K38" s="186" t="inlineStr">
        <is>
          <t>✅ คำตอบที่ถูกต้อง: ข้อ ค. Trigeminal neuralgia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t>
        </is>
      </c>
      <c r="L38" s="186" t="n"/>
      <c r="M38" s="186" t="inlineStr">
        <is>
          <t>Neurologic</t>
        </is>
      </c>
      <c r="N38" s="186" t="inlineStr">
        <is>
          <t>Epilepsy</t>
        </is>
      </c>
      <c r="O38" s="185" t="inlineStr">
        <is>
          <t>Clinic</t>
        </is>
      </c>
      <c r="P38" s="186" t="inlineStr">
        <is>
          <t>ข้อ 36 Pharma Plus เล่มม่วง (เฉลยข้อ ค)</t>
        </is>
      </c>
      <c r="Q38" s="185" t="inlineStr">
        <is>
          <t>แบบฝึกหัด</t>
        </is>
      </c>
      <c r="R38" s="185" t="inlineStr">
        <is>
          <t>เล่มม่วง</t>
        </is>
      </c>
      <c r="S38" s="185" t="n"/>
    </row>
    <row r="39" ht="24" customHeight="1" s="49">
      <c r="A39" s="187" t="n">
        <v>37</v>
      </c>
      <c r="B39" s="186"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t>
        </is>
      </c>
      <c r="C39" s="186" t="inlineStr">
        <is>
          <t>ในฐานะเภสัชกรประจำร้านยาท่านทำอย่างไร</t>
        </is>
      </c>
      <c r="D39" s="186" t="n"/>
      <c r="E39" s="186" t="inlineStr">
        <is>
          <t>ซักประวัติเพิ่มเติมพบว่า ผู้ป่วยมีแนวโน้มเครียดง่ายจากการทำงาน จึงให้ยาคลายกังวลและนัดพบในอีก 1 เดือน</t>
        </is>
      </c>
      <c r="F39" s="186" t="inlineStr">
        <is>
          <t>ซักประวัติเพิ่มเติมพบว่ามีสุขภาพอ่อนแอ จึงให้่าวิตามินและนัดมาพบในอีก 1 สัปดาห์</t>
        </is>
      </c>
      <c r="G39" s="186" t="inlineStr">
        <is>
          <t>ให้ยาคลายกล้ามเนื้อเพื่อป้องกันอาการชักเกร็งระหว่างหมดสติ</t>
        </is>
      </c>
      <c r="H39" s="186" t="inlineStr">
        <is>
          <t>ซักประวัติเพิ่มเติมพบว่ามีสุขภาพอ่อนแอ จึงแนะนำให้พักผ่อนให้เพียงพอ</t>
        </is>
      </c>
      <c r="I39" s="188" t="inlineStr">
        <is>
          <t>ซักประวัติเพิ่มเติมและแนะนำให้ไปพบแพทย์์</t>
        </is>
      </c>
      <c r="J39" s="185" t="inlineStr">
        <is>
          <t>5</t>
        </is>
      </c>
      <c r="K39" s="186" t="inlineStr">
        <is>
          <t>✅ คำตอบที่ถูกต้อง: ข้อ จ. ซักประวัติเพิ่มเติมและแนะนำให้ไปพบแพทย์์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t>
        </is>
      </c>
      <c r="L39" s="186" t="n"/>
      <c r="M39" s="186" t="inlineStr">
        <is>
          <t>Neurologic</t>
        </is>
      </c>
      <c r="N39" s="186" t="inlineStr">
        <is>
          <t>Epilepsy</t>
        </is>
      </c>
      <c r="O39" s="185" t="inlineStr">
        <is>
          <t>Clinic</t>
        </is>
      </c>
      <c r="P39" s="186" t="inlineStr">
        <is>
          <t>ข้อ 37 Pharma Plus เล่มม่วง (เฉลยข้อ จ)</t>
        </is>
      </c>
      <c r="Q39" s="185" t="inlineStr">
        <is>
          <t>แบบฝึกหัด</t>
        </is>
      </c>
      <c r="R39" s="185" t="inlineStr">
        <is>
          <t>เล่มม่วง</t>
        </is>
      </c>
      <c r="S39" s="185" t="n"/>
    </row>
    <row r="40" ht="24" customHeight="1" s="49">
      <c r="A40" s="187" t="n">
        <v>38</v>
      </c>
      <c r="B40" s="186" t="inlineStr">
        <is>
          <t>หนึ่งเดือนต่อมาผู้ป่วยได้นำใบสั่งยามาซื้อยา ดังนี้ นางสุดใจ อายุเยาว์ อายุ 25 ปี Dx: F/U Epilepsy Rx Dilantin® 100 mg 3 x 1 hs 30 วัน</t>
        </is>
      </c>
      <c r="C40" s="186" t="inlineStr">
        <is>
          <t>Phenytoin มีกลไกการออกฤทธิ์ในการรักษาโรคลมชักอย่างไร</t>
        </is>
      </c>
      <c r="D40" s="186" t="n"/>
      <c r="E40" s="186" t="inlineStr">
        <is>
          <t>Block PTP (post tetanic potentiation)</t>
        </is>
      </c>
      <c r="F40" s="186" t="inlineStr">
        <is>
          <t>Decrease post-synaptic excitation</t>
        </is>
      </c>
      <c r="G40" s="186" t="inlineStr">
        <is>
          <t>Increase GABA activity</t>
        </is>
      </c>
      <c r="H40" s="186" t="inlineStr">
        <is>
          <t>Decrease excitatory neurotransmitter</t>
        </is>
      </c>
      <c r="I40" s="188" t="inlineStr">
        <is>
          <t>Inhibit protein kinase-C</t>
        </is>
      </c>
      <c r="J40" s="185" t="inlineStr">
        <is>
          <t>2</t>
        </is>
      </c>
      <c r="K40" s="186" t="inlineStr">
        <is>
          <t>✅ คำตอบที่ถูกต้อง: ข้อ ข. Decrease post-synaptic excitation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t>
        </is>
      </c>
      <c r="L40" s="186" t="n"/>
      <c r="M40" s="186" t="inlineStr">
        <is>
          <t>Neurologic</t>
        </is>
      </c>
      <c r="N40" s="186" t="inlineStr">
        <is>
          <t>Epilepsy</t>
        </is>
      </c>
      <c r="O40" s="185" t="inlineStr">
        <is>
          <t>Clinic</t>
        </is>
      </c>
      <c r="P40" s="186" t="inlineStr">
        <is>
          <t>ข้อ 38 Pharma Plus เล่มม่วง (เฉลยข้อ ข ง)</t>
        </is>
      </c>
      <c r="Q40" s="185" t="inlineStr">
        <is>
          <t>แบบฝึกหัด</t>
        </is>
      </c>
      <c r="R40" s="185" t="inlineStr">
        <is>
          <t>เล่มม่วง</t>
        </is>
      </c>
      <c r="S40" s="185" t="n"/>
    </row>
    <row r="41" ht="24" customHeight="1" s="49">
      <c r="A41" s="187" t="n">
        <v>39</v>
      </c>
      <c r="B41" s="186" t="inlineStr">
        <is>
          <t>หนึ่งเดือนต่อมาผู้ป่วยได้นำใบสั่งยามาซื้อยา ดังนี้ นางสุดใจ อายุเยาว์ อายุ 25 ปี Dx: F/U Epilepsy Rx Dilantin® 100 mg 3 x 1 hs 30 วัน</t>
        </is>
      </c>
      <c r="C41" s="186" t="inlineStr">
        <is>
          <t>ก่อนจ่ายยานี้ ท่านจะให้คำแนะนำในการใช้ยาแก่ผู้ป่วยรายนี้อย่างไร</t>
        </is>
      </c>
      <c r="D41" s="186" t="n"/>
      <c r="E41" s="186" t="inlineStr">
        <is>
          <t>รับประทานยานี้หลังอาหารทันที</t>
        </is>
      </c>
      <c r="F41" s="186" t="inlineStr">
        <is>
          <t>ดื่มน้ำมาก ๆ หลังรับประทานยา</t>
        </is>
      </c>
      <c r="G41" s="186" t="inlineStr">
        <is>
          <t>เมื่ออาการดีขึ้นสามารถปรับลดขนาดยาได้</t>
        </is>
      </c>
      <c r="H41" s="186" t="inlineStr">
        <is>
          <t>ห้ามรับประทานพร้อมนม</t>
        </is>
      </c>
      <c r="I41" s="188" t="inlineStr">
        <is>
          <t>กินยาติดต่อกันเป็นประจำทุกวัน</t>
        </is>
      </c>
      <c r="J41" s="185" t="inlineStr">
        <is>
          <t>5</t>
        </is>
      </c>
      <c r="K41" s="186" t="inlineStr">
        <is>
          <t>✅ คำตอบที่ถูกต้อง: ข้อ จ. กินยาติดต่อกันเป็นประจำทุกวัน
🎯 ทำไมข้อนี้ถึงถูก: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t>
        </is>
      </c>
      <c r="L41" s="186" t="n"/>
      <c r="M41" s="186" t="inlineStr">
        <is>
          <t>Neurologic</t>
        </is>
      </c>
      <c r="N41" s="186" t="inlineStr">
        <is>
          <t>Epilepsy</t>
        </is>
      </c>
      <c r="O41" s="185" t="inlineStr">
        <is>
          <t>Clinic</t>
        </is>
      </c>
      <c r="P41" s="186" t="inlineStr">
        <is>
          <t>ข้อ 39 Pharma Plus เล่มม่วง (เฉลยข้อ จ)</t>
        </is>
      </c>
      <c r="Q41" s="185" t="inlineStr">
        <is>
          <t>แบบฝึกหัด</t>
        </is>
      </c>
      <c r="R41" s="185" t="inlineStr">
        <is>
          <t>เล่มม่วง</t>
        </is>
      </c>
      <c r="S41" s="185" t="n"/>
    </row>
    <row r="42" ht="24" customHeight="1" s="49">
      <c r="A42" s="187" t="n">
        <v>40</v>
      </c>
      <c r="B42" s="186"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t>
        </is>
      </c>
      <c r="C42" s="186" t="inlineStr">
        <is>
          <t>ปัจจัยในข้อใดทำให้เภสัชกรตอบเช่นนี้</t>
        </is>
      </c>
      <c r="D42" s="186" t="n"/>
      <c r="E42" s="186" t="inlineStr">
        <is>
          <t>ค่าครึ่งชีวิตของ phenytoin ยาว</t>
        </is>
      </c>
      <c r="F42" s="186" t="inlineStr">
        <is>
          <t>Phenytoin ถูกกำจัดทางไตน้อยกว่า 5%</t>
        </is>
      </c>
      <c r="G42" s="186" t="inlineStr">
        <is>
          <t>เภสัชจลนศาสตร์ของยาเป็นแบบไม่เป็นเส้นตรง</t>
        </is>
      </c>
      <c r="H42" s="186" t="inlineStr">
        <is>
          <t>ยามีผลต่อเอนไซม์ Cytochrome P450 system</t>
        </is>
      </c>
      <c r="I42" s="188" t="inlineStr">
        <is>
          <t>Phenytoin ไม่เกิด first pass metabolism</t>
        </is>
      </c>
      <c r="J42" s="185" t="inlineStr">
        <is>
          <t>1</t>
        </is>
      </c>
      <c r="K42" s="186" t="inlineStr">
        <is>
          <t>✅ คำตอบที่ถูกต้อง: ข้อ ก. ค่าครึ่งชีวิตของ phenytoin ยาว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t>
        </is>
      </c>
      <c r="L42" s="186" t="n"/>
      <c r="M42" s="186" t="inlineStr">
        <is>
          <t>Neurologic</t>
        </is>
      </c>
      <c r="N42" s="186" t="inlineStr">
        <is>
          <t>Epilepsy</t>
        </is>
      </c>
      <c r="O42" s="185" t="inlineStr">
        <is>
          <t>Clinic</t>
        </is>
      </c>
      <c r="P42" s="186" t="inlineStr">
        <is>
          <t>ข้อ 40 Pharma Plus เล่มม่วง (เฉลยข้อ ก)</t>
        </is>
      </c>
      <c r="Q42" s="185" t="inlineStr">
        <is>
          <t>แบบฝึกหัด</t>
        </is>
      </c>
      <c r="R42" s="185" t="inlineStr">
        <is>
          <t>เล่มม่วง</t>
        </is>
      </c>
      <c r="S42" s="185" t="n"/>
    </row>
    <row r="43" ht="24" customHeight="1" s="49">
      <c r="A43" s="187" t="n">
        <v>41</v>
      </c>
      <c r="B43" s="186" t="n"/>
      <c r="C43" s="186" t="inlineStr">
        <is>
          <t>เภสัชจลนศาสตร์ของ phenytoin ที่เป็นแบบไม่เป็นเส้นตรง (non-linear pharmacokinetic) หมายความว่าอย่างไร</t>
        </is>
      </c>
      <c r="D43" s="186" t="n"/>
      <c r="E43" s="186" t="inlineStr">
        <is>
          <t>หาก plot graph ระหว่างขนาดยาและความเข้มข้นไม่มีส่วนที่เป็นเส้นตรง</t>
        </is>
      </c>
      <c r="F43" s="186" t="inlineStr">
        <is>
          <t>ยาถูกกำจัดจากร่างกายได้หลายกลไก</t>
        </is>
      </c>
      <c r="G43" s="186" t="inlineStr">
        <is>
          <t>ขนาดยาที่สูงขึ้น จะได้ฤทธิ์ยาเพิ่มขึ้นน้อยกว่าที่ควรจะเป็น</t>
        </is>
      </c>
      <c r="H43" s="186" t="inlineStr">
        <is>
          <t>ความเข้มข้นของยาในกระแสเลือดที่เพิ่มขึ้นไม่เป็นสัดส่วนโดยตรงกับขนาดยา</t>
        </is>
      </c>
      <c r="I43" s="188" t="inlineStr">
        <is>
          <t>เมื่อขนาดยาที่สูงขึ้น ณ จุดหนึ่ง ความสัมพันธ์ของขนาดยาและความเข้มข้นในกระแสเลือดจะเป็นสัดส่วนผกผัน</t>
        </is>
      </c>
      <c r="J43" s="185" t="inlineStr">
        <is>
          <t>4</t>
        </is>
      </c>
      <c r="K43" s="186" t="inlineStr">
        <is>
          <t>✅ คำตอบที่ถูกต้อง: ข้อ ง. ความเข้มข้นของยาในกระแสเลือดที่เพิ่มขึ้นไม่เป็นสัดส่วนโดยตรงกับขนาดยา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t>
        </is>
      </c>
      <c r="L43" s="186" t="n"/>
      <c r="M43" s="186" t="inlineStr">
        <is>
          <t>Neurologic</t>
        </is>
      </c>
      <c r="N43" s="186" t="inlineStr">
        <is>
          <t>Epilepsy</t>
        </is>
      </c>
      <c r="O43" s="185" t="inlineStr">
        <is>
          <t>Clinic</t>
        </is>
      </c>
      <c r="P43" s="186" t="inlineStr">
        <is>
          <t>ข้อ 41 Pharma Plus เล่มม่วง (เฉลยข้อ ง)</t>
        </is>
      </c>
      <c r="Q43" s="185" t="inlineStr">
        <is>
          <t>แบบฝึกหัด</t>
        </is>
      </c>
      <c r="R43" s="185" t="inlineStr">
        <is>
          <t>เล่มม่วง</t>
        </is>
      </c>
      <c r="S43" s="185" t="n"/>
    </row>
    <row r="44" ht="24" customHeight="1" s="49">
      <c r="A44" s="187" t="n">
        <v>42</v>
      </c>
      <c r="B44" s="186" t="n"/>
      <c r="C44" s="186" t="inlineStr">
        <is>
          <t>ข้อใดเป็นผลข้างเคียงจากการใช้ phenytoin ติดต่อกันเป็นระยะเวลานาน</t>
        </is>
      </c>
      <c r="D44" s="186" t="n"/>
      <c r="E44" s="186" t="inlineStr">
        <is>
          <t>Gingival hyperplasia</t>
        </is>
      </c>
      <c r="F44" s="186" t="inlineStr">
        <is>
          <t>Ataxia</t>
        </is>
      </c>
      <c r="G44" s="186" t="inlineStr">
        <is>
          <t>Mental retardation</t>
        </is>
      </c>
      <c r="H44" s="186" t="inlineStr">
        <is>
          <t>Blurred vision</t>
        </is>
      </c>
      <c r="I44" s="188" t="inlineStr">
        <is>
          <t>Hyperactivity</t>
        </is>
      </c>
      <c r="J44" s="185" t="inlineStr">
        <is>
          <t>1</t>
        </is>
      </c>
      <c r="K44" s="186" t="inlineStr">
        <is>
          <t>✅ คำตอบที่ถูกต้อง: ข้อ ก. Gingival hyperplasia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t>
        </is>
      </c>
      <c r="L44" s="186" t="n"/>
      <c r="M44" s="186" t="inlineStr">
        <is>
          <t>Neurologic</t>
        </is>
      </c>
      <c r="N44" s="186" t="inlineStr">
        <is>
          <t>Epilepsy</t>
        </is>
      </c>
      <c r="O44" s="185" t="inlineStr">
        <is>
          <t>Clinic</t>
        </is>
      </c>
      <c r="P44" s="186" t="inlineStr">
        <is>
          <t>ข้อ 42 Pharma Plus เล่มม่วง (เฉลยข้อ ก)</t>
        </is>
      </c>
      <c r="Q44" s="185" t="inlineStr">
        <is>
          <t>แบบฝึกหัด</t>
        </is>
      </c>
      <c r="R44" s="185" t="inlineStr">
        <is>
          <t>เล่มม่วง</t>
        </is>
      </c>
      <c r="S44" s="185" t="n"/>
    </row>
    <row r="45" ht="24" customHeight="1" s="49">
      <c r="A45" s="187" t="n">
        <v>43</v>
      </c>
      <c r="B45" s="186"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t>
        </is>
      </c>
      <c r="C45" s="186" t="inlineStr">
        <is>
          <t>ข้อใดคือคำแนะนำที่ไม่ถูกต้องเมื่อผู้ป่วยเกิดอาการตากระตุกจากพิษยา</t>
        </is>
      </c>
      <c r="D45" s="186" t="n"/>
      <c r="E45" s="186" t="inlineStr">
        <is>
          <t>ควรตรวจสอบอาการเดินเซ (ataxia) ร่วมด้วย</t>
        </is>
      </c>
      <c r="F45" s="186" t="inlineStr">
        <is>
          <t>สอบถามประวัติการใช้ยาของผู้ป่วย</t>
        </is>
      </c>
      <c r="G45" s="186" t="inlineStr">
        <is>
          <t>ตรวจวัดระดับยาในเลือด</t>
        </is>
      </c>
      <c r="H45" s="186" t="inlineStr">
        <is>
          <t>ใช้ diazepam เพื่อควบคุมอาการ nystagmus ก่อนให้การรักษาต่อไป</t>
        </is>
      </c>
      <c r="I45" s="188" t="inlineStr">
        <is>
          <t>ผู้ป่วยควรหยุดยา phenytoin และรอดูอาการ</t>
        </is>
      </c>
      <c r="J45" s="185" t="inlineStr">
        <is>
          <t>4</t>
        </is>
      </c>
      <c r="K45" s="186" t="inlineStr">
        <is>
          <t>✅ คำตอบที่ถูกต้อง: ข้อ ง. ใช้ diazepam เพื่อควบคุมอาการ nystagmus ก่อนให้การรักษาต่อไป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t>
        </is>
      </c>
      <c r="L45" s="186" t="n"/>
      <c r="M45" s="186" t="inlineStr">
        <is>
          <t>Neurologic</t>
        </is>
      </c>
      <c r="N45" s="186" t="inlineStr">
        <is>
          <t>Epilepsy</t>
        </is>
      </c>
      <c r="O45" s="185" t="inlineStr">
        <is>
          <t>Clinic</t>
        </is>
      </c>
      <c r="P45" s="186" t="inlineStr">
        <is>
          <t>ข้อ 43 Pharma Plus เล่มม่วง (เฉลยข้อ ง จ)</t>
        </is>
      </c>
      <c r="Q45" s="185" t="inlineStr">
        <is>
          <t>แบบฝึกหัด</t>
        </is>
      </c>
      <c r="R45" s="185" t="inlineStr">
        <is>
          <t>เล่มม่วง</t>
        </is>
      </c>
      <c r="S45" s="185" t="n"/>
    </row>
    <row r="46" ht="24" customHeight="1" s="49">
      <c r="A46" s="187" t="n">
        <v>44</v>
      </c>
      <c r="B46" s="186" t="n"/>
      <c r="C46" s="186" t="inlineStr">
        <is>
          <t>ข้อใดไม่ถูกต้องเกี่ยวกับหลักการใช้ยากันชัก</t>
        </is>
      </c>
      <c r="D46" s="186" t="n"/>
      <c r="E46" s="186" t="inlineStr">
        <is>
          <t>ควรเริ่มต้นการรักษาด้วยยาทีละตัว (monotherapy)</t>
        </is>
      </c>
      <c r="F46" s="186" t="inlineStr">
        <is>
          <t>ควรเริ่มต้นด้วยขนาดยาต่ำ ๆ แล้วจึงเพิ่มขนาดยาขึ้น</t>
        </is>
      </c>
      <c r="G46" s="186" t="inlineStr">
        <is>
          <t>การตรวจวัดระดับยาในเลือดอาจไม่จำเป็นในทางปฏิบัติ</t>
        </is>
      </c>
      <c r="H46" s="186" t="inlineStr">
        <is>
          <t>ขนาดของยาไม่จำเป็นต้องเท่ากัน (fixed dose) ในผู้ป่วยทุกราย</t>
        </is>
      </c>
      <c r="I46" s="188" t="inlineStr">
        <is>
          <t>ควรเลือกยากันชักชนิดใหม่เช่น gabapentin เป็นอันดับแรกในการรักษาเนื่องจากมีประสิทธิภาพสูง</t>
        </is>
      </c>
      <c r="J46" s="185" t="inlineStr">
        <is>
          <t>5</t>
        </is>
      </c>
      <c r="K46" s="186" t="inlineStr">
        <is>
          <t>✅ คำตอบที่ถูกต้อง: ข้อ จ. ควรเลือกยากันชักชนิดใหม่เช่น gabapentin เป็นอันดับแรกในการรักษาเนื่องจากมีประสิทธิภาพสูง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t>
        </is>
      </c>
      <c r="L46" s="186" t="n"/>
      <c r="M46" s="186" t="inlineStr">
        <is>
          <t>Neurologic</t>
        </is>
      </c>
      <c r="N46" s="186" t="inlineStr">
        <is>
          <t>Epilepsy</t>
        </is>
      </c>
      <c r="O46" s="185" t="inlineStr">
        <is>
          <t>Clinic</t>
        </is>
      </c>
      <c r="P46" s="186" t="inlineStr">
        <is>
          <t>ข้อ 44 Pharma Plus เล่มม่วง (เฉลยข้อ จ)</t>
        </is>
      </c>
      <c r="Q46" s="185" t="inlineStr">
        <is>
          <t>แบบฝึกหัด</t>
        </is>
      </c>
      <c r="R46" s="185" t="inlineStr">
        <is>
          <t>เล่มม่วง</t>
        </is>
      </c>
      <c r="S46" s="185" t="n"/>
    </row>
    <row r="47" ht="24" customHeight="1" s="49">
      <c r="A47" s="187" t="n">
        <v>45</v>
      </c>
      <c r="B47" s="186" t="n"/>
      <c r="C47" s="186" t="inlineStr">
        <is>
          <t>ข้อใดต่อไปนี้คืออาการข้างเคียงที่จะเกิดจากการได้รับยา phenytoin</t>
        </is>
      </c>
      <c r="D47" s="186" t="n"/>
      <c r="E47" s="186" t="inlineStr">
        <is>
          <t>Gum hyperplasia</t>
        </is>
      </c>
      <c r="F47" s="186" t="inlineStr">
        <is>
          <t>Tachycardia</t>
        </is>
      </c>
      <c r="G47" s="186" t="inlineStr">
        <is>
          <t>Dry mouth</t>
        </is>
      </c>
      <c r="H47" s="186" t="inlineStr">
        <is>
          <t>Gastric irritation</t>
        </is>
      </c>
      <c r="I47" s="188" t="inlineStr">
        <is>
          <t>Hair loss</t>
        </is>
      </c>
      <c r="J47" s="185" t="inlineStr">
        <is>
          <t>1</t>
        </is>
      </c>
      <c r="K47" s="186" t="inlineStr">
        <is>
          <t>✅ คำตอบที่ถูกต้อง: ข้อ ก. Gum hyperplasia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t>
        </is>
      </c>
      <c r="L47" s="186" t="n"/>
      <c r="M47" s="186" t="inlineStr">
        <is>
          <t>Neurologic</t>
        </is>
      </c>
      <c r="N47" s="186" t="inlineStr">
        <is>
          <t>Epilepsy</t>
        </is>
      </c>
      <c r="O47" s="185" t="inlineStr">
        <is>
          <t>Clinic</t>
        </is>
      </c>
      <c r="P47" s="186" t="inlineStr">
        <is>
          <t>ข้อ 45 Pharma Plus เล่มม่วง (เฉลยข้อ ก)</t>
        </is>
      </c>
      <c r="Q47" s="185" t="inlineStr">
        <is>
          <t>แบบฝึกหัด</t>
        </is>
      </c>
      <c r="R47" s="185" t="inlineStr">
        <is>
          <t>เล่มม่วง</t>
        </is>
      </c>
      <c r="S47" s="185" t="n"/>
    </row>
    <row r="48" ht="24" customHeight="1" s="49">
      <c r="A48" s="187" t="n">
        <v>46</v>
      </c>
      <c r="B48" s="186" t="n"/>
      <c r="C48" s="186" t="inlineStr">
        <is>
          <t>กลไกการออกฤทธิ์ของ phenobarbital คือข้อใด</t>
        </is>
      </c>
      <c r="D48" s="186" t="n"/>
      <c r="E48" s="186" t="inlineStr">
        <is>
          <t>กระตุ้น Glutamate neurotransmission</t>
        </is>
      </c>
      <c r="F48" s="186" t="inlineStr">
        <is>
          <t>กระตุ้น GABA neurotransmission</t>
        </is>
      </c>
      <c r="G48" s="186" t="inlineStr">
        <is>
          <t>กระตุ้น Serotonin neurotransmission</t>
        </is>
      </c>
      <c r="H48" s="186" t="inlineStr">
        <is>
          <t>ยับยั้ง Dopamine neurotransmission</t>
        </is>
      </c>
      <c r="I48" s="188" t="inlineStr">
        <is>
          <t>ยับยั้ง Norepinephrine neurotransmission</t>
        </is>
      </c>
      <c r="J48" s="185" t="inlineStr">
        <is>
          <t>2</t>
        </is>
      </c>
      <c r="K48" s="186" t="inlineStr">
        <is>
          <t>✅ คำตอบที่ถูกต้อง: ข้อ ข. กระตุ้น GABA neurotransmission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t>
        </is>
      </c>
      <c r="L48" s="186" t="n"/>
      <c r="M48" s="186" t="inlineStr">
        <is>
          <t>Neurologic</t>
        </is>
      </c>
      <c r="N48" s="186" t="inlineStr">
        <is>
          <t>Headache (migraine, tension)</t>
        </is>
      </c>
      <c r="O48" s="185" t="inlineStr">
        <is>
          <t>Clinic</t>
        </is>
      </c>
      <c r="P48" s="186" t="inlineStr">
        <is>
          <t>ข้อ 46 Pharma Plus เล่มม่วง (เฉลยข้อ ข)</t>
        </is>
      </c>
      <c r="Q48" s="185" t="inlineStr">
        <is>
          <t>แบบฝึกหัด</t>
        </is>
      </c>
      <c r="R48" s="185" t="inlineStr">
        <is>
          <t>เล่มม่วง</t>
        </is>
      </c>
      <c r="S48" s="185" t="n"/>
    </row>
    <row r="49" ht="24" customHeight="1" s="49">
      <c r="A49" s="187" t="n">
        <v>47</v>
      </c>
      <c r="B49" s="186" t="n"/>
      <c r="C49" s="186" t="inlineStr">
        <is>
          <t>Phenobarbital ให้ผลการรักษา epilepsy ชนิดใดได้ดีที่สุด</t>
        </is>
      </c>
      <c r="D49" s="186" t="n"/>
      <c r="E49" s="186" t="inlineStr">
        <is>
          <t>Generalized tonic-clonic (Grand mal) seizure</t>
        </is>
      </c>
      <c r="F49" s="186" t="inlineStr">
        <is>
          <t>Absence (Petit mal) seizure</t>
        </is>
      </c>
      <c r="G49" s="186" t="inlineStr">
        <is>
          <t>Atonic seizure</t>
        </is>
      </c>
      <c r="H49" s="186" t="inlineStr">
        <is>
          <t>Clonic and myoclonic seizure</t>
        </is>
      </c>
      <c r="I49" s="188" t="inlineStr">
        <is>
          <t>Tonic seizure</t>
        </is>
      </c>
      <c r="J49" s="185" t="inlineStr">
        <is>
          <t>1</t>
        </is>
      </c>
      <c r="K49" s="186" t="inlineStr">
        <is>
          <t>✅ คำตอบที่ถูกต้อง: ข้อ ก. Generalized tonic-clonic (Grand mal) seizure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t>
        </is>
      </c>
      <c r="L49" s="186" t="n"/>
      <c r="M49" s="186" t="inlineStr">
        <is>
          <t>Neurologic</t>
        </is>
      </c>
      <c r="N49" s="186" t="inlineStr">
        <is>
          <t>Epilepsy</t>
        </is>
      </c>
      <c r="O49" s="185" t="inlineStr">
        <is>
          <t>Clinic</t>
        </is>
      </c>
      <c r="P49" s="186" t="inlineStr">
        <is>
          <t>ข้อ 47 Pharma Plus เล่มม่วง (เฉลยข้อ ก)</t>
        </is>
      </c>
      <c r="Q49" s="185" t="inlineStr">
        <is>
          <t>แบบฝึกหัด</t>
        </is>
      </c>
      <c r="R49" s="185" t="inlineStr">
        <is>
          <t>เล่มม่วง</t>
        </is>
      </c>
      <c r="S49" s="185" t="n"/>
    </row>
    <row r="50" ht="24" customHeight="1" s="49">
      <c r="A50" s="187" t="n">
        <v>48</v>
      </c>
      <c r="B50" s="186" t="n"/>
      <c r="C50" s="186" t="inlineStr">
        <is>
          <t>ผู้ป่วยหญิงอายุ 24 ปี วางแผนจะตั้งครรภ์และเป็นโรคลมชักชนิด Generalized tonic-clonic seizure ยาต้านอาการชักข้อใดต่อไปนี้ควร 'หลีกเลี่ยง' การใช้มากที่สุดเนื่องจากมีความเสี่ยงสูงที่สุดต่อการเกิดความพิการแต่กำเนิดของทารก (Major congenital malformations) และลดระดับเชาวน์ปัญญา (Cognitive impairment)</t>
        </is>
      </c>
      <c r="D50" s="186" t="n"/>
      <c r="E50" s="186" t="inlineStr">
        <is>
          <t>Sodium valproate (Valproic acid)</t>
        </is>
      </c>
      <c r="F50" s="186" t="inlineStr">
        <is>
          <t>Lamotrigine</t>
        </is>
      </c>
      <c r="G50" s="186" t="inlineStr">
        <is>
          <t>Levetiracetam</t>
        </is>
      </c>
      <c r="H50" s="186" t="inlineStr">
        <is>
          <t>Oxcarbazepine</t>
        </is>
      </c>
      <c r="I50" s="188" t="inlineStr">
        <is>
          <t>Gabapentin</t>
        </is>
      </c>
      <c r="J50" s="185" t="inlineStr">
        <is>
          <t>1</t>
        </is>
      </c>
      <c r="K50" s="186" t="inlineStr">
        <is>
          <t>✅ คำตอบที่ถูกต้อง: ข้อ ก. Sodium valproate (Valproic acid)
🎯 ทำไมข้อนี้ถึงถูก:
Valproate เพิ่มความเสี่ยงต่อการเกิดความพิการแต่กำเนิดรุนแรง โดยเฉพาะภาวะหลอดประสาทไม่ปิด (Neural tube defects เช่น Spina bifida สูงถึง 1-2%), ความผิดปกติของหัวใจ และ Craniofacial defects รวมถึงลดระดับ IQ และเพิ่มความเสี่ยงต่อ Autism spectrum disorders ของทารกในระยะยาว แนวทางเวชปฏิบัติจึงแนะนำให้หลีกเลี่ยงการใช้ Valproate ในสตรีวัยเจริญพันธุ์หากมีทางเลือกอื่น และเปลี่ยนเป็น Lamotrigine หรือ Levetiracetam ร่วมกับเสริม Folic acid 5 mg/day ล่วงหน้าก่อนตั้งครรภ์
🔍 ข้ออื่นผิดเพราะอะไร:
• ข้อ ข. (Lamotrigine) และ ข้อ ค. (Levetiracetam): เป็นยาต้านชักที่มีความปลอดภัยสูงสุดในสตรีมีครรภ์ (Lowest teratogenic risk) เป็นยาทางเลือกแรกในผู้หญิงวัยเจริญพันธุ์
• ข้อ ง. (Oxcarbazepine): มีความเสี่ยงต่ำกว่า Valproate มาก
• ข้อ จ. (Gabapentin): ไม่ใช่ยาหลักสำหรับ Generalized seizure แต่มีความเสี่ยงต่อทารกต่ำกว่า Valproate</t>
        </is>
      </c>
      <c r="L50" s="186" t="n"/>
      <c r="M50" s="186" t="inlineStr">
        <is>
          <t>Neurologic</t>
        </is>
      </c>
      <c r="N50" s="186" t="inlineStr">
        <is>
          <t>Headache (migraine, tension)</t>
        </is>
      </c>
      <c r="O50" s="185" t="inlineStr">
        <is>
          <t>Clinic</t>
        </is>
      </c>
      <c r="P50" s="186" t="inlineStr">
        <is>
          <t>ข้อ 48 Pharma Plus เล่มม่วง (เฉลยข้อ จ)</t>
        </is>
      </c>
      <c r="Q50" s="185" t="inlineStr">
        <is>
          <t>แบบฝึกหัด</t>
        </is>
      </c>
      <c r="R50" s="185" t="inlineStr">
        <is>
          <t>เล่มม่วง</t>
        </is>
      </c>
      <c r="S50" s="185" t="n"/>
    </row>
    <row r="51" ht="24" customHeight="1" s="49">
      <c r="A51" s="187" t="n">
        <v>49</v>
      </c>
      <c r="B51" s="186" t="n"/>
      <c r="C51" s="186" t="inlineStr">
        <is>
          <t>ข้อความต่อไปนี้ เกี่ยวกับ lorazepam ผิด</t>
        </is>
      </c>
      <c r="D51" s="186" t="n"/>
      <c r="E51" s="186" t="inlineStr">
        <is>
          <t>ออกฤทธิ์โดยการกระตุ้น GABA neurotransmission</t>
        </is>
      </c>
      <c r="F51" s="186" t="inlineStr">
        <is>
          <t>Overdose ของ lorazepam สามารถใช้ flumazenil ซึ่งเป็น antidote รักษาได้</t>
        </is>
      </c>
      <c r="G51" s="186" t="inlineStr">
        <is>
          <t>ถ้าใช้เป็นระยะเวลานานแล้วหยุดยา จะก่อให้เกิด withdrawal symptoms ได้</t>
        </is>
      </c>
      <c r="H51" s="186" t="inlineStr">
        <is>
          <t>เป็น hepatic drug-metabolizing enzyme inducer</t>
        </is>
      </c>
      <c r="I51" s="188" t="inlineStr">
        <is>
          <t>ไม่ก่อให้เกิด hang over effect เหมือน diazepam</t>
        </is>
      </c>
      <c r="J51" s="185" t="inlineStr">
        <is>
          <t>4</t>
        </is>
      </c>
      <c r="K51" s="186" t="inlineStr">
        <is>
          <t>✅ คำตอบที่ถูกต้อง: ข้อ ง. เป็น hepatic drug-metabolizing enzyme inducer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t>
        </is>
      </c>
      <c r="L51" s="186" t="n"/>
      <c r="M51" s="186" t="inlineStr">
        <is>
          <t>Neurologic</t>
        </is>
      </c>
      <c r="N51" s="186" t="inlineStr">
        <is>
          <t>Headache (migraine, tension)</t>
        </is>
      </c>
      <c r="O51" s="185" t="inlineStr">
        <is>
          <t>Clinic</t>
        </is>
      </c>
      <c r="P51" s="186" t="inlineStr">
        <is>
          <t>ข้อ 49 Pharma Plus เล่มม่วง (เฉลยข้อ ง)</t>
        </is>
      </c>
      <c r="Q51" s="185" t="inlineStr">
        <is>
          <t>แบบฝึกหัด</t>
        </is>
      </c>
      <c r="R51" s="185" t="inlineStr">
        <is>
          <t>เล่มม่วง</t>
        </is>
      </c>
      <c r="S51" s="185" t="n"/>
    </row>
    <row r="52" ht="24" customHeight="1" s="49">
      <c r="A52" s="187" t="n">
        <v>50</v>
      </c>
      <c r="B52" s="186" t="n"/>
      <c r="C52" s="186"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D52" s="186" t="n"/>
      <c r="E52" s="186" t="inlineStr">
        <is>
          <t>Noradrenergic neurons จาก locus ceruleus ไปยัง cerebral cortex</t>
        </is>
      </c>
      <c r="F52" s="186" t="inlineStr">
        <is>
          <t>Serotoninergic neurons จาก raphe nucleus ไปยัง cerebral cortex</t>
        </is>
      </c>
      <c r="G52" s="186" t="inlineStr">
        <is>
          <t>Cholinergic neurons จาก septum ไปยัง hippocampus</t>
        </is>
      </c>
      <c r="H52" s="186" t="inlineStr">
        <is>
          <t>Dopaminergic neurons จาก midbrain ไปยัง limbic system</t>
        </is>
      </c>
      <c r="I52" s="188" t="inlineStr">
        <is>
          <t>GABAergic neurons จาก striatum ไปยัง substantial nigra</t>
        </is>
      </c>
      <c r="J52" s="185" t="inlineStr">
        <is>
          <t>3</t>
        </is>
      </c>
      <c r="K52" s="186" t="inlineStr">
        <is>
          <t>✅ คำตอบที่ถูกต้อง: ข้อ ค. Cholinergic neurons จาก septum ไปยัง hippocampus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t>
        </is>
      </c>
      <c r="L52" s="186" t="n"/>
      <c r="M52" s="186" t="inlineStr">
        <is>
          <t>Neurologic</t>
        </is>
      </c>
      <c r="N52" s="186" t="inlineStr">
        <is>
          <t>Dementia, Alzheimer's</t>
        </is>
      </c>
      <c r="O52" s="185" t="inlineStr">
        <is>
          <t>Clinic</t>
        </is>
      </c>
      <c r="P52" s="186" t="inlineStr">
        <is>
          <t>ข้อ 50 Pharma Plus เล่มม่วง (เฉลยข้อ ค)</t>
        </is>
      </c>
      <c r="Q52" s="185" t="inlineStr">
        <is>
          <t>แบบฝึกหัด</t>
        </is>
      </c>
      <c r="R52" s="185" t="inlineStr">
        <is>
          <t>เล่มม่วง</t>
        </is>
      </c>
      <c r="S52" s="185" t="n"/>
    </row>
    <row r="53" ht="24" customHeight="1" s="49">
      <c r="A53" s="187" t="n">
        <v>51</v>
      </c>
      <c r="B53" s="186" t="n"/>
      <c r="C53" s="186" t="inlineStr">
        <is>
          <t>พยาธิสภาพที่พบในสมองของผู้ป่วย Alzheimer's disease นั้น ได้แก่ลักษณะดังต่อไปนี้</t>
        </is>
      </c>
      <c r="D53" s="186" t="n"/>
      <c r="E53" s="186" t="inlineStr">
        <is>
          <t>ปริมาณ choline ในสมองมากกว่าปกติ</t>
        </is>
      </c>
      <c r="F53" s="186" t="inlineStr">
        <is>
          <t>เนื้อสมองมี neurofibrillary tangles และ senile plaque มากกว่าปกติ</t>
        </is>
      </c>
      <c r="G53" s="186" t="inlineStr">
        <is>
          <t>มี enzyme choline acetyltransferase มากกว่าปกติ</t>
        </is>
      </c>
      <c r="H53" s="186" t="inlineStr">
        <is>
          <t>สมองมีขนาดใหญ่กว่าปกติ</t>
        </is>
      </c>
      <c r="I53" s="188" t="inlineStr">
        <is>
          <t>มีปริมาณ enzyme Monoamine oxidase ในสมองมากกว่าปกติ</t>
        </is>
      </c>
      <c r="J53" s="185" t="inlineStr">
        <is>
          <t>2</t>
        </is>
      </c>
      <c r="K53" s="186" t="inlineStr">
        <is>
          <t>✅ คำตอบที่ถูกต้อง: ข้อ ข. เนื้อสมองมี neurofibrillary tangles และ senile plaque มากกว่าปกติ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t>
        </is>
      </c>
      <c r="L53" s="186" t="n"/>
      <c r="M53" s="186" t="inlineStr">
        <is>
          <t>Neurologic</t>
        </is>
      </c>
      <c r="N53" s="186" t="inlineStr">
        <is>
          <t>Dementia, Alzheimer's</t>
        </is>
      </c>
      <c r="O53" s="185" t="inlineStr">
        <is>
          <t>Clinic</t>
        </is>
      </c>
      <c r="P53" s="186" t="inlineStr">
        <is>
          <t>ข้อ 51 Pharma Plus เล่มม่วง (เฉลยข้อ ข)</t>
        </is>
      </c>
      <c r="Q53" s="185" t="inlineStr">
        <is>
          <t>แบบฝึกหัด</t>
        </is>
      </c>
      <c r="R53" s="185" t="inlineStr">
        <is>
          <t>เล่มม่วง</t>
        </is>
      </c>
      <c r="S53" s="185" t="n"/>
    </row>
    <row r="54" ht="24" customHeight="1" s="49">
      <c r="A54" s="187" t="n">
        <v>52</v>
      </c>
      <c r="B54" s="186" t="n"/>
      <c r="C54" s="186"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D54" s="186" t="n"/>
      <c r="E54" s="186" t="inlineStr">
        <is>
          <t>Cholinergic antagonists</t>
        </is>
      </c>
      <c r="F54" s="186" t="inlineStr">
        <is>
          <t>Acetylcholine esterase inhibitors</t>
        </is>
      </c>
      <c r="G54" s="186" t="inlineStr">
        <is>
          <t>Estrogen hormone</t>
        </is>
      </c>
      <c r="H54" s="186" t="inlineStr">
        <is>
          <t>Acetylcholine precursors</t>
        </is>
      </c>
      <c r="I54" s="188" t="inlineStr">
        <is>
          <t>NSAID (Non-Steroidal Anti-inflammatory Drugs)</t>
        </is>
      </c>
      <c r="J54" s="185" t="inlineStr">
        <is>
          <t>1</t>
        </is>
      </c>
      <c r="K54" s="186" t="inlineStr">
        <is>
          <t>✅ คำตอบที่ถูกต้อง: ข้อ ก. Cholinergic antagonists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t>
        </is>
      </c>
      <c r="L54" s="186" t="n"/>
      <c r="M54" s="186" t="inlineStr">
        <is>
          <t>Neurologic</t>
        </is>
      </c>
      <c r="N54" s="186" t="inlineStr">
        <is>
          <t>Dementia, Alzheimer's</t>
        </is>
      </c>
      <c r="O54" s="185" t="inlineStr">
        <is>
          <t>Clinic</t>
        </is>
      </c>
      <c r="P54" s="186" t="inlineStr">
        <is>
          <t>ข้อ 52 Pharma Plus เล่มม่วง (เฉลยข้อ ก)</t>
        </is>
      </c>
      <c r="Q54" s="185" t="inlineStr">
        <is>
          <t>แบบฝึกหัด</t>
        </is>
      </c>
      <c r="R54" s="185" t="inlineStr">
        <is>
          <t>เล่มม่วง</t>
        </is>
      </c>
      <c r="S54" s="185" t="n"/>
    </row>
    <row r="55" ht="24" customHeight="1" s="49">
      <c r="A55" s="187" t="n">
        <v>53</v>
      </c>
      <c r="B55" s="186"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t>
        </is>
      </c>
      <c r="C55" s="186" t="inlineStr">
        <is>
          <t>ยาบรรเทาอาการความจำเสื่อมตัวใดไม่ควรใช้ในผู้ป่วยรายนี้</t>
        </is>
      </c>
      <c r="D55" s="186" t="n"/>
      <c r="E55" s="186" t="inlineStr">
        <is>
          <t>Galantamine</t>
        </is>
      </c>
      <c r="F55" s="186" t="inlineStr">
        <is>
          <t>Tacrine</t>
        </is>
      </c>
      <c r="G55" s="186" t="inlineStr">
        <is>
          <t>Donepezil</t>
        </is>
      </c>
      <c r="H55" s="186" t="inlineStr">
        <is>
          <t>Rivastigmine</t>
        </is>
      </c>
      <c r="I55" s="188" t="inlineStr">
        <is>
          <t>ทุกตัวในข้อ ก ถึง ง</t>
        </is>
      </c>
      <c r="J55" s="185" t="inlineStr">
        <is>
          <t>2</t>
        </is>
      </c>
      <c r="K55" s="186" t="inlineStr">
        <is>
          <t>✅ คำตอบที่ถูกต้อง: ข้อ ข. Tacrine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t>
        </is>
      </c>
      <c r="L55" s="186" t="n"/>
      <c r="M55" s="186" t="inlineStr">
        <is>
          <t>Neurologic</t>
        </is>
      </c>
      <c r="N55" s="186" t="inlineStr">
        <is>
          <t>Dementia, Alzheimer's</t>
        </is>
      </c>
      <c r="O55" s="185" t="inlineStr">
        <is>
          <t>Clinic</t>
        </is>
      </c>
      <c r="P55" s="186" t="inlineStr">
        <is>
          <t>ข้อ 53 Pharma Plus เล่มม่วง (เฉลยข้อ ข)</t>
        </is>
      </c>
      <c r="Q55" s="185" t="inlineStr">
        <is>
          <t>แบบฝึกหัด</t>
        </is>
      </c>
      <c r="R55" s="185" t="inlineStr">
        <is>
          <t>เล่มม่วง</t>
        </is>
      </c>
      <c r="S55" s="185" t="n"/>
    </row>
    <row r="56" ht="24" customHeight="1" s="49">
      <c r="A56" s="187" t="n">
        <v>54</v>
      </c>
      <c r="B56" s="186" t="n"/>
      <c r="C56" s="186" t="inlineStr">
        <is>
          <t>ยาใดต่อไปนี้เป็นยารักษาโรคอัลไซเมอร์ ระดับ severe ได้</t>
        </is>
      </c>
      <c r="D56" s="186" t="n"/>
      <c r="E56" s="186" t="inlineStr">
        <is>
          <t>Donepezil</t>
        </is>
      </c>
      <c r="F56" s="186" t="inlineStr">
        <is>
          <t>Rivastigmine</t>
        </is>
      </c>
      <c r="G56" s="186" t="inlineStr">
        <is>
          <t>Galantamine</t>
        </is>
      </c>
      <c r="H56" s="186" t="inlineStr">
        <is>
          <t>Tacrine</t>
        </is>
      </c>
      <c r="I56" s="188" t="inlineStr">
        <is>
          <t>Memantine</t>
        </is>
      </c>
      <c r="J56" s="185" t="inlineStr">
        <is>
          <t>1</t>
        </is>
      </c>
      <c r="K56" s="186" t="inlineStr">
        <is>
          <t>✅ คำตอบที่ถูกต้อง: ข้อ ก. Donepezil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t>
        </is>
      </c>
      <c r="L56" s="186" t="n"/>
      <c r="M56" s="186" t="inlineStr">
        <is>
          <t>Neurologic</t>
        </is>
      </c>
      <c r="N56" s="186" t="inlineStr">
        <is>
          <t>Dementia, Alzheimer's</t>
        </is>
      </c>
      <c r="O56" s="185" t="inlineStr">
        <is>
          <t>Clinic</t>
        </is>
      </c>
      <c r="P56" s="186" t="inlineStr">
        <is>
          <t>ข้อ 54 Pharma Plus เล่มม่วง (เฉลยข้อ ก จ)</t>
        </is>
      </c>
      <c r="Q56" s="185" t="inlineStr">
        <is>
          <t>แบบฝึกหัด</t>
        </is>
      </c>
      <c r="R56" s="185" t="inlineStr">
        <is>
          <t>เล่มม่วง</t>
        </is>
      </c>
      <c r="S56" s="185" t="n"/>
    </row>
    <row r="57" ht="24" customHeight="1" s="49">
      <c r="A57" s="187" t="n">
        <v>55</v>
      </c>
      <c r="B57" s="186" t="n"/>
      <c r="C57" s="186" t="inlineStr">
        <is>
          <t>“Plaques protein” ต้นเหตุของโรคอัลไซเมอร์เกิดจากทำลายโปรตีนใดผิดปกติไป</t>
        </is>
      </c>
      <c r="D57" s="186" t="n"/>
      <c r="E57" s="186" t="inlineStr">
        <is>
          <t>β - Amyloid protein</t>
        </is>
      </c>
      <c r="F57" s="186" t="inlineStr">
        <is>
          <t>Intracellular Neurofibrillary Tangles (NFTs)</t>
        </is>
      </c>
      <c r="G57" s="186" t="inlineStr">
        <is>
          <t>Tau protein</t>
        </is>
      </c>
      <c r="H57" s="186" t="inlineStr">
        <is>
          <t>Myelin</t>
        </is>
      </c>
      <c r="I57" s="188" t="inlineStr">
        <is>
          <t>N-acetylgalactosamine-4-sulfatase</t>
        </is>
      </c>
      <c r="J57" s="185" t="inlineStr">
        <is>
          <t>1</t>
        </is>
      </c>
      <c r="K57" s="186" t="inlineStr">
        <is>
          <t>✅ คำตอบที่ถูกต้อง: ข้อ ก. β - Amyloid protein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t>
        </is>
      </c>
      <c r="L57" s="186" t="n"/>
      <c r="M57" s="186" t="inlineStr">
        <is>
          <t>Neurologic</t>
        </is>
      </c>
      <c r="N57" s="186" t="inlineStr">
        <is>
          <t>Headache (migraine, tension)</t>
        </is>
      </c>
      <c r="O57" s="185" t="inlineStr">
        <is>
          <t>Clinic</t>
        </is>
      </c>
      <c r="P57" s="186" t="inlineStr">
        <is>
          <t>ข้อ 55 Pharma Plus เล่มม่วง (เฉลยข้อ ก)</t>
        </is>
      </c>
      <c r="Q57" s="185" t="inlineStr">
        <is>
          <t>แบบฝึกหัด</t>
        </is>
      </c>
      <c r="R57" s="185" t="inlineStr">
        <is>
          <t>เล่มม่วง</t>
        </is>
      </c>
      <c r="S57" s="185" t="n"/>
    </row>
    <row r="58" ht="24" customHeight="1" s="49">
      <c r="A58" s="187" t="n">
        <v>56</v>
      </c>
      <c r="B58" s="186" t="n"/>
      <c r="C58" s="186" t="inlineStr">
        <is>
          <t>ข้อใดไม่ใช่กลไกการเกิดโรคอัลไซเมอร์</t>
        </is>
      </c>
      <c r="D58" s="186" t="n"/>
      <c r="E58" s="186" t="inlineStr">
        <is>
          <t>ขาด serotonin และ dopamine ทำให้ behavioral disturbances</t>
        </is>
      </c>
      <c r="F58" s="186" t="inlineStr">
        <is>
          <t>ขาด Acetylcholine ทำให้ memory loss</t>
        </is>
      </c>
      <c r="G58" s="186" t="inlineStr">
        <is>
          <t>Glutamate มีน้อยเกินไปโดยหลั่งจากการกระตุ้น receptor ด้วย แคลเซียม</t>
        </is>
      </c>
      <c r="H58" s="186" t="inlineStr">
        <is>
          <t>การทำงานของ monoamine oxidase type B เพิ่มขึ้น</t>
        </is>
      </c>
      <c r="I58" s="188" t="inlineStr">
        <is>
          <t>เกิดการสะสมของ plaques และ tangles protein</t>
        </is>
      </c>
      <c r="J58" s="185" t="inlineStr">
        <is>
          <t>1</t>
        </is>
      </c>
      <c r="K58" s="186" t="inlineStr">
        <is>
          <t>✅ คำตอบที่ถูกต้อง: ข้อ ก. ขาด serotonin และ dopamine ทำให้ behavioral disturbances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t>
        </is>
      </c>
      <c r="L58" s="186" t="n"/>
      <c r="M58" s="186" t="inlineStr">
        <is>
          <t>Neurologic</t>
        </is>
      </c>
      <c r="N58" s="186" t="inlineStr">
        <is>
          <t>Dementia, Alzheimer's</t>
        </is>
      </c>
      <c r="O58" s="185" t="inlineStr">
        <is>
          <t>Clinic</t>
        </is>
      </c>
      <c r="P58" s="186" t="inlineStr">
        <is>
          <t>ข้อ 56 Pharma Plus เล่มม่วง (เฉลยข้อ ก ค)</t>
        </is>
      </c>
      <c r="Q58" s="185" t="inlineStr">
        <is>
          <t>แบบฝึกหัด</t>
        </is>
      </c>
      <c r="R58" s="185" t="inlineStr">
        <is>
          <t>เล่มม่วง</t>
        </is>
      </c>
      <c r="S58" s="185" t="n"/>
    </row>
    <row r="59" ht="24" customHeight="1" s="49">
      <c r="A59" s="187" t="n">
        <v>57</v>
      </c>
      <c r="B59" s="186"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t>
        </is>
      </c>
      <c r="C59" s="186" t="inlineStr">
        <is>
          <t>ยาตัวที่อาจมีผลทำให้อาการของโรค Parkinson เลวลงในผู้ป่วยรายนี้</t>
        </is>
      </c>
      <c r="D59" s="186" t="n"/>
      <c r="E59" s="186" t="inlineStr">
        <is>
          <t>Reserpine</t>
        </is>
      </c>
      <c r="F59" s="186" t="inlineStr">
        <is>
          <t>Hydralazine</t>
        </is>
      </c>
      <c r="G59" s="186" t="inlineStr">
        <is>
          <t>Hydrochlorothiazide</t>
        </is>
      </c>
      <c r="H59" s="186" t="inlineStr">
        <is>
          <t>Naproxen</t>
        </is>
      </c>
      <c r="I59" s="188" t="inlineStr">
        <is>
          <t>Selegiline</t>
        </is>
      </c>
      <c r="J59" s="185" t="inlineStr">
        <is>
          <t>1</t>
        </is>
      </c>
      <c r="K59" s="186" t="inlineStr">
        <is>
          <t>✅ คำตอบที่ถูกต้อง: ข้อ ก. Reserpine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t>
        </is>
      </c>
      <c r="L59" s="186" t="n"/>
      <c r="M59" s="186" t="inlineStr">
        <is>
          <t>Neurologic</t>
        </is>
      </c>
      <c r="N59" s="186" t="inlineStr">
        <is>
          <t>Headache (migraine, tension)</t>
        </is>
      </c>
      <c r="O59" s="185" t="inlineStr">
        <is>
          <t>Clinic</t>
        </is>
      </c>
      <c r="P59" s="186" t="inlineStr">
        <is>
          <t>ข้อ 57 Pharma Plus เล่มม่วง (เฉลยข้อ ก)</t>
        </is>
      </c>
      <c r="Q59" s="185" t="inlineStr">
        <is>
          <t>แบบฝึกหัด</t>
        </is>
      </c>
      <c r="R59" s="185" t="inlineStr">
        <is>
          <t>เล่มม่วง</t>
        </is>
      </c>
      <c r="S59" s="185" t="n"/>
    </row>
    <row r="60" ht="24" customHeight="1" s="49">
      <c r="A60" s="187" t="n">
        <v>58</v>
      </c>
      <c r="B60" s="186" t="n"/>
      <c r="C60" s="186" t="inlineStr">
        <is>
          <t>ยา benserazide ที่ผู้ป่วยได้รับ ออกฤทธิ์ยับยั้งที่ enzyme ใด</t>
        </is>
      </c>
      <c r="D60" s="186" t="n"/>
      <c r="E60" s="186" t="inlineStr">
        <is>
          <t>Monoamine oxidase-A</t>
        </is>
      </c>
      <c r="F60" s="186" t="inlineStr">
        <is>
          <t>Monoamine oxidase-B</t>
        </is>
      </c>
      <c r="G60" s="186" t="inlineStr">
        <is>
          <t>Dopa decarboxylase</t>
        </is>
      </c>
      <c r="H60" s="186" t="inlineStr">
        <is>
          <t>Catechol-O-methyltransferase</t>
        </is>
      </c>
      <c r="I60" s="188" t="inlineStr">
        <is>
          <t>Acetyltransferase</t>
        </is>
      </c>
      <c r="J60" s="185" t="inlineStr">
        <is>
          <t>3</t>
        </is>
      </c>
      <c r="K60" s="186" t="inlineStr">
        <is>
          <t>✅ คำตอบที่ถูกต้อง: ข้อ ค. Dopa decarboxylase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t>
        </is>
      </c>
      <c r="L60" s="186" t="n"/>
      <c r="M60" s="186" t="inlineStr">
        <is>
          <t>Neurologic</t>
        </is>
      </c>
      <c r="N60" s="186" t="inlineStr">
        <is>
          <t>Parkinson disease</t>
        </is>
      </c>
      <c r="O60" s="185" t="inlineStr">
        <is>
          <t>Clinic</t>
        </is>
      </c>
      <c r="P60" s="186" t="inlineStr">
        <is>
          <t>ข้อ 58 Pharma Plus เล่มม่วง (เฉลยข้อ ค)</t>
        </is>
      </c>
      <c r="Q60" s="185" t="inlineStr">
        <is>
          <t>แบบฝึกหัด</t>
        </is>
      </c>
      <c r="R60" s="185" t="inlineStr">
        <is>
          <t>เล่มม่วง</t>
        </is>
      </c>
      <c r="S60" s="185" t="n"/>
    </row>
    <row r="61" ht="24" customHeight="1" s="49">
      <c r="A61" s="187" t="n">
        <v>59</v>
      </c>
      <c r="B61" s="186" t="n"/>
      <c r="C61" s="186" t="inlineStr">
        <is>
          <t>ยา selegiline ที่ผู้ป่วยได้รับ มีกลไกการออกฤทธิ์อย่างไร</t>
        </is>
      </c>
      <c r="D61" s="186" t="n"/>
      <c r="E61" s="186" t="inlineStr">
        <is>
          <t>Dopamine reuptake inhibitor</t>
        </is>
      </c>
      <c r="F61" s="186" t="inlineStr">
        <is>
          <t>NMDA receptor antagonist</t>
        </is>
      </c>
      <c r="G61" s="186" t="inlineStr">
        <is>
          <t>Catechol-O-methyltransferase inhibitor</t>
        </is>
      </c>
      <c r="H61" s="186" t="inlineStr">
        <is>
          <t>Dopa decarboxylase inhibitor</t>
        </is>
      </c>
      <c r="I61" s="188" t="inlineStr">
        <is>
          <t>Monoamine oxidase-B inhibitor</t>
        </is>
      </c>
      <c r="J61" s="185" t="inlineStr">
        <is>
          <t>5</t>
        </is>
      </c>
      <c r="K61" s="186" t="inlineStr">
        <is>
          <t>✅ คำตอบที่ถูกต้อง: ข้อ จ. Monoamine oxidase-B inhibitor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t>
        </is>
      </c>
      <c r="L61" s="186" t="n"/>
      <c r="M61" s="186" t="inlineStr">
        <is>
          <t>Neurologic</t>
        </is>
      </c>
      <c r="N61" s="186" t="inlineStr">
        <is>
          <t>Parkinson disease</t>
        </is>
      </c>
      <c r="O61" s="185" t="inlineStr">
        <is>
          <t>Clinic</t>
        </is>
      </c>
      <c r="P61" s="186" t="inlineStr">
        <is>
          <t>ข้อ 59 Pharma Plus เล่มม่วง (เฉลยข้อ จ)</t>
        </is>
      </c>
      <c r="Q61" s="185" t="inlineStr">
        <is>
          <t>แบบฝึกหัด</t>
        </is>
      </c>
      <c r="R61" s="185" t="inlineStr">
        <is>
          <t>เล่มม่วง</t>
        </is>
      </c>
      <c r="S61" s="185" t="n"/>
    </row>
    <row r="62" ht="24" customHeight="1" s="49">
      <c r="A62" s="187" t="n">
        <v>60</v>
      </c>
      <c r="B62" s="186" t="n"/>
      <c r="C62" s="186" t="inlineStr">
        <is>
          <t>ยาชนิดใดห้ามใช้ร่วมกับ selegiline</t>
        </is>
      </c>
      <c r="D62" s="186" t="n"/>
      <c r="E62" s="186" t="inlineStr">
        <is>
          <t>Pindolol</t>
        </is>
      </c>
      <c r="F62" s="186" t="inlineStr">
        <is>
          <t>Pethidine</t>
        </is>
      </c>
      <c r="G62" s="186" t="inlineStr">
        <is>
          <t>Propranolol</t>
        </is>
      </c>
      <c r="H62" s="186" t="inlineStr">
        <is>
          <t>Pentamidine</t>
        </is>
      </c>
      <c r="I62" s="188" t="inlineStr">
        <is>
          <t>Pentoxifylline</t>
        </is>
      </c>
      <c r="J62" s="185" t="inlineStr">
        <is>
          <t>2</t>
        </is>
      </c>
      <c r="K62" s="186" t="inlineStr">
        <is>
          <t>✅ คำตอบที่ถูกต้อง: ข้อ ข. Pethidine
🎯 ทำไมข้อนี้ถึงถูก: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t>
        </is>
      </c>
      <c r="L62" s="186" t="n"/>
      <c r="M62" s="186" t="inlineStr">
        <is>
          <t>Neurologic</t>
        </is>
      </c>
      <c r="N62" s="186" t="inlineStr">
        <is>
          <t>Headache (migraine, tension)</t>
        </is>
      </c>
      <c r="O62" s="185" t="inlineStr">
        <is>
          <t>Clinic</t>
        </is>
      </c>
      <c r="P62" s="186" t="inlineStr">
        <is>
          <t>ข้อ 60 Pharma Plus เล่มม่วง (เฉลยข้อ ข)</t>
        </is>
      </c>
      <c r="Q62" s="185" t="inlineStr">
        <is>
          <t>แบบฝึกหัด</t>
        </is>
      </c>
      <c r="R62" s="185" t="inlineStr">
        <is>
          <t>เล่มม่วง</t>
        </is>
      </c>
      <c r="S62" s="185" t="n"/>
    </row>
    <row r="63" ht="24" customHeight="1" s="49">
      <c r="A63" s="187" t="n">
        <v>61</v>
      </c>
      <c r="B63" s="186" t="n"/>
      <c r="C63" s="186" t="inlineStr">
        <is>
          <t>ถ้าช่วงนี้ผู้ป่วยเริ่มมีปัญหาการเกิดอาการของ dyskinesia ควรจะแก้ไขอย่างไร</t>
        </is>
      </c>
      <c r="D63" s="186" t="n"/>
      <c r="E63" s="186" t="inlineStr">
        <is>
          <t>หยุดยา selegiline</t>
        </is>
      </c>
      <c r="F63" s="186" t="inlineStr">
        <is>
          <t>ให้ bromocriptine</t>
        </is>
      </c>
      <c r="G63" s="186" t="inlineStr">
        <is>
          <t>ลดขนาดยา benserazide</t>
        </is>
      </c>
      <c r="H63" s="186" t="inlineStr">
        <is>
          <t>หยุดยา selegiline และให้ bromocriptine</t>
        </is>
      </c>
      <c r="I63" s="188" t="inlineStr">
        <is>
          <t>หยุดยา selegiline ร่วมกับการลดขนาดยา benserazide และให้ bromocriptine</t>
        </is>
      </c>
      <c r="J63" s="185" t="inlineStr">
        <is>
          <t>1</t>
        </is>
      </c>
      <c r="K63" s="186" t="inlineStr">
        <is>
          <t>✅ คำตอบที่ถูกต้อง: ข้อ ก. หยุดยา selegiline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t>
        </is>
      </c>
      <c r="L63" s="186" t="n"/>
      <c r="M63" s="186" t="inlineStr">
        <is>
          <t>Neurologic</t>
        </is>
      </c>
      <c r="N63" s="186" t="inlineStr">
        <is>
          <t>Parkinson disease</t>
        </is>
      </c>
      <c r="O63" s="185" t="inlineStr">
        <is>
          <t>Clinic</t>
        </is>
      </c>
      <c r="P63" s="186" t="inlineStr">
        <is>
          <t>ข้อ 61 Pharma Plus เล่มม่วง (เฉลยข้อ )</t>
        </is>
      </c>
      <c r="Q63" s="185" t="inlineStr">
        <is>
          <t>แบบฝึกหัด</t>
        </is>
      </c>
      <c r="R63" s="185" t="inlineStr">
        <is>
          <t>เล่มม่วง</t>
        </is>
      </c>
      <c r="S63" s="185" t="n"/>
    </row>
    <row r="64" ht="24" customHeight="1" s="49">
      <c r="A64" s="187" t="n">
        <v>62</v>
      </c>
      <c r="B64" s="186" t="n"/>
      <c r="C64" s="186"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D64" s="186" t="n"/>
      <c r="E64" s="186" t="inlineStr">
        <is>
          <t>เขียนฉลากตัวบรรจงให้ผู้ป่วยอ่าน</t>
        </is>
      </c>
      <c r="F64" s="186" t="inlineStr">
        <is>
          <t>จัด pillbox ตามวันให้ผู้ป่วย และสอนให้ผู้ป่วยทำให้ตัวเองในวันถัดไป</t>
        </is>
      </c>
      <c r="G64" s="186" t="inlineStr">
        <is>
          <t>อ่านฉลากให้ผู้ป่วยฟังอย่างละเอียด ให้ผู้ป่วยซักถามเพิ่มเติม</t>
        </is>
      </c>
      <c r="H64" s="186" t="inlineStr">
        <is>
          <t>บอกให้ผู้ป่วยหาคนมาดูแลเรื่องยา</t>
        </is>
      </c>
      <c r="I64" s="188" t="inlineStr">
        <is>
          <t>ท าแผ่นพับภาษาไทย แนบให้ผู้ป่วยไปใช้</t>
        </is>
      </c>
      <c r="J64" s="185" t="inlineStr">
        <is>
          <t>1</t>
        </is>
      </c>
      <c r="K64" s="186" t="inlineStr">
        <is>
          <t>✅ คำตอบที่ถูกต้อง: ข้อ ก. เขียนฉลากตัวบรรจงให้ผู้ป่วยอ่าน
🎯 ทำไมข้อนี้ถึงถูก: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t>
        </is>
      </c>
      <c r="L64" s="186" t="n"/>
      <c r="M64" s="186" t="inlineStr">
        <is>
          <t>Neurologic</t>
        </is>
      </c>
      <c r="N64" s="186" t="inlineStr">
        <is>
          <t>Headache (migraine, tension)</t>
        </is>
      </c>
      <c r="O64" s="185" t="inlineStr">
        <is>
          <t>Clinic</t>
        </is>
      </c>
      <c r="P64" s="186" t="inlineStr">
        <is>
          <t>Mock PLE-CC 1 ข้อ 107</t>
        </is>
      </c>
      <c r="Q64" s="185" t="inlineStr">
        <is>
          <t>แบบฝึกหัด</t>
        </is>
      </c>
      <c r="R64" s="185" t="inlineStr">
        <is>
          <t>เล่มม่วง</t>
        </is>
      </c>
      <c r="S64" s="185" t="n"/>
    </row>
    <row r="65" ht="24" customHeight="1" s="49">
      <c r="A65" s="187" t="n">
        <v>63</v>
      </c>
      <c r="B65" s="186" t="n"/>
      <c r="C65" s="186" t="inlineStr">
        <is>
          <t>อาการของผู้ป่วยรายนี้ถือว่าเป็นการปวดหัวแบบใด</t>
        </is>
      </c>
      <c r="D65" s="186" t="n"/>
      <c r="E65" s="186" t="inlineStr">
        <is>
          <t>Tension-type headache</t>
        </is>
      </c>
      <c r="F65" s="186" t="inlineStr">
        <is>
          <t>Migraine headache</t>
        </is>
      </c>
      <c r="G65" s="186" t="inlineStr">
        <is>
          <t>Cluster headache</t>
        </is>
      </c>
      <c r="H65" s="186" t="inlineStr">
        <is>
          <t>Sinusitis headache</t>
        </is>
      </c>
      <c r="I65" s="188" t="inlineStr">
        <is>
          <t>Thunderclap headache</t>
        </is>
      </c>
      <c r="J65" s="185" t="inlineStr">
        <is>
          <t>1</t>
        </is>
      </c>
      <c r="K65" s="186" t="inlineStr">
        <is>
          <t>✅ คำตอบที่ถูกต้อง: ข้อ ก. Medication-Overuse Headache (MOH / Rebound headache)
🎯 ทำไมข้อนี้ถึงถูก: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t>
        </is>
      </c>
      <c r="L65" s="186" t="n"/>
      <c r="M65" s="186" t="inlineStr">
        <is>
          <t>Neurologic</t>
        </is>
      </c>
      <c r="N65" s="186" t="inlineStr">
        <is>
          <t>Headache (migraine, tension)</t>
        </is>
      </c>
      <c r="O65" s="185" t="inlineStr">
        <is>
          <t>Clinic</t>
        </is>
      </c>
      <c r="P65" s="186" t="inlineStr">
        <is>
          <t>Mock PLE-CC 1 ข้อ 108</t>
        </is>
      </c>
      <c r="Q65" s="185" t="inlineStr">
        <is>
          <t>แบบฝึกหัด</t>
        </is>
      </c>
      <c r="R65" s="185" t="inlineStr">
        <is>
          <t>เล่มม่วง</t>
        </is>
      </c>
      <c r="S65" s="185" t="n"/>
    </row>
    <row r="66" ht="24" customHeight="1" s="49">
      <c r="A66" s="187" t="n">
        <v>64</v>
      </c>
      <c r="B66" s="186" t="n"/>
      <c r="C66" s="186" t="inlineStr">
        <is>
          <t>ให้บอกแผนการรักษาที่เหมาะสมกับผู้ป่วยรายนี้</t>
        </is>
      </c>
      <c r="D66" s="186" t="n"/>
      <c r="E66" s="186" t="inlineStr">
        <is>
          <t>Diclofenac</t>
        </is>
      </c>
      <c r="F66" s="186" t="inlineStr">
        <is>
          <t>Paracetamol</t>
        </is>
      </c>
      <c r="G66" s="186" t="inlineStr">
        <is>
          <t>Dexamethasone</t>
        </is>
      </c>
      <c r="H66" s="186" t="inlineStr">
        <is>
          <t>Eleptriptan</t>
        </is>
      </c>
      <c r="I66" s="188" t="inlineStr">
        <is>
          <t>Nortriptyline</t>
        </is>
      </c>
      <c r="J66" s="185" t="inlineStr">
        <is>
          <t>1</t>
        </is>
      </c>
      <c r="K66" s="186" t="inlineStr">
        <is>
          <t>✅ คำตอบที่ถูกต้อง: ข้อ ก. Diclofenac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t>
        </is>
      </c>
      <c r="L66" s="186" t="n"/>
      <c r="M66" s="186" t="inlineStr">
        <is>
          <t>Neurologic</t>
        </is>
      </c>
      <c r="N66" s="186" t="inlineStr">
        <is>
          <t>Headache (migraine, tension)</t>
        </is>
      </c>
      <c r="O66" s="185" t="inlineStr">
        <is>
          <t>Clinic</t>
        </is>
      </c>
      <c r="P66" s="186" t="inlineStr">
        <is>
          <t>Mock PLE-CC 1 ข้อ 109</t>
        </is>
      </c>
      <c r="Q66" s="185" t="inlineStr">
        <is>
          <t>แบบฝึกหัด</t>
        </is>
      </c>
      <c r="R66" s="185" t="inlineStr">
        <is>
          <t>เล่มม่วง</t>
        </is>
      </c>
      <c r="S66" s="185" t="n"/>
    </row>
    <row r="67" ht="24" customHeight="1" s="49">
      <c r="A67" s="187" t="n">
        <v>65</v>
      </c>
      <c r="B67" s="186" t="n"/>
      <c r="C67" s="186" t="inlineStr">
        <is>
          <t>ผู้ป่วยรายนี้ไม่ควรได้รับยาป้องกันไมเกรนในข้อใด เพราะจะทำให้อาการของโรคซึมเศร้าแย่ลง</t>
        </is>
      </c>
      <c r="D67" s="186" t="n"/>
      <c r="E67" s="186" t="inlineStr">
        <is>
          <t>Topiramate</t>
        </is>
      </c>
      <c r="F67" s="186" t="inlineStr">
        <is>
          <t>Atenolol</t>
        </is>
      </c>
      <c r="G67" s="186" t="inlineStr">
        <is>
          <t>Vitamin B6</t>
        </is>
      </c>
      <c r="H67" s="186" t="inlineStr">
        <is>
          <t>amitriptyline</t>
        </is>
      </c>
      <c r="I67" s="188" t="inlineStr">
        <is>
          <t>flunarizine</t>
        </is>
      </c>
      <c r="J67" s="185" t="inlineStr">
        <is>
          <t>1</t>
        </is>
      </c>
      <c r="K67" s="186" t="inlineStr">
        <is>
          <t>✅ คำตอบที่ถูกต้อง: ข้อ ก. Topiramate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t>
        </is>
      </c>
      <c r="L67" s="186" t="n"/>
      <c r="M67" s="186" t="inlineStr">
        <is>
          <t>Neurologic</t>
        </is>
      </c>
      <c r="N67" s="186" t="inlineStr">
        <is>
          <t>Headache (migraine, tension)</t>
        </is>
      </c>
      <c r="O67" s="185" t="inlineStr">
        <is>
          <t>Clinic</t>
        </is>
      </c>
      <c r="P67" s="186" t="inlineStr">
        <is>
          <t>Mock PLE-CC 1 ข้อ 110</t>
        </is>
      </c>
      <c r="Q67" s="185" t="inlineStr">
        <is>
          <t>แบบฝึกหัด</t>
        </is>
      </c>
      <c r="R67" s="185" t="inlineStr">
        <is>
          <t>เล่มม่วง</t>
        </is>
      </c>
      <c r="S67" s="185" t="n"/>
    </row>
    <row r="68" ht="24" customHeight="1" s="49">
      <c r="A68" s="187" t="n">
        <v>66</v>
      </c>
      <c r="B68" s="186" t="n"/>
      <c r="C68" s="186" t="inlineStr">
        <is>
          <t>ผู้ป่วยที่ใช้ NSAIDS (เช่น naproxen) ในการรักษาไมเกรนบ่อยเกินไป อาจทำให้เกิดภาวะใด</t>
        </is>
      </c>
      <c r="D68" s="186" t="n"/>
      <c r="E68" s="186" t="inlineStr">
        <is>
          <t>rebound hypertension</t>
        </is>
      </c>
      <c r="F68" s="186" t="inlineStr">
        <is>
          <t>Medication overuse headache</t>
        </is>
      </c>
      <c r="G68" s="186" t="inlineStr">
        <is>
          <t>Serotonin syndrome</t>
        </is>
      </c>
      <c r="H68" s="186" t="inlineStr">
        <is>
          <t>orthostatic hypotension</t>
        </is>
      </c>
      <c r="I68" s="188" t="inlineStr">
        <is>
          <t>parkinsonism</t>
        </is>
      </c>
      <c r="J68" s="185" t="inlineStr">
        <is>
          <t>1</t>
        </is>
      </c>
      <c r="K68" s="186" t="inlineStr">
        <is>
          <t>✅ คำตอบที่ถูกต้อง: ข้อ ก. rebound hypertension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t>
        </is>
      </c>
      <c r="L68" s="186" t="n"/>
      <c r="M68" s="186" t="inlineStr">
        <is>
          <t>Neurologic</t>
        </is>
      </c>
      <c r="N68" s="186" t="inlineStr">
        <is>
          <t>Headache (migraine, tension)</t>
        </is>
      </c>
      <c r="O68" s="185" t="inlineStr">
        <is>
          <t>Clinic</t>
        </is>
      </c>
      <c r="P68" s="186" t="inlineStr">
        <is>
          <t>Mock PLE-CC 1 ข้อ 112</t>
        </is>
      </c>
      <c r="Q68" s="185" t="inlineStr">
        <is>
          <t>แบบฝึกหัด</t>
        </is>
      </c>
      <c r="R68" s="185" t="inlineStr">
        <is>
          <t>เล่มม่วง</t>
        </is>
      </c>
      <c r="S68" s="185" t="n"/>
    </row>
    <row r="69" ht="24" customHeight="1" s="49">
      <c r="A69" s="187" t="n">
        <v>67</v>
      </c>
      <c r="B69" s="186" t="n"/>
      <c r="C69" s="186"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D69" s="186" t="n"/>
      <c r="E69" s="186" t="inlineStr">
        <is>
          <t>Levetiracetam หรือ Lamotrigine</t>
        </is>
      </c>
      <c r="F69" s="186" t="inlineStr">
        <is>
          <t>Sodium valproate (Valproic acid)</t>
        </is>
      </c>
      <c r="G69" s="186" t="inlineStr">
        <is>
          <t>Phenytoin</t>
        </is>
      </c>
      <c r="H69" s="186" t="inlineStr">
        <is>
          <t>Carbamazepine</t>
        </is>
      </c>
      <c r="I69" s="188" t="inlineStr">
        <is>
          <t>Phenobarbital</t>
        </is>
      </c>
      <c r="J69" s="185" t="inlineStr">
        <is>
          <t>1</t>
        </is>
      </c>
      <c r="K69" s="186" t="inlineStr">
        <is>
          <t>✅ คำตอบที่ถูกต้อง: ข้อ ก. Levetiracetam หรือ Lamotrigine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t>
        </is>
      </c>
      <c r="L69" s="186" t="n"/>
      <c r="M69" s="186" t="inlineStr">
        <is>
          <t>Neurologic</t>
        </is>
      </c>
      <c r="N69" s="186" t="inlineStr">
        <is>
          <t>Epilepsy</t>
        </is>
      </c>
      <c r="O69" s="185" t="inlineStr">
        <is>
          <t>Clinic</t>
        </is>
      </c>
      <c r="P69" s="186" t="inlineStr">
        <is>
          <t>PLE-CC1 ปี 2566 Day 1 ข้อ 6</t>
        </is>
      </c>
      <c r="Q69" s="185" t="inlineStr">
        <is>
          <t>ข้อสอบจริง</t>
        </is>
      </c>
      <c r="R69" s="185" t="inlineStr">
        <is>
          <t>2566</t>
        </is>
      </c>
      <c r="S69" s="185" t="n"/>
    </row>
    <row r="70" ht="24" customHeight="1" s="49">
      <c r="A70" s="187" t="n">
        <v>68</v>
      </c>
      <c r="B70" s="186" t="n"/>
      <c r="C70" s="186" t="inlineStr">
        <is>
          <t>ยาต้านอาการชัก Phenytoin มีกลไกการออกฤทธิ์ทางเภสัชวิทยาหลักตามข้อใด</t>
        </is>
      </c>
      <c r="D70" s="186" t="n"/>
      <c r="E70" s="186" t="inlineStr">
        <is>
          <t>ยับยั้ง Voltage-gated sodium channels (VGSC) ในรูป Inactive state ทำให้ลดการส่งกระแสประสาทความถี่สูงซ้ำๆ (Repetitive neuronal firing)</t>
        </is>
      </c>
      <c r="F70" s="186" t="inlineStr">
        <is>
          <t>เพิ่มการทำงานของเอนไซม์ GABA transaminase ทำให้ระดับ GABA ลดลง</t>
        </is>
      </c>
      <c r="G70" s="186" t="inlineStr">
        <is>
          <t>ยับยั้ง T-type calcium channels ในเซลล์ประสาททาลามัส</t>
        </is>
      </c>
      <c r="H70" s="186" t="inlineStr">
        <is>
          <t>เป็น NMDA glutamate receptor agonist กระตุ้นการส่งสัญญาณประสาท</t>
        </is>
      </c>
      <c r="I70" s="188" t="inlineStr">
        <is>
          <t>กระตุ้นการหลั่ง Dopamine ที่ปลายประสาท Substantia nigra</t>
        </is>
      </c>
      <c r="J70" s="185" t="inlineStr">
        <is>
          <t>1</t>
        </is>
      </c>
      <c r="K70" s="186" t="inlineStr">
        <is>
          <t>✅ คำตอบที่ถูกต้อง: ข้อ ก. ยับยั้ง Voltage-gated sodium channels (VGSC) ในรูป Inactive state ทำให้ลดการส่งกระแสประสาทความถี่สูงซ้ำๆ (Repetitive neuronal firing)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t>
        </is>
      </c>
      <c r="L70" s="186" t="n"/>
      <c r="M70" s="186" t="inlineStr">
        <is>
          <t>Neurologic</t>
        </is>
      </c>
      <c r="N70" s="186" t="inlineStr">
        <is>
          <t>Epilepsy</t>
        </is>
      </c>
      <c r="O70" s="185" t="inlineStr">
        <is>
          <t>Clinic</t>
        </is>
      </c>
      <c r="P70" s="186" t="inlineStr">
        <is>
          <t>PLE-CC1 ปี 2566 Day 1 ข้อ 7</t>
        </is>
      </c>
      <c r="Q70" s="185" t="inlineStr">
        <is>
          <t>ข้อสอบจริง</t>
        </is>
      </c>
      <c r="R70" s="185" t="inlineStr">
        <is>
          <t>2566</t>
        </is>
      </c>
      <c r="S70" s="185" t="n"/>
    </row>
    <row r="71" ht="24" customHeight="1" s="49">
      <c r="A71" s="187" t="n">
        <v>69</v>
      </c>
      <c r="B71" s="186" t="n"/>
      <c r="C71" s="186" t="inlineStr">
        <is>
          <t>ยา Phenytoin มีลักษณะทางเภสัชจลนศาสตร์แบบ Non-linear (Michaelis-Menten kinetics) ข้อใดอธิบายปรากฏการณ์นี้ในทางคลินิกได้อย่างถูกต้อง</t>
        </is>
      </c>
      <c r="D71" s="186" t="n"/>
      <c r="E71" s="186"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F71" s="186" t="inlineStr">
        <is>
          <t>ระดับยาในเลือดจะเพิ่มขึ้นเป็นสัดส่วนเส้นตรงอย่างสมบูรณ์ตามขนาดยาที่เพิ่มขึ้น (First-order kinetics)</t>
        </is>
      </c>
      <c r="G71" s="186" t="inlineStr">
        <is>
          <t>เมื่อเพิ่มขนาดยา ค่าครึ่งชีวิต (Half-life) ของยาจะลดลงอย่างต่อเนื่อง</t>
        </is>
      </c>
      <c r="H71" s="186" t="inlineStr">
        <is>
          <t>ระดับยาในเลือดจะลดลงอย่างรวดเร็วเนื่องจากการเหนี่ยวนำเอนไซม์ของตัวมันเอง (Auto-induction)</t>
        </is>
      </c>
      <c r="I71" s="188" t="inlineStr">
        <is>
          <t>การปรับเพิ่มขนาดยาแม้เพียงเล็กน้อยจะไม่ส่งผลต่อระดับยาในเลือด</t>
        </is>
      </c>
      <c r="J71" s="185" t="inlineStr">
        <is>
          <t>1</t>
        </is>
      </c>
      <c r="K71" s="186"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t>
        </is>
      </c>
      <c r="L71" s="186" t="n"/>
      <c r="M71" s="186" t="inlineStr">
        <is>
          <t>Neurologic</t>
        </is>
      </c>
      <c r="N71" s="186" t="inlineStr">
        <is>
          <t>Epilepsy</t>
        </is>
      </c>
      <c r="O71" s="185" t="inlineStr">
        <is>
          <t>Clinic</t>
        </is>
      </c>
      <c r="P71" s="186" t="inlineStr">
        <is>
          <t>PLE-CC1 ปี 2566 Day 1 ข้อ 8</t>
        </is>
      </c>
      <c r="Q71" s="185" t="inlineStr">
        <is>
          <t>ข้อสอบจริง</t>
        </is>
      </c>
      <c r="R71" s="185" t="inlineStr">
        <is>
          <t>2566</t>
        </is>
      </c>
      <c r="S71" s="185" t="n"/>
    </row>
    <row r="72" ht="24" customHeight="1" s="49">
      <c r="A72" s="187" t="n">
        <v>70</v>
      </c>
      <c r="B72" s="186" t="n"/>
      <c r="C72" s="186" t="inlineStr">
        <is>
          <t>อาการไม่พึงประสงค์จากการใช้ยา Phenytoin ในระยะยาว (Chronic toxicity) และอาการแสดงของระดับยาเกินขนาดที่พบบ่อยคือข้อใด</t>
        </is>
      </c>
      <c r="D72" s="186" t="n"/>
      <c r="E72" s="186" t="inlineStr">
        <is>
          <t>เหงือกบวมโต (Gingival hyperplasia), ขนดก (Hirsutism), เดินเซ (Ataxia) และตากระตุก (Nystagmus)</t>
        </is>
      </c>
      <c r="F72" s="186" t="inlineStr">
        <is>
          <t>น้ำหนักตัวลดลงอย่างรวดเร็ว และผมร่วง</t>
        </is>
      </c>
      <c r="G72" s="186" t="inlineStr">
        <is>
          <t>ภาวะความดันโลหิตต่ำและหัวใจเต้นช้า</t>
        </is>
      </c>
      <c r="H72" s="186" t="inlineStr">
        <is>
          <t>การกดไขกระดูกอย่างรุนแรงและโลหิตจางจากเม็ดเลือดแดงแตก</t>
        </is>
      </c>
      <c r="I72" s="188" t="inlineStr">
        <is>
          <t>ภาวะน้ำตาลในเลือดต่ำอย่างรุนแรง</t>
        </is>
      </c>
      <c r="J72" s="185" t="inlineStr">
        <is>
          <t>1</t>
        </is>
      </c>
      <c r="K72" s="186" t="inlineStr">
        <is>
          <t>✅ คำตอบที่ถูกต้อง: ข้อ ก. เหงือกบวมโต (Gingival hyperplasia), ขนดก (Hirsutism), เดินเซ (Ataxia) และตากระตุก (Nystagmus)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t>
        </is>
      </c>
      <c r="L72" s="186" t="n"/>
      <c r="M72" s="186" t="inlineStr">
        <is>
          <t>Neurologic</t>
        </is>
      </c>
      <c r="N72" s="186" t="inlineStr">
        <is>
          <t>Epilepsy</t>
        </is>
      </c>
      <c r="O72" s="185" t="inlineStr">
        <is>
          <t>Clinic</t>
        </is>
      </c>
      <c r="P72" s="186" t="inlineStr">
        <is>
          <t>PLE-CC1 ปี 2566 Day 1 ข้อ 31</t>
        </is>
      </c>
      <c r="Q72" s="185" t="inlineStr">
        <is>
          <t>ข้อสอบจริง</t>
        </is>
      </c>
      <c r="R72" s="185" t="inlineStr">
        <is>
          <t>2566</t>
        </is>
      </c>
      <c r="S72" s="185" t="n"/>
    </row>
    <row r="73" ht="24" customHeight="1" s="49">
      <c r="A73" s="187" t="n">
        <v>71</v>
      </c>
      <c r="B73" s="186" t="n"/>
      <c r="C73" s="186"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D73" s="186" t="n"/>
      <c r="E73" s="186" t="inlineStr">
        <is>
          <t>ยากลุ่ม Tricyclic Antidepressants เช่น Amitriptyline</t>
        </is>
      </c>
      <c r="F73" s="186" t="inlineStr">
        <is>
          <t>ยากลุ่ม Beta-blockers เช่น Propranolol</t>
        </is>
      </c>
      <c r="G73" s="186" t="inlineStr">
        <is>
          <t>ยากลุ่ม Calcium Channel Blockers เช่น Flunarizine</t>
        </is>
      </c>
      <c r="H73" s="186" t="inlineStr">
        <is>
          <t>ยากลุ่ม Anticonvulsants เช่น Topiramate</t>
        </is>
      </c>
      <c r="I73" s="188" t="inlineStr">
        <is>
          <t>ยากลุ่ม Triptans เช่น Sumatriptan</t>
        </is>
      </c>
      <c r="J73" s="185" t="inlineStr">
        <is>
          <t>1</t>
        </is>
      </c>
      <c r="K73" s="186" t="inlineStr">
        <is>
          <t>✅ คำตอบที่ถูกต้อง: ข้อ ก. ยากลุ่ม Tricyclic Antidepressants เช่น Amitriptyline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t>
        </is>
      </c>
      <c r="L73" s="186" t="n"/>
      <c r="M73" s="186" t="inlineStr">
        <is>
          <t>Neurologic</t>
        </is>
      </c>
      <c r="N73" s="186" t="inlineStr">
        <is>
          <t>Headache (migraine, tension)</t>
        </is>
      </c>
      <c r="O73" s="185" t="inlineStr">
        <is>
          <t>Clinic</t>
        </is>
      </c>
      <c r="P73" s="186" t="inlineStr">
        <is>
          <t>PLE-CC1 ปี 2566 Day 2 ข้อ 19</t>
        </is>
      </c>
      <c r="Q73" s="185" t="inlineStr">
        <is>
          <t>ข้อสอบจริง</t>
        </is>
      </c>
      <c r="R73" s="185" t="inlineStr">
        <is>
          <t>2566</t>
        </is>
      </c>
      <c r="S73" s="185" t="n"/>
    </row>
    <row r="74" ht="24" customHeight="1" s="49">
      <c r="A74" s="187" t="n">
        <v>72</v>
      </c>
      <c r="B74" s="186" t="n"/>
      <c r="C74" s="186" t="inlineStr">
        <is>
          <t>สาเหตุที่ควรprophylaxis migraine. ตัวเลือก [📷 มีรูปภาพประกอบ: image4.png]</t>
        </is>
      </c>
      <c r="D74" s="186" t="n"/>
      <c r="E74" s="186" t="inlineStr">
        <is>
          <t>Neurologic Disorder</t>
        </is>
      </c>
      <c r="F74" s="186" t="inlineStr">
        <is>
          <t>Donepezil 5 mg HS</t>
        </is>
      </c>
      <c r="G74" s="186" t="inlineStr">
        <is>
          <t>Alteplase (rtPA) 0.9 mg/kg IV</t>
        </is>
      </c>
      <c r="H74" s="186" t="inlineStr">
        <is>
          <t>Phenytoin 100 mg TID</t>
        </is>
      </c>
      <c r="I74" s="188" t="inlineStr">
        <is>
          <t>Sodium valproate 200 mg TID</t>
        </is>
      </c>
      <c r="J74" s="185" t="inlineStr">
        <is>
          <t>1</t>
        </is>
      </c>
      <c r="K74" s="186" t="inlineStr">
        <is>
          <t>✅ คำตอบที่ถูกต้อง: ข้อ ก. Neurologic Disorder
🎯 ทำไมข้อนี้ถึงถูก: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t>
        </is>
      </c>
      <c r="L74" s="186" t="n"/>
      <c r="M74" s="186" t="inlineStr">
        <is>
          <t>Neurologic</t>
        </is>
      </c>
      <c r="N74" s="186" t="inlineStr">
        <is>
          <t>Headache (migraine, tension)</t>
        </is>
      </c>
      <c r="O74" s="185" t="inlineStr">
        <is>
          <t>Clinic</t>
        </is>
      </c>
      <c r="P74" s="186" t="inlineStr">
        <is>
          <t>PLE-CC1 ปี 2566 Day 2 ข้อ 21</t>
        </is>
      </c>
      <c r="Q74" s="185" t="inlineStr">
        <is>
          <t>ข้อสอบจริง</t>
        </is>
      </c>
      <c r="R74" s="185" t="inlineStr">
        <is>
          <t>2566</t>
        </is>
      </c>
      <c r="S74" s="185" t="n"/>
    </row>
    <row r="75" ht="24" customHeight="1" s="49">
      <c r="A75" s="187" t="n">
        <v>73</v>
      </c>
      <c r="B75" s="186" t="n"/>
      <c r="C75" s="186" t="inlineStr">
        <is>
          <t>.การศึกษาMeta-analysis ว่าการใช้propranololสามารถป้องกันการเกิดไมเกรนได้หรือไม่ข้อใดถูกต้อง ตัวเลือก</t>
        </is>
      </c>
      <c r="D75" s="186" t="n"/>
      <c r="E75" s="186" t="inlineStr">
        <is>
          <t>Neurologic Disorder</t>
        </is>
      </c>
      <c r="F75" s="186" t="inlineStr">
        <is>
          <t>Sodium valproate 200 mg TID</t>
        </is>
      </c>
      <c r="G75" s="186" t="inlineStr">
        <is>
          <t>Carbamazepine 200 mg BID</t>
        </is>
      </c>
      <c r="H75" s="186" t="inlineStr">
        <is>
          <t>Lamotrigine 50 mg OD</t>
        </is>
      </c>
      <c r="I75" s="188" t="inlineStr">
        <is>
          <t>Levetiracetam 500 mg BID</t>
        </is>
      </c>
      <c r="J75" s="185" t="inlineStr">
        <is>
          <t>1</t>
        </is>
      </c>
      <c r="K75" s="186" t="inlineStr">
        <is>
          <t>✅ คำตอบที่ถูกต้อง: ข้อ ก. Neurologic Disorder
🎯 ทำไมข้อนี้ถึงถูก: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t>
        </is>
      </c>
      <c r="L75" s="186" t="n"/>
      <c r="M75" s="186" t="inlineStr">
        <is>
          <t>Neurologic</t>
        </is>
      </c>
      <c r="N75" s="186" t="inlineStr">
        <is>
          <t>Headache (migraine, tension)</t>
        </is>
      </c>
      <c r="O75" s="185" t="inlineStr">
        <is>
          <t>Clinic</t>
        </is>
      </c>
      <c r="P75" s="186" t="inlineStr">
        <is>
          <t>PLE-CC1 ปี 2566 Day 2 ข้อ 85</t>
        </is>
      </c>
      <c r="Q75" s="185" t="inlineStr">
        <is>
          <t>ข้อสอบจริง</t>
        </is>
      </c>
      <c r="R75" s="185" t="inlineStr">
        <is>
          <t>2566</t>
        </is>
      </c>
      <c r="S75" s="185" t="n"/>
    </row>
    <row r="76" ht="24" customHeight="1" s="49">
      <c r="A76" s="187" t="n">
        <v>74</v>
      </c>
      <c r="B76" s="186" t="n"/>
      <c r="C76" s="186" t="inlineStr">
        <is>
          <t>อาการข้างเคียงใด ไม่ขึ้นกับระดับยา carbamazepine</t>
        </is>
      </c>
      <c r="D76" s="186" t="n"/>
      <c r="E76" s="186" t="inlineStr">
        <is>
          <t>Diplopia</t>
        </is>
      </c>
      <c r="F76" s="186" t="inlineStr">
        <is>
          <t>Ataxia</t>
        </is>
      </c>
      <c r="G76" s="186" t="inlineStr">
        <is>
          <t>Maculopapular eruption</t>
        </is>
      </c>
      <c r="H76" s="186" t="inlineStr">
        <is>
          <t>Dizziness</t>
        </is>
      </c>
      <c r="I76" s="188" t="inlineStr">
        <is>
          <t>Seizure</t>
        </is>
      </c>
      <c r="J76" s="185" t="inlineStr">
        <is>
          <t>1</t>
        </is>
      </c>
      <c r="K76" s="186" t="inlineStr">
        <is>
          <t>✅ คำตอบที่ถูกต้อง: ข้อ ก. Diplopia
🎯 ทำไมข้อนี้ถึงถูก: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t>
        </is>
      </c>
      <c r="L76" s="186" t="n"/>
      <c r="M76" s="186" t="inlineStr">
        <is>
          <t>Neurologic</t>
        </is>
      </c>
      <c r="N76" s="186" t="inlineStr">
        <is>
          <t>Epilepsy</t>
        </is>
      </c>
      <c r="O76" s="185" t="inlineStr">
        <is>
          <t>Clinic</t>
        </is>
      </c>
      <c r="P76" s="186" t="inlineStr">
        <is>
          <t>ข้อ 98 (PLE_CC1_2562_Key.md)</t>
        </is>
      </c>
      <c r="Q76" s="185" t="inlineStr">
        <is>
          <t>ข้อสอบจริง</t>
        </is>
      </c>
      <c r="R76" s="185" t="inlineStr">
        <is>
          <t>2562</t>
        </is>
      </c>
      <c r="S76" s="185" t="n"/>
    </row>
    <row r="77" ht="24" customHeight="1" s="49">
      <c r="A77" s="187" t="n">
        <v>75</v>
      </c>
      <c r="B77" s="186" t="n"/>
      <c r="C77" s="186" t="inlineStr">
        <is>
          <t>หัวข้อใดของ carbamazepine CR ที่ไม่จำเป็นต้องตรวจตามเภสัชตำรับ controlled release</t>
        </is>
      </c>
      <c r="D77" s="186" t="n"/>
      <c r="E77" s="186" t="inlineStr">
        <is>
          <t>Dissolution</t>
        </is>
      </c>
      <c r="F77" s="186" t="inlineStr">
        <is>
          <t>Disintegration</t>
        </is>
      </c>
      <c r="G77" s="186" t="inlineStr">
        <is>
          <t>Content uniformity/weight variation</t>
        </is>
      </c>
      <c r="H77" s="186" t="inlineStr">
        <is>
          <t>Assay</t>
        </is>
      </c>
      <c r="I77" s="188" t="inlineStr">
        <is>
          <t>Impurity</t>
        </is>
      </c>
      <c r="J77" s="185" t="inlineStr">
        <is>
          <t>1</t>
        </is>
      </c>
      <c r="K77" s="186" t="inlineStr">
        <is>
          <t>✅ คำตอบที่ถูกต้อง: ข้อ ก. Dissolution
🎯 ทำไมข้อนี้ถึงถูก: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t>
        </is>
      </c>
      <c r="L77" s="186" t="n"/>
      <c r="M77" s="186" t="inlineStr">
        <is>
          <t>Neurologic</t>
        </is>
      </c>
      <c r="N77" s="186" t="inlineStr">
        <is>
          <t>Epilepsy</t>
        </is>
      </c>
      <c r="O77" s="185" t="inlineStr">
        <is>
          <t>Clinic</t>
        </is>
      </c>
      <c r="P77" s="186" t="inlineStr">
        <is>
          <t>ข้อ 104 (PLE_CC1_2562_Key.md)</t>
        </is>
      </c>
      <c r="Q77" s="185" t="inlineStr">
        <is>
          <t>ข้อสอบจริง</t>
        </is>
      </c>
      <c r="R77" s="185" t="inlineStr">
        <is>
          <t>2562</t>
        </is>
      </c>
      <c r="S77" s="185" t="n"/>
    </row>
    <row r="78" ht="24" customHeight="1" s="49">
      <c r="A78" s="187" t="n">
        <v>76</v>
      </c>
      <c r="B78" s="186" t="n"/>
      <c r="C78" s="186" t="inlineStr">
        <is>
          <t>ยาใดที่ใช้ร่วมกับ fluoxetine แล้วมีผลต่อการเกิด serotonin syndrome น้อยที่สุด ~ cosiziene seats - Trendlies . -X T ↓jon ending orthostatic hypotension ~ ~ serotonin</t>
        </is>
      </c>
      <c r="D78" s="186" t="n"/>
      <c r="E78" s="186" t="inlineStr">
        <is>
          <t>Agomelatine</t>
        </is>
      </c>
      <c r="F78" s="186" t="inlineStr">
        <is>
          <t>Haloperidol</t>
        </is>
      </c>
      <c r="G78" s="186" t="inlineStr">
        <is>
          <t>Olanzapine</t>
        </is>
      </c>
      <c r="H78" s="186" t="inlineStr">
        <is>
          <t>Venlafaxine</t>
        </is>
      </c>
      <c r="I78" s="188" t="inlineStr">
        <is>
          <t>Hydroxyzine Liverse ↓ lastanerce serotonin der soos ston Parilara serotonin syndrome snasin DI rileserotonin Jessost หË´มนาÆปทาซËาทืกกรณิ ÂวËนาต้จ²ÆดËรงบ¯นืญ´ต</t>
        </is>
      </c>
      <c r="J78" s="185" t="inlineStr">
        <is>
          <t>1</t>
        </is>
      </c>
      <c r="K78" s="186" t="inlineStr">
        <is>
          <t>✅ คำตอบที่ถูกต้อง: ข้อ ก. Agomelatine
🎯 ทำไมข้อนี้ถึงถูก: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t>
        </is>
      </c>
      <c r="L78" s="186" t="n"/>
      <c r="M78" s="186" t="inlineStr">
        <is>
          <t>Neurologic</t>
        </is>
      </c>
      <c r="N78" s="186" t="inlineStr">
        <is>
          <t>Headache (migraine, tension)</t>
        </is>
      </c>
      <c r="O78" s="185" t="inlineStr">
        <is>
          <t>Clinic</t>
        </is>
      </c>
      <c r="P78" s="186" t="inlineStr">
        <is>
          <t>ข้อ 6 (PLE_CC1_2562_Key.md)</t>
        </is>
      </c>
      <c r="Q78" s="185" t="inlineStr">
        <is>
          <t>ข้อสอบจริง</t>
        </is>
      </c>
      <c r="R78" s="185" t="inlineStr">
        <is>
          <t>2562</t>
        </is>
      </c>
      <c r="S78" s="185" t="n"/>
    </row>
    <row r="79" ht="24" customHeight="1" s="49">
      <c r="A79" s="187" t="n">
        <v>77</v>
      </c>
      <c r="B79" s="186" t="n"/>
      <c r="C79" s="186"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D79" s="186" t="n"/>
      <c r="E79" s="186" t="inlineStr">
        <is>
          <t>Donepezil 5 mg HS</t>
        </is>
      </c>
      <c r="F79" s="186" t="inlineStr">
        <is>
          <t>Alteplase (rtPA) 0.9 mg/kg IV</t>
        </is>
      </c>
      <c r="G79" s="186" t="inlineStr">
        <is>
          <t>Phenytoin 100 mg TID</t>
        </is>
      </c>
      <c r="H79" s="186" t="inlineStr">
        <is>
          <t>Sodium valproate 200 mg TID</t>
        </is>
      </c>
      <c r="I79" s="188" t="inlineStr">
        <is>
          <t>Carbamazepine 200 mg BID</t>
        </is>
      </c>
      <c r="J79" s="185" t="inlineStr">
        <is>
          <t>1</t>
        </is>
      </c>
      <c r="K79" s="186" t="inlineStr">
        <is>
          <t>✅ คำตอบที่ถูกต้อง: ข้อ ก. Donepezil 5 mg HS
🎯 ทำไมข้อนี้ถึงถูก: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t>
        </is>
      </c>
      <c r="L79" s="186" t="n"/>
      <c r="M79" s="186" t="inlineStr">
        <is>
          <t>Neurologic</t>
        </is>
      </c>
      <c r="N79" s="186" t="inlineStr">
        <is>
          <t>Epilepsy</t>
        </is>
      </c>
      <c r="O79" s="185" t="inlineStr">
        <is>
          <t>Clinic</t>
        </is>
      </c>
      <c r="P79" s="186" t="inlineStr">
        <is>
          <t>ข้อ 29 (PLE_CC1_2559.md)</t>
        </is>
      </c>
      <c r="Q79" s="185" t="inlineStr">
        <is>
          <t>ข้อสอบจริง</t>
        </is>
      </c>
      <c r="R79" s="185" t="inlineStr">
        <is>
          <t>2559</t>
        </is>
      </c>
      <c r="S79" s="185" t="n"/>
    </row>
    <row r="80" ht="24" customHeight="1" s="49">
      <c r="A80" s="187" t="n">
        <v>78</v>
      </c>
      <c r="B80" s="186" t="n"/>
      <c r="C80" s="186" t="inlineStr">
        <is>
          <t>Phenytoin SR มีส่วนผสมคือ phenytoin, lactose, magnesium, sugar แต่การทดสอบพบว่ามีปริมาณตัวยาใน แต่ละเม็ดไม่สม่้าเสมอ ควรเติมสารช่วยอะไร</t>
        </is>
      </c>
      <c r="D80" s="186" t="n"/>
      <c r="E80" s="186" t="inlineStr">
        <is>
          <t>Silicon dioxide</t>
        </is>
      </c>
      <c r="F80" s="186" t="inlineStr">
        <is>
          <t>Microcrystalline cellulose</t>
        </is>
      </c>
      <c r="G80" s="186" t="inlineStr">
        <is>
          <t>Starch</t>
        </is>
      </c>
      <c r="H80" s="186" t="inlineStr">
        <is>
          <t>Gelatin</t>
        </is>
      </c>
      <c r="I80" s="188" t="inlineStr">
        <is>
          <t>Polyvinyl pyrrolidone ห้ามนำไปทำซ้ำทุกกรณี เว้นแต่จะได้รับอนุญาต พบ hepatitis b virus negative และ anti-HBs positive</t>
        </is>
      </c>
      <c r="J80" s="185" t="inlineStr">
        <is>
          <t>1</t>
        </is>
      </c>
      <c r="K80" s="186" t="inlineStr">
        <is>
          <t>✅ คำตอบที่ถูกต้อง: ข้อ ก. Silicon dioxide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t>
        </is>
      </c>
      <c r="L80" s="186" t="n"/>
      <c r="M80" s="186" t="inlineStr">
        <is>
          <t>Neurologic</t>
        </is>
      </c>
      <c r="N80" s="186" t="inlineStr">
        <is>
          <t>Epilepsy</t>
        </is>
      </c>
      <c r="O80" s="185" t="inlineStr">
        <is>
          <t>Clinic</t>
        </is>
      </c>
      <c r="P80" s="186" t="inlineStr">
        <is>
          <t>ข้อ 32 (PLE_CC1_2559.md)</t>
        </is>
      </c>
      <c r="Q80" s="185" t="inlineStr">
        <is>
          <t>ข้อสอบจริง</t>
        </is>
      </c>
      <c r="R80" s="185" t="inlineStr">
        <is>
          <t>2559</t>
        </is>
      </c>
      <c r="S80" s="185" t="n"/>
    </row>
    <row r="81" ht="24" customHeight="1" s="49">
      <c r="A81" s="187" t="n">
        <v>79</v>
      </c>
      <c r="B81" s="186" t="n"/>
      <c r="C81" s="186"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D81" s="186" t="n"/>
      <c r="E81" s="186" t="inlineStr">
        <is>
          <t>Celecoxib</t>
        </is>
      </c>
      <c r="F81" s="186" t="inlineStr">
        <is>
          <t>Ergotamine</t>
        </is>
      </c>
      <c r="G81" s="186" t="inlineStr">
        <is>
          <t>Ibuprofen</t>
        </is>
      </c>
      <c r="H81" s="186" t="inlineStr">
        <is>
          <t>Paracetamol</t>
        </is>
      </c>
      <c r="I81" s="188" t="inlineStr">
        <is>
          <t>Sumatriptan</t>
        </is>
      </c>
      <c r="J81" s="185" t="inlineStr">
        <is>
          <t>1</t>
        </is>
      </c>
      <c r="K81" s="186" t="inlineStr">
        <is>
          <t>✅ คำตอบที่ถูกต้อง: ข้อ ก. Celecoxib
🎯 ทำไมข้อนี้ถึงถูก: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t>
        </is>
      </c>
      <c r="L81" s="186" t="n"/>
      <c r="M81" s="186" t="inlineStr">
        <is>
          <t>Neurologic</t>
        </is>
      </c>
      <c r="N81" s="186" t="inlineStr">
        <is>
          <t>Headache (migraine, tension)</t>
        </is>
      </c>
      <c r="O81" s="185" t="inlineStr">
        <is>
          <t>Clinic</t>
        </is>
      </c>
      <c r="P81" s="186" t="inlineStr">
        <is>
          <t>ข้อ 46 (PLE_CC1_2559.md)</t>
        </is>
      </c>
      <c r="Q81" s="185" t="inlineStr">
        <is>
          <t>ข้อสอบจริง</t>
        </is>
      </c>
      <c r="R81" s="185" t="inlineStr">
        <is>
          <t>2559</t>
        </is>
      </c>
      <c r="S81" s="185" t="n"/>
    </row>
    <row r="82" ht="24" customHeight="1" s="49">
      <c r="A82" s="187" t="n">
        <v>80</v>
      </c>
      <c r="B82" s="186" t="n"/>
      <c r="C82" s="186" t="inlineStr">
        <is>
          <t>ข้อใดไม่ใช่อาการแสดงของผู้ป่วย Parkinson’s disease (1) Hypertension (2) Resting tremor (3) Impaired balance (4) Slowness of movement (5) Stiffness to limb movement MCQ 11 | 1/2557 | Page 11</t>
        </is>
      </c>
      <c r="D82" s="186" t="n"/>
      <c r="E82" s="186" t="inlineStr">
        <is>
          <t>Propranolol 40 mg BID</t>
        </is>
      </c>
      <c r="F82" s="186" t="inlineStr">
        <is>
          <t>Topiramate 25 mg BID</t>
        </is>
      </c>
      <c r="G82" s="186" t="inlineStr">
        <is>
          <t>Donepezil 5 mg HS</t>
        </is>
      </c>
      <c r="H82" s="186" t="inlineStr">
        <is>
          <t>Alteplase (rtPA) 0.9 mg/kg IV</t>
        </is>
      </c>
      <c r="I82" s="188" t="inlineStr">
        <is>
          <t>Phenytoin 100 mg TID</t>
        </is>
      </c>
      <c r="J82" s="185" t="inlineStr">
        <is>
          <t>1</t>
        </is>
      </c>
      <c r="K82" s="186" t="inlineStr">
        <is>
          <t>✅ คำตอบที่ถูกต้อง: ข้อ ก. Propranolol 40 mg BID
🎯 ทำไมข้อนี้ถึงถูก: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t>
        </is>
      </c>
      <c r="L82" s="186" t="n"/>
      <c r="M82" s="186" t="inlineStr">
        <is>
          <t>Neurologic</t>
        </is>
      </c>
      <c r="N82" s="186" t="inlineStr">
        <is>
          <t>Parkinson disease</t>
        </is>
      </c>
      <c r="O82" s="185" t="inlineStr">
        <is>
          <t>Clinic</t>
        </is>
      </c>
      <c r="P82" s="186" t="inlineStr">
        <is>
          <t>ข้อ 73 (PLE_CC1_2557.md)</t>
        </is>
      </c>
      <c r="Q82" s="185" t="inlineStr">
        <is>
          <t>ข้อสอบจริง</t>
        </is>
      </c>
      <c r="R82" s="185" t="inlineStr">
        <is>
          <t>2557</t>
        </is>
      </c>
      <c r="S82" s="185" t="n"/>
    </row>
    <row r="83" ht="24" customHeight="1" s="49">
      <c r="A83" s="187" t="n">
        <v>81</v>
      </c>
      <c r="B83" s="186" t="n"/>
      <c r="C83" s="186" t="inlineStr">
        <is>
          <t>ข้อใดเป็นข้อบ่งใช้อื่นของยา Carbamazepine นอกจากเป็นยากันชัก</t>
        </is>
      </c>
      <c r="D83" s="186" t="n"/>
      <c r="E83" s="186" t="inlineStr">
        <is>
          <t>........</t>
        </is>
      </c>
      <c r="F83" s="186" t="inlineStr">
        <is>
          <t>.......</t>
        </is>
      </c>
      <c r="G83" s="186" t="inlineStr">
        <is>
          <t>Trigerminal neuralgia</t>
        </is>
      </c>
      <c r="H83" s="186" t="inlineStr">
        <is>
          <t>............</t>
        </is>
      </c>
      <c r="I83" s="188" t="inlineStr">
        <is>
          <t>...............</t>
        </is>
      </c>
      <c r="J83" s="185" t="inlineStr">
        <is>
          <t>1</t>
        </is>
      </c>
      <c r="K83" s="186" t="inlineStr">
        <is>
          <t>✅ คำตอบที่ถูกต้อง: ข้อ ก. ........
🎯 ทำไมข้อนี้ถึงถูก: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t>
        </is>
      </c>
      <c r="L83" s="186" t="n"/>
      <c r="M83" s="186" t="inlineStr">
        <is>
          <t>Neurologic</t>
        </is>
      </c>
      <c r="N83" s="186" t="inlineStr">
        <is>
          <t>Epilepsy</t>
        </is>
      </c>
      <c r="O83" s="185" t="inlineStr">
        <is>
          <t>Clinic</t>
        </is>
      </c>
      <c r="P83" s="186" t="inlineStr">
        <is>
          <t>ข้อ 83 (PLE_CC1_2555 Day 1.md)</t>
        </is>
      </c>
      <c r="Q83" s="185" t="inlineStr">
        <is>
          <t>ข้อสอบจริง</t>
        </is>
      </c>
      <c r="R83" s="185" t="inlineStr">
        <is>
          <t>2555</t>
        </is>
      </c>
      <c r="S83" s="185" t="n"/>
    </row>
    <row r="84" ht="24" customHeight="1" s="49">
      <c r="A84" s="187" t="n">
        <v>82</v>
      </c>
      <c r="B84" s="186" t="n"/>
      <c r="C84" s="186" t="inlineStr">
        <is>
          <t>ยาในข้อใดสามารถเพิ่มระดับยา Carbamazepine ได้</t>
        </is>
      </c>
      <c r="D84" s="186" t="n"/>
      <c r="E84" s="186" t="inlineStr">
        <is>
          <t>Clarithromycin</t>
        </is>
      </c>
      <c r="F84" s="186" t="inlineStr">
        <is>
          <t>Nevirapine</t>
        </is>
      </c>
      <c r="G84" s="186" t="inlineStr">
        <is>
          <t>Phenytoin</t>
        </is>
      </c>
      <c r="H84" s="186" t="inlineStr">
        <is>
          <t>.....</t>
        </is>
      </c>
      <c r="I84" s="188" t="inlineStr">
        <is>
          <t>..........</t>
        </is>
      </c>
      <c r="J84" s="185" t="inlineStr">
        <is>
          <t>1</t>
        </is>
      </c>
      <c r="K84" s="186" t="inlineStr">
        <is>
          <t>✅ คำตอบที่ถูกต้อง: ข้อ ก. Clarithromycin
🎯 ทำไมข้อนี้ถึงถูก: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t>
        </is>
      </c>
      <c r="L84" s="186" t="n"/>
      <c r="M84" s="186" t="inlineStr">
        <is>
          <t>Neurologic</t>
        </is>
      </c>
      <c r="N84" s="186" t="inlineStr">
        <is>
          <t>Epilepsy</t>
        </is>
      </c>
      <c r="O84" s="185" t="inlineStr">
        <is>
          <t>Clinic</t>
        </is>
      </c>
      <c r="P84" s="186" t="inlineStr">
        <is>
          <t>ข้อ 85 (PLE_CC1_2555 Day 1.md)</t>
        </is>
      </c>
      <c r="Q84" s="185" t="inlineStr">
        <is>
          <t>ข้อสอบจริง</t>
        </is>
      </c>
      <c r="R84" s="185" t="inlineStr">
        <is>
          <t>2555</t>
        </is>
      </c>
      <c r="S84" s="185" t="n"/>
    </row>
    <row r="85" ht="24" customHeight="1" s="49">
      <c r="A85" s="187" t="n">
        <v>83</v>
      </c>
      <c r="B85" s="186" t="n"/>
      <c r="C85" s="186" t="inlineStr">
        <is>
          <t>แช่ตู้เย็น โดยเก็บไว้ในช่องแช่แข็ง Case 5: Epilepsy นางสตรี อายุ 25 ปี Dx Tonic-clonic seizure Carbamazepine 200 mg bid F/U 2 week</t>
        </is>
      </c>
      <c r="D85" s="186" t="n"/>
      <c r="E85" s="186" t="inlineStr">
        <is>
          <t>Gabapentin 300 mg TID</t>
        </is>
      </c>
      <c r="F85" s="186" t="inlineStr">
        <is>
          <t>Pregabalin 75 mg BID</t>
        </is>
      </c>
      <c r="G85" s="186" t="inlineStr">
        <is>
          <t>Levodopa/Benserazide 100/25 mg TID</t>
        </is>
      </c>
      <c r="H85" s="186" t="inlineStr">
        <is>
          <t>Sumatriptan 50 mg stat</t>
        </is>
      </c>
      <c r="I85" s="188" t="inlineStr">
        <is>
          <t>Propranolol 40 mg BID</t>
        </is>
      </c>
      <c r="J85" s="185" t="inlineStr">
        <is>
          <t>1</t>
        </is>
      </c>
      <c r="K85" s="186" t="inlineStr">
        <is>
          <t>✅ คำตอบที่ถูกต้อง: ข้อ ก. Gabapentin 300 mg TID
🎯 ทำไมข้อนี้ถึงถูก: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t>
        </is>
      </c>
      <c r="L85" s="186" t="n"/>
      <c r="M85" s="186" t="inlineStr">
        <is>
          <t>Neurologic</t>
        </is>
      </c>
      <c r="N85" s="186" t="inlineStr">
        <is>
          <t>Epilepsy</t>
        </is>
      </c>
      <c r="O85" s="185" t="inlineStr">
        <is>
          <t>Clinic</t>
        </is>
      </c>
      <c r="P85" s="186" t="inlineStr">
        <is>
          <t>ข้อ 4 (PLE_CC1_2555 Day 2.md)</t>
        </is>
      </c>
      <c r="Q85" s="185" t="inlineStr">
        <is>
          <t>ข้อสอบจริง</t>
        </is>
      </c>
      <c r="R85" s="185" t="inlineStr">
        <is>
          <t>2555</t>
        </is>
      </c>
      <c r="S85" s="185" t="n"/>
    </row>
    <row r="86" ht="24" customHeight="1" s="49">
      <c r="A86" s="187" t="n">
        <v>84</v>
      </c>
      <c r="B86" s="186" t="n"/>
      <c r="C86" s="186" t="inlineStr">
        <is>
          <t>กลไกการออกฤทธิ์ของ Carbamazepine</t>
        </is>
      </c>
      <c r="D86" s="186" t="n"/>
      <c r="E86" s="186" t="inlineStr">
        <is>
          <t>Sumatriptan 50 mg stat</t>
        </is>
      </c>
      <c r="F86" s="186" t="inlineStr">
        <is>
          <t>Propranolol 40 mg BID</t>
        </is>
      </c>
      <c r="G86" s="186" t="inlineStr">
        <is>
          <t>Topiramate 25 mg BID</t>
        </is>
      </c>
      <c r="H86" s="186" t="inlineStr">
        <is>
          <t>Donepezil 5 mg HS</t>
        </is>
      </c>
      <c r="I86" s="188" t="inlineStr">
        <is>
          <t>Alteplase (rtPA) 0.9 mg/kg IV</t>
        </is>
      </c>
      <c r="J86" s="185" t="inlineStr">
        <is>
          <t>1</t>
        </is>
      </c>
      <c r="K86" s="186" t="inlineStr">
        <is>
          <t>✅ คำตอบที่ถูกต้อง: ข้อ ก. Sumatriptan 50 mg stat
🎯 ทำไมข้อนี้ถึงถูก: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t>
        </is>
      </c>
      <c r="L86" s="186" t="n"/>
      <c r="M86" s="186" t="inlineStr">
        <is>
          <t>Neurologic</t>
        </is>
      </c>
      <c r="N86" s="186" t="inlineStr">
        <is>
          <t>Epilepsy</t>
        </is>
      </c>
      <c r="O86" s="185" t="inlineStr">
        <is>
          <t>Clinic</t>
        </is>
      </c>
      <c r="P86" s="186" t="inlineStr">
        <is>
          <t>ข้อ 3 (PLE_CC1_2555 Day 2.md)</t>
        </is>
      </c>
      <c r="Q86" s="185" t="inlineStr">
        <is>
          <t>ข้อสอบจริง</t>
        </is>
      </c>
      <c r="R86" s="185" t="inlineStr">
        <is>
          <t>2555</t>
        </is>
      </c>
      <c r="S86" s="185" t="n"/>
    </row>
    <row r="87" ht="24" customHeight="1" s="49">
      <c r="A87" s="187" t="n">
        <v>85</v>
      </c>
      <c r="B87" s="186" t="n"/>
      <c r="C87" s="186" t="inlineStr">
        <is>
          <t>Carbamazepine นอกจากจะมีข้อบ่งใช้ในโรคลมชัก ยังสามารถรักษาโรคอะไรได้</t>
        </is>
      </c>
      <c r="D87" s="186" t="n"/>
      <c r="E87" s="186" t="inlineStr">
        <is>
          <t>Donepezil 5 mg HS</t>
        </is>
      </c>
      <c r="F87" s="186" t="inlineStr">
        <is>
          <t>Alteplase (rtPA) 0.9 mg/kg IV</t>
        </is>
      </c>
      <c r="G87" s="186" t="inlineStr">
        <is>
          <t>Phenytoin 100 mg TID</t>
        </is>
      </c>
      <c r="H87" s="186" t="inlineStr">
        <is>
          <t>Sodium valproate 200 mg TID</t>
        </is>
      </c>
      <c r="I87" s="188" t="inlineStr">
        <is>
          <t>Carbamazepine 200 mg BID</t>
        </is>
      </c>
      <c r="J87" s="185" t="inlineStr">
        <is>
          <t>1</t>
        </is>
      </c>
      <c r="K87" s="186" t="inlineStr">
        <is>
          <t>✅ คำตอบที่ถูกต้อง: ข้อ ก. Donepezil 5 mg HS
🎯 ทำไมข้อนี้ถึงถูก: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t>
        </is>
      </c>
      <c r="L87" s="186" t="n"/>
      <c r="M87" s="186" t="inlineStr">
        <is>
          <t>Neurologic</t>
        </is>
      </c>
      <c r="N87" s="186" t="inlineStr">
        <is>
          <t>Epilepsy</t>
        </is>
      </c>
      <c r="O87" s="185" t="inlineStr">
        <is>
          <t>Clinic</t>
        </is>
      </c>
      <c r="P87" s="186" t="inlineStr">
        <is>
          <t>ข้อ 4 (PLE_CC1_2555 Day 2.md)</t>
        </is>
      </c>
      <c r="Q87" s="185" t="inlineStr">
        <is>
          <t>ข้อสอบจริง</t>
        </is>
      </c>
      <c r="R87" s="185" t="inlineStr">
        <is>
          <t>2555</t>
        </is>
      </c>
      <c r="S87" s="185" t="n"/>
    </row>
    <row r="88" ht="24" customHeight="1" s="49">
      <c r="A88" s="187" t="n">
        <v>86</v>
      </c>
      <c r="B88" s="186" t="n"/>
      <c r="C88" s="186" t="inlineStr">
        <is>
          <t>ยา Carbamazepine จะเพิ่มขึ้นเมื่อใช้ร่วมกับ</t>
        </is>
      </c>
      <c r="D88" s="186" t="n"/>
      <c r="E88" s="186" t="inlineStr">
        <is>
          <t>Sodium valproate 200 mg TID</t>
        </is>
      </c>
      <c r="F88" s="186" t="inlineStr">
        <is>
          <t>Carbamazepine 200 mg BID</t>
        </is>
      </c>
      <c r="G88" s="186" t="inlineStr">
        <is>
          <t>Lamotrigine 50 mg OD</t>
        </is>
      </c>
      <c r="H88" s="186" t="inlineStr">
        <is>
          <t>Levetiracetam 500 mg BID</t>
        </is>
      </c>
      <c r="I88" s="188" t="inlineStr">
        <is>
          <t>Gabapentin 300 mg TID</t>
        </is>
      </c>
      <c r="J88" s="185" t="inlineStr">
        <is>
          <t>1</t>
        </is>
      </c>
      <c r="K88" s="186" t="inlineStr">
        <is>
          <t>✅ คำตอบที่ถูกต้อง: ข้อ ก. Sodium valproate 200 mg TID
🎯 ทำไมข้อนี้ถึงถูก: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t>
        </is>
      </c>
      <c r="L88" s="186" t="n"/>
      <c r="M88" s="186" t="inlineStr">
        <is>
          <t>Neurologic</t>
        </is>
      </c>
      <c r="N88" s="186" t="inlineStr">
        <is>
          <t>Epilepsy</t>
        </is>
      </c>
      <c r="O88" s="185" t="inlineStr">
        <is>
          <t>Clinic</t>
        </is>
      </c>
      <c r="P88" s="186" t="inlineStr">
        <is>
          <t>ข้อ 5 (PLE_CC1_2555 Day 2.md)</t>
        </is>
      </c>
      <c r="Q88" s="185" t="inlineStr">
        <is>
          <t>ข้อสอบจริง</t>
        </is>
      </c>
      <c r="R88" s="185" t="inlineStr">
        <is>
          <t>2555</t>
        </is>
      </c>
      <c r="S88" s="185" t="n"/>
    </row>
    <row r="89" ht="24" customHeight="1" s="49">
      <c r="A89" s="187" t="n">
        <v>87</v>
      </c>
      <c r="B89" s="186" t="n"/>
      <c r="C89" s="186" t="inlineStr">
        <is>
          <t>Carbamazepine มี polymorph ซึ่งแต่ละ polymorph จะแตกต่างกัน ยกเว้น</t>
        </is>
      </c>
      <c r="D89" s="186" t="n"/>
      <c r="E89" s="186" t="inlineStr">
        <is>
          <t>Levetiracetam 500 mg BID</t>
        </is>
      </c>
      <c r="F89" s="186" t="inlineStr">
        <is>
          <t>Gabapentin 300 mg TID</t>
        </is>
      </c>
      <c r="G89" s="186" t="inlineStr">
        <is>
          <t>Pregabalin 75 mg BID</t>
        </is>
      </c>
      <c r="H89" s="186" t="inlineStr">
        <is>
          <t>Levodopa/Benserazide 100/25 mg TID</t>
        </is>
      </c>
      <c r="I89" s="188" t="inlineStr">
        <is>
          <t>Sumatriptan 50 mg stat</t>
        </is>
      </c>
      <c r="J89" s="185" t="inlineStr">
        <is>
          <t>1</t>
        </is>
      </c>
      <c r="K89" s="186" t="inlineStr">
        <is>
          <t>✅ คำตอบที่ถูกต้อง: ข้อ ก. Levetiracetam 500 mg BID
🎯 ทำไมข้อนี้ถึงถูก: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t>
        </is>
      </c>
      <c r="L89" s="186" t="n"/>
      <c r="M89" s="186" t="inlineStr">
        <is>
          <t>Neurologic</t>
        </is>
      </c>
      <c r="N89" s="186" t="inlineStr">
        <is>
          <t>Epilepsy</t>
        </is>
      </c>
      <c r="O89" s="185" t="inlineStr">
        <is>
          <t>Clinic</t>
        </is>
      </c>
      <c r="P89" s="186" t="inlineStr">
        <is>
          <t>ข้อ 6 (PLE_CC1_2555 Day 2.md)</t>
        </is>
      </c>
      <c r="Q89" s="185" t="inlineStr">
        <is>
          <t>ข้อสอบจริง</t>
        </is>
      </c>
      <c r="R89" s="185" t="inlineStr">
        <is>
          <t>2555</t>
        </is>
      </c>
      <c r="S89" s="185" t="n"/>
    </row>
    <row r="90" ht="24" customHeight="1" s="49">
      <c r="A90" s="187" t="n">
        <v>88</v>
      </c>
      <c r="B90" s="186" t="n"/>
      <c r="C90" s="186" t="inlineStr">
        <is>
          <t>hydroxyzine ในขนาดสูงสามารถใช้เป็นยากันชักได้</t>
        </is>
      </c>
      <c r="D90" s="186" t="n"/>
      <c r="E90" s="186" t="inlineStr">
        <is>
          <t>Levodopa/Benserazide 100/25 mg TID</t>
        </is>
      </c>
      <c r="F90" s="186" t="inlineStr">
        <is>
          <t>Sumatriptan 50 mg stat</t>
        </is>
      </c>
      <c r="G90" s="186" t="inlineStr">
        <is>
          <t>Propranolol 40 mg BID</t>
        </is>
      </c>
      <c r="H90" s="186" t="inlineStr">
        <is>
          <t>Topiramate 25 mg BID</t>
        </is>
      </c>
      <c r="I90" s="188" t="inlineStr">
        <is>
          <t>Donepezil 5 mg HS</t>
        </is>
      </c>
      <c r="J90" s="185" t="inlineStr">
        <is>
          <t>1</t>
        </is>
      </c>
      <c r="K90" s="186" t="inlineStr">
        <is>
          <t>✅ คำตอบที่ถูกต้อง: ข้อ ก. Levodopa/Benserazide 100/25 mg TID
🎯 ทำไมข้อนี้ถึงถูก: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t>
        </is>
      </c>
      <c r="L90" s="186" t="n"/>
      <c r="M90" s="186" t="inlineStr">
        <is>
          <t>Neurologic</t>
        </is>
      </c>
      <c r="N90" s="186" t="inlineStr">
        <is>
          <t>Epilepsy</t>
        </is>
      </c>
      <c r="O90" s="185" t="inlineStr">
        <is>
          <t>Clinic</t>
        </is>
      </c>
      <c r="P90" s="186" t="inlineStr">
        <is>
          <t>ข้อ 1 (PLE_CC1_2555 Day 2.md)</t>
        </is>
      </c>
      <c r="Q90" s="185" t="inlineStr">
        <is>
          <t>ข้อสอบจริง</t>
        </is>
      </c>
      <c r="R90" s="185" t="inlineStr">
        <is>
          <t>2555</t>
        </is>
      </c>
      <c r="S90" s="185" t="n"/>
    </row>
    <row r="91" ht="24" customHeight="1" s="49">
      <c r="A91" s="187" t="n">
        <v>89</v>
      </c>
      <c r="B91" s="186" t="n"/>
      <c r="C91" s="186"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D91" s="186" t="n"/>
      <c r="E91" s="186" t="inlineStr">
        <is>
          <t>Topiramate 25 mg BID</t>
        </is>
      </c>
      <c r="F91" s="186" t="inlineStr">
        <is>
          <t>Donepezil 5 mg HS</t>
        </is>
      </c>
      <c r="G91" s="186" t="inlineStr">
        <is>
          <t>Alteplase (rtPA) 0.9 mg/kg IV</t>
        </is>
      </c>
      <c r="H91" s="186" t="inlineStr">
        <is>
          <t>Phenytoin 100 mg TID</t>
        </is>
      </c>
      <c r="I91" s="188" t="inlineStr">
        <is>
          <t>Sodium valproate 200 mg TID</t>
        </is>
      </c>
      <c r="J91" s="185" t="inlineStr">
        <is>
          <t>3</t>
        </is>
      </c>
      <c r="K91" s="186" t="inlineStr">
        <is>
          <t>✅ คำตอบที่ถูกต้อง: ข้อ ค. Alteplase (rtPA) 0.9 mg/kg IV
🎯 ทำไมข้อนี้ถึงถูก: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t>
        </is>
      </c>
      <c r="L91" s="186" t="n"/>
      <c r="M91" s="186" t="inlineStr">
        <is>
          <t>Neurologic</t>
        </is>
      </c>
      <c r="N91" s="186" t="inlineStr">
        <is>
          <t>Parkinson disease</t>
        </is>
      </c>
      <c r="O91" s="185" t="inlineStr">
        <is>
          <t>Clinic</t>
        </is>
      </c>
      <c r="P91" s="186" t="inlineStr">
        <is>
          <t>ข้อ 5 (PLE_CC1_2554 SET2.md)</t>
        </is>
      </c>
      <c r="Q91" s="185" t="inlineStr">
        <is>
          <t>ข้อสอบจริง</t>
        </is>
      </c>
      <c r="R91" s="185" t="inlineStr">
        <is>
          <t>2554</t>
        </is>
      </c>
      <c r="S91" s="185" t="n"/>
    </row>
    <row r="92" ht="24" customHeight="1" s="49">
      <c r="A92" s="187" t="n">
        <v>90</v>
      </c>
      <c r="B92" s="186" t="n"/>
      <c r="C92" s="186" t="inlineStr">
        <is>
          <t>ข้อใดผิดเกี่ยวกับยา Carbidopa + Levodopa</t>
        </is>
      </c>
      <c r="D92" s="186" t="n"/>
      <c r="E92" s="186" t="inlineStr">
        <is>
          <t>Phenytoin 100 mg TID</t>
        </is>
      </c>
      <c r="F92" s="186" t="inlineStr">
        <is>
          <t>Sodium valproate 200 mg TID</t>
        </is>
      </c>
      <c r="G92" s="186" t="inlineStr">
        <is>
          <t>Carbamazepine 200 mg BID</t>
        </is>
      </c>
      <c r="H92" s="186" t="inlineStr">
        <is>
          <t>Lamotrigine 50 mg OD</t>
        </is>
      </c>
      <c r="I92" s="188" t="inlineStr">
        <is>
          <t>Levetiracetam 500 mg BID</t>
        </is>
      </c>
      <c r="J92" s="185" t="inlineStr">
        <is>
          <t>1</t>
        </is>
      </c>
      <c r="K92" s="186" t="inlineStr">
        <is>
          <t>✅ คำตอบที่ถูกต้อง: ข้อ ก. Phenytoin 100 mg TID
🎯 ทำไมข้อนี้ถึงถูก: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t>
        </is>
      </c>
      <c r="L92" s="186" t="n"/>
      <c r="M92" s="186" t="inlineStr">
        <is>
          <t>Neurologic</t>
        </is>
      </c>
      <c r="N92" s="186" t="inlineStr">
        <is>
          <t>Parkinson disease</t>
        </is>
      </c>
      <c r="O92" s="185" t="inlineStr">
        <is>
          <t>Clinic</t>
        </is>
      </c>
      <c r="P92" s="186" t="inlineStr">
        <is>
          <t>ข้อ 3 (PLE_CC1_2533.md)</t>
        </is>
      </c>
      <c r="Q92" s="185" t="inlineStr">
        <is>
          <t>ข้อสอบจริง</t>
        </is>
      </c>
      <c r="R92" s="185" t="inlineStr">
        <is>
          <t>2533</t>
        </is>
      </c>
      <c r="S92" s="185" t="n"/>
    </row>
    <row r="93" ht="24" customHeight="1" s="49">
      <c r="A93" s="187" t="n">
        <v>91</v>
      </c>
      <c r="B93" s="186" t="n"/>
      <c r="C93" s="186" t="inlineStr">
        <is>
          <t>Levodopa ช่วยเพิ่มการดูดซึมยา Carbidopa ที่ CNS</t>
        </is>
      </c>
      <c r="D93" s="186" t="n"/>
      <c r="E93" s="186" t="inlineStr">
        <is>
          <t>Lamotrigine 50 mg OD</t>
        </is>
      </c>
      <c r="F93" s="186" t="inlineStr">
        <is>
          <t>Levetiracetam 500 mg BID</t>
        </is>
      </c>
      <c r="G93" s="186" t="inlineStr">
        <is>
          <t>Gabapentin 300 mg TID</t>
        </is>
      </c>
      <c r="H93" s="186" t="inlineStr">
        <is>
          <t>Pregabalin 75 mg BID</t>
        </is>
      </c>
      <c r="I93" s="188" t="inlineStr">
        <is>
          <t>Levodopa/Benserazide 100/25 mg TID</t>
        </is>
      </c>
      <c r="J93" s="185" t="inlineStr">
        <is>
          <t>1</t>
        </is>
      </c>
      <c r="K93" s="186" t="inlineStr">
        <is>
          <t>✅ คำตอบที่ถูกต้อง: ข้อ ก. Lamotrigine 50 mg OD
🎯 ทำไมข้อนี้ถึงถูก: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t>
        </is>
      </c>
      <c r="L93" s="186" t="n"/>
      <c r="M93" s="186" t="inlineStr">
        <is>
          <t>Neurologic</t>
        </is>
      </c>
      <c r="N93" s="186" t="inlineStr">
        <is>
          <t>Parkinson disease</t>
        </is>
      </c>
      <c r="O93" s="185" t="inlineStr">
        <is>
          <t>Clinic</t>
        </is>
      </c>
      <c r="P93" s="186" t="inlineStr">
        <is>
          <t>ข้อ 2 (PLE_CC1_2533.md)</t>
        </is>
      </c>
      <c r="Q93" s="185" t="inlineStr">
        <is>
          <t>ข้อสอบจริง</t>
        </is>
      </c>
      <c r="R93" s="185" t="inlineStr">
        <is>
          <t>2533</t>
        </is>
      </c>
      <c r="S93" s="185" t="n"/>
    </row>
    <row r="94" ht="24" customHeight="1" s="49">
      <c r="A94" s="187" t="n">
        <v>92</v>
      </c>
      <c r="B94" s="186" t="n"/>
      <c r="C94" s="186" t="inlineStr">
        <is>
          <t>Carbidopa ช่วยลดปริมาณของ Levodopa ที่จำเป็นต้องใช้</t>
        </is>
      </c>
      <c r="D94" s="186" t="n"/>
      <c r="E94" s="186" t="inlineStr">
        <is>
          <t>Pregabalin 75 mg BID</t>
        </is>
      </c>
      <c r="F94" s="186" t="inlineStr">
        <is>
          <t>Levodopa/Benserazide 100/25 mg TID</t>
        </is>
      </c>
      <c r="G94" s="186" t="inlineStr">
        <is>
          <t>Sumatriptan 50 mg stat</t>
        </is>
      </c>
      <c r="H94" s="186" t="inlineStr">
        <is>
          <t>Propranolol 40 mg BID</t>
        </is>
      </c>
      <c r="I94" s="188" t="inlineStr">
        <is>
          <t>Topiramate 25 mg BID</t>
        </is>
      </c>
      <c r="J94" s="185" t="inlineStr">
        <is>
          <t>1</t>
        </is>
      </c>
      <c r="K94" s="186" t="inlineStr">
        <is>
          <t>✅ คำตอบที่ถูกต้อง: ข้อ ก. Pregabalin 75 mg BID
🎯 ทำไมข้อนี้ถึงถูก: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t>
        </is>
      </c>
      <c r="L94" s="186" t="n"/>
      <c r="M94" s="186" t="inlineStr">
        <is>
          <t>Neurologic</t>
        </is>
      </c>
      <c r="N94" s="186" t="inlineStr">
        <is>
          <t>Parkinson disease</t>
        </is>
      </c>
      <c r="O94" s="185" t="inlineStr">
        <is>
          <t>Clinic</t>
        </is>
      </c>
      <c r="P94" s="186" t="inlineStr">
        <is>
          <t>ข้อ 4 (PLE_CC1_2533.md)</t>
        </is>
      </c>
      <c r="Q94" s="185" t="inlineStr">
        <is>
          <t>ข้อสอบจริง</t>
        </is>
      </c>
      <c r="R94" s="185" t="inlineStr">
        <is>
          <t>2533</t>
        </is>
      </c>
      <c r="S94" s="185" t="n"/>
    </row>
    <row r="95" ht="24" customHeight="1" s="49">
      <c r="A95" s="187" t="n">
        <v>93</v>
      </c>
      <c r="B95" s="186" t="n"/>
      <c r="C95" s="186"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D95" s="186" t="n"/>
      <c r="E95" s="186" t="inlineStr">
        <is>
          <t>Propranolol 40 mg BID</t>
        </is>
      </c>
      <c r="F95" s="186" t="inlineStr">
        <is>
          <t>Topiramate 25 mg BID</t>
        </is>
      </c>
      <c r="G95" s="186" t="inlineStr">
        <is>
          <t>Donepezil 5 mg HS</t>
        </is>
      </c>
      <c r="H95" s="186" t="inlineStr">
        <is>
          <t>Alteplase (rtPA) 0.9 mg/kg IV</t>
        </is>
      </c>
      <c r="I95" s="188" t="inlineStr">
        <is>
          <t>Phenytoin 100 mg TID</t>
        </is>
      </c>
      <c r="J95" s="185" t="inlineStr">
        <is>
          <t>1</t>
        </is>
      </c>
      <c r="K95" s="186" t="inlineStr">
        <is>
          <t>✅ คำตอบที่ถูกต้อง: ข้อ ก. Propranolol 40 mg BID
🎯 ทำไมข้อนี้ถึงถูก: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t>
        </is>
      </c>
      <c r="L95" s="186" t="n"/>
      <c r="M95" s="186" t="inlineStr">
        <is>
          <t>Neurologic</t>
        </is>
      </c>
      <c r="N95" s="186" t="inlineStr">
        <is>
          <t>Parkinson disease</t>
        </is>
      </c>
      <c r="O95" s="185" t="inlineStr">
        <is>
          <t>Clinic</t>
        </is>
      </c>
      <c r="P95" s="186" t="inlineStr">
        <is>
          <t>ข้อ 5 (PLE_CC1_2533.md)</t>
        </is>
      </c>
      <c r="Q95" s="185" t="inlineStr">
        <is>
          <t>ข้อสอบจริง</t>
        </is>
      </c>
      <c r="R95" s="185" t="inlineStr">
        <is>
          <t>2533</t>
        </is>
      </c>
      <c r="S95" s="185" t="n"/>
    </row>
    <row r="96" ht="24" customHeight="1" s="49">
      <c r="A96" s="187" t="n">
        <v>94</v>
      </c>
      <c r="B96" s="186" t="n"/>
      <c r="C96" s="186" t="inlineStr">
        <is>
          <t>Phenytoin 2. Valproic acid 3. Benzodiazepine 4. Carbamazepine</t>
        </is>
      </c>
      <c r="D96" s="186" t="n"/>
      <c r="E96" s="186" t="inlineStr">
        <is>
          <t>1,2,3,4</t>
        </is>
      </c>
      <c r="F96" s="186" t="inlineStr">
        <is>
          <t>1,3 และ 4</t>
        </is>
      </c>
      <c r="G96" s="186" t="inlineStr">
        <is>
          <t>1 และ 4</t>
        </is>
      </c>
      <c r="H96" s="186" t="inlineStr">
        <is>
          <t>1 เท่านั้น</t>
        </is>
      </c>
      <c r="I96" s="188" t="inlineStr">
        <is>
          <t>2 เท่านั้น</t>
        </is>
      </c>
      <c r="J96" s="185" t="inlineStr">
        <is>
          <t>1</t>
        </is>
      </c>
      <c r="K96" s="186" t="inlineStr">
        <is>
          <t>✅ คำตอบที่ถูกต้อง: ข้อ ก. 1,2,3,4
🎯 ทำไมข้อนี้ถึงถูก: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t>
        </is>
      </c>
      <c r="L96" s="186" t="n"/>
      <c r="M96" s="186" t="inlineStr">
        <is>
          <t>Neurologic</t>
        </is>
      </c>
      <c r="N96" s="186" t="inlineStr">
        <is>
          <t>Epilepsy</t>
        </is>
      </c>
      <c r="O96" s="185" t="inlineStr">
        <is>
          <t>Clinic</t>
        </is>
      </c>
      <c r="P96" s="186" t="inlineStr">
        <is>
          <t>ข้อ 1 (PLE_CC1_Practice_Exam.md)</t>
        </is>
      </c>
      <c r="Q96" s="185" t="inlineStr">
        <is>
          <t>แบบฝึกหัด</t>
        </is>
      </c>
      <c r="R96" s="185" t="inlineStr">
        <is>
          <t>เล่มม่วง</t>
        </is>
      </c>
      <c r="S96" s="185" t="n"/>
    </row>
    <row r="97" ht="24" customHeight="1" s="49">
      <c r="A97" s="187" t="n">
        <v>95</v>
      </c>
      <c r="B97" s="186" t="n"/>
      <c r="C97" s="186" t="inlineStr">
        <is>
          <t>Phenytoin 2.Valproic acid 3. Benzodiazepine 4. Carbamazepine</t>
        </is>
      </c>
      <c r="D97" s="186" t="n"/>
      <c r="E97" s="186" t="inlineStr">
        <is>
          <t>1,2,3,4</t>
        </is>
      </c>
      <c r="F97" s="186" t="inlineStr">
        <is>
          <t>1,2 และ 4</t>
        </is>
      </c>
      <c r="G97" s="186" t="inlineStr">
        <is>
          <t>2 และ 3</t>
        </is>
      </c>
      <c r="H97" s="186" t="inlineStr">
        <is>
          <t>2 และ 4</t>
        </is>
      </c>
      <c r="I97" s="188" t="inlineStr">
        <is>
          <t>2 เท่านั้น</t>
        </is>
      </c>
      <c r="J97" s="185" t="inlineStr">
        <is>
          <t>1</t>
        </is>
      </c>
      <c r="K97" s="186" t="inlineStr">
        <is>
          <t>✅ คำตอบที่ถูกต้อง: ข้อ ก. 1,2,3,4
🎯 ทำไมข้อนี้ถึงถูก: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t>
        </is>
      </c>
      <c r="L97" s="186" t="n"/>
      <c r="M97" s="186" t="inlineStr">
        <is>
          <t>Neurologic</t>
        </is>
      </c>
      <c r="N97" s="186" t="inlineStr">
        <is>
          <t>Epilepsy</t>
        </is>
      </c>
      <c r="O97" s="185" t="inlineStr">
        <is>
          <t>Clinic</t>
        </is>
      </c>
      <c r="P97" s="186" t="inlineStr">
        <is>
          <t>ข้อ 1 (PLE_CC1_Practice_Exam.md)</t>
        </is>
      </c>
      <c r="Q97" s="185" t="inlineStr">
        <is>
          <t>แบบฝึกหัด</t>
        </is>
      </c>
      <c r="R97" s="185" t="inlineStr">
        <is>
          <t>เล่มม่วง</t>
        </is>
      </c>
      <c r="S97" s="185" t="n"/>
    </row>
    <row r="98" ht="24" customHeight="1" s="49">
      <c r="A98" s="187" t="n">
        <v>96</v>
      </c>
      <c r="B98" s="186" t="n"/>
      <c r="C98" s="186"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D98" s="186" t="n"/>
      <c r="E98" s="186" t="inlineStr">
        <is>
          <t>Donepezil 5 mg HS</t>
        </is>
      </c>
      <c r="F98" s="186" t="inlineStr">
        <is>
          <t>Alteplase (rtPA) 0.9 mg/kg IV</t>
        </is>
      </c>
      <c r="G98" s="186" t="inlineStr">
        <is>
          <t>Phenytoin 100 mg TID</t>
        </is>
      </c>
      <c r="H98" s="186" t="inlineStr">
        <is>
          <t>Sodium valproate 200 mg TID</t>
        </is>
      </c>
      <c r="I98" s="188" t="inlineStr">
        <is>
          <t>Carbamazepine 200 mg BID</t>
        </is>
      </c>
      <c r="J98" s="185" t="inlineStr">
        <is>
          <t>1</t>
        </is>
      </c>
      <c r="K98" s="186" t="inlineStr">
        <is>
          <t>✅ คำตอบที่ถูกต้อง: ข้อ ก. Donepezil 5 mg HS
🎯 ทำไมข้อนี้ถึงถูก: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t>
        </is>
      </c>
      <c r="L98" s="186" t="n"/>
      <c r="M98" s="186" t="inlineStr">
        <is>
          <t>Neurologic</t>
        </is>
      </c>
      <c r="N98" s="186" t="inlineStr">
        <is>
          <t>Headache (migraine, tension)</t>
        </is>
      </c>
      <c r="O98" s="185" t="inlineStr">
        <is>
          <t>Clinic</t>
        </is>
      </c>
      <c r="P98" s="186" t="inlineStr">
        <is>
          <t>ข้อ 1 (PLE_CC1_Practice_Exam.md)</t>
        </is>
      </c>
      <c r="Q98" s="185" t="inlineStr">
        <is>
          <t>แบบฝึกหัด</t>
        </is>
      </c>
      <c r="R98" s="185" t="inlineStr">
        <is>
          <t>เล่มม่วง</t>
        </is>
      </c>
      <c r="S98" s="185" t="n"/>
    </row>
    <row r="99" ht="24" customHeight="1" s="49">
      <c r="A99" s="187" t="n">
        <v>97</v>
      </c>
      <c r="B99" s="186" t="n"/>
      <c r="C99" s="186"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D99" s="186" t="n"/>
      <c r="E99" s="186" t="inlineStr">
        <is>
          <t>Sodium valproate 200 mg TID</t>
        </is>
      </c>
      <c r="F99" s="186" t="inlineStr">
        <is>
          <t>Carbamazepine 200 mg BID</t>
        </is>
      </c>
      <c r="G99" s="186" t="inlineStr">
        <is>
          <t>Lamotrigine 50 mg OD</t>
        </is>
      </c>
      <c r="H99" s="186" t="inlineStr">
        <is>
          <t>Levetiracetam 500 mg BID</t>
        </is>
      </c>
      <c r="I99" s="188" t="inlineStr">
        <is>
          <t>Gabapentin 300 mg TID</t>
        </is>
      </c>
      <c r="J99" s="185" t="inlineStr">
        <is>
          <t>1</t>
        </is>
      </c>
      <c r="K99" s="186" t="inlineStr">
        <is>
          <t>✅ คำตอบที่ถูกต้อง: ข้อ ก. Sodium valproate 200 mg TID
🎯 ทำไมข้อนี้ถึงถูก: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t>
        </is>
      </c>
      <c r="L99" s="186" t="n"/>
      <c r="M99" s="186" t="inlineStr">
        <is>
          <t>Neurologic</t>
        </is>
      </c>
      <c r="N99" s="186" t="inlineStr">
        <is>
          <t>Headache (migraine, tension)</t>
        </is>
      </c>
      <c r="O99" s="185" t="inlineStr">
        <is>
          <t>Clinic</t>
        </is>
      </c>
      <c r="P99" s="186" t="inlineStr">
        <is>
          <t>ข้อ 4 (PLE_CC1_Practice_Exam.md)</t>
        </is>
      </c>
      <c r="Q99" s="185" t="inlineStr">
        <is>
          <t>แบบฝึกหัด</t>
        </is>
      </c>
      <c r="R99" s="185" t="inlineStr">
        <is>
          <t>เล่มม่วง</t>
        </is>
      </c>
      <c r="S99" s="185" t="n"/>
    </row>
    <row r="100" ht="24" customHeight="1" s="49">
      <c r="A100" s="187" t="n">
        <v>98</v>
      </c>
      <c r="B100" s="186" t="n"/>
      <c r="C100" s="186" t="inlineStr">
        <is>
          <t>ข้อใดไม่ใช่ข้อห้ามใช้ของ Ergotamine</t>
        </is>
      </c>
      <c r="D100" s="186" t="n"/>
      <c r="E100" s="186" t="inlineStr">
        <is>
          <t>Hypothyroidism</t>
        </is>
      </c>
      <c r="F100" s="186" t="inlineStr">
        <is>
          <t>Myocardial infarction</t>
        </is>
      </c>
      <c r="G100" s="186" t="inlineStr">
        <is>
          <t>Transient ischemic attack</t>
        </is>
      </c>
      <c r="H100" s="186" t="inlineStr">
        <is>
          <t>Pregnancy</t>
        </is>
      </c>
      <c r="I100" s="188" t="inlineStr">
        <is>
          <t>Poorly controlled hypertension</t>
        </is>
      </c>
      <c r="J100" s="185" t="inlineStr">
        <is>
          <t>1</t>
        </is>
      </c>
      <c r="K100" s="186" t="inlineStr">
        <is>
          <t>✅ คำตอบที่ถูกต้อง: ข้อ ก. Hypothyroidism
🎯 ทำไมข้อนี้ถึงถูก: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t>
        </is>
      </c>
      <c r="L100" s="186" t="n"/>
      <c r="M100" s="186" t="inlineStr">
        <is>
          <t>Neurologic</t>
        </is>
      </c>
      <c r="N100" s="186" t="inlineStr">
        <is>
          <t>Headache (migraine, tension)</t>
        </is>
      </c>
      <c r="O100" s="185" t="inlineStr">
        <is>
          <t>Clinic</t>
        </is>
      </c>
      <c r="P100" s="186" t="inlineStr">
        <is>
          <t>ข้อ 1 (PLE_CC1_2560 22 April Set 1.md)</t>
        </is>
      </c>
      <c r="Q100" s="185" t="inlineStr">
        <is>
          <t>ข้อสอบจริง</t>
        </is>
      </c>
      <c r="R100" s="185" t="inlineStr">
        <is>
          <t>2560</t>
        </is>
      </c>
      <c r="S100" s="185" t="n"/>
    </row>
    <row r="101" ht="24" customHeight="1" s="49">
      <c r="A101" s="187" t="n">
        <v>99</v>
      </c>
      <c r="B101" s="186" t="n"/>
      <c r="C101" s="186" t="inlineStr">
        <is>
          <t>ข้อใดผิดเกี่ยวกับการรับประทาน Ergotamine</t>
        </is>
      </c>
      <c r="D101" s="186" t="n"/>
      <c r="E101" s="186" t="inlineStr">
        <is>
          <t>รับประทาน 2 เม็ด ทันทีที่มีอาการ</t>
        </is>
      </c>
      <c r="F101" s="186" t="inlineStr">
        <is>
          <t>รอ 1 ชั่วโมง ถ้ายังมีอาการให้ทานเพิ่ม</t>
        </is>
      </c>
      <c r="G101" s="186" t="inlineStr">
        <is>
          <t>รับประทานยาอีก 1 เม็ด หากอาการไม่ดีขึ น ทุก 30 นาที</t>
        </is>
      </c>
      <c r="H101" s="186" t="inlineStr">
        <is>
          <t>รับประทานได้ไม่เกิน 6 เม็ด ต่อการปวด 1 ครั ง</t>
        </is>
      </c>
      <c r="I101" s="188" t="inlineStr">
        <is>
          <t>รับประทานไม่เกิน 10 เม็ด ต่อสัปดาห์</t>
        </is>
      </c>
      <c r="J101" s="185" t="inlineStr">
        <is>
          <t>1</t>
        </is>
      </c>
      <c r="K101" s="186" t="inlineStr">
        <is>
          <t>✅ คำตอบที่ถูกต้อง: ข้อ ก. รับประทาน 2 เม็ด ทันทีที่มีอาการ
🎯 ทำไมข้อนี้ถึงถูก: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t>
        </is>
      </c>
      <c r="L101" s="186" t="n"/>
      <c r="M101" s="186" t="inlineStr">
        <is>
          <t>Neurologic</t>
        </is>
      </c>
      <c r="N101" s="186" t="inlineStr">
        <is>
          <t>Headache (migraine, tension)</t>
        </is>
      </c>
      <c r="O101" s="185" t="inlineStr">
        <is>
          <t>Clinic</t>
        </is>
      </c>
      <c r="P101" s="186" t="inlineStr">
        <is>
          <t>ข้อ 2 (PLE_CC1_2560 22 April Set 1.md)</t>
        </is>
      </c>
      <c r="Q101" s="185" t="inlineStr">
        <is>
          <t>ข้อสอบจริง</t>
        </is>
      </c>
      <c r="R101" s="185" t="inlineStr">
        <is>
          <t>2560</t>
        </is>
      </c>
      <c r="S101" s="185" t="n"/>
    </row>
    <row r="102" ht="24" customHeight="1" s="49">
      <c r="A102" s="187" t="n">
        <v>100</v>
      </c>
      <c r="B102" s="186" t="n"/>
      <c r="C102" s="186" t="inlineStr">
        <is>
          <t>โครงสร้างของ Ergotamine ข้อใดถูก</t>
        </is>
      </c>
      <c r="D102" s="186" t="n"/>
      <c r="E102" s="186" t="inlineStr">
        <is>
          <t>มี Chiral carbon 4 ต้าแหน่ง</t>
        </is>
      </c>
      <c r="F102" s="186" t="inlineStr">
        <is>
          <t>ละลายน ้าดี</t>
        </is>
      </c>
      <c r="G102" s="186" t="inlineStr">
        <is>
          <t>pKa = 4.0</t>
        </is>
      </c>
      <c r="H102" s="186" t="inlineStr">
        <is>
          <t>ดูดซึมได้ดี</t>
        </is>
      </c>
      <c r="I102" s="188" t="inlineStr">
        <is>
          <t>เป็น Indole alkaloid</t>
        </is>
      </c>
      <c r="J102" s="185" t="inlineStr">
        <is>
          <t>1</t>
        </is>
      </c>
      <c r="K102" s="186" t="inlineStr">
        <is>
          <t>✅ คำตอบที่ถูกต้อง: ข้อ ก. มี Chiral carbon 4 ต้าแหน่ง
🎯 ทำไมข้อนี้ถึงถูก: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t>
        </is>
      </c>
      <c r="L102" s="186" t="n"/>
      <c r="M102" s="186" t="inlineStr">
        <is>
          <t>Neurologic</t>
        </is>
      </c>
      <c r="N102" s="186" t="inlineStr">
        <is>
          <t>Headache (migraine, tension)</t>
        </is>
      </c>
      <c r="O102" s="185" t="inlineStr">
        <is>
          <t>Clinic</t>
        </is>
      </c>
      <c r="P102" s="186" t="inlineStr">
        <is>
          <t>ข้อ 3 (PLE_CC1_2560 22 April Set 1.md)</t>
        </is>
      </c>
      <c r="Q102" s="185" t="inlineStr">
        <is>
          <t>ข้อสอบจริง</t>
        </is>
      </c>
      <c r="R102" s="185" t="inlineStr">
        <is>
          <t>2560</t>
        </is>
      </c>
      <c r="S102" s="185" t="n"/>
    </row>
    <row r="103" ht="24" customHeight="1" s="49">
      <c r="A103" s="187" t="n">
        <v>101</v>
      </c>
      <c r="B103" s="186" t="n"/>
      <c r="C103" s="186" t="inlineStr">
        <is>
          <t>กลไกการออกฤทธิ์ของAmitriptyline คือข้อใด</t>
        </is>
      </c>
      <c r="D103" s="186" t="n"/>
      <c r="E103" s="186" t="inlineStr">
        <is>
          <t>ยับยั้งการทำงานของDA transporter</t>
        </is>
      </c>
      <c r="F103" s="186" t="inlineStr">
        <is>
          <t>ยับยั้งการทำงานของNE transporter</t>
        </is>
      </c>
      <c r="G103" s="186" t="inlineStr">
        <is>
          <t>ยับยั้งการทำงานของMOA enzyme</t>
        </is>
      </c>
      <c r="H103" s="186" t="inlineStr">
        <is>
          <t>กระต้่น5-HT receptor</t>
        </is>
      </c>
      <c r="I103" s="188" t="inlineStr">
        <is>
          <t>กระต้่นα2-adrenergic receptor (ข)</t>
        </is>
      </c>
      <c r="J103" s="185" t="inlineStr">
        <is>
          <t>1</t>
        </is>
      </c>
      <c r="K103" s="186" t="inlineStr">
        <is>
          <t>✅ คำตอบที่ถูกต้อง: ข้อ ก. ยับยั้งการทำงานของDA transporter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t>
        </is>
      </c>
      <c r="L103" s="186" t="n"/>
      <c r="M103" s="186" t="inlineStr">
        <is>
          <t>Neurologic</t>
        </is>
      </c>
      <c r="N103" s="186" t="inlineStr">
        <is>
          <t>Pain management</t>
        </is>
      </c>
      <c r="O103" s="185" t="inlineStr">
        <is>
          <t>Clinic</t>
        </is>
      </c>
      <c r="P103" s="186" t="inlineStr">
        <is>
          <t>ข้อ 3 (PLE_CC1_2547.md)</t>
        </is>
      </c>
      <c r="Q103" s="185" t="inlineStr">
        <is>
          <t>ข้อสอบจริง</t>
        </is>
      </c>
      <c r="R103" s="185" t="inlineStr">
        <is>
          <t>2547</t>
        </is>
      </c>
      <c r="S103" s="185" t="n"/>
    </row>
    <row r="104" ht="24" customHeight="1" s="49">
      <c r="A104" s="187" t="n">
        <v>102</v>
      </c>
      <c r="B104" s="186" t="n"/>
      <c r="C104" s="186" t="inlineStr">
        <is>
          <t>ตุอไปนี้เป็นSide effect ที่เกิดจาการใช้ยาAmitriptyline ยกเว้น</t>
        </is>
      </c>
      <c r="D104" s="186" t="n"/>
      <c r="E104" s="186" t="inlineStr">
        <is>
          <t>Sedation</t>
        </is>
      </c>
      <c r="F104" s="186" t="inlineStr">
        <is>
          <t>Dry mouth</t>
        </is>
      </c>
      <c r="G104" s="186" t="inlineStr">
        <is>
          <t>Orthostatic hypotension</t>
        </is>
      </c>
      <c r="H104" s="186" t="inlineStr">
        <is>
          <t>Urinary retention</t>
        </is>
      </c>
      <c r="I104" s="188" t="inlineStr">
        <is>
          <t>Hyperuriccemia (ง)</t>
        </is>
      </c>
      <c r="J104" s="185" t="inlineStr">
        <is>
          <t>1</t>
        </is>
      </c>
      <c r="K104" s="186" t="inlineStr">
        <is>
          <t>✅ คำตอบที่ถูกต้อง: ข้อ ก. Sedation
🎯 ทำไมข้อนี้ถึงถูก: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t>
        </is>
      </c>
      <c r="L104" s="186" t="n"/>
      <c r="M104" s="186" t="inlineStr">
        <is>
          <t>Neurologic</t>
        </is>
      </c>
      <c r="N104" s="186" t="inlineStr">
        <is>
          <t>Pain management</t>
        </is>
      </c>
      <c r="O104" s="185" t="inlineStr">
        <is>
          <t>Clinic</t>
        </is>
      </c>
      <c r="P104" s="186" t="inlineStr">
        <is>
          <t>ข้อ 4 (PLE_CC1_2547.md)</t>
        </is>
      </c>
      <c r="Q104" s="185" t="inlineStr">
        <is>
          <t>ข้อสอบจริง</t>
        </is>
      </c>
      <c r="R104" s="185" t="inlineStr">
        <is>
          <t>2547</t>
        </is>
      </c>
      <c r="S104" s="185" t="n"/>
    </row>
    <row r="105" ht="24" customHeight="1" s="49">
      <c r="A105" s="187" t="n">
        <v>103</v>
      </c>
      <c r="B105" s="186" t="inlineStr">
        <is>
          <t>[กรณีศึกษา 2]
ผู้ป่วยพาร์กินสันได้รับยา levodopa+benserazide และ trihexyphenidyl มา 3 ปี มีอาการตอนกลางคืนต้องลุกขึ้นมาสั่น นอนไม่ได้</t>
        </is>
      </c>
      <c r="C105" s="186" t="inlineStr">
        <is>
          <t>คำถาม: ให้ benzeraside เพื่ออะไร</t>
        </is>
      </c>
      <c r="D105" s="186" t="n"/>
      <c r="E105" s="186" t="inlineStr">
        <is>
          <t>ลดอาการคลื่นไส้อาเจียน</t>
        </is>
      </c>
      <c r="F105" s="186" t="inlineStr">
        <is>
          <t>ลดการขับออกของ L-dopa ทางไต</t>
        </is>
      </c>
      <c r="G105" s="186" t="inlineStr">
        <is>
          <t>เพิ่มการขับออกของ L-dopa ทางไต</t>
        </is>
      </c>
      <c r="H105" s="186" t="inlineStr">
        <is>
          <t>ลดการทำลาย levodopa ในสมอง</t>
        </is>
      </c>
      <c r="I105" s="188" t="inlineStr">
        <is>
          <t>ทำให้ levodopa ผ่าน BBB น้อยลง</t>
        </is>
      </c>
      <c r="J105" s="185" t="inlineStr">
        <is>
          <t>1</t>
        </is>
      </c>
      <c r="K105" s="186" t="inlineStr">
        <is>
          <t>✅ คำตอบที่ถูกต้อง: ข้อ ก. ลดอาการคลื่นไส้อาเจียน
🎯 ทำไมข้อนี้ถึงถูก:
🔍 ข้ออื่นผิดเพราะอะไร:
🔍 ข้ออื่นผิดเพราะอะไร:
• ข้อ ข. (ลดการขับออกของ L-dopa ทางไต): ไม่ตรงกับหลักการหรือข้อบ่งใช้ที่ถูกต้องตามโจทย์กำหนด
• ข้อ ค. (เพิ่มการขับออกของ L-dopa ทางไต): ไม่ตรงกับหลักการหรือข้อบ่งใช้ที่ถูกต้องตามโจทย์กำหนด
• ข้อ ง. (ลดการทำลาย levodopa ในสมอง): ไม่ตรงกับหลักการหรือข้อบ่งใช้ที่ถูกต้องตามโจทย์กำหนด
• ข้อ จ. (ทำให้ levodopa ผ่าน BBB น้อยลง): ไม่ตรงกับหลักการหรือข้อบ่งใช้ที่ถูกต้องตามโจทย์กำหนด</t>
        </is>
      </c>
      <c r="L105" s="186" t="n"/>
      <c r="M105" s="186" t="inlineStr">
        <is>
          <t>Neurologic</t>
        </is>
      </c>
      <c r="N105" s="186" t="inlineStr">
        <is>
          <t>Parkinson disease</t>
        </is>
      </c>
      <c r="O105" s="185" t="inlineStr">
        <is>
          <t>Clinic</t>
        </is>
      </c>
      <c r="P105" s="186" t="inlineStr">
        <is>
          <t>[SOURCE: Pharma Plus เล่มม่วง 2 - ข้อสอบย้อนหลังปี 2558 วันที่ 1 ข้อ 10]</t>
        </is>
      </c>
      <c r="Q105" s="185" t="inlineStr">
        <is>
          <t>ข้อสอบจริง</t>
        </is>
      </c>
      <c r="R105" s="185" t="inlineStr">
        <is>
          <t>2558</t>
        </is>
      </c>
      <c r="S105" s="185" t="n"/>
    </row>
    <row r="106" ht="24" customHeight="1" s="49">
      <c r="A106" s="187" t="n">
        <v>104</v>
      </c>
      <c r="B106" s="186" t="inlineStr">
        <is>
          <t>[กรณีศึกษา 2]
ผู้ป่วยพาร์กินสันได้รับยา levodopa+benserazide และ trihexyphenidyl มา 3 ปี มีอาการตอนกลางคืนต้องลุกขึ้นมาสั่น นอนไม่ได้</t>
        </is>
      </c>
      <c r="C106" s="186" t="inlineStr">
        <is>
          <t>คำถาม: ผู้ป่วยมาโรงพยาบาลวันนี้เนื่องจาก</t>
        </is>
      </c>
      <c r="D106" s="186" t="n"/>
      <c r="E106" s="186" t="inlineStr">
        <is>
          <t>เกิด DI ระหว่าง levodopa กับ benzeraside</t>
        </is>
      </c>
      <c r="F106" s="186" t="inlineStr">
        <is>
          <t>Levodopa ออกฤทธิ์สั้นลง</t>
        </is>
      </c>
      <c r="G106" s="186" t="inlineStr">
        <is>
          <t>ทนอาการข้างเคียงของ L-dopa ไม่ได้</t>
        </is>
      </c>
      <c r="H106" s="186" t="inlineStr">
        <is>
          <t>ยา levodopa ไม่ได้ผลในการรักษา</t>
        </is>
      </c>
      <c r="I106" s="188" t="inlineStr">
        <is>
          <t>ทนอาการข้างเคียงของ trihexyphenidyl ไม่ได้</t>
        </is>
      </c>
      <c r="J106" s="185" t="inlineStr">
        <is>
          <t>2</t>
        </is>
      </c>
      <c r="K106" s="186" t="inlineStr">
        <is>
          <t>✅ คำตอบที่ถูกต้อง: ข้อ ข. Levodopa ออกฤทธิ์สั้นลง
🎯 ทำไมข้อนี้ถึงถูก:
🔍 ข้ออื่นผิดเพราะอะไร:
🔍 ข้ออื่นผิดเพราะอะไร:
• ข้อ ก. (เกิด DI ระหว่าง levodopa กับ benzeraside): ไม่ตรงกับหลักการหรือข้อบ่งใช้ที่ถูกต้องตามโจทย์กำหนด
• ข้อ ค. (ทนอาการข้างเคียงของ L-dopa ไม่ได้): ไม่ตรงกับหลักการหรือข้อบ่งใช้ที่ถูกต้องตามโจทย์กำหนด
• ข้อ ง. (ยา levodopa ไม่ได้ผลในการรักษา): ไม่ตรงกับหลักการหรือข้อบ่งใช้ที่ถูกต้องตามโจทย์กำหนด
• ข้อ จ. (ทนอาการข้างเคียงของ trihexyphenidyl ไม่ได้): ไม่ตรงกับหลักการหรือข้อบ่งใช้ที่ถูกต้องตามโจทย์กำหนด</t>
        </is>
      </c>
      <c r="L106" s="186" t="n"/>
      <c r="M106" s="186" t="inlineStr">
        <is>
          <t>Neurologic</t>
        </is>
      </c>
      <c r="N106" s="186" t="inlineStr">
        <is>
          <t>Parkinson disease</t>
        </is>
      </c>
      <c r="O106" s="185" t="inlineStr">
        <is>
          <t>Clinic</t>
        </is>
      </c>
      <c r="P106" s="186" t="inlineStr">
        <is>
          <t>[SOURCE: Pharma Plus เล่มม่วง 2 - ข้อสอบย้อนหลังปี 2558 วันที่ 1 ข้อ 11]</t>
        </is>
      </c>
      <c r="Q106" s="185" t="inlineStr">
        <is>
          <t>ข้อสอบจริง</t>
        </is>
      </c>
      <c r="R106" s="185" t="inlineStr">
        <is>
          <t>2558</t>
        </is>
      </c>
      <c r="S106" s="185" t="n"/>
    </row>
    <row r="107" ht="24" customHeight="1" s="49">
      <c r="A107" s="187" t="n">
        <v>105</v>
      </c>
      <c r="B107" s="186" t="inlineStr">
        <is>
          <t>[กรณีศึกษา 2]
ผู้ป่วยพาร์กินสันได้รับยา levodopa+benserazide และ trihexyphenidyl มา 3 ปี มีอาการตอนกลางคืนต้องลุกขึ้นมาสั่น นอนไม่ได้</t>
        </is>
      </c>
      <c r="C107" s="186" t="inlineStr">
        <is>
          <t>คำถาม: ต้องปรับการรักษาอย่างไรในผู้ป่วยรายนี้</t>
        </is>
      </c>
      <c r="D107" s="186" t="n"/>
      <c r="E107" s="186" t="inlineStr">
        <is>
          <t>เพิ่มขนาดยา L-dopa</t>
        </is>
      </c>
      <c r="F107" s="186" t="inlineStr">
        <is>
          <t>เพิ่มขนาดยา trihexyphenidyl</t>
        </is>
      </c>
      <c r="G107" s="186" t="inlineStr">
        <is>
          <t>ลดขนาดยา L-dopa ลง</t>
        </is>
      </c>
      <c r="H107" s="186" t="inlineStr">
        <is>
          <t>เปลี่ยนเป็น L-dopa/benserazide dispersible tablet</t>
        </is>
      </c>
      <c r="I107" s="188" t="inlineStr">
        <is>
          <t>เปลี่ยนเป็น L-dopa/benserazide sustained releasing</t>
        </is>
      </c>
      <c r="J107" s="185" t="inlineStr">
        <is>
          <t>5</t>
        </is>
      </c>
      <c r="K107" s="186" t="inlineStr">
        <is>
          <t>✅ คำตอบที่ถูกต้อง: ข้อ จ. เปลี่ยนเป็น L-dopa/benserazide sustained releasing
🎯 ทำไมข้อนี้ถึงถูก:
🔍 ข้ออื่นผิดเพราะอะไร:
🔍 ข้ออื่นผิดเพราะอะไร:
• ข้อ ก. (เพิ่มขนาดยา L-dopa): ไม่ตรงกับหลักการหรือข้อบ่งใช้ที่ถูกต้องตามโจทย์กำหนด
• ข้อ ข. (เพิ่มขนาดยา trihexyphenidyl): ไม่ตรงกับหลักการหรือข้อบ่งใช้ที่ถูกต้องตามโจทย์กำหนด
• ข้อ ค. (ลดขนาดยา L-dopa ลง): ไม่ตรงกับหลักการหรือข้อบ่งใช้ที่ถูกต้องตามโจทย์กำหนด
• ข้อ ง. (เปลี่ยนเป็น L-dopa/benserazide dispersible tablet): ไม่ตรงกับหลักการหรือข้อบ่งใช้ที่ถูกต้องตามโจทย์กำหนด</t>
        </is>
      </c>
      <c r="L107" s="186" t="n"/>
      <c r="M107" s="186" t="inlineStr">
        <is>
          <t>Neurologic</t>
        </is>
      </c>
      <c r="N107" s="186" t="inlineStr">
        <is>
          <t>Parkinson disease</t>
        </is>
      </c>
      <c r="O107" s="185" t="inlineStr">
        <is>
          <t>Clinic</t>
        </is>
      </c>
      <c r="P107" s="186" t="inlineStr">
        <is>
          <t>[SOURCE: Pharma Plus เล่มม่วง 2 - ข้อสอบย้อนหลังปี 2558 วันที่ 1 ข้อ 12]</t>
        </is>
      </c>
      <c r="Q107" s="185" t="inlineStr">
        <is>
          <t>ข้อสอบจริง</t>
        </is>
      </c>
      <c r="R107" s="185" t="inlineStr">
        <is>
          <t>2558</t>
        </is>
      </c>
      <c r="S107" s="185" t="n"/>
    </row>
    <row r="108" ht="24" customHeight="1" s="49">
      <c r="A108" s="187" t="n">
        <v>106</v>
      </c>
      <c r="B108" s="186" t="inlineStr">
        <is>
          <t>[กรณีศึกษา 2]
ผู้ป่วยพาร์กินสันได้รับยา levodopa+benserazide และ trihexyphenidyl</t>
        </is>
      </c>
      <c r="C108" s="186" t="inlineStr">
        <is>
          <t>คำถาม: ข้อแนะนำการกินยา L-dopa</t>
        </is>
      </c>
      <c r="D108" s="186" t="n"/>
      <c r="E108" s="186" t="inlineStr">
        <is>
          <t>กินพร้อมอาหาร</t>
        </is>
      </c>
      <c r="F108" s="186" t="inlineStr">
        <is>
          <t>กินหลังอาหาร</t>
        </is>
      </c>
      <c r="G108" s="186" t="inlineStr">
        <is>
          <t>เลี่ยงการกินยาพร้อมอาหารจำพวกโปรตีนสูง</t>
        </is>
      </c>
      <c r="H108" s="186" t="inlineStr">
        <is>
          <t>กินก่อนนอน</t>
        </is>
      </c>
      <c r="I108" s="188" t="inlineStr">
        <is>
          <t>เลี่ยงการกินพร้อมอาหารไขมันสูง</t>
        </is>
      </c>
      <c r="J108" s="185" t="inlineStr">
        <is>
          <t>3</t>
        </is>
      </c>
      <c r="K108" s="186" t="inlineStr">
        <is>
          <t>✅ คำตอบที่ถูกต้อง: ข้อ ค. เลี่ยงการกินยาพร้อมอาหารจำพวกโปรตีนสูง
🎯 ทำไมข้อนี้ถึงถูก:
🔍 ข้ออื่นผิดเพราะอะไร:
🔍 ข้ออื่นผิดเพราะอะไร:
• ข้อ ก. (กินพร้อมอาหาร): ไม่ตรงกับหลักการหรือข้อบ่งใช้ที่ถูกต้องตามโจทย์กำหนด
• ข้อ ข. (กินหลังอาหาร): ไม่ตรงกับหลักการหรือข้อบ่งใช้ที่ถูกต้องตามโจทย์กำหนด
• ข้อ ง. (กินก่อนนอน): ไม่ตรงกับหลักการหรือข้อบ่งใช้ที่ถูกต้องตามโจทย์กำหนด
• ข้อ จ. (เลี่ยงการกินพร้อมอาหารไขมันสูง): ไม่ตรงกับหลักการหรือข้อบ่งใช้ที่ถูกต้องตามโจทย์กำหนด</t>
        </is>
      </c>
      <c r="L108" s="186" t="n"/>
      <c r="M108" s="186" t="inlineStr">
        <is>
          <t>Neurologic</t>
        </is>
      </c>
      <c r="N108" s="186" t="inlineStr">
        <is>
          <t>Parkinson disease</t>
        </is>
      </c>
      <c r="O108" s="185" t="inlineStr">
        <is>
          <t>Clinic</t>
        </is>
      </c>
      <c r="P108" s="186" t="inlineStr">
        <is>
          <t>[SOURCE: Pharma Plus เล่มม่วง 2 - ข้อสอบย้อนหลังปี 2558 วันที่ 1 ข้อ 14]</t>
        </is>
      </c>
      <c r="Q108" s="185" t="inlineStr">
        <is>
          <t>ข้อสอบจริง</t>
        </is>
      </c>
      <c r="R108" s="185" t="inlineStr">
        <is>
          <t>2558</t>
        </is>
      </c>
      <c r="S108" s="185" t="n"/>
    </row>
    <row r="109" ht="24" customHeight="1" s="49">
      <c r="A109" s="187" t="n">
        <v>107</v>
      </c>
      <c r="B109" s="18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t>
        </is>
      </c>
      <c r="C109" s="186" t="inlineStr">
        <is>
          <t>คำถาม: ผู้ป่วยเป็นโรคนอนไม่หลับแบบไหนมีอาการยังไง</t>
        </is>
      </c>
      <c r="D109" s="186" t="n"/>
      <c r="E109" s="186" t="inlineStr">
        <is>
          <t>Short term, difficulty falling asleep</t>
        </is>
      </c>
      <c r="F109" s="186" t="inlineStr">
        <is>
          <t>Short term, difficulty falling asleep, maintaining sleep</t>
        </is>
      </c>
      <c r="G109" s="186" t="inlineStr">
        <is>
          <t>Chronic, difficulty falling asleep</t>
        </is>
      </c>
      <c r="H109" s="186" t="inlineStr">
        <is>
          <t>Chronic, difficulty maintaining sleep</t>
        </is>
      </c>
      <c r="I109" s="188" t="inlineStr">
        <is>
          <t>Chronic, difficulty falling asleep, maintaining sleep</t>
        </is>
      </c>
      <c r="J109" s="185" t="inlineStr">
        <is>
          <t>3</t>
        </is>
      </c>
      <c r="K109" s="186" t="inlineStr">
        <is>
          <t>✅ คำตอบที่ถูกต้อง: ข้อ ค. Chronic, difficulty falling asleep
🎯 ทำไมข้อนี้ถึงถูก:
🔍 ข้ออื่นผิดเพราะอะไร:
🔍 ข้ออื่นผิดเพราะอะไร:
• ข้อ ก. (Short term, difficulty falling asleep): ไม่ตรงกับหลักการหรือข้อบ่งใช้ที่ถูกต้องตามโจทย์กำหนด
• ข้อ ข. (Short term, difficulty falling asleep, maintaining sleep): ไม่ตรงกับหลักการหรือข้อบ่งใช้ที่ถูกต้องตามโจทย์กำหนด
• ข้อ ง. (Chronic, difficulty maintaining sleep): ไม่ตรงกับหลักการหรือข้อบ่งใช้ที่ถูกต้องตามโจทย์กำหนด
• ข้อ จ. (Chronic, difficulty falling asleep, maintaining sleep): ไม่ตรงกับหลักการหรือข้อบ่งใช้ที่ถูกต้องตามโจทย์กำหนด</t>
        </is>
      </c>
      <c r="L109" s="186" t="n"/>
      <c r="M109" s="186" t="inlineStr">
        <is>
          <t>Neurologic</t>
        </is>
      </c>
      <c r="N109" s="186" t="inlineStr">
        <is>
          <t>Pain management</t>
        </is>
      </c>
      <c r="O109" s="185" t="inlineStr">
        <is>
          <t>Clinic</t>
        </is>
      </c>
      <c r="P109" s="186" t="inlineStr">
        <is>
          <t>[SOURCE: Pharma Plus เล่มม่วง 2 - ข้อสอบย้อนหลังปี 2558 วันที่ 2 ข้อ 1]</t>
        </is>
      </c>
      <c r="Q109" s="185" t="inlineStr">
        <is>
          <t>ข้อสอบจริง</t>
        </is>
      </c>
      <c r="R109" s="185" t="inlineStr">
        <is>
          <t>2558</t>
        </is>
      </c>
      <c r="S109" s="185" t="n"/>
    </row>
    <row r="110" ht="24" customHeight="1" s="49">
      <c r="A110" s="187" t="n">
        <v>108</v>
      </c>
      <c r="B110" s="18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t>
        </is>
      </c>
      <c r="C110" s="186" t="inlineStr">
        <is>
          <t>คำถาม: ข้อใดเป็นสาเหตุหลักที่ทำให้นอนไม่หลับ</t>
        </is>
      </c>
      <c r="D110" s="186" t="n"/>
      <c r="E110" s="186" t="inlineStr">
        <is>
          <t>อ้วน</t>
        </is>
      </c>
      <c r="F110" s="186" t="inlineStr">
        <is>
          <t>เศร้าเรื่องพ่อตาย</t>
        </is>
      </c>
      <c r="G110" s="186" t="inlineStr">
        <is>
          <t>กังวลเรื่องแม่ป่วย</t>
        </is>
      </c>
      <c r="H110" s="186" t="inlineStr">
        <is>
          <t>เครียดจากหน้าที่การงาน</t>
        </is>
      </c>
      <c r="I110" s="188" t="inlineStr">
        <is>
          <t>อ้วน</t>
        </is>
      </c>
      <c r="J110" s="185" t="inlineStr">
        <is>
          <t>4</t>
        </is>
      </c>
      <c r="K110" s="186" t="inlineStr">
        <is>
          <t>✅ คำตอบที่ถูกต้อง: ข้อ ง. เครียดจากหน้าที่การงาน
🎯 ทำไมข้อนี้ถึงถูก:
🔍 ข้ออื่นผิดเพราะอะไร:
🔍 ข้ออื่นผิดเพราะอะไร:
• ข้อ ก. (อ้วน): ไม่ตรงกับหลักการหรือข้อบ่งใช้ที่ถูกต้องตามโจทย์กำหนด
• ข้อ ข. (เศร้าเรื่องพ่อตาย): ไม่ตรงกับหลักการหรือข้อบ่งใช้ที่ถูกต้องตามโจทย์กำหนด
• ข้อ ค. (กังวลเรื่องแม่ป่วย): ไม่ตรงกับหลักการหรือข้อบ่งใช้ที่ถูกต้องตามโจทย์กำหนด
• ข้อ จ. (อ้วน): ไม่ตรงกับหลักการหรือข้อบ่งใช้ที่ถูกต้องตามโจทย์กำหนด</t>
        </is>
      </c>
      <c r="L110" s="186" t="n"/>
      <c r="M110" s="186" t="inlineStr">
        <is>
          <t>Neurologic</t>
        </is>
      </c>
      <c r="N110" s="186" t="inlineStr">
        <is>
          <t>Pain management</t>
        </is>
      </c>
      <c r="O110" s="185" t="inlineStr">
        <is>
          <t>Clinic</t>
        </is>
      </c>
      <c r="P110" s="186" t="inlineStr">
        <is>
          <t>[SOURCE: Pharma Plus เล่มม่วง 2 - ข้อสอบย้อนหลังปี 2558 วันที่ 2 ข้อ 2]</t>
        </is>
      </c>
      <c r="Q110" s="185" t="inlineStr">
        <is>
          <t>ข้อสอบจริง</t>
        </is>
      </c>
      <c r="R110" s="185" t="inlineStr">
        <is>
          <t>2558</t>
        </is>
      </c>
      <c r="S110" s="185" t="n"/>
    </row>
    <row r="111" ht="24" customHeight="1" s="49">
      <c r="A111" s="187" t="n">
        <v>109</v>
      </c>
      <c r="B111" s="18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t>
        </is>
      </c>
      <c r="C111" s="186" t="inlineStr">
        <is>
          <t>คำถาม: ข้อใดเป็นพฤติกรรมที่ดีของผู้ป่วยต่อการนอนหลับ (sleep hygiene) โดยไม่ใช้ยา</t>
        </is>
      </c>
      <c r="D111" s="186" t="n"/>
      <c r="E111" s="186" t="inlineStr">
        <is>
          <t>ดื่มชา</t>
        </is>
      </c>
      <c r="F111" s="186" t="inlineStr">
        <is>
          <t>งีบกลางวัน</t>
        </is>
      </c>
      <c r="G111" s="186" t="inlineStr">
        <is>
          <t>ออกกำลังกายก่อนนอน</t>
        </is>
      </c>
      <c r="H111" s="186" t="inlineStr">
        <is>
          <t>ไม่สูบบุหรี่</t>
        </is>
      </c>
      <c r="I111" s="188" t="inlineStr">
        <is>
          <t>ดื่มไวน์</t>
        </is>
      </c>
      <c r="J111" s="185" t="inlineStr">
        <is>
          <t>4</t>
        </is>
      </c>
      <c r="K111" s="186" t="inlineStr">
        <is>
          <t>✅ คำตอบที่ถูกต้อง: ข้อ ง. ไม่สูบบุหรี่
🎯 ทำไมข้อนี้ถึงถูก:
🔍 ข้ออื่นผิดเพราะอะไร:
🔍 ข้ออื่นผิดเพราะอะไร:
• ข้อ ก. (ดื่มชา): ไม่ตรงกับหลักการหรือข้อบ่งใช้ที่ถูกต้องตามโจทย์กำหนด
• ข้อ ข. (งีบกลางวัน): ไม่ตรงกับหลักการหรือข้อบ่งใช้ที่ถูกต้องตามโจทย์กำหนด
• ข้อ ค. (ออกกำลังกายก่อนนอน): ไม่ตรงกับหลักการหรือข้อบ่งใช้ที่ถูกต้องตามโจทย์กำหนด
• ข้อ จ. (ดื่มไวน์): ไม่ตรงกับหลักการหรือข้อบ่งใช้ที่ถูกต้องตามโจทย์กำหนด</t>
        </is>
      </c>
      <c r="L111" s="186" t="n"/>
      <c r="M111" s="186" t="inlineStr">
        <is>
          <t>Neurologic</t>
        </is>
      </c>
      <c r="N111" s="186" t="inlineStr">
        <is>
          <t>Pain management</t>
        </is>
      </c>
      <c r="O111" s="185" t="inlineStr">
        <is>
          <t>Clinic</t>
        </is>
      </c>
      <c r="P111" s="186" t="inlineStr">
        <is>
          <t>[SOURCE: Pharma Plus เล่มม่วง 2 - ข้อสอบย้อนหลังปี 2558 วันที่ 2 ข้อ 3]</t>
        </is>
      </c>
      <c r="Q111" s="185" t="inlineStr">
        <is>
          <t>ข้อสอบจริง</t>
        </is>
      </c>
      <c r="R111" s="185" t="inlineStr">
        <is>
          <t>2558</t>
        </is>
      </c>
      <c r="S111" s="185" t="n"/>
    </row>
    <row r="112" ht="24" customHeight="1" s="49">
      <c r="A112" s="187" t="n">
        <v>110</v>
      </c>
      <c r="B112" s="18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t>
        </is>
      </c>
      <c r="C112" s="186" t="inlineStr">
        <is>
          <t>คำถาม: ยาใดเหมาะสมสำหรับผู้ป่วยรายนี้</t>
        </is>
      </c>
      <c r="D112" s="186" t="n"/>
      <c r="E112" s="186" t="inlineStr">
        <is>
          <t>Melatonin</t>
        </is>
      </c>
      <c r="F112" s="186" t="inlineStr">
        <is>
          <t>Lorazepam</t>
        </is>
      </c>
      <c r="G112" s="186" t="inlineStr">
        <is>
          <t>CPM</t>
        </is>
      </c>
      <c r="H112" s="186" t="inlineStr">
        <is>
          <t>Diazepam</t>
        </is>
      </c>
      <c r="I112" s="188" t="inlineStr">
        <is>
          <t>Nortriptyline</t>
        </is>
      </c>
      <c r="J112" s="185" t="inlineStr">
        <is>
          <t>3</t>
        </is>
      </c>
      <c r="K112" s="186" t="inlineStr">
        <is>
          <t>✅ คำตอบที่ถูกต้อง: ข้อ ค. CPM
🎯 ทำไมข้อนี้ถึงถูก:
🔍 ข้ออื่นผิดเพราะอะไร:
🔍 ข้ออื่นผิดเพราะอะไร:
• ข้อ ก. (Melatonin): ไม่ตรงกับหลักการหรือข้อบ่งใช้ที่ถูกต้องตามโจทย์กำหนด
• ข้อ ข. (Lorazepam): ไม่ตรงกับหลักการหรือข้อบ่งใช้ที่ถูกต้องตามโจทย์กำหนด
• ข้อ ง. (Diazepam): ไม่ตรงกับหลักการหรือข้อบ่งใช้ที่ถูกต้องตามโจทย์กำหนด
• ข้อ จ. (Nortriptyline): ไม่ตรงกับหลักการหรือข้อบ่งใช้ที่ถูกต้องตามโจทย์กำหนด</t>
        </is>
      </c>
      <c r="L112" s="186" t="n"/>
      <c r="M112" s="186" t="inlineStr">
        <is>
          <t>Neurologic</t>
        </is>
      </c>
      <c r="N112" s="186" t="inlineStr">
        <is>
          <t>Pain management</t>
        </is>
      </c>
      <c r="O112" s="185" t="inlineStr">
        <is>
          <t>Clinic</t>
        </is>
      </c>
      <c r="P112" s="186" t="inlineStr">
        <is>
          <t>[SOURCE: Pharma Plus เล่มม่วง 2 - ข้อสอบย้อนหลังปี 2558 วันที่ 2 ข้อ 4]</t>
        </is>
      </c>
      <c r="Q112" s="185" t="inlineStr">
        <is>
          <t>ข้อสอบจริง</t>
        </is>
      </c>
      <c r="R112" s="185" t="inlineStr">
        <is>
          <t>2558</t>
        </is>
      </c>
      <c r="S112" s="185" t="n"/>
    </row>
    <row r="113" ht="24" customHeight="1" s="49">
      <c r="A113" s="187" t="n">
        <v>111</v>
      </c>
      <c r="B113" s="18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t>
        </is>
      </c>
      <c r="C113" s="186" t="inlineStr">
        <is>
          <t>คำถาม: ข้อใดไม่ใช่ผลข้างเคียงหรืออาการพิษที่เกิดจากยา Ergotamine</t>
        </is>
      </c>
      <c r="D113" s="186" t="n"/>
      <c r="E113" s="186" t="inlineStr">
        <is>
          <t>N/V</t>
        </is>
      </c>
      <c r="F113" s="186" t="inlineStr">
        <is>
          <t>Hypotension</t>
        </is>
      </c>
      <c r="G113" s="186" t="inlineStr">
        <is>
          <t>Leg weakness</t>
        </is>
      </c>
      <c r="H113" s="186" t="inlineStr">
        <is>
          <t>Neuropathy</t>
        </is>
      </c>
      <c r="I113" s="188" t="inlineStr">
        <is>
          <t>Headache</t>
        </is>
      </c>
      <c r="J113" s="185" t="inlineStr">
        <is>
          <t>2</t>
        </is>
      </c>
      <c r="K113" s="186" t="inlineStr">
        <is>
          <t>✅ คำตอบที่ถูกต้อง: ข้อ ข. Hypotension
🎯 ทำไมข้อนี้ถึงถูก:
🔍 ข้ออื่นผิดเพราะอะไร:
🔍 ข้ออื่นผิดเพราะอะไร:
• ข้อ ก. (N/V): ไม่ตรงกับหลักการหรือข้อบ่งใช้ที่ถูกต้องตามโจทย์กำหนด
• ข้อ ค. (Leg weakness): ไม่ตรงกับหลักการหรือข้อบ่งใช้ที่ถูกต้องตามโจทย์กำหนด
• ข้อ ง. (Neuropathy): ไม่ตรงกับหลักการหรือข้อบ่งใช้ที่ถูกต้องตามโจทย์กำหนด
• ข้อ จ. (Headache): ไม่ตรงกับหลักการหรือข้อบ่งใช้ที่ถูกต้องตามโจทย์กำหนด</t>
        </is>
      </c>
      <c r="L113" s="186" t="n"/>
      <c r="M113" s="186" t="inlineStr">
        <is>
          <t>Neurologic</t>
        </is>
      </c>
      <c r="N113" s="186" t="inlineStr">
        <is>
          <t>Headache (migraine, tension)</t>
        </is>
      </c>
      <c r="O113" s="185" t="inlineStr">
        <is>
          <t>Clinic</t>
        </is>
      </c>
      <c r="P113" s="186" t="inlineStr">
        <is>
          <t>[SOURCE: Pharma Plus เล่มม่วง 2 - ข้อสอบย้อนหลังปี 2558 วันที่ 2 ข้อ 71]</t>
        </is>
      </c>
      <c r="Q113" s="185" t="inlineStr">
        <is>
          <t>ข้อสอบจริง</t>
        </is>
      </c>
      <c r="R113" s="185" t="inlineStr">
        <is>
          <t>2558</t>
        </is>
      </c>
      <c r="S113" s="185" t="n"/>
    </row>
    <row r="114" ht="24" customHeight="1" s="49">
      <c r="A114" s="187" t="n">
        <v>112</v>
      </c>
      <c r="B114" s="18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t>
        </is>
      </c>
      <c r="C114" s="186" t="inlineStr">
        <is>
          <t>คำถาม: ข้อใดถูกต้องเกี่ยวกับคำแนะนำการรับประทานยา Cafergot (Ergotamine tartrate 1 mg + Caffeine 100 mg)</t>
        </is>
      </c>
      <c r="D114" s="186" t="n"/>
      <c r="E114" s="186" t="inlineStr">
        <is>
          <t>กินหลังอาหารทันที</t>
        </is>
      </c>
      <c r="F114" s="186" t="inlineStr">
        <is>
          <t>กินไม่เกินวันละ 6 เม็ด</t>
        </is>
      </c>
      <c r="G114" s="186" t="inlineStr">
        <is>
          <t>1 เดือนไม่ควรกินเกิน 10 เม็ด</t>
        </is>
      </c>
      <c r="H114" s="186" t="inlineStr">
        <is>
          <t>กินร่วมกับนมเพื่อเพิ่มการดูดซึม</t>
        </is>
      </c>
      <c r="I114" s="188" t="inlineStr">
        <is>
          <t>1 สัปดาห์ไม่ควรกินเกิน 8 เม็ด</t>
        </is>
      </c>
      <c r="J114" s="185" t="inlineStr">
        <is>
          <t>2</t>
        </is>
      </c>
      <c r="K114" s="186" t="inlineStr">
        <is>
          <t>✅ คำตอบที่ถูกต้อง: ข้อ ข. กินไม่เกินวันละ 6 เม็ด
🎯 ทำไมข้อนี้ถึงถูก:
🔍 ข้ออื่นผิดเพราะอะไร:
🔍 ข้ออื่นผิดเพราะอะไร:
• ข้อ ก. (กินหลังอาหารทันที): ไม่ตรงกับหลักการหรือข้อบ่งใช้ที่ถูกต้องตามโจทย์กำหนด
• ข้อ ค. (1 เดือนไม่ควรกินเกิน 10 เม็ด): ไม่ตรงกับหลักการหรือข้อบ่งใช้ที่ถูกต้องตามโจทย์กำหนด
• ข้อ ง. (กินร่วมกับนมเพื่อเพิ่มการดูดซึม): ไม่ตรงกับหลักการหรือข้อบ่งใช้ที่ถูกต้องตามโจทย์กำหนด
• ข้อ จ. (1 สัปดาห์ไม่ควรกินเกิน 8 เม็ด): ไม่ตรงกับหลักการหรือข้อบ่งใช้ที่ถูกต้องตามโจทย์กำหนด</t>
        </is>
      </c>
      <c r="L114" s="186" t="n"/>
      <c r="M114" s="186" t="inlineStr">
        <is>
          <t>Neurologic</t>
        </is>
      </c>
      <c r="N114" s="186" t="inlineStr">
        <is>
          <t>Headache (migraine, tension)</t>
        </is>
      </c>
      <c r="O114" s="185" t="inlineStr">
        <is>
          <t>Clinic</t>
        </is>
      </c>
      <c r="P114" s="186" t="inlineStr">
        <is>
          <t>[SOURCE: Pharma Plus เล่มม่วง 2 - ข้อสอบย้อนหลังปี 2558 วันที่ 2 ข้อ 72]</t>
        </is>
      </c>
      <c r="Q114" s="185" t="inlineStr">
        <is>
          <t>ข้อสอบจริง</t>
        </is>
      </c>
      <c r="R114" s="185" t="inlineStr">
        <is>
          <t>2558</t>
        </is>
      </c>
      <c r="S114" s="185" t="n"/>
    </row>
    <row r="115" ht="24" customHeight="1" s="49">
      <c r="A115" s="187" t="n">
        <v>113</v>
      </c>
      <c r="B115" s="18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t>
        </is>
      </c>
      <c r="C115" s="186" t="inlineStr">
        <is>
          <t>คำถาม: ยาใดมีความเหมาะสมที่สุดสำหรับการใช้ป้องกันไมเกรน (Migraine Prophylaxis) ในผู้ป่วยรายนี้</t>
        </is>
      </c>
      <c r="D115" s="186" t="n"/>
      <c r="E115" s="186" t="inlineStr">
        <is>
          <t>Flunarizine</t>
        </is>
      </c>
      <c r="F115" s="186" t="inlineStr">
        <is>
          <t>Amitriptyline</t>
        </is>
      </c>
      <c r="G115" s="186" t="inlineStr">
        <is>
          <t>Valproic acid</t>
        </is>
      </c>
      <c r="H115" s="186" t="inlineStr">
        <is>
          <t>Propranolol</t>
        </is>
      </c>
      <c r="I115" s="188" t="inlineStr">
        <is>
          <t>Diazepam</t>
        </is>
      </c>
      <c r="J115" s="185" t="inlineStr">
        <is>
          <t>4</t>
        </is>
      </c>
      <c r="K115" s="186" t="inlineStr">
        <is>
          <t>✅ คำตอบที่ถูกต้อง: ข้อ ง. Propranolol
🎯 ทำไมข้อนี้ถึงถูก:
🔍 ข้ออื่นผิดเพราะอะไร:
🔍 ข้ออื่นผิดเพราะอะไร:
• ข้อ ก. (Flunarizine): ไม่ตรงกับหลักการหรือข้อบ่งใช้ที่ถูกต้องตามโจทย์กำหนด
• ข้อ ข. (Amitriptyline): ไม่ตรงกับหลักการหรือข้อบ่งใช้ที่ถูกต้องตามโจทย์กำหนด
• ข้อ ค. (Valproic acid): ไม่ตรงกับหลักการหรือข้อบ่งใช้ที่ถูกต้องตามโจทย์กำหนด
• ข้อ จ. (Diazepam): ไม่ตรงกับหลักการหรือข้อบ่งใช้ที่ถูกต้องตามโจทย์กำหนด</t>
        </is>
      </c>
      <c r="L115" s="186" t="n"/>
      <c r="M115" s="186" t="inlineStr">
        <is>
          <t>Neurologic</t>
        </is>
      </c>
      <c r="N115" s="186" t="inlineStr">
        <is>
          <t>Headache (migraine, tension)</t>
        </is>
      </c>
      <c r="O115" s="185" t="inlineStr">
        <is>
          <t>Clinic</t>
        </is>
      </c>
      <c r="P115" s="186" t="inlineStr">
        <is>
          <t>[SOURCE: Pharma Plus เล่มม่วง 2 - ข้อสอบย้อนหลังปี 2558 วันที่ 2 ข้อ 73]</t>
        </is>
      </c>
      <c r="Q115" s="185" t="inlineStr">
        <is>
          <t>ข้อสอบจริง</t>
        </is>
      </c>
      <c r="R115" s="185" t="inlineStr">
        <is>
          <t>2558</t>
        </is>
      </c>
      <c r="S115" s="185" t="n"/>
    </row>
    <row r="116" ht="24" customHeight="1" s="49">
      <c r="A116" s="187" t="n">
        <v>114</v>
      </c>
      <c r="B116" s="186" t="n"/>
      <c r="C116" s="186" t="inlineStr">
        <is>
          <t>ยาใดไม่ใช้ป้องกันหรือรักษา post herpetic neuralgia</t>
        </is>
      </c>
      <c r="D116" s="186" t="n"/>
      <c r="E116" s="186" t="inlineStr">
        <is>
          <t>Pregabalin</t>
        </is>
      </c>
      <c r="F116" s="186" t="inlineStr">
        <is>
          <t>Flunarizine</t>
        </is>
      </c>
      <c r="G116" s="186" t="inlineStr">
        <is>
          <t>Gabapentin</t>
        </is>
      </c>
      <c r="H116" s="186" t="inlineStr">
        <is>
          <t>Nortriptyline</t>
        </is>
      </c>
      <c r="I116" s="188" t="inlineStr">
        <is>
          <t>Tramadol HCl</t>
        </is>
      </c>
      <c r="J116" s="185" t="inlineStr">
        <is>
          <t>2</t>
        </is>
      </c>
      <c r="K116" s="186" t="inlineStr">
        <is>
          <t>✅ คำตอบที่ถูกต้อง: ข้อ ข. Flunarizine
🎯 ทำไมข้อนี้ถึงถูก: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L116" s="186" t="n"/>
      <c r="M116" s="186" t="inlineStr">
        <is>
          <t>Neurologic</t>
        </is>
      </c>
      <c r="N116" s="186" t="inlineStr">
        <is>
          <t>Pain management</t>
        </is>
      </c>
      <c r="O116" s="185" t="inlineStr">
        <is>
          <t>Clinic</t>
        </is>
      </c>
      <c r="P116" s="186" t="inlineStr">
        <is>
          <t>[SOURCE: Pharma Plus เล่มม่วง 2 - ข้อสอบย้อนหลัง PLE-CC1 ปี 2564 วันที่ 1 ข้อ 20]</t>
        </is>
      </c>
      <c r="Q116" s="185" t="inlineStr">
        <is>
          <t>ข้อสอบจริง</t>
        </is>
      </c>
      <c r="R116" s="185" t="inlineStr">
        <is>
          <t>2564</t>
        </is>
      </c>
      <c r="S116" s="185" t="n"/>
    </row>
    <row r="117" ht="24" customHeight="1" s="49">
      <c r="A117" s="187" t="n">
        <v>115</v>
      </c>
      <c r="B117" s="186" t="inlineStr">
        <is>
          <t>[เภสัชวิทยาของยา Diazepam]
กลไกการออกฤทธิ์ระดับเซลล์ประสาทของยากลุ่ม Benzodiazepines</t>
        </is>
      </c>
      <c r="C117" s="186" t="inlineStr">
        <is>
          <t>คำถาม: Diazepam มีผลต่อสารสื่อประสาทใดมากที่สุด</t>
        </is>
      </c>
      <c r="D117" s="186" t="n"/>
      <c r="E117" s="186" t="inlineStr">
        <is>
          <t>Glutamate</t>
        </is>
      </c>
      <c r="F117" s="186" t="inlineStr">
        <is>
          <t>Serotonin</t>
        </is>
      </c>
      <c r="G117" s="186" t="inlineStr">
        <is>
          <t>Dopamine</t>
        </is>
      </c>
      <c r="H117" s="186" t="inlineStr">
        <is>
          <t>Norepinephrine</t>
        </is>
      </c>
      <c r="I117" s="188" t="inlineStr">
        <is>
          <t>Gamma aminobutyric acid</t>
        </is>
      </c>
      <c r="J117" s="185" t="inlineStr">
        <is>
          <t>5</t>
        </is>
      </c>
      <c r="K117" s="186"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L117" s="186" t="n"/>
      <c r="M117" s="186" t="inlineStr">
        <is>
          <t>Neurologic</t>
        </is>
      </c>
      <c r="N117" s="186" t="inlineStr">
        <is>
          <t>Pain management</t>
        </is>
      </c>
      <c r="O117" s="185" t="inlineStr">
        <is>
          <t>Clinic</t>
        </is>
      </c>
      <c r="P117" s="186" t="inlineStr">
        <is>
          <t>[SOURCE: Pharma Plus เล่มม่วง 2 - ข้อสอบย้อนหลัง PLE-CC1 ปี 2564 วันที่ 2 ข้อ 36]</t>
        </is>
      </c>
      <c r="Q117" s="185" t="inlineStr">
        <is>
          <t>ข้อสอบจริง</t>
        </is>
      </c>
      <c r="R117" s="185" t="inlineStr">
        <is>
          <t>2564</t>
        </is>
      </c>
      <c r="S117" s="185" t="n"/>
    </row>
    <row r="118" ht="24" customHeight="1" s="49">
      <c r="A118" s="187" t="n">
        <v>116</v>
      </c>
      <c r="B118" s="186"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t>
        </is>
      </c>
      <c r="C118" s="186" t="inlineStr">
        <is>
          <t>คำถาม: ห้ามใช้ยาใดในคนท้อง 6 เดือน</t>
        </is>
      </c>
      <c r="D118" s="186" t="n"/>
      <c r="E118" s="186" t="inlineStr">
        <is>
          <t>Ibuprofen</t>
        </is>
      </c>
      <c r="F118" s="186" t="inlineStr">
        <is>
          <t>Paracetamol</t>
        </is>
      </c>
      <c r="G118" s="186" t="inlineStr">
        <is>
          <t>Ergotamine</t>
        </is>
      </c>
      <c r="H118" s="186" t="inlineStr">
        <is>
          <t>Sumatriptan</t>
        </is>
      </c>
      <c r="I118" s="188" t="inlineStr">
        <is>
          <t>Naproxen</t>
        </is>
      </c>
      <c r="J118" s="185" t="inlineStr">
        <is>
          <t>3</t>
        </is>
      </c>
      <c r="K118" s="186"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L118" s="186" t="n"/>
      <c r="M118" s="186" t="inlineStr">
        <is>
          <t>Neurologic</t>
        </is>
      </c>
      <c r="N118" s="186" t="inlineStr">
        <is>
          <t>Headache (migraine, tension)</t>
        </is>
      </c>
      <c r="O118" s="185" t="inlineStr">
        <is>
          <t>Clinic</t>
        </is>
      </c>
      <c r="P118" s="186" t="inlineStr">
        <is>
          <t>[SOURCE: Pharma Plus เล่มม่วง 2 - ข้อสอบย้อนหลัง PLE-CC1 ปี 2564 วันที่ 2 ข้อ 44]</t>
        </is>
      </c>
      <c r="Q118" s="185" t="inlineStr">
        <is>
          <t>ข้อสอบจริง</t>
        </is>
      </c>
      <c r="R118" s="185" t="inlineStr">
        <is>
          <t>2564</t>
        </is>
      </c>
      <c r="S118" s="185" t="n"/>
    </row>
    <row r="119" ht="24" customHeight="1" s="49">
      <c r="A119" s="187" t="n">
        <v>117</v>
      </c>
      <c r="B119" s="186" t="inlineStr">
        <is>
          <t>[ปฏิกิริยาระหว่างยาของ Ergotamine (Drug Interactions)]
การคัดกรองอันตรกิริยาระหว่างยาที่มีอันตรายร้ายแรงต่อชีวิต (Life-threatening drug interaction)</t>
        </is>
      </c>
      <c r="C119" s="186" t="inlineStr">
        <is>
          <t>คำถาม: ยาใดที่ห้ามกินกับ ergotamine</t>
        </is>
      </c>
      <c r="D119" s="186" t="n"/>
      <c r="E119" s="186" t="inlineStr">
        <is>
          <t>Naproxen</t>
        </is>
      </c>
      <c r="F119" s="186" t="inlineStr">
        <is>
          <t>Theophylline</t>
        </is>
      </c>
      <c r="G119" s="186" t="inlineStr">
        <is>
          <t>Ketoconazole</t>
        </is>
      </c>
      <c r="H119" s="186" t="inlineStr">
        <is>
          <t>Warfarin</t>
        </is>
      </c>
      <c r="I119" s="188" t="inlineStr">
        <is>
          <t>Ceftriaxone</t>
        </is>
      </c>
      <c r="J119" s="185" t="inlineStr">
        <is>
          <t>3</t>
        </is>
      </c>
      <c r="K119" s="186" t="inlineStr">
        <is>
          <t>✅ คำตอบที่ถูกต้อง: ข้อ ค. Ketoconazole
🎯 ทำไมข้อนี้ถึงถูก: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L119" s="186" t="n"/>
      <c r="M119" s="186" t="inlineStr">
        <is>
          <t>Neurologic</t>
        </is>
      </c>
      <c r="N119" s="186" t="inlineStr">
        <is>
          <t>Headache (migraine, tension)</t>
        </is>
      </c>
      <c r="O119" s="185" t="inlineStr">
        <is>
          <t>Clinic</t>
        </is>
      </c>
      <c r="P119" s="186" t="inlineStr">
        <is>
          <t>[SOURCE: Pharma Plus เล่มม่วง 2 - ข้อสอบย้อนหลัง PLE-CC1 ปี 2564 วันที่ 2 ข้อ 46]</t>
        </is>
      </c>
      <c r="Q119" s="185" t="inlineStr">
        <is>
          <t>ข้อสอบจริง</t>
        </is>
      </c>
      <c r="R119" s="185" t="inlineStr">
        <is>
          <t>2564</t>
        </is>
      </c>
      <c r="S119" s="185" t="n"/>
    </row>
    <row r="120" ht="24" customHeight="1" s="49">
      <c r="A120" s="187" t="n">
        <v>118</v>
      </c>
      <c r="B120" s="186"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t>
        </is>
      </c>
      <c r="C120" s="186" t="inlineStr">
        <is>
          <t>คำถาม: ข้อใดถูกเกี่ยวกับวิธีการรับประทานยา ergotamine</t>
        </is>
      </c>
      <c r="D120" s="186" t="n"/>
      <c r="E120" s="186" t="inlineStr">
        <is>
          <t>รับประทานไม่เกินวันละ 5 mg/day หรือ 8 mg/week</t>
        </is>
      </c>
      <c r="F120" s="186" t="inlineStr">
        <is>
          <t>รับประทานไม่เกินวันละ 6 mg/day หรือ 10 mg/week</t>
        </is>
      </c>
      <c r="G120" s="186" t="inlineStr">
        <is>
          <t>รับประทาน 1-2 เม็ดเมื่อมีอาการ รับประทานซ้ำได้ภายหลัง 60 นาที ไม่เกิน 6 เม็ดต่อวัน และไม่เกิน 10 เม็ดต่อสัปดาห์</t>
        </is>
      </c>
      <c r="H120" s="186" t="inlineStr">
        <is>
          <t>ใช้ในหญิงตั้งครรภ์ได้</t>
        </is>
      </c>
      <c r="I120" s="188" t="inlineStr">
        <is>
          <t>รับประทานร่วมกับ clarithromycin ได้</t>
        </is>
      </c>
      <c r="J120" s="185" t="inlineStr">
        <is>
          <t>3</t>
        </is>
      </c>
      <c r="K120" s="186"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L120" s="186" t="n"/>
      <c r="M120" s="186" t="inlineStr">
        <is>
          <t>Neurologic</t>
        </is>
      </c>
      <c r="N120" s="186" t="inlineStr">
        <is>
          <t>Headache (migraine, tension)</t>
        </is>
      </c>
      <c r="O120" s="185" t="inlineStr">
        <is>
          <t>Clinic</t>
        </is>
      </c>
      <c r="P120" s="186" t="inlineStr">
        <is>
          <t>[SOURCE: Pharma Plus เล่มม่วง 2 - ข้อสอบย้อนหลัง PLE-CC1 ปี 2564 วันที่ 2 ข้อ 47]</t>
        </is>
      </c>
      <c r="Q120" s="185" t="inlineStr">
        <is>
          <t>ข้อสอบจริง</t>
        </is>
      </c>
      <c r="R120" s="185" t="inlineStr">
        <is>
          <t>2564</t>
        </is>
      </c>
      <c r="S120" s="185" t="n"/>
    </row>
    <row r="121" ht="24" customHeight="1" s="49">
      <c r="A121" s="187" t="n">
        <v>119</v>
      </c>
      <c r="B121" s="186" t="inlineStr">
        <is>
          <t>[สถานการณ์]
ผู้ป่วยหญิงอายุ 70 ปี มาพบเภสัชกรด้วยอาการปวดแสบร้อนบริเวณคอและปวดมากขึ้นเรื่อยๆ จนรู้สึกชา สังเกตพบตุ่มน้ำใสเรียงตัวตามแนวด้านข้างลำคอ ลามไปหลังหูและคอด้านหน้าตามแนวเส้นประสาท แพทย์วินิจฉัยว่าเป็นโรคงูสวัด (Herpes Zoster)</t>
        </is>
      </c>
      <c r="C121" s="186" t="inlineStr">
        <is>
          <t>คำถาม: ยาใดเป็นยาแก้ปวดที่เหมาะสมในผู้ป่วยรายนี้</t>
        </is>
      </c>
      <c r="D121" s="186" t="n"/>
      <c r="E121" s="186" t="inlineStr">
        <is>
          <t>Gabapentin</t>
        </is>
      </c>
      <c r="F121" s="186" t="inlineStr">
        <is>
          <t>Amitriptyline</t>
        </is>
      </c>
      <c r="G121" s="186" t="inlineStr">
        <is>
          <t>Acetaminophen</t>
        </is>
      </c>
      <c r="H121" s="186" t="inlineStr">
        <is>
          <t>Naproxen</t>
        </is>
      </c>
      <c r="I121" s="188" t="inlineStr">
        <is>
          <t>Tolperisone</t>
        </is>
      </c>
      <c r="J121" s="185" t="inlineStr">
        <is>
          <t>1</t>
        </is>
      </c>
      <c r="K121" s="186"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L121" s="186" t="inlineStr">
        <is>
          <t>Neuropathic pain</t>
        </is>
      </c>
      <c r="M121" s="186" t="inlineStr">
        <is>
          <t>Neurologic</t>
        </is>
      </c>
      <c r="N121" s="186" t="inlineStr">
        <is>
          <t>Pain management</t>
        </is>
      </c>
      <c r="O121" s="185" t="inlineStr">
        <is>
          <t>Clinic</t>
        </is>
      </c>
      <c r="P121" s="186" t="inlineStr">
        <is>
          <t>ข้อสอบเก่า</t>
        </is>
      </c>
      <c r="Q121" s="185" t="inlineStr">
        <is>
          <t>ข้อสอบจริง</t>
        </is>
      </c>
      <c r="R121" s="185" t="inlineStr">
        <is>
          <t>2565</t>
        </is>
      </c>
      <c r="S121" s="185" t="inlineStr">
        <is>
          <t>CASE_2565_ZOSTER_01</t>
        </is>
      </c>
    </row>
    <row r="122" ht="24" customHeight="1" s="49">
      <c r="A122" s="187" t="n">
        <v>120</v>
      </c>
      <c r="B122" s="186"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t>
        </is>
      </c>
      <c r="C122" s="186" t="inlineStr">
        <is>
          <t>คำถาม: ยาใดเหมาะสมสำหรับการรักษา</t>
        </is>
      </c>
      <c r="D122" s="186" t="n"/>
      <c r="E122" s="186" t="inlineStr">
        <is>
          <t>Ibuprofen 400 mg 2 tab PO stat</t>
        </is>
      </c>
      <c r="F122" s="186" t="inlineStr">
        <is>
          <t>Tramadol 500 mg 1 tab PO stat</t>
        </is>
      </c>
      <c r="G122" s="186" t="inlineStr">
        <is>
          <t>Paracetamol 500 mg 2 tab PO q 4 hr</t>
        </is>
      </c>
      <c r="H122" s="186" t="inlineStr">
        <is>
          <t>Ergotamine 2 tab stat than 2 tab q 2 hr</t>
        </is>
      </c>
      <c r="I122" s="188" t="inlineStr">
        <is>
          <t>Ibuprofen 400 mg 1 tab + sumatriptan 1 tab</t>
        </is>
      </c>
      <c r="J122" s="185" t="inlineStr">
        <is>
          <t>1</t>
        </is>
      </c>
      <c r="K122" s="186"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L122" s="186" t="inlineStr">
        <is>
          <t>Headache and Migraine</t>
        </is>
      </c>
      <c r="M122" s="186" t="inlineStr">
        <is>
          <t>Neurologic</t>
        </is>
      </c>
      <c r="N122" s="186" t="inlineStr">
        <is>
          <t>Headache (migraine, tension)</t>
        </is>
      </c>
      <c r="O122" s="185" t="inlineStr">
        <is>
          <t>Clinic</t>
        </is>
      </c>
      <c r="P122" s="186" t="inlineStr">
        <is>
          <t>ข้อสอบเก่า</t>
        </is>
      </c>
      <c r="Q122" s="185" t="inlineStr">
        <is>
          <t>ข้อสอบจริง</t>
        </is>
      </c>
      <c r="R122" s="185" t="inlineStr">
        <is>
          <t>2565</t>
        </is>
      </c>
      <c r="S122" s="185" t="n"/>
    </row>
    <row r="123" ht="24" customHeight="1" s="49">
      <c r="A123" s="187" t="n">
        <v>121</v>
      </c>
      <c r="B123" s="186" t="n"/>
      <c r="C123" s="186" t="inlineStr">
        <is>
          <t>ข้อใดกล่าวผิดเกี่ยวกับภาวะชักต่อเนื่อง</t>
        </is>
      </c>
      <c r="D123" s="186" t="n"/>
      <c r="E123" s="186" t="inlineStr">
        <is>
          <t>ปัจจัยที่ก่อให้เกิดภาวะชักต่อเนื่องมากที่สุด คือ ความเครียด</t>
        </is>
      </c>
      <c r="F123" s="186" t="inlineStr">
        <is>
          <t>ภาวะชักต่อเนื่องคืออาการชักที่มีระยะเวลาติดต่อกันมากกว่า 5 นาที หรือมีการชักซ้ำภายใน 24 ชั่วโมง</t>
        </is>
      </c>
      <c r="G123" s="186" t="inlineStr">
        <is>
          <t>ยาทางเลือกแรกในการรักษาภาวะชักต่อเนื่องคือยาฉีดในกลุ่ม Benzodiazepine</t>
        </is>
      </c>
      <c r="H123" s="186" t="inlineStr">
        <is>
          <t>การให้ยา Phenytoin ชนิดฉีดมีการปรับขนาดยาตามน้ำหนักตัวของคนไข้</t>
        </is>
      </c>
      <c r="I123" s="188" t="inlineStr">
        <is>
          <t>ภาวะชักต่อเนื่องมักเกิดในเด็กมากกว่าผู้สูงอายุ</t>
        </is>
      </c>
      <c r="J123" s="185" t="inlineStr">
        <is>
          <t>1</t>
        </is>
      </c>
      <c r="K123" s="186" t="inlineStr">
        <is>
          <t>✅ คำตอบที่ถูกต้อง: ข้อ ก. ปัจจัยที่ก่อให้เกิดภาวะชักต่อเนื่องมากที่สุด คือ ความเครียด
🎯 ทำไมข้อนี้ถึงถูก:
🎯 ทำไมข้อนี้ถึงถูก: สาเหตุที่พบบ่อยที่สุดของภาวะชักต่อเนื่อง (Status Epilepticus: SE) คือการขาดยาหรือหยุดยากันชักกะทันหัน (antiepileptic drug non-adherence / withdrawal), รอยโรคหลอดเลือดสมองเฉียบพลัน (acute stroke), การติดเชื้อในระบบประสาท (CNS infection) หรือความผิดปกติของเกลือแร่ ไม่ใช่ความเครียด
🔍 ข้ออื่นผิดเพราะอะไร:
•
• ข
• ้
• อ
• ข
• .
• :
• เ
• ป
• ็
• น
• น
• ิ
• ย
• า
• ม
• ท
• ี
• ่
• ถ
• ู
• ก
• ต
• ้
• อ
• ง
• ต
• า
• ม
• A
• m
• e
• r
• i
• c
• a
• n
• E
• p
• i
• l
• e
• p
• s
• y
• S
• o
• c
• i
• e
• t
• y
• (
• A
• E
• S
• )
• ค
• ื
• อ
• c
• o
• n
• v
• u
• l
• s
• i
• v
• e
• s
• t
• a
• t
• u
• s
• e
• p
• i
• l
• e
• p
• t
• i
• c
• u
• s
• ม
• ี
• อ
• า
• ก
• า
• ร
• ช
• ั
• ก
• ต
• ่
• อ
• เ
• น
• ื
• ่
• อ
• ง
• เ
• ก
• ิ
• น
• 5
• น
• า
• ท
• ี
• (
• t
• 1
• )
• ห
• ร
• ื
• อ
• ช
• ั
• ก
• ซ
• ้
• ำ
• โ
• ด
• ย
• ไ
• ม
• ่
• ฟ
• ื
• ้
• น
• ค
• ื
• น
• ส
• ต
• ิ
• ร
• ะ
• ห
• ว
• ่
• า
• ง
• ค
• ร
• ั
• ้
• ง
•
• ข
• ้
• อ
• ค
• .
• :
• ถ
• ู
• ก
• ต
• ้
• อ
• ง
• ย
• า
• f
• i
• r
• s
• t
• 
• l
• i
• n
• e
• t
• r
• e
• a
• t
• m
• e
• n
• t
• ค
• ื
• อ
• I
• V
• B
• e
• n
• z
• o
• d
• i
• a
• z
• e
• p
• i
• n
• e
• s
• เ
• ช
• ่
• น
• L
• o
• r
• a
• z
• e
• p
• a
• m
• I
• V
• ห
• ร
• ื
• อ
• D
• i
• a
• z
• e
• p
• a
• m
• I
• V
• (
• ห
• ร
• ื
• อ
• I
• M
• M
• i
• d
• a
• z
• o
• l
• a
• m
• )
•
• ข
• ้
• อ
• ง
• .
• :
• ถ
• ู
• ก
• ต
• ้
• อ
• ง
• ก
• า
• ร
• ใ
• ห
• ้
• P
• h
• e
• n
• y
• t
• o
• i
• n
• I
• V
• l
• o
• a
• d
• i
• n
• g
• d
• o
• s
• e
• ต
• ้
• อ
• ง
• ค
• ำ
• น
• ว
• ณ
• ต
• า
• ม
• น
• ้
• ำ
• ห
• น
• ั
• ก
• ต
• ั
• ว
• ค
• ื
• อ
• 1
• 5
• 
• 2
• 0
• m
• g
• /
• k
• g
• ด
• ้
• ว
• ย
• อ
• ั
• ต
• ร
• า
• เ
• ร
• ็
• ว
• ไ
• ม
• ่
• เ
• ก
• ิ
• น
• 5
• 0
• m
• g
• /
• m
• i
• n
•
• ข
• ้
• อ
• จ
• .
• :
• ถ
• ู
• ก
• ต
• ้
• อ
• ง
• อ
• ุ
• บ
• ั
• ต
• ิ
• ก
• า
• ร
• ณ
• ์
• ข
• อ
• ง
• s
• t
• a
• t
• u
• s
• e
• p
• i
• l
• e
• p
• t
• i
• c
• u
• s
• ม
• ี
• ล
• ั
• ก
• ษ
• ณ
• ะ
• b
• i
• m
• o
• d
• a
• l
• d
• i
• s
• t
• r
• i
• b
• u
• t
• i
• o
• n
• โ
• ด
• ย
• พ
• บ
• ส
• ู
• ง
• ท
• ี
• ่
• ส
• ุ
• ด
• ใ
• น
• เ
• ด
• ็
• ก
• เ
• ล
• ็
• ก
• แ
• ล
• ะ
• ผ
• ู
• ้
• ส
• ู
• ง
• อ
• า
• ย
• ุ
• โ
• ด
• ย
• ใ
• น
• เ
• ด
• ็
• ก
• ม
• ั
• ก
• ส
• ั
• ม
• พ
• ั
• น
• ธ
• ์
• ก
• ั
• บ
• f
• e
• b
• r
• i
• l
• e
• S
• E
• แ
• ล
• ะ
• C
• N
• S
• i
• n
• f
• e
• c
• t
• i
• o
• n
• s</t>
        </is>
      </c>
      <c r="L123" s="186" t="n"/>
      <c r="M123" s="186" t="inlineStr">
        <is>
          <t>Neurologic</t>
        </is>
      </c>
      <c r="N123" s="186" t="inlineStr">
        <is>
          <t>Epilepsy</t>
        </is>
      </c>
      <c r="O123" s="185" t="inlineStr">
        <is>
          <t>Clinic</t>
        </is>
      </c>
      <c r="P123" s="186" t="inlineStr">
        <is>
          <t>[SOURCE: Mock Pharmtutor 2024 Set 1 ข้อ 45]</t>
        </is>
      </c>
      <c r="Q123" s="185" t="inlineStr">
        <is>
          <t>ข้อสอบจำลอง</t>
        </is>
      </c>
      <c r="R123" s="185" t="inlineStr">
        <is>
          <t>Mock Pharmtutor 2024</t>
        </is>
      </c>
      <c r="S123" s="185" t="n"/>
    </row>
    <row r="124" ht="24" customHeight="1" s="49">
      <c r="A124" s="187" t="n">
        <v>122</v>
      </c>
      <c r="B124" s="186" t="n"/>
      <c r="C124" s="186" t="inlineStr">
        <is>
          <t>ข้อใดจับคู่ไม่ถูกต้อง</t>
        </is>
      </c>
      <c r="D124" s="186" t="n"/>
      <c r="E124" s="186" t="inlineStr">
        <is>
          <t>Phenytoin - Nausea/Vomiting</t>
        </is>
      </c>
      <c r="F124" s="186" t="inlineStr">
        <is>
          <t>Levetiracetam - Induce Suicidal</t>
        </is>
      </c>
      <c r="G124" s="186" t="inlineStr">
        <is>
          <t>Valproic acid - Teratogenicity</t>
        </is>
      </c>
      <c r="H124" s="186" t="inlineStr">
        <is>
          <t>Lorazepam - Retrograde amnesia</t>
        </is>
      </c>
      <c r="I124" s="188" t="inlineStr">
        <is>
          <t>Propofol - Confusion</t>
        </is>
      </c>
      <c r="J124" s="185" t="inlineStr">
        <is>
          <t>4</t>
        </is>
      </c>
      <c r="K124" s="186" t="inlineStr">
        <is>
          <t>✅ คำตอบที่ถูกต้อง: ข้อ ง. Lorazepam - Retrograde amnesia
🎯 ทำไมข้อนี้ถึงถูก:
🎯 ทำไมข้อนี้ถึงถูก: Lorazepam และยากลุ่ม Benzodiazepines ทำให้เกิด "Anterograde amnesia" (สูญเสียความจำต่อเหตุการณ์ที่เกิดขึ้นหลังได้รับยา ไม่สามารถสร้างความจำระยะสั้นใหม่ๆ ได้) ไม่ใช่ Retrograde amnesia (การสูญเสียความจำเหตุการณ์ในอดีตก่อนได้รับยา)
🔍 ข้ออื่นผิดเพราะอะไร:
•
• ข
• ้
• อ
• ก
• .
• (
• P
• h
• e
• n
• y
• t
• o
• i
• n
• 
• N
• a
• u
• s
• e
• a
• /
• V
• o
• m
• i
• t
• i
• n
• g
• )
• :
• เ
• ป
• ็
• น
• ผ
• ล
• ข
• ้
• า
• ง
• เ
• ค
• ี
• ย
• ง
• ท
• า
• ง
• เ
• ด
• ิ
• น
• อ
• า
• ห
• า
• ร
• ท
• ี
• ่
• พ
• บ
• ไ
• ด
• ้
• ท
• ั
• ่
• ว
• ไ
• ป
• จ
• า
• ก
• ก
• า
• ร
• ร
• ะ
• ค
• า
• ย
• เ
• ค
• ื
• อ
• ง
• ก
• ร
• ะ
• เ
• พ
• า
• ะ
• อ
• า
• ห
• า
• ร
• เ
• ม
• ื
• ่
• อ
• ร
• ั
• บ
• ป
• ร
• ะ
• ท
• า
• น
• ย
• า
• P
• h
• e
• n
• y
• t
• o
• i
• n
•
• ข
• ้
• อ
• ข
• .
• (
• L
• e
• v
• e
• t
• i
• r
• a
• c
• e
• t
• a
• m
• 
• I
• n
• d
• u
• c
• e
• S
• u
• i
• c
• i
• d
• a
• l
• )
• :
• เ
• ป
• ็
• น
• ค
• ำ
• เ
• ต
• ื
• อ
• น
• ส
• ำ
• ค
• ั
• ญ
• (
• F
• D
• A
• B
• l
• a
• c
• k
• B
• o
• x
• /
• P
• r
• e
• c
• a
• u
• t
• i
• o
• n
• )
• เ
• ก
• ี
• ่
• ย
• ว
• ก
• ั
• บ
• พ
• ฤ
• ต
• ิ
• ก
• ร
• ร
• ม
• ก
• ้
• า
• ว
• ร
• ้
• า
• ว
• ห
• ง
• ุ
• ด
• ห
• ง
• ิ
• ด
• ซ
• ึ
• ม
• เ
• ศ
• ร
• ้
• า
• แ
• ล
• ะ
• ค
• ว
• า
• ม
• ค
• ิ
• ด
• ฆ
• ่
• า
• ต
• ั
• ว
• ต
• า
• ย
• (
• s
• u
• i
• c
• i
• d
• a
• l
• i
• d
• e
• a
• t
• i
• o
• n
• a
• n
• d
• b
• e
• h
• a
• v
• i
• o
• r
• )
•
• ข
• ้
• อ
• ค
• .
• (
• V
• a
• l
• p
• r
• o
• i
• c
• a
• c
• i
• d
• 
• T
• e
• r
• a
• t
• o
• g
• e
• n
• i
• c
• i
• t
• y
• )
• :
• ถ
• ู
• ก
• ต
• ้
• อ
• ง
• V
• a
• l
• p
• r
• o
• i
• c
• a
• c
• i
• d
• เ
• ป
• ็
• น
• t
• e
• r
• a
• t
• o
• g
• e
• n
• ร
• ุ
• น
• แ
• ร
• ง
• ท
• ำ
• ใ
• ห
• ้
• เ
• ก
• ิ
• ด
• ค
• ว
• า
• ม
• พ
• ิ
• ก
• า
• ร
• แ
• ต
• ่
• ก
• ำ
• เ
• น
• ิ
• ด
• เ
• ช
• ่
• น
• N
• e
• u
• r
• a
• l
• t
• u
• b
• e
• d
• e
• f
• e
• c
• t
• s
• (
• S
• p
• i
• n
• a
• b
• i
• f
• i
• d
• a
• )
•
• ข
• ้
• อ
• จ
• .
• (
• P
• r
• o
• p
• o
• f
• o
• l
• 
• C
• o
• n
• f
• u
• s
• i
• o
• n
• )
• :
• ถ
• ู
• ก
• ต
• ้
• อ
• ง
• P
• r
• o
• p
• o
• f
• o
• l
• อ
• อ
• ก
• ฤ
• ท
• ธ
• ิ
• ์
• ก
• ด
• ร
• ะ
• บ
• บ
• ป
• ร
• ะ
• ส
• า
• ท
• ส
• ่
• ว
• น
• ก
• ล
• า
• ง
• ท
• ำ
• ใ
• ห
• ้
• เ
• ก
• ิ
• ด
• ภ
• า
• ว
• ะ
• ส
• ั
• บ
• ส
• น
• ง
• ุ
• น
• ง
• ง
• ห
• ร
• ื
• อ
• d
• e
• l
• i
• r
• i
• u
• m
• ใ
• น
• ช
• ่
• ว
• ง
• ต
• ื
• ่
• น
• จ
• า
• ก
• ย
• า
• ส
• ล
• บ</t>
        </is>
      </c>
      <c r="L124" s="186" t="n"/>
      <c r="M124" s="186" t="inlineStr">
        <is>
          <t>Neurologic</t>
        </is>
      </c>
      <c r="N124" s="186" t="inlineStr">
        <is>
          <t>Epilepsy</t>
        </is>
      </c>
      <c r="O124" s="185" t="inlineStr">
        <is>
          <t>Clinic</t>
        </is>
      </c>
      <c r="P124" s="186" t="inlineStr">
        <is>
          <t>[SOURCE: Mock Pharmtutor 2024 Set 1 ข้อ 46]</t>
        </is>
      </c>
      <c r="Q124" s="185" t="inlineStr">
        <is>
          <t>ข้อสอบจำลอง</t>
        </is>
      </c>
      <c r="R124" s="185" t="inlineStr">
        <is>
          <t>Mock Pharmtutor 2024</t>
        </is>
      </c>
      <c r="S124" s="185" t="n"/>
    </row>
    <row r="125" ht="24" customHeight="1" s="49">
      <c r="A125" s="187" t="n">
        <v>123</v>
      </c>
      <c r="B125" s="186" t="n"/>
      <c r="C125" s="186" t="inlineStr">
        <is>
          <t>ข้อใดคือกลไกการออกฤทธิ์ของยา Levetiracetam</t>
        </is>
      </c>
      <c r="D125" s="186" t="n"/>
      <c r="E125" s="186" t="inlineStr">
        <is>
          <t>Na Channel blocker</t>
        </is>
      </c>
      <c r="F125" s="186" t="inlineStr">
        <is>
          <t>SV2A Antagonist</t>
        </is>
      </c>
      <c r="G125" s="186" t="inlineStr">
        <is>
          <t>Cl Channel blocker</t>
        </is>
      </c>
      <c r="H125" s="186" t="inlineStr">
        <is>
          <t>AMPA channel antagonist</t>
        </is>
      </c>
      <c r="I125" s="188" t="inlineStr">
        <is>
          <t>Ca channel blocker</t>
        </is>
      </c>
      <c r="J125" s="185" t="inlineStr">
        <is>
          <t>2</t>
        </is>
      </c>
      <c r="K125" s="186" t="inlineStr">
        <is>
          <t>✅ คำตอบที่ถูกต้อง: ข้อ ข. SV2A Antagonist
🎯 ทำไมข้อนี้ถึงถูก:
🎯 ทำไมข้อนี้ถึงถูก: Levetiracetam ออกฤทธิ์จับอย่างจำเพาะกับ Synaptic Vesicle Protein 2A (SV2A ligand/antagonist) ที่ถุงไซแนปส์บริเวณเซลล์ประสาทก่อนไซแนปส์ ส่งผลยับยั้งการหลั่งสารสื่อประสาทกระตุ้น (excitatory neurotransmitters เช่น glutamate) ทำให้ควบคุมอาการชักได้
🔍 ข้ออื่นผิดเพราะอะไร:
•
• ข
• ้
• อ
• ก
• .
• (
• N
• a
• C
• h
• a
• n
• n
• e
• l
• b
• l
• o
• c
• k
• e
• r
• )
• :
• เ
• ป
• ็
• น
• ก
• ล
• ไ
• ก
• ห
• ล
• ั
• ก
• ข
• อ
• ง
• ย
• า
• ก
• ั
• น
• ช
• ั
• ก
• ก
• ล
• ุ
• ่
• ม
• V
• o
• l
• t
• a
• g
• e
• 
• g
• a
• t
• e
• d
• s
• o
• d
• i
• u
• m
• c
• h
• a
• n
• n
• e
• l
• b
• l
• o
• c
• k
• e
• r
• s
• เ
• ช
• ่
• น
• P
• h
• e
• n
• y
• t
• o
• i
• n
• ,
• C
• a
• r
• b
• a
• m
• a
• z
• e
• p
• i
• n
• e
• แ
• ล
• ะ
• L
• a
• m
• o
• t
• r
• i
• g
• i
• n
• e
•
• ข
• ้
• อ
• ค
• .
• (
• C
• l
• C
• h
• a
• n
• n
• e
• l
• b
• l
• o
• c
• k
• e
• r
• )
• :
• ก
• า
• ร
• ป
• ิ
• ด
• c
• h
• l
• o
• r
• i
• d
• e
• c
• h
• a
• n
• n
• e
• l
• จ
• ะ
• ล
• ด
• ก
• า
• ร
• ย
• ั
• บ
• ย
• ั
• ้
• ง
• แ
• ล
• ะ
• ก
• ร
• ะ
• ต
• ุ
• ้
• น
• ใ
• ห
• ้
• เ
• ก
• ิ
• ด
• ก
• า
• ร
• ช
• ั
• ก
• ไ
• ม
• ่
• ใ
• ช
• ่
• ก
• ล
• ไ
• ก
• ข
• อ
• ง
• ย
• า
• ก
• ั
• น
• ช
• ั
• ก
•
• ข
• ้
• อ
• ง
• .
• (
• A
• M
• P
• A
• c
• h
• a
• n
• n
• e
• l
• a
• n
• t
• a
• g
• o
• n
• i
• s
• t
• )
• :
• เ
• ป
• ็
• น
• ก
• ล
• ไ
• ก
• ห
• ล
• ั
• ก
• ข
• อ
• ง
• ย
• า
• P
• e
• r
• a
• m
• p
• a
• n
• e
• l
• ซ
• ึ
• ่
• ง
• เ
• ป
• ็
• น
• s
• e
• l
• e
• c
• t
• i
• v
• e
• n
• o
• n
• 
• c
• o
• m
• p
• e
• t
• i
• t
• i
• v
• e
• A
• M
• P
• A
• g
• l
• u
• t
• a
• m
• a
• t
• e
• r
• e
• c
• e
• p
• t
• o
• r
• a
• n
• t
• a
• g
• o
• n
• i
• s
• t
•
• ข
• ้
• อ
• จ
• .
• (
• C
• a
• c
• h
• a
• n
• n
• e
• l
• b
• l
• o
• c
• k
• e
• r
• )
• :
• เ
• ป
• ็
• น
• ก
• ล
• ไ
• ก
• ห
• ล
• ั
• ก
• ข
• อ
• ง
• E
• t
• h
• o
• s
• u
• x
• i
• m
• i
• d
• e
• (
• T
• 
• t
• y
• p
• e
• C
• a
• 2
• +
• c
• h
• a
• n
• n
• e
• l
• b
• l
• o
• c
• k
• e
• r
• )
• ห
• ร
• ื
• อ
• G
• a
• b
• a
• p
• e
• n
• t
• i
• n
• /
• P
• r
• e
• g
• a
• b
• a
• l
• i
• n
• (
• a
• l
• p
• h
• a
• 
• 2
• 
• d
• e
• l
• t
• a
• s
• u
• b
• u
• n
• i
• t
• l
• i
• g
• a
• n
• d
• )</t>
        </is>
      </c>
      <c r="L125" s="186" t="n"/>
      <c r="M125" s="186" t="inlineStr">
        <is>
          <t>Neurologic</t>
        </is>
      </c>
      <c r="N125" s="186" t="inlineStr">
        <is>
          <t>Epilepsy</t>
        </is>
      </c>
      <c r="O125" s="185" t="inlineStr">
        <is>
          <t>Clinic</t>
        </is>
      </c>
      <c r="P125" s="186" t="inlineStr">
        <is>
          <t>[SOURCE: Mock Pharmtutor 2024 Set 1 ข้อ 47]</t>
        </is>
      </c>
      <c r="Q125" s="185" t="inlineStr">
        <is>
          <t>ข้อสอบจำลอง</t>
        </is>
      </c>
      <c r="R125" s="185" t="inlineStr">
        <is>
          <t>Mock Pharmtutor 2024</t>
        </is>
      </c>
      <c r="S125" s="185" t="n"/>
    </row>
    <row r="126" ht="24" customHeight="1" s="49">
      <c r="A126" s="185" t="n">
        <v>124</v>
      </c>
      <c r="B126" s="186" t="n"/>
      <c r="C126" s="186" t="inlineStr">
        <is>
          <t>ข้อใดถูกต้องเกี่ยวกับ Nociceptive Pain</t>
        </is>
      </c>
      <c r="D126" s="186" t="n"/>
      <c r="E126" s="186" t="inlineStr">
        <is>
          <t>เป็นความปวดที่เกิดจากความบาดเจ็บ การอักเสบหรือมีการทำลายเนื้อเยื่อ</t>
        </is>
      </c>
      <c r="F126" s="186" t="inlineStr">
        <is>
          <t>ระบุตำแหน่งของการปวดได้ชัดเจน</t>
        </is>
      </c>
      <c r="G126" s="186" t="inlineStr">
        <is>
          <t>Prostaglandin เป็นสารสื่อประสาทหลักในการแสดงอาการ</t>
        </is>
      </c>
      <c r="H126" s="186" t="inlineStr">
        <is>
          <t>ตอบสนองต่อการใช้ opioids</t>
        </is>
      </c>
      <c r="I126" s="186" t="inlineStr">
        <is>
          <t>ถูกทุกข้อ</t>
        </is>
      </c>
      <c r="J126" s="185" t="inlineStr">
        <is>
          <t>5</t>
        </is>
      </c>
      <c r="K126" s="186" t="inlineStr">
        <is>
          <t>✅ คำตอบที่ถูกต้อง: ข้อ จ. ถูกทุกข้อ
🎯 ทำไมข้อนี้ถึงถูก:
🎯 ทำไมข้อนี้ถึงถูก: ถูกทุกข้อ เนื่องจาก Nociceptive pain เกิดจากการกระตุ้น nociceptors เมื่อเนื้อเยื่อบาดเจ็บหรืออักเสบ (somatic/visceral pain) โดยเฉพาะ somatic pain จะระบุตำแหน่งได้ชัดเจน มี inflammatory mediators เช่น Prostaglandins, Bradykinin ช่วยกระตุ้น และตอบสนองต่อยาระงับปวดกลุ่ม Opioids และ NSAIDs ได้ดี
🔍 ข้ออื่นผิดเพราะอะไร:
•
• ข
• ้
• อ
• ก
• .
• :
• ถ
• ู
• ก
• ต
• ้
• อ
• ง
• เ
• ป
• ็
• น
• น
• ิ
• ย
• า
• ม
• ห
• ล
• ั
• ก
• ข
• อ
• ง
• n
• o
• c
• i
• c
• e
• p
• t
• i
• v
• e
• p
• a
• i
• n
• ซ
• ึ
• ่
• ง
• เ
• ก
• ิ
• ด
• จ
• า
• ก
• n
• o
• x
• i
• o
• u
• s
• s
• t
• i
• m
• u
• l
• i
• ท
• ี
• ่
• ก
• ร
• ะ
• ท
• ำ
• ต
• ่
• อ
• s
• o
• m
• a
• t
• i
• c
• ห
• ร
• ื
• อ
• v
• i
• s
• c
• e
• r
• a
• l
• t
• i
• s
• s
• u
• e
•
• ข
• ้
• อ
• ข
• .
• :
• ถ
• ู
• ก
• ต
• ้
• อ
• ง
• โ
• ด
• ย
• เ
• ฉ
• พ
• า
• ะ
• s
• o
• m
• a
• t
• i
• c
• n
• o
• c
• i
• c
• e
• p
• t
• i
• v
• e
• p
• a
• i
• n
• (
• เ
• ช
• ่
• น
• ป
• ว
• ด
• ก
• ร
• ะ
• ด
• ู
• ก
• ก
• ล
• ้
• า
• ม
• เ
• น
• ื
• ้
• อ
• แ
• ผ
• ล
• ผ
• ่
• า
• ต
• ั
• ด
• )
• ผ
• ู
• ้
• ป
• ่
• ว
• ย
• ส
• า
• ม
• า
• ร
• ถ
• ร
• ะ
• บ
• ุ
• ต
• ำ
• แ
• ห
• น
• ่
• ง
• ไ
• ด
• ้
• อ
• ย
• ่
• า
• ง
• แ
• ม
• ่
• น
• ย
• ำ
•
• ข
• ้
• อ
• ค
• .
• :
• ถ
• ู
• ก
• ต
• ้
• อ
• ง
• P
• r
• o
• s
• t
• a
• g
• l
• a
• n
• d
• i
• n
• E
• 2
• (
• P
• G
• E
• 2
• )
• ท
• ำ
• ห
• น
• ้
• า
• ท
• ี
• ่
• s
• e
• n
• s
• i
• t
• i
• z
• e
• ป
• ล
• า
• ย
• ป
• ร
• ะ
• ส
• า
• ท
• ร
• ั
• บ
• ค
• ว
• า
• ม
• ร
• ู
• ้
• ส
• ึ
• ก
• เ
• จ
• ็
• บ
• ป
• ว
• ด
• (
• p
• e
• r
• i
• p
• h
• e
• r
• a
• l
• s
• e
• n
• s
• i
• t
• i
• z
• a
• t
• i
• o
• n
• )
•
• ข
• ้
• อ
• ง
• .
• :
• ถ
• ู
• ก
• ต
• ้
• อ
• ง
• O
• p
• i
• o
• i
• d
• s
• อ
• อ
• ก
• ฤ
• ท
• ธ
• ิ
• ์
• จ
• ั
• บ
• ก
• ั
• บ
• m
• u
• 
• o
• p
• i
• o
• i
• d
• r
• e
• c
• e
• p
• t
• o
• r
• s
• ย
• ั
• บ
• ย
• ั
• ้
• ง
• a
• s
• c
• e
• n
• d
• i
• n
• g
• p
• a
• i
• n
• p
• a
• t
• h
• w
• a
• y
• s
• ข
• อ
• ง
• n
• o
• c
• i
• c
• e
• p
• t
• i
• v
• e
• p
• a
• i
• n
• ไ
• ด
• ้
• อ
• ย
• ่
• า
• ง
• ม
• ี
• ป
• ร
• ะ
• ส
• ิ
• ท
• ธ
• ิ
• ภ
• า
• พ</t>
        </is>
      </c>
      <c r="L126" s="186" t="n"/>
      <c r="M126" s="186" t="inlineStr">
        <is>
          <t>Neurologic</t>
        </is>
      </c>
      <c r="N126" s="186" t="inlineStr">
        <is>
          <t>Pain management</t>
        </is>
      </c>
      <c r="O126" s="185" t="inlineStr">
        <is>
          <t>Clinic</t>
        </is>
      </c>
      <c r="P126" s="186" t="inlineStr">
        <is>
          <t>[SOURCE: Mock Pharmtutor 2024 Set 1 ข้อ 48]</t>
        </is>
      </c>
      <c r="Q126" s="185" t="inlineStr">
        <is>
          <t>ข้อสอบจำลอง</t>
        </is>
      </c>
      <c r="R126" s="185" t="inlineStr">
        <is>
          <t>Mock Pharmtutor 2024</t>
        </is>
      </c>
      <c r="S126" s="185" t="n"/>
    </row>
    <row r="127" ht="24" customHeight="1" s="49">
      <c r="A127" s="185" t="n">
        <v>125</v>
      </c>
      <c r="B127" s="186" t="n"/>
      <c r="C127" s="186" t="inlineStr">
        <is>
          <t>ยาในข้อใดไม่สามารถใช้ในการรักษาอาการปวดแบบ Neuropathic pain</t>
        </is>
      </c>
      <c r="D127" s="186" t="n"/>
      <c r="E127" s="186" t="inlineStr">
        <is>
          <t>Tramadol</t>
        </is>
      </c>
      <c r="F127" s="186" t="inlineStr">
        <is>
          <t>Amitriptyline</t>
        </is>
      </c>
      <c r="G127" s="186" t="inlineStr">
        <is>
          <t>Gabapentin</t>
        </is>
      </c>
      <c r="H127" s="186" t="inlineStr">
        <is>
          <t>Venlafaxine</t>
        </is>
      </c>
      <c r="I127" s="186" t="inlineStr">
        <is>
          <t>Flunarizine</t>
        </is>
      </c>
      <c r="J127" s="185" t="inlineStr">
        <is>
          <t>5</t>
        </is>
      </c>
      <c r="K127" s="186" t="inlineStr">
        <is>
          <t>✅ คำตอบที่ถูกต้อง: ข้อ จ. Flunarizine
🎯 ทำไมข้อนี้ถึงถูก:
🎯 ทำไมข้อนี้ถึงถูก: Flunarizine เป็นยากลุ่ม Calcium Channel Blocker ที่มีข้อบ่งใช้หลักสำหรับป้องกันโรคปวดศีรษะไมเกรน (migraine prophylaxis) และรักษาอาการเวียนศีรษะ (vestibular vertigo) ไม่มีข้อบ่งใช้หรือหลักฐานประสิทธิผลในการรักษา Neuropathic pain
🔍 ข้ออื่นผิดเพราะอะไร:
•
• ข
• ้
• อ
• ก
• .
• (
• T
• r
• a
• m
• a
• d
• o
• l
• )
• :
• เ
• ป
• ็
• น
• w
• e
• a
• k
• m
• u
• 
• o
• p
• i
• o
• i
• d
• a
• g
• o
• n
• i
• s
• t
• ร
• ่
• ว
• ม
• ก
• ั
• บ
• S
• N
• R
• I
• a
• c
• t
• i
• v
• i
• t
• y
• จ
• ั
• ด
• เ
• ป
• ็
• น
• s
• e
• c
• o
• n
• d
• 
• l
• i
• n
• e
• t
• r
• e
• a
• t
• m
• e
• n
• t
• ส
• ำ
• ห
• ร
• ั
• บ
• n
• e
• u
• r
• o
• p
• a
• t
• h
• i
• c
• p
• a
• i
• n
•
• ข
• ้
• อ
• ข
• .
• (
• A
• m
• i
• t
• r
• i
• p
• t
• y
• l
• i
• n
• e
• )
• :
• เ
• ป
• ็
• น
• ย
• า
• ก
• ล
• ุ
• ่
• ม
• T
• r
• i
• c
• y
• c
• l
• i
• c
• A
• n
• t
• i
• d
• e
• p
• r
• e
• s
• s
• a
• n
• t
• s
• (
• T
• C
• A
• s
• )
• จ
• ั
• ด
• เ
• ป
• ็
• น
• f
• i
• r
• s
• t
• 
• l
• i
• n
• e
• t
• r
• e
• a
• t
• m
• e
• n
• t
• ส
• ำ
• ห
• ร
• ั
• บ
• d
• i
• a
• b
• e
• t
• i
• c
• p
• e
• r
• i
• p
• h
• e
• r
• a
• l
• n
• e
• u
• r
• o
• p
• a
• t
• h
• y
• แ
• ล
• ะ
• p
• o
• s
• t
• h
• e
• r
• p
• e
• t
• i
• c
• n
• e
• u
• r
• a
• l
• g
• i
• a
•
• ข
• ้
• อ
• ค
• .
• (
• G
• a
• b
• a
• p
• e
• n
• t
• i
• n
• )
• :
• เ
• ป
• ็
• น
• G
• a
• b
• a
• p
• e
• n
• t
• i
• n
• o
• i
• d
• ท
• ี
• ่
• จ
• ั
• บ
• ก
• ั
• บ
• a
• l
• p
• h
• a
• 
• 2
• 
• d
• e
• l
• t
• a
• s
• u
• b
• u
• n
• i
• t
• ข
• อ
• ง
• c
• a
• l
• c
• i
• u
• m
• c
• h
• a
• n
• n
• e
• l
• จ
• ั
• ด
• เ
• ป
• ็
• น
• f
• i
• r
• s
• t
• 
• l
• i
• n
• e
• t
• r
• e
• a
• t
• m
• e
• n
• t
• ส
• ำ
• ห
• ร
• ั
• บ
• n
• e
• u
• r
• o
• p
• a
• t
• h
• i
• c
• p
• a
• i
• n
•
• ข
• ้
• อ
• ง
• .
• (
• V
• e
• n
• l
• a
• f
• a
• x
• i
• n
• e
• )
• :
• เ
• ป
• ็
• น
• ย
• า
• ก
• ล
• ุ
• ่
• ม
• S
• e
• r
• o
• t
• o
• n
• i
• n
• 
• N
• o
• r
• e
• p
• i
• n
• e
• p
• h
• r
• i
• n
• e
• R
• e
• u
• p
• t
• a
• k
• e
• I
• n
• h
• i
• b
• i
• t
• o
• r
• (
• S
• N
• R
• I
• )
• จ
• ั
• ด
• เ
• ป
• ็
• น
• f
• i
• r
• s
• t
• 
• l
• i
• n
• e
• t
• r
• e
• a
• t
• m
• e
• n
• t
• ส
• ำ
• ห
• ร
• ั
• บ
• n
• e
• u
• r
• o
• p
• a
• t
• h
• i
• c
• p
• a
• i
• n</t>
        </is>
      </c>
      <c r="L127" s="186" t="n"/>
      <c r="M127" s="186" t="inlineStr">
        <is>
          <t>Neurologic</t>
        </is>
      </c>
      <c r="N127" s="186" t="inlineStr">
        <is>
          <t>Peripheral neuropathy</t>
        </is>
      </c>
      <c r="O127" s="185" t="inlineStr">
        <is>
          <t>Clinic</t>
        </is>
      </c>
      <c r="P127" s="186" t="inlineStr">
        <is>
          <t>[SOURCE: Mock Pharmtutor 2024 Set 1 ข้อ 49]</t>
        </is>
      </c>
      <c r="Q127" s="185" t="inlineStr">
        <is>
          <t>ข้อสอบจำลอง</t>
        </is>
      </c>
      <c r="R127" s="185" t="inlineStr">
        <is>
          <t>Mock Pharmtutor 2024</t>
        </is>
      </c>
      <c r="S127" s="185" t="n"/>
    </row>
    <row r="128" ht="24" customHeight="1" s="49">
      <c r="A128" s="185" t="n">
        <v>126</v>
      </c>
      <c r="B128" s="186" t="n"/>
      <c r="C128" s="186" t="inlineStr">
        <is>
          <t>Opioids receptor ชนิดใดเป็นตัวหลักที่มีบทบาทสำคัญในเรื่องของการปวด</t>
        </is>
      </c>
      <c r="D128" s="186" t="n"/>
      <c r="E128" s="186" t="inlineStr">
        <is>
          <t>Kappa receptor</t>
        </is>
      </c>
      <c r="F128" s="186" t="inlineStr">
        <is>
          <t>Mu receptor</t>
        </is>
      </c>
      <c r="G128" s="186" t="inlineStr">
        <is>
          <t>Delta receptor</t>
        </is>
      </c>
      <c r="H128" s="186" t="inlineStr">
        <is>
          <t>Alpha receptor</t>
        </is>
      </c>
      <c r="I128" s="186" t="inlineStr">
        <is>
          <t>Beta receptor</t>
        </is>
      </c>
      <c r="J128" s="185" t="inlineStr">
        <is>
          <t>2</t>
        </is>
      </c>
      <c r="K128" s="186" t="inlineStr">
        <is>
          <t>✅ คำตอบที่ถูกต้อง: ข้อ ข. Mu receptor
🎯 ทำไมข้อนี้ถึงถูก:
🎯 ทำไมข้อนี้ถึงถูก: Mu (μ) opioid receptor (MOR) เป็น receptor หลักที่มีบทบาทสำคัญที่สุดในการออกฤทธิ์ระงับความปวด (supraspinal and spinal analgesia) ของยากลุ่ม opioids และยังเกี่ยวข้องกับผลข้างเคียงสำคัญ เช่น sedation, euphoria, respiratory depression และ physical dependence
🔍 ข้ออื่นผิดเพราะอะไร:
•
• ข
• ้
• อ
• ก
• .
• (
• K
• a
• p
• p
• a
• r
• e
• c
• e
• p
• t
• o
• r
• )
• :
• ม
• ี
• บ
• ท
• บ
• า
• ท
• ร
• ะ
• ง
• ั
• บ
• ป
• ว
• ด
• ใ
• น
• ร
• ะ
• ด
• ั
• บ
• s
• p
• i
• n
• a
• l
• a
• n
• a
• l
• g
• e
• s
• i
• a
• แ
• ต
• ่
• ท
• ำ
• ใ
• ห
• ้
• เ
• ก
• ิ
• ด
• ผ
• ล
• ข
• ้
• า
• ง
• เ
• ค
• ี
• ย
• ง
• d
• y
• s
• p
• h
• o
• r
• i
• a
• ,
• h
• a
• l
• l
• u
• c
• i
• n
• a
• t
• i
• o
• n
• s
• แ
• ล
• ะ
• s
• e
• d
• a
• t
• i
• o
• n
• ไ
• ม
• ่
• ใ
• ช
• ่
• r
• e
• c
• e
• p
• t
• o
• r
• ห
• ล
• ั
• ก
• ใ
• น
• ก
• า
• ร
• แ
• ก
• ้
• ป
• ว
• ด
• ท
• า
• ง
• ค
• ล
• ิ
• น
• ิ
• ก
•
• ข
• ้
• อ
• ค
• .
• (
• D
• e
• l
• t
• a
• r
• e
• c
• e
• p
• t
• o
• r
• )
• :
• ม
• ี
• บ
• ท
• บ
• า
• ท
• ป
• ร
• ั
• บ
• ก
• า
• ร
• ส
• ่
• ง
• ส
• ั
• ญ
• ญ
• า
• ณ
• ป
• ว
• ด
• (
• m
• o
• d
• u
• l
• a
• t
• i
• o
• n
• o
• f
• p
• a
• i
• n
• )
• แ
• ล
• ะ
• อ
• า
• ร
• ม
• ณ
• ์
• แ
• ต
• ่
• ย
• า
• แ
• ก
• ้
• ป
• ว
• ด
• o
• p
• i
• o
• i
• d
• ท
• า
• ง
• ค
• ล
• ิ
• น
• ิ
• ก
• เ
• ก
• ื
• อ
• บ
• ท
• ั
• ้
• ง
• ห
• ม
• ด
• ไ
• ม
• ่
• ไ
• ด
• ้
• อ
• อ
• ก
• ฤ
• ท
• ธ
• ิ
• ์
• ห
• ล
• ั
• ก
• ผ
• ่
• า
• น
• r
• e
• c
• e
• p
• t
• o
• r
• น
• ี
• ้
•
• ข
• ้
• อ
• ง
• .
• (
• A
• l
• p
• h
• a
• r
• e
• c
• e
• p
• t
• o
• r
• )
• :
• เ
• ป
• ็
• น
• A
• d
• r
• e
• n
• e
• r
• g
• i
• c
• r
• e
• c
• e
• p
• t
• o
• r
• ใ
• น
• ร
• ะ
• บ
• บ
• ป
• ร
• ะ
• ส
• า
• ท
• อ
• ั
• ต
• โ
• น
• ม
• ั
• ต
• ิ
• ซ
• ิ
• ม
• พ
• า
• เ
• ท
• ต
• ิ
• ก
• ไ
• ม
• ่
• ใ
• ช
• ่
• O
• p
• i
• o
• i
• d
• r
• e
• c
• e
• p
• t
• o
• r
•
• ข
• ้
• อ
• จ
• .
• (
• B
• e
• t
• a
• r
• e
• c
• e
• p
• t
• o
• r
• )
• :
• เ
• ป
• ็
• น
• A
• d
• r
• e
• n
• e
• r
• g
• i
• c
• r
• e
• c
• e
• p
• t
• o
• r
• ใ
• น
• ร
• ะ
• บ
• บ
• ห
• ั
• ว
• ใ
• จ
• แ
• ล
• ะ
• ห
• ล
• อ
• ด
• เ
• ล
• ื
• อ
• ด
• ไ
• ม
• ่
• ใ
• ช
• ่
• O
• p
• i
• o
• i
• d
• r
• e
• c
• e
• p
• t
• o
• r</t>
        </is>
      </c>
      <c r="L128" s="186" t="n"/>
      <c r="M128" s="186" t="inlineStr">
        <is>
          <t>Neurologic</t>
        </is>
      </c>
      <c r="N128" s="186" t="inlineStr">
        <is>
          <t>Pain management</t>
        </is>
      </c>
      <c r="O128" s="185" t="inlineStr">
        <is>
          <t>Clinic</t>
        </is>
      </c>
      <c r="P128" s="186" t="inlineStr">
        <is>
          <t>[SOURCE: Mock Pharmtutor 2024 Set 1 ข้อ 50]</t>
        </is>
      </c>
      <c r="Q128" s="185" t="inlineStr">
        <is>
          <t>ข้อสอบจำลอง</t>
        </is>
      </c>
      <c r="R128" s="185" t="inlineStr">
        <is>
          <t>Mock Pharmtutor 2024</t>
        </is>
      </c>
      <c r="S128" s="185" t="n"/>
    </row>
    <row r="129" ht="24" customHeight="1" s="49">
      <c r="A129" s="185" t="n">
        <v>127</v>
      </c>
      <c r="B129" s="186" t="n"/>
      <c r="C129" s="186" t="inlineStr">
        <is>
          <t>ข้อใดคือผลข้างเคียงหลักของการใช้ยาในกลุ่ม Opioids</t>
        </is>
      </c>
      <c r="D129" s="186" t="n"/>
      <c r="E129" s="186" t="inlineStr">
        <is>
          <t>ท้องเสีย</t>
        </is>
      </c>
      <c r="F129" s="186" t="inlineStr">
        <is>
          <t>คลื่นไส้ อาเจียน</t>
        </is>
      </c>
      <c r="G129" s="186" t="inlineStr">
        <is>
          <t>ท้องผูก</t>
        </is>
      </c>
      <c r="H129" s="186" t="inlineStr">
        <is>
          <t>ความดันตก</t>
        </is>
      </c>
      <c r="I129" s="186" t="inlineStr">
        <is>
          <t>กดการหายใจ</t>
        </is>
      </c>
      <c r="J129" s="185" t="inlineStr">
        <is>
          <t>3</t>
        </is>
      </c>
      <c r="K129" s="186" t="inlineStr">
        <is>
          <t>✅ คำตอบที่ถูกต้อง: ข้อ ค. ท้องผูก
🎯 ทำไมข้อนี้ถึงถูก:
🎯 ทำไมข้อนี้ถึงถูก: อาการท้องผูก (Opioid-Induced Constipation: OIC) เป็นผลข้างเคียงหลักที่พบได้บ่อยที่สุดในผู้ป่วยที่ได้รับยากลุ่ม Opioids ต่อเนื่อง และเป็นผลข้างเคียงที่ร่างกายไม่เกิดการทนต่อยา (tolerance does not develop to constipation and miosis) เนื่องจากยากระตุ้น mu-opioid receptors ในลำไส้ ลดการบีบตัว (peristalsis) และเพิ่มการดูดซึมน้ำกลับ
🔍 ข้ออื่นผิดเพราะอะไร:
•
• ข
• ้
• อ
• ก
• .
• (
• ท
• ้
• อ
• ง
• เ
• ส
• ี
• ย
• )
• :
• O
• p
• i
• o
• i
• d
• s
• ล
• ด
• ก
• า
• ร
• บ
• ี
• บ
• ต
• ั
• ว
• ข
• อ
• ง
• ท
• า
• ง
• เ
• ด
• ิ
• น
• อ
• า
• ห
• า
• ร
• จ
• ึ
• ง
• ท
• ำ
• ใ
• ห
• ้
• ท
• ้
• อ
• ง
• ผ
• ู
• ก
• ไ
• ม
• ่
• ท
• ำ
• ใ
• ห
• ้
• ท
• ้
• อ
• ง
• เ
• ส
• ี
• ย
• (
• ใ
• น
• ท
• า
• ง
• ต
• ร
• ง
• ข
• ้
• า
• ม
• ก
• า
• ร
• ห
• ย
• ุ
• ด
• ย
• า
• ก
• ะ
• ท
• ั
• น
• ห
• ั
• น
• ใ
• น
• ผ
• ู
• ้
• ต
• ิ
• ด
• ย
• า
• จ
• ึ
• ง
• จ
• ะ
• ท
• ำ
• ใ
• ห
• ้
• เ
• ก
• ิ
• ด
• w
• i
• t
• h
• d
• r
• a
• w
• a
• l
• d
• i
• a
• r
• r
• h
• e
• a
• )
•
• ข
• ้
• อ
• ข
• .
• (
• ค
• ล
• ื
• ่
• น
• ไ
• ส
• ้
• อ
• า
• เ
• จ
• ี
• ย
• น
• )
• :
• เ
• ก
• ิ
• ด
• จ
• า
• ก
• ก
• า
• ร
• ก
• ร
• ะ
• ต
• ุ
• ้
• น
• C
• h
• e
• m
• o
• r
• e
• c
• e
• p
• t
• o
• r
• T
• r
• i
• g
• g
• e
• r
• Z
• o
• n
• e
• (
• C
• T
• Z
• )
• ใ
• น
• ร
• ะ
• ย
• ะ
• แ
• ร
• ก
• ข
• อ
• ง
• ก
• า
• ร
• ใ
• ช
• ้
• ย
• า
• แ
• ต
• ่
• ร
• ่
• า
• ง
• ก
• า
• ย
• จ
• ะ
• เ
• ก
• ิ
• ด
• ก
• า
• ร
• ท
• น
• ต
• ่
• อ
• ย
• า
• น
• ี
• ้
• ไ
• ด
• ้
• (
• t
• o
• l
• e
• r
• a
• n
• c
• e
• d
• e
• v
• e
• l
• o
• p
• s
• w
• i
• t
• h
• i
• n
• d
• a
• y
• s
• )
•
• ข
• ้
• อ
• ง
• .
• (
• ค
• ว
• า
• ม
• ด
• ั
• น
• ต
• ก
• )
• :
• อ
• า
• จ
• พ
• บ
• O
• r
• t
• h
• o
• s
• t
• a
• t
• i
• c
• h
• y
• p
• o
• t
• e
• n
• s
• i
• o
• n
• ไ
• ด
• ้
• บ
• ้
• า
• ง
• จ
• า
• ก
• ก
• า
• ร
• ข
• ย
• า
• ย
• ต
• ั
• ว
• ข
• อ
• ง
• ห
• ล
• อ
• ด
• เ
• ล
• ื
• อ
• ด
• ส
• ่
• ว
• น
• ป
• ล
• า
• ย
• แ
• ล
• ะ
• ก
• า
• ร
• ห
• ล
• ั
• ่
• ง
• h
• i
• s
• t
• a
• m
• i
• n
• e
• แ
• ต
• ่
• ไ
• ม
• ่
• ใ
• ช
• ่
• ผ
• ล
• ข
• ้
• า
• ง
• เ
• ค
• ี
• ย
• ง
• ห
• ล
• ั
• ก
• ท
• า
• ง
• เ
• ด
• ิ
• น
• อ
• า
• ห
• า
• ร
• ท
• ี
• ่
• พ
• บ
• ใ
• น
• ท
• ุ
• ก
• ค
• น
•
• ข
• ้
• อ
• จ
• .
• (
• ก
• ด
• ก
• า
• ร
• ห
• า
• ย
• ใ
• จ
• )
• :
• R
• e
• s
• p
• i
• r
• a
• t
• o
• r
• y
• d
• e
• p
• r
• e
• s
• s
• i
• o
• n
• เ
• ป
• ็
• น
• ผ
• ล
• ข
• ้
• า
• ง
• เ
• ค
• ี
• ย
• ง
• ท
• ี
• ่
• อ
• ั
• น
• ต
• ร
• า
• ย
• ถ
• ึ
• ง
• ช
• ี
• ว
• ิ
• ต
• ท
• ี
• ่
• ส
• ุ
• ด
• (
• m
• o
• s
• t
• l
• e
• t
• h
• a
• l
• t
• o
• x
• i
• c
• i
• t
• y
• )
• แ
• ต
• ่
• ไ
• ม
• ่
• ใ
• ช
• ่
• ผ
• ล
• ข
• ้
• า
• ง
• เ
• ค
• ี
• ย
• ง
• ห
• ล
• ั
• ก
• ท
• ี
• ่
• เ
• ก
• ิ
• ด
• ข
• ึ
• ้
• น
• ใ
• น
• ก
• า
• ร
• ใ
• ช
• ้
• ย
• า
• ต
• า
• ม
• ข
• น
• า
• ด
• ย
• า
• ป
• ก
• ต
• ิ
• ใ
• น
• ก
• า
• ร
• ร
• ั
• ก
• ษ
• า
• ค
• ว
• า
• ม
• ป
• ว
• ด
• เ
• ร
• ื
• ้
• อ
• ร
• ั
• ง</t>
        </is>
      </c>
      <c r="L129" s="186" t="n"/>
      <c r="M129" s="186" t="inlineStr">
        <is>
          <t>Neurologic</t>
        </is>
      </c>
      <c r="N129" s="186" t="inlineStr">
        <is>
          <t>Pain management</t>
        </is>
      </c>
      <c r="O129" s="185" t="inlineStr">
        <is>
          <t>Clinic</t>
        </is>
      </c>
      <c r="P129" s="186" t="inlineStr">
        <is>
          <t>[SOURCE: Mock Pharmtutor 2024 Set 1 ข้อ 51]</t>
        </is>
      </c>
      <c r="Q129" s="185" t="inlineStr">
        <is>
          <t>ข้อสอบจำลอง</t>
        </is>
      </c>
      <c r="R129" s="185" t="inlineStr">
        <is>
          <t>Mock Pharmtutor 2024</t>
        </is>
      </c>
      <c r="S129" s="185" t="n"/>
    </row>
    <row r="130" ht="24" customHeight="1" s="49">
      <c r="A130" s="185" t="n">
        <v>128</v>
      </c>
      <c r="B130" s="186" t="n"/>
      <c r="C130" s="186" t="inlineStr">
        <is>
          <t>ข้อใดกล่าวไม่ถูกต้องเกี่ยวกับภาวะอัลไซเมอร์</t>
        </is>
      </c>
      <c r="D130" s="186" t="n"/>
      <c r="E130" s="186" t="inlineStr">
        <is>
          <t>เกิดการสะสมของ amyloid plaques ขัดขวางการส่ง สัญญาณประสาท</t>
        </is>
      </c>
      <c r="F130" s="186" t="inlineStr">
        <is>
          <t>ปัจจุบันยังไม่มีวิธีการรักษา มีแต่การให้ยาเพื่อชะลออาการเท่านั้น</t>
        </is>
      </c>
      <c r="G130" s="186" t="inlineStr">
        <is>
          <t>Memantine ใช้ใน moderate-severe Alzheimer’s disease</t>
        </is>
      </c>
      <c r="H130" s="186" t="inlineStr">
        <is>
          <t>Donepezil มีความจำเพาะต่อ AChE ได้น้อย และมีค่าครึ่งชีวิตที่สั้น</t>
        </is>
      </c>
      <c r="I130" s="186" t="inlineStr">
        <is>
          <t>Dementia มากกว่า 60% มาจาก Alzheimer’s disease</t>
        </is>
      </c>
      <c r="J130" s="185" t="inlineStr">
        <is>
          <t>4</t>
        </is>
      </c>
      <c r="K130" s="186" t="inlineStr">
        <is>
          <t>✅ คำตอบที่ถูกต้อง: ข้อ ง. Donepezil มีความจำเพาะต่อ AChE ได้น้อย และมีค่าครึ่งชีวิตที่สั้น
🎯 ทำไมข้อนี้ถึงถูก:
🎯 ทำไมข้อนี้ถึงถูก: ข้อความนี้ไม่ถูกต้อง เนื่องจาก Donepezil เป็น piperidine derivative ที่มีความจำเพาะสูงมากต่อ Acetylcholinesterase (AChE) เมื่อเทียบกับ Butyrylcholinesterase (BuChE) และมี elimination half-life ยาวนานประมาณ 70 ชั่วโมง ทำให้สามารถรับประทานยาวันละ 1 ครั้งได้ (once-daily dosing)
🔍 ข้ออื่นผิดเพราะอะไร:
•
• ข
• ้
• อ
• ก
• .
• :
• ถ
• ู
• ก
• ต
• ้
• อ
• ง
• พ
• ย
• า
• ธ
• ิ
• ส
• ภ
• า
• พ
• ห
• ล
• ั
• ก
• ข
• อ
• ง
• A
• l
• z
• h
• e
• i
• m
• e
• r
• d
• i
• s
• e
• a
• s
• e
• ค
• ื
• อ
• e
• x
• t
• r
• a
• c
• e
• l
• l
• u
• l
• a
• r
• a
• m
• y
• l
• o
• i
• d
• 
• b
• e
• t
• a
• p
• l
• a
• q
• u
• e
• s
• แ
• ล
• ะ
• i
• n
• t
• r
• a
• c
• e
• l
• l
• u
• l
• a
• r
• n
• e
• u
• r
• o
• f
• i
• b
• r
• i
• l
• l
• a
• r
• y
• t
• a
• n
• g
• l
• e
• s
• (
• h
• y
• p
• e
• r
• p
• h
• o
• s
• p
• h
• o
• r
• y
• l
• a
• t
• e
• d
• t
• a
• u
• p
• r
• o
• t
• e
• i
• n
• )
•
• ข
• ้
• อ
• ข
• .
• :
• ถ
• ู
• ก
• ต
• ้
• อ
• ง
• ย
• า
• ม
• า
• ต
• ร
• ฐ
• า
• น
• ใ
• น
• ป
• ั
• จ
• จ
• ุ
• บ
• ั
• น
• (
• C
• h
• o
• l
• i
• n
• e
• s
• t
• e
• r
• a
• s
• e
• i
• n
• h
• i
• b
• i
• t
• o
• r
• s
• แ
• ล
• ะ
• N
• M
• D
• A
• a
• n
• t
• a
• g
• o
• n
• i
• s
• t
• )
• เ
• ป
• ็
• น
• ก
• า
• ร
• ร
• ั
• ก
• ษ
• า
• ป
• ร
• ะ
• ค
• ั
• บ
• ป
• ร
• ะ
• ค
• อ
• ง
• ต
• า
• ม
• อ
• า
• ก
• า
• ร
• (
• s
• y
• m
• p
• t
• o
• m
• a
• t
• i
• c
• t
• r
• e
• a
• t
• m
• e
• n
• t
• s
• )
• เ
• พ
• ื
• ่
• อ
• ช
• ะ
• ล
• อ
• ก
• า
• ร
• ถ
• ด
• ถ
• อ
• ย
• ข
• อ
• ง
• c
• o
• g
• n
• i
• t
• i
• v
• e
• f
• u
• n
• c
• t
• i
• o
• n
• เ
• ท
• ่
• า
• น
• ั
• ้
• น
• ไ
• ม
• ่
• ส
• า
• ม
• า
• ร
• ถ
• ร
• ั
• ก
• ษ
• า
• ใ
• ห
• ้
• ห
• า
• ย
• ข
• า
• ด
• ไ
• ด
• ้
•
• ข
• ้
• อ
• ค
• .
• :
• ถ
• ู
• ก
• ต
• ้
• อ
• ง
• M
• e
• m
• a
• n
• t
• i
• n
• e
• เ
• ป
• ็
• น
• u
• n
• c
• o
• m
• p
• e
• t
• i
• t
• i
• v
• e
• N
• M
• D
• A
• r
• e
• c
• e
• p
• t
• o
• r
• a
• n
• t
• a
• g
• o
• n
• i
• s
• t
• ไ
• ด
• ้
• ร
• ั
• บ
• ข
• ้
• อ
• บ
• ่
• ง
• ใ
• ช
• ้
• ส
• ำ
• ห
• ร
• ั
• บ
• m
• o
• d
• e
• r
• a
• t
• e
• 
• t
• o
• 
• s
• e
• v
• e
• r
• e
• A
• l
• z
• h
• e
• i
• m
• e
• r
• d
• i
• s
• e
• a
• s
• e
•
• ข
• ้
• อ
• จ
• .
• :
• ถ
• ู
• ก
• ต
• ้
• อ
• ง
• A
• l
• z
• h
• e
• i
• m
• e
• r
• d
• i
• s
• e
• a
• s
• e
• เ
• ป
• ็
• น
• ส
• า
• เ
• ห
• ต
• ุ
• ข
• อ
• ง
• ภ
• า
• ว
• ะ
• ส
• ม
• อ
• ง
• เ
• ส
• ื
• ่
• อ
• ม
• (
• d
• e
• m
• e
• n
• t
• i
• a
• )
• ท
• ี
• ่
• พ
• บ
• บ
• ่
• อ
• ย
• ท
• ี
• ่
• ส
• ุ
• ด
• ค
• ิ
• ด
• เ
• ป
• ็
• น
• 6
• 0
• 
• 7
• 0
• %
• ข
• อ
• ง
• ผ
• ู
• ้
• ป
• ่
• ว
• ย
• ภ
• า
• ว
• ะ
• ส
• ม
• อ
• ง
• เ
• ส
• ื
• ่
• อ
• ม
• ท
• ั
• ้
• ง
• ห
• ม
• ด</t>
        </is>
      </c>
      <c r="L130" s="186" t="n"/>
      <c r="M130" s="186" t="inlineStr">
        <is>
          <t>Neurologic</t>
        </is>
      </c>
      <c r="N130" s="186" t="inlineStr">
        <is>
          <t>Dementia, Alzheimer's</t>
        </is>
      </c>
      <c r="O130" s="185" t="inlineStr">
        <is>
          <t>Clinic</t>
        </is>
      </c>
      <c r="P130" s="186" t="inlineStr">
        <is>
          <t>[SOURCE: Mock Pharmtutor 2024 Set 1 ข้อ 52]</t>
        </is>
      </c>
      <c r="Q130" s="185" t="inlineStr">
        <is>
          <t>ข้อสอบจำลอง</t>
        </is>
      </c>
      <c r="R130" s="185" t="inlineStr">
        <is>
          <t>Mock Pharmtutor 2024</t>
        </is>
      </c>
      <c r="S130" s="185" t="n"/>
    </row>
    <row r="131" ht="24" customHeight="1" s="49">
      <c r="A131" s="185" t="n">
        <v>129</v>
      </c>
      <c r="B131" s="186" t="n"/>
      <c r="C131" s="186" t="inlineStr">
        <is>
          <t>เมื่อใช้ยาในกลุ่ม Acetylcholinesterase inhibitors ร่วมกับ CYP2D6 inhibitor ทำให้เกิดผลใดตามมาได้</t>
        </is>
      </c>
      <c r="D131" s="186" t="n"/>
      <c r="E131" s="186" t="inlineStr">
        <is>
          <t>ฤทธิ์ของยา AchE เพิ่มขึ้น</t>
        </is>
      </c>
      <c r="F131" s="186" t="inlineStr">
        <is>
          <t>ทำให้เกิด bradycardia</t>
        </is>
      </c>
      <c r="G131" s="186" t="inlineStr">
        <is>
          <t>ทำให้ใจสั่น ร่วมกับอาการตะคริว</t>
        </is>
      </c>
      <c r="H131" s="186" t="inlineStr">
        <is>
          <t>อาจทำให้เกิดอาการสับสนหรือเพ้อ (delirium)</t>
        </is>
      </c>
      <c r="I131" s="186" t="inlineStr">
        <is>
          <t>ไม่มีข้อใดถูก</t>
        </is>
      </c>
      <c r="J131" s="185" t="inlineStr">
        <is>
          <t>1</t>
        </is>
      </c>
      <c r="K131" s="186" t="inlineStr">
        <is>
          <t>✅ คำตอบที่ถูกต้อง: ข้อ ก. ฤทธิ์ของยา AchE เพิ่มขึ้น
🎯 ทำไมข้อนี้ถึงถูก:
🎯 ทำไมข้อนี้ถึงถูก: ยาในกลุ่ม Acetylcholinesterase inhibitors บางชนิด เช่น Donepezil และ Galantamine ถูกเมแทบอไลต์ผ่านเอนไซม์ CYP2D6 (และ CYP3A4) เป็นหลัก เมื่อให้ร่วมกับสารยับยั้ง CYP2D6 inhibitor (เช่น Fluoxetine, Paroxetine, Bupropion) จะลดการกำจัดยา ส่งผลให้ระดับยาและฤทธิ์ของยา Acetylcholinesterase inhibitor ในร่างกายเพิ่มสูงขึ้น
🔍 ข้ออื่นผิดเพราะอะไร:
•
• ข
• ้
• อ
• ข
• .
• (
• ท
• ำ
• ใ
• ห
• ้
• เ
• ก
• ิ
• ด
• b
• r
• a
• d
• y
• c
• a
• r
• d
• i
• a
• )
• :
• แ
• ม
• ้
• ว
• ่
• า
• c
• h
• o
• l
• i
• n
• e
• r
• g
• i
• c
• e
• x
• c
• e
• s
• s
• อ
• า
• จ
• ส
• ่
• ง
• ผ
• ล
• ใ
• ห
• ้
• เ
• ก
• ิ
• ด
• b
• r
• a
• d
• y
• c
• a
• r
• d
• i
• a
• แ
• ล
• ะ
• s
• y
• n
• c
• o
• p
• e
• ไ
• ด
• ้
• แ
• ต
• ่
• b
• r
• a
• d
• y
• c
• a
• r
• d
• i
• a
• เ
• ป
• ็
• น
• อ
• า
• ก
• า
• ร
• ท
• า
• ง
• ค
• ล
• ิ
• น
• ิ
• ก
• ป
• ล
• า
• ย
• ท
• า
• ง
• ไ
• ม
• ่
• ใ
• ช
• ่
• ผ
• ล
• ก
• ร
• ะ
• ท
• บ
• ท
• า
• ง
• เ
• ภ
• ส
• ั
• ช
• จ
• ล
• น
• ศ
• า
• ส
• ต
• ร
• ์
• โ
• ด
• ย
• ต
• ร
• ง
• ข
• อ
• ง
• ก
• า
• ร
• ย
• ั
• บ
• ย
• ั
• ้
• ง
• เ
• อ
• น
• ไ
• ซ
• ม
• ์
•
• ข
• ้
• อ
• ค
• .
• (
• ท
• ำ
• ใ
• ห
• ้
• ใ
• จ
• ส
• ั
• ่
• น
• ร
• ่
• ว
• ม
• ก
• ั
• บ
• อ
• า
• ก
• า
• ร
• ต
• ะ
• ค
• ร
• ิ
• ว
• )
• :
• ก
• า
• ร
• ก
• ร
• ะ
• ต
• ุ
• ้
• น
• ร
• ะ
• บ
• บ
• p
• a
• r
• a
• s
• y
• m
• p
• a
• t
• h
• e
• t
• i
• c
• ม
• ั
• ก
• ท
• ำ
• ใ
• ห
• ้
• ห
• ั
• ว
• ใ
• จ
• เ
• ต
• ้
• น
• ช
• ้
• า
• (
• b
• r
• a
• d
• y
• c
• a
• r
• d
• i
• a
• )
• ไ
• ม
• ่
• ใ
• ช
• ่
• ใ
• จ
• ส
• ั
• ่
• น
• (
• t
• a
• c
• h
• y
• c
• a
• r
• d
• i
• a
• )
•
• ข
• ้
• อ
• ง
• .
• (
• อ
• า
• จ
• ท
• ำ
• ใ
• ห
• ้
• เ
• ก
• ิ
• ด
• อ
• า
• ก
• า
• ร
• ส
• ั
• บ
• ส
• น
• ห
• ร
• ื
• อ
• เ
• พ
• ้
• อ
• (
• d
• e
• l
• i
• r
• i
• u
• m
• )
• )
• :
• ส
• า
• ร
• ต
• ้
• า
• น
• โ
• ค
• ล
• ิ
• เ
• น
• อ
• ร
• ์
• จ
• ิ
• ก
• (
• a
• n
• t
• i
• c
• h
• o
• l
• i
• n
• e
• r
• g
• i
• c
• s
• )
• เ
• ป
• ็
• น
• ส
• า
• เ
• ห
• ต
• ุ
• ห
• ล
• ั
• ก
• ข
• อ
• ง
• d
• e
• l
• i
• r
• i
• u
• m
• ส
• ่
• ว
• น
• ย
• า
• ก
• ล
• ุ
• ่
• ม
• น
• ี
• ้
• ช
• ่
• ว
• ย
• เ
• พ
• ิ
• ่
• ม
• a
• c
• e
• t
• y
• l
• c
• h
• o
• l
• i
• n
• e
• ใ
• น
• ส
• ม
• อ
• ง
• จ
• ึ
• ง
• ไ
• ม
• ่
• ไ
• ด
• ้
• ม
• ี
• ผ
• ล
• ห
• ล
• ั
• ก
• ท
• ำ
• ใ
• ห
• ้
• เ
• ก
• ิ
• ด
• d
• e
• l
• i
• r
• i
• u
• m
•
• ข
• ้
• อ
• จ
• .
• (
• ไ
• ม
• ่
• ม
• ี
• ข
• ้
• อ
• ใ
• ด
• ถ
• ู
• ก
• )
• :
• ข
• ้
• อ
• ก
• .
• ถ
• ู
• ก
• ต
• ้
• อ
• ง
• ต
• า
• ม
• ห
• ล
• ั
• ก
• เ
• ภ
• ส
• ั
• ช
• จ
• ล
• น
• ศ
• า
• ส
• ต
• ร
• ์</t>
        </is>
      </c>
      <c r="L131" s="186" t="n"/>
      <c r="M131" s="186" t="inlineStr">
        <is>
          <t>Neurologic</t>
        </is>
      </c>
      <c r="N131" s="186" t="inlineStr">
        <is>
          <t>Dementia, Alzheimer's</t>
        </is>
      </c>
      <c r="O131" s="185" t="inlineStr">
        <is>
          <t>Clinic</t>
        </is>
      </c>
      <c r="P131" s="186" t="inlineStr">
        <is>
          <t>[SOURCE: Mock Pharmtutor 2024 Set 1 ข้อ 53]</t>
        </is>
      </c>
      <c r="Q131" s="185" t="inlineStr">
        <is>
          <t>ข้อสอบจำลอง</t>
        </is>
      </c>
      <c r="R131" s="185" t="inlineStr">
        <is>
          <t>Mock Pharmtutor 2024</t>
        </is>
      </c>
      <c r="S131" s="185" t="n"/>
    </row>
    <row r="132" ht="24" customHeight="1" s="49">
      <c r="A132" s="185" t="n">
        <v>130</v>
      </c>
      <c r="B132" s="186" t="n"/>
      <c r="C132" s="186" t="inlineStr">
        <is>
          <t>ยากันชักชนิดใด สามารถใช้ได้อย่างปลอดภัยในหญิงตั้งครรภ์ (MCQ ธ.ค. 66)</t>
        </is>
      </c>
      <c r="D132" s="186" t="n"/>
      <c r="E132" s="186" t="inlineStr">
        <is>
          <t>Phenytoin Sodium</t>
        </is>
      </c>
      <c r="F132" s="186" t="inlineStr">
        <is>
          <t>Levetiracetam</t>
        </is>
      </c>
      <c r="G132" s="186" t="inlineStr">
        <is>
          <t>Valproic acid</t>
        </is>
      </c>
      <c r="H132" s="186" t="inlineStr">
        <is>
          <t>Diazepam</t>
        </is>
      </c>
      <c r="I132" s="186" t="inlineStr">
        <is>
          <t>Lacosamide</t>
        </is>
      </c>
      <c r="J132" s="185" t="inlineStr">
        <is>
          <t>2</t>
        </is>
      </c>
      <c r="K132" s="186" t="inlineStr">
        <is>
          <t>✅ คำตอบที่ถูกต้อง: ข้อ ข. Levetiracetam
🎯 ทำไมข้อนี้ถึงถูก:
🎯 ทำไมข้อนี้ถึงถูก: Levetiracetam (ร่วมกับ Lamotrigine) จัดเป็น preferred antiepileptic drug ในหญิงตั้งครรภ์ เนื่องจากข้อมูลทะเบียนสตรีมีครรภ์ทั่วโลก (Pregnancy registries) ยืนยันว่ามีความเสี่ยงต่อการเกิดความพิการแต่กำเนิดรุนแรง (major congenital malformations) ต่ำที่สุด ประมาณ 1-2% ซึ่งใกล้เคียงกับหญิงตั้งครรภ์ปกติที่ไม่ได้รับยา
🔍 ข้ออื่นผิดเพราะอะไร:
• ข้อ ก. Phenytoin Sodium: ผิดเพราะมี teratogenicity สูง ทำให้เกิด Fetal hydantoin syndrome ได้แก่ ปากแหว่งเพดานโหว่ (cleft lip/palate), นิ้วมือนิ้วเท้าเจริญผิดปกติ (hypoplastic nails/digits) และศีรษะเล็ก (microcephaly)
• ข้อ ค. Valproic acid: ผิดเพราะมี teratogenicity สูงที่สุดในกลุ่มยากันชัก เพิ่มความเสี่ยงของ neural tube defects (เช่น spina bifida), craniofacial defects และส่งผลต่อระดับสติปัญญา (IQ) ของทารก จึงจัดเป็นข้อห้ามใช้เด็ดขาดในหญิงตั้งครรภ์
• ข้อ ง. Diazepam: ผิดเพราะจัดอยู่ในกลุ่ม Benzodiazepine ซึ่งหากใช้ในไตรมาสแรกเพิ่มความเสี่ยงปากแหว่งเพดานโหว่ และหากใช้ใกล้คลอดจะทำให้เกิดภาวะกดการหายใจและกล้ามเนื้ออ่อนเปลี้ยในทารกแรกเกิด (Floppy infant syndrome)
• ข้อ จ. Lacosamide: ผิดเพราะยังเป็นยากลุ่มใหม่ที่มีข้อมูลความปลอดภัยในการตั้งครรภ์จำกัดมาก จึงไม่จัดเป็นยาทางเลือกแรกในการควบคุมอาการชักขณะตั้งครรภ์</t>
        </is>
      </c>
      <c r="L132" s="186" t="n"/>
      <c r="M132" s="186" t="inlineStr">
        <is>
          <t>Neurologic</t>
        </is>
      </c>
      <c r="N132" s="186" t="inlineStr">
        <is>
          <t>Epilepsy</t>
        </is>
      </c>
      <c r="O132" s="185" t="inlineStr">
        <is>
          <t>Clinic</t>
        </is>
      </c>
      <c r="P132" s="186" t="inlineStr">
        <is>
          <t>[SOURCE: Mock Pharmtutor 2024 Set 2 ข้อ 46]</t>
        </is>
      </c>
      <c r="Q132" s="185" t="inlineStr">
        <is>
          <t>ข้อสอบจำลอง</t>
        </is>
      </c>
      <c r="R132" s="185" t="inlineStr">
        <is>
          <t>Mock Pharmtutor 2024</t>
        </is>
      </c>
      <c r="S132" s="185" t="n"/>
    </row>
    <row r="133" ht="24" customHeight="1" s="49">
      <c r="A133" s="185" t="n">
        <v>131</v>
      </c>
      <c r="B133" s="186" t="n"/>
      <c r="C133" s="186" t="inlineStr">
        <is>
          <t>ข้อใดคือกลไกของ Phenytoin Sodium ที่นำมาใช้ในการรักษาและป้องกันผู้ป่วยที่มีภาวะชักเกิดขึ้น (MCQ ธ.ค. 66)</t>
        </is>
      </c>
      <c r="D133" s="186" t="n"/>
      <c r="E133" s="186" t="inlineStr">
        <is>
          <t>ยับยั้งการเปิดปิดของช่องเปิดแคลเซียม</t>
        </is>
      </c>
      <c r="F133" s="186" t="inlineStr">
        <is>
          <t>ยับยั้งการเข้าออกของแคลเซียม</t>
        </is>
      </c>
      <c r="G133" s="186" t="inlineStr">
        <is>
          <t>ยับยั้งการเข้าออกของโซเดียมและแคลเซียมที่จุดว่างของสารสื่อประสาท</t>
        </is>
      </c>
      <c r="H133" s="186" t="inlineStr">
        <is>
          <t>ยับยั้งการเข้าสู่เซลล์ของโซเดียมผ่านช่องทางแคลเซียม-โซเดียม</t>
        </is>
      </c>
      <c r="I133" s="186" t="inlineStr">
        <is>
          <t>ยับยั้งการเปิดปิดของช่องเปิดโซเดียม</t>
        </is>
      </c>
      <c r="J133" s="185" t="inlineStr">
        <is>
          <t>5</t>
        </is>
      </c>
      <c r="K133" s="186" t="inlineStr">
        <is>
          <t>✅ คำตอบที่ถูกต้อง: ข้อ จ. ยับยั้งการเปิดปิดของช่องเปิดโซเดียม
🎯 ทำไมข้อนี้ถึงถูก:
🎯 ทำไมข้อนี้ถึงถูก: Phenytoin ออกฤทธิ์หลักผ่านกลไก voltage-dependent and use-dependent blockade of voltage-gated sodium channels โดยเข้าจับและชะลอการคืนสภาพของ inactivated state ของช่องโซเดียม ทำให้เซลล์ประสาทไม่สามารถสร้าง action potential ซ้ำๆ ด้วยความถี่สูง (repetitive high-frequency firing) จึงระงับการแพร่กระจายของสัญญาณชักในสมองได้
🔍 ข้ออื่นผิดเพราะอะไร:
• ข้อ ก. ยับยั้งการเปิดปิดของช่องเปิดแคลเซียม: ผิดเพราะเป็นกลไกหลักของ Ethosuximide (บล็อก T-type Ca2+ channel) หรือ Gabapentinoids (จับ alpha-2-delta subunit ของ VGCC)
• ข้อ ข. ยับยั้งการเข้าออกของแคลเซียม: ผิดเพราะ Phenytoin ไม่มีผลยับยั้ง calcium channels เป็นกลไกหลักในการต้านการชัก
• ข้อ ค. ยับยั้งการเข้าออกของโซเดียมและแคลเซียมที่จุดว่างของสารสื่อประสาท: ผิดเพราะไม่ใช่การออกฤทธิ์ที่ non-specific transport ร่วมกัน แต่เป็นการบล็อก voltage-gated Na+ channels อย่างจำเพาะ
• ข้อ ง. ยับยั้งการเข้าสู่เซลล์ของโซเดียมผ่านช่องทางแคลเซียม-โซเดียม: ผิดเพราะไม่มี receptor ช่องทางคู่ผสมชนิดนี้ในพยาธิสรีรวิทยาของเซลล์ประสาท</t>
        </is>
      </c>
      <c r="L133" s="186" t="n"/>
      <c r="M133" s="186" t="inlineStr">
        <is>
          <t>Neurologic</t>
        </is>
      </c>
      <c r="N133" s="186" t="inlineStr">
        <is>
          <t>Epilepsy</t>
        </is>
      </c>
      <c r="O133" s="185" t="inlineStr">
        <is>
          <t>Clinic</t>
        </is>
      </c>
      <c r="P133" s="186" t="inlineStr">
        <is>
          <t>[SOURCE: Mock Pharmtutor 2024 Set 2 ข้อ 47]</t>
        </is>
      </c>
      <c r="Q133" s="185" t="inlineStr">
        <is>
          <t>ข้อสอบจำลอง</t>
        </is>
      </c>
      <c r="R133" s="185" t="inlineStr">
        <is>
          <t>Mock Pharmtutor 2024</t>
        </is>
      </c>
      <c r="S133" s="185" t="n"/>
    </row>
    <row r="134" ht="24" customHeight="1" s="49">
      <c r="A134" s="185" t="n">
        <v>132</v>
      </c>
      <c r="B134" s="186" t="n"/>
      <c r="C134" s="186" t="inlineStr">
        <is>
          <t>ยาแก้ปวดชนิดใดห้ามใช้ในเด็กต่ำกว่า 5 ขวบ เนื่องจากอาจทำให้กดการทำงานของระบบหายใจได้</t>
        </is>
      </c>
      <c r="D134" s="186" t="n"/>
      <c r="E134" s="186" t="inlineStr">
        <is>
          <t>Paracetamol</t>
        </is>
      </c>
      <c r="F134" s="186" t="inlineStr">
        <is>
          <t>Naproxen</t>
        </is>
      </c>
      <c r="G134" s="186" t="inlineStr">
        <is>
          <t>Tramadol</t>
        </is>
      </c>
      <c r="H134" s="186" t="inlineStr">
        <is>
          <t>Celecoxib</t>
        </is>
      </c>
      <c r="I134" s="186" t="inlineStr">
        <is>
          <t>Flunarizine</t>
        </is>
      </c>
      <c r="J134" s="185" t="inlineStr">
        <is>
          <t>3</t>
        </is>
      </c>
      <c r="K134" s="186" t="inlineStr">
        <is>
          <t>✅ คำตอบที่ถูกต้อง: ข้อ ค. Tramadol
🎯 ทำไมข้อนี้ถึงถูก:
🎯 ทำไมข้อนี้ถึงถูก: Tramadol เป็น synthetic opioid agonist และ SNRI ซึ่งถูก metabolized ผ่าน CYP2D6 เป็น active metabolite (O-desmethyltramadol หรือ M1) ที่มีฤทธิ์จับ mu-opioid receptor แรงกว่าตัวแม่หลายเท่าตัว ในเด็กโดยเฉพาะเด็กเล็กหรือเด็กที่มีพันธุกรรม CYP2D6 ultra-rapid metabolizer จะสร้าง metabolite นี้ในปริมาณสูงมากอย่างรวดเร็ว ส่งผลให้เกิดภาวะกดการหายใจอย่างรุนแรงจนถึงแก่ชีวิต (life-threatening respiratory depression) องค์การอาหารและยาสากล (US FDA) และกระทรวงสาธารณสุขจึงมีคำเตือนห้ามใช้ยา Tramadol และ Codeine ในเด็ก
🔍 ข้ออื่นผิดเพราะอะไร:
• ข้อ ก. Paracetamol: ผิดเพราะเป็นยาแก้ปวดลดไข้มาตรฐานที่ปลอดภัยและแนะนำให้ใช้ในเด็กทุกช่วงวัย (ขนาดยา 10-15 mg/kg ทุก 4-6 ชั่วโมง) ไม่มีฤทธิ์กดการหายใจ
• ข้อ ข. Naproxen: ผิดเพราะเป็น NSAID ที่ได้รับอนุมัติให้ใช้ในเด็กอายุตั้งแต่ 2 ปีขึ้นไปสำหรับโรคข้ออักเสบในเด็ก (Juvenile Idiopathic Arthritis) และไม่มีฤทธิ์กดการหายใจ
• ข้อ ง. Celecoxib: ผิดเพราะเป็น selective COX-2 inhibitor ไม่มีผลต่อ opioid receptor หรือศูนย์ควบคุมการหายใจในก้านสมอง
• ข้อ จ. Flunarizine: ผิดเพราะเป็น calcium channel blocker ที่ใช้สำหรับป้องกันไมเกรนและบรรเทาอาการเวียนศีรษะ ไม่ใช่ยาแก้ปวดเฉียบพลันและไม่มีผลกดการหายใจ</t>
        </is>
      </c>
      <c r="L134" s="186" t="n"/>
      <c r="M134" s="186" t="inlineStr">
        <is>
          <t>Neurologic</t>
        </is>
      </c>
      <c r="N134" s="186" t="inlineStr">
        <is>
          <t>Pain management</t>
        </is>
      </c>
      <c r="O134" s="185" t="inlineStr">
        <is>
          <t>Clinic</t>
        </is>
      </c>
      <c r="P134" s="186" t="inlineStr">
        <is>
          <t>[SOURCE: Mock Pharmtutor 2024 Set 2 ข้อ 48]</t>
        </is>
      </c>
      <c r="Q134" s="185" t="inlineStr">
        <is>
          <t>ข้อสอบจำลอง</t>
        </is>
      </c>
      <c r="R134" s="185" t="inlineStr">
        <is>
          <t>Mock Pharmtutor 2024</t>
        </is>
      </c>
      <c r="S134" s="185" t="n"/>
    </row>
    <row r="135" ht="24" customHeight="1" s="49">
      <c r="A135" s="185" t="n">
        <v>133</v>
      </c>
      <c r="B135" s="186" t="n"/>
      <c r="C135" s="186" t="inlineStr">
        <is>
          <t>ข้อใดกล่าวถูกต้องที่สุดกับการรักษาอาการปวดปลายประสาท</t>
        </is>
      </c>
      <c r="D135" s="186" t="n"/>
      <c r="E135" s="186" t="inlineStr">
        <is>
          <t>จำเป็นต้องใช้ยาในกลุ่ม opioids โดยมีผลข้างการรักษาดีกว่าการใช้ยาในกลุ่ม NSAIDs</t>
        </is>
      </c>
      <c r="F135" s="186" t="inlineStr">
        <is>
          <t>กลไกการเกิดส่วนมากเกิดขึ้นจากการเพิ่มขึ้นของสารสื่อประสาทโดยเฉพาะ GABA และ Glutamine</t>
        </is>
      </c>
      <c r="G135" s="186" t="inlineStr">
        <is>
          <t>ยาทางเลือกแรกในการรักษาคือ Tramadol + Flunarizine</t>
        </is>
      </c>
      <c r="H135" s="186" t="inlineStr">
        <is>
          <t>การปวดบริเวณปลายประสาทแล้วจะเกิดจากการเพิ่มการส่งสัญญาณของ Sodium และ Calcium</t>
        </is>
      </c>
      <c r="I135" s="186" t="inlineStr">
        <is>
          <t>หากจำเป็นต้องใช้ยาในกลุ่ม NSAIDs ในการรักษาอาการปวดปลายประสาทจำเป็นต้องใช้ในขนาดสูงเพื่อเพิ่มประสิทธิภาพของการรักษา</t>
        </is>
      </c>
      <c r="J135" s="185" t="inlineStr">
        <is>
          <t>4</t>
        </is>
      </c>
      <c r="K135" s="186" t="inlineStr">
        <is>
          <t>✅ คำตอบที่ถูกต้อง: ข้อ ง. การปวดบริเวณปลายประสาทแล้วจะเกิดจากการเพิ่มการส่งสัญญาณของ Sodium และ Calcium
🎯 ทำไมข้อนี้ถึงถูก:
🎯 ทำไมข้อนี้ถึงถูก: พยาธิสรีรวิทยาของอาการปวดปลายประสาท (Neuropathic pain) เกิดจากการส่งสัญญาณประสาทผิดปกติ (ectopic firing) โดยมีการแสดงออกเพิ่มขึ้นและการทำงานไวเกินของ voltage-gated sodium channels และ voltage-gated calcium channels ทำให้ไอออน Na+ และ Ca2+ ไหลเข้าสู่ปลายประสาทมากขึ้น ส่งผลให้เกิดการหลั่ง excitatory neurotransmitters (เช่น Substance P, Glutamate) อย่างต่อเนื่อง ยาหลักที่ใช้รักษาจึงออกฤทธิ์บล็อกช่องไอออนเหล่านี้ เช่น Gabapentinoids บล็อก alpha-2-delta subunit ของ VGCC
🔍 ข้ออื่นผิดเพราะอะไร:
• ข้อ ก. จำเป็นต้องใช้ยาในกลุ่ม opioids: ผิดเพราะ Opioids ไม่ใช่ยาทางเลือกแรกในการรักษา neuropathic pain และมักมีประสิทธิผลจำกัดเมื่อเทียบกับยา First-line เช่น Gabapentinoids หรือ SNRIs/TCAs
• ข้อ ข. เกิดจากการเพิ่มขึ้นของสารสื่อประสาทโดยเฉพาะ GABA: ผิดเพราะ GABA เป็น inhibitory neurotransmitter ซึ่งในภาวะ neuropathic pain มักพบว่าการส่งสัญญาณของระบบ GABAergic ลดลง ไม่ใช่เพิ่มขึ้น
• ข้อ ค. ยาทางเลือกแรกในการรักษาคือ Tramadol + Flunarizine: ผิดเพราะ First-line agents สำหรับ neuropathic pain คือ Gabapentin, Pregabalin, Duloxetine หรือ Amitriptyline ส่วน Flunarizine ไม่มีข้อบ่งใช้รักษาอาการปวดปลายประสาท
• ข้อ จ. หากจำเป็นต้องใช้ยาในกลุ่ม NSAIDs ต้องใช้ขนาดสูง: ผิดเพราะยา NSAIDs ไม่มีประสิทธิภาพในการรักษา neuropathic pain การเพิ่มขนาดยาสูงขึ้นไม่ช่วยให้อาการปวดดีขึ้นและเพิ่มความเสี่ยงต่อพิษทางไตและทางเดินอาหารอย่างมาก</t>
        </is>
      </c>
      <c r="L135" s="186" t="n"/>
      <c r="M135" s="186" t="inlineStr">
        <is>
          <t>Neurologic</t>
        </is>
      </c>
      <c r="N135" s="186" t="inlineStr">
        <is>
          <t>Pain management</t>
        </is>
      </c>
      <c r="O135" s="185" t="inlineStr">
        <is>
          <t>Clinic</t>
        </is>
      </c>
      <c r="P135" s="186" t="inlineStr">
        <is>
          <t>[SOURCE: Mock Pharmtutor 2024 Set 2 ข้อ 50]</t>
        </is>
      </c>
      <c r="Q135" s="185" t="inlineStr">
        <is>
          <t>ข้อสอบจำลอง</t>
        </is>
      </c>
      <c r="R135" s="185" t="inlineStr">
        <is>
          <t>Mock Pharmtutor 2024</t>
        </is>
      </c>
      <c r="S135" s="185" t="n"/>
    </row>
    <row r="136" ht="24" customHeight="1" s="49">
      <c r="A136" s="185" t="n">
        <v>134</v>
      </c>
      <c r="B136" s="186" t="n"/>
      <c r="C136" s="186"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D136" s="186" t="n"/>
      <c r="E136" s="186" t="inlineStr">
        <is>
          <t>Lamotrigine</t>
        </is>
      </c>
      <c r="F136" s="186" t="inlineStr">
        <is>
          <t>Valproic acid</t>
        </is>
      </c>
      <c r="G136" s="186" t="inlineStr">
        <is>
          <t>Oxcarbazepine</t>
        </is>
      </c>
      <c r="H136" s="186" t="inlineStr">
        <is>
          <t>Levetiracetam</t>
        </is>
      </c>
      <c r="I136" s="186" t="inlineStr">
        <is>
          <t>Topiramate</t>
        </is>
      </c>
      <c r="J136" s="185" t="inlineStr">
        <is>
          <t>3</t>
        </is>
      </c>
      <c r="K136" s="186" t="inlineStr">
        <is>
          <t>✅ คำตอบที่ถูกต้อง: ข้อ ค. Oxcarbazepine
🎯 ทำไมข้อนี้ถึงถูก:
🎯 ทำไมข้อนี้ถึงถูก: Oxcarbazepine (และยาแม่ Carbamazepine) เป็นยากันชักกลุ่ม voltage-gated sodium channel blockers ซึ่งได้รับการรับรองตามมาตรฐานสากล (AAN guidelines) เป็นยาหลักทางเลือกแรก (First-line therapy) ในการรักษาอาการปวดปลายประสาท Trigeminal neuralgia และช่วยบรรเทาอาการ peripheral neuropathic pain ได้อย่างมีนัยสำคัญทางสถิติ โดยมีผลข้างเคียงและ drug interactions น้อยกว่า Carbamazepine
🔍 ข้ออื่นผิดเพราะอะไร:
• ข้อ ก. Lamotrigine: ผิดเพราะแม้จะเป็น sodium channel blocker แต่หลักฐานเชิงประจักษ์ (clinical evidence) ในการรักษา neuropathic pain ยังไม่ชัดเจนและจัดเป็นเพียงยาทางเลือกลำดับหลัง
• ข้อ ข. Valproic acid: ผิดเพราะไม่มีข้อบ่งชี้หลักและไม่มีหลักฐานสนับสนุนประสิทธิผลในการรักษาอาการปวดปลายประสาท มักใช้สำหรับโรคลมชักและป้องกันไมเกรน
• ข้อ ง. Levetiracetam: ผิดเพราะออกฤทธิ์จับกับ synaptic vesicle protein SV2A ซึ่งการศึกษาทางคลินิกพบว่าไม่มีประสิทธิผลในการระงับอาการปวดปลายประสาท
• ข้อ จ. Topiramate: ผิดเพราะการทดลองทางคลินิกไม่พบประโยชน์ที่ชัดเจนในการบรรเทา neuropathic pain และมีผลข้างเคียงต่อระบบประสาทและการรับรู้ (cognitive impairment) สูง</t>
        </is>
      </c>
      <c r="L136" s="186" t="n"/>
      <c r="M136" s="186" t="inlineStr">
        <is>
          <t>Neurologic</t>
        </is>
      </c>
      <c r="N136" s="186" t="inlineStr">
        <is>
          <t>Pain management</t>
        </is>
      </c>
      <c r="O136" s="185" t="inlineStr">
        <is>
          <t>Clinic</t>
        </is>
      </c>
      <c r="P136" s="186" t="inlineStr">
        <is>
          <t>[SOURCE: Mock Pharmtutor 2024 Set 2 ข้อ 51]</t>
        </is>
      </c>
      <c r="Q136" s="185" t="inlineStr">
        <is>
          <t>ข้อสอบจำลอง</t>
        </is>
      </c>
      <c r="R136" s="185" t="inlineStr">
        <is>
          <t>Mock Pharmtutor 2024</t>
        </is>
      </c>
      <c r="S136" s="185" t="n"/>
    </row>
    <row r="137" ht="24" customHeight="1" s="49">
      <c r="A137" s="185" t="n">
        <v>135</v>
      </c>
      <c r="B137" s="186" t="n"/>
      <c r="C137" s="186" t="inlineStr">
        <is>
          <t>ข้อใดคือกลไกของยา Rivastigmine</t>
        </is>
      </c>
      <c r="D137" s="186" t="n"/>
      <c r="E137" s="186" t="inlineStr">
        <is>
          <t>Decrease Ach activity</t>
        </is>
      </c>
      <c r="F137" s="186" t="inlineStr">
        <is>
          <t>Inhibit DA and NE activity</t>
        </is>
      </c>
      <c r="G137" s="186" t="inlineStr">
        <is>
          <t>Inhibit Acetylcholinesterase</t>
        </is>
      </c>
      <c r="H137" s="186" t="inlineStr">
        <is>
          <t>Stimulate activity of Da</t>
        </is>
      </c>
      <c r="I137" s="186" t="inlineStr">
        <is>
          <t>Stimulate activity of NE and Ach</t>
        </is>
      </c>
      <c r="J137" s="185" t="inlineStr">
        <is>
          <t>3</t>
        </is>
      </c>
      <c r="K137" s="186" t="inlineStr">
        <is>
          <t>✅ คำตอบที่ถูกต้อง: ข้อ ค. Inhibit Acetylcholinesterase
🎯 ทำไมข้อนี้ถึงถูก:
🎯 ทำไมข้อนี้ถึงถูก: Rivastigmine เป็น pseudo-irreversible carbamate-type inhibitor ที่ออกฤทธิ์ยับยั้งเอนไซม์ Acetylcholinesterase (AChE) และ Butyrylcholinesterase (BuChE) ในระบบประสาทส่วนกลาง ส่งผลลดการสลาย acetylcholine (ACh) ทำให้ความเข้มข้นของ ACh ที่ synaptic cleft ในสมองเพิ่มขึ้น จึงช่วยชะลอการเสื่อมถอยของการรู้คิดในผู้ป่วยโรคอัลไซเมอร์ (Alzheimer disease) และภาวะสมองเสื่อมจากโรคพาร์กินสัน (Parkinson disease dementia)
🔍 ข้ออื่นผิดเพราะอะไร:
• ข้อ ก. Decrease Ach activity: ผิดเพราะยาออกฤทธิ์เพิ่ม (increase) ไม่ใช่ลดการทำงานของ Acetylcholine ในสมอง
• ข้อ ข. Inhibit DA and NE activity: ผิดเพราะยาไม่มีฤทธิ์ยับยั้งระบบ Dopamine หรือ Norepinephrine ในสมอง
• ข้อ ง. Stimulate activity of Da: ผิดเพราะเป็นกลไกของยากลุ่ม Dopamine agonists เช่น Pramipexole หรือ Ropinirole ที่ใช้รักษาโรคพาร์กินสัน
• ข้อ จ. Stimulate activity of NE and Ach: ผิดเพราะยาไม่ได้ออกฤทธิ์กระตุ้นระบบ Norepinephrine โดยตรง</t>
        </is>
      </c>
      <c r="L137" s="186" t="n"/>
      <c r="M137" s="186" t="inlineStr">
        <is>
          <t>Neurologic</t>
        </is>
      </c>
      <c r="N137" s="186" t="inlineStr">
        <is>
          <t>Alzheimer &amp; Dementia</t>
        </is>
      </c>
      <c r="O137" s="185" t="inlineStr">
        <is>
          <t>Clinic</t>
        </is>
      </c>
      <c r="P137" s="186" t="inlineStr">
        <is>
          <t>[SOURCE: Mock Pharmtutor 2024 Set 2 ข้อ 52]</t>
        </is>
      </c>
      <c r="Q137" s="185" t="inlineStr">
        <is>
          <t>ข้อสอบจำลอง</t>
        </is>
      </c>
      <c r="R137" s="185" t="inlineStr">
        <is>
          <t>Mock Pharmtutor 2024</t>
        </is>
      </c>
      <c r="S137" s="185" t="n"/>
    </row>
    <row r="138" ht="24" customHeight="1" s="49">
      <c r="A138" s="185" t="n">
        <v>136</v>
      </c>
      <c r="B138"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38" s="186" t="inlineStr">
        <is>
          <t>จากประวัติและลักษณะอาการทางคลินิกข้างต้น ผู้ป่วยรายนี้จัดเป็นโรคปวดศีรษะชนิดใดตามเกณฑ์ ICHD-3</t>
        </is>
      </c>
      <c r="D138" s="186" t="n"/>
      <c r="E138" s="186" t="inlineStr">
        <is>
          <t>Tension-type headache</t>
        </is>
      </c>
      <c r="F138" s="186" t="inlineStr">
        <is>
          <t>Migraine with aura</t>
        </is>
      </c>
      <c r="G138" s="186" t="inlineStr">
        <is>
          <t>Cluster headache</t>
        </is>
      </c>
      <c r="H138" s="186" t="inlineStr">
        <is>
          <t>Sinusitis headache</t>
        </is>
      </c>
      <c r="I138" s="186" t="inlineStr">
        <is>
          <t>Thunderclap headache</t>
        </is>
      </c>
      <c r="J138" s="185" t="inlineStr">
        <is>
          <t>2</t>
        </is>
      </c>
      <c r="K138" s="186" t="inlineStr">
        <is>
          <t>✅ คำตอบที่ถูกต้อง: ข้อ ข. Migraine with aura
🎯 ทำไมข้อนี้ถึงถูก:
🎯 ทำไมข้อนี้ถึงถูก: ตามเกณฑ์การวินิจฉัย International Classification of Headache Disorders (ICHD-3) ผู้ป่วยรายนี้มีลักษณะครบถ้วนของ Migraine with aura ได้แก่:
1) ปวดศีรษะข้างเดียว (Unilateral), ปวดตุบๆ ตามจังหวะชีพจร (Pulsating)
2) ความรุนแรงระดับปานกลางถึงรุนแรง (Pain score 8/10) และรบกวนกิจวัตรประจำวัน
3) มีอาการร่วมคือ คลื่นไส้อาเจียนและกลัวแสง (Nausea/Photophobia)
4) มีอาการเตือนทางสายตา (Visual aura) ชัดเจน คือเห็นแสงซิกแซก (Scintillating scotoma) ก่อนเริ่มปวดศีรษะ
🔍 ข้ออื่นผิดเพราะอะไร:
• ข้อ ก. Tension-type: ปวดตื้อๆ เหมือนมีสายรัดรอบศีรษะ ทั้งสองข้าง ไม่มีคลื่นไส้ ไม่มี aura
• ข้อ ค. Cluster headache: ปวดรอบกระบอกตาข้างเดียวรุนแรงมากร่วมกับน้ำตาไหล น้ำมูกไหล มักพบในเพศชาย
• ข้อ ง. Sinusitis: ปวดตึงบริเวณโพรงไซนัส มีน้ำมูกข้นเขียว มีไข้
• ข้อ จ. Thunderclap: ปวดศีรษะรุนแรงเฉียบพลันในเสี้ยววินาที สงสัยภาวะ Subarachnoid hemorrhage
• --</t>
        </is>
      </c>
      <c r="L138" s="186" t="n"/>
      <c r="M138" s="186" t="inlineStr">
        <is>
          <t>Neurologic</t>
        </is>
      </c>
      <c r="N138" s="186" t="inlineStr">
        <is>
          <t>Headache &amp; Migraine</t>
        </is>
      </c>
      <c r="O138" s="185" t="inlineStr">
        <is>
          <t>Clinic</t>
        </is>
      </c>
      <c r="P138" s="186" t="inlineStr">
        <is>
          <t>ข้อ 107 Mock RxCU83</t>
        </is>
      </c>
      <c r="Q138" s="185" t="inlineStr">
        <is>
          <t>ข้อสอบจำลอง</t>
        </is>
      </c>
      <c r="R138" s="185" t="inlineStr">
        <is>
          <t>Mock RxCU83 ชุดที่ 1</t>
        </is>
      </c>
      <c r="S138" s="185" t="inlineStr">
        <is>
          <t>CASE_MOCK83_07</t>
        </is>
      </c>
    </row>
    <row r="139" ht="24" customHeight="1" s="49">
      <c r="A139" s="185" t="n">
        <v>137</v>
      </c>
      <c r="B139"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39" s="186" t="inlineStr">
        <is>
          <t>ยาในข้อใดมีความเหมาะสมสูงสุดในการสั่งใช้เพื่อบรรเทาอาการปวดศีรษะไมเกรนเฉียบพลัน (Acute abortive migraine therapy) สำหรับผู้ป่วยรายนี้</t>
        </is>
      </c>
      <c r="D139" s="186" t="n"/>
      <c r="E139" s="186" t="inlineStr">
        <is>
          <t>Diclofenac 50 mg รับประทาน</t>
        </is>
      </c>
      <c r="F139" s="186" t="inlineStr">
        <is>
          <t>Paracetamol 500 mg รับประทาน</t>
        </is>
      </c>
      <c r="G139" s="186" t="inlineStr">
        <is>
          <t>Dexamethasone 4 mg รับประทาน</t>
        </is>
      </c>
      <c r="H139" s="186" t="inlineStr">
        <is>
          <t>Eletriptan 40 mg (ยากลุ่ม Triptans) รับประทาน</t>
        </is>
      </c>
      <c r="I139" s="186" t="inlineStr">
        <is>
          <t>Nortriptyline 25 mg รับประทาน</t>
        </is>
      </c>
      <c r="J139" s="185" t="inlineStr">
        <is>
          <t>4</t>
        </is>
      </c>
      <c r="K139" s="186" t="inlineStr">
        <is>
          <t>✅ คำตอบที่ถูกต้อง: ข้อ ง. Eletriptan 40 mg (ยากลุ่ม Triptans) รับประทาน
🎯 ทำไมข้อนี้ถึงถูก:
🎯 ทำไมข้อนี้ถึงถูก: ผู้ป่วยมีอาการปวดศีรษะระดับรุนแรง (Severe pain score 8/10) มีอาการคลื่นไส้อาเจียน และไม่สามารถทำงานได้ ตามแนวทางเวชปฏิบัติการรักษาไมเกรน ยาตัวเลือกแรกที่แนะนำสำหรับอาการปวดระดับปานกลางถึงรุนแรง (Moderate-to-severe attacks) คือยากลุ่ม Serotonin 5-HT1B/1D receptor agonists หรือ Triptans (เช่น Eletriptan, Sumatriptan) ซึ่งเป็นยาจำเพาะต่อโรคไมเกรนที่ให้ประสิทธิภาพการระงับปวดสูง
🔍 ข้ออื่นผิดเพราะอะไร:
• ข้อ ก. Diclofenac และ ข้อ ข. Paracetamol: เหมาะสำหรับอาการปวดระดับเล็กน้อยถึงปานกลาง (Mild to moderate) ไม่เพียงพอสำหรับ severe pain score 8
• ข้อ ค. Dexamethasone: ไม่ใช้เป็นยาหลักเดี่ยวในการระงับปวดเฉียบพลัน มักใช้ป้องกัน status migrainosus หรือ rebound ในห้องฉุกเฉิน
• ข้อ จ. Nortriptyline: เป็นยาป้องกันไมเกรน (Prophylaxis) ไม่ใช่ยาระงับอาการปวดเฉียบพลัน
• --</t>
        </is>
      </c>
      <c r="L139" s="186" t="n"/>
      <c r="M139" s="186" t="inlineStr">
        <is>
          <t>Neurologic</t>
        </is>
      </c>
      <c r="N139" s="186" t="inlineStr">
        <is>
          <t>Headache &amp; Migraine</t>
        </is>
      </c>
      <c r="O139" s="185" t="inlineStr">
        <is>
          <t>Clinic</t>
        </is>
      </c>
      <c r="P139" s="186" t="inlineStr">
        <is>
          <t>ข้อ 108 Mock RxCU83</t>
        </is>
      </c>
      <c r="Q139" s="185" t="inlineStr">
        <is>
          <t>ข้อสอบจำลอง</t>
        </is>
      </c>
      <c r="R139" s="185" t="inlineStr">
        <is>
          <t>Mock RxCU83 ชุดที่ 1</t>
        </is>
      </c>
      <c r="S139" s="185" t="inlineStr">
        <is>
          <t>CASE_MOCK83_07</t>
        </is>
      </c>
    </row>
    <row r="140" ht="24" customHeight="1" s="49">
      <c r="A140" s="185" t="n">
        <v>138</v>
      </c>
      <c r="B140"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40" s="186" t="inlineStr">
        <is>
          <t>ผู้ป่วยรายนี้มีอาการปวดศีรษะบ่อยถึง 3 ครั้งต่อสัปดาห์ จึงมีข้อบ่งชี้ในการเริ่มยาป้องกันไมเกรน (Migraine prophylaxis) แต่เนื่องจากผู้ป่วยมีโรคประจำตัวเป็นโรคซึมเศร้า (Major depression) ยาป้องกันไมเกรนในข้อใดที่ ควรหลีกเลี่ยง อย่างยิ่งเนื่องจากอาจทำให้อาการของโรคซึมเศร้าทรุดลง</t>
        </is>
      </c>
      <c r="D140" s="186" t="n"/>
      <c r="E140" s="186" t="inlineStr">
        <is>
          <t>Topiramate</t>
        </is>
      </c>
      <c r="F140" s="186" t="inlineStr">
        <is>
          <t>Atenolol</t>
        </is>
      </c>
      <c r="G140" s="186" t="inlineStr">
        <is>
          <t>Vitamin B2 (Riboflavin)</t>
        </is>
      </c>
      <c r="H140" s="186" t="inlineStr">
        <is>
          <t>Amitriptyline</t>
        </is>
      </c>
      <c r="I140" s="186" t="inlineStr">
        <is>
          <t>Flunarizine</t>
        </is>
      </c>
      <c r="J140" s="185" t="inlineStr">
        <is>
          <t>5</t>
        </is>
      </c>
      <c r="K140" s="186" t="inlineStr">
        <is>
          <t>✅ คำตอบที่ถูกต้อง: ข้อ จ. Flunarizine
🎯 ทำไมข้อนี้ถึงถูก:
🎯 ทำไมข้อนี้ถึงถูก: Flunarizine เป็น Calcium channel blocker ที่ออกฤทธิ์ต่อระบบประสาทส่วนกลาง มีผลข้างเคียงสำคัญคือสามารถเหนี่ยวนำให้เกิดภาวะซึมเศร้าอย่างรุนแรง (Depression) และเกิดกลุ่มอาการพาร์กินสันเทียม (Drug-induced parkinsonism) จึงมีข้อห้ามใช้เด็ดขาดหรือควรหลีกเลี่ยงอย่างยิ่งในผู้ป่วยที่มีประวัติเป็นโรคซึมเศร้า
🔍 ข้ออื่นผิดเพราะอะไร:
• ข้อ ก. Topiramate: อาจมีผลต่ออารมณ์ได้บ้าง แต่ Flunarizine มีความเสี่ยงต่อ depression รุนแรงชัดเจนกว่า
• ข้อ ข. Atenolol: Beta-blocker อาจทำให้อ่อนเพลีย แต่ผลต่อ depression น้อยกว่า propranolol
• ข้อ ค. Vitamin B2: มีความปลอดภัยสูง ไม่มีผลต่อโรคซึมเศร้า
• ข้อ ง. Amitriptyline: เป็น Tricyclic Antidepressant (TCA) ซึ่งเป็นยาตัวเลือกแรกที่แนะนำในผู้ป่วยไมเกรนที่มีโรคร่วมเป็นโรคซึมเศร้า (รักษาได้ทั้ง 2 โรคพร้อมกัน)
• --</t>
        </is>
      </c>
      <c r="L140" s="186" t="n"/>
      <c r="M140" s="186" t="inlineStr">
        <is>
          <t>Neurologic</t>
        </is>
      </c>
      <c r="N140" s="186" t="inlineStr">
        <is>
          <t>Headache &amp; Migraine</t>
        </is>
      </c>
      <c r="O140" s="185" t="inlineStr">
        <is>
          <t>Clinic</t>
        </is>
      </c>
      <c r="P140" s="186" t="inlineStr">
        <is>
          <t>ข้อ 109 Mock RxCU83</t>
        </is>
      </c>
      <c r="Q140" s="185" t="inlineStr">
        <is>
          <t>ข้อสอบจำลอง</t>
        </is>
      </c>
      <c r="R140" s="185" t="inlineStr">
        <is>
          <t>Mock RxCU83 ชุดที่ 1</t>
        </is>
      </c>
      <c r="S140" s="185" t="inlineStr">
        <is>
          <t>CASE_MOCK83_07</t>
        </is>
      </c>
    </row>
    <row r="141" ht="24" customHeight="1" s="49">
      <c r="A141" s="185" t="n">
        <v>139</v>
      </c>
      <c r="B141"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41" s="186" t="inlineStr">
        <is>
          <t>หากแพทย์พิจารณาเลือกใช้ยา Propranolol ในการป้องกันไมเกรน ควรระมัดระวังและเป็นข้อห้ามใช้ในผู้ป่วยที่มีโรคร่วมในข้อใดมากที่สุด</t>
        </is>
      </c>
      <c r="D141" s="186" t="n"/>
      <c r="E141" s="186" t="inlineStr">
        <is>
          <t>โรคเบาหวานที่ควบคุมได้ดี</t>
        </is>
      </c>
      <c r="F141" s="186" t="inlineStr">
        <is>
          <t>โรคหอบหืด (Bronchial Asthma)</t>
        </is>
      </c>
      <c r="G141" s="186" t="inlineStr">
        <is>
          <t>โรคซึมเศร้าระยะสงบ</t>
        </is>
      </c>
      <c r="H141" s="186" t="inlineStr">
        <is>
          <t>โรคกรดไหลย้อน (GERD)</t>
        </is>
      </c>
      <c r="I141" s="186" t="inlineStr">
        <is>
          <t>โรคไตเรื้อรังระยะเริ่มต้น</t>
        </is>
      </c>
      <c r="J141" s="185" t="inlineStr">
        <is>
          <t>2</t>
        </is>
      </c>
      <c r="K141" s="186" t="inlineStr">
        <is>
          <t>✅ คำตอบที่ถูกต้อง: ข้อ ข. โรคหอบหืด (Bronchial Asthma)
🎯 ทำไมข้อนี้ถึงถูก:
🎯 ทำไมข้อนี้ถึงถูก: Propranolol เป็น Non-selective beta-adrenergic blocker ที่ออกฤทธิ์ปิดกั้นทั้งตัวรับ Beta-1 และ Beta-2 โดยการปิดกั้น Beta-2 receptor ที่กล้ามเนื้อเรียบของหลอดลมจะทำให้เกิดการหดเกร็งของหลอดลมอย่างรุนแรง (Severe bronchospasm) ซึ่งอาจเป็นอันตรายถึงชีวิต จึงมีข้อห้ามใช้เด็ดขาดในผู้ป่วยโรคหอบหืด (Asthma) หรือ COPD ที่มีภาวะหลอดลมไวเกิน
🔍 ข้ออื่นผิดเพราะอะไร:
• ข้อ ก. เบาหวาน: อาจบดบังอาการเตือนของภาวะน้ำตาลต่ำ (ยกเว้นเหงื่อออก) แต่ไม่ได้เป็นข้อห้ามเด็ดขาดเท่าหอบหืด
• ข้อ ค. ซึมเศร้า: ควรระวัง แต่หอบหืดเป็น absolute contraindication ที่เป็นอันตรายเฉียบพลัน
• ข้อ ง. และ ข้อ จ.: ไม่ใช่ข้อห้ามใช้หลักของ Propranolol
• --</t>
        </is>
      </c>
      <c r="L141" s="186" t="n"/>
      <c r="M141" s="186" t="inlineStr">
        <is>
          <t>Neurologic</t>
        </is>
      </c>
      <c r="N141" s="186" t="inlineStr">
        <is>
          <t>Headache &amp; Migraine</t>
        </is>
      </c>
      <c r="O141" s="185" t="inlineStr">
        <is>
          <t>Clinic</t>
        </is>
      </c>
      <c r="P141" s="186" t="inlineStr">
        <is>
          <t>ข้อ 110 Mock RxCU83</t>
        </is>
      </c>
      <c r="Q141" s="185" t="inlineStr">
        <is>
          <t>ข้อสอบจำลอง</t>
        </is>
      </c>
      <c r="R141" s="185" t="inlineStr">
        <is>
          <t>Mock RxCU83 ชุดที่ 1</t>
        </is>
      </c>
      <c r="S141" s="185" t="inlineStr">
        <is>
          <t>CASE_MOCK83_07</t>
        </is>
      </c>
    </row>
    <row r="142" ht="24" customHeight="1" s="49">
      <c r="A142" s="185" t="n">
        <v>140</v>
      </c>
      <c r="B142"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42" s="186" t="inlineStr">
        <is>
          <t>หากผู้ป่วยรายนี้ใช้ยากลุ่ม NSAIDs (เช่น Naproxen) หรือยาแก้ปวดอื่นในการรักษาอาการปวดศีรษะไมเกรนบ่อยเกินไปมากกว่า 15 วันต่อเดือนติดต่อกันเป็นเวลานาน อาจนำไปสู่การเกิดภาวะแทรกซ้อนใด</t>
        </is>
      </c>
      <c r="D142" s="186" t="n"/>
      <c r="E142" s="186" t="inlineStr">
        <is>
          <t>Rebound hypertension</t>
        </is>
      </c>
      <c r="F142" s="186" t="inlineStr">
        <is>
          <t>Medication Overuse Headache (MOH)</t>
        </is>
      </c>
      <c r="G142" s="186" t="inlineStr">
        <is>
          <t>Serotonin syndrome</t>
        </is>
      </c>
      <c r="H142" s="186" t="inlineStr">
        <is>
          <t>Orthostatic hypotension</t>
        </is>
      </c>
      <c r="I142" s="186" t="inlineStr">
        <is>
          <t>Parkinsonism</t>
        </is>
      </c>
      <c r="J142" s="185" t="inlineStr">
        <is>
          <t>2</t>
        </is>
      </c>
      <c r="K142" s="186" t="inlineStr">
        <is>
          <t>✅ คำตอบที่ถูกต้อง: ข้อ ข. Medication Overuse Headache (MOH)
🎯 ทำไมข้อนี้ถึงถูก:
🎯 ทำไมข้อนี้ถึงถูก: การใช้ยาแก้ปวดบรรเทาอาการเฉียบพลัน (Acute analgesics เช่น NSAIDs, Paracetamol, Triptans, Ergotamine) บ่อยเกินไป (มากกว่า 10-15 วันต่อเดือน ต่อเนื่องเกิน 3 เดือน) จะทำให้ระบบประสาทส่วนกลางเกิดการปรับตัวผิดปกติ เกิดภาวะปวดศีรษะจากการใช้ยาแก้ปวดเกินขนาด หรือ Medication Overuse Headache (MOH) ทำให้ผู้ป่วยมีอาการปวดศีรษะเรื้อรังเกือบทุกวันและตอบสนองต่อยาลดลง
🔍 ข้ออื่นผิดเพราะอะไร:
• ข้อ ก. Rebound hypertension: เกิดจากการหยุดยาลดความดันกะทันหัน (เช่น Clonidine)
• ข้อ ค. Serotonin syndrome: เกิดจากการใช้ยาที่เพิ่มซีโรโทนินหลายตัวร่วมกัน (เช่น SSRI + Triptan ในขนาดสูง)
• ข้อ ง. Orthostatic hypotension: ความดันตกในท่ายืน มักเกิดจากยาขยายหลอดเลือด
• ข้อ จ. Parkinsonism: เป็นผลข้างเคียงจากยาลดการทำงานของโดปามีน
• --</t>
        </is>
      </c>
      <c r="L142" s="186" t="n"/>
      <c r="M142" s="186" t="inlineStr">
        <is>
          <t>Neurologic</t>
        </is>
      </c>
      <c r="N142" s="186" t="inlineStr">
        <is>
          <t>Headache &amp; Migraine</t>
        </is>
      </c>
      <c r="O142" s="185" t="inlineStr">
        <is>
          <t>Clinic</t>
        </is>
      </c>
      <c r="P142" s="186" t="inlineStr">
        <is>
          <t>ข้อ 111 Mock RxCU83</t>
        </is>
      </c>
      <c r="Q142" s="185" t="inlineStr">
        <is>
          <t>ข้อสอบจำลอง</t>
        </is>
      </c>
      <c r="R142" s="185" t="inlineStr">
        <is>
          <t>Mock RxCU83 ชุดที่ 1</t>
        </is>
      </c>
      <c r="S142" s="185" t="inlineStr">
        <is>
          <t>CASE_MOCK83_07</t>
        </is>
      </c>
    </row>
    <row r="143" ht="24" customHeight="1" s="49">
      <c r="A143" s="185" t="n">
        <v>141</v>
      </c>
      <c r="B143" s="18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t>
        </is>
      </c>
      <c r="C143" s="186" t="inlineStr">
        <is>
          <t>ข้อใดระบุยาบรรเทาอาการปวดศีรษะไมเกรนเฉียบพลันที่มีข้อห้ามใช้เด็ดขาดในผู้ป่วยโรคหลอดเลือดหัวใจโคโรนารี (Coronary Artery Disease) หรือผู้ป่วยโรคความดันโลหิตสูงที่ยังควบคุมไม่ได้</t>
        </is>
      </c>
      <c r="D143" s="186" t="n"/>
      <c r="E143" s="186" t="inlineStr">
        <is>
          <t>Paracetamol</t>
        </is>
      </c>
      <c r="F143" s="186" t="inlineStr">
        <is>
          <t>Ibuprofen</t>
        </is>
      </c>
      <c r="G143" s="186" t="inlineStr">
        <is>
          <t>Ergotamine tartrate ร่วมกับ Caffeine</t>
        </is>
      </c>
      <c r="H143" s="186" t="inlineStr">
        <is>
          <t>Naproxen sodium</t>
        </is>
      </c>
      <c r="I143" s="186" t="inlineStr">
        <is>
          <t>Acetaminophen</t>
        </is>
      </c>
      <c r="J143" s="185" t="inlineStr">
        <is>
          <t>3</t>
        </is>
      </c>
      <c r="K143" s="186" t="inlineStr">
        <is>
          <t>✅ คำตอบที่ถูกต้อง: ข้อ ค. Ergotamine tartrate ร่วมกับ Caffeine
🎯 ทำไมข้อนี้ถึงถูก:
🎯 ทำไมข้อนี้ถึงถูก: Ergotamine ออกฤทธิ์กระตุ้นตัวรับ Serotonin (5-HT1B/1D) และ Alpha-adrenergic receptors อย่างแรง ทำให้เกิดการหดเกร็งของหลอดเลือดทั่วร่างกาย (Systemic vasoconstriction) รวมถึงหลอดเลือดหัวใจ (Coronary vasospasm) จึงมีข้อห้ามใช้เด็ดขาด (Absolute contraindication) ในผู้ป่วยโรคหลอดเลือดหัวใจขาดเลือด (Ischemic heart disease/CAD), โรคหลอดเลือดสมอง (Stroke), โรคหลอดเลือดส่วนปลายอุดตัน (PVD), และความดันโลหิตสูงรุนแรงที่ควบคุมไม่ได้
🔍 ข้ออื่นผิดเพราะอะไร:
• ข้อ ก. และ ข้อ จ. Paracetamol: ปลอดภัยต่อหลอดเลือดหัวใจ ไม่ทำให้เกิด vasoconstriction
• ข้อ ข. และ ข้อ ง. NSAIDs: แม้ควรระวังในโรคหัวใจระยะยาว แต่ไม่ได้มีฤทธิ์ vasospasm เฉียบพลันที่รุนแรงเท่า ergotamine
• --</t>
        </is>
      </c>
      <c r="L143" s="186" t="n"/>
      <c r="M143" s="186" t="inlineStr">
        <is>
          <t>Neurologic</t>
        </is>
      </c>
      <c r="N143" s="186" t="inlineStr">
        <is>
          <t>Headache &amp; Migraine</t>
        </is>
      </c>
      <c r="O143" s="185" t="inlineStr">
        <is>
          <t>Clinic</t>
        </is>
      </c>
      <c r="P143" s="186" t="inlineStr">
        <is>
          <t>ข้อ 117 Mock RxCU83</t>
        </is>
      </c>
      <c r="Q143" s="185" t="inlineStr">
        <is>
          <t>ข้อสอบจำลอง</t>
        </is>
      </c>
      <c r="R143" s="185" t="inlineStr">
        <is>
          <t>Mock RxCU83 ชุดที่ 1</t>
        </is>
      </c>
      <c r="S143" s="185" t="inlineStr">
        <is>
          <t>CASE_MOCK83_07</t>
        </is>
      </c>
    </row>
    <row r="144" ht="24" customHeight="1" s="49">
      <c r="A144" s="185" t="n">
        <v>142</v>
      </c>
      <c r="B144" s="186" t="n"/>
      <c r="C144" s="186" t="inlineStr">
        <is>
          <t>127. 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D144" s="186" t="inlineStr">
        <is>
          <t>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E144" s="186" t="inlineStr">
        <is>
          <t>Absence seizure</t>
        </is>
      </c>
      <c r="F144" s="186" t="inlineStr">
        <is>
          <t>Focal seizure with preserved awareness (Focal aware seizure)</t>
        </is>
      </c>
      <c r="G144" s="186" t="inlineStr">
        <is>
          <t>Myoclonic seizure</t>
        </is>
      </c>
      <c r="H144" s="186" t="inlineStr">
        <is>
          <t>Generalized tonic-clonic seizure</t>
        </is>
      </c>
      <c r="I144" s="186" t="inlineStr">
        <is>
          <t>Status epilepticus</t>
        </is>
      </c>
      <c r="J144" s="185" t="inlineStr">
        <is>
          <t>2</t>
        </is>
      </c>
      <c r="K144" s="186" t="inlineStr">
        <is>
          <t>✅ คำตอบที่ถูกต้อง: ข้อ b. Focal seizure with preserved awareness (Focal aware seizure)
🎯 ทำไมข้อนี้ถึงถูก:
ตามการจำแนกชนิดของการชักโดย International League Against Epilepsy (ILAE 2017): อาการชักที่เริ่มต้นจากตำแหน่งเฉพาะที่ของสมองเพียงซีกเดียว (ในที่นี้แสดงอาการเฉพาะแขนขวา) จัดเป็น Focal onset seizure และในขณะเกิดอาการผู้ป่วยยังมีสติสัมปชัญญะดีและรับรู้สิ่งแวดล้อมได้ครบถ้วน จึงจัดเป็น Focal seizure with preserved awareness (เดิมเรียกว่า Simple partial seizure)
🔍 ข้ออื่นผิดเพราะอะไร:
• ข้อ a.: Absence seizure เป็นการชักแบบเหม่อลอยสั้นๆ สติหลุด มักพบในเด็ก และเป็นการชักแบบ Generalized onset
• ข้อ c.: Myoclonic seizure เป็นการสะดุ้งกระตุกของกล้ามเนื้ออย่างรวดเร็วมาก (เสี้ยววินาที) ไม่ได้กระตุกต่อเนื่องนาน 3 นาที
• ข้อ d.: Generalized tonic-clonic seizure จะมีอาการเกร็งกระตุกทั้งตัวและหมดสติโดยสิ้นเชิง
• ข้อ e.: Status epilepticus คือภาวะชักต่อเนื่องนานเกิน 5 นาที หรือชักซ้ำโดยไม่ฟื้นคืนสติระหว่างครั้ง
• --</t>
        </is>
      </c>
      <c r="L144" s="186" t="n"/>
      <c r="M144" s="186" t="inlineStr">
        <is>
          <t>Neurologic</t>
        </is>
      </c>
      <c r="N144" s="186" t="inlineStr">
        <is>
          <t>Epilepsy &amp; Seizures</t>
        </is>
      </c>
      <c r="O144" s="185" t="inlineStr">
        <is>
          <t>Clinic</t>
        </is>
      </c>
      <c r="P144" s="186" t="inlineStr">
        <is>
          <t>2567</t>
        </is>
      </c>
      <c r="Q144" s="185" t="inlineStr">
        <is>
          <t>ข้อสอบจำลอง</t>
        </is>
      </c>
      <c r="R144" s="185" t="inlineStr">
        <is>
          <t>Mock RxCU83 ชุดที่ 2</t>
        </is>
      </c>
      <c r="S144" s="185" t="n"/>
    </row>
    <row r="145" ht="24" customHeight="1" s="49">
      <c r="A145" s="185" t="n">
        <v>143</v>
      </c>
      <c r="B145" s="186" t="n"/>
      <c r="C145" s="186" t="inlineStr">
        <is>
          <t>128. 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D145" s="186" t="inlineStr">
        <is>
          <t>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E145" s="186" t="inlineStr">
        <is>
          <t>HLA-B5801</t>
        </is>
      </c>
      <c r="F145" s="186" t="inlineStr">
        <is>
          <t>CYP2C9 polymorphism</t>
        </is>
      </c>
      <c r="G145" s="186" t="inlineStr">
        <is>
          <t>CYP2D6 polymorphism</t>
        </is>
      </c>
      <c r="H145" s="186" t="inlineStr">
        <is>
          <t>HLA-B1502</t>
        </is>
      </c>
      <c r="I145" s="186" t="inlineStr">
        <is>
          <t>HLA-B5701</t>
        </is>
      </c>
      <c r="J145" s="185" t="inlineStr">
        <is>
          <t>4</t>
        </is>
      </c>
      <c r="K145" s="186" t="inlineStr">
        <is>
          <t>✅ คำตอบที่ถูกต้อง: ข้อ d. HLA-B1502
🎯 ทำไมข้อนี้ถึงถูก:
การตรวจยีน HLA-B1502 เป็นข้อแนะนำมาตรฐานในคนไทยและชาวเอเชียตะวันออกเฉียงใต้ก่อนเริ่มยา Carbamazepine เนื่องจากมีความสัมพันธ์อย่างแนบแน่นกับการเกิดปฏิกิริยาแพ้ยารุนแรงชนิด SJS และ TEN หากผลการตรวจเป็นบวก (HLA-B1502 positive) จะต้องหลีกเลี่ยงการใช้ Carbamazepine และ Oxcarbazepine โดยเด็ดขาด
🔍 ข้ออื่นผิดเพราะอะไร:
• ข้อ a.: HLA-B5801 ใช้ตรวจคัดกรองความเสี่ยงการแพ้ยารุนแรง (SCARs) จากยา Allopurinol
• ข้อ b.: CYP2C9 polymorphism มีผลต่อการ metabolism ของยา Warfarin และ Phenytoin ไม่ได้ตรวจคัดกรอง SJS จาก carbamazepine
• ข้อ c.: CYP2D6 polymorphism เกี่ยวข้องกับการเปลี่ยนรูปของยาแก้ปวดกลุ่ม opioids และยาจิตเวช
• ข้อ e.: HLA-B5701 ใช้ตรวจคัดกรองความเสี่ยงต่อภาวะ hypersensitivity reaction จากยาต้านไวรัส Abacavir
• --</t>
        </is>
      </c>
      <c r="L145" s="186" t="n"/>
      <c r="M145" s="186" t="inlineStr">
        <is>
          <t>Neurologic</t>
        </is>
      </c>
      <c r="N145" s="186" t="inlineStr">
        <is>
          <t>Epilepsy &amp; Seizures</t>
        </is>
      </c>
      <c r="O145" s="185" t="inlineStr">
        <is>
          <t>Clinic</t>
        </is>
      </c>
      <c r="P145" s="186" t="inlineStr">
        <is>
          <t>2567</t>
        </is>
      </c>
      <c r="Q145" s="185" t="inlineStr">
        <is>
          <t>ข้อสอบจำลอง</t>
        </is>
      </c>
      <c r="R145" s="185" t="inlineStr">
        <is>
          <t>Mock RxCU83 ชุดที่ 2</t>
        </is>
      </c>
      <c r="S145" s="185" t="n"/>
    </row>
    <row r="146" ht="24" customHeight="1" s="49">
      <c r="A146" s="185" t="n">
        <v>144</v>
      </c>
      <c r="B146" s="186" t="n"/>
      <c r="C146" s="186" t="inlineStr">
        <is>
          <t>129. 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D146" s="186" t="inlineStr">
        <is>
          <t>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E146" s="186" t="inlineStr">
        <is>
          <t>Lacosamide</t>
        </is>
      </c>
      <c r="F146" s="186" t="inlineStr">
        <is>
          <t>Levetiracetam</t>
        </is>
      </c>
      <c r="G146" s="186" t="inlineStr">
        <is>
          <t>Topiramate</t>
        </is>
      </c>
      <c r="H146" s="186" t="inlineStr">
        <is>
          <t>Pregabalin</t>
        </is>
      </c>
      <c r="I146" s="186" t="inlineStr">
        <is>
          <t>Phenytoin</t>
        </is>
      </c>
      <c r="J146" s="185" t="inlineStr">
        <is>
          <t>5</t>
        </is>
      </c>
      <c r="K146" s="186" t="inlineStr">
        <is>
          <t>✅ คำตอบที่ถูกต้อง: ข้อ e. Phenytoin
🎯 ทำไมข้อนี้ถึงถูก:
Carbamazepine และ Phenytoin มีกลไกการออกฤทธิ์หลักที่เหมือนกันคือ voltage-gated sodium channel blocker (fast inactivation) การนำยาสองชนิดนี้มาใช้ร่วมกัน (sodium channel blocker combination) ไม่เพิ่มประสิทธิภาพในการควบคุมอาการชัก แต่จะเพิ่มอาการไม่พึงประสงค์ต่อระบบประสาทอย่างรุนแรง (neurotoxicity เช่น เวียนศีรษะ เดินเซ ตากระตุก) อีกทั้งยาทั้งสองตัวต่างเป็น potent CYP inducers ซึ่งรบกวนระดับยากันเองในเลือด จึงเป็นสูตรผสมที่ไม่แนะนำอย่างยิ่ง
🔍 ข้ออื่นผิดเพราะอะไร:
• ข้อ a.: Lacosamide ออกฤทธิ์แบบ slow inactivation ของ sodium channel ซึ่งต่างจาก carbamazepine แม้จะต้องระวัง PR prolongation แต่ยังเป็นทางเลือกที่ดีกว่า phenytoin
• ข้อ b.: Levetiracetam ออกฤทธิ์ผ่าน SV2A protein จัดเป็นยานิยมลำดับต้นๆ ในการใช้เป็น add-on therapy ร่วมกับ carbamazepine
• ข้อ c.: Topiramate มีกลไกออกฤทธิ์หลากหลาย (broad spectrum) เช่น ยับยั้ง AMPA/kainate และเสริม GABA สามารถใช้ร่วมกันได้
• ข้อ d.: Pregabalin ออกฤทธิ์ยับยั้ง alpha-2-delta subunit ของ voltage-gated calcium channels ไม่ได้ซ้ำซ้อนกับ carbamazepine
• --</t>
        </is>
      </c>
      <c r="L146" s="186" t="n"/>
      <c r="M146" s="186" t="inlineStr">
        <is>
          <t>Neurologic</t>
        </is>
      </c>
      <c r="N146" s="186" t="inlineStr">
        <is>
          <t>Epilepsy &amp; Seizures</t>
        </is>
      </c>
      <c r="O146" s="185" t="inlineStr">
        <is>
          <t>Clinic</t>
        </is>
      </c>
      <c r="P146" s="186" t="inlineStr">
        <is>
          <t>2567</t>
        </is>
      </c>
      <c r="Q146" s="185" t="inlineStr">
        <is>
          <t>ข้อสอบจำลอง</t>
        </is>
      </c>
      <c r="R146" s="185" t="inlineStr">
        <is>
          <t>Mock RxCU83 ชุดที่ 2</t>
        </is>
      </c>
      <c r="S146" s="185" t="n"/>
    </row>
    <row r="147" ht="24" customHeight="1" s="49">
      <c r="A147" s="185" t="n">
        <v>145</v>
      </c>
      <c r="B147" s="186" t="n"/>
      <c r="C147" s="186" t="inlineStr">
        <is>
          <t>130. 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D147" s="186" t="inlineStr">
        <is>
          <t>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E147" s="186" t="inlineStr">
        <is>
          <t>การเพิ่มการขับยาออกผ่านทาง P-glycoprotein ที่ผนังลำไส้</t>
        </is>
      </c>
      <c r="F147" s="186" t="inlineStr">
        <is>
          <t>ปรากฏการณ์ Auto-induction โดยยาเหนี่ยวนำเอนไซม์ CYP3A4 ของตับในการทำลายตัวมันเอง</t>
        </is>
      </c>
      <c r="G147" s="186" t="inlineStr">
        <is>
          <t>การกระตุ้นเอนไซม์ Carbonic anhydrase ในไตทำให้ขับยาออกทางปัสสาวะเพิ่มขึ้น</t>
        </is>
      </c>
      <c r="H147" s="186" t="inlineStr">
        <is>
          <t>การลดลงของการจับกับโปรตีนในพลาสมา (Plasma protein binding displacement)</t>
        </is>
      </c>
      <c r="I147" s="186" t="inlineStr">
        <is>
          <t>การเกิด Down-regulation ของ Sodium channels ที่เซลล์ประสาท</t>
        </is>
      </c>
      <c r="J147" s="185" t="inlineStr">
        <is>
          <t>2</t>
        </is>
      </c>
      <c r="K147" s="186" t="inlineStr">
        <is>
          <t>✅ คำตอบที่ถูกต้อง: ข้อ b. ปรากฏการณ์ Auto-induction โดยยาเหนี่ยวนำเอนไซม์ CYP3A4 ของตับในการทำลายตัวมันเอง
🎯 ทำไมข้อนี้ถึงถูก:
Carbamazepine เป็นยาที่มีคุณสมบัติเด่นในการกระตุ้นการสร้างเอนไซม์ตับที่ใช้ในการทำลายตัวมันเอง เรียกว่า Auto-induction โดยเฉพาะ CYP3A4 และ CYP2B6 กระบวนการนี้จะเริ่มเห็นผลชัดเจนภายใน 2-4 สัปดาห์หลังเริ่มยา ทำให้ค่าครึ่งชีวิต (t1/2) ของยาลดลงจากประมาณ 30-40 ชั่วโมง เหลือเพียง 10-20 ชั่วโมง ส่งผลให้ระดับยาในเลือดลดต่ำลง แพทย์จึงจำเป็นต้องปรับเพิ่มขนาดยาขึ้นหลังผ่านไป 2-4 สัปดาห์เพื่อให้ระดับยาอยู่ในช่วงการรักษา
🔍 ข้ออื่นผิดเพราะอะไร:
• ข้อ a.: P-glycoprotein induction เกิดขึ้นได้แต่ไม่ใช่สาเหตุหลักของการลดลงของค่า t1/2 และระดับยาในเลือดอย่างมีนัยสำคัญเท่ากับ CYP3A4 auto-induction
• ข้อ c.: Carbamazepine ถูกกำจัดผ่าน hepatic metabolism เป็นหลัก ไม่ได้ถูกขับออกทางไตในรูปเดิมผ่าน carbonic anhydrase
• ข้อ d.: Displacement จากโปรตีนจะทำให้ free drug เพิ่มขึ้น ไม่ได้ทำให้ระดับยาลดลงจนคุมอาการชักไม่ได้
• ข้อ e.: Down-regulation เป็นการเปลี่ยนแปลงทาง pharmacodynamics ไม่ใช่กลไกที่ทำให้ระดับยาในเลือดลดลง
• --</t>
        </is>
      </c>
      <c r="L147" s="186" t="n"/>
      <c r="M147" s="186" t="inlineStr">
        <is>
          <t>Neurologic</t>
        </is>
      </c>
      <c r="N147" s="186" t="inlineStr">
        <is>
          <t>Epilepsy &amp; Seizures</t>
        </is>
      </c>
      <c r="O147" s="185" t="inlineStr">
        <is>
          <t>Clinic</t>
        </is>
      </c>
      <c r="P147" s="186" t="inlineStr">
        <is>
          <t>2567</t>
        </is>
      </c>
      <c r="Q147" s="185" t="inlineStr">
        <is>
          <t>ข้อสอบจำลอง</t>
        </is>
      </c>
      <c r="R147" s="185" t="inlineStr">
        <is>
          <t>Mock RxCU83 ชุดที่ 2</t>
        </is>
      </c>
      <c r="S147" s="185" t="n"/>
    </row>
    <row r="148" ht="24" customHeight="1" s="49">
      <c r="A148" s="185" t="n">
        <v>146</v>
      </c>
      <c r="B148" s="186" t="n"/>
      <c r="C148" s="186" t="inlineStr">
        <is>
          <t>131. 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D148" s="186" t="inlineStr">
        <is>
          <t>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E148" s="186" t="inlineStr">
        <is>
          <t>Valproate ทำให้ระดับ free fraction ของ Carbamazepine เพิ่มขึ้นเพียงอย่างเดียว</t>
        </is>
      </c>
      <c r="F148" s="186" t="inlineStr">
        <is>
          <t>Valproate แย่งจับกับโปรตีนในพลาสมาทำให้ระดับ Carbamazepine รวมลดลง</t>
        </is>
      </c>
      <c r="G148" s="186" t="inlineStr">
        <is>
          <t>Valproate ลดการทำงานของ G-protein coupled receptors ในสมอง</t>
        </is>
      </c>
      <c r="H148" s="186" t="inlineStr">
        <is>
          <t>Valproate เพิ่มการดูดซึมยา Carbamazepine ในทางเดินอาหาร</t>
        </is>
      </c>
      <c r="I148" s="186" t="inlineStr">
        <is>
          <t>Valproate ยับยั้งเอนไซม์ Epoxide hydrolase ทำให้เกิดการสะสมของสารพิษ Carbamazepine-10,11-epoxide</t>
        </is>
      </c>
      <c r="J148" s="185" t="inlineStr">
        <is>
          <t>5</t>
        </is>
      </c>
      <c r="K148" s="186" t="inlineStr">
        <is>
          <t>✅ คำตอบที่ถูกต้อง: ข้อ e. Valproate ยับยั้งเอนไซม์ Epoxide hydrolase ทำให้เกิดการสะสมของสารพิษ Carbamazepine-10,11-epoxide
🎯 ทำไมข้อนี้ถึงถูก:
Carbamazepine ถูก metabolized ผ่าน CYP3A4 ได้เป็น active metabolite คือ Carbamazepine-10,11-epoxide ซึ่งมีฤทธิ์กันชักและมี neurotoxicity สูง สารตัวนี้จะถูกเปลี่ยนรูปต่อไปเป็น inactive diol metabolite โดยเอนไซม์ Epoxide hydrolase เมื่อให้ร่วมกับ Valproate ยา Valproate จะไปยับยั้งเอนไซม์ Epoxide hydrolase ทำให้เกิดการคั่งของ Carbamazepine-10,11-epoxide ในร่างกาย ผู้ป่วยจึงเกิดพิษต่อระบบประสาท (neurotoxicity) แม้ตรวจระดับยา carbamazepine ตัวแม่จะพบว่าปกติก็ตาม
🔍 ข้ออื่นผิดเพราะอะไร:
• ข้อ a. และ b.: Valproate อาจแย่งจับกับ plasma protein ได้บ้าง แต่การเพิ่มขึ้นของ free fraction ไม่ใช่กลไกหลักที่อธิบายการเกิด neurotoxicity รุนแรงในสูตรผสมนี้ได้เท่ากับการคั่งของ 10,11-epoxide metabolite
• ข้อ c.: Valproate ออกฤทธิ์เพิ่ม GABA และยับยั้ง T-type calcium channels ไม่ได้ออกฤทธิ์ลด G-protein
• ข้อ d.: Valproate ไม่ได้เพิ่มการดูดซึมของ carbamazepine ในทางเดินอาหาร
• --</t>
        </is>
      </c>
      <c r="L148" s="186" t="n"/>
      <c r="M148" s="186" t="inlineStr">
        <is>
          <t>Neurologic</t>
        </is>
      </c>
      <c r="N148" s="186" t="inlineStr">
        <is>
          <t>Epilepsy &amp; Seizures</t>
        </is>
      </c>
      <c r="O148" s="185" t="inlineStr">
        <is>
          <t>Clinic</t>
        </is>
      </c>
      <c r="P148" s="186" t="inlineStr">
        <is>
          <t>2567</t>
        </is>
      </c>
      <c r="Q148" s="185" t="inlineStr">
        <is>
          <t>ข้อสอบจำลอง</t>
        </is>
      </c>
      <c r="R148" s="185" t="inlineStr">
        <is>
          <t>Mock RxCU83 ชุดที่ 2</t>
        </is>
      </c>
      <c r="S148" s="185" t="n"/>
    </row>
    <row r="149" ht="24" customHeight="1" s="49">
      <c r="A149" s="185" t="n">
        <v>147</v>
      </c>
      <c r="B149" s="186" t="n"/>
      <c r="C149" s="186" t="inlineStr">
        <is>
          <t>135. 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D149" s="186" t="inlineStr">
        <is>
          <t>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E149" s="186" t="inlineStr">
        <is>
          <t>การดื่มน้ำตามมากๆ หลังรับประทานยา</t>
        </is>
      </c>
      <c r="F149" s="186" t="inlineStr">
        <is>
          <t>การดื่มน้ำเกรปฟรุต (Grapefruit juice) เป็นประจำ</t>
        </is>
      </c>
      <c r="G149" s="186" t="inlineStr">
        <is>
          <t>การรับประทานผักที่มีกากใยอาหารสูง</t>
        </is>
      </c>
      <c r="H149" s="186" t="inlineStr">
        <is>
          <t>การดื่มนมพร่องมันเนยพร้อมกับยา</t>
        </is>
      </c>
      <c r="I149" s="186" t="inlineStr">
        <is>
          <t>การรับประทานอาหารที่มีโปรตีนสูง</t>
        </is>
      </c>
      <c r="J149" s="185" t="inlineStr">
        <is>
          <t>2</t>
        </is>
      </c>
      <c r="K149" s="186" t="inlineStr">
        <is>
          <t>✅ คำตอบที่ถูกต้อง: ข้อ b. การดื่มน้ำเกรปฟรุต (Grapefruit juice) เป็นประจำ
🎯 ทำไมข้อนี้ถึงถูก:
น้ำเกรปฟรุต (Grapefruit juice) มีสาร furanocoumarins ซึ่งเป็น potent inhibitor ของเอนไซม์ CYP3A4 ในลำไส้เล็กและตับ การดื่มน้ำเกรปฟรุตร่วมกับการรับประทาน Carbamazepine จะยับยั้งการทำลายยา ทำให้ระดับยา Carbamazepine ในเลือดเพิ่มสูงขึ้นอย่างมากจนเกิดพิษต่อระบบประสาท (neurotoxicity) เช่น เวียนศีรษะ เดินเซ ภาพซ้อน และง่วงซึมรุนแรง จึงเป็นข้อห้ามที่ต้องหลีกเลี่ยง
🔍 ข้ออื่นผิดเพราะอะไร:
• ข้อ a.: การดื่มน้ำมากๆ ช่วยให้กลืนยาสะดวกและไม่ก่อให้เกิดผลเสียต่อระดับยา
• ข้อ c.: ผักที่มีกากใยสูงอาจชะลอการดูดซึมยาได้เล็กน้อย แต่ไม่ได้ทำให้เกิดพิษจากยาสูงผิดปกติ
• ข้อ d.: นมไม่ได้มีผลยับยั้ง CYP3A4 และ Carbamazepine สามารถรับประทานพร้อมอาหารหรือนมเพื่อลดการระคายเคืองกระเพาะได้
• ข้อ e.: อาหารโปรตีนสูงไม่มีอันตรกิริยาที่อันตรายกับ Carbamazepine
• --</t>
        </is>
      </c>
      <c r="L149" s="186" t="n"/>
      <c r="M149" s="186" t="inlineStr">
        <is>
          <t>Neurologic</t>
        </is>
      </c>
      <c r="N149" s="186" t="inlineStr">
        <is>
          <t>Epilepsy &amp; Seizures</t>
        </is>
      </c>
      <c r="O149" s="185" t="inlineStr">
        <is>
          <t>Clinic</t>
        </is>
      </c>
      <c r="P149" s="186" t="inlineStr">
        <is>
          <t>2567</t>
        </is>
      </c>
      <c r="Q149" s="185" t="inlineStr">
        <is>
          <t>ข้อสอบจำลอง</t>
        </is>
      </c>
      <c r="R149" s="185" t="inlineStr">
        <is>
          <t>Mock RxCU83 ชุดที่ 2</t>
        </is>
      </c>
      <c r="S149" s="185" t="n"/>
    </row>
    <row r="150" ht="24" customHeight="1" s="49">
      <c r="A150" s="185" t="n">
        <v>148</v>
      </c>
      <c r="B150" s="186" t="n"/>
      <c r="C150" s="186" t="inlineStr">
        <is>
          <t>136. 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D150" s="186" t="inlineStr">
        <is>
          <t>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E150" s="186" t="inlineStr">
        <is>
          <t>ควรเสริมวิตามินดีและแคลเซียม เนื่องจากยาเร่งการสลายวิตามินดี ทำให้เสี่ยงต่อภาวะกระดูกพรุนและกระดูกบาง (Osteopenia/Osteoporosis)</t>
        </is>
      </c>
      <c r="F150" s="186" t="inlineStr">
        <is>
          <t>ควรจำกัดการรับประทานแคลเซียม เนื่องจากยาเพิ่มความเสี่ยงต่อการเกิดนิ่วในไต</t>
        </is>
      </c>
      <c r="G150" s="186" t="inlineStr">
        <is>
          <t>ควรได้รับวิตามินซีและวิตามินอีเสริมเพื่อป้องกันตับอักเสบจากยา</t>
        </is>
      </c>
      <c r="H150" s="186" t="inlineStr">
        <is>
          <t>ควรรับประทานโซเดียมเสริมปริมาณมากๆ เพื่อชดเชยการสูญเสียเกลือแร่</t>
        </is>
      </c>
      <c r="I150" s="186" t="inlineStr">
        <is>
          <t>ควรหลีกเลี่ยงการรับประทานผักใบเขียวที่มีโฟเลตสูง</t>
        </is>
      </c>
      <c r="J150" s="185" t="inlineStr">
        <is>
          <t>1</t>
        </is>
      </c>
      <c r="K150" s="186" t="inlineStr">
        <is>
          <t>✅ คำตอบที่ถูกต้อง: ข้อ a. ควรเสริมวิตามินดีและแคลเซียม เนื่องจากยาเร่งการสลายวิตามินดี ทำให้เสี่ยงต่อภาวะกระดูกพรุนและกระดูกบาง (Osteopenia/Osteoporosis)
🎯 ทำไมข้อนี้ถึงถูก:
Carbamazepine เป็น potent hepatic enzyme inducer ที่กระตุ้นเอนไซม์ CYP450 ในตับ ส่งผลให้เกิดการเร่งสลายวิตามินดี (25-OH-vitamin D และ 1,25-(OH)2-vitamin D) ไปเป็นสารที่ไม่มีฤทธิ์ ทำให้ระดับวิตามินดีในเลือดลดต่ำลง ส่งผลให้ลำไส้ดูดซึมแคลเซียมลดลง เกิด secondary hyperparathyroidism และเพิ่มการสลายเนื้อกระดูก นำไปสู่ภาวะ osteomalacia หรือ osteoporosis การใช้ยานี้ระยะยาวจึงแนะนำให้เสริมวิตามินดีและแคลเซียม
🔍 ข้ออื่นผิดเพราะอะไร:
• ข้อ b.: ยาไม่ได้ทำให้นิ่วในไตเพิ่มขึ้นจากแคลเซียมสูง ในทางตรงกันข้ามกลับทำให้แคลเซียมในเลือดลดลง
• ข้อ c.: วิตามินซีและอีไม่มีหลักฐานทางคลินิกที่ชัดเจนในการป้องกันพิษต่อตับจาก carbamazepine
• ข้อ d.: แม้ว่า carbamazepine จะทำให้เกิด hyponatremia (SIADH-like effect) แต่การป้องกันคือการจำกัดน้ำและติดตามระดับ sodium ไม่ใช่การกินเกลือปริมาณสูงเพื่อบำรุงกระดูก
• ข้อ e.: ผู้ป่วยที่ได้รับยากันชักควรได้รับโฟเลตร่วมด้วยเพื่อป้องกันภาวะโลหิตจาง ไม่ควรหลีกเลี่ยงผักใบเขียว
• --</t>
        </is>
      </c>
      <c r="L150" s="186" t="n"/>
      <c r="M150" s="186" t="inlineStr">
        <is>
          <t>Neurologic</t>
        </is>
      </c>
      <c r="N150" s="186" t="inlineStr">
        <is>
          <t>Epilepsy &amp; Seizures</t>
        </is>
      </c>
      <c r="O150" s="185" t="inlineStr">
        <is>
          <t>Clinic</t>
        </is>
      </c>
      <c r="P150" s="186" t="inlineStr">
        <is>
          <t>2567</t>
        </is>
      </c>
      <c r="Q150" s="185" t="inlineStr">
        <is>
          <t>ข้อสอบจำลอง</t>
        </is>
      </c>
      <c r="R150" s="185" t="inlineStr">
        <is>
          <t>Mock RxCU83 ชุดที่ 2</t>
        </is>
      </c>
      <c r="S150" s="185" t="n"/>
    </row>
    <row r="151" ht="24" customHeight="1" s="49">
      <c r="A151" s="185" t="n">
        <v>149</v>
      </c>
      <c r="B151" s="186" t="n"/>
      <c r="C151" s="186" t="inlineStr">
        <is>
          <t>140. 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D151" s="186" t="inlineStr">
        <is>
          <t>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E151" s="186" t="inlineStr">
        <is>
          <t>Focal seizure with preserved awareness</t>
        </is>
      </c>
      <c r="F151" s="186" t="inlineStr">
        <is>
          <t>Lennox-Gastaut syndrome และ Dravet syndrome</t>
        </is>
      </c>
      <c r="G151" s="186" t="inlineStr">
        <is>
          <t>Generalized absence seizures</t>
        </is>
      </c>
      <c r="H151" s="186" t="inlineStr">
        <is>
          <t>Benign rolandic epilepsy</t>
        </is>
      </c>
      <c r="I151" s="186" t="inlineStr">
        <is>
          <t>Juvenile myoclonic epilepsy</t>
        </is>
      </c>
      <c r="J151" s="185" t="inlineStr">
        <is>
          <t>2</t>
        </is>
      </c>
      <c r="K151" s="186" t="inlineStr">
        <is>
          <t>✅ คำตอบที่ถูกต้อง: ข้อ b. Lennox-Gastaut syndrome และ Dravet syndrome
🎯 ทำไมข้อนี้ถึงถูก:
Cannabidiol (CBD) บริสุทธิ์สูงได้รับการอนุมัติจาก US FDA และแนวทางเวชปฏิบัติสากลให้ใช้เป็น add-on therapy สำหรับรักษาโรคลมชักที่ดื้อต่อยาอย่างรุนแรงในเด็ก ได้แก่ Lennox-Gastaut syndrome (LGS), Dravet syndrome (DS) และ Tuberous Sclerosis Complex (TSC)
🔍 ข้ออื่นผิดเพราะอะไร:
• ข้อ a.: Focal seizure ทั่วไปมียาต้านชักมาตรฐานหลายตัว เช่น Carbamazepine, Lamotrigine, Levetiracetam เป็นยากลุ่มแรก ไม่ได้ใช้ CBD เป็นข้อบ่งใช้หลัก
• ข้อ c.: Absence seizure รักษาด้วย Ethosuximide หรือ Valproate เป็นหลัก
• ข้อ d. และ e.: Benign rolandic epilepsy และ JME รักษาด้วยยากลุ่ม broad-spectrum เช่น Valproate, Lamotrigine, Levetiracetam
• --</t>
        </is>
      </c>
      <c r="L151" s="186" t="n"/>
      <c r="M151" s="186" t="inlineStr">
        <is>
          <t>Neurologic</t>
        </is>
      </c>
      <c r="N151" s="186" t="inlineStr">
        <is>
          <t>Epilepsy &amp; Seizures</t>
        </is>
      </c>
      <c r="O151" s="185" t="inlineStr">
        <is>
          <t>Clinic</t>
        </is>
      </c>
      <c r="P151" s="186" t="inlineStr">
        <is>
          <t>2567</t>
        </is>
      </c>
      <c r="Q151" s="185" t="inlineStr">
        <is>
          <t>ข้อสอบจำลอง</t>
        </is>
      </c>
      <c r="R151" s="185" t="inlineStr">
        <is>
          <t>Mock RxCU83 ชุดที่ 2</t>
        </is>
      </c>
      <c r="S151" s="185" t="n"/>
    </row>
    <row r="152" ht="24" customHeight="1" s="49">
      <c r="A152" s="185" t="n">
        <v>150</v>
      </c>
      <c r="B152" s="186" t="n"/>
      <c r="C152" s="186" t="inlineStr">
        <is>
          <t>ผู้ป่วยหญิงอายุ 25 ปี มีอาการปวดศีรษะไมเกรนข้างเดียว ปวดตุ๊บๆ มีอาการคลื่นไส้ร่วมด้วย เป็นบ่อย 4-5 ครั้งต่อเดือน รบกวนการทำงาน แพทย์ต้องการสั่งยาเพื่อป้องกันอาการปวดศีรษะไมเกรนระยะยาว (Migraine prophylaxis) ยาในข้อใดเหมาะสมที่สุด</t>
        </is>
      </c>
      <c r="D152" s="186" t="n"/>
      <c r="E152" s="186" t="inlineStr">
        <is>
          <t>Propranolol</t>
        </is>
      </c>
      <c r="F152" s="186" t="inlineStr">
        <is>
          <t>Ergotamine</t>
        </is>
      </c>
      <c r="G152" s="186" t="inlineStr">
        <is>
          <t>Sumatriptan</t>
        </is>
      </c>
      <c r="H152" s="186" t="inlineStr">
        <is>
          <t>Paracetamol</t>
        </is>
      </c>
      <c r="I152" s="186" t="inlineStr">
        <is>
          <t>Ibuprofen</t>
        </is>
      </c>
      <c r="J152" s="185" t="inlineStr">
        <is>
          <t>1</t>
        </is>
      </c>
      <c r="K152" s="186" t="inlineStr">
        <is>
          <t>✅ คำตอบที่ถูกต้อง: ข้อ ก. Propranolol
🎯 ทำไมข้อนี้ถึงถูก:
- คำตอบที่ถูกต้อง: ข้อ ก. Propranolol
- ทำไมข้อนี้ถึงถูก: Propranolol เป็น Non-selective beta-blocker ที่เป็น First-line medication of choice ในการป้องกันอาการปวดศีรษะไมเกรนระยะยาว โดยช่วยลดความถี่ ความรุนแรง และระยะเวลาของการปวดศีรษะ
🔍 ข้ออื่นผิดเพราะอะไร:
• ข้อ ข.: Ergotamine เป็นยาบรรเทาอาการปวดไมเกรนเฉียบพลัน ห้ามใช้ป้องกันระยะยาวเพราะทำให้เกิด rebound headache
• ข้อ ค.: Sumatriptan เป็นยาเฉพาะที่ใช้รักษา acute migraine attack
• ข้อ ง. และ จ.: เป็นยาแก้ปวดสำหรับ acute attack ไม่ใช่ยาป้องกัน</t>
        </is>
      </c>
      <c r="L152" s="186" t="n"/>
      <c r="M152" s="186" t="inlineStr">
        <is>
          <t>Neurologic</t>
        </is>
      </c>
      <c r="N152" s="186" t="inlineStr">
        <is>
          <t>Headache</t>
        </is>
      </c>
      <c r="O152" s="185" t="inlineStr">
        <is>
          <t>Clinic</t>
        </is>
      </c>
      <c r="P152" s="186" t="inlineStr">
        <is>
          <t>รุ่น RxCU83</t>
        </is>
      </c>
      <c r="Q152" s="185" t="inlineStr">
        <is>
          <t>แบบฝึกหัด</t>
        </is>
      </c>
      <c r="R152" s="185" t="inlineStr">
        <is>
          <t>Quiz เตรียมสอบ CC1 RxCU83</t>
        </is>
      </c>
      <c r="S152" s="185" t="n"/>
    </row>
    <row r="153" ht="24" customHeight="1" s="49">
      <c r="A153" s="185" t="n">
        <v>151</v>
      </c>
      <c r="B153" s="186" t="n"/>
      <c r="C153" s="186" t="inlineStr">
        <is>
          <t>ยาในข้อใดเป็นยาทางเลือกอันดับแรกในการบรรเทาอาการปวดศีรษะไมเกรนเฉียบพลันระดับความรุนแรงน้อยถึงปานกลาง (Mild-to-moderate acute migraine)</t>
        </is>
      </c>
      <c r="D153" s="186" t="n"/>
      <c r="E153" s="186" t="inlineStr">
        <is>
          <t>Acetaminophen (Paracetamol) หรือ NSAIDs</t>
        </is>
      </c>
      <c r="F153" s="186" t="inlineStr">
        <is>
          <t>Morphine IV</t>
        </is>
      </c>
      <c r="G153" s="186" t="inlineStr">
        <is>
          <t>Ergotamine tartrate ขนาดสูง</t>
        </is>
      </c>
      <c r="H153" s="186" t="inlineStr">
        <is>
          <t>Phenobarbital</t>
        </is>
      </c>
      <c r="I153" s="186" t="inlineStr">
        <is>
          <t>Haloperidol</t>
        </is>
      </c>
      <c r="J153" s="185" t="inlineStr">
        <is>
          <t>1</t>
        </is>
      </c>
      <c r="K153" s="186" t="inlineStr">
        <is>
          <t>✅ คำตอบที่ถูกต้อง: ข้อ ก. Acetaminophen (Paracetamol) หรือ NSAIDs
🎯 ทำไมข้อนี้ถึงถูก:
- คำตอบที่ถูกต้อง: ข้อ ก. Acetaminophen (Paracetamol) หรือ NSAIDs
- ทำไมข้อนี้ถึงถูก: สำหรับ acute migraine ระดับน้อยถึงปานกลาง ยาอันดับแรกที่แนะนำคือ Simple analgesics เช่น Paracetamol หรือ NSAIDs (เช่น Ibuprofen, Naproxen) เนื่องจากมีประสิทธิภาพดี ปลอดภัย และราคาประหยัด
🔍 ข้ออื่นผิดเพราะอะไร:
• ข้อ ข.: โอปิออยด์ไม่แนะนำในไมเกรนเพราะเสี่ยงต่อการเสพติดและ Medication-overuse headache (MOH)
• ข้อ ค.: Ergotamine เก็บไว้สำหรับอาการรุนแรงปานกลางถึงมาก
• ข้อ ง.: Phenobarbital เป็นยากันชักกลุ่มบาร์บิทูเรต ไม่ใช่ยาแก้ปวด
• ข้อ จ.: Haloperidol เป็นยารักษาโรคจิต</t>
        </is>
      </c>
      <c r="L153" s="186" t="n"/>
      <c r="M153" s="186" t="inlineStr">
        <is>
          <t>Neurologic</t>
        </is>
      </c>
      <c r="N153" s="186" t="inlineStr">
        <is>
          <t>Headache</t>
        </is>
      </c>
      <c r="O153" s="185" t="inlineStr">
        <is>
          <t>Clinic</t>
        </is>
      </c>
      <c r="P153" s="186" t="inlineStr">
        <is>
          <t>รุ่น RxCU83</t>
        </is>
      </c>
      <c r="Q153" s="185" t="inlineStr">
        <is>
          <t>แบบฝึกหัด</t>
        </is>
      </c>
      <c r="R153" s="185" t="inlineStr">
        <is>
          <t>Quiz เตรียมสอบ CC1 RxCU83</t>
        </is>
      </c>
      <c r="S153" s="185" t="n"/>
    </row>
    <row r="154" ht="24" customHeight="1" s="49">
      <c r="A154" s="185" t="n">
        <v>152</v>
      </c>
      <c r="B154" s="186" t="n"/>
      <c r="C154" s="186" t="inlineStr">
        <is>
          <t>ยาเฉพาะกลุ่มในข้อใดที่เป็น First-line abortive therapy สำหรับการรักษาอาการปวดศีรษะไมเกรนเฉียบพลันระดับปานกลางถึงรุนแรง (Moderate-to-severe migraine) หรือไม่ตอบสนองต่อ NSAIDs โดยออกฤทธิ์เป็น 5-HT1B/1D receptor agonist</t>
        </is>
      </c>
      <c r="D154" s="186" t="n"/>
      <c r="E154" s="186" t="inlineStr">
        <is>
          <t>Sumatriptan</t>
        </is>
      </c>
      <c r="F154" s="186" t="inlineStr">
        <is>
          <t>Propranolol</t>
        </is>
      </c>
      <c r="G154" s="186" t="inlineStr">
        <is>
          <t>Amitriptyline</t>
        </is>
      </c>
      <c r="H154" s="186" t="inlineStr">
        <is>
          <t>Topiramate</t>
        </is>
      </c>
      <c r="I154" s="186" t="inlineStr">
        <is>
          <t>Flunarizine</t>
        </is>
      </c>
      <c r="J154" s="185" t="inlineStr">
        <is>
          <t>1</t>
        </is>
      </c>
      <c r="K154" s="186" t="inlineStr">
        <is>
          <t>✅ คำตอบที่ถูกต้อง: ข้อ ก. Sumatriptan
🎯 ทำไมข้อนี้ถึงถูก:
- คำตอบที่ถูกต้อง: ข้อ ก. Sumatriptan
- ทำไมข้อนี้ถึงถูก: Triptans เช่น Sumatriptan ออกฤทธิ์จำเพาะเป็น 5-HT1B/1D receptor agonist ทำให้หลอดเลือดในกะโหลกศีรษะหดตัวและยับยั้งการหลั่ง vasoactive neuropeptides จาก trigeminal nerve จัดเป็นยามาตรฐานอันดับแรกในการระงับอาการปวดไมเกรนรุนแรง
🔍 ข้ออื่นผิดเพราะอะไร:
• ข้อ ข. ถึง จ.: ล้วนเป็นยากินป้องกันไมเกรนระยะยาว (Prophylaxis) ไม่ใช่ยาระงับอาการเฉียบพลัน</t>
        </is>
      </c>
      <c r="L154" s="186" t="n"/>
      <c r="M154" s="186" t="inlineStr">
        <is>
          <t>Neurologic</t>
        </is>
      </c>
      <c r="N154" s="186" t="inlineStr">
        <is>
          <t>Headache</t>
        </is>
      </c>
      <c r="O154" s="185" t="inlineStr">
        <is>
          <t>Clinic</t>
        </is>
      </c>
      <c r="P154" s="186" t="inlineStr">
        <is>
          <t>รุ่น RxCU83</t>
        </is>
      </c>
      <c r="Q154" s="185" t="inlineStr">
        <is>
          <t>แบบฝึกหัด</t>
        </is>
      </c>
      <c r="R154" s="185" t="inlineStr">
        <is>
          <t>Quiz เตรียมสอบ CC1 RxCU83</t>
        </is>
      </c>
      <c r="S154" s="185" t="n"/>
    </row>
    <row r="155" ht="24" customHeight="1" s="49">
      <c r="A155" s="185" t="n">
        <v>153</v>
      </c>
      <c r="B155" s="186" t="n"/>
      <c r="C155" s="186" t="inlineStr">
        <is>
          <t>ขนาดยาสูงสุดและคำแนะนำการใช้ยา Ergotamine tartrate + Caffeine ในการรักษาอาการปวดไมเกรนเฉียบพลัน เพื่อป้องกันภาวะหลอดเลือดส่วนปลายหดตัวรุนแรง (Ergotism) และปวดศีรษะจากการใช้ยาเกิน (MOH) คือข้อใด</t>
        </is>
      </c>
      <c r="D155" s="186" t="n"/>
      <c r="E155" s="186" t="inlineStr">
        <is>
          <t>รับประทานได้ไม่เกิน 2 เม็ดต่อวัน และไม่เกิน 5 เม็ดต่อสัปดาห์</t>
        </is>
      </c>
      <c r="F155" s="186" t="inlineStr">
        <is>
          <t>รับประทานได้ไม่เกิน 6 เม็ดต่อวัน และไม่เกิน 10 เม็ดต่อสัปดาห์</t>
        </is>
      </c>
      <c r="G155" s="186" t="inlineStr">
        <is>
          <t>รับประทานได้ไม่เกิน 10 เม็ดต่อวัน และไม่เกิน 20 เม็ดต่อสัปดาห์</t>
        </is>
      </c>
      <c r="H155" s="186" t="inlineStr">
        <is>
          <t>รับประทานครั้งละ 1 เม็ด ทุก 4 ชั่วโมงต่อเนื่องทุกวัน</t>
        </is>
      </c>
      <c r="I155" s="186" t="inlineStr">
        <is>
          <t>รับประทานได้ไม่จำกัดจำนวนเมื่อมีอาการปวด</t>
        </is>
      </c>
      <c r="J155" s="185" t="inlineStr">
        <is>
          <t>2</t>
        </is>
      </c>
      <c r="K155" s="186" t="inlineStr">
        <is>
          <t>✅ คำตอบที่ถูกต้อง: ข้อ ข. รับประทานได้ไม่เกิน 6 เม็ดต่อวัน และไม่เกิน 10 เม็ดต่อสัปดาห์
🎯 ทำไมข้อนี้ถึงถูก:
- คำตอบที่ถูกต้อง: ข้อ ข. รับประทานได้ไม่เกิน 6 เม็ดต่อวัน และไม่เกิน 10 เม็ดต่อสัปดาห์
- ทำไมข้อนี้ถึงถูก: ขนาดยามาตรฐานของ Ergotamine tartrate (1-2 mg stat) หากไม่ดีขึ้นกินซ้ำได้ทุก 30 นาที แต่ต้อง ไม่เกิน 6 เม็ดต่อวัน และ ไม่เกิน 10 เม็ดต่อสัปดาห์ เพื่อป้องกันอันตรายจาก peripheral ischemia (Ergotism) และ rebound headache
🔍 ข้ออื่นผิดเพราะอะไร:
• ข้อ ก.: ขนาดยาต่ำกว่าเกณฑ์สูงสุดที่กำหนด
• ข้อ ค. ถึง จ.: ปริมาณยาสูงเกินไปอย่างมาก เสี่ยงต่อ gangrene ปลายมือปลายเท้า และโรคหลอดเลือดสมอง</t>
        </is>
      </c>
      <c r="L155" s="186" t="n"/>
      <c r="M155" s="186" t="inlineStr">
        <is>
          <t>Neurologic</t>
        </is>
      </c>
      <c r="N155" s="186" t="inlineStr">
        <is>
          <t>Headache</t>
        </is>
      </c>
      <c r="O155" s="185" t="inlineStr">
        <is>
          <t>Clinic</t>
        </is>
      </c>
      <c r="P155" s="186" t="inlineStr">
        <is>
          <t>รุ่น RxCU83</t>
        </is>
      </c>
      <c r="Q155" s="185" t="inlineStr">
        <is>
          <t>แบบฝึกหัด</t>
        </is>
      </c>
      <c r="R155" s="185" t="inlineStr">
        <is>
          <t>Quiz เตรียมสอบ CC1 RxCU83</t>
        </is>
      </c>
      <c r="S155" s="185" t="n"/>
    </row>
    <row r="156" ht="24" customHeight="1" s="49">
      <c r="A156" s="185" t="n">
        <v>154</v>
      </c>
      <c r="B156" s="186" t="n"/>
      <c r="C156" s="186" t="inlineStr">
        <is>
          <t>ยากันชักรุ่นใหม่ในข้อใดที่ถูกขับออกทางไตเป็นหลัก (&gt; 66% ในรูปเดิม) โดยไม่ผ่านการเมแทบอลิซึมของเอนไซม์ตับ Cytochrome P450 จึงมีโอกาสเกิดอันตรกิริยาระหว่างยาน้อยที่สุด (Minimal drug-drug interactions)</t>
        </is>
      </c>
      <c r="D156" s="186" t="n"/>
      <c r="E156" s="186" t="inlineStr">
        <is>
          <t>Phenytoin</t>
        </is>
      </c>
      <c r="F156" s="186" t="inlineStr">
        <is>
          <t>Carbamazepine</t>
        </is>
      </c>
      <c r="G156" s="186" t="inlineStr">
        <is>
          <t>Valproate</t>
        </is>
      </c>
      <c r="H156" s="186" t="inlineStr">
        <is>
          <t>Levetiracetam</t>
        </is>
      </c>
      <c r="I156" s="186" t="inlineStr">
        <is>
          <t>Phenobarbital</t>
        </is>
      </c>
      <c r="J156" s="185" t="inlineStr">
        <is>
          <t>4</t>
        </is>
      </c>
      <c r="K156" s="186" t="inlineStr">
        <is>
          <t>✅ คำตอบที่ถูกต้อง: ข้อ ง. Levetiracetam
🎯 ทำไมข้อนี้ถึงถูก:
- คำตอบที่ถูกต้อง: ข้อ ง. Levetiracetam
- ทำไมข้อนี้ถึงถูก: Levetiracetam มีคุณสมบัติทางเภสัชจลนศาสตร์ที่โดดเด่นคือ ไม่เหนี่ยวนำหรือไม่ยับยั้งเอนไซม์ CYP450 และถูกขับออกทางไตเป็นหลัก จึงแทบไม่มี drug-drug interactions เหมาะมากในผู้ป่วยที่ต้องรับประทานยาหลายชนิด
🔍 ข้ออื่นผิดเพราะอะไร:
• ข้อ ก., ข., จ.: เป็น potent hepatic enzyme inducers มี drug interactions มากมาย
• ข้อ ค.: Valproate เป็น hepatic enzyme inhibitor มีอันตรกิริยากับยาหลายชนิด</t>
        </is>
      </c>
      <c r="L156" s="186" t="n"/>
      <c r="M156" s="186" t="inlineStr">
        <is>
          <t>Neurologic</t>
        </is>
      </c>
      <c r="N156" s="186" t="inlineStr">
        <is>
          <t>Epilepsy</t>
        </is>
      </c>
      <c r="O156" s="185" t="inlineStr">
        <is>
          <t>Clinic</t>
        </is>
      </c>
      <c r="P156" s="186" t="inlineStr">
        <is>
          <t>รุ่น RxCU83</t>
        </is>
      </c>
      <c r="Q156" s="185" t="inlineStr">
        <is>
          <t>แบบฝึกหัด</t>
        </is>
      </c>
      <c r="R156" s="185" t="inlineStr">
        <is>
          <t>Quiz เตรียมสอบ CC1 RxCU83</t>
        </is>
      </c>
      <c r="S156" s="185" t="n"/>
    </row>
    <row r="157">
      <c r="A157" s="185" t="n">
        <v>155</v>
      </c>
      <c r="B157" s="186" t="n"/>
      <c r="C157" s="186" t="inlineStr">
        <is>
          <t>ยากันชักชนิดใดที่เป็นยาออกฤทธิ์กว้าง (Broad-spectrum antiepileptic drug) ที่มีประสิทธิภาพสูงที่สุดและเป็น First-line treatment สำหรับโรคลมชักชนิดชักสะดุ้งกล้ามเนื้อกระตุกในวัยรุ่น (Juvenile Myoclonic Epilepsy: JME) และโรคลมชักแบบเหม่อลอย (Absence seizures)</t>
        </is>
      </c>
      <c r="D157" s="186" t="n"/>
      <c r="E157" s="186" t="inlineStr">
        <is>
          <t>Carbamazepine</t>
        </is>
      </c>
      <c r="F157" s="186" t="inlineStr">
        <is>
          <t>Phenytoin</t>
        </is>
      </c>
      <c r="G157" s="186" t="inlineStr">
        <is>
          <t>Sodium valproate (Valproic acid)</t>
        </is>
      </c>
      <c r="H157" s="186" t="inlineStr">
        <is>
          <t>Gabapentin</t>
        </is>
      </c>
      <c r="I157" s="186" t="inlineStr">
        <is>
          <t>Tiagabine</t>
        </is>
      </c>
      <c r="J157" s="185" t="inlineStr">
        <is>
          <t>3</t>
        </is>
      </c>
      <c r="K157" s="186" t="inlineStr">
        <is>
          <t>✅ คำตอบที่ถูกต้อง: ข้อ ค. Sodium valproate (Valproic acid)
🎯 ทำไมข้อนี้ถึงถูก:
- คำตอบที่ถูกต้อง: ข้อ ค. Sodium valproate (Valproic acid)
- ทำไมข้อนี้ถึงถูก: Sodium valproate เป็น broad-spectrum AED ที่ครอบคลุมการชักได้ทุกรูปแบบ ทั้ง Generalized tonic-clonic, Absence, Myoclonic และ Focal seizures จึงเป็น drug of choice สำหรับ Juvenile Myoclonic Epilepsy (JME)
🔍 ข้ออื่นผิดเพราะอะไร:
• ข้อ ก. และ ข.: เป็น narrow-spectrum AEDs ที่มีข้อห้ามใช้ใน Absence และ Myoclonic seizures เพราะจะกระตุ้นให้อาการชักแย่ลง
• ข้อ ง. และ จ.: ใช้สำหรับ Focal seizures เป็นหลัก และอาจกระตุ้น myoclonus ได้</t>
        </is>
      </c>
      <c r="L157" s="186" t="n"/>
      <c r="M157" s="186" t="inlineStr">
        <is>
          <t>Neurologic</t>
        </is>
      </c>
      <c r="N157" s="186" t="inlineStr">
        <is>
          <t>Epilepsy</t>
        </is>
      </c>
      <c r="O157" s="185" t="inlineStr">
        <is>
          <t>Clinic</t>
        </is>
      </c>
      <c r="P157" s="186" t="inlineStr">
        <is>
          <t>รุ่น RxCU83</t>
        </is>
      </c>
      <c r="Q157" s="185" t="inlineStr">
        <is>
          <t>แบบฝึกหัด</t>
        </is>
      </c>
      <c r="R157" s="185" t="inlineStr">
        <is>
          <t>Quiz เตรียมสอบ CC1 RxCU83</t>
        </is>
      </c>
      <c r="S157" s="185" t="n"/>
    </row>
    <row r="158">
      <c r="A158" s="185" t="n">
        <v>156</v>
      </c>
      <c r="B158" s="186" t="n"/>
      <c r="C158" s="186" t="inlineStr">
        <is>
          <t>ยาต้านจุลชีพในข้อใดต่อไปนี้ที่มีฤทธิ์เป็น Potent Hepatic Enzyme Inducer อย่างรุนแรง ซึ่งจะเร่งการกำจัดยากันชักหลายชนิด (เช่น Phenytoin, Carbamazepine, Valproate) จนทำให้ระดับยากันชักในเลือดลดต่ำลงและเกิดอาการชักกำเริบ</t>
        </is>
      </c>
      <c r="D158" s="186" t="n"/>
      <c r="E158" s="186" t="inlineStr">
        <is>
          <t>Rifampicin</t>
        </is>
      </c>
      <c r="F158" s="186" t="inlineStr">
        <is>
          <t>Penicillin G</t>
        </is>
      </c>
      <c r="G158" s="186" t="inlineStr">
        <is>
          <t>Ceftriaxone</t>
        </is>
      </c>
      <c r="H158" s="186" t="inlineStr">
        <is>
          <t>Vancomycin</t>
        </is>
      </c>
      <c r="I158" s="186" t="inlineStr">
        <is>
          <t>Gentamicin</t>
        </is>
      </c>
      <c r="J158" s="185" t="inlineStr">
        <is>
          <t>1</t>
        </is>
      </c>
      <c r="K158" s="186" t="inlineStr">
        <is>
          <t>✅ คำตอบที่ถูกต้อง: ข้อ ก. Rifampicin
🎯 ทำไมข้อนี้ถึงถูก:
- คำตอบที่ถูกต้อง: ข้อ ก. Rifampicin
- ทำไมข้อนี้ถึงถูก: Rifampicin เป็นตัวเหนี่ยวนำเอนไซม์ในตับ (CYP3A4, CYP2C9, CYP2C19) และ P-glycoprotein ที่มีฤทธิ์แรงมาก ทำให้ระดับยากันชัก ยาคุมกำเนิด และยาต้านการแข็งตัวของเลือดลดลงอย่างรวดเร็ว
🔍 ข้ออื่นผิดเพราะอะไร:
• ข้อ ข. ถึง จ.: ขับออกทางไตเป็นหลัก ไม่ได้เหนี่ยวนำเอนไซม์ CYP ในตับ</t>
        </is>
      </c>
      <c r="L158" s="186" t="n"/>
      <c r="M158" s="186" t="inlineStr">
        <is>
          <t>Neurologic</t>
        </is>
      </c>
      <c r="N158" s="186" t="inlineStr">
        <is>
          <t>Epilepsy</t>
        </is>
      </c>
      <c r="O158" s="185" t="inlineStr">
        <is>
          <t>Clinic</t>
        </is>
      </c>
      <c r="P158" s="186" t="inlineStr">
        <is>
          <t>รุ่น RxCU83</t>
        </is>
      </c>
      <c r="Q158" s="185" t="inlineStr">
        <is>
          <t>แบบฝึกหัด</t>
        </is>
      </c>
      <c r="R158" s="185" t="inlineStr">
        <is>
          <t>Quiz เตรียมสอบ CC1 RxCU83</t>
        </is>
      </c>
      <c r="S158" s="185" t="n"/>
    </row>
    <row r="159">
      <c r="A159" s="185" t="n">
        <v>157</v>
      </c>
      <c r="B159" s="186" t="n"/>
      <c r="C159" s="186" t="inlineStr">
        <is>
          <t>ผู้ป่วยโรคลมชักที่ควบคุมอาการได้ดีด้วยยา Carbamazepine ต่อมามีอาการติดเชื้อทางเดินหายใจ หากได้รับยาปฏิชีวนะกลุ่ม Macrolides ในข้อใด จะยับยั้งเอนไซม์ CYP3A4 อย่างรุนแรงจนทำให้เกิดภาวะพิษจาก Carbamazepine (มึนงง เดินเซ ตากระตุก คลื่นไส้)</t>
        </is>
      </c>
      <c r="D159" s="186" t="n"/>
      <c r="E159" s="186" t="inlineStr">
        <is>
          <t>Clarithromycin</t>
        </is>
      </c>
      <c r="F159" s="186" t="inlineStr">
        <is>
          <t>Azithromycin</t>
        </is>
      </c>
      <c r="G159" s="186" t="inlineStr">
        <is>
          <t>Amoxicillin</t>
        </is>
      </c>
      <c r="H159" s="186" t="inlineStr">
        <is>
          <t>Cefuroxime</t>
        </is>
      </c>
      <c r="I159" s="186" t="inlineStr">
        <is>
          <t>Doxycycline</t>
        </is>
      </c>
      <c r="J159" s="185" t="inlineStr">
        <is>
          <t>1</t>
        </is>
      </c>
      <c r="K159" s="186" t="inlineStr">
        <is>
          <t>✅ คำตอบที่ถูกต้อง: ข้อ ก. Clarithromycin
🎯 ทำไมข้อนี้ถึงถูก:
- คำตอบที่ถูกต้อง: ข้อ ก. Clarithromycin
- ทำไมข้อนี้ถึงถูก: Clarithromycin (และ Erythromycin) เป็น potent CYP3A4 inhibitors ที่ยับยั้งการเมแทบอลิซึมของ Carbamazepine ส่งผลให้ระดับ Carbamazepine ในเลือดพุ่งสูงขึ้นอย่างรวดเร็วจนเกิด acute toxicity ภายในไม่กี่วัน
🔍 ข้ออื่นผิดเพราะอะไร:
• ข้อ ข.: Azithromycin เป็น macrolide ที่ไม่ยับยั้ง CYP3A4 จึงปลอดภัยกว่ามาก
• ข้อ ค. และ ง.: ขับออกทางไต ไม่รบกวน CYP3A4
• ข้อ จ.: Doxycycline ถูก carbamazepine เร่งการทำลาย แต่ไม่ได้ยับยั้ง carbamazepine</t>
        </is>
      </c>
      <c r="L159" s="186" t="n"/>
      <c r="M159" s="186" t="inlineStr">
        <is>
          <t>Neurologic</t>
        </is>
      </c>
      <c r="N159" s="186" t="inlineStr">
        <is>
          <t>Epilepsy</t>
        </is>
      </c>
      <c r="O159" s="185" t="inlineStr">
        <is>
          <t>Clinic</t>
        </is>
      </c>
      <c r="P159" s="186" t="inlineStr">
        <is>
          <t>รุ่น RxCU83</t>
        </is>
      </c>
      <c r="Q159" s="185" t="inlineStr">
        <is>
          <t>แบบฝึกหัด</t>
        </is>
      </c>
      <c r="R159" s="185" t="inlineStr">
        <is>
          <t>Quiz เตรียมสอบ CC1 RxCU83</t>
        </is>
      </c>
      <c r="S159" s="185" t="n"/>
    </row>
    <row r="160">
      <c r="A160" s="185" t="n">
        <v>158</v>
      </c>
      <c r="B160" s="186" t="n"/>
      <c r="C160" s="186" t="inlineStr">
        <is>
          <t>พยาธิสภาพหลักของโรคพาร์กินสัน (Parkinson disease) เกิดจากการเสื่อมสลายของเซลล์ประสาทที่สร้างสารโดปามีน (Dopaminergic neurons) ในวิถีประสาท (Pathway) ใดของสมอง</t>
        </is>
      </c>
      <c r="D160" s="186" t="n"/>
      <c r="E160" s="186" t="inlineStr">
        <is>
          <t>Nigrostriatal tract (จาก Substantia nigra ไปยัง Striatum/Basal ganglia)</t>
        </is>
      </c>
      <c r="F160" s="186" t="inlineStr">
        <is>
          <t>Mesolimbic tract</t>
        </is>
      </c>
      <c r="G160" s="186" t="inlineStr">
        <is>
          <t>Mesocortical tract</t>
        </is>
      </c>
      <c r="H160" s="186" t="inlineStr">
        <is>
          <t>Tuberoinfundibular tract</t>
        </is>
      </c>
      <c r="I160" s="186" t="inlineStr">
        <is>
          <t>Corticospinal tract</t>
        </is>
      </c>
      <c r="J160" s="185" t="inlineStr">
        <is>
          <t>1</t>
        </is>
      </c>
      <c r="K160" s="186" t="inlineStr">
        <is>
          <t>✅ คำตอบที่ถูกต้อง: ข้อ ก. Nigrostriatal tract (จาก Substantia nigra ไปยัง Striatum/Basal ganglia)
🎯 ทำไมข้อนี้ถึงถูก:
- คำตอบที่ถูกต้อง: ข้อ ก. Nigrostriatal tract (จาก Substantia nigra ไปยัง Striatum/Basal ganglia)
- ทำไมข้อนี้ถึงถูก: โรคพาร์กินสันเกิดจากการสูญเสีย dopaminergic neurons ใน Substantia nigra pars compacta ซึ่งส่งสัญญาณผ่าน Nigrostriatal pathway ไปควบคุมการเคลื่อนไหวที่ Striatum ทำให้เกิดอาการสั่น (Tremor), เกร็ง (Rigidity) และเคลื่อนไหวช้า (Bradykinesia)
🔍 ข้ออื่นผิดเพราะอะไร:
• ข้อ ข.: Mesolimbic pathway เกี่ยวข้องกับอารมณ์และกลไกการเกิดภาพหลอน/หลงผิดในจิตเภท
• ข้อ ค.: Mesocortical pathway เกี่ยวข้องกับหน้าที่ระดับสูงของสมอง (Cognitive function)
• ข้อ ง.: Tuberoinfundibular pathway ควบคุมการหลั่งฮอร์โมน Prolactin
• ข้อ จ.: Corticospinal tract ควบคุมการสั่งการกล้ามเนื้อจากเปลือกสมองลงสู่ไขสันหลัง</t>
        </is>
      </c>
      <c r="L160" s="186" t="n"/>
      <c r="M160" s="186" t="inlineStr">
        <is>
          <t>Neurologic</t>
        </is>
      </c>
      <c r="N160" s="186" t="inlineStr">
        <is>
          <t>Parkinson's disease</t>
        </is>
      </c>
      <c r="O160" s="185" t="inlineStr">
        <is>
          <t>Clinic</t>
        </is>
      </c>
      <c r="P160" s="186" t="inlineStr">
        <is>
          <t>รุ่น RxCU83</t>
        </is>
      </c>
      <c r="Q160" s="185" t="inlineStr">
        <is>
          <t>แบบฝึกหัด</t>
        </is>
      </c>
      <c r="R160" s="185" t="inlineStr">
        <is>
          <t>Quiz เตรียมสอบ CC1 RxCU83</t>
        </is>
      </c>
      <c r="S160" s="185" t="n"/>
    </row>
    <row r="161">
      <c r="A161" s="185" t="n">
        <v>159</v>
      </c>
      <c r="B161" s="186" t="n"/>
      <c r="C161" s="186" t="inlineStr">
        <is>
          <t>หากผู้ป่วยโรคพาร์กินสันดื่มนมสดพร้อมกับการรับประทานยา Sinemet (Levodopa/Carbidopa) จะส่งผลต่อเภสัชจลนศาสตร์ของยาอย่างไร</t>
        </is>
      </c>
      <c r="D161" s="186" t="n"/>
      <c r="E161" s="186" t="inlineStr">
        <is>
          <t>ทำให้ยาถูกดูดซึมได้ลดลงอย่างมาก เนื่องจากกรดอะมิโนในนมแย่งตัวขนส่งเดียวกับยา</t>
        </is>
      </c>
      <c r="F161" s="186" t="inlineStr">
        <is>
          <t>ทำให้ยาถูกดูดซึมได้เร็วขึ้น</t>
        </is>
      </c>
      <c r="G161" s="186" t="inlineStr">
        <is>
          <t>ทำให้ยาเปลี่ยนสภาพเป็นโดปามีนในกระเพาะอาหารทันที</t>
        </is>
      </c>
      <c r="H161" s="186" t="inlineStr">
        <is>
          <t>เพิ่มระดับยาในสมองเป็นสองเท่า</t>
        </is>
      </c>
      <c r="I161" s="186" t="inlineStr">
        <is>
          <t>ไม่มีผลกระทบใดๆ</t>
        </is>
      </c>
      <c r="J161" s="185" t="inlineStr">
        <is>
          <t>1</t>
        </is>
      </c>
      <c r="K161" s="186" t="inlineStr">
        <is>
          <t>✅ คำตอบที่ถูกต้อง: ข้อ ก. ทำให้ยาถูกดูดซึมได้ลดลงอย่างมาก เนื่องจากกรดอะมิโนในนมแย่งตัวขนส่งเดียวกับยา
🎯 ทำไมข้อนี้ถึงถูก:
- คำตอบที่ถูกต้อง: ข้อ ก. ทำให้ยาถูกดูดซึมได้ลดลงอย่างมาก เนื่องจากกรดอะมิโนในนมแย่งตัวขนส่งเดียวกับยา
- ทำไมข้อนี้ถึงถูก: Levodopa เป็นกรดอะมิโนตัวหนึ่ง ซึ่งต้องอาศัย Large Neutral Amino Acid Transporter (LAT-1) ในการดูดซึมผ่านเยื่อบุลำไส้เล็กและผ่าน Blood-Brain Barrier กรดอะมิโนจากโปรตีนในนมจะเข้าแย่งจับตัวขนส่ง ทำให้การดูดซึมและการออกฤทธิ์ของยาลดลงอย่างมาก
🔍 ข้ออื่นผิดเพราะอะไร:
• ข้อ ข. ถึง ง.: ไม่ถูกต้อง เนื่องจากโปรตีนขัดขวางการขนส่งยา
• ข้อ จ.: อาหารโปรตีนสูงมีผลกระทบทางคลินิกอย่างมีนัยสำคัญ จึงแนะนำให้รับประทานยาก่อนอาหารอย่างน้อย 30-60 นาที</t>
        </is>
      </c>
      <c r="L161" s="186" t="n"/>
      <c r="M161" s="186" t="inlineStr">
        <is>
          <t>Neurologic</t>
        </is>
      </c>
      <c r="N161" s="186" t="inlineStr">
        <is>
          <t>Parkinson's disease</t>
        </is>
      </c>
      <c r="O161" s="185" t="inlineStr">
        <is>
          <t>Clinic</t>
        </is>
      </c>
      <c r="P161" s="186" t="inlineStr">
        <is>
          <t>รุ่น RxCU83</t>
        </is>
      </c>
      <c r="Q161" s="185" t="inlineStr">
        <is>
          <t>แบบฝึกหัด</t>
        </is>
      </c>
      <c r="R161" s="185" t="inlineStr">
        <is>
          <t>Quiz เตรียมสอบ CC1 RxCU83</t>
        </is>
      </c>
      <c r="S161" s="185" t="n"/>
    </row>
    <row r="162">
      <c r="A162" s="185" t="n">
        <v>160</v>
      </c>
      <c r="B162" s="186" t="inlineStr">
        <is>
          <t>ผู้ป่วยโรคพาร์กินสันได้รับการรักษาด้วยยา Levodopa/Benserazide มาเป็นเวลา 5 ปี ต่อมาเริ่มมีอาการเคลื่อนไหวผิดปกติแบบบิดเกร็งยุกยิก (Dyskinesia) ในช่วงที่ยาออกฤทธิ์สูงสุด (Peak-dose dyskinesia)</t>
        </is>
      </c>
      <c r="C162" s="186" t="inlineStr">
        <is>
          <t>การจัดการเบื้องต้นข้อใดเหมาะสมที่สุด</t>
        </is>
      </c>
      <c r="D162" s="186" t="n"/>
      <c r="E162" s="186" t="inlineStr">
        <is>
          <t>ปรับลดขนาดยา Levodopa ในแต่ละมื้อลง หรือพิจารณาเสริมยา Amantadine</t>
        </is>
      </c>
      <c r="F162" s="186" t="inlineStr">
        <is>
          <t>เพิ่มขนาดยา Levodopa ขึ้นเป็นสองเท่า</t>
        </is>
      </c>
      <c r="G162" s="186" t="inlineStr">
        <is>
          <t>สั่งให้ผู้ป่วยหยุดยาพาร์กินสันทุกชนิดทันที</t>
        </is>
      </c>
      <c r="H162" s="186" t="inlineStr">
        <is>
          <t>เพิ่มยา Trihexyphenidyl ขนาดสูง</t>
        </is>
      </c>
      <c r="I162" s="186" t="inlineStr">
        <is>
          <t>สั่งจ่ายยานอนหลับขนาดสูง</t>
        </is>
      </c>
      <c r="J162" s="185" t="inlineStr">
        <is>
          <t>1</t>
        </is>
      </c>
      <c r="K162" s="186" t="inlineStr">
        <is>
          <t>✅ คำตอบที่ถูกต้อง: ข้อ ก. ปรับลดขนาดยา Levodopa ในแต่ละมื้อลง หรือพิจารณาเสริมยา Amantadine
🎯 ทำไมข้อนี้ถึงถูก:
- คำตอบที่ถูกต้อง: ข้อ ก. ปรับลดขนาดยา Levodopa ในแต่ละมื้อลง หรือพิจารณาเสริมยา Amantadine
- ทำไมข้อนี้ถึงถูก: Peak-dose dyskinesia เกิดจากระดับโดปามีนในสมองสูงเกินไปในช่วงที่ยาดูดซึมเต็มที่ การจัดการคือการลดขนาดยา Levodopa ในแต่ละครั้งลง (แต่อาจเพิ่มความถี่ของมื้อยาขึ้น) หรือให้ยา Amantadine (NMDA receptor antagonist) เพื่อลด dyskinesia
🔍 ข้ออื่นผิดเพราะอะไร:
• ข้อ ข.: การเพิ่มขนาดยาจะยิ่งทำให้ dyskinesia รุนแรงขึ้น
• ข้อ ค.: การหยุดยากะทันหันเสี่ยงต่อ Neuroleptic Malignant-like Syndrome
• ข้อ ง.: Trihexyphenidyl ใช้รักษาอาการสั่น ไม่ได้แก้ peak-dose dyskinesia
• ข้อ จ.: ยานอนหลับไม่ได้แก้พยาธิสภาพของการเคลื่อนไหวผิดปกติ</t>
        </is>
      </c>
      <c r="L162" s="186" t="n"/>
      <c r="M162" s="186" t="inlineStr">
        <is>
          <t>Neurologic</t>
        </is>
      </c>
      <c r="N162" s="186" t="inlineStr">
        <is>
          <t>Parkinson's disease</t>
        </is>
      </c>
      <c r="O162" s="185" t="inlineStr">
        <is>
          <t>Clinic</t>
        </is>
      </c>
      <c r="P162" s="186" t="inlineStr">
        <is>
          <t>รุ่น RxCU83</t>
        </is>
      </c>
      <c r="Q162" s="185" t="inlineStr">
        <is>
          <t>แบบฝึกหัด</t>
        </is>
      </c>
      <c r="R162" s="185" t="inlineStr">
        <is>
          <t>Quiz เตรียมสอบ CC1 RxCU83</t>
        </is>
      </c>
      <c r="S162" s="185" t="n"/>
    </row>
    <row r="163">
      <c r="A163" s="185" t="n">
        <v>161</v>
      </c>
      <c r="B163" s="186" t="n"/>
      <c r="C163" s="186" t="inlineStr">
        <is>
          <t>ผู้ป่วยมีอาการยาหมดฤทธิ์ก่อนถึงเวลากินมื้อถัดไป (End-of-dose wearing off phenomenon) ทำให้มีอาการขยับตัวไม่ได้และตัวเกร็งก่อนมื้อยา แนวทางการปรับยาข้อใดเหมาะสมที่สุด</t>
        </is>
      </c>
      <c r="D163" s="186" t="n"/>
      <c r="E163" s="186" t="inlineStr">
        <is>
          <t>เปลี่ยนเป็นยา Levodopa รูปแบบออกฤทธิ์เนิ่น (Controlled-release / Sustained-release) หรือเพิ่มยาในกลุ่ม COMT inhibitor (เช่น Entacapone)</t>
        </is>
      </c>
      <c r="F163" s="186" t="inlineStr">
        <is>
          <t>สั่งหยุดยา Levodopa แล้วเปลี่ยนเป็นวิตามินบี 6 เดี่ยวๆ</t>
        </is>
      </c>
      <c r="G163" s="186" t="inlineStr">
        <is>
          <t>สั่งจ่ายยา Paracetamol ก่อนอาหาร</t>
        </is>
      </c>
      <c r="H163" s="186" t="inlineStr">
        <is>
          <t>ให้ผู้ป่วยอดอาหารโปรตีนทุกชนิดตลอดชีวิต</t>
        </is>
      </c>
      <c r="I163" s="186" t="inlineStr">
        <is>
          <t>แนะนำให้ผู้ป่วยนอนนิ่งๆ ไม่ต้องรับประทานยาเพิ่ม</t>
        </is>
      </c>
      <c r="J163" s="185" t="inlineStr">
        <is>
          <t>1</t>
        </is>
      </c>
      <c r="K163" s="186" t="inlineStr">
        <is>
          <t>✅ คำตอบที่ถูกต้อง: ข้อ ก. เปลี่ยนเป็นยา Levodopa รูปแบบออกฤทธิ์เนิ่น (Controlled-release / Sustained-release) หรือเพิ่มยาในกลุ่ม COMT inhibitor (เช่น Entacapone)
🎯 ทำไมข้อนี้ถึงถูก:
- คำตอบที่ถูกต้อง: ข้อ ก. เปลี่ยนเป็นยา Levodopa รูปแบบออกฤทธิ์เนิ่น (Controlled-release / Sustained-release) หรือเพิ่มยาในกลุ่ม COMT inhibitor (เช่น Entacapone)
- ทำไมข้อนี้ถึงถูก: Wearing-off เกิดจาก half-life ของ Levodopa สั้น (ประมาณ 1-1.5 ชม.) และ striatal dopamine storage ลดลง การแก้ไขทำได้โดยการให้ยาในรูปแบบ CR/SR, การเพิ่มความถี่มื้อยา, หรือการเสริม COMT inhibitor (Entacapone) เพื่อยืด half-life ของยาในกระแสเลือด
🔍 ข้ออื่นผิดเพราะอะไร:
• ข้อ ข.: วิตามินบี 6 เร่งการสลาย levodopa ในส่วนปลาย และไม่สามารถทดแทนยารักษาพาร์กินสันได้
• ข้อ ค.: Paracetamol ไม่ได้ช่วยเพิ่มการทำงานของระบบโดปามีน
• ข้อ ง. และ จ.: เป็นคำแนะนำที่ไม่ถูกต้องและเป็นอันตรายต่อสุขภาพ</t>
        </is>
      </c>
      <c r="L163" s="186" t="n"/>
      <c r="M163" s="186" t="inlineStr">
        <is>
          <t>Neurologic</t>
        </is>
      </c>
      <c r="N163" s="186" t="inlineStr">
        <is>
          <t>Parkinson's disease</t>
        </is>
      </c>
      <c r="O163" s="185" t="inlineStr">
        <is>
          <t>Clinic</t>
        </is>
      </c>
      <c r="P163" s="186" t="inlineStr">
        <is>
          <t>รุ่น RxCU83</t>
        </is>
      </c>
      <c r="Q163" s="185" t="inlineStr">
        <is>
          <t>แบบฝึกหัด</t>
        </is>
      </c>
      <c r="R163" s="185" t="inlineStr">
        <is>
          <t>Quiz เตรียมสอบ CC1 RxCU83</t>
        </is>
      </c>
      <c r="S163" s="185" t="n"/>
    </row>
    <row r="164">
      <c r="A164" s="185" t="n">
        <v>162</v>
      </c>
      <c r="B164" s="186" t="n"/>
      <c r="C164" s="186" t="inlineStr">
        <is>
          <t>ยาบรรเทาอาการคลื่นไส้อาเจียนในข้อใด ที่ปลอดภัยสำหรับผู้ป่วยโรคพาร์กินสัน โดยไม่ทำให้อาการเคลื่อนไหวผิดปกติหรือความจำเสื่อมแย่ลง เนื่องจากยาไม่ผ่าน Blood-Brain Barrier</t>
        </is>
      </c>
      <c r="D164" s="186" t="n"/>
      <c r="E164" s="186" t="inlineStr">
        <is>
          <t>Metoclopramide</t>
        </is>
      </c>
      <c r="F164" s="186" t="inlineStr">
        <is>
          <t>Haloperidol</t>
        </is>
      </c>
      <c r="G164" s="186" t="inlineStr">
        <is>
          <t>Domperidone</t>
        </is>
      </c>
      <c r="H164" s="186" t="inlineStr">
        <is>
          <t>Prochlorperazine</t>
        </is>
      </c>
      <c r="I164" s="186" t="inlineStr">
        <is>
          <t>Chlorpromazine</t>
        </is>
      </c>
      <c r="J164" s="185" t="inlineStr">
        <is>
          <t>3</t>
        </is>
      </c>
      <c r="K164" s="186" t="inlineStr">
        <is>
          <t>✅ คำตอบที่ถูกต้อง: ข้อ ค. Domperidone
🎯 ทำไมข้อนี้ถึงถูก:
- คำตอบที่ถูกต้อง: ข้อ ค. Domperidone
- ทำไมข้อนี้ถึงถูก: Domperidone เป็น Peripheral Dopamine D2 antagonist ที่ไม่ผ่าน Blood-Brain Barrier (BBB) จึงออกฤทธิ์แก้อาเจียนที่ Area postrema (Chemoreceptor trigger zone นอก BBB) โดยไม่ไปบล็อก dopamine receptor ในสมองส่วน striatum จึงไม่ทำให้อาการพาร์กินสันแย่ลง
🔍 ข้ออื่นผิดเพราะอะไร:
• ข้อ ก.: Metoclopramide ผ่าน BBB เข้าไปบล็อก D2 ในสมอง ทำให้เกิด severe drug-induced parkinsonism
• ข้อ ข., ง., จ.: เป็น Typical antipsychotics ที่บล็อก D2 ในสมองอย่างรุนแรง ห้ามใช้ในโรคพาร์กินสัน</t>
        </is>
      </c>
      <c r="L164" s="186" t="n"/>
      <c r="M164" s="186" t="inlineStr">
        <is>
          <t>Neurologic</t>
        </is>
      </c>
      <c r="N164" s="186" t="inlineStr">
        <is>
          <t>Parkinson's disease</t>
        </is>
      </c>
      <c r="O164" s="185" t="inlineStr">
        <is>
          <t>Clinic</t>
        </is>
      </c>
      <c r="P164" s="186" t="inlineStr">
        <is>
          <t>รุ่น RxCU83</t>
        </is>
      </c>
      <c r="Q164" s="185" t="inlineStr">
        <is>
          <t>แบบฝึกหัด</t>
        </is>
      </c>
      <c r="R164" s="185" t="inlineStr">
        <is>
          <t>Quiz เตรียมสอบ CC1 RxCU83</t>
        </is>
      </c>
      <c r="S164" s="185" t="n"/>
    </row>
    <row r="165">
      <c r="A165" s="185" t="n">
        <v>163</v>
      </c>
      <c r="B165" s="186" t="n"/>
      <c r="C165" s="186" t="inlineStr">
        <is>
          <t>ยาในข้อใดต่อไปนี้ออกฤทธิ์เป็น Peripheral Aromatic L-amino acid decarboxylase (AADC / DOPA decarboxylase) inhibitor ที่นำมาผสมร่วมกับ Levodopa เสมอเพื่อป้องกันการเปลี่ยนเป็น Dopamine ในกระแสเลือดส่วนปลาย</t>
        </is>
      </c>
      <c r="D165" s="186" t="n"/>
      <c r="E165" s="186" t="inlineStr">
        <is>
          <t>Carbidopa (หรือ Benserazide)</t>
        </is>
      </c>
      <c r="F165" s="186" t="inlineStr">
        <is>
          <t>Entacapone</t>
        </is>
      </c>
      <c r="G165" s="186" t="inlineStr">
        <is>
          <t>Selegiline</t>
        </is>
      </c>
      <c r="H165" s="186" t="inlineStr">
        <is>
          <t>Pramipexole</t>
        </is>
      </c>
      <c r="I165" s="186" t="inlineStr">
        <is>
          <t>Amantadine</t>
        </is>
      </c>
      <c r="J165" s="185" t="inlineStr">
        <is>
          <t>1</t>
        </is>
      </c>
      <c r="K165" s="186" t="inlineStr">
        <is>
          <t>✅ คำตอบที่ถูกต้อง: ข้อ ก. Carbidopa (หรือ Benserazide)
🎯 ทำไมข้อนี้ถึงถูก:
- คำตอบที่ถูกต้อง: ข้อ ก. Carbidopa (หรือ Benserazide)
- ทำไมข้อนี้ถึงถูก: Carbidopa และ Benserazide เป็น DOPA decarboxylase inhibitors ที่ไม่ผ่านเข้าสมอง ทำหน้าที่ยับยั้งการเปลี่ยน Levodopa เป็น Dopamine ในหลอดเลือดส่วนปลาย ช่วยลดอาการคลื่นไส้อาเจียนและผลข้างเคียงต่อหัวใจ พร้อมทั้งเพิ่มปริมาณ Levodopa ให้ผ่านเข้าสู่สมองได้มากขึ้น
🔍 ข้ออื่นผิดเพราะอะไร:
• ข้อ ข.: Entacapone เป็น COMT inhibitor
• ข้อ ค.: Selegiline เป็น MAO-B inhibitor
• ข้อ ง.: Pramipexole เป็น Dopamine receptor agonist
• ข้อ จ.: Amantadine เป็น NMDA antagonist และกระตุ้นการหลั่ง dopamine</t>
        </is>
      </c>
      <c r="L165" s="186" t="n"/>
      <c r="M165" s="186" t="inlineStr">
        <is>
          <t>Neurologic</t>
        </is>
      </c>
      <c r="N165" s="186" t="inlineStr">
        <is>
          <t>Parkinson's disease</t>
        </is>
      </c>
      <c r="O165" s="185" t="inlineStr">
        <is>
          <t>Clinic</t>
        </is>
      </c>
      <c r="P165" s="186" t="inlineStr">
        <is>
          <t>รุ่น RxCU83</t>
        </is>
      </c>
      <c r="Q165" s="185" t="inlineStr">
        <is>
          <t>แบบฝึกหัด</t>
        </is>
      </c>
      <c r="R165" s="185" t="inlineStr">
        <is>
          <t>Quiz เตรียมสอบ CC1 RxCU83</t>
        </is>
      </c>
      <c r="S165" s="185" t="n"/>
    </row>
    <row r="166">
      <c r="A166" s="185" t="n">
        <v>164</v>
      </c>
      <c r="B166" s="186" t="n"/>
      <c r="C166" s="186" t="inlineStr">
        <is>
          <t>ยาในข้อใดต่อไปนี้ออกฤทธิ์ยับยั้งเอนไซม์ Catechol-O-methyltransferase (COMT inhibitor) เฉพาะที่ในระบบไหลเวียนส่วนปลาย เพื่อป้องกันการสลาย Levodopa กลายเป็น 3-O-methyldopa (3-OMD)</t>
        </is>
      </c>
      <c r="D166" s="186" t="n"/>
      <c r="E166" s="186" t="inlineStr">
        <is>
          <t>Entacapone</t>
        </is>
      </c>
      <c r="F166" s="186" t="inlineStr">
        <is>
          <t>Carbidopa</t>
        </is>
      </c>
      <c r="G166" s="186" t="inlineStr">
        <is>
          <t>Rasagiline</t>
        </is>
      </c>
      <c r="H166" s="186" t="inlineStr">
        <is>
          <t>Ropinirole</t>
        </is>
      </c>
      <c r="I166" s="186" t="inlineStr">
        <is>
          <t>Trihexyphenidyl</t>
        </is>
      </c>
      <c r="J166" s="185" t="inlineStr">
        <is>
          <t>1</t>
        </is>
      </c>
      <c r="K166" s="186" t="inlineStr">
        <is>
          <t>✅ คำตอบที่ถูกต้อง: ข้อ ก. Entacapone
🎯 ทำไมข้อนี้ถึงถูก:
- คำตอบที่ถูกต้อง: ข้อ ก. Entacapone
- ทำไมข้อนี้ถึงถูก: Entacapone เป็น Peripheral COMT inhibitor ยับยั้งการเปลี่ยน Levodopa ไปเป็น 3-OMD ในทางเดินอาหารและตับ ทำให้ bioavailability และ half-life ของ Levodopa ยืนยาวขึ้น ช่วยลดปัญหา wearing-off
🔍 ข้ออื่นผิดเพราะอะไร:
• ข้อ ข.: Carbidopa เป็น DOPA decarboxylase inhibitor
• ข้อ ค.: Rasagiline เป็น MAO-B inhibitor
• ข้อ ง.: Ropinirole เป็น Dopamine agonist
• ข้อ จ.: Trihexyphenidyl เป็น Anticholinergic agent</t>
        </is>
      </c>
      <c r="L166" s="186" t="n"/>
      <c r="M166" s="186" t="inlineStr">
        <is>
          <t>Neurologic</t>
        </is>
      </c>
      <c r="N166" s="186" t="inlineStr">
        <is>
          <t>Parkinson's disease</t>
        </is>
      </c>
      <c r="O166" s="185" t="inlineStr">
        <is>
          <t>Clinic</t>
        </is>
      </c>
      <c r="P166" s="186" t="inlineStr">
        <is>
          <t>รุ่น RxCU83</t>
        </is>
      </c>
      <c r="Q166" s="185" t="inlineStr">
        <is>
          <t>แบบฝึกหัด</t>
        </is>
      </c>
      <c r="R166" s="185" t="inlineStr">
        <is>
          <t>Quiz เตรียมสอบ CC1 RxCU83</t>
        </is>
      </c>
      <c r="S166" s="185" t="n"/>
    </row>
    <row r="167">
      <c r="A167" s="185" t="n">
        <v>165</v>
      </c>
      <c r="B167" s="186" t="n"/>
      <c r="C167" s="186" t="inlineStr">
        <is>
          <t>ผู้ป่วยหญิงอายุ 70 ปี ได้รับการวินิจฉัยว่าเป็นโรคอัลไซเมอร์ระยะปานกลางถึงรุนแรง (Moderate-to-severe Alzheimer disease) ยาในข้อใดที่ออกฤทธิ์เป็น N-methyl-D-aspartate (NMDA) receptor antagonist ช่วยลดภาวะ excitotoxicity ของระบบประสาท</t>
        </is>
      </c>
      <c r="D167" s="186" t="n"/>
      <c r="E167" s="186" t="inlineStr">
        <is>
          <t>Memantine</t>
        </is>
      </c>
      <c r="F167" s="186" t="inlineStr">
        <is>
          <t>Donepezil</t>
        </is>
      </c>
      <c r="G167" s="186" t="inlineStr">
        <is>
          <t>Rivastigmine</t>
        </is>
      </c>
      <c r="H167" s="186" t="inlineStr">
        <is>
          <t>Galantamine</t>
        </is>
      </c>
      <c r="I167" s="186" t="inlineStr">
        <is>
          <t>Haloperidol</t>
        </is>
      </c>
      <c r="J167" s="185" t="inlineStr">
        <is>
          <t>1</t>
        </is>
      </c>
      <c r="K167" s="186" t="inlineStr">
        <is>
          <t>✅ คำตอบที่ถูกต้อง: ข้อ ก. Memantine
🎯 ทำไมข้อนี้ถึงถูก:
- คำตอบที่ถูกต้อง: ข้อ ก. Memantine
- ทำไมข้อนี้ถึงถูก: Memantine ออกฤทธิ์เป็น uncompetitive, moderate-affinity NMDA receptor antagonist ช่วยบล็อกผลทางพยาธิวิทยาของสาร glutamate ที่หลั่งออกมามากเกินไป ลด calcium influx และป้องกัน neuronal excitotoxicity ได้รับการรับรองสำหรับโรคอัลไซเมอร์ระยะปานกลางถึงรุนแรง
🔍 ข้ออื่นผิดเพราะอะไร:
• ข้อ ข., ค., ง.: ล้วนเป็นยากลุ่ม Acetylcholinesterase Inhibitors (AChEIs)
• ข้อ จ.: Haloperidol เป็นยาต้านโรคจิตทั่วไป</t>
        </is>
      </c>
      <c r="L167" s="186" t="n"/>
      <c r="M167" s="186" t="inlineStr">
        <is>
          <t>Neurologic</t>
        </is>
      </c>
      <c r="N167" s="186" t="inlineStr">
        <is>
          <t>Alzheimer's disease</t>
        </is>
      </c>
      <c r="O167" s="185" t="inlineStr">
        <is>
          <t>Clinic</t>
        </is>
      </c>
      <c r="P167" s="186" t="inlineStr">
        <is>
          <t>รุ่น RxCU83</t>
        </is>
      </c>
      <c r="Q167" s="185" t="inlineStr">
        <is>
          <t>แบบฝึกหัด</t>
        </is>
      </c>
      <c r="R167" s="185" t="inlineStr">
        <is>
          <t>Quiz เตรียมสอบ CC1 RxCU83</t>
        </is>
      </c>
      <c r="S167" s="185" t="n"/>
    </row>
    <row r="168">
      <c r="A168" s="185" t="n">
        <v>166</v>
      </c>
      <c r="B168" s="186" t="n"/>
      <c r="C168" s="186" t="inlineStr">
        <is>
          <t>ข้อใดต่อไปนี้จัดเป็นข้อห้ามใช้อย่างเด็ดขาด (Absolute contraindication) ในการให้ยาละลายลิ่มเลือด Alteplase (rt-PA) ทางหลอดเลือดดำ สำหรับผู้ป่วยโรคหลอดเลือดสมองขาดเลือดเฉียบพลัน (Acute Ischemic Stroke)</t>
        </is>
      </c>
      <c r="D168" s="186" t="n"/>
      <c r="E168" s="186" t="inlineStr">
        <is>
          <t>มีประวัติเลือดออกในสมองมาก่อน (Previous Intracranial Hemorrhage) หรือตรวจพบเลือดออกในสมองจากการตรวจ CT scan</t>
        </is>
      </c>
      <c r="F168" s="186" t="inlineStr">
        <is>
          <t>มีภาวะเลือดออกในอวัยวะภายในที่ยังไม่สามารถควบคุมได้ (Active internal bleeding)</t>
        </is>
      </c>
      <c r="G168" s="186" t="inlineStr">
        <is>
          <t>ระดับเกล็ดเลือดต่ำกว่า 100,000 /uL หรือค่า INR &gt; 1.7</t>
        </is>
      </c>
      <c r="H168" s="186" t="inlineStr">
        <is>
          <t>ความดันโลหิตสูงรุนแรงที่ควบคุมไม่ได้ (SBP &gt; 185 mmHg หรือ DBP &gt; 110 mmHg แม้ให้ยาลดความดันแล้ว)</t>
        </is>
      </c>
      <c r="I168" s="186" t="inlineStr">
        <is>
          <t>ถูกทุกข้อ</t>
        </is>
      </c>
      <c r="J168" s="185" t="inlineStr">
        <is>
          <t>5</t>
        </is>
      </c>
      <c r="K168" s="186" t="inlineStr">
        <is>
          <t>✅ คำตอบที่ถูกต้อง: ข้อ จ. ถูกทุกข้อ
🎯 ทำไมข้อนี้ถึงถูก:
- คำตอบที่ถูกต้อง: ข้อ จ. ถูกทุกข้อ
- ทำไมข้อนี้ถึงถูก: ตามแนวทางการรักษา Acute Ischemic Stroke (AHA/ASA) การมีประวัติหรือตรวจพบเลือดออกในสมอง, active bleeding, เกล็ดเลือดต่ำ (&lt; 100,000), INR &gt; 1.7 และความดันโลหิตที่กดไม่ลง (&gt; 185/110 mmHg) ล้วนเป็น absolute contraindications เพราะเพิ่มความเสี่ยงต่อ fatal symptomatic intracranial hemorrhage
🔍 ข้ออื่นผิดเพราะอะไร:
• ข้อ ก. ถึง ง. ล้วนเป็นข้อห้ามใช้เด็ดขาดที่ต้องตรวจสอบอย่างเข้มงวดก่อนสั่งจ่ายยา rt-PA</t>
        </is>
      </c>
      <c r="L168" s="186" t="n"/>
      <c r="M168" s="186" t="inlineStr">
        <is>
          <t>Neurologic</t>
        </is>
      </c>
      <c r="N168" s="186" t="inlineStr">
        <is>
          <t>Stroke &amp; TIA</t>
        </is>
      </c>
      <c r="O168" s="185" t="inlineStr">
        <is>
          <t>Clinic</t>
        </is>
      </c>
      <c r="P168" s="186" t="inlineStr">
        <is>
          <t>รุ่น RxCU83</t>
        </is>
      </c>
      <c r="Q168" s="185" t="inlineStr">
        <is>
          <t>แบบฝึกหัด</t>
        </is>
      </c>
      <c r="R168" s="185" t="inlineStr">
        <is>
          <t>Quiz เตรียมสอบ CC1 RxCU83</t>
        </is>
      </c>
      <c r="S168" s="185" t="n"/>
    </row>
    <row r="169">
      <c r="A169" s="185" t="n">
        <v>167</v>
      </c>
      <c r="B169" s="186" t="n"/>
      <c r="C169" s="186" t="inlineStr">
        <is>
          <t>ข้อใดคือเป้าหมายในการควบคุมระดับความดันโลหิต (Target Blood Pressure) ในระหว่างและหลังการให้ยาละลายลิ่มเลือด Alteplase (rt-PA) ทางหลอดเลือดดำใน 24 ชั่วโมงแรก</t>
        </is>
      </c>
      <c r="D169" s="186" t="n"/>
      <c r="E169" s="186" t="inlineStr">
        <is>
          <t>ควบคุมให้ความดันโลหิตต่ำกว่า 180/105 mmHg (&lt; 180/105 mmHg)</t>
        </is>
      </c>
      <c r="F169" s="186" t="inlineStr">
        <is>
          <t>ควบคุมให้ความดันโลหิตต่ำกว่า 120/80 mmHg ทันที</t>
        </is>
      </c>
      <c r="G169" s="186" t="inlineStr">
        <is>
          <t>ควบคุมให้ความดันโลหิตต่ำกว่า 220/120 mmHg</t>
        </is>
      </c>
      <c r="H169" s="186" t="inlineStr">
        <is>
          <t>ไม่จำเป็นต้องควบคุม ปล่อยให้ความดันสูงเพื่อเลี้ยงสมอง</t>
        </is>
      </c>
      <c r="I169" s="186" t="inlineStr">
        <is>
          <t>ควบคุมให้ SBP ต่ำกว่า 90 mmHg</t>
        </is>
      </c>
      <c r="J169" s="185" t="inlineStr">
        <is>
          <t>1</t>
        </is>
      </c>
      <c r="K169" s="186" t="inlineStr">
        <is>
          <t>✅ คำตอบที่ถูกต้อง: ข้อ ก. ควบคุมให้ความดันโลหิตต่ำกว่า 180/105 mmHg (&lt; 180/105 mmHg)
🎯 ทำไมข้อนี้ถึงถูก:
- คำตอบที่ถูกต้อง: ข้อ ก. ควบคุมให้ความดันโลหิตต่ำกว่า 180/105 mmHg (&lt; 180/105 mmHg)
- ทำไมข้อนี้ถึงถูก: เกณฑ์มาตรฐานระหว่างและหลังการให้ Alteplase 24 ชั่วโมง คือต้องควบคุมระดับ BP ให้ต่ำกว่า 180/105 mmHg อย่างเคร่งครัด (ใช้ยาเช่น Nicardipine IV หรือ Labetalol IV) เพื่อป้องกันภาวะเลือดออกในสมองแทรกซ้อน (Hemorrhagic transformation)
🔍 ข้ออื่นผิดเพราะอะไร:
• ข้อ ข.: การลดความดันเร็วและต่ำเกินไป (&lt; 120/80) จะทำให้สมองส่วน penumbra ขาดเลือดมากขึ้น
• ข้อ ค.: เกณฑ์ &lt; 220/120 mmHg ใช้สำหรับผู้ป่วยที่ไม่ได้รับยาละลายลิ่มเลือด
• ข้อ ง. และ จ.: เป็นอันตรายอย่างยิ่งต่อสมอง</t>
        </is>
      </c>
      <c r="L169" s="186" t="n"/>
      <c r="M169" s="186" t="inlineStr">
        <is>
          <t>Neurologic</t>
        </is>
      </c>
      <c r="N169" s="186" t="inlineStr">
        <is>
          <t>Stroke &amp; TIA</t>
        </is>
      </c>
      <c r="O169" s="185" t="inlineStr">
        <is>
          <t>Clinic</t>
        </is>
      </c>
      <c r="P169" s="186" t="inlineStr">
        <is>
          <t>รุ่น RxCU83</t>
        </is>
      </c>
      <c r="Q169" s="185" t="inlineStr">
        <is>
          <t>แบบฝึกหัด</t>
        </is>
      </c>
      <c r="R169" s="185" t="inlineStr">
        <is>
          <t>Quiz เตรียมสอบ CC1 RxCU83</t>
        </is>
      </c>
      <c r="S169" s="185" t="n"/>
    </row>
    <row r="170">
      <c r="A170" s="185" t="n">
        <v>168</v>
      </c>
      <c r="B170" s="186" t="n"/>
      <c r="C170" s="186" t="inlineStr">
        <is>
          <t>สำหรับการป้องกันการกลับเป็นซ้ำของโรคหลอดเลือดสมองในระยะยาว (Secondary stroke prevention) เป้าหมายระดับความดันโลหิตที่แนะนำตามแนวทางเวชปฏิบัติปัจจุบันคือข้อใด</t>
        </is>
      </c>
      <c r="D170" s="186" t="n"/>
      <c r="E170" s="186" t="inlineStr">
        <is>
          <t>BP &lt; 130/80 mmHg</t>
        </is>
      </c>
      <c r="F170" s="186" t="inlineStr">
        <is>
          <t>BP &lt; 140/90 mmHg</t>
        </is>
      </c>
      <c r="G170" s="186" t="inlineStr">
        <is>
          <t>BP &lt; 150/90 mmHg</t>
        </is>
      </c>
      <c r="H170" s="186" t="inlineStr">
        <is>
          <t>BP &lt; 160/100 mmHg</t>
        </is>
      </c>
      <c r="I170" s="186" t="inlineStr">
        <is>
          <t>BP &lt; 110/70 mmHg</t>
        </is>
      </c>
      <c r="J170" s="185" t="inlineStr">
        <is>
          <t>1</t>
        </is>
      </c>
      <c r="K170" s="186" t="inlineStr">
        <is>
          <t>✅ คำตอบที่ถูกต้อง: ข้อ ก. BP &lt; 130/80 mmHg
🎯 ทำไมข้อนี้ถึงถูก:
- คำตอบที่ถูกต้อง: ข้อ ก. BP &lt; 130/80 mmHg
- ทำไมข้อนี้ถึงถูก: ตาม AHA/ASA Secondary Stroke Prevention Guideline แนะนำเป้าหมายความดันโลหิตสำหรับผู้ป่วยที่มีประวัติ Ischemic stroke หรือ TIA คือ &lt; 130/80 mmHg เพื่อลดความเสี่ยงการเกิด recurrent stroke และ cardiovascular events ได้อย่างมีนัยสำคัญ
🔍 ข้ออื่นผิดเพราะอะไร:
• ข้อ ข. ถึง ง.: เป็นเป้าหมายเดิมที่ยอมรับในอดีต แต่เกณฑ์ปัจจุบันแนะนำเข้มงวดขึ้นที่ &lt; 130/80 mmHg
• ข้อ จ.: ต่ำเกินไป อาจทำให้เกิด orthostatic hypotension และ cerebral hypoperfusion</t>
        </is>
      </c>
      <c r="L170" s="186" t="n"/>
      <c r="M170" s="186" t="inlineStr">
        <is>
          <t>Neurologic</t>
        </is>
      </c>
      <c r="N170" s="186" t="inlineStr">
        <is>
          <t>Stroke &amp; TIA</t>
        </is>
      </c>
      <c r="O170" s="185" t="inlineStr">
        <is>
          <t>Clinic</t>
        </is>
      </c>
      <c r="P170" s="186" t="inlineStr">
        <is>
          <t>รุ่น RxCU83</t>
        </is>
      </c>
      <c r="Q170" s="185" t="inlineStr">
        <is>
          <t>แบบฝึกหัด</t>
        </is>
      </c>
      <c r="R170" s="185" t="inlineStr">
        <is>
          <t>Quiz เตรียมสอบ CC1 RxCU83</t>
        </is>
      </c>
      <c r="S170" s="185" t="n"/>
    </row>
    <row r="171">
      <c r="A171" s="185" t="n">
        <v>169</v>
      </c>
      <c r="B171" s="186" t="n"/>
      <c r="C171" s="186" t="inlineStr">
        <is>
          <t>สำหรับการป้องกันการเกิดโรคหลอดเลือดสมองขาดเลือดซ้ำจากภาวะหลอดเลือดแดงแข็ง (Atherosclerotic ischemic stroke) ระดับเป้าหมายของไขมัน LDL-C ที่แนะนำตามแนวทาง AHA/ASA และสมาคมประสาทวิทยาศาสตร์คือข้อใด</t>
        </is>
      </c>
      <c r="D171" s="186" t="n"/>
      <c r="E171" s="186" t="inlineStr">
        <is>
          <t>LDL-C &lt; 100 mg/dL</t>
        </is>
      </c>
      <c r="F171" s="186" t="inlineStr">
        <is>
          <t>LDL-C &lt; 80 mg/dL</t>
        </is>
      </c>
      <c r="G171" s="186" t="inlineStr">
        <is>
          <t>LDL-C &lt; 70 mg/dL (หรือลดลง &gt;= 50% จากค่าเริ่มต้น)</t>
        </is>
      </c>
      <c r="H171" s="186" t="inlineStr">
        <is>
          <t>LDL-C &lt; 60 mg/dL</t>
        </is>
      </c>
      <c r="I171" s="186" t="inlineStr">
        <is>
          <t>ไม่จำเป็นต้องตรวจระดับไขมัน</t>
        </is>
      </c>
      <c r="J171" s="185" t="inlineStr">
        <is>
          <t>3</t>
        </is>
      </c>
      <c r="K171" s="186" t="inlineStr">
        <is>
          <t>✅ คำตอบที่ถูกต้อง: ข้อ ค. LDL-C &lt; 70 mg/dL (หรือลดลง &gt;= 50% จากค่าเริ่มต้น)
🎯 ทำไมข้อนี้ถึงถูก:
- คำตอบที่ถูกต้อง: ข้อ ค. LDL-C &lt; 70 mg/dL (หรือลดลง &gt;= 50% จากค่าเริ่มต้น)
- ทำไมข้อนี้ถึงถูก: การศึกษา SPARCL trial และแนวทาง AHA/ASA แนะนำให้ใช้ High-intensity statin (เช่น Atorvastatin 40-80 mg) โดยมีเป้าหมายลดระดับ LDL-C ให้ต่ำกว่า 70 mg/dL (หรือลดลงอย่างน้อย 50% จากค่าตั้งต้น) ในผู้ป่วย ischemic stroke จากหลอดเลือดแดงแข็ง
🔍 ข้ออื่นผิดเพราะอะไร:
• ข้อ ก. และ ข.: เป้าหมายยังไม่เข้มงวดเพียงพอสำหรับกลุ่ม Very High Cardiovascular Risk
• ข้อ จ.: การควบคุมไขมันเป็นเสาหลักสำคัญของการป้องกันสโตรกกลับซ้ำ</t>
        </is>
      </c>
      <c r="L171" s="186" t="n"/>
      <c r="M171" s="186" t="inlineStr">
        <is>
          <t>Neurologic</t>
        </is>
      </c>
      <c r="N171" s="186" t="inlineStr">
        <is>
          <t>Stroke &amp; TIA</t>
        </is>
      </c>
      <c r="O171" s="185" t="inlineStr">
        <is>
          <t>Clinic</t>
        </is>
      </c>
      <c r="P171" s="186" t="inlineStr">
        <is>
          <t>รุ่น RxCU83</t>
        </is>
      </c>
      <c r="Q171" s="185" t="inlineStr">
        <is>
          <t>แบบฝึกหัด</t>
        </is>
      </c>
      <c r="R171" s="185" t="inlineStr">
        <is>
          <t>Quiz เตรียมสอบ CC1 RxCU83</t>
        </is>
      </c>
      <c r="S171" s="185" t="n"/>
    </row>
    <row r="172">
      <c r="A172" s="185" t="n">
        <v>170</v>
      </c>
      <c r="B172" s="186" t="n"/>
      <c r="C172" s="186" t="inlineStr">
        <is>
          <t>ผู้ป่วยชายไทยอายุ 41 ปี มาขอซื้อยาแก้ปวดศีรษะที่ร้านยา จากการซักประวัติพบว่ามีอาการปวดศีรษะข้างเดียวแบบตุบๆ ปวดรุนแรง มีคลื่นไส้ร่วมด้วย และมีประวัติแพ้ยา Ibuprofen แบบผื่นลมพิษ ยาแก้ปวดไมเกรนเฉพาะเจาะจงในข้อใดที่ควรจ่ายให้ผู้ป่วยรายนี้</t>
        </is>
      </c>
      <c r="D172" s="186" t="n"/>
      <c r="E172" s="186" t="inlineStr">
        <is>
          <t>Naproxen</t>
        </is>
      </c>
      <c r="F172" s="186" t="inlineStr">
        <is>
          <t>Mefenamic acid</t>
        </is>
      </c>
      <c r="G172" s="186" t="inlineStr">
        <is>
          <t>Ketoprofen</t>
        </is>
      </c>
      <c r="H172" s="186" t="inlineStr">
        <is>
          <t>Diclofenac</t>
        </is>
      </c>
      <c r="I172" s="186" t="inlineStr">
        <is>
          <t>Sumatriptan</t>
        </is>
      </c>
      <c r="J172" s="185" t="inlineStr">
        <is>
          <t>5</t>
        </is>
      </c>
      <c r="K172" s="186" t="inlineStr">
        <is>
          <t>✅ คำตอบที่ถูกต้อง: ข้อ จ. Sumatriptan
🎯 ทำไมข้อนี้ถึงถูก:
ผู้ป่วยมีอาการของโรคไมเกรน (ปวดศีรษะข้างเดียว ตุบๆ คลื่นไส้) และมีประวัติแพ้ยา Ibuprofen (ซึ่งเป็นยากลุ่ม Arylpropionic acid derivative) จึงมีความเสี่ยงสูงที่จะเกิด Cross-reactivity กับ NSAIDs ตัวอื่น (เช่น Naproxen, Ketoprofen) ดังนั้นทางเลือกในการรักษาอาการปวดไมเกรนเฉียบพลันที่ปลอดภัยและจำเพาะคือยากลุ่ม Triptans ได้แก่ Sumatriptan (5-HT1B/1D agonist)
🔍 ข้ออื่นผิดเพราะอะไร:
• ข้อ ก. ผิด เพราะ Naproxen อยู่ในกลุ่ม Propionic acid เหมือน Ibuprofen มีความเสี่ยงแพ้ข้ามกลุ่มสูงมาก
• ข้อ ข. ผิด เพราะ Mefenamic acid เป็น NSAIDs เสี่ยงต่อ Cross-reactivity
• ข้อ ค. ผิด เพราะ Ketoprofen เป็น Propionic acid derivative เสี่ยงแพ้ข้ามกลุ่ม
• ข้อ ง. ผิด เพราะ Diclofenac เป็น NSAIDs ที่ควรหลีกเลี่ยงในผู้ป่วยที่มีประวัติแพ้ NSAIDs แบบรุนแรง
• --</t>
        </is>
      </c>
      <c r="L172" s="186" t="inlineStr">
        <is>
          <t>Clinic</t>
        </is>
      </c>
      <c r="M172" s="186" t="inlineStr">
        <is>
          <t>Neurologic</t>
        </is>
      </c>
      <c r="N172" s="186" t="inlineStr">
        <is>
          <t>Headache &amp; Migraine</t>
        </is>
      </c>
      <c r="O172" s="185" t="inlineStr">
        <is>
          <t>Clinic</t>
        </is>
      </c>
      <c r="P172" s="186" t="inlineStr">
        <is>
          <t>รุ่น RxCU83</t>
        </is>
      </c>
      <c r="Q172" s="185" t="inlineStr">
        <is>
          <t>แบบฝึกหัด</t>
        </is>
      </c>
      <c r="R172" s="185" t="inlineStr">
        <is>
          <t>Quiz เตรียมสอบ CC1 RxCU83</t>
        </is>
      </c>
      <c r="S172" s="185" t="n"/>
    </row>
    <row r="173">
      <c r="A173" s="185" t="n">
        <v>171</v>
      </c>
      <c r="B173" s="186" t="inlineStr">
        <is>
          <t>ผู้ป่วยหญิงอายุ 65 ปี มาโรงพยาบาลด้วยอาการหน้าเบี้ยว ปากเบี้ยว แขนขาข้างขวาอ่อนแรงเฉียบพลัน มีอาการมาแล้ว 3 ชั่วโมง ตรวจประเมิน NIHSS score ได้ 2 คะแนน ผล CT scan สมองไม่พบ intracranial hemorrhage</t>
        </is>
      </c>
      <c r="C173" s="186" t="inlineStr">
        <is>
          <t>การรักษาด้วยยาต้านเกล็ดเลือดในระยะเฉียบพลันข้อใดเหมาะสมที่สุด</t>
        </is>
      </c>
      <c r="D173" s="186" t="inlineStr">
        <is>
          <t>Aspirin ร่วมกับ Clopidogrel</t>
        </is>
      </c>
      <c r="E173" s="186" t="inlineStr">
        <is>
          <t>Aspirin ร่วมกับ Clopidogrel</t>
        </is>
      </c>
      <c r="F173" s="186" t="inlineStr">
        <is>
          <t>Aspirin เดี่ยว</t>
        </is>
      </c>
      <c r="G173" s="186" t="inlineStr">
        <is>
          <t>Clopidogrel เดี่ยว</t>
        </is>
      </c>
      <c r="H173" s="186" t="inlineStr">
        <is>
          <t>Aspirin ร่วมกับ Ticagrelor</t>
        </is>
      </c>
      <c r="I173" s="186" t="inlineStr">
        <is>
          <t>Cilostazol เดี่ยว</t>
        </is>
      </c>
      <c r="J173" s="185" t="inlineStr">
        <is>
          <t>1</t>
        </is>
      </c>
      <c r="K173" s="186" t="inlineStr">
        <is>
          <t>✅ คำตอบที่ถูกต้อง: ข้อ ก. Aspirin ร่วมกับ Clopidogrel
🎯 ทำไมข้อนี้ถึงถูก:
🎯 ทำไมข้อนี้ถึงถูก: ผู้ป่วยมีภาวะ Acute minor ischemic stroke (NIHSS score ≤ 3) ภายใน 24 ชั่วโมงหลังเริ่มมีอาการ จากหลักฐานเชิงประจักษ์ในการศึกษา CHANCE trial และ POINT trial ตามแนวทางเวชปฏิบัติสากล (AHA/ASA Guidelines) แนะนำให้เริ่มการรักษาด้วยยาต้านเกล็ดเลือดคู่ (Dual Antiplatelet Therapy: DAPT) คือ Aspirin ร่วมกับ Clopidogrel ภายใน 24 ชั่วโมง และให้ต่อเนื่องเป็นเวลา 21 วัน เพื่อลดความเสี่ยงการเกิดโรคหลอดเลือดสมองซ้ำ (recurrent ischemic stroke) ได้อย่างมีนัยสำคัญ จากนั้นจึงปรับเป็นยาต้านเกล็ดเลือดเดี่ยวในระยะยาว
🔍 ข้ออื่นผิดเพราะอะไร:
• ข้อ ข. Aspirin เดี่ยว: การให้ DAPT มีประสิทธิภาพในการลด recurrent stroke ในระยะ 21 วันแรกได้ดีกว่าการให้ Aspirin เดี่ยวในผู้ป่วย minor stroke หรือ high-risk TIA
• ข้อ ค. Clopidogrel เดี่ยว: ไม่ใช่สูตรมาตรฐานสำหรับ acute phase ของ minor stroke ซึ่งต้องการฤทธิ์ยับยั้งการเกาะกลุ่มของเกล็ดเลือดอย่างรวดเร็วด้วย DAPT
• ข้อ ง. Aspirin ร่วมกับ Ticagrelor: แม้จะมีข้อมูลใน THALES trial แต่ตามแนวทางมาตรฐานของไทยและสากล สูตร Aspirin + Clopidogrel เป็นสูตรหลักที่มีความปลอดภัยและหลักฐานรองรับชัดเจนที่สุดในกลุ่ม NIHSS ≤ 3
• ข้อ จ. Cilostazol เดี่ยว: มักใช้ในการรักษา peripheral artery disease หรือ secondary prevention ในบางกรณี ไม่ใช่ first-line therapy ในระยะ acute minor stroke</t>
        </is>
      </c>
      <c r="L173" s="186" t="inlineStr">
        <is>
          <t>Clinic</t>
        </is>
      </c>
      <c r="M173" s="186" t="inlineStr">
        <is>
          <t>Neurologic</t>
        </is>
      </c>
      <c r="N173" s="186" t="inlineStr">
        <is>
          <t>Ischemic Stroke (Dual Antiplatelet Therapy)</t>
        </is>
      </c>
      <c r="O173" s="185" t="inlineStr">
        <is>
          <t>ข้อสอบจริง</t>
        </is>
      </c>
      <c r="P173" s="186" t="inlineStr">
        <is>
          <t>PLE_CC1_2567_Key ข้อ 86</t>
        </is>
      </c>
      <c r="Q173" s="185" t="inlineStr">
        <is>
          <t>ข้อสอบจริง</t>
        </is>
      </c>
      <c r="R173" s="185" t="inlineStr">
        <is>
          <t>2567</t>
        </is>
      </c>
      <c r="S173" s="185" t="n"/>
    </row>
    <row r="174">
      <c r="A174" s="185" t="n">
        <v>172</v>
      </c>
      <c r="B174" s="186"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t>
        </is>
      </c>
      <c r="C174" s="186" t="inlineStr">
        <is>
          <t>หากผู้ป่วยรายนี้ได้รับการวินิจฉัยว่าเป็นโรคลมชัก (Epilepsy) ยาต้านชัก (Antiepileptic drug) ในข้อใดส่งผลลดระดับยาและลดประสิทธิภาพของยาคุมกำเนิดน้อยที่สุด (ไม่มีผลต่อ CYP3A4 induction)</t>
        </is>
      </c>
      <c r="D174" s="186" t="n"/>
      <c r="E174" s="186" t="inlineStr">
        <is>
          <t>Phenytoin</t>
        </is>
      </c>
      <c r="F174" s="186" t="inlineStr">
        <is>
          <t>Carbamazepine</t>
        </is>
      </c>
      <c r="G174" s="186" t="inlineStr">
        <is>
          <t>Phenobarbital</t>
        </is>
      </c>
      <c r="H174" s="186" t="inlineStr">
        <is>
          <t>Sodium valproate</t>
        </is>
      </c>
      <c r="I174" s="186" t="inlineStr">
        <is>
          <t>Topiramate</t>
        </is>
      </c>
      <c r="J174" s="185" t="inlineStr">
        <is>
          <t>4</t>
        </is>
      </c>
      <c r="K174" s="186" t="inlineStr">
        <is>
          <t>✅ คำตอบที่ถูกต้อง: ข้อ ง. Sodium valproate
🎯 ทำไมข้อนี้ถึงถูก:
เป็นยาต้านชักกลุ่ม Non-enzyme inducer (มีคุณสมบัติเป็น Enzyme inhibitor) จึงไม่เหนี่ยวนำเอนไซม์ CYP3A4 ที่ตับ ไม่เพิ่มการเมแทบอลิซึมของ Estrogen และ Progestin จึงไม่ลดประสิทธิภาพของยาเม็ดคุมกำเนิด
🔍 ข้ออื่นผิดเพราะอะไร:
• ข้อ ก. ผิดเพราะ: Phenytoin เป็น Potent CYP3A4 inducer เหนี่ยวนำการกำจัดฮอร์โมนในยาคุมกำเนิดอย่างรวดเร็ว ส่งผลให้เสี่ยงต่อการคุมกำเนิดล้มเหลว (Contraceptive failure)
• ข้อ ข. ผิดเพราะ: Carbamazepine เป็น Potent CYP3A4 inducer ลดระดับยาคุมกำเนิดในเลือดอย่างมีนัยสำคัญ
• ข้อ ค. ผิดเพราะ: Phenobarbital เป็น Potent enzyme inducer ที่เหนี่ยวนำทั้ง CYP3A4 และ UGT ทำให้ประสิทธิภาพยาคุมกำเนิดลดลงอย่างมาก
• ข้อ จ. ผิดเพราะ: Topiramate (โดยเฉพาะขนาดมากกว่า 200 mg ต่อวัน) มีฤทธิ์เหนี่ยวนำเอนไซม์ CYP3A4 ส่งผลลดระดับ Ethinylestradiol ในพลาสมาได้</t>
        </is>
      </c>
      <c r="L174" s="186" t="n"/>
      <c r="M174" s="186" t="inlineStr">
        <is>
          <t>Neurologic</t>
        </is>
      </c>
      <c r="N174" s="186" t="inlineStr">
        <is>
          <t>Epilepsy &amp; Anticonvulsants</t>
        </is>
      </c>
      <c r="O174" s="185" t="inlineStr">
        <is>
          <t>Clinic</t>
        </is>
      </c>
      <c r="P174" s="186" t="inlineStr">
        <is>
          <t>ข้อสอบจริง PLE-CC1 ปี 2566 Day 1 ข้อ 4 [CASE_2566_OCP_01]</t>
        </is>
      </c>
      <c r="Q174" s="185" t="inlineStr">
        <is>
          <t>ข้อสอบจริง</t>
        </is>
      </c>
      <c r="R174" s="185" t="inlineStr">
        <is>
          <t>2566 Day 1</t>
        </is>
      </c>
      <c r="S174" s="185" t="inlineStr">
        <is>
          <t>CASE_2566_OCP_01</t>
        </is>
      </c>
    </row>
    <row r="175">
      <c r="A175" s="185" t="n">
        <v>173</v>
      </c>
      <c r="B175"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175" s="186" t="inlineStr">
        <is>
          <t>ข้อใดคือกลไกการออกฤทธิ์ทางเภสัชวิทยาหลักของยา Phenytoin ในการระงับอาการชัก</t>
        </is>
      </c>
      <c r="D175" s="186" t="n"/>
      <c r="E175" s="186" t="inlineStr">
        <is>
          <t>เพิ่มปริมาณสารสื่อประสาท GABA ในสมอง</t>
        </is>
      </c>
      <c r="F175" s="186" t="inlineStr">
        <is>
          <t>เพิ่ม Action potential โดยการปิดกั้น Voltage-gated calcium channels</t>
        </is>
      </c>
      <c r="G175" s="186" t="inlineStr">
        <is>
          <t>เพิ่มความถี่ในการเปิดของ GABA-gated chloride channels</t>
        </is>
      </c>
      <c r="H175" s="186" t="inlineStr">
        <is>
          <t>เพิ่มระยะเวลาในการเปิดของ GABA-gated chloride channels</t>
        </is>
      </c>
      <c r="I175" s="186" t="inlineStr">
        <is>
          <t>ปิดกั้น Voltage-gated sodium channels ยับยั้ง Repetitive high-frequency firing</t>
        </is>
      </c>
      <c r="J175" s="185" t="inlineStr">
        <is>
          <t>5</t>
        </is>
      </c>
      <c r="K175" s="186" t="inlineStr">
        <is>
          <t>✅ คำตอบที่ถูกต้อง: ข้อ จ. ปิดกั้น Voltage-gated sodium channels ยับยั้ง Repetitive high-frequency firing
🎯 ทำไมข้อนี้ถึงถูก:
Phenytoin ออกฤทธิ์จำเพาะโดยการจับกับ Voltage-gated sodium channels ของเซลล์ประสาทในระยะ Inactivated state ทำให้ยืดระยะเวลา Inactivation และชะลอการคืนสู่สภาพพัก (Recovery) ของช่องโซเดียม จึงมีผลยับยั้งการส่งกระแสประสาทความถี่สูงซ้ำๆ (Repetitive high-frequency neuronal firing) และยับยั้งการแพร่กระจายของคลื่นไฟฟ้าชักในสมอง
🔍 ข้ออื่นผิดเพราะอะไร:
• ข้อ ก. ผิดเพราะ: เป็นกลไกของยากลุ่ม Vigabatrin (ยับยั้ง GABA transaminase) หรือ Tiagabine (ยับยั้ง GABA reuptake)
• ข้อ ข. ผิดเพราะ: การปิดกั้น T-type calcium channels เป็นกลไกหลักของ Ethosuximide ในการรักษา Absence seizure
• ข้อ ค. ผิดเพราะ: การเพิ่มความถี่ (Frequency) ของ Chloride channel opening เป็นกลไกของยากลุ่ม Benzodiazepines
• ข้อ ง. ผิดเพราะ: การเพิ่มระยะเวลา (Duration) ของ Chloride channel opening เป็นกลไกของยากลุ่ม Barbiturates (เช่น Phenobarbital)</t>
        </is>
      </c>
      <c r="L175" s="186" t="n"/>
      <c r="M175" s="186" t="inlineStr">
        <is>
          <t>Neurologic</t>
        </is>
      </c>
      <c r="N175" s="186" t="inlineStr">
        <is>
          <t>Epilepsy &amp; Anticonvulsants</t>
        </is>
      </c>
      <c r="O175" s="185" t="inlineStr">
        <is>
          <t>Clinic</t>
        </is>
      </c>
      <c r="P175" s="186" t="inlineStr">
        <is>
          <t>ข้อสอบจริง PLE-CC1 ปี 2566 Day 1 ข้อ 32 [CASE_2566_EPILEPSY_01]</t>
        </is>
      </c>
      <c r="Q175" s="185" t="inlineStr">
        <is>
          <t>ข้อสอบจริง</t>
        </is>
      </c>
      <c r="R175" s="185" t="inlineStr">
        <is>
          <t>2566 Day 1</t>
        </is>
      </c>
      <c r="S175" s="185" t="inlineStr">
        <is>
          <t>CASE_2566_EPILEPSY_01</t>
        </is>
      </c>
    </row>
    <row r="176">
      <c r="A176" s="185" t="n">
        <v>174</v>
      </c>
      <c r="B176"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176" s="186" t="inlineStr">
        <is>
          <t>หากผู้ป่วยได้รับยา Phenytoin จนระดับยาในพลาสมาสูงเกินขนาดและเกิดพิษเฉียบพลันจากยา (Acute dose-related concentration-dependent toxicity) อาการหรืออาการแสดงคู่ใดจะตรวจพบเป็นลำดับแรกๆ</t>
        </is>
      </c>
      <c r="D176" s="186" t="n"/>
      <c r="E176" s="186" t="inlineStr">
        <is>
          <t>Gingival hyperplasia และ Hirsutism</t>
        </is>
      </c>
      <c r="F176" s="186" t="inlineStr">
        <is>
          <t>Nystagmus และ Ataxia</t>
        </is>
      </c>
      <c r="G176" s="186" t="inlineStr">
        <is>
          <t>Osteomalacia และ Peripheral neuropathy</t>
        </is>
      </c>
      <c r="H176" s="186" t="inlineStr">
        <is>
          <t>Megaloblastic anemia และ Hyperglycemia</t>
        </is>
      </c>
      <c r="I176" s="186" t="inlineStr">
        <is>
          <t>Hallucination และ Cardiac arrest</t>
        </is>
      </c>
      <c r="J176" s="185" t="inlineStr">
        <is>
          <t>2</t>
        </is>
      </c>
      <c r="K176" s="186" t="inlineStr">
        <is>
          <t>✅ คำตอบที่ถูกต้อง: ข้อ ข. Nystagmus และ Ataxia
🎯 ทำไมข้อนี้ถึงถูก:
อาการพิษเฉียบพลันที่สัมพันธ์กับระดับยาในเลือดของ Phenytoin (Concentration-dependent CNS toxicity) มีลำดับการเกิดดังนี้:
- ระดับยา &gt; 20 mcg/mL: จะเริ่มมีอาการตากระตุก (Nystagmus)
- ระดับยา &gt; 30 mcg/mL: จะมีอาการเดินเซ ทรงตัวไม่อยู่ (Ataxia) และพูดไม่ชัด (Slurred speech)
- ระดับยา &gt; 40 mcg/mL: จะมีอาการง่วงซึมอย่างรุนแรง (Lethargy), สับสน, โคม่า และกดการหายใจ
🔍 ข้ออื่นผิดเพราะอะไร:
• ข้อ ก. ผิดเพราะ: เหงือกบวมโต (Gingival hyperplasia) และขนดก (Hirsutism) เป็นอาการข้างเคียงเรื้อรัง (Chronic non-dose related adverse effects) ที่พบในการใช้ยาเป็นเวลานาน ไม่ใช่พิษเฉียบพลัน
• ข้อ ค. ผิดเพราะ: กระดูกบาง (Osteomalacia) และปลายประสาทอักเสบ เป็นผลจากการใช้ยาระยะยาวที่รบกวน Vitamin D metabolism
• ข้อ ง. ผิดเพราะ: โลหิตจางเม็ดเลือดใหญ่เกิดจากการขาด Folic acid เรื้อรัง
• ข้อ จ. ผิดเพราะ: ประสาทหลอนและหัวใจหยุดเต้นมักพบเฉพาะกรณีฉีด IV Phenytoin เร็วเกินไป ไม่ใช่อาการแรกเริ่มของพิษจากยารับประทาน</t>
        </is>
      </c>
      <c r="L176" s="186" t="n"/>
      <c r="M176" s="186" t="inlineStr">
        <is>
          <t>Neurologic</t>
        </is>
      </c>
      <c r="N176" s="186" t="inlineStr">
        <is>
          <t>Phenytoin Dose-Dependent Toxicity</t>
        </is>
      </c>
      <c r="O176" s="185" t="inlineStr">
        <is>
          <t>Clinic</t>
        </is>
      </c>
      <c r="P176" s="186" t="inlineStr">
        <is>
          <t>ข้อสอบจริง PLE-CC1 ปี 2566 Day 1 ข้อ 33 [CASE_2566_EPILEPSY_01]</t>
        </is>
      </c>
      <c r="Q176" s="185" t="inlineStr">
        <is>
          <t>ข้อสอบจริง</t>
        </is>
      </c>
      <c r="R176" s="185" t="inlineStr">
        <is>
          <t>2566 Day 1</t>
        </is>
      </c>
      <c r="S176" s="185" t="inlineStr">
        <is>
          <t>CASE_2566_EPILEPSY_01</t>
        </is>
      </c>
    </row>
    <row r="177">
      <c r="A177" s="185" t="n">
        <v>175</v>
      </c>
      <c r="B177"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177" s="186" t="inlineStr">
        <is>
          <t>ยาในข้อใดต่อไปนี้มีฤทธิ์ยับยั้งเอนไซม์ CYP2C9 อย่างแรง ส่งผลเพิ่มระดับยา Phenytoin ในเลือดจนทำให้ผู้ป่วยเสี่ยงต่อการเกิดพิษจากยา (Phenytoin toxicity)</t>
        </is>
      </c>
      <c r="D177" s="186" t="n"/>
      <c r="E177" s="186" t="inlineStr">
        <is>
          <t>Carbamazepine</t>
        </is>
      </c>
      <c r="F177" s="186" t="inlineStr">
        <is>
          <t>Reserpine</t>
        </is>
      </c>
      <c r="G177" s="186" t="inlineStr">
        <is>
          <t>Sucralfate</t>
        </is>
      </c>
      <c r="H177" s="186" t="inlineStr">
        <is>
          <t>Estrogen</t>
        </is>
      </c>
      <c r="I177" s="186" t="inlineStr">
        <is>
          <t>Fluconazole</t>
        </is>
      </c>
      <c r="J177" s="185" t="inlineStr">
        <is>
          <t>5</t>
        </is>
      </c>
      <c r="K177" s="186" t="inlineStr">
        <is>
          <t>✅ คำตอบที่ถูกต้อง: ข้อ จ. Fluconazole
🎯 ทำไมข้อนี้ถึงถูก:
Phenytoin ถูกเปลี่ยนสภาพที่ตับผ่านเอนไซม์ CYP2C9 (เป็นหลัก 90%) และ CYP2C19 ยาฆ่าเชื้อรา Fluconazole เป็นตัวยับยั้งเอนไซม์ CYP2C9 และ CYP2C19 อย่างแรง (Strong CYP2C9/2C19 inhibitor) ทำให้การขจัดยา Phenytoin ลดลงอย่างมาก ส่งผลให้ระดับยา Phenytoin ในพลาสมาเพิ่มสูงขึ้นอย่างรวดเร็วจนเกิดพิษต่อระบบประสาท (Phenytoin toxicity)
🔍 ข้ออื่นผิดเพราะอะไร:
• ข้อ ก. ผิดเพราะ: Carbamazepine เป็นเอนไซม์อินดิวเซอร์ (CYP inducer) จะส่งผลลดระดับยา Phenytoin ในเลือด
• ข้อ ข. ผิดเพราะ: Reserpine เป็นยาลดความดันกลุ่มเก่า ไม่มีผลยับยั้ง CYP2C9 อย่างมีนัยสำคัญ
• ข้อ ค. ผิดเพราะ: Sucralfate ลดการดูดซึม Phenytoin ในทางเดินอาหาร ทำให้ระดับยา Phenytoin ลดลง ไม่ใช่เพิ่มขึ้น
• ข้อ ง. ผิดเพราะ: Estrogen ไม่มีฤทธิ์ยับยั้งเอนไซม์ CYP2C9 ที่ส่งผลเพิ่มระดับยา Phenytoin</t>
        </is>
      </c>
      <c r="L177" s="186" t="n"/>
      <c r="M177" s="186" t="inlineStr">
        <is>
          <t>Neurologic</t>
        </is>
      </c>
      <c r="N177" s="186" t="inlineStr">
        <is>
          <t>Phenytoin Drug Interactions (CYP2C9)</t>
        </is>
      </c>
      <c r="O177" s="185" t="inlineStr">
        <is>
          <t>Clinic</t>
        </is>
      </c>
      <c r="P177" s="186" t="inlineStr">
        <is>
          <t>ข้อสอบจริง PLE-CC1 ปี 2566 Day 1 ข้อ 34 [CASE_2566_EPILEPSY_01]</t>
        </is>
      </c>
      <c r="Q177" s="185" t="inlineStr">
        <is>
          <t>ข้อสอบจริง</t>
        </is>
      </c>
      <c r="R177" s="185" t="inlineStr">
        <is>
          <t>2566 Day 1</t>
        </is>
      </c>
      <c r="S177" s="185" t="inlineStr">
        <is>
          <t>CASE_2566_EPILEPSY_01</t>
        </is>
      </c>
    </row>
    <row r="178">
      <c r="A178" s="185" t="n">
        <v>176</v>
      </c>
      <c r="B178"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178" s="186" t="inlineStr">
        <is>
          <t>เนื่องจากผู้ป่วยมีแผนจะตั้งครรภ์ ยาต้านชักในข้อใดมีความปลอดภัยในหญิงตั้งครรภ์และมีความเสี่ยงต่อการเกิดทารกวิรูป (Teratogenic risk / Major congenital malformations) น้อยที่สุด</t>
        </is>
      </c>
      <c r="D178" s="186" t="n"/>
      <c r="E178" s="186" t="inlineStr">
        <is>
          <t>Valproic acid</t>
        </is>
      </c>
      <c r="F178" s="186" t="inlineStr">
        <is>
          <t>Lamotrigine</t>
        </is>
      </c>
      <c r="G178" s="186" t="inlineStr">
        <is>
          <t>Phenytoin</t>
        </is>
      </c>
      <c r="H178" s="186" t="inlineStr">
        <is>
          <t>Phenobarbital</t>
        </is>
      </c>
      <c r="I178" s="186" t="inlineStr">
        <is>
          <t>Topiramate</t>
        </is>
      </c>
      <c r="J178" s="185" t="inlineStr">
        <is>
          <t>2</t>
        </is>
      </c>
      <c r="K178" s="186" t="inlineStr">
        <is>
          <t>✅ คำตอบที่ถูกต้อง: ข้อ ข. Lamotrigine
🎯 ทำไมข้อนี้ถึงถูก:
ตามแนวทางของ American Academy of Neurology (AAN) ยาต้านชัก Lamotrigine (รวมถึง Levetiracetam) เป็นยาต้านชักที่แนะนำสำหรับสตรีวัยเจริญพันธุ์ที่วางแผนตั้งครรภ์ เนื่องจากมีอัตราการเกิดความผิดปกติแต่กำเนิดของทารก (Major congenital malformations) ต่ำที่สุด (ประมาณ 1.5 - 2.5% ซึ่งใกล้เคียงกับหญิงตั้งครรภ์ปกติ)
🔍 ข้ออื่นผิดเพราะอะไร:
• ข้อ ก. ผิดเพราะ: Valproic acid มีความเสี่ยงต่อการเกิดทารกวิรูปสูงที่สุด (สูงสุดถึง 10%) สัมพันธ์กับการเกิด Neural tube defects (Spina bifida), ปากแหว่งเพดานโหว่ และระดับสติปัญญาของทารกลดลง จึงเป็นข้อห้ามใช้อย่างยิ่งในหญิงตั้งครรภ์
• ข้อ ค. ผิดเพราะ: Phenytoin ก่อให้เกิดกลุ่มอาการ Fetal Hydantoin Syndrome (กะโหลกศีรษะและใบหน้าผิดปกติ เล็บและนิ้วมือนิ้วเท้ากุด)
• ข้อ ง. ผิดเพราะ: Phenobarbital สัมพันธ์กับภาวะ Cardiac malformations และ Cleft palate
• ข้อ จ. ผิดเพราะ: Topiramate เพิ่มความเสี่ยงต่อ Cleft lip/palate สูงขึ้นอย่างชัดเจน</t>
        </is>
      </c>
      <c r="L178" s="186" t="n"/>
      <c r="M178" s="186" t="inlineStr">
        <is>
          <t>Neurologic</t>
        </is>
      </c>
      <c r="N178" s="186" t="inlineStr">
        <is>
          <t>Epilepsy in Pregnancy &amp; Teratogenicity</t>
        </is>
      </c>
      <c r="O178" s="185" t="inlineStr">
        <is>
          <t>Clinic</t>
        </is>
      </c>
      <c r="P178" s="186" t="inlineStr">
        <is>
          <t>ข้อสอบจริง PLE-CC1 ปี 2566 Day 1 ข้อ 35 [CASE_2566_EPILEPSY_01]</t>
        </is>
      </c>
      <c r="Q178" s="185" t="inlineStr">
        <is>
          <t>ข้อสอบจริง</t>
        </is>
      </c>
      <c r="R178" s="185" t="inlineStr">
        <is>
          <t>2566 Day 1</t>
        </is>
      </c>
      <c r="S178" s="185" t="inlineStr">
        <is>
          <t>CASE_2566_EPILEPSY_01</t>
        </is>
      </c>
    </row>
    <row r="179">
      <c r="A179" s="185" t="n">
        <v>177</v>
      </c>
      <c r="B179" s="186"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ญาติรีบนำส่งห้องฉุกเฉิน ผลการตรวจ CT scan สมองไม่พบภาวะเลือดออกในสมอง และต่อมาเวลา 23.30 น. (ภายในเวลาไม่เกิน 6 ชั่วโมง) อาการอ่อนแรง ปากเบี้ยว และการพูดของผู้ป่วยฟื้นตัวดีขึ้นจนกลับมาเป็นปกติอย่างสมบูรณ์</t>
        </is>
      </c>
      <c r="C179" s="186" t="inlineStr">
        <is>
          <t>ตามแนวทางการดูแลรักษาโรคหลอดเลือดสมอง ผู้ป่วยรายนี้น่าจะได้รับการวินิจฉัยเป็นภาวะใดมากที่สุด</t>
        </is>
      </c>
      <c r="D179" s="186" t="n"/>
      <c r="E179" s="186" t="inlineStr">
        <is>
          <t>Lacunar stroke</t>
        </is>
      </c>
      <c r="F179" s="186" t="inlineStr">
        <is>
          <t>Hemorrhagic stroke</t>
        </is>
      </c>
      <c r="G179" s="186" t="inlineStr">
        <is>
          <t>Major ischemic stroke</t>
        </is>
      </c>
      <c r="H179" s="186" t="inlineStr">
        <is>
          <t>Transient Ischemic Attack (TIA)</t>
        </is>
      </c>
      <c r="I179" s="186" t="inlineStr">
        <is>
          <t>Cryptogenic stroke</t>
        </is>
      </c>
      <c r="J179" s="185" t="inlineStr">
        <is>
          <t>4</t>
        </is>
      </c>
      <c r="K179" s="186" t="inlineStr">
        <is>
          <t>✅ คำตอบที่ถูกต้อง: ข้อ ง. Transient Ischemic Attack (TIA)
🎯 ทำไมข้อนี้ถึงถูก:
ภาวะสมองขาดเลือดชั่วคราว (Transient Ischemic Attack: TIA) นิยามคือภาวะที่เกิดความผิดปกติทางระบบประสาทเฉพาะที่อย่างเฉียบพลัน (เช่น อ่อนแรงครึ่งซีก ปากเบี้ยว พูดไม่ชัด) จากการขาดเลือดชั่วคราวของสมอง โดยอาการทั้งหมดจะ ฟื้นตัวกลับคืนเป็นปกติอย่างสมบูรณ์ภายใน 24 ชั่วโมง (ส่วนใหญ่มักฟื้นตัวภายใน 1 - 2 ชั่วโมง) และผลตรวจภาพถ่ายรังสีไม่พบเนื้อสมองตายถาวร
🔍 ข้ออื่นผิดเพราะอะไร:
• ข้อ ก. และ ค. ผิดเพราะ: Ischemic stroke และ Lacunar stroke จะมีความบกพร่องทางระบบประสาทหลงเหลืออยู่ต่อเนื่องเกิน 24 ชั่วโมง หรือพบ Infarction ชัดเจน
• ข้อ ข. ผิดเพราะ: Hemorrhagic stroke คือภาวะเลือดออกในสมอง ซึ่งผล CT scan ของผู้ป่วยรายนี้ให้ผลลบ
• ข้อ จ. ผิดเพราะ: Cryptogenic stroke คือโรคหลอดเลือดสมองที่ไม่ทราบสาเหตุชัดเจน แต่อาการต้องคงอยู่นานเกิน 24 ชั่วโมง</t>
        </is>
      </c>
      <c r="L179" s="186" t="n"/>
      <c r="M179" s="186" t="inlineStr">
        <is>
          <t>Neurologic</t>
        </is>
      </c>
      <c r="N179" s="186" t="inlineStr">
        <is>
          <t>Transient Ischemic Attack (TIA) Diagnosis</t>
        </is>
      </c>
      <c r="O179" s="185" t="inlineStr">
        <is>
          <t>Clinic</t>
        </is>
      </c>
      <c r="P179" s="186" t="inlineStr">
        <is>
          <t>ข้อสอบจริง PLE-CC1 ปี 2566 Day 1 ข้อ 74 [CASE_2566_STROKE_01]</t>
        </is>
      </c>
      <c r="Q179" s="185" t="inlineStr">
        <is>
          <t>ข้อสอบจริง</t>
        </is>
      </c>
      <c r="R179" s="185" t="inlineStr">
        <is>
          <t>2566 Day 1</t>
        </is>
      </c>
      <c r="S179" s="185" t="inlineStr">
        <is>
          <t>CASE_2566_STROKE_01</t>
        </is>
      </c>
    </row>
    <row r="180">
      <c r="A180" s="185" t="n">
        <v>178</v>
      </c>
      <c r="B180" s="186" t="inlineStr">
        <is>
          <t>ผู้ป่วยหญิงไทยอายุ 28 ปี มาปรึกษาแพทย์ด้วยอาการปวดศีรษะบริเวณขมับข้างเดียว ปวดตุบๆ ตามจังหวะชีพจร มีอาการคลื่นไส้และไม่อยากมองแสงจ้า ไม่มีอาการเห็นแสงวูบวาบนำมาก่อน ช่วงนี้มีความเครียดจากการทำงานและนอนไม่ค่อยหลับ อาการปวดศีรษะเกิดขึ้นบ่อยประมาณ 2-3 ครั้งต่อสัปดาห์ รบกวนการทำงานอย่างมาก</t>
        </is>
      </c>
      <c r="C180" s="186" t="inlineStr">
        <is>
          <t>จากลักษณะอาการของผู้ป่วยข้างต้น เข้าได้กับอาการปวดศีรษะชนิดใดมากที่สุด</t>
        </is>
      </c>
      <c r="D180" s="186" t="n"/>
      <c r="E180" s="186" t="inlineStr">
        <is>
          <t>Migraine headache without aura</t>
        </is>
      </c>
      <c r="F180" s="186" t="inlineStr">
        <is>
          <t>Tension-type headache</t>
        </is>
      </c>
      <c r="G180" s="186" t="inlineStr">
        <is>
          <t>Cluster headache</t>
        </is>
      </c>
      <c r="H180" s="186" t="inlineStr">
        <is>
          <t>Chronic daily headache</t>
        </is>
      </c>
      <c r="I180" s="186" t="inlineStr">
        <is>
          <t>Sinus headache</t>
        </is>
      </c>
      <c r="J180" s="185" t="inlineStr">
        <is>
          <t>1</t>
        </is>
      </c>
      <c r="K180" s="186" t="inlineStr">
        <is>
          <t>✅ คำตอบที่ถูกต้อง: ข้อ ก. Migraine headache without aura
🎯 ทำไมข้อนี้ถึงถูก:
ตามเกณฑ์วินิจฉัยของ International Headache Society (ICHD-3) ลักษณะอาการปวดศีรษะข้างเดียว (Unilateral), ปวดตุบๆ ตามจังหวะชีพจร (Pulsating/throbbing), ความรุนแรงปานกลางถึงมาก, ร่วมกับมีอาการคลื่นไส้ (Nausea) และทนแสงจ้าไม่ได้ (Photophobia) โดยไม่มีอาการนำทางระบบประสาทหรือการมองเห็น (No aura) เข้าได้กับเกณฑ์วินิจฉัยของ Migraine without aura (Common migraine) อย่างสมบูรณ์แบบ
🔍 ข้ออื่นผิดเพราะอะไร:
• ข้อ ข. ผิดเพราะ Tension-type headache มักปวดตื้อๆ แน่นๆ สองข้าง เหมือนมีแถบรัดรอบศีรษะ ไม่ปวดตุบๆ และไม่มีอาการคลื่นไส้อาเจียน
• ข้อ ค. ผิดเพราะ Cluster headache ปวดรุนแรงเหมือนถูกแทงบริเวณรอบเบ้าตาข้างเดียว และมักมีอาการ autonomic ร่วมด้วย เช่น น้ำตาไหล น้ำมูกไหล ตาแดง
• ข้อ ง. ผิดเพราะ Chronic daily headache ต้องมีอาการปวดศีรษะ &gt;= 15 วันต่อเดือนติดต่อกันเกิน 3 เดือน
• ข้อ จ. ผิดเพราะ Sinus headache จะมีอาการปวดตื้อบริเวณโพรงไซนัสและมีน้ำมูกข้น</t>
        </is>
      </c>
      <c r="L180" s="186" t="n"/>
      <c r="M180" s="186" t="inlineStr">
        <is>
          <t>Neurologic</t>
        </is>
      </c>
      <c r="N180" s="186" t="inlineStr">
        <is>
          <t>Migraine Diagnosis &amp; Clinical Features</t>
        </is>
      </c>
      <c r="O180" s="185" t="inlineStr">
        <is>
          <t>Clinic</t>
        </is>
      </c>
      <c r="P180" s="186" t="inlineStr">
        <is>
          <t>ข้อสอบจริง PLE-CC1 ปี 2566 Day 2 ข้อ 24 [CASE_2566_MIGRAINE_01]</t>
        </is>
      </c>
      <c r="Q180" s="185" t="inlineStr">
        <is>
          <t>ข้อสอบจริง</t>
        </is>
      </c>
      <c r="R180" s="185" t="inlineStr">
        <is>
          <t>2566 Day 2</t>
        </is>
      </c>
      <c r="S180" s="185" t="inlineStr">
        <is>
          <t>CASE_2566_MIGRAINE_01</t>
        </is>
      </c>
    </row>
    <row r="181">
      <c r="A181" s="185" t="n">
        <v>179</v>
      </c>
      <c r="B181" s="186" t="inlineStr">
        <is>
          <t>ผู้ป่วยหญิงไทยอายุ 28 ปี มีอาการปวดศีรษะไมเกรนบริเวณขมับข้างเดียว ปวดตุบๆ คลื่นไส้ ไวต่อแสง ไม่มีแสงวูบวาบนำ มีอาการปวดบ่อยประมาณ 2-3 ครั้งต่อสัปดาห์ รบกวนการทำงานอย่างมาก</t>
        </is>
      </c>
      <c r="C181" s="186" t="inlineStr">
        <is>
          <t>ข้อใดเป็นเกณฑ์บ่งชี้ที่สำคัญที่สุดที่แสดงว่าผู้ป่วยรายนี้จำเป็นต้องได้รับการสั่งใช้ยาป้องกันไมเกรน (Migraine prophylaxis)</t>
        </is>
      </c>
      <c r="D181" s="186" t="n"/>
      <c r="E181" s="186" t="inlineStr">
        <is>
          <t>ลักษณะอาการปวดเป็นแบบปวดตุบๆ ตามจังหวะชีพจร</t>
        </is>
      </c>
      <c r="F181" s="186" t="inlineStr">
        <is>
          <t>ภาวะความเครียดสะสมจากการทำงาน</t>
        </is>
      </c>
      <c r="G181" s="186" t="inlineStr">
        <is>
          <t>ความถี่ของอาการปวดศีรษะ 2-3 ครั้งต่อสัปดาห์ ซึ่งรบกวนชีวิตประจำวันอย่างมีนัยสำคัญ</t>
        </is>
      </c>
      <c r="H181" s="186" t="inlineStr">
        <is>
          <t>อาการคลื่นไส้และไม่อยากมองแสงจ้า</t>
        </is>
      </c>
      <c r="I181" s="186" t="inlineStr">
        <is>
          <t>การไม่มีอาการเห็นแสงวูบวาบนำมาก่อน</t>
        </is>
      </c>
      <c r="J181" s="185" t="inlineStr">
        <is>
          <t>3</t>
        </is>
      </c>
      <c r="K181" s="186" t="inlineStr">
        <is>
          <t>✅ คำตอบที่ถูกต้อง: ข้อ ค. ความถี่ของอาการปวดศีรษะ 2-3 ครั้งต่อสัปดาห์ ซึ่งรบกวนชีวิตประจำวันอย่างมีนัยสำคัญ
🎯 ทำไมข้อนี้ถึงถูก:
เกณฑ์บ่งชี้ในการเริ่มยาป้องกันไมเกรน (Indications for migraine prophylaxis) ตามแนวทางสากล (AHS/AAN และ EFNS) ได้แก่:
1) มีอาการปวดศีรษะไมเกรนตั้งแต่ 2 ครั้งขึ้นไปต่อเดือนที่รบกวนการทำงานหรือการใช้ชีวิตประจำวันอย่างมาก หรือมีความถี่ &gt;= 4 วันต่อเดือน
2) ยารักษาอาการเฉียบพลันไม่ได้ผล มีข้อห้ามใช้ หรือเกิดผลข้างเคียงรุนแรง
3) ผู้ป่วยมีความเสี่ยงต่อการเกิด Medication-overuse headache (MOH) จากการใช้ยาแก้ปวดบ่อยเกินไป
ผู้ป่วยรายนี้มีอาการปวด 2-3 ครั้งต่อสัปดาห์ (ประมาณ 8-12 วันต่อเดือน) จึงมีข้อบ่งชี้ชัดเจนในการเริ่มยาป้องกันไมเกรน
🔍 ข้ออื่นผิดเพราะอะไร:
• ข้อ ก., ข., ง. และ จ. เป็นลักษณะทางคลินิกและปัจจัยกระตุ้นของโรคไมเกรน แต่ไม่ใช่เกณฑ์หลักในการตัดสินใจเริ่มยาป้องกัน</t>
        </is>
      </c>
      <c r="L181" s="186" t="n"/>
      <c r="M181" s="186" t="inlineStr">
        <is>
          <t>Neurologic</t>
        </is>
      </c>
      <c r="N181" s="186" t="inlineStr">
        <is>
          <t>Migraine Prophylaxis Indications &amp; Guidelines</t>
        </is>
      </c>
      <c r="O181" s="185" t="inlineStr">
        <is>
          <t>Clinic</t>
        </is>
      </c>
      <c r="P181" s="186" t="inlineStr">
        <is>
          <t>ข้อสอบจริง PLE-CC1 ปี 2566 Day 2 ข้อ 25 [CASE_2566_MIGRAINE_01]</t>
        </is>
      </c>
      <c r="Q181" s="185" t="inlineStr">
        <is>
          <t>ข้อสอบจริง</t>
        </is>
      </c>
      <c r="R181" s="185" t="inlineStr">
        <is>
          <t>2566 Day 2</t>
        </is>
      </c>
      <c r="S181" s="185" t="inlineStr">
        <is>
          <t>CASE_2566_MIGRAINE_01</t>
        </is>
      </c>
    </row>
    <row r="182">
      <c r="A182" s="185" t="n">
        <v>180</v>
      </c>
      <c r="B182" s="186" t="inlineStr">
        <is>
          <t>ผู้ป่วยหญิงไทยอายุ 28 ปี ไม่มีโรคประจำตัวอื่น ได้รับการวินิจฉัยเป็น Migraine without aura ที่มีอาการปวด 2-3 ครั้งต่อสัปดาห์ และมีข้อบ่งชี้ในการเริ่มยาป้องกันไมเกรน</t>
        </is>
      </c>
      <c r="C182" s="186" t="inlineStr">
        <is>
          <t>ยาป้องกันไมเกรนชนิดรับประทานในข้อใด จัดเป็นยาทางเลือกแรกที่มีหลักฐานเชิงประจักษ์ระดับสูงสุด (Level A) ตามแนวทาง EFNS guidelines สำหรับผู้ป่วยรายนี้</t>
        </is>
      </c>
      <c r="D182" s="186" t="n"/>
      <c r="E182" s="186" t="inlineStr">
        <is>
          <t>Naproxen</t>
        </is>
      </c>
      <c r="F182" s="186" t="inlineStr">
        <is>
          <t>Propranolol</t>
        </is>
      </c>
      <c r="G182" s="186" t="inlineStr">
        <is>
          <t>Pizotifen</t>
        </is>
      </c>
      <c r="H182" s="186" t="inlineStr">
        <is>
          <t>Ergotamine tartrate</t>
        </is>
      </c>
      <c r="I182" s="186" t="inlineStr">
        <is>
          <t>Paracetamol</t>
        </is>
      </c>
      <c r="J182" s="185" t="inlineStr">
        <is>
          <t>2</t>
        </is>
      </c>
      <c r="K182" s="186" t="inlineStr">
        <is>
          <t>✅ คำตอบที่ถูกต้อง: ข้อ ข. Propranolol
🎯 ทำไมข้อนี้ถึงถูก:
ตามแนวทางสากลของยุโรป (EFNS) และสหรัฐอเมริกา (AHS/AAN) ยากลุ่ม Beta-blockers ที่ไม่มี ISA เช่น Propranolol (ขนาด 40-160 mg/วัน) และ Metoprolol จัดเป็นยาป้องกันไมเกรนทางเลือกแรกที่มีระดับหลักฐานเชิงประจักษ์และความน่าเชื่อถือสูงสุด (Level A) มีประสิทธิภาพสูงในการลดความถี่ ความรุนแรง และระยะเวลาในการปวดศีรษะไมเกรน เหมาะสำหรับผู้ป่วยวัยทำงานที่ไม่มีข้อห้ามใช้ เช่น โรคหอบหืด หรือภาวะหัวใจเต้นช้า
🔍 ข้ออื่นผิดเพราะอะไร:
• ข้อ ก. และ ค. Naproxen จัดเป็นยาทางเลือกในการรักษาอาการปวดเฉียบพลัน หรือใช้ป้องกันไมเกรนเฉพาะช่วงมีประจำเดือน (Short-term perimenstrual prophylaxis) ส่วน Pizotifen มีหลักฐานและประสิทธิภาพด้อยกว่า Beta-blockers และทำให้น้ำหนักขึ้นง่วงนอน
• ข้อ ง. และ จ. Ergotamine และ Paracetamol เป็นยาสำหรับบรรเทาอาการปวดเฉียบพลัน (Acute abortive therapy) ห้ามนำมาใช้กินทุกวันเป็นยาป้องกันเด็ดขาดเพราะจะเกิด Medication-overuse headache</t>
        </is>
      </c>
      <c r="L182" s="186" t="n"/>
      <c r="M182" s="186" t="inlineStr">
        <is>
          <t>Neurologic</t>
        </is>
      </c>
      <c r="N182" s="186" t="inlineStr">
        <is>
          <t>Migraine Prophylactic Pharmacotherapy &amp; Beta-blockers</t>
        </is>
      </c>
      <c r="O182" s="185" t="inlineStr">
        <is>
          <t>Clinic</t>
        </is>
      </c>
      <c r="P182" s="186" t="inlineStr">
        <is>
          <t>ข้อสอบจริง PLE-CC1 ปี 2566 Day 2 ข้อ 26 [CASE_2566_MIGRAINE_01]</t>
        </is>
      </c>
      <c r="Q182" s="185" t="inlineStr">
        <is>
          <t>ข้อสอบจริง</t>
        </is>
      </c>
      <c r="R182" s="185" t="inlineStr">
        <is>
          <t>2566 Day 2</t>
        </is>
      </c>
      <c r="S182" s="185" t="inlineStr">
        <is>
          <t>CASE_2566_MIGRAINE_01</t>
        </is>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U126"/>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c r="G1" s="51" t="n"/>
      <c r="H1" s="51" t="n"/>
      <c r="I1" s="51" t="n"/>
      <c r="J1" s="51" t="n"/>
      <c r="K1" s="51" t="n"/>
      <c r="L1" s="51" t="n"/>
      <c r="M1" s="51" t="n"/>
      <c r="N1" s="51" t="n"/>
      <c r="O1" s="51" t="n"/>
      <c r="P1" s="51" t="n"/>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t>
        </is>
      </c>
      <c r="C3" s="186" t="inlineStr">
        <is>
          <t>ข้อใดต่อไปนี้ถูกต้องในการรักษาผู้ป่วยโรคซึมเศร้า</t>
        </is>
      </c>
      <c r="D3" s="186" t="n"/>
      <c r="E3" s="186" t="inlineStr">
        <is>
          <t>การรักษาต้องเริ่มให้ยาในขนาดที่สูง</t>
        </is>
      </c>
      <c r="F3" s="186" t="inlineStr">
        <is>
          <t>การรักษาต้องให้ยาต่อเนื่องเป็นเวลา 6-8 สัปดาห์ ในระยะแรก</t>
        </is>
      </c>
      <c r="G3" s="186" t="inlineStr">
        <is>
          <t>เป็นโรคที่ไม่สามารถรักษาให้หายขาดได้</t>
        </is>
      </c>
      <c r="H3" s="186" t="inlineStr">
        <is>
          <t>จะใช้ยากลุ่ม benzodiazepines ในผู้ป่วยซึมเศร้าที่มีอาการนอนไม่หลับร่วมด้วย</t>
        </is>
      </c>
      <c r="I3" s="188" t="inlineStr">
        <is>
          <t>สามารถหยุดใช้ยาได้ทันที</t>
        </is>
      </c>
      <c r="J3" s="185" t="inlineStr">
        <is>
          <t>2</t>
        </is>
      </c>
      <c r="K3" s="186" t="inlineStr">
        <is>
          <t>✅ คำตอบที่ถูกต้อง: ข้อ ข. การรักษาต้องให้ยาต่อเนื่องเป็นเวลา 6-8 สัปดาห์ ในระยะแรก
🎯 ทำไมข้อนี้ถึงถูก: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t>
        </is>
      </c>
      <c r="L3" s="186" t="n"/>
      <c r="M3" s="186" t="inlineStr">
        <is>
          <t>Psychiatric</t>
        </is>
      </c>
      <c r="N3" s="186" t="inlineStr">
        <is>
          <t>Anxiety/depression</t>
        </is>
      </c>
      <c r="O3" s="185" t="inlineStr">
        <is>
          <t>Clinic</t>
        </is>
      </c>
      <c r="P3" s="186" t="inlineStr">
        <is>
          <t>ข้อ 1 Pharma Plus เล่มม่วง (เฉลยข้อ ข ง)</t>
        </is>
      </c>
      <c r="Q3" s="185" t="inlineStr">
        <is>
          <t>แบบฝึกหัด</t>
        </is>
      </c>
      <c r="R3" s="185" t="inlineStr">
        <is>
          <t>เล่มม่วง</t>
        </is>
      </c>
      <c r="S3" s="185" t="n"/>
    </row>
    <row r="4" ht="24" customHeight="1" s="49">
      <c r="A4" s="187" t="n">
        <v>2</v>
      </c>
      <c r="B4" s="18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t>
        </is>
      </c>
      <c r="C4" s="186" t="inlineStr">
        <is>
          <t>ข้อใดเป็นกลไกของยา sertraline</t>
        </is>
      </c>
      <c r="D4" s="186" t="n"/>
      <c r="E4" s="186" t="inlineStr">
        <is>
          <t>ยับยั้ง alpha adrenergic receptor</t>
        </is>
      </c>
      <c r="F4" s="186" t="inlineStr">
        <is>
          <t>ยับยั้ง beta adrenergic receptor</t>
        </is>
      </c>
      <c r="G4" s="186" t="inlineStr">
        <is>
          <t>ยับยั้งการนำ norepinephrine กลับเข้าสู่ปลายประสาท</t>
        </is>
      </c>
      <c r="H4" s="186" t="inlineStr">
        <is>
          <t>ยับยั้งการนำ dopamine กลับเข้าสู่ปลายประสาท</t>
        </is>
      </c>
      <c r="I4" s="188" t="inlineStr">
        <is>
          <t>ยับยั้งการนำ serotonin กลับเข้าสู่ปลายประสาท</t>
        </is>
      </c>
      <c r="J4" s="185" t="inlineStr">
        <is>
          <t>5</t>
        </is>
      </c>
      <c r="K4" s="186" t="inlineStr">
        <is>
          <t>✅ คำตอบที่ถูกต้อง: ข้อ จ. ยับยั้งการนำ serotonin กลับเข้าสู่ปลายประสาท
🎯 ทำไมข้อนี้ถึงถูก: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t>
        </is>
      </c>
      <c r="L4" s="186" t="n"/>
      <c r="M4" s="186" t="inlineStr">
        <is>
          <t>Psychiatric</t>
        </is>
      </c>
      <c r="N4" s="186" t="inlineStr">
        <is>
          <t>Anxiety/depression</t>
        </is>
      </c>
      <c r="O4" s="185" t="inlineStr">
        <is>
          <t>Clinic</t>
        </is>
      </c>
      <c r="P4" s="186" t="inlineStr">
        <is>
          <t>ข้อ 2 Pharma Plus เล่มม่วง (เฉลยข้อ จ)</t>
        </is>
      </c>
      <c r="Q4" s="185" t="inlineStr">
        <is>
          <t>แบบฝึกหัด</t>
        </is>
      </c>
      <c r="R4" s="185" t="inlineStr">
        <is>
          <t>เล่มม่วง</t>
        </is>
      </c>
      <c r="S4" s="185" t="n"/>
    </row>
    <row r="5" ht="24" customHeight="1" s="49">
      <c r="A5" s="187" t="n">
        <v>3</v>
      </c>
      <c r="B5" s="18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t>
        </is>
      </c>
      <c r="C5" s="186" t="inlineStr">
        <is>
          <t>ข้อใดเป็นอาการไม่พึงประสงค์ที่พบได้บ่อยของ sertraline</t>
        </is>
      </c>
      <c r="D5" s="186" t="n"/>
      <c r="E5" s="186" t="inlineStr">
        <is>
          <t>Insomnia</t>
        </is>
      </c>
      <c r="F5" s="186" t="inlineStr">
        <is>
          <t>Constipation</t>
        </is>
      </c>
      <c r="G5" s="186" t="inlineStr">
        <is>
          <t>Pancreatitis</t>
        </is>
      </c>
      <c r="H5" s="186" t="inlineStr">
        <is>
          <t>Rhinitis</t>
        </is>
      </c>
      <c r="I5" s="188" t="inlineStr">
        <is>
          <t>Tinnitus</t>
        </is>
      </c>
      <c r="J5" s="185" t="inlineStr">
        <is>
          <t>1</t>
        </is>
      </c>
      <c r="K5" s="186" t="inlineStr">
        <is>
          <t>✅ คำตอบที่ถูกต้อง: ข้อ ก. Insomnia
🎯 ทำไมข้อนี้ถึงถูก: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t>
        </is>
      </c>
      <c r="L5" s="186" t="n"/>
      <c r="M5" s="186" t="inlineStr">
        <is>
          <t>Psychiatric</t>
        </is>
      </c>
      <c r="N5" s="186" t="inlineStr">
        <is>
          <t>Anxiety/depression</t>
        </is>
      </c>
      <c r="O5" s="185" t="inlineStr">
        <is>
          <t>Clinic</t>
        </is>
      </c>
      <c r="P5" s="186" t="inlineStr">
        <is>
          <t>ข้อ 3 Pharma Plus เล่มม่วง (เฉลยข้อ ก)</t>
        </is>
      </c>
      <c r="Q5" s="185" t="inlineStr">
        <is>
          <t>แบบฝึกหัด</t>
        </is>
      </c>
      <c r="R5" s="185" t="inlineStr">
        <is>
          <t>เล่มม่วง</t>
        </is>
      </c>
      <c r="S5" s="185" t="n"/>
    </row>
    <row r="6" ht="24" customHeight="1" s="49">
      <c r="A6" s="187" t="n">
        <v>4</v>
      </c>
      <c r="B6" s="18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t>
        </is>
      </c>
      <c r="C6" s="186" t="inlineStr">
        <is>
          <t>ข้อใดไม่ใช่ข้อดีของการใช้ sertraline ในการรักษาอาการซึมเศร้า</t>
        </is>
      </c>
      <c r="D6" s="186" t="n"/>
      <c r="E6" s="186" t="inlineStr">
        <is>
          <t>เห็นผลการรักษาเร็ว</t>
        </is>
      </c>
      <c r="F6" s="186" t="inlineStr">
        <is>
          <t>มีผลน้อยต่อระบบหัวใจและหลอดเลือด</t>
        </is>
      </c>
      <c r="G6" s="186" t="inlineStr">
        <is>
          <t>ไม่ต้องปรับขนาดยาบ่อยครั้ง</t>
        </is>
      </c>
      <c r="H6" s="186" t="inlineStr">
        <is>
          <t>มีผลต่อ severe adverse effect เช่น suicidal thought น้อย</t>
        </is>
      </c>
      <c r="I6" s="188" t="inlineStr">
        <is>
          <t>ไม่มี cholinergic effect</t>
        </is>
      </c>
      <c r="J6" s="185" t="inlineStr">
        <is>
          <t>1</t>
        </is>
      </c>
      <c r="K6" s="186" t="inlineStr">
        <is>
          <t>✅ คำตอบที่ถูกต้อง: ข้อ ก. เห็นผลการรักษาเร็ว
🎯 ทำไมข้อนี้ถึงถูก: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t>
        </is>
      </c>
      <c r="L6" s="186" t="n"/>
      <c r="M6" s="186" t="inlineStr">
        <is>
          <t>Psychiatric</t>
        </is>
      </c>
      <c r="N6" s="186" t="inlineStr">
        <is>
          <t>Anxiety/depression</t>
        </is>
      </c>
      <c r="O6" s="185" t="inlineStr">
        <is>
          <t>Clinic</t>
        </is>
      </c>
      <c r="P6" s="186" t="inlineStr">
        <is>
          <t>ข้อ 4 Pharma Plus เล่มม่วง (เฉลยข้อ ก)</t>
        </is>
      </c>
      <c r="Q6" s="185" t="inlineStr">
        <is>
          <t>แบบฝึกหัด</t>
        </is>
      </c>
      <c r="R6" s="185" t="inlineStr">
        <is>
          <t>เล่มม่วง</t>
        </is>
      </c>
      <c r="S6" s="185" t="n"/>
    </row>
    <row r="7" ht="24" customHeight="1" s="49">
      <c r="A7" s="187" t="n">
        <v>5</v>
      </c>
      <c r="B7" s="18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t>
        </is>
      </c>
      <c r="C7" s="186" t="inlineStr">
        <is>
          <t>ข้อใดเป็นคำแนะนำที่ถูกต้องของผู้ที่ใช้ยา sertraline</t>
        </is>
      </c>
      <c r="D7" s="186" t="n"/>
      <c r="E7" s="186" t="inlineStr">
        <is>
          <t>ห้ามรับประทานยาร่วมกับนม</t>
        </is>
      </c>
      <c r="F7" s="186" t="inlineStr">
        <is>
          <t>รับประทานยาในช่วงเดียวกันในแต่ละวัน</t>
        </is>
      </c>
      <c r="G7" s="186" t="inlineStr">
        <is>
          <t>ค่อยๆ เปลี่ยนอิริยาบถ</t>
        </is>
      </c>
      <c r="H7" s="186" t="inlineStr">
        <is>
          <t>จำกัดน้ำ</t>
        </is>
      </c>
      <c r="I7" s="188" t="inlineStr">
        <is>
          <t>รับประทานยาก่อนนอน</t>
        </is>
      </c>
      <c r="J7" s="185" t="inlineStr">
        <is>
          <t>2</t>
        </is>
      </c>
      <c r="K7" s="186" t="inlineStr">
        <is>
          <t>✅ คำตอบที่ถูกต้อง: ข้อ ข. รับประทานยาในช่วงเดียวกันในแต่ละวัน
🎯 ทำไมข้อนี้ถึงถูก: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t>
        </is>
      </c>
      <c r="L7" s="186" t="n"/>
      <c r="M7" s="186" t="inlineStr">
        <is>
          <t>Psychiatric</t>
        </is>
      </c>
      <c r="N7" s="186" t="inlineStr">
        <is>
          <t>Anxiety/depression</t>
        </is>
      </c>
      <c r="O7" s="185" t="inlineStr">
        <is>
          <t>Clinic</t>
        </is>
      </c>
      <c r="P7" s="186" t="inlineStr">
        <is>
          <t>ข้อ 5 Pharma Plus เล่มม่วง (เฉลยข้อ ข)</t>
        </is>
      </c>
      <c r="Q7" s="185" t="inlineStr">
        <is>
          <t>แบบฝึกหัด</t>
        </is>
      </c>
      <c r="R7" s="185" t="inlineStr">
        <is>
          <t>เล่มม่วง</t>
        </is>
      </c>
      <c r="S7" s="185" t="n"/>
    </row>
    <row r="8" ht="24" customHeight="1" s="49">
      <c r="A8" s="187" t="n">
        <v>6</v>
      </c>
      <c r="B8" s="186"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t>
        </is>
      </c>
      <c r="C8" s="186" t="inlineStr">
        <is>
          <t>ยาใดต่อไปนี้ ไม่ใช่ยาที่ใช้ในการรักษาภาวะซึมเศร้า</t>
        </is>
      </c>
      <c r="D8" s="186" t="n"/>
      <c r="E8" s="186" t="inlineStr">
        <is>
          <t>Imipramine</t>
        </is>
      </c>
      <c r="F8" s="186" t="inlineStr">
        <is>
          <t>Doxepin</t>
        </is>
      </c>
      <c r="G8" s="186" t="inlineStr">
        <is>
          <t>Phenelzine</t>
        </is>
      </c>
      <c r="H8" s="186" t="inlineStr">
        <is>
          <t>Sertraline</t>
        </is>
      </c>
      <c r="I8" s="188" t="inlineStr">
        <is>
          <t>Carbamazepine</t>
        </is>
      </c>
      <c r="J8" s="185" t="inlineStr">
        <is>
          <t>5</t>
        </is>
      </c>
      <c r="K8" s="186" t="inlineStr">
        <is>
          <t>✅ คำตอบที่ถูกต้อง: ข้อ จ. Carbamazepine
🎯 ทำไมข้อนี้ถึงถูก: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t>
        </is>
      </c>
      <c r="L8" s="186" t="n"/>
      <c r="M8" s="186" t="inlineStr">
        <is>
          <t>Psychiatric</t>
        </is>
      </c>
      <c r="N8" s="186" t="inlineStr">
        <is>
          <t>Anxiety/depression</t>
        </is>
      </c>
      <c r="O8" s="185" t="inlineStr">
        <is>
          <t>Clinic</t>
        </is>
      </c>
      <c r="P8" s="186" t="inlineStr">
        <is>
          <t>ข้อ 6 Pharma Plus เล่มม่วง (เฉลยข้อ จ)</t>
        </is>
      </c>
      <c r="Q8" s="185" t="inlineStr">
        <is>
          <t>แบบฝึกหัด</t>
        </is>
      </c>
      <c r="R8" s="185" t="inlineStr">
        <is>
          <t>เล่มม่วง</t>
        </is>
      </c>
      <c r="S8" s="185" t="n"/>
    </row>
    <row r="9" ht="24" customHeight="1" s="49">
      <c r="A9" s="187" t="n">
        <v>7</v>
      </c>
      <c r="B9" s="186" t="n"/>
      <c r="C9" s="186" t="inlineStr">
        <is>
          <t>ข้อใดถูกต้องเกี่ยวกับการใช้ยาเพื่อรักษาภาวะซึมเศร้าและการเกิดปฏิกิริยาระหว่างยา</t>
        </is>
      </c>
      <c r="D9" s="186" t="n"/>
      <c r="E9" s="186" t="inlineStr">
        <is>
          <t>การสูบบุหรี่ทำให้ระดับของยา TCA ในเลือดเพิ่มขึ้นอย่างมีนัยสำคัญ</t>
        </is>
      </c>
      <c r="F9" s="186" t="inlineStr">
        <is>
          <t>ผู้ป่วยที่ได้รับยา MAOI ไม่ควรรับประทานอาหารที่มี tyramine สูง เช่น เนยแข็ง</t>
        </is>
      </c>
      <c r="G9" s="186" t="inlineStr">
        <is>
          <t>ยากลุ่ม SSRI สามารถใช้ร่วมกับยากลุ่ม MAOI ได้โดยไม่ต้องปรับขนาดยา</t>
        </is>
      </c>
      <c r="H9" s="186" t="inlineStr">
        <is>
          <t>เมื่อหยุดยา MAOI แล้วสามารถเริ่มใช้ยา SSRI ได้ทันที</t>
        </is>
      </c>
      <c r="I9" s="188" t="inlineStr">
        <is>
          <t>ยากลุ่ม TCA ไม่มีผลต่อระบบ Cholinergic จึงไม่พบอาการปากแห้ง ตาพร่า</t>
        </is>
      </c>
      <c r="J9" s="185" t="n">
        <v>2</v>
      </c>
      <c r="K9" s="186" t="inlineStr">
        <is>
          <t>✅ คำตอบที่ถูกต้อง: ข้อ ข. ผู้ป่วยที่ได้รับยา MAOI ไม่ควรรับประทานอาหารที่มี tyramine สูง เช่น เนยแข็ง
🎯 ทำไมข้อนี้ถึงถูก:
สาร Tyramine ในอาหารหมักดองจะถูกย่อยสลายโดยเอนไซม์ MAO ในทางเดินอาหาร หากผู้ป่วยได้รับยา MAOI จะทำให้ Tyramine ดูดซึมเข้าสู่กระแสเลือดและกระตุ้นการหลั่ง Norepinephrine ปริมาณมาก เกิดภาวะ Hypertensive crisis ได้
🔍 ข้ออื่นผิดเพราะอะไร:
• ข้อ ก.: การสูบบุหรี่ทำให้ระดับของยา TCA ในเลือดลดลงเนื่องจากการชักนำเอนไซม์ CYP1A2 ไม่ใช่เพิ่มฤทธิ์
• ข้อ ค.: ยากลุ่ม SSRI ห้ามใช้ร่วมกับยากลุ่ม MAOI เนื่องจากเสี่ยงต่อการเกิด Serotonin Syndrome ที่รุนแรงถึงแก่ชีวิต
• ข้อ ง.: เมื่อหยุดยา MAOI แล้ว ไม่สามารถเริ่มใช้ SSRI ได้ทันที ต้องเว้นระยะเวลา Washout period อย่างน้อย 14 วัน
• ข้อ จ.: ยากลุ่ม TCA มีฤทธิ์ Anticholinergic ทำให้เกิดอาการข้างเคียง เช่น ปากแห้ง ตาพร่า ท้องผูก และปัสสาวะคั่ง</t>
        </is>
      </c>
      <c r="L9" s="186" t="n"/>
      <c r="M9" s="186" t="inlineStr">
        <is>
          <t>Psychiatric</t>
        </is>
      </c>
      <c r="N9" s="186" t="inlineStr">
        <is>
          <t>Anxiety/depression</t>
        </is>
      </c>
      <c r="O9" s="185" t="inlineStr">
        <is>
          <t>Clinic</t>
        </is>
      </c>
      <c r="P9" s="186" t="inlineStr">
        <is>
          <t>ข้อ 7 Pharma Plus เล่มม่วง (เฉลยข้อ ก ง)</t>
        </is>
      </c>
      <c r="Q9" s="185" t="inlineStr">
        <is>
          <t>แบบฝึกหัด</t>
        </is>
      </c>
      <c r="R9" s="185" t="inlineStr">
        <is>
          <t>เล่มม่วง</t>
        </is>
      </c>
      <c r="S9" s="185" t="n"/>
    </row>
    <row r="10" ht="24" customHeight="1" s="49">
      <c r="A10" s="187" t="n">
        <v>8</v>
      </c>
      <c r="B10" s="186" t="n"/>
      <c r="C10" s="186" t="inlineStr">
        <is>
          <t>St. John's wort ออกฤทธิ์เหมือนยากลุ่มใด</t>
        </is>
      </c>
      <c r="D10" s="186" t="n"/>
      <c r="E10" s="186" t="inlineStr">
        <is>
          <t>MOAI</t>
        </is>
      </c>
      <c r="F10" s="186" t="inlineStr">
        <is>
          <t>BZs</t>
        </is>
      </c>
      <c r="G10" s="186" t="inlineStr">
        <is>
          <t>TCA</t>
        </is>
      </c>
      <c r="H10" s="186" t="inlineStr">
        <is>
          <t>α2 Blocker</t>
        </is>
      </c>
      <c r="I10" s="188" t="inlineStr">
        <is>
          <t>Barbiturates</t>
        </is>
      </c>
      <c r="J10" s="185" t="inlineStr">
        <is>
          <t>3</t>
        </is>
      </c>
      <c r="K10" s="186" t="inlineStr">
        <is>
          <t>✅ คำตอบที่ถูกต้อง: ข้อ ค. TCA
🎯 ทำไมข้อนี้ถึงถูก: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t>
        </is>
      </c>
      <c r="L10" s="186" t="n"/>
      <c r="M10" s="186" t="inlineStr">
        <is>
          <t>Psychiatric</t>
        </is>
      </c>
      <c r="N10" s="186" t="inlineStr">
        <is>
          <t>Anxiety/depression</t>
        </is>
      </c>
      <c r="O10" s="185" t="inlineStr">
        <is>
          <t>Clinic</t>
        </is>
      </c>
      <c r="P10" s="186" t="inlineStr">
        <is>
          <t>ข้อ 8 Pharma Plus เล่มม่วง (เฉลยข้อ ค)</t>
        </is>
      </c>
      <c r="Q10" s="185" t="inlineStr">
        <is>
          <t>แบบฝึกหัด</t>
        </is>
      </c>
      <c r="R10" s="185" t="inlineStr">
        <is>
          <t>เล่มม่วง</t>
        </is>
      </c>
      <c r="S10" s="185" t="n"/>
    </row>
    <row r="11" ht="24" customHeight="1" s="49">
      <c r="A11" s="187" t="n">
        <v>9</v>
      </c>
      <c r="B11" s="186" t="n"/>
      <c r="C11" s="186" t="inlineStr">
        <is>
          <t>เพราะเหตุใด St. John's wort จึงทำให้เกิดปฏิกิริยาระหว่างยาหลายกลุ่ม</t>
        </is>
      </c>
      <c r="D11" s="186" t="n"/>
      <c r="E11" s="186" t="inlineStr">
        <is>
          <t>เพิ่มการสร้าง isozyme cytochrome P450</t>
        </is>
      </c>
      <c r="F11" s="186" t="inlineStr">
        <is>
          <t>มีความสามารถในการจับกับรีเซ็ปเตอร์ได้หลายชนิด</t>
        </is>
      </c>
      <c r="G11" s="186" t="inlineStr">
        <is>
          <t>กระตุ้นการจับกับโปรตีนในเลือดหลายชนิด</t>
        </is>
      </c>
      <c r="H11" s="186" t="inlineStr">
        <is>
          <t>สามารถทำปฏิกิริยาทางเคมีโดยตรงกับยาหลายชนิด</t>
        </is>
      </c>
      <c r="I11" s="188" t="inlineStr">
        <is>
          <t>เพิ่มอัตราการขับออกของยาที่ไต</t>
        </is>
      </c>
      <c r="J11" s="185" t="inlineStr">
        <is>
          <t>1</t>
        </is>
      </c>
      <c r="K11" s="186" t="inlineStr">
        <is>
          <t>✅ คำตอบที่ถูกต้อง: ข้อ ก. เพิ่มการสร้าง isozyme cytochrome P450
🎯 ทำไมข้อนี้ถึงถูก: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t>
        </is>
      </c>
      <c r="L11" s="186" t="n"/>
      <c r="M11" s="186" t="inlineStr">
        <is>
          <t>Psychiatric</t>
        </is>
      </c>
      <c r="N11" s="186" t="inlineStr">
        <is>
          <t>Anxiety/depression</t>
        </is>
      </c>
      <c r="O11" s="185" t="inlineStr">
        <is>
          <t>Clinic</t>
        </is>
      </c>
      <c r="P11" s="186" t="inlineStr">
        <is>
          <t>ข้อ 9 Pharma Plus เล่มม่วง (เฉลยข้อ ก)</t>
        </is>
      </c>
      <c r="Q11" s="185" t="inlineStr">
        <is>
          <t>แบบฝึกหัด</t>
        </is>
      </c>
      <c r="R11" s="185" t="inlineStr">
        <is>
          <t>เล่มม่วง</t>
        </is>
      </c>
      <c r="S11" s="185" t="n"/>
    </row>
    <row r="12" ht="24" customHeight="1" s="49">
      <c r="A12" s="187" t="n">
        <v>10</v>
      </c>
      <c r="B12" s="186" t="n"/>
      <c r="C12" s="186" t="inlineStr">
        <is>
          <t>กลไกการออกฤทธิ์ของ amitriptyline คือข้อใด</t>
        </is>
      </c>
      <c r="D12" s="186" t="n"/>
      <c r="E12" s="186" t="inlineStr">
        <is>
          <t>ยับยั้งการทำงานของ DA transporter</t>
        </is>
      </c>
      <c r="F12" s="186" t="inlineStr">
        <is>
          <t>ยับยั้งการ reuptake ของ NE ที่ปลายประสาท</t>
        </is>
      </c>
      <c r="G12" s="186" t="inlineStr">
        <is>
          <t>ยับยั้งการทำงานของ MOA enzyme</t>
        </is>
      </c>
      <c r="H12" s="186" t="inlineStr">
        <is>
          <t>กระตุ้น 5-HT receptor</t>
        </is>
      </c>
      <c r="I12" s="188" t="inlineStr">
        <is>
          <t>กระตุ้น α2-adrenergic receptor</t>
        </is>
      </c>
      <c r="J12" s="185" t="inlineStr">
        <is>
          <t>2</t>
        </is>
      </c>
      <c r="K12" s="186" t="inlineStr">
        <is>
          <t>✅ คำตอบที่ถูกต้อง: ข้อ ข. ยับยั้งการ reuptake ของ NE ที่ปลายประสาท
🎯 ทำไมข้อนี้ถึงถูก: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t>
        </is>
      </c>
      <c r="L12" s="186" t="n"/>
      <c r="M12" s="186" t="inlineStr">
        <is>
          <t>Psychiatric</t>
        </is>
      </c>
      <c r="N12" s="186" t="inlineStr">
        <is>
          <t>Anxiety/depression</t>
        </is>
      </c>
      <c r="O12" s="185" t="inlineStr">
        <is>
          <t>Clinic</t>
        </is>
      </c>
      <c r="P12" s="186" t="inlineStr">
        <is>
          <t>ข้อ 10 Pharma Plus เล่มม่วง (เฉลยข้อ ข)</t>
        </is>
      </c>
      <c r="Q12" s="185" t="inlineStr">
        <is>
          <t>แบบฝึกหัด</t>
        </is>
      </c>
      <c r="R12" s="185" t="inlineStr">
        <is>
          <t>เล่มม่วง</t>
        </is>
      </c>
      <c r="S12" s="185" t="n"/>
    </row>
    <row r="13" ht="24" customHeight="1" s="49">
      <c r="A13" s="187" t="n">
        <v>11</v>
      </c>
      <c r="B13" s="186" t="n"/>
      <c r="C13" s="186" t="inlineStr">
        <is>
          <t>ต่อไปนี้เป็น side effect ที่เกิดจากการใช้ยา amitriptyline ยกเว้น</t>
        </is>
      </c>
      <c r="D13" s="186" t="n"/>
      <c r="E13" s="186" t="inlineStr">
        <is>
          <t>Sedation</t>
        </is>
      </c>
      <c r="F13" s="186" t="inlineStr">
        <is>
          <t>Dry mouth</t>
        </is>
      </c>
      <c r="G13" s="186" t="inlineStr">
        <is>
          <t>Orthostatic hypotension</t>
        </is>
      </c>
      <c r="H13" s="186" t="inlineStr">
        <is>
          <t>Urinary retention</t>
        </is>
      </c>
      <c r="I13" s="188" t="inlineStr">
        <is>
          <t>Hyperuricemia</t>
        </is>
      </c>
      <c r="J13" s="185" t="inlineStr">
        <is>
          <t>5</t>
        </is>
      </c>
      <c r="K13" s="186" t="inlineStr">
        <is>
          <t>✅ คำตอบที่ถูกต้อง: ข้อ จ. Hyperuricemia
🎯 ทำไมข้อนี้ถึงถูก: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t>
        </is>
      </c>
      <c r="L13" s="186" t="n"/>
      <c r="M13" s="186" t="inlineStr">
        <is>
          <t>Psychiatric</t>
        </is>
      </c>
      <c r="N13" s="186" t="inlineStr">
        <is>
          <t>Anxiety/depression</t>
        </is>
      </c>
      <c r="O13" s="185" t="inlineStr">
        <is>
          <t>Clinic</t>
        </is>
      </c>
      <c r="P13" s="186" t="inlineStr">
        <is>
          <t>ข้อ 11 Pharma Plus เล่มม่วง (เฉลยข้อ จ)</t>
        </is>
      </c>
      <c r="Q13" s="185" t="inlineStr">
        <is>
          <t>แบบฝึกหัด</t>
        </is>
      </c>
      <c r="R13" s="185" t="inlineStr">
        <is>
          <t>เล่มม่วง</t>
        </is>
      </c>
      <c r="S13" s="185" t="n"/>
    </row>
    <row r="14" ht="24" customHeight="1" s="49">
      <c r="A14" s="187" t="n">
        <v>12</v>
      </c>
      <c r="B14" s="186" t="n"/>
      <c r="C14" s="186" t="inlineStr">
        <is>
          <t>กลไกการออกฤทธิ์ของ fluoxetine คือข้อใด</t>
        </is>
      </c>
      <c r="D14" s="186" t="n"/>
      <c r="E14" s="186" t="inlineStr">
        <is>
          <t>ยับยั้งการทำงานของ DA transporter</t>
        </is>
      </c>
      <c r="F14" s="186" t="inlineStr">
        <is>
          <t>ยับยั้งการทำงานของ NE transporter</t>
        </is>
      </c>
      <c r="G14" s="186" t="inlineStr">
        <is>
          <t>ยับยั้งการทำงานของ 5-HT transporter</t>
        </is>
      </c>
      <c r="H14" s="186" t="inlineStr">
        <is>
          <t>ยับยั้งการทำงานของ MOA-A enzyme</t>
        </is>
      </c>
      <c r="I14" s="188" t="inlineStr">
        <is>
          <t>ยับยั้งการทำงานของ MOA-B enzyme</t>
        </is>
      </c>
      <c r="J14" s="185" t="inlineStr">
        <is>
          <t>3</t>
        </is>
      </c>
      <c r="K14" s="186" t="inlineStr">
        <is>
          <t>✅ คำตอบที่ถูกต้อง: ข้อ ค. ยับยั้งการทำงานของ 5-HT transporter
🎯 ทำไมข้อนี้ถึงถูก: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t>
        </is>
      </c>
      <c r="L14" s="186" t="n"/>
      <c r="M14" s="186" t="inlineStr">
        <is>
          <t>Psychiatric</t>
        </is>
      </c>
      <c r="N14" s="186" t="inlineStr">
        <is>
          <t>Anxiety/depression</t>
        </is>
      </c>
      <c r="O14" s="185" t="inlineStr">
        <is>
          <t>Clinic</t>
        </is>
      </c>
      <c r="P14" s="186" t="inlineStr">
        <is>
          <t>ข้อ 12 Pharma Plus เล่มม่วง (เฉลยข้อ ค)</t>
        </is>
      </c>
      <c r="Q14" s="185" t="inlineStr">
        <is>
          <t>แบบฝึกหัด</t>
        </is>
      </c>
      <c r="R14" s="185" t="inlineStr">
        <is>
          <t>เล่มม่วง</t>
        </is>
      </c>
      <c r="S14" s="185" t="n"/>
    </row>
    <row r="15" ht="24" customHeight="1" s="49">
      <c r="A15" s="187" t="n">
        <v>13</v>
      </c>
      <c r="B15" s="186"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t>
        </is>
      </c>
      <c r="C15" s="186" t="inlineStr">
        <is>
          <t>ท่านคิดว่ายาที่เหมาะสมผู้ป่วย คือ</t>
        </is>
      </c>
      <c r="D15" s="186" t="n"/>
      <c r="E15" s="186" t="inlineStr">
        <is>
          <t>Lithium carbonate</t>
        </is>
      </c>
      <c r="F15" s="186" t="inlineStr">
        <is>
          <t>Clozapine</t>
        </is>
      </c>
      <c r="G15" s="186" t="inlineStr">
        <is>
          <t>Chlorpromazine</t>
        </is>
      </c>
      <c r="H15" s="186" t="inlineStr">
        <is>
          <t>Haloperidol</t>
        </is>
      </c>
      <c r="I15" s="188" t="inlineStr">
        <is>
          <t>Diazepam</t>
        </is>
      </c>
      <c r="J15" s="185" t="inlineStr">
        <is>
          <t>5</t>
        </is>
      </c>
      <c r="K15" s="186" t="inlineStr">
        <is>
          <t>✅ คำตอบที่ถูกต้อง: ข้อ จ. Diazepam
🎯 ทำไมข้อนี้ถึงถูก: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t>
        </is>
      </c>
      <c r="L15" s="186" t="n"/>
      <c r="M15" s="186" t="inlineStr">
        <is>
          <t>Psychiatric</t>
        </is>
      </c>
      <c r="N15" s="186" t="inlineStr">
        <is>
          <t>Anxiety/depression</t>
        </is>
      </c>
      <c r="O15" s="185" t="inlineStr">
        <is>
          <t>Clinic</t>
        </is>
      </c>
      <c r="P15" s="186" t="inlineStr">
        <is>
          <t>ข้อ 13 Pharma Plus เล่มม่วง (เฉลยข้อ จ)</t>
        </is>
      </c>
      <c r="Q15" s="185" t="inlineStr">
        <is>
          <t>แบบฝึกหัด</t>
        </is>
      </c>
      <c r="R15" s="185" t="inlineStr">
        <is>
          <t>เล่มม่วง</t>
        </is>
      </c>
      <c r="S15" s="185" t="n"/>
    </row>
    <row r="16" ht="24" customHeight="1" s="49">
      <c r="A16" s="187" t="n">
        <v>14</v>
      </c>
      <c r="B16" s="186" t="n"/>
      <c r="C16" s="186"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D16" s="186" t="n"/>
      <c r="E16" s="186" t="inlineStr">
        <is>
          <t>Venlafaxine</t>
        </is>
      </c>
      <c r="F16" s="186" t="inlineStr">
        <is>
          <t>Paroxetine</t>
        </is>
      </c>
      <c r="G16" s="186" t="inlineStr">
        <is>
          <t>Amitriptyline</t>
        </is>
      </c>
      <c r="H16" s="186" t="inlineStr">
        <is>
          <t>Bupropion</t>
        </is>
      </c>
      <c r="I16" s="188" t="inlineStr">
        <is>
          <t>Sertraline</t>
        </is>
      </c>
      <c r="J16" s="185" t="inlineStr">
        <is>
          <t>3</t>
        </is>
      </c>
      <c r="K16" s="186" t="inlineStr">
        <is>
          <t>✅ คำตอบที่ถูกต้อง: ข้อ ค. Amitriptyline
🎯 ทำไมข้อนี้ถึงถูก: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t>
        </is>
      </c>
      <c r="L16" s="186" t="n"/>
      <c r="M16" s="186" t="inlineStr">
        <is>
          <t>Psychiatric</t>
        </is>
      </c>
      <c r="N16" s="186" t="inlineStr">
        <is>
          <t>Anxiety/depression</t>
        </is>
      </c>
      <c r="O16" s="185" t="inlineStr">
        <is>
          <t>Clinic</t>
        </is>
      </c>
      <c r="P16" s="186" t="inlineStr">
        <is>
          <t>ข้อ 14 Pharma Plus เล่มม่วง (เฉลยข้อ ค)</t>
        </is>
      </c>
      <c r="Q16" s="185" t="inlineStr">
        <is>
          <t>แบบฝึกหัด</t>
        </is>
      </c>
      <c r="R16" s="185" t="inlineStr">
        <is>
          <t>เล่มม่วง</t>
        </is>
      </c>
      <c r="S16" s="185" t="n"/>
    </row>
    <row r="17" ht="24" customHeight="1" s="49">
      <c r="A17" s="187" t="n">
        <v>15</v>
      </c>
      <c r="B17" s="186" t="n"/>
      <c r="C17" s="186"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D17" s="186" t="n"/>
      <c r="E17" s="186" t="inlineStr">
        <is>
          <t>Imipramine</t>
        </is>
      </c>
      <c r="F17" s="186" t="inlineStr">
        <is>
          <t>Clomipramine</t>
        </is>
      </c>
      <c r="G17" s="186" t="inlineStr">
        <is>
          <t>Amitriptyline</t>
        </is>
      </c>
      <c r="H17" s="186" t="inlineStr">
        <is>
          <t>Doxepin</t>
        </is>
      </c>
      <c r="I17" s="188" t="inlineStr">
        <is>
          <t>Sertraline</t>
        </is>
      </c>
      <c r="J17" s="185" t="inlineStr">
        <is>
          <t>5</t>
        </is>
      </c>
      <c r="K17" s="186" t="inlineStr">
        <is>
          <t>✅ คำตอบที่ถูกต้อง: ข้อ จ. Sertraline
🎯 ทำไมข้อนี้ถึงถูก: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t>
        </is>
      </c>
      <c r="L17" s="186" t="n"/>
      <c r="M17" s="186" t="inlineStr">
        <is>
          <t>Psychiatric</t>
        </is>
      </c>
      <c r="N17" s="186" t="inlineStr">
        <is>
          <t>Anxiety/depression</t>
        </is>
      </c>
      <c r="O17" s="185" t="inlineStr">
        <is>
          <t>Clinic</t>
        </is>
      </c>
      <c r="P17" s="186" t="inlineStr">
        <is>
          <t>ข้อ 15 Pharma Plus เล่มม่วง (เฉลยข้อ จ)</t>
        </is>
      </c>
      <c r="Q17" s="185" t="inlineStr">
        <is>
          <t>แบบฝึกหัด</t>
        </is>
      </c>
      <c r="R17" s="185" t="inlineStr">
        <is>
          <t>เล่มม่วง</t>
        </is>
      </c>
      <c r="S17" s="185" t="n"/>
    </row>
    <row r="18" ht="24" customHeight="1" s="49">
      <c r="A18" s="187" t="n">
        <v>16</v>
      </c>
      <c r="B18" s="186" t="n"/>
      <c r="C18" s="186" t="inlineStr">
        <is>
          <t>คำแนะนำในการใช้ยากลุ่ม antidepressant ที่สำคัญเพื่อช่วยเพิ่มความร่วมมือในการใช้ยาของผู้ป่วย คือ</t>
        </is>
      </c>
      <c r="D18" s="186" t="n"/>
      <c r="E18" s="186" t="inlineStr">
        <is>
          <t>ควรแนะนำให้ผู้ป่วยใช้ยาหลังอาหารเท่านั้นจะได้ไม่ลืมใช้ยา</t>
        </is>
      </c>
      <c r="F18" s="186"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G18" s="186" t="inlineStr">
        <is>
          <t>ควรแนะนำให้ผู้ป่วยดื่มน้ำมากๆ เพื่อลดการระคายเคืองกระเพาะอาหาร</t>
        </is>
      </c>
      <c r="H18" s="186" t="inlineStr">
        <is>
          <t>ควรแนะนำการเพิ่มและลดขนาดยาให้ผู้ป่วยเพื่อให้ผู้ป่วยสามารถปรับขนาดยาได้เองตามอาการ</t>
        </is>
      </c>
      <c r="I18" s="188" t="inlineStr">
        <is>
          <t>ควรแนะนำให้ผู้ป่วยหยุดยาทันทีเมื่อเกิดอาการข้างเคียง เช่น นอนไม่หลับ</t>
        </is>
      </c>
      <c r="J18" s="185" t="inlineStr">
        <is>
          <t>2</t>
        </is>
      </c>
      <c r="K18" s="186"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ทำไมข้อนี้ถึงถูก: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t>
        </is>
      </c>
      <c r="L18" s="186" t="n"/>
      <c r="M18" s="186" t="inlineStr">
        <is>
          <t>Psychiatric</t>
        </is>
      </c>
      <c r="N18" s="186" t="inlineStr">
        <is>
          <t>Anxiety/depression</t>
        </is>
      </c>
      <c r="O18" s="185" t="inlineStr">
        <is>
          <t>Clinic</t>
        </is>
      </c>
      <c r="P18" s="186" t="inlineStr">
        <is>
          <t>ข้อ 16 Pharma Plus เล่มม่วง (เฉลยข้อ ข)</t>
        </is>
      </c>
      <c r="Q18" s="185" t="inlineStr">
        <is>
          <t>แบบฝึกหัด</t>
        </is>
      </c>
      <c r="R18" s="185" t="inlineStr">
        <is>
          <t>เล่มม่วง</t>
        </is>
      </c>
      <c r="S18" s="185" t="n"/>
    </row>
    <row r="19" ht="24" customHeight="1" s="49">
      <c r="A19" s="187" t="n">
        <v>17</v>
      </c>
      <c r="B19" s="186" t="n"/>
      <c r="C19" s="186"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D19" s="186" t="n"/>
      <c r="E19" s="186" t="inlineStr">
        <is>
          <t>สามารถหยุดได้ทันทีโดยไม่ต้องปรับเปลี่ยนขนาดยาใหม่</t>
        </is>
      </c>
      <c r="F19" s="186" t="inlineStr">
        <is>
          <t>ให้ triazolam ก่อนแล้วค่อยๆ ลดขนาดยาที่ผู้ป่วยรับอยู่สัปดาห์ละ 25% ของขนาดยาที่ให้ผลรักษา</t>
        </is>
      </c>
      <c r="G19" s="186" t="inlineStr">
        <is>
          <t>ให้ olanzapine ก่อนแล้วค่อยๆ บดขนาดยาที่ผู้ป่วยได้รับอยู่สัปดาห์ละ 75% ของยาที่ให้ผลรักษา</t>
        </is>
      </c>
      <c r="H19" s="186" t="inlineStr">
        <is>
          <t>ค่อยๆ ลดขนาดยาที่ผู้ป่วยได้รับอยู่สัปดาห์ละ 25% ของขนาดยาที่ให้ผลในการรักษา</t>
        </is>
      </c>
      <c r="I19" s="188" t="inlineStr">
        <is>
          <t>ให้ผู้ป่วยรับประทานยาที่ได้รับต่อไปอีก 1 สัปดาห์ จากนั้นจึงสามารถหยุดยาได้ทันที</t>
        </is>
      </c>
      <c r="J19" s="185" t="inlineStr">
        <is>
          <t>4</t>
        </is>
      </c>
      <c r="K19" s="186" t="inlineStr">
        <is>
          <t>✅ คำตอบที่ถูกต้อง: ข้อ ง. ค่อยๆ ลดขนาดยาที่ผู้ป่วยได้รับอยู่สัปดาห์ละ 25% ของขนาดยาที่ให้ผลในการรักษา
🎯 ทำไมข้อนี้ถึงถูก: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t>
        </is>
      </c>
      <c r="L19" s="186" t="n"/>
      <c r="M19" s="186" t="inlineStr">
        <is>
          <t>Psychiatric</t>
        </is>
      </c>
      <c r="N19" s="186" t="inlineStr">
        <is>
          <t>Anxiety/depression</t>
        </is>
      </c>
      <c r="O19" s="185" t="inlineStr">
        <is>
          <t>Clinic</t>
        </is>
      </c>
      <c r="P19" s="186" t="inlineStr">
        <is>
          <t>ข้อ 17 Pharma Plus เล่มม่วง (เฉลยข้อ ง)</t>
        </is>
      </c>
      <c r="Q19" s="185" t="inlineStr">
        <is>
          <t>แบบฝึกหัด</t>
        </is>
      </c>
      <c r="R19" s="185" t="inlineStr">
        <is>
          <t>เล่มม่วง</t>
        </is>
      </c>
      <c r="S19" s="185" t="n"/>
    </row>
    <row r="20" ht="24" customHeight="1" s="49">
      <c r="A20" s="187" t="n">
        <v>18</v>
      </c>
      <c r="B20" s="186" t="inlineStr">
        <is>
          <t>สถานการณ์ที่ 4 หญิงไทยอายุ 45 ปี ช่วงนี้เครียดนอนไม่หลับมาหลายวัน ต้องใช้เวลานานกว่าจะหลับ</t>
        </is>
      </c>
      <c r="C20" s="186" t="inlineStr">
        <is>
          <t>ยาใดเหมาะสมที่สุด เมื่อพิจารณาตามประสิทธิภาพ ข้อบ่งใช้ หรือค่าครึ่งชีวิต</t>
        </is>
      </c>
      <c r="D20" s="186" t="n"/>
      <c r="E20" s="186" t="inlineStr">
        <is>
          <t>Clonazepam</t>
        </is>
      </c>
      <c r="F20" s="186" t="inlineStr">
        <is>
          <t>Diazepam</t>
        </is>
      </c>
      <c r="G20" s="186" t="inlineStr">
        <is>
          <t>Flunitrazepam</t>
        </is>
      </c>
      <c r="H20" s="186" t="inlineStr">
        <is>
          <t>Lorazepam</t>
        </is>
      </c>
      <c r="I20" s="188" t="inlineStr">
        <is>
          <t>Temazepam</t>
        </is>
      </c>
      <c r="J20" s="185" t="inlineStr">
        <is>
          <t>5</t>
        </is>
      </c>
      <c r="K20" s="186" t="inlineStr">
        <is>
          <t>✅ คำตอบที่ถูกต้อง: ข้อ จ. Temazepam
🎯 ทำไมข้อนี้ถึงถูก: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t>
        </is>
      </c>
      <c r="L20" s="186" t="n"/>
      <c r="M20" s="186" t="inlineStr">
        <is>
          <t>Psychiatric</t>
        </is>
      </c>
      <c r="N20" s="186" t="inlineStr">
        <is>
          <t>Insomnia</t>
        </is>
      </c>
      <c r="O20" s="185" t="inlineStr">
        <is>
          <t>Clinic</t>
        </is>
      </c>
      <c r="P20" s="186" t="inlineStr">
        <is>
          <t>ข้อ 18 Pharma Plus เล่มม่วง (เฉลยข้อ จ)</t>
        </is>
      </c>
      <c r="Q20" s="185" t="inlineStr">
        <is>
          <t>แบบฝึกหัด</t>
        </is>
      </c>
      <c r="R20" s="185" t="inlineStr">
        <is>
          <t>เล่มม่วง</t>
        </is>
      </c>
      <c r="S20" s="185" t="n"/>
    </row>
    <row r="21" ht="24" customHeight="1" s="49">
      <c r="A21" s="187" t="n">
        <v>19</v>
      </c>
      <c r="B21" s="186" t="n"/>
      <c r="C21" s="186" t="inlineStr">
        <is>
          <t>กลไการออกฤทธิ์ของยากลุ่ม benzodiazepine คือ</t>
        </is>
      </c>
      <c r="D21" s="186" t="n"/>
      <c r="E21" s="186" t="inlineStr">
        <is>
          <t>กระตุ้น 5-HT receptor</t>
        </is>
      </c>
      <c r="F21" s="186" t="inlineStr">
        <is>
          <t>กระตุ้น dopamine receptor</t>
        </is>
      </c>
      <c r="G21" s="186" t="inlineStr">
        <is>
          <t>กระตุ้น GABA receptor</t>
        </is>
      </c>
      <c r="H21" s="186" t="inlineStr">
        <is>
          <t>กระตุ้น glutamate receptor</t>
        </is>
      </c>
      <c r="I21" s="188" t="inlineStr">
        <is>
          <t>กระตุ้น muscarinic receptor</t>
        </is>
      </c>
      <c r="J21" s="185" t="inlineStr">
        <is>
          <t>3</t>
        </is>
      </c>
      <c r="K21" s="186" t="inlineStr">
        <is>
          <t>✅ คำตอบที่ถูกต้อง: ข้อ ค. กระตุ้น GABA receptor
🎯 ทำไมข้อนี้ถึงถูก: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t>
        </is>
      </c>
      <c r="L21" s="186" t="n"/>
      <c r="M21" s="186" t="inlineStr">
        <is>
          <t>Psychiatric</t>
        </is>
      </c>
      <c r="N21" s="186" t="inlineStr">
        <is>
          <t>Anxiety/depression</t>
        </is>
      </c>
      <c r="O21" s="185" t="inlineStr">
        <is>
          <t>Clinic</t>
        </is>
      </c>
      <c r="P21" s="186" t="inlineStr">
        <is>
          <t>ข้อ 19 Pharma Plus เล่มม่วง (เฉลยข้อ ค)</t>
        </is>
      </c>
      <c r="Q21" s="185" t="inlineStr">
        <is>
          <t>แบบฝึกหัด</t>
        </is>
      </c>
      <c r="R21" s="185" t="inlineStr">
        <is>
          <t>เล่มม่วง</t>
        </is>
      </c>
      <c r="S21" s="185" t="n"/>
    </row>
    <row r="22" ht="24" customHeight="1" s="49">
      <c r="A22" s="187" t="n">
        <v>20</v>
      </c>
      <c r="B22" s="186" t="n"/>
      <c r="C22" s="186" t="inlineStr">
        <is>
          <t>Benzodiazepine ไม่ใช้ในการรักษาใด</t>
        </is>
      </c>
      <c r="D22" s="186" t="n"/>
      <c r="E22" s="186" t="inlineStr">
        <is>
          <t>Anxiety</t>
        </is>
      </c>
      <c r="F22" s="186" t="inlineStr">
        <is>
          <t>OCD</t>
        </is>
      </c>
      <c r="G22" s="186" t="inlineStr">
        <is>
          <t>Epilepsy</t>
        </is>
      </c>
      <c r="H22" s="186" t="inlineStr">
        <is>
          <t>Muscle spasm</t>
        </is>
      </c>
      <c r="I22" s="188" t="inlineStr">
        <is>
          <t>Alcohol withdrawal</t>
        </is>
      </c>
      <c r="J22" s="185" t="inlineStr">
        <is>
          <t>2</t>
        </is>
      </c>
      <c r="K22" s="186" t="inlineStr">
        <is>
          <t>✅ คำตอบที่ถูกต้อง: ข้อ ข. OCD
🎯 ทำไมข้อนี้ถึงถูก: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t>
        </is>
      </c>
      <c r="L22" s="186" t="n"/>
      <c r="M22" s="186" t="inlineStr">
        <is>
          <t>Psychiatric</t>
        </is>
      </c>
      <c r="N22" s="186" t="inlineStr">
        <is>
          <t>Anxiety/depression</t>
        </is>
      </c>
      <c r="O22" s="185" t="inlineStr">
        <is>
          <t>Clinic</t>
        </is>
      </c>
      <c r="P22" s="186" t="inlineStr">
        <is>
          <t>ข้อ 20 Pharma Plus เล่มม่วง (เฉลยข้อ ข)</t>
        </is>
      </c>
      <c r="Q22" s="185" t="inlineStr">
        <is>
          <t>แบบฝึกหัด</t>
        </is>
      </c>
      <c r="R22" s="185" t="inlineStr">
        <is>
          <t>เล่มม่วง</t>
        </is>
      </c>
      <c r="S22" s="185" t="n"/>
    </row>
    <row r="23" ht="24" customHeight="1" s="49">
      <c r="A23" s="187" t="n">
        <v>21</v>
      </c>
      <c r="B23" s="186" t="n"/>
      <c r="C23" s="186" t="inlineStr">
        <is>
          <t>อาการไม่พึงประสงค์ของ benzodiazepine คือ</t>
        </is>
      </c>
      <c r="D23" s="186" t="n"/>
      <c r="E23" s="186" t="inlineStr">
        <is>
          <t>ชัก</t>
        </is>
      </c>
      <c r="F23" s="186" t="inlineStr">
        <is>
          <t>Anterograde amnesia</t>
        </is>
      </c>
      <c r="G23" s="186" t="inlineStr">
        <is>
          <t>สั่น</t>
        </is>
      </c>
      <c r="H23" s="186" t="inlineStr">
        <is>
          <t>ปากแห้ง</t>
        </is>
      </c>
      <c r="I23" s="188" t="inlineStr">
        <is>
          <t>ปวดศีรษะ</t>
        </is>
      </c>
      <c r="J23" s="185" t="inlineStr">
        <is>
          <t>2</t>
        </is>
      </c>
      <c r="K23" s="186" t="inlineStr">
        <is>
          <t>✅ คำตอบที่ถูกต้อง: ข้อ ข. Anterograde amnesia
🎯 ทำไมข้อนี้ถึงถูก: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t>
        </is>
      </c>
      <c r="L23" s="186" t="n"/>
      <c r="M23" s="186" t="inlineStr">
        <is>
          <t>Psychiatric</t>
        </is>
      </c>
      <c r="N23" s="186" t="inlineStr">
        <is>
          <t>Anxiety/depression</t>
        </is>
      </c>
      <c r="O23" s="185" t="inlineStr">
        <is>
          <t>Clinic</t>
        </is>
      </c>
      <c r="P23" s="186" t="inlineStr">
        <is>
          <t>ข้อ 21 Pharma Plus เล่มม่วง (เฉลยข้อ ข)</t>
        </is>
      </c>
      <c r="Q23" s="185" t="inlineStr">
        <is>
          <t>แบบฝึกหัด</t>
        </is>
      </c>
      <c r="R23" s="185" t="inlineStr">
        <is>
          <t>เล่มม่วง</t>
        </is>
      </c>
      <c r="S23" s="185" t="n"/>
    </row>
    <row r="24" ht="24" customHeight="1" s="49">
      <c r="A24" s="187" t="n">
        <v>22</v>
      </c>
      <c r="B24" s="186" t="n"/>
      <c r="C24" s="186" t="inlineStr">
        <is>
          <t>ข้อใดไม่ถูกต้องเกี่ยวกับ benzodiazepine</t>
        </is>
      </c>
      <c r="D24" s="186" t="n"/>
      <c r="E24" s="186" t="inlineStr">
        <is>
          <t>ประสิทธิผลเท่ากัน diazepam มีราคาถูกกว่า แต่ประสิทธิผลดี</t>
        </is>
      </c>
      <c r="F24" s="186" t="inlineStr">
        <is>
          <t>[NEED_REVIEW]</t>
        </is>
      </c>
      <c r="G24" s="186" t="inlineStr">
        <is>
          <t>ยาออกฤทธิ์ต่อจิตประสาท แต่ปลอดภัยมี therapeutic index กว้าง</t>
        </is>
      </c>
      <c r="H24" s="186" t="inlineStr">
        <is>
          <t>ใช้ยาในขนาดสูงเป็นเวลานาน ค่อยๆลดขนาดยาลงใน 1-2 สัปดาห์</t>
        </is>
      </c>
      <c r="I24" s="188" t="inlineStr">
        <is>
          <t>สามารถหยุดยาได้ทันที</t>
        </is>
      </c>
      <c r="J24" s="185" t="inlineStr">
        <is>
          <t>5</t>
        </is>
      </c>
      <c r="K24" s="186" t="inlineStr">
        <is>
          <t>✅ คำตอบที่ถูกต้อง: ข้อ จ. สามารถหยุดยาได้ทันที
🎯 ทำไมข้อนี้ถึงถูก: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t>
        </is>
      </c>
      <c r="L24" s="186" t="n"/>
      <c r="M24" s="186" t="inlineStr">
        <is>
          <t>Psychiatric</t>
        </is>
      </c>
      <c r="N24" s="186" t="inlineStr">
        <is>
          <t>Anxiety/depression</t>
        </is>
      </c>
      <c r="O24" s="185" t="inlineStr">
        <is>
          <t>Clinic</t>
        </is>
      </c>
      <c r="P24" s="186" t="inlineStr">
        <is>
          <t>ข้อ 22 Pharma Plus เล่มม่วง (เฉลยข้อ จ)</t>
        </is>
      </c>
      <c r="Q24" s="185" t="inlineStr">
        <is>
          <t>แบบฝึกหัด</t>
        </is>
      </c>
      <c r="R24" s="185" t="inlineStr">
        <is>
          <t>เล่มม่วง</t>
        </is>
      </c>
      <c r="S24" s="185" t="n"/>
    </row>
    <row r="25" ht="24" customHeight="1" s="49">
      <c r="A25" s="187" t="n">
        <v>23</v>
      </c>
      <c r="B25" s="186" t="n"/>
      <c r="C25" s="186" t="inlineStr">
        <is>
          <t>หากใช้ยากลุ่ม benzodiazepine พร้อมกับ alcohol จะเกิดผลอย่างไร</t>
        </is>
      </c>
      <c r="D25" s="186" t="n"/>
      <c r="E25" s="186" t="inlineStr">
        <is>
          <t>Flu-like symptoms</t>
        </is>
      </c>
      <c r="F25" s="186" t="inlineStr">
        <is>
          <t>Vasodilation</t>
        </is>
      </c>
      <c r="G25" s="186" t="inlineStr">
        <is>
          <t>เพิ่ม half life ของยา</t>
        </is>
      </c>
      <c r="H25" s="186" t="inlineStr">
        <is>
          <t>Respiratory depressions</t>
        </is>
      </c>
      <c r="I25" s="188" t="inlineStr">
        <is>
          <t>Vomiting</t>
        </is>
      </c>
      <c r="J25" s="185" t="inlineStr">
        <is>
          <t>4</t>
        </is>
      </c>
      <c r="K25" s="186" t="inlineStr">
        <is>
          <t>✅ คำตอบที่ถูกต้อง: ข้อ ง. Respiratory depressions
🎯 ทำไมข้อนี้ถึงถูก: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t>
        </is>
      </c>
      <c r="L25" s="186" t="n"/>
      <c r="M25" s="186" t="inlineStr">
        <is>
          <t>Psychiatric</t>
        </is>
      </c>
      <c r="N25" s="186" t="inlineStr">
        <is>
          <t>Drug &amp; alcohol abuse</t>
        </is>
      </c>
      <c r="O25" s="185" t="inlineStr">
        <is>
          <t>Clinic</t>
        </is>
      </c>
      <c r="P25" s="186" t="inlineStr">
        <is>
          <t>ข้อ 23 Pharma Plus เล่มม่วง (เฉลยข้อ ง)</t>
        </is>
      </c>
      <c r="Q25" s="185" t="inlineStr">
        <is>
          <t>แบบฝึกหัด</t>
        </is>
      </c>
      <c r="R25" s="185" t="inlineStr">
        <is>
          <t>เล่มม่วง</t>
        </is>
      </c>
      <c r="S25" s="185" t="n"/>
    </row>
    <row r="26" ht="24" customHeight="1" s="49">
      <c r="A26" s="187" t="n">
        <v>24</v>
      </c>
      <c r="B26" s="186" t="n"/>
      <c r="C26" s="186" t="inlineStr">
        <is>
          <t>ข้อใดถูกต้องเกี่ยวกับการใช้ยาในกลุ่ม benzodiazepine เป็นเวลานาน</t>
        </is>
      </c>
      <c r="D26" s="186" t="n"/>
      <c r="E26" s="186" t="inlineStr">
        <is>
          <t>สามารถหยุดยาได้ทันที</t>
        </is>
      </c>
      <c r="F26" s="186" t="inlineStr">
        <is>
          <t>หากจะหยุดยา ให้รับประทานต่อในขนาดเดิมอีก 10 วัน แล้วจึงหยุดยา</t>
        </is>
      </c>
      <c r="G26" s="186" t="inlineStr">
        <is>
          <t>หากจะหยุดยา ให้รับประทานต่อในขนาดลดลงครึ่งหนึ่งอีก 10 วัน แล้วจึงหยุดยา</t>
        </is>
      </c>
      <c r="H26" s="186" t="inlineStr">
        <is>
          <t>หากจะหยุดยา ให้ลดขนาดยาลง 25% ทุกๆ 3-7 วัน</t>
        </is>
      </c>
      <c r="I26" s="188" t="inlineStr">
        <is>
          <t>ทำให้ติดยาทางใจ</t>
        </is>
      </c>
      <c r="J26" s="185" t="inlineStr">
        <is>
          <t>4</t>
        </is>
      </c>
      <c r="K26" s="186" t="inlineStr">
        <is>
          <t>✅ คำตอบที่ถูกต้อง: ข้อ ง. หากจะหยุดยา ให้ลดขนาดยาลง 25% ทุกๆ 3-7 วัน
🎯 ทำไมข้อนี้ถึงถูก: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t>
        </is>
      </c>
      <c r="L26" s="186" t="n"/>
      <c r="M26" s="186" t="inlineStr">
        <is>
          <t>Psychiatric</t>
        </is>
      </c>
      <c r="N26" s="186" t="inlineStr">
        <is>
          <t>Anxiety/depression</t>
        </is>
      </c>
      <c r="O26" s="185" t="inlineStr">
        <is>
          <t>Clinic</t>
        </is>
      </c>
      <c r="P26" s="186" t="inlineStr">
        <is>
          <t>ข้อ 24 Pharma Plus เล่มม่วง (เฉลยข้อ ง)</t>
        </is>
      </c>
      <c r="Q26" s="185" t="inlineStr">
        <is>
          <t>แบบฝึกหัด</t>
        </is>
      </c>
      <c r="R26" s="185" t="inlineStr">
        <is>
          <t>เล่มม่วง</t>
        </is>
      </c>
      <c r="S26" s="185" t="n"/>
    </row>
    <row r="27" ht="24" customHeight="1" s="49">
      <c r="A27" s="187" t="n">
        <v>25</v>
      </c>
      <c r="B27" s="18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t>
        </is>
      </c>
      <c r="C27" s="186" t="inlineStr">
        <is>
          <t>ข้อใดผิด</t>
        </is>
      </c>
      <c r="D27" s="186" t="n"/>
      <c r="E27" s="186" t="inlineStr">
        <is>
          <t>มีอาการทาง negative symptoms</t>
        </is>
      </c>
      <c r="F27" s="186" t="inlineStr">
        <is>
          <t>เกิดจากความผิดปกติของสารสื่อประสาท เช่น dopamine ซึ่งเชื่อว่าอาจเกี่ยวข้องกับพันธุกรรมด้วย</t>
        </is>
      </c>
      <c r="G27" s="186" t="inlineStr">
        <is>
          <t>จำเป็นต้องรักษาสภาพจิตใจร่วมด้วย</t>
        </is>
      </c>
      <c r="H27" s="186" t="inlineStr">
        <is>
          <t>เกิดจากความผิดปกติที่ nigrostriatal tract/extrapyramidal pathway</t>
        </is>
      </c>
      <c r="I27" s="188" t="inlineStr">
        <is>
          <t>มีจำนวนของ D-receptor เพิ่มมากขึ้น</t>
        </is>
      </c>
      <c r="J27" s="185" t="inlineStr">
        <is>
          <t>4</t>
        </is>
      </c>
      <c r="K27" s="186" t="inlineStr">
        <is>
          <t>✅ คำตอบที่ถูกต้อง: ข้อ ง. เกิดจากความผิดปกติที่ nigrostriatal tract/extrapyramidal pathway
🎯 ทำไมข้อนี้ถึงถูก: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t>
        </is>
      </c>
      <c r="L27" s="186" t="n"/>
      <c r="M27" s="186" t="inlineStr">
        <is>
          <t>Psychiatric</t>
        </is>
      </c>
      <c r="N27" s="186" t="inlineStr">
        <is>
          <t>Anxiety/depression</t>
        </is>
      </c>
      <c r="O27" s="185" t="inlineStr">
        <is>
          <t>Clinic</t>
        </is>
      </c>
      <c r="P27" s="186" t="inlineStr">
        <is>
          <t>ข้อ 25 Pharma Plus เล่มม่วง (เฉลยข้อ ง)</t>
        </is>
      </c>
      <c r="Q27" s="185" t="inlineStr">
        <is>
          <t>แบบฝึกหัด</t>
        </is>
      </c>
      <c r="R27" s="185" t="inlineStr">
        <is>
          <t>เล่มม่วง</t>
        </is>
      </c>
      <c r="S27" s="185" t="n"/>
    </row>
    <row r="28" ht="24" customHeight="1" s="49">
      <c r="A28" s="187" t="n">
        <v>26</v>
      </c>
      <c r="B28" s="18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t>
        </is>
      </c>
      <c r="C28" s="186" t="inlineStr">
        <is>
          <t>ยาที่เหมาะสมกับผู้ป่วยรายนี้ คือ</t>
        </is>
      </c>
      <c r="D28" s="186" t="n"/>
      <c r="E28" s="186" t="inlineStr">
        <is>
          <t>Haloperidol, Clozapine</t>
        </is>
      </c>
      <c r="F28" s="186" t="inlineStr">
        <is>
          <t>Chlorpromazine, Clozapine</t>
        </is>
      </c>
      <c r="G28" s="186" t="inlineStr">
        <is>
          <t>Risperidone, Quetiapine</t>
        </is>
      </c>
      <c r="H28" s="186" t="inlineStr">
        <is>
          <t>Thioridazine, Fluphenazine</t>
        </is>
      </c>
      <c r="I28" s="188" t="inlineStr">
        <is>
          <t>Perphenazine, Olanzapine</t>
        </is>
      </c>
      <c r="J28" s="185" t="inlineStr">
        <is>
          <t>1</t>
        </is>
      </c>
      <c r="K28" s="186" t="inlineStr">
        <is>
          <t>✅ คำตอบที่ถูกต้อง: ข้อ ก. Haloperidol, Clozapine
🎯 ทำไมข้อนี้ถึงถูก: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t>
        </is>
      </c>
      <c r="L28" s="186" t="n"/>
      <c r="M28" s="186" t="inlineStr">
        <is>
          <t>Psychiatric</t>
        </is>
      </c>
      <c r="N28" s="186" t="inlineStr">
        <is>
          <t>Anxiety/depression</t>
        </is>
      </c>
      <c r="O28" s="185" t="inlineStr">
        <is>
          <t>Clinic</t>
        </is>
      </c>
      <c r="P28" s="186" t="inlineStr">
        <is>
          <t>ข้อ 26 Pharma Plus เล่มม่วง (เฉลยข้อ )</t>
        </is>
      </c>
      <c r="Q28" s="185" t="inlineStr">
        <is>
          <t>แบบฝึกหัด</t>
        </is>
      </c>
      <c r="R28" s="185" t="inlineStr">
        <is>
          <t>เล่มม่วง</t>
        </is>
      </c>
      <c r="S28" s="185" t="n"/>
    </row>
    <row r="29" ht="24" customHeight="1" s="49">
      <c r="A29" s="187" t="n">
        <v>27</v>
      </c>
      <c r="B29" s="18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t>
        </is>
      </c>
      <c r="C29" s="186" t="inlineStr">
        <is>
          <t>ข้อใดไม่ใช่ผลอันไม่พึงประสงค์ของยา clozapine</t>
        </is>
      </c>
      <c r="D29" s="186" t="n"/>
      <c r="E29" s="186" t="inlineStr">
        <is>
          <t>Agranulocytosis</t>
        </is>
      </c>
      <c r="F29" s="186" t="inlineStr">
        <is>
          <t>Weight loss</t>
        </is>
      </c>
      <c r="G29" s="186" t="inlineStr">
        <is>
          <t>Orthostatic hypotension</t>
        </is>
      </c>
      <c r="H29" s="186" t="inlineStr">
        <is>
          <t>Sedative</t>
        </is>
      </c>
      <c r="I29" s="188" t="inlineStr">
        <is>
          <t>Potential QT-prolongation</t>
        </is>
      </c>
      <c r="J29" s="185" t="inlineStr">
        <is>
          <t>2</t>
        </is>
      </c>
      <c r="K29" s="186" t="inlineStr">
        <is>
          <t>✅ คำตอบที่ถูกต้อง: ข้อ ข. Weight loss
🎯 ทำไมข้อนี้ถึงถูก: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t>
        </is>
      </c>
      <c r="L29" s="186" t="n"/>
      <c r="M29" s="186" t="inlineStr">
        <is>
          <t>Psychiatric</t>
        </is>
      </c>
      <c r="N29" s="186" t="inlineStr">
        <is>
          <t>Anxiety/depression</t>
        </is>
      </c>
      <c r="O29" s="185" t="inlineStr">
        <is>
          <t>Clinic</t>
        </is>
      </c>
      <c r="P29" s="186" t="inlineStr">
        <is>
          <t>ข้อ 27 Pharma Plus เล่มม่วง (เฉลยข้อ ข)</t>
        </is>
      </c>
      <c r="Q29" s="185" t="inlineStr">
        <is>
          <t>แบบฝึกหัด</t>
        </is>
      </c>
      <c r="R29" s="185" t="inlineStr">
        <is>
          <t>เล่มม่วง</t>
        </is>
      </c>
      <c r="S29" s="185" t="n"/>
    </row>
    <row r="30" ht="24" customHeight="1" s="49">
      <c r="A30" s="187" t="n">
        <v>28</v>
      </c>
      <c r="B30" s="186" t="inlineStr">
        <is>
          <t>ข้อมูลเพิ่มเติม: เดิมผู้ป่วยรักษาด้วยยา haloperidol มานานจนกระทั่งตรวจพบว่าเกิดภาวะ pseudo-parkinsonism ขึ้น</t>
        </is>
      </c>
      <c r="C30" s="186" t="inlineStr">
        <is>
          <t>ข้อใดผิด</t>
        </is>
      </c>
      <c r="D30" s="186" t="n"/>
      <c r="E30" s="186" t="inlineStr">
        <is>
          <t>เกิดจากการใช้ยากลุ่ม conventional antipsychotic</t>
        </is>
      </c>
      <c r="F30" s="186" t="inlineStr">
        <is>
          <t>สามารถรักษาได้ด้วยการใช้ trihexyphenidyl</t>
        </is>
      </c>
      <c r="G30" s="186" t="inlineStr">
        <is>
          <t>ผู้ป่วยอาจมีอาการ tremor, akathisia, tardive dyskinesia ร่วมด้วยได้</t>
        </is>
      </c>
      <c r="H30" s="186" t="inlineStr">
        <is>
          <t>มักเกิดในช่วง 5-90 วัน หลังจากเริ่มใช้ยา</t>
        </is>
      </c>
      <c r="I30" s="188" t="inlineStr">
        <is>
          <t>เกี่ยวข้องกับ dopamine และ NE</t>
        </is>
      </c>
      <c r="J30" s="185" t="inlineStr">
        <is>
          <t>5</t>
        </is>
      </c>
      <c r="K30" s="186" t="inlineStr">
        <is>
          <t>✅ คำตอบที่ถูกต้อง: ข้อ จ. เกี่ยวข้องกับ dopamine และ NE
🎯 ทำไมข้อนี้ถึงถูก: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t>
        </is>
      </c>
      <c r="L30" s="186" t="n"/>
      <c r="M30" s="186" t="inlineStr">
        <is>
          <t>Psychiatric</t>
        </is>
      </c>
      <c r="N30" s="186" t="inlineStr">
        <is>
          <t>Anxiety/depression</t>
        </is>
      </c>
      <c r="O30" s="185" t="inlineStr">
        <is>
          <t>Clinic</t>
        </is>
      </c>
      <c r="P30" s="186" t="inlineStr">
        <is>
          <t>ข้อ 28 Pharma Plus เล่มม่วง (เฉลยข้อ จ)</t>
        </is>
      </c>
      <c r="Q30" s="185" t="inlineStr">
        <is>
          <t>แบบฝึกหัด</t>
        </is>
      </c>
      <c r="R30" s="185" t="inlineStr">
        <is>
          <t>เล่มม่วง</t>
        </is>
      </c>
      <c r="S30" s="185" t="n"/>
    </row>
    <row r="31" ht="24" customHeight="1" s="49">
      <c r="A31" s="187" t="n">
        <v>29</v>
      </c>
      <c r="B31" s="186" t="n"/>
      <c r="C31" s="186" t="inlineStr">
        <is>
          <t>Lorazepam มีฤทธิ์ต่างๆ ต่อไปนี้นยกเว้น</t>
        </is>
      </c>
      <c r="D31" s="186" t="n"/>
      <c r="E31" s="186" t="inlineStr">
        <is>
          <t>Hypnotic effect</t>
        </is>
      </c>
      <c r="F31" s="186" t="inlineStr">
        <is>
          <t>Muscle relaxant effect</t>
        </is>
      </c>
      <c r="G31" s="186" t="inlineStr">
        <is>
          <t>Anticonvulsant effect</t>
        </is>
      </c>
      <c r="H31" s="186" t="inlineStr">
        <is>
          <t>Antianxiety effect</t>
        </is>
      </c>
      <c r="I31" s="188" t="inlineStr">
        <is>
          <t>Antidepressant effect</t>
        </is>
      </c>
      <c r="J31" s="185" t="inlineStr">
        <is>
          <t>5</t>
        </is>
      </c>
      <c r="K31" s="186" t="inlineStr">
        <is>
          <t>✅ คำตอบที่ถูกต้อง: ข้อ จ. Antidepressant effect
🎯 ทำไมข้อนี้ถึงถูก: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t>
        </is>
      </c>
      <c r="L31" s="186" t="n"/>
      <c r="M31" s="186" t="inlineStr">
        <is>
          <t>Psychiatric</t>
        </is>
      </c>
      <c r="N31" s="186" t="inlineStr">
        <is>
          <t>Insomnia</t>
        </is>
      </c>
      <c r="O31" s="185" t="inlineStr">
        <is>
          <t>Clinic</t>
        </is>
      </c>
      <c r="P31" s="186" t="inlineStr">
        <is>
          <t>ข้อ 29 Pharma Plus เล่มม่วง (เฉลยข้อ จ)</t>
        </is>
      </c>
      <c r="Q31" s="185" t="inlineStr">
        <is>
          <t>แบบฝึกหัด</t>
        </is>
      </c>
      <c r="R31" s="185" t="inlineStr">
        <is>
          <t>เล่มม่วง</t>
        </is>
      </c>
      <c r="S31" s="185" t="n"/>
    </row>
    <row r="32" ht="24" customHeight="1" s="49">
      <c r="A32" s="187" t="n">
        <v>30</v>
      </c>
      <c r="B32" s="186" t="n"/>
      <c r="C32" s="186" t="inlineStr">
        <is>
          <t>ข้อใดต่อไปเกี่ยวกับ lorazepam ผิด</t>
        </is>
      </c>
      <c r="D32" s="186" t="n"/>
      <c r="E32" s="186" t="inlineStr">
        <is>
          <t>ออกฤทธิ์โดยกระตุ้น GABA receptor</t>
        </is>
      </c>
      <c r="F32" s="186" t="inlineStr">
        <is>
          <t>Overdose ของ lorazepam สามารถใช้ flumazenil ซึ่งเป็น antidote รักษาได้</t>
        </is>
      </c>
      <c r="G32" s="186" t="inlineStr">
        <is>
          <t>ถ้าใช้เป็นระยะเวลานานแล้วหยุดยา จะก่อให้เกิดให้อาการถอนยาได้</t>
        </is>
      </c>
      <c r="H32" s="186" t="inlineStr">
        <is>
          <t>เป็น Hepatic drug metabolizing enzyme inducer</t>
        </is>
      </c>
      <c r="I32" s="188" t="inlineStr">
        <is>
          <t>ไม่ก่อให้เกิด "hangover effect" ได้มากเหมือน diazepam</t>
        </is>
      </c>
      <c r="J32" s="185" t="inlineStr">
        <is>
          <t>4</t>
        </is>
      </c>
      <c r="K32" s="186" t="inlineStr">
        <is>
          <t>✅ คำตอบที่ถูกต้อง: ข้อ ง. เป็น Hepatic drug metabolizing enzyme inducer
🎯 ทำไมข้อนี้ถึงถูก: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t>
        </is>
      </c>
      <c r="L32" s="186" t="n"/>
      <c r="M32" s="186" t="inlineStr">
        <is>
          <t>Psychiatric</t>
        </is>
      </c>
      <c r="N32" s="186" t="inlineStr">
        <is>
          <t>Insomnia</t>
        </is>
      </c>
      <c r="O32" s="185" t="inlineStr">
        <is>
          <t>Clinic</t>
        </is>
      </c>
      <c r="P32" s="186" t="inlineStr">
        <is>
          <t>ข้อ 30 Pharma Plus เล่มม่วง (เฉลยข้อ ง)</t>
        </is>
      </c>
      <c r="Q32" s="185" t="inlineStr">
        <is>
          <t>แบบฝึกหัด</t>
        </is>
      </c>
      <c r="R32" s="185" t="inlineStr">
        <is>
          <t>เล่มม่วง</t>
        </is>
      </c>
      <c r="S32" s="185" t="n"/>
    </row>
    <row r="33" ht="24" customHeight="1" s="49">
      <c r="A33" s="187" t="n">
        <v>31</v>
      </c>
      <c r="B33" s="186" t="inlineStr">
        <is>
          <t>ชายไทยคู่ อายุ 65 ปี ได้รับการวินิจฉัยจากแพทย์์ว่ามีภาวะ insomnia</t>
        </is>
      </c>
      <c r="C33" s="186" t="inlineStr">
        <is>
          <t>ยาในข้อใดต่อไปนี้ไม่ใช่ยาที่ใช้ในการรักษาภาวะ insomnia</t>
        </is>
      </c>
      <c r="D33" s="186" t="n"/>
      <c r="E33" s="186" t="inlineStr">
        <is>
          <t>CPM</t>
        </is>
      </c>
      <c r="F33" s="186" t="inlineStr">
        <is>
          <t>Phenobarbital</t>
        </is>
      </c>
      <c r="G33" s="186" t="inlineStr">
        <is>
          <t>Chloral hydrate</t>
        </is>
      </c>
      <c r="H33" s="186" t="inlineStr">
        <is>
          <t>Clonazepam</t>
        </is>
      </c>
      <c r="I33" s="188" t="inlineStr">
        <is>
          <t>Haloperidol</t>
        </is>
      </c>
      <c r="J33" s="185" t="inlineStr">
        <is>
          <t>5</t>
        </is>
      </c>
      <c r="K33" s="186" t="inlineStr">
        <is>
          <t>✅ คำตอบที่ถูกต้อง: ข้อ จ. Haloperidol
🎯 ทำไมข้อนี้ถึงถูก: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t>
        </is>
      </c>
      <c r="L33" s="186" t="n"/>
      <c r="M33" s="186" t="inlineStr">
        <is>
          <t>Psychiatric</t>
        </is>
      </c>
      <c r="N33" s="186" t="inlineStr">
        <is>
          <t>Insomnia</t>
        </is>
      </c>
      <c r="O33" s="185" t="inlineStr">
        <is>
          <t>Clinic</t>
        </is>
      </c>
      <c r="P33" s="186" t="inlineStr">
        <is>
          <t>ข้อ 31 Pharma Plus เล่มม่วง (เฉลยข้อ จ)</t>
        </is>
      </c>
      <c r="Q33" s="185" t="inlineStr">
        <is>
          <t>แบบฝึกหัด</t>
        </is>
      </c>
      <c r="R33" s="185" t="inlineStr">
        <is>
          <t>เล่มม่วง</t>
        </is>
      </c>
      <c r="S33" s="185" t="n"/>
    </row>
    <row r="34" ht="24" customHeight="1" s="49">
      <c r="A34" s="187" t="n">
        <v>32</v>
      </c>
      <c r="B34" s="186" t="n"/>
      <c r="C34" s="186" t="inlineStr">
        <is>
          <t>ในกรณีที่ผู้ป่วยมีปัญหานอนหลับยาก (ต้องใช้เวลานานกว่าจะหลับ) ควรเลือกใช้ยาในข้อใดต่อไปนี้</t>
        </is>
      </c>
      <c r="D34" s="186" t="n"/>
      <c r="E34" s="186" t="inlineStr">
        <is>
          <t>Midazolam</t>
        </is>
      </c>
      <c r="F34" s="186" t="inlineStr">
        <is>
          <t>Temazepam</t>
        </is>
      </c>
      <c r="G34" s="186" t="inlineStr">
        <is>
          <t>Lorazepam</t>
        </is>
      </c>
      <c r="H34" s="186" t="inlineStr">
        <is>
          <t>Diazepam</t>
        </is>
      </c>
      <c r="I34" s="188" t="inlineStr">
        <is>
          <t>Flurazepam</t>
        </is>
      </c>
      <c r="J34" s="185" t="inlineStr">
        <is>
          <t>1</t>
        </is>
      </c>
      <c r="K34" s="186" t="inlineStr">
        <is>
          <t>✅ คำตอบที่ถูกต้อง: ข้อ ก. Midazolam
🎯 ทำไมข้อนี้ถึงถูก: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t>
        </is>
      </c>
      <c r="L34" s="186" t="n"/>
      <c r="M34" s="186" t="inlineStr">
        <is>
          <t>Psychiatric</t>
        </is>
      </c>
      <c r="N34" s="186" t="inlineStr">
        <is>
          <t>Insomnia</t>
        </is>
      </c>
      <c r="O34" s="185" t="inlineStr">
        <is>
          <t>Clinic</t>
        </is>
      </c>
      <c r="P34" s="186" t="inlineStr">
        <is>
          <t>ข้อ 32 Pharma Plus เล่มม่วง (เฉลยข้อ ก ข)</t>
        </is>
      </c>
      <c r="Q34" s="185" t="inlineStr">
        <is>
          <t>แบบฝึกหัด</t>
        </is>
      </c>
      <c r="R34" s="185" t="inlineStr">
        <is>
          <t>เล่มม่วง</t>
        </is>
      </c>
      <c r="S34" s="185" t="n"/>
    </row>
    <row r="35" ht="24" customHeight="1" s="49">
      <c r="A35" s="187" t="n">
        <v>33</v>
      </c>
      <c r="B35" s="186" t="n"/>
      <c r="C35" s="186" t="inlineStr">
        <is>
          <t>ข้อใดต่อไปนี้ไม่ใช่ประโยชน์ของการใช้ยากลุ่ม BZD ในทางคลินิก</t>
        </is>
      </c>
      <c r="D35" s="186" t="n"/>
      <c r="E35" s="186" t="inlineStr">
        <is>
          <t>ใช้เป็นยานอนหลับ</t>
        </is>
      </c>
      <c r="F35" s="186" t="inlineStr">
        <is>
          <t>ใช้เป็นยาคลายกังวล</t>
        </is>
      </c>
      <c r="G35" s="186" t="inlineStr">
        <is>
          <t>ใช้เป็นยาคลายกล้ามเนื้อ</t>
        </is>
      </c>
      <c r="H35" s="186" t="inlineStr">
        <is>
          <t>ใช้เป็นยากันชัก</t>
        </is>
      </c>
      <c r="I35" s="188" t="inlineStr">
        <is>
          <t>ใช้เป็นยาสลบ</t>
        </is>
      </c>
      <c r="J35" s="185" t="inlineStr">
        <is>
          <t>5</t>
        </is>
      </c>
      <c r="K35" s="186" t="inlineStr">
        <is>
          <t>✅ คำตอบที่ถูกต้อง: ข้อ จ. ใช้เป็นยาสลบ
🎯 ทำไมข้อนี้ถึงถูก: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t>
        </is>
      </c>
      <c r="L35" s="186" t="n"/>
      <c r="M35" s="186" t="inlineStr">
        <is>
          <t>Psychiatric</t>
        </is>
      </c>
      <c r="N35" s="186" t="inlineStr">
        <is>
          <t>Insomnia</t>
        </is>
      </c>
      <c r="O35" s="185" t="inlineStr">
        <is>
          <t>Clinic</t>
        </is>
      </c>
      <c r="P35" s="186" t="inlineStr">
        <is>
          <t>ข้อ 33 Pharma Plus เล่มม่วง (เฉลยข้อ จ)</t>
        </is>
      </c>
      <c r="Q35" s="185" t="inlineStr">
        <is>
          <t>แบบฝึกหัด</t>
        </is>
      </c>
      <c r="R35" s="185" t="inlineStr">
        <is>
          <t>เล่มม่วง</t>
        </is>
      </c>
      <c r="S35" s="185" t="n"/>
    </row>
    <row r="36" ht="24" customHeight="1" s="49">
      <c r="A36" s="187" t="n">
        <v>34</v>
      </c>
      <c r="B36" s="186" t="n"/>
      <c r="C36" s="186" t="inlineStr">
        <is>
          <t>ข้อเลิกบุหรี่คนไข้มีโรคประจำตัวชักห้ามใช้ยาไร ตัวเลือก</t>
        </is>
      </c>
      <c r="D36" s="186" t="n"/>
      <c r="E36" s="186" t="inlineStr">
        <is>
          <t>Psychiatric &amp; Addiction</t>
        </is>
      </c>
      <c r="F36" s="186" t="inlineStr">
        <is>
          <t>Amitriptyline 10 mg HS</t>
        </is>
      </c>
      <c r="G36" s="186" t="inlineStr">
        <is>
          <t>Lorazepam 1 mg HS</t>
        </is>
      </c>
      <c r="H36" s="186" t="inlineStr">
        <is>
          <t>Alprazolam 0.5 mg HS</t>
        </is>
      </c>
      <c r="I36" s="188" t="inlineStr">
        <is>
          <t>Diazepam 5 mg HS</t>
        </is>
      </c>
      <c r="J36" s="185" t="inlineStr">
        <is>
          <t>1</t>
        </is>
      </c>
      <c r="K36" s="186" t="inlineStr">
        <is>
          <t>✅ คำตอบที่ถูกต้อง: ข้อ ก. Psychiatric &amp; Addiction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t>
        </is>
      </c>
      <c r="L36" s="186" t="n"/>
      <c r="M36" s="186" t="inlineStr">
        <is>
          <t>Psychiatric</t>
        </is>
      </c>
      <c r="N36" s="186" t="inlineStr">
        <is>
          <t>Tobacco dependence</t>
        </is>
      </c>
      <c r="O36" s="185" t="inlineStr">
        <is>
          <t>Clinic</t>
        </is>
      </c>
      <c r="P36" s="186" t="inlineStr">
        <is>
          <t>PLE-CC1 ปี 2566 Day 1 ข้อ 18</t>
        </is>
      </c>
      <c r="Q36" s="185" t="inlineStr">
        <is>
          <t>ข้อสอบจริง</t>
        </is>
      </c>
      <c r="R36" s="185" t="inlineStr">
        <is>
          <t>2566</t>
        </is>
      </c>
      <c r="S36" s="185" t="n"/>
    </row>
    <row r="37" ht="24" customHeight="1" s="49">
      <c r="A37" s="187" t="n">
        <v>35</v>
      </c>
      <c r="B37" s="186" t="n"/>
      <c r="C37" s="186" t="inlineStr">
        <is>
          <t>ให้โครงสร้างNicotine gum มาถามว่าควรตรวจหาด้วยtest อะไร. ตัวเลือก</t>
        </is>
      </c>
      <c r="D37" s="186" t="n"/>
      <c r="E37" s="186" t="inlineStr">
        <is>
          <t>Psychiatric &amp; Addiction</t>
        </is>
      </c>
      <c r="F37" s="186" t="inlineStr">
        <is>
          <t>Diazepam 5 mg HS</t>
        </is>
      </c>
      <c r="G37" s="186" t="inlineStr">
        <is>
          <t>Zolpidem 10 mg HS</t>
        </is>
      </c>
      <c r="H37" s="186" t="inlineStr">
        <is>
          <t>Nicotine gum 2 mg PRN</t>
        </is>
      </c>
      <c r="I37" s="188" t="inlineStr">
        <is>
          <t>Quetiapine 25 mg HS</t>
        </is>
      </c>
      <c r="J37" s="185" t="inlineStr">
        <is>
          <t>1</t>
        </is>
      </c>
      <c r="K37" s="186" t="inlineStr">
        <is>
          <t>✅ คำตอบที่ถูกต้อง: ข้อ ก. Psychiatric &amp; Addiction
🎯 ทำไมข้อนี้ถึงถูก: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t>
        </is>
      </c>
      <c r="L37" s="186" t="n"/>
      <c r="M37" s="186" t="inlineStr">
        <is>
          <t>Psychiatric</t>
        </is>
      </c>
      <c r="N37" s="186" t="inlineStr">
        <is>
          <t>Tobacco dependence</t>
        </is>
      </c>
      <c r="O37" s="185" t="inlineStr">
        <is>
          <t>Clinic</t>
        </is>
      </c>
      <c r="P37" s="186" t="inlineStr">
        <is>
          <t>PLE-CC1 ปี 2566 Day 2 ข้อ 14</t>
        </is>
      </c>
      <c r="Q37" s="185" t="inlineStr">
        <is>
          <t>ข้อสอบจริง</t>
        </is>
      </c>
      <c r="R37" s="185" t="inlineStr">
        <is>
          <t>2566</t>
        </is>
      </c>
      <c r="S37" s="185" t="n"/>
    </row>
    <row r="38" ht="24" customHeight="1" s="49">
      <c r="A38" s="187" t="n">
        <v>36</v>
      </c>
      <c r="B38" s="186" t="n"/>
      <c r="C38" s="186" t="inlineStr">
        <is>
          <t>ข้อแนะนำในข้อใดผิด สำหรับผู้ป่วยที่ใฬ้ Nortriptyline ในการเลิกบุหรี่ (ฬุดA)</t>
        </is>
      </c>
      <c r="D38" s="186" t="n"/>
      <c r="E38" s="186" t="inlineStr">
        <is>
          <t>Psychiatric &amp; Addiction</t>
        </is>
      </c>
      <c r="F38" s="186" t="inlineStr">
        <is>
          <t>ให้เริ่มยาเป็นมื้อแรกขอษวันที่เริ่มเลิกบุหรี่</t>
        </is>
      </c>
      <c r="G38" s="186" t="inlineStr">
        <is>
          <t>ยาทำให้ปากแห้ษคอแห้ษแนะนำให้สิบน้ำบ่อยๆ</t>
        </is>
      </c>
      <c r="H38" s="186" t="inlineStr">
        <is>
          <t>ยาทำให้ษ่วษไม่แนะนำให้ขับขี่ยานพาหนะ ษ. ยาทำให้ท้อษอืด ให้ดื่มน้ำบ่อยๆ กับรับประทานอาหารที่มีกากใยสูษ</t>
        </is>
      </c>
      <c r="I38" s="188" t="inlineStr">
        <is>
          <t>Quetiapine 25 mg HS</t>
        </is>
      </c>
      <c r="J38" s="185" t="inlineStr">
        <is>
          <t>1</t>
        </is>
      </c>
      <c r="K38" s="186" t="inlineStr">
        <is>
          <t>✅ คำตอบที่ถูกต้อง: ข้อ ก. Psychiatric &amp; Addiction
🎯 ทำไมข้อนี้ถึงถูก: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t>
        </is>
      </c>
      <c r="L38" s="186" t="n"/>
      <c r="M38" s="186" t="inlineStr">
        <is>
          <t>Psychiatric</t>
        </is>
      </c>
      <c r="N38" s="186" t="inlineStr">
        <is>
          <t>Tobacco dependence</t>
        </is>
      </c>
      <c r="O38" s="185" t="inlineStr">
        <is>
          <t>Clinic</t>
        </is>
      </c>
      <c r="P38" s="186" t="inlineStr">
        <is>
          <t>PLE_CC1_2563_Q ข้อ 75</t>
        </is>
      </c>
      <c r="Q38" s="185" t="inlineStr">
        <is>
          <t>ข้อสอบจริง</t>
        </is>
      </c>
      <c r="R38" s="185" t="inlineStr">
        <is>
          <t>2563</t>
        </is>
      </c>
      <c r="S38" s="185" t="n"/>
    </row>
    <row r="39" ht="24" customHeight="1" s="49">
      <c r="A39" s="187" t="n">
        <v>37</v>
      </c>
      <c r="B39" s="186" t="n"/>
      <c r="C39" s="186" t="inlineStr">
        <is>
          <t>ระดับ nicotine ในเลือดแบบใดเป็นขอษ nicotine gum 2 mg 1 ฬิ้น และ nicotine patch 21 mg 1 แผ่น ตามลำดับ</t>
        </is>
      </c>
      <c r="D39" s="186" t="n"/>
      <c r="E39" s="186" t="inlineStr">
        <is>
          <t>Psychiatric &amp; Addiction</t>
        </is>
      </c>
      <c r="F39" s="186" t="inlineStr">
        <is>
          <t>A และ B</t>
        </is>
      </c>
      <c r="G39" s="186" t="inlineStr">
        <is>
          <t>B และ C</t>
        </is>
      </c>
      <c r="H39" s="186" t="inlineStr">
        <is>
          <t>C และ D ษ. D และ A ส. B และ D หอบหืด สถานการณ์ คนไข้ได้รับยา Salmeterol + Fluticasone furoate (25/125) 1 x 2 Salbutamol Prn Montelukast</t>
        </is>
      </c>
      <c r="I39" s="188" t="inlineStr">
        <is>
          <t>Sertraline 50 mg OD</t>
        </is>
      </c>
      <c r="J39" s="185" t="inlineStr">
        <is>
          <t>1</t>
        </is>
      </c>
      <c r="K39" s="186" t="inlineStr">
        <is>
          <t>✅ คำตอบที่ถูกต้อง: ข้อ ก. Psychiatric &amp; Addiction
🎯 ทำไมข้อนี้ถึงถูก: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t>
        </is>
      </c>
      <c r="L39" s="186" t="n"/>
      <c r="M39" s="186" t="inlineStr">
        <is>
          <t>Psychiatric</t>
        </is>
      </c>
      <c r="N39" s="186" t="inlineStr">
        <is>
          <t>Tobacco dependence</t>
        </is>
      </c>
      <c r="O39" s="185" t="inlineStr">
        <is>
          <t>Clinic</t>
        </is>
      </c>
      <c r="P39" s="186" t="inlineStr">
        <is>
          <t>PLE_CC1_2563_Q ข้อ 76</t>
        </is>
      </c>
      <c r="Q39" s="185" t="inlineStr">
        <is>
          <t>ข้อสอบจริง</t>
        </is>
      </c>
      <c r="R39" s="185" t="inlineStr">
        <is>
          <t>2563</t>
        </is>
      </c>
      <c r="S39" s="185" t="n"/>
    </row>
    <row r="40" ht="24" customHeight="1" s="49">
      <c r="A40" s="187" t="n">
        <v>38</v>
      </c>
      <c r="B40" s="186" t="n"/>
      <c r="C40" s="186" t="inlineStr">
        <is>
          <t>ยารายการที่ 3 พบ diazepam มีความผิดหรือไม่</t>
        </is>
      </c>
      <c r="D40" s="186" t="n"/>
      <c r="E40" s="186" t="inlineStr">
        <is>
          <t>ไม่ผิด เพราะขายยาอันตราย</t>
        </is>
      </c>
      <c r="F40" s="186" t="inlineStr">
        <is>
          <t>ไม่ผิด เพราะขายยาควบคุมพิเศษ</t>
        </is>
      </c>
      <c r="G40" s="186" t="inlineStr">
        <is>
          <t>ผิด เพราะขายยา วจ 2 โดยไม่มีใบอนุญาต</t>
        </is>
      </c>
      <c r="H40" s="186" t="inlineStr">
        <is>
          <t>ผิด เพราะขายยา วจ 3 โดยไม่มีใบอนุญาต</t>
        </is>
      </c>
      <c r="I40" s="188" t="inlineStr">
        <is>
          <t>ผิด เพราะขายยา วจ 4 โดยไม่มีใบอนุญาต</t>
        </is>
      </c>
      <c r="J40" s="185" t="inlineStr">
        <is>
          <t>1</t>
        </is>
      </c>
      <c r="K40" s="186" t="inlineStr">
        <is>
          <t>✅ คำตอบที่ถูกต้อง: ข้อ ก. ไม่ผิด เพราะขายยาอันตราย
🎯 ทำไมข้อนี้ถึงถูก: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t>
        </is>
      </c>
      <c r="L40" s="186" t="n"/>
      <c r="M40" s="186" t="inlineStr">
        <is>
          <t>Psychiatric</t>
        </is>
      </c>
      <c r="N40" s="186" t="inlineStr">
        <is>
          <t>Insomnia</t>
        </is>
      </c>
      <c r="O40" s="185" t="inlineStr">
        <is>
          <t>Clinic</t>
        </is>
      </c>
      <c r="P40" s="186" t="inlineStr">
        <is>
          <t>ข้อ 83 (PLE_CC1_2562_Key.md)</t>
        </is>
      </c>
      <c r="Q40" s="185" t="inlineStr">
        <is>
          <t>ข้อสอบจริง</t>
        </is>
      </c>
      <c r="R40" s="185" t="inlineStr">
        <is>
          <t>2562</t>
        </is>
      </c>
      <c r="S40" s="185" t="n"/>
    </row>
    <row r="41" ht="24" customHeight="1" s="49">
      <c r="A41" s="187" t="n">
        <v>39</v>
      </c>
      <c r="B41" s="186" t="n"/>
      <c r="C41" s="186" t="inlineStr">
        <is>
          <t>ข้อใดคือกลไกของยารักษา depression (er) . we ninascosserotonin Bowling neuroplasticity Bardinan. = dog Nasserotonin X ิ nGneon .Iden . ind neuroplasticity Vosges</t>
        </is>
      </c>
      <c r="D41" s="186" t="n"/>
      <c r="E41" s="186" t="inlineStr">
        <is>
          <t>เพิ่ม monoamine</t>
        </is>
      </c>
      <c r="F41" s="186" t="inlineStr">
        <is>
          <t>ยังยั้งการทำงานสมองส่วน amygdala</t>
        </is>
      </c>
      <c r="G41" s="186" t="inlineStr">
        <is>
          <t>ยับยั้งการทำงานของ serotonin</t>
        </is>
      </c>
      <c r="H41" s="186" t="inlineStr">
        <is>
          <t>ลด neuroplasticity ของ neuron</t>
        </is>
      </c>
      <c r="I41" s="188" t="inlineStr">
        <is>
          <t>ยับยั้งการสร้าง neuron ในสมอง</t>
        </is>
      </c>
      <c r="J41" s="185" t="inlineStr">
        <is>
          <t>1</t>
        </is>
      </c>
      <c r="K41" s="186" t="inlineStr">
        <is>
          <t>✅ คำตอบที่ถูกต้อง: ข้อ ก. เพิ่ม monoamine
🎯 ทำไมข้อนี้ถึงถูก: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t>
        </is>
      </c>
      <c r="L41" s="186" t="n"/>
      <c r="M41" s="186" t="inlineStr">
        <is>
          <t>Psychiatric</t>
        </is>
      </c>
      <c r="N41" s="186" t="inlineStr">
        <is>
          <t>Anxiety/depression</t>
        </is>
      </c>
      <c r="O41" s="185" t="inlineStr">
        <is>
          <t>Clinic</t>
        </is>
      </c>
      <c r="P41" s="186" t="inlineStr">
        <is>
          <t>ข้อ 1 (PLE_CC1_2562_Key.md)</t>
        </is>
      </c>
      <c r="Q41" s="185" t="inlineStr">
        <is>
          <t>ข้อสอบจริง</t>
        </is>
      </c>
      <c r="R41" s="185" t="inlineStr">
        <is>
          <t>2562</t>
        </is>
      </c>
      <c r="S41" s="185" t="n"/>
    </row>
    <row r="42" ht="24" customHeight="1" s="49">
      <c r="A42" s="187" t="n">
        <v>40</v>
      </c>
      <c r="B42" s="186" t="n"/>
      <c r="C42" s="186" t="inlineStr">
        <is>
          <t>ข้อใดไม่ใช่อาการที่ไม่พึงประสงค์ที่พบบ่อยของ fluoxetine X 4 - balanci full response G</t>
        </is>
      </c>
      <c r="D42" s="186" t="n"/>
      <c r="E42" s="186" t="inlineStr">
        <is>
          <t>Insomnia</t>
        </is>
      </c>
      <c r="F42" s="186" t="inlineStr">
        <is>
          <t>Sexual dysfunction</t>
        </is>
      </c>
      <c r="G42" s="186" t="inlineStr">
        <is>
          <t>Anorexia</t>
        </is>
      </c>
      <c r="H42" s="186" t="inlineStr">
        <is>
          <t>Renal failure</t>
        </is>
      </c>
      <c r="I42" s="188" t="inlineStr">
        <is>
          <t>Diarrhea</t>
        </is>
      </c>
      <c r="J42" s="185" t="inlineStr">
        <is>
          <t>1</t>
        </is>
      </c>
      <c r="K42" s="186" t="inlineStr">
        <is>
          <t>✅ คำตอบที่ถูกต้อง: ข้อ ก. Insomnia
🎯 ทำไมข้อนี้ถึงถูก: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t>
        </is>
      </c>
      <c r="L42" s="186" t="n"/>
      <c r="M42" s="186" t="inlineStr">
        <is>
          <t>Psychiatric</t>
        </is>
      </c>
      <c r="N42" s="186" t="inlineStr">
        <is>
          <t>Anxiety/depression</t>
        </is>
      </c>
      <c r="O42" s="185" t="inlineStr">
        <is>
          <t>Clinic</t>
        </is>
      </c>
      <c r="P42" s="186" t="inlineStr">
        <is>
          <t>ข้อ 4 (PLE_CC1_2562_Key.md)</t>
        </is>
      </c>
      <c r="Q42" s="185" t="inlineStr">
        <is>
          <t>ข้อสอบจริง</t>
        </is>
      </c>
      <c r="R42" s="185" t="inlineStr">
        <is>
          <t>2562</t>
        </is>
      </c>
      <c r="S42" s="185" t="n"/>
    </row>
    <row r="43" ht="24" customHeight="1" s="49">
      <c r="A43" s="187" t="n">
        <v>41</v>
      </c>
      <c r="B43" s="186" t="n"/>
      <c r="C43" s="186"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D43" s="186" t="n"/>
      <c r="E43" s="186" t="inlineStr">
        <is>
          <t>Sertraline</t>
        </is>
      </c>
      <c r="F43" s="186" t="inlineStr">
        <is>
          <t>Venlafaxine</t>
        </is>
      </c>
      <c r="G43" s="186" t="inlineStr">
        <is>
          <t>Bupropion</t>
        </is>
      </c>
      <c r="H43" s="186" t="inlineStr">
        <is>
          <t>Mirtazapine</t>
        </is>
      </c>
      <c r="I43" s="188" t="inlineStr">
        <is>
          <t>Paroxetine</t>
        </is>
      </c>
      <c r="J43" s="185" t="inlineStr">
        <is>
          <t>1</t>
        </is>
      </c>
      <c r="K43" s="186" t="inlineStr">
        <is>
          <t>✅ คำตอบที่ถูกต้อง: ข้อ ก. Sertraline
🎯 ทำไมข้อนี้ถึงถูก: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t>
        </is>
      </c>
      <c r="L43" s="186" t="n"/>
      <c r="M43" s="186" t="inlineStr">
        <is>
          <t>Psychiatric</t>
        </is>
      </c>
      <c r="N43" s="186" t="inlineStr">
        <is>
          <t>Anxiety/depression</t>
        </is>
      </c>
      <c r="O43" s="185" t="inlineStr">
        <is>
          <t>Clinic</t>
        </is>
      </c>
      <c r="P43" s="186" t="inlineStr">
        <is>
          <t>ข้อ 5 (PLE_CC1_2562_Key.md)</t>
        </is>
      </c>
      <c r="Q43" s="185" t="inlineStr">
        <is>
          <t>ข้อสอบจริง</t>
        </is>
      </c>
      <c r="R43" s="185" t="inlineStr">
        <is>
          <t>2562</t>
        </is>
      </c>
      <c r="S43" s="185" t="n"/>
    </row>
    <row r="44" ht="24" customHeight="1" s="49">
      <c r="A44" s="187" t="n">
        <v>42</v>
      </c>
      <c r="B44" s="186" t="n"/>
      <c r="C44" s="186" t="inlineStr">
        <is>
          <t>ยาที่ไม่ควรใช้ในการเลิกบุหรี่ของผู้ป่วยรายนี คือ</t>
        </is>
      </c>
      <c r="D44" s="186" t="n"/>
      <c r="E44" s="186" t="inlineStr">
        <is>
          <t>Nicotine gum</t>
        </is>
      </c>
      <c r="F44" s="186" t="inlineStr">
        <is>
          <t>Nicotine patch</t>
        </is>
      </c>
      <c r="G44" s="186" t="inlineStr">
        <is>
          <t>Bupropion</t>
        </is>
      </c>
      <c r="H44" s="186" t="inlineStr">
        <is>
          <t>Varenicline</t>
        </is>
      </c>
      <c r="I44" s="188" t="inlineStr">
        <is>
          <t>Nortriptyline</t>
        </is>
      </c>
      <c r="J44" s="185" t="inlineStr">
        <is>
          <t>1</t>
        </is>
      </c>
      <c r="K44" s="186" t="inlineStr">
        <is>
          <t>✅ คำตอบที่ถูกต้อง: ข้อ ก. Nicotine gum
🎯 ทำไมข้อนี้ถึงถูก: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t>
        </is>
      </c>
      <c r="L44" s="186" t="n"/>
      <c r="M44" s="186" t="inlineStr">
        <is>
          <t>Psychiatric</t>
        </is>
      </c>
      <c r="N44" s="186" t="inlineStr">
        <is>
          <t>Tobacco dependence</t>
        </is>
      </c>
      <c r="O44" s="185" t="inlineStr">
        <is>
          <t>Clinic</t>
        </is>
      </c>
      <c r="P44" s="186" t="inlineStr">
        <is>
          <t>ข้อ 13 (PLE_CC1_2559.md)</t>
        </is>
      </c>
      <c r="Q44" s="185" t="inlineStr">
        <is>
          <t>ข้อสอบจริง</t>
        </is>
      </c>
      <c r="R44" s="185" t="inlineStr">
        <is>
          <t>2559</t>
        </is>
      </c>
      <c r="S44" s="185" t="n"/>
    </row>
    <row r="45" ht="24" customHeight="1" s="49">
      <c r="A45" s="187" t="n">
        <v>43</v>
      </c>
      <c r="B45" s="186" t="n"/>
      <c r="C45" s="186" t="inlineStr">
        <is>
          <t>ยาตัวใดที่มีผลข้างเคียงท้าให้ผันร้าย และนอนไม่หลับได้ หลับยาก</t>
        </is>
      </c>
      <c r="D45" s="186" t="n"/>
      <c r="E45" s="186" t="inlineStr">
        <is>
          <t>ATV/r</t>
        </is>
      </c>
      <c r="F45" s="186" t="inlineStr">
        <is>
          <t>EFV</t>
        </is>
      </c>
      <c r="G45" s="186" t="inlineStr">
        <is>
          <t>LPV/r</t>
        </is>
      </c>
      <c r="H45" s="186" t="inlineStr">
        <is>
          <t>RPV</t>
        </is>
      </c>
      <c r="I45" s="188" t="inlineStr">
        <is>
          <t>TDF ml ประกอบไปด้วย Enfuvirtide 90 mg Mannitol 22.55 mg Sodium carbonate Sodium hydroxide และ HCl หลังผสม pH = 9.0</t>
        </is>
      </c>
      <c r="J45" s="185" t="inlineStr">
        <is>
          <t>1</t>
        </is>
      </c>
      <c r="K45" s="186" t="inlineStr">
        <is>
          <t>✅ คำตอบที่ถูกต้อง: ข้อ ก. ATV/r
🎯 ทำไมข้อนี้ถึงถูก: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t>
        </is>
      </c>
      <c r="L45" s="186" t="n"/>
      <c r="M45" s="186" t="inlineStr">
        <is>
          <t>Psychiatric</t>
        </is>
      </c>
      <c r="N45" s="186" t="inlineStr">
        <is>
          <t>Insomnia</t>
        </is>
      </c>
      <c r="O45" s="185" t="inlineStr">
        <is>
          <t>Clinic</t>
        </is>
      </c>
      <c r="P45" s="186" t="inlineStr">
        <is>
          <t>ข้อ 48 (PLE_CC1_2559.md)</t>
        </is>
      </c>
      <c r="Q45" s="185" t="inlineStr">
        <is>
          <t>ข้อสอบจริง</t>
        </is>
      </c>
      <c r="R45" s="185" t="inlineStr">
        <is>
          <t>2559</t>
        </is>
      </c>
      <c r="S45" s="185" t="n"/>
    </row>
    <row r="46" ht="24" customHeight="1" s="49">
      <c r="A46" s="187" t="n">
        <v>44</v>
      </c>
      <c r="B46" s="186" t="n"/>
      <c r="C46" s="186" t="inlineStr">
        <is>
          <t>ยากลุ่ม benzodiazepine เกี่ยวข้องกับไอออนใด</t>
        </is>
      </c>
      <c r="D46" s="186" t="n"/>
      <c r="E46" s="186" t="inlineStr">
        <is>
          <t>Na+</t>
        </is>
      </c>
      <c r="F46" s="186" t="inlineStr">
        <is>
          <t>K+</t>
        </is>
      </c>
      <c r="G46" s="186" t="inlineStr">
        <is>
          <t>Cl-</t>
        </is>
      </c>
      <c r="H46" s="186" t="inlineStr">
        <is>
          <t>Ca2+</t>
        </is>
      </c>
      <c r="I46" s="188" t="inlineStr">
        <is>
          <t>HCO3- Lot 1 Lot 2 น ้าหนักยาเม็ด Assay 400 390 400 385 %label amount 97-101</t>
        </is>
      </c>
      <c r="J46" s="185" t="inlineStr">
        <is>
          <t>1</t>
        </is>
      </c>
      <c r="K46" s="186" t="inlineStr">
        <is>
          <t>✅ คำตอบที่ถูกต้อง: ข้อ ก. Na+
🎯 ทำไมข้อนี้ถึงถูก: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t>
        </is>
      </c>
      <c r="L46" s="186" t="n"/>
      <c r="M46" s="186" t="inlineStr">
        <is>
          <t>Psychiatric</t>
        </is>
      </c>
      <c r="N46" s="186" t="inlineStr">
        <is>
          <t>Anxiety/depression</t>
        </is>
      </c>
      <c r="O46" s="185" t="inlineStr">
        <is>
          <t>Clinic</t>
        </is>
      </c>
      <c r="P46" s="186" t="inlineStr">
        <is>
          <t>ข้อ 90 (PLE_CC1_2559.md)</t>
        </is>
      </c>
      <c r="Q46" s="185" t="inlineStr">
        <is>
          <t>ข้อสอบจริง</t>
        </is>
      </c>
      <c r="R46" s="185" t="inlineStr">
        <is>
          <t>2559</t>
        </is>
      </c>
      <c r="S46" s="185" t="n"/>
    </row>
    <row r="47" ht="24" customHeight="1" s="49">
      <c r="A47" s="187" t="n">
        <v>45</v>
      </c>
      <c r="B47" s="186" t="n"/>
      <c r="C47" s="186" t="inlineStr">
        <is>
          <t>Fluoxetine จะถูก metabolized ทีตำแหน่งใด เพือ เปลี่ยนเป็น norfluoxetine A B C D E (1) A (2) B (3) C (4) D (5) E</t>
        </is>
      </c>
      <c r="D47" s="186" t="n"/>
      <c r="E47" s="186" t="inlineStr">
        <is>
          <t>Fluoxetine 20 mg OD</t>
        </is>
      </c>
      <c r="F47" s="186" t="inlineStr">
        <is>
          <t>Sertraline 50 mg OD</t>
        </is>
      </c>
      <c r="G47" s="186" t="inlineStr">
        <is>
          <t>Escitalopram 10 mg OD</t>
        </is>
      </c>
      <c r="H47" s="186" t="inlineStr">
        <is>
          <t>Venlafaxine 75 mg OD</t>
        </is>
      </c>
      <c r="I47" s="188" t="inlineStr">
        <is>
          <t>Amitriptyline 10 mg HS</t>
        </is>
      </c>
      <c r="J47" s="185" t="inlineStr">
        <is>
          <t>1</t>
        </is>
      </c>
      <c r="K47" s="186" t="inlineStr">
        <is>
          <t>✅ คำตอบที่ถูกต้อง: ข้อ ก. Fluoxetine 20 mg OD
🎯 ทำไมข้อนี้ถึงถูก: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t>
        </is>
      </c>
      <c r="L47" s="186" t="n"/>
      <c r="M47" s="186" t="inlineStr">
        <is>
          <t>Psychiatric</t>
        </is>
      </c>
      <c r="N47" s="186" t="inlineStr">
        <is>
          <t>Anxiety/depression</t>
        </is>
      </c>
      <c r="O47" s="185" t="inlineStr">
        <is>
          <t>Clinic</t>
        </is>
      </c>
      <c r="P47" s="186" t="inlineStr">
        <is>
          <t>ข้อ 55 (PLE_CC1_2557.md)</t>
        </is>
      </c>
      <c r="Q47" s="185" t="inlineStr">
        <is>
          <t>ข้อสอบจริง</t>
        </is>
      </c>
      <c r="R47" s="185" t="inlineStr">
        <is>
          <t>2557</t>
        </is>
      </c>
      <c r="S47" s="185" t="n"/>
    </row>
    <row r="48" ht="24" customHeight="1" s="49">
      <c r="A48" s="187" t="n">
        <v>46</v>
      </c>
      <c r="B48" s="186" t="inlineStr">
        <is>
          <t>ผู้ป่วยหญิงอายุ 42 ปี ถือซองยาเดิมมาร้านยาเพื่อขอซื้อยา Diazepam 5 mg เนื่องจากนอนไม่หลับมา 3 วัน แต่ไม่มีใบสั่งแพทย์ ตามกฎหมายและหลักการบริบาลทางเภสัชกรรมชุมชน</t>
        </is>
      </c>
      <c r="C48" s="186" t="inlineStr">
        <is>
          <t>เภสัชกรควรปฏิบัติตามข้อใดจึงจะถูกต้องและเหมาะสมที่สุด</t>
        </is>
      </c>
      <c r="D48" s="186" t="n"/>
      <c r="E48" s="186" t="inlineStr">
        <is>
          <t>จ่ายยา Diazepam 5 mg ให้จำนวน 10 เม็ดสำหรับบรรเทาอาการชั่วคราว</t>
        </is>
      </c>
      <c r="F48" s="186" t="inlineStr">
        <is>
          <t>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t>
        </is>
      </c>
      <c r="G48" s="186" t="inlineStr">
        <is>
          <t>จ่ายยา Alprazolam 0.5 mg แทนเนื่องจากออกฤทธิ์เร็วกว่าและปลอดภัยกว่า</t>
        </is>
      </c>
      <c r="H48" s="186" t="inlineStr">
        <is>
          <t>จ่ายยา Zolpidem 10 mg เนื่องจากไม่อยู่ในกลุ่ม Benzodiazepine</t>
        </is>
      </c>
      <c r="I48" s="188" t="inlineStr">
        <is>
          <t>จ่ายยา Amitriptyline 25 mg รับประทานก่อนนอนทุกคืนต่อเนื่อง 1 เดือน</t>
        </is>
      </c>
      <c r="J48" s="185" t="inlineStr">
        <is>
          <t>2</t>
        </is>
      </c>
      <c r="K48" s="186" t="inlineStr">
        <is>
          <t>✅ คำตอบที่ถูกต้อง: ข้อ ข. 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
🎯 ทำไมข้อนี้ถึงถูก:
ข้อ ข. ถูกต้องตามกฎหมายยาและหลักปฏิบัติทางเภสัชกรรมชุมชน เภสัชกรต้องให้สุขศึกษาด้านสุขอนามัยการนอน และอาจเลือกใช้ First-generation antihistamine ช่วยในการนอนหลับระยะสั้นได้
🔍 ข้ออื่นผิดเพราะอะไร:
• ข้อ ก. ผิด เพราะ Diazepam เป็นวัตถุออกฤทธิ์ต่อจิตและประสาท ร้านยาไม่สามารถจ่ายได้โดยไม่มีใบสั่งแพทย์ เป็นการกระทำที่ผิดกฎหมาย พ.ร.บ. วัตถุที่ออกฤทธิ์ต่อจิตและประสาท
• ข้อ ค. ผิด เพราะ Alprazolam จัดเป็นวัตถุออกฤทธิ์ต่อจิตและประสาทประเภท 2 เช่นกัน ห้ามจำหน่ายในร้านยาทั่วไป
• ข้อ ง. ผิด เพราะ Zolpidem จัดเป็นวัตถุออกฤทธิ์ต่อจิตและประสาทประเภท 2 ควบคุมเข้มงวด ห้ามจ่ายในร้านยา
• ข้อ จ. ผิด เพราะ Amitriptyline เป็นยาต้านเศร้ากลุ่ม TCA มีผลข้างเคียง Anticholinergic สูง และไม่ควรเริ่มใช้เป็นยานอนหลับเดี่ยวๆ โดยไม่มีข้อบ่งชี้โรคซึมเศร้าหรือปวดประสาท</t>
        </is>
      </c>
      <c r="L48" s="186" t="n"/>
      <c r="M48" s="186" t="inlineStr">
        <is>
          <t>Psychiatric</t>
        </is>
      </c>
      <c r="N48" s="186" t="inlineStr">
        <is>
          <t>Insomnia</t>
        </is>
      </c>
      <c r="O48" s="185" t="inlineStr">
        <is>
          <t>Clinic</t>
        </is>
      </c>
      <c r="P48" s="186" t="inlineStr">
        <is>
          <t>ข้อ 7 (PLE_CC1_2556.md)</t>
        </is>
      </c>
      <c r="Q48" s="185" t="inlineStr">
        <is>
          <t>ข้อสอบจริง</t>
        </is>
      </c>
      <c r="R48" s="185" t="inlineStr">
        <is>
          <t>2556</t>
        </is>
      </c>
      <c r="S48" s="185" t="n"/>
    </row>
    <row r="49" ht="24" customHeight="1" s="49">
      <c r="A49" s="187" t="n">
        <v>47</v>
      </c>
      <c r="B49" s="186" t="n"/>
      <c r="C49" s="186"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D49" s="186" t="n"/>
      <c r="E49" s="186" t="inlineStr">
        <is>
          <t>Lorazepam</t>
        </is>
      </c>
      <c r="F49" s="186" t="inlineStr">
        <is>
          <t>Flurazepam</t>
        </is>
      </c>
      <c r="G49" s="186" t="inlineStr">
        <is>
          <t>Temazepam</t>
        </is>
      </c>
      <c r="H49" s="186" t="inlineStr">
        <is>
          <t>Diazepam</t>
        </is>
      </c>
      <c r="I49" s="188" t="inlineStr">
        <is>
          <t>Chlorazepate</t>
        </is>
      </c>
      <c r="J49" s="185" t="inlineStr">
        <is>
          <t>2</t>
        </is>
      </c>
      <c r="K49" s="186" t="inlineStr">
        <is>
          <t>✅ คำตอบที่ถูกต้อง: ข้อ ข. Flurazepam
🎯 ทำไมข้อนี้ถึงถูก: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L49" s="186" t="n"/>
      <c r="M49" s="186" t="inlineStr">
        <is>
          <t>Psychiatric</t>
        </is>
      </c>
      <c r="N49" s="186" t="inlineStr">
        <is>
          <t>Insomnia</t>
        </is>
      </c>
      <c r="O49" s="185" t="inlineStr">
        <is>
          <t>Clinic</t>
        </is>
      </c>
      <c r="P49" s="186" t="inlineStr">
        <is>
          <t>ข้อ ๒๕๕๐ (PLE_CC1_2554 SET2.md)</t>
        </is>
      </c>
      <c r="Q49" s="185" t="inlineStr">
        <is>
          <t>ข้อสอบจริง</t>
        </is>
      </c>
      <c r="R49" s="185" t="inlineStr">
        <is>
          <t>2554</t>
        </is>
      </c>
      <c r="S49" s="185" t="n"/>
    </row>
    <row r="50" ht="24" customHeight="1" s="49">
      <c r="A50" s="187" t="n">
        <v>48</v>
      </c>
      <c r="B50" s="186" t="n"/>
      <c r="C50" s="186" t="inlineStr">
        <is>
          <t>ชายไทยคุ้อาย่65 ปีได้รับการวินิจฉัยจากแพทย์์วุามีภาวะInsomnia ยาใน ข้อใดตุอไปนี้ไมุใชุยาที่ใช้ในการรักษาภาวะInsomnia</t>
        </is>
      </c>
      <c r="D50" s="186" t="n"/>
      <c r="E50" s="186" t="inlineStr">
        <is>
          <t>CPM</t>
        </is>
      </c>
      <c r="F50" s="186" t="inlineStr">
        <is>
          <t>Phenobarbital</t>
        </is>
      </c>
      <c r="G50" s="186" t="inlineStr">
        <is>
          <t>Chloral hydrate</t>
        </is>
      </c>
      <c r="H50" s="186" t="inlineStr">
        <is>
          <t>Clonazepam</t>
        </is>
      </c>
      <c r="I50" s="188" t="inlineStr">
        <is>
          <t>Haloperidol (จ)</t>
        </is>
      </c>
      <c r="J50" s="185" t="inlineStr">
        <is>
          <t>1</t>
        </is>
      </c>
      <c r="K50" s="186" t="inlineStr">
        <is>
          <t>✅ คำตอบที่ถูกต้อง: ข้อ ก. CPM
🎯 ทำไมข้อนี้ถึงถูก: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t>
        </is>
      </c>
      <c r="L50" s="186" t="n"/>
      <c r="M50" s="186" t="inlineStr">
        <is>
          <t>Psychiatric</t>
        </is>
      </c>
      <c r="N50" s="186" t="inlineStr">
        <is>
          <t>Insomnia</t>
        </is>
      </c>
      <c r="O50" s="185" t="inlineStr">
        <is>
          <t>Clinic</t>
        </is>
      </c>
      <c r="P50" s="186" t="inlineStr">
        <is>
          <t>ข้อ 5 (PLE_CC1_2547.md)</t>
        </is>
      </c>
      <c r="Q50" s="185" t="inlineStr">
        <is>
          <t>ข้อสอบจริง</t>
        </is>
      </c>
      <c r="R50" s="185" t="inlineStr">
        <is>
          <t>2547</t>
        </is>
      </c>
      <c r="S50" s="185" t="n"/>
    </row>
    <row r="51" ht="24" customHeight="1" s="49">
      <c r="A51" s="187" t="n">
        <v>49</v>
      </c>
      <c r="B51" s="186" t="n"/>
      <c r="C51" s="186" t="inlineStr">
        <is>
          <t>ข้อใดถ้กต้องเกี่ยวกับโครงสร้างและความสัมพันธ์ในการออกฤทธิ์ของยา นอนหลับDiazepam โครงสร้างDiazepam</t>
        </is>
      </c>
      <c r="D51" s="186" t="n"/>
      <c r="E51" s="186" t="inlineStr">
        <is>
          <t>Fluoxetine 20 mg OD</t>
        </is>
      </c>
      <c r="F51" s="186" t="inlineStr">
        <is>
          <t>Sertraline 50 mg OD</t>
        </is>
      </c>
      <c r="G51" s="186" t="inlineStr">
        <is>
          <t>Escitalopram 10 mg OD</t>
        </is>
      </c>
      <c r="H51" s="186" t="inlineStr">
        <is>
          <t>Venlafaxine 75 mg OD</t>
        </is>
      </c>
      <c r="I51" s="188" t="inlineStr">
        <is>
          <t>Amitriptyline 10 mg HS</t>
        </is>
      </c>
      <c r="J51" s="185" t="inlineStr">
        <is>
          <t>1</t>
        </is>
      </c>
      <c r="K51" s="186" t="inlineStr">
        <is>
          <t>✅ คำตอบที่ถูกต้อง: ข้อ ก. Fluoxetine 20 mg OD
🎯 ทำไมข้อนี้ถึงถูก: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t>
        </is>
      </c>
      <c r="L51" s="186" t="n"/>
      <c r="M51" s="186" t="inlineStr">
        <is>
          <t>Psychiatric</t>
        </is>
      </c>
      <c r="N51" s="186" t="inlineStr">
        <is>
          <t>Insomnia</t>
        </is>
      </c>
      <c r="O51" s="185" t="inlineStr">
        <is>
          <t>Clinic</t>
        </is>
      </c>
      <c r="P51" s="186" t="inlineStr">
        <is>
          <t>ข้อ 8 (PLE_CC1_2547.md)</t>
        </is>
      </c>
      <c r="Q51" s="185" t="inlineStr">
        <is>
          <t>ข้อสอบจริง</t>
        </is>
      </c>
      <c r="R51" s="185" t="inlineStr">
        <is>
          <t>2547</t>
        </is>
      </c>
      <c r="S51" s="185" t="n"/>
    </row>
    <row r="52" ht="24" customHeight="1" s="49">
      <c r="A52" s="187" t="n">
        <v>50</v>
      </c>
      <c r="B52" s="186" t="n"/>
      <c r="C52" s="186" t="inlineStr">
        <is>
          <t>ตามหลักการความสัมพันธ์ระหว่างโครงสร้างและการออกฤทธิ์ (SAR) ของยากลุ่ม 1,4-Benzodiazepines ข้อใดอธิบายปัจจัยที่ทำให้ Lorazepam มีความแรงในการออกฤทธิ์ (Potency) สูงกว่า Diazepam ได้ถูกต้อง</t>
        </is>
      </c>
      <c r="D52" s="186" t="n"/>
      <c r="E52" s="186" t="inlineStr">
        <is>
          <t>การมีหมู่ Ortho-chloro (-Cl) ที่ตำแหน่ง C2' บนวงแหวน 5-Phenyl ring ช่วยเพิ่มความแรงในการจับกับ GABA-A receptor</t>
        </is>
      </c>
      <c r="F52" s="186" t="inlineStr">
        <is>
          <t>การมีหมู่ 3-Hydroxyl (-OH) ทำให้เพิ่มการกระจายตัวข้าม Blood-Brain Barrier ได้เร็วกว่า</t>
        </is>
      </c>
      <c r="G52" s="186" t="inlineStr">
        <is>
          <t>การขาดหมู่ N1-Methyl ทำให้โมเลกุลมีคุณสมบัติละลายในไขมันสูงกว่า Diazepam 10 เท่า</t>
        </is>
      </c>
      <c r="H52" s="186" t="inlineStr">
        <is>
          <t>การมีพันธะคู่ C4=N5 เพิ่มขึ้นทำให้เกิดการแตกตัวเป็นไอออนได้ดีกว่าในสมอง</t>
        </is>
      </c>
      <c r="I52" s="188" t="inlineStr">
        <is>
          <t>การมีหมู่อะตอม C12 ทำให้เกิด steric hindrance ขัดขวางการทำลายของเอนไซม์</t>
        </is>
      </c>
      <c r="J52" s="185" t="inlineStr">
        <is>
          <t>1</t>
        </is>
      </c>
      <c r="K52" s="186" t="inlineStr">
        <is>
          <t>✅ คำตอบที่ถูกต้อง: ข้อ ก. การมีหมู่ Ortho-chloro (-Cl) ที่ตำแหน่ง C2' บนวงแหวน 5-Phenyl ring ช่วยเพิ่มความแรงในการจับกับ GABA-A receptor
🎯 ทำไมข้อนี้ถึงถูก:
Lorazepam แตกต่างจาก Oxazepam ตรงที่มีหมู่ 2'-Cl บนวงแหวน Phenyl ทำให้ Lorazepam มี Potency สูงกว่า Diazepam และ Oxazepam อย่างมาก
🔍 ข้ออื่นผิดเพราะอะไร:
• ข้อ ข. ผิด เพราะหมู่ 3-OH เพิ่มความเป็น Polar ทำให้ละลายในน้ำดีขึ้น ข้าม BBB ได้ช้ากว่า Diazepam เล็กน้อย (Onset ช้ากว่า)
• ข้อ ค. ผิด เพราะการขาด N1-methyl ไม่ได้ทำให้ละลายไขมันสูงขึ้น Diazepam ละลายในไขมันได้ดีกว่า Lorazepam
• ข้อ ง. ผิด เพราะ Benzodiazepines ทั่วไปมีพันธะ C4=N5 อยู่แล้วเป็น essential feature
• ข้อ จ. ผิด เพราะ Benzodiazepines ไม่มีตำแหน่ง C12 บนแกนหลัก diazepine</t>
        </is>
      </c>
      <c r="L52" s="186" t="n"/>
      <c r="M52" s="186" t="inlineStr">
        <is>
          <t>Psychiatric</t>
        </is>
      </c>
      <c r="N52" s="186" t="inlineStr">
        <is>
          <t>Insomnia</t>
        </is>
      </c>
      <c r="O52" s="185" t="inlineStr">
        <is>
          <t>Clinic</t>
        </is>
      </c>
      <c r="P52" s="186" t="inlineStr">
        <is>
          <t>ข้อ 1 (PLE_CC1_2547.md)</t>
        </is>
      </c>
      <c r="Q52" s="185" t="inlineStr">
        <is>
          <t>ข้อสอบจริง</t>
        </is>
      </c>
      <c r="R52" s="185" t="inlineStr">
        <is>
          <t>2547</t>
        </is>
      </c>
      <c r="S52" s="185" t="n"/>
    </row>
    <row r="53" ht="24" customHeight="1" s="49">
      <c r="A53" s="187" t="n">
        <v>51</v>
      </c>
      <c r="B53" s="186" t="n"/>
      <c r="C53" s="186" t="inlineStr">
        <is>
          <t>เหตุผลสำคัญทางเภสัชจลนศาสตร์ที่ทำให้ Lorazepam มีระยะเวลาการออกฤทธิ์ทางคลินิก (Duration of Clinical Effect) ในการระงับชักหรือกดประสาทสั้นกว่า Diazepam เมื่อบริหารยาแบบ single dose คือข้อใด</t>
        </is>
      </c>
      <c r="D53" s="186" t="n"/>
      <c r="E53" s="186" t="inlineStr">
        <is>
          <t>Lorazepam มีค่า Lipid solubility ต่ำกว่า Diazepam จึงเกิด Tissue redistribution ช้ากว่า ทำให้คงอยู่ในสมองตามค่าครึ่งชีวิตจริง</t>
        </is>
      </c>
      <c r="F53" s="186" t="inlineStr">
        <is>
          <t>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t>
        </is>
      </c>
      <c r="G53" s="186" t="inlineStr">
        <is>
          <t>Lorazepam ถูกขับออกทางไตทันทีโดยไม่ต้องผ่านกระบวนการ Conjugation</t>
        </is>
      </c>
      <c r="H53" s="186" t="inlineStr">
        <is>
          <t>Diazepam มี Active metabolite ที่มีฤทธิ์สั้นกว่าสารตั้งต้น</t>
        </is>
      </c>
      <c r="I53" s="188" t="inlineStr">
        <is>
          <t>Lorazepam มีการจับกับโปรตีนในพลาสมาต่ำกว่า 10% จึงถูกขจัดหมดทันที</t>
        </is>
      </c>
      <c r="J53" s="185" t="n">
        <v>2</v>
      </c>
      <c r="K53" s="186" t="inlineStr">
        <is>
          <t>✅ คำตอบที่ถูกต้อง: ข้อ ข. 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
🎯 ทำไมข้อนี้ถึงถูก:
Diazepam มีคุณสมบัติละลายในไขมันสูงมาก (High lipid solubility) เมื่อฉีดเข้าหลอดเลือดดำจะเข้าสู่สมองอย่างรวดเร็วและกระจายตัวออกจากสมอง (Tissue redistribution) ไปสะสมในเนื้อเยื่อไขมันภายในเวลา 15-30 นาที ทำให้ระดับยาในสมองลดลงอย่างรวดเร็วและหมดฤทธิ์ทางคลินิกอย่างรวดเร็ว ในขณะที่ Lorazepam ละลายในไขมันปานกลาง (Moderate lipid solubility) จึงกระจายตัวออกจากสมองช้ากว่า ทำให้คงระดับยาในสมองและออกฤทธิ์ควบคุมอาการชักได้ยาวนานกว่า (Clinical duration 6-12 ชั่วโมง)
🔍 ข้ออื่นผิดเพราะอะไร:
• ข้อ ก.: เป็นการอธิบายในมุมของ Lorazepam ที่ถูกต้องในหลักการ แต่เหตุผลหลักที่ Diazepam หมดฤทธิ์เร็วคือ rapid redistribution ของ Diazepam เอง
• ข้อ ค.: Lorazepam ถูกเผาผลาญที่ตับผ่านกระบวนการ Glucuronidation (Phase II) ก่อนขับออกทางไต ไม่ได้ขับออกทันที
• ข้อ ง.: Diazepam มี active metabolite (Desmethyldiazepam) ที่มีฤทธิ์ยาวนานมาก (Half-life &gt; 50-100 ชั่วโมง)
• ข้อ จ.: Lorazepam มี Protein binding สูงประมาณ 85-90% ไม่ใช่ต่ำกว่า 10%</t>
        </is>
      </c>
      <c r="L53" s="186" t="n"/>
      <c r="M53" s="186" t="inlineStr">
        <is>
          <t>Psychiatric</t>
        </is>
      </c>
      <c r="N53" s="186" t="inlineStr">
        <is>
          <t>Insomnia</t>
        </is>
      </c>
      <c r="O53" s="185" t="inlineStr">
        <is>
          <t>Clinic</t>
        </is>
      </c>
      <c r="P53" s="186" t="inlineStr">
        <is>
          <t>ข้อ 2 (PLE_CC1_2547.md)</t>
        </is>
      </c>
      <c r="Q53" s="185" t="inlineStr">
        <is>
          <t>ข้อสอบจริง</t>
        </is>
      </c>
      <c r="R53" s="185" t="inlineStr">
        <is>
          <t>2547</t>
        </is>
      </c>
      <c r="S53" s="185" t="n"/>
    </row>
    <row r="54" ht="24" customHeight="1" s="49">
      <c r="A54" s="187" t="n">
        <v>52</v>
      </c>
      <c r="B54" s="186" t="n"/>
      <c r="C54" s="186" t="inlineStr">
        <is>
          <t>ข้อใดคือคุณสมบัติทางเภสัชจลนศาสตร์ที่สำคัญของยากลุ่ม Benzodiazepines ที่มีหมู่ 3-Hydroxyl substituent เช่น Oxazepam, Lorazepam และ Temazepam (กลุ่ม LOT)</t>
        </is>
      </c>
      <c r="D54" s="186" t="n"/>
      <c r="E54" s="186" t="inlineStr">
        <is>
          <t>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t>
        </is>
      </c>
      <c r="F54" s="186" t="inlineStr">
        <is>
          <t>ต้องผ่านกระบวนการ N-dealkylation และ Hydroxylation ใน Phase I ก่อนเสมอ</t>
        </is>
      </c>
      <c r="G54" s="186" t="inlineStr">
        <is>
          <t>มีสาร Active metabolites หลายชนิดที่มีค่าครึ่งชีวิตยาวนานกว่า 100 ชั่วโมง</t>
        </is>
      </c>
      <c r="H54" s="186" t="inlineStr">
        <is>
          <t>ไม่สามารถดูดซึมผ่านทางเดินอาหารได้ ต้องบริหารยาด้วยการฉีดเข้าทางหลอดเลือดดำเท่านั้น</t>
        </is>
      </c>
      <c r="I54" s="188" t="inlineStr">
        <is>
          <t>ถูกขจัดออกทางไตในรูปที่ไม่เปลี่ยนแปลง (Unchanged drug) มากกว่า 95%</t>
        </is>
      </c>
      <c r="J54" s="185" t="inlineStr">
        <is>
          <t>1</t>
        </is>
      </c>
      <c r="K54" s="186" t="inlineStr">
        <is>
          <t>✅ คำตอบที่ถูกต้อง: ข้อ ก. 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
🎯 ทำไมข้อนี้ถึงถูก:
เนื่องจากไม่ต้องพึ่งพาเอนไซม์ Cytochrome P450 ในตับ (Phase I oxidation) ซึ่งมักเสื่อมถอยในผู้สูงอายุ (Elderly) หรือผู้ป่วยโรคตับ (Cirrhosis/Hepatitis) ดังนั้นกลุ่ม LOT จึงเป็น BZDs ทางเลือกแรกที่ปลอดภัยในประชากรกลุ่มนี้
🔍 ข้ออื่นผิดเพราะอะไร:
• ข้อ ข. ผิด เพราะกลุ่ม LOT ไม่ต้องผ่าน Phase I CYP450 oxidation
• ข้อ ค. ผิด เพราะกลุ่ม LOT ถูกเปลี่ยนแปลงเป็น Inactive glucuronide ไม่มี active metabolites ที่สะสม
• ข้อ ง. ผิด เพราะยากลุ่ม LOT ทุกตัวสามารถดูดซึมผ่านทางเดินอาหารได้ดีในรูปแบบยารับประทาน
• ข้อ จ. ผิด เพราะยาเกือบทั้งหมดถูกขับออกในรูป Glucuronide conjugate ไม่ใช่ Unchanged drug</t>
        </is>
      </c>
      <c r="L54" s="186" t="n"/>
      <c r="M54" s="186" t="inlineStr">
        <is>
          <t>Psychiatric</t>
        </is>
      </c>
      <c r="N54" s="186" t="inlineStr">
        <is>
          <t>Insomnia</t>
        </is>
      </c>
      <c r="O54" s="185" t="inlineStr">
        <is>
          <t>Clinic</t>
        </is>
      </c>
      <c r="P54" s="186" t="inlineStr">
        <is>
          <t>ข้อ 3 (PLE_CC1_2547.md)</t>
        </is>
      </c>
      <c r="Q54" s="185" t="inlineStr">
        <is>
          <t>ข้อสอบจริง</t>
        </is>
      </c>
      <c r="R54" s="185" t="inlineStr">
        <is>
          <t>2547</t>
        </is>
      </c>
      <c r="S54" s="185" t="n"/>
    </row>
    <row r="55" ht="24" customHeight="1" s="49">
      <c r="A55" s="187" t="n">
        <v>53</v>
      </c>
      <c r="B55" s="186" t="n"/>
      <c r="C55" s="186" t="inlineStr">
        <is>
          <t>Midazolam นิยมนำมาใช้เป็นยานำสลบ (Premedication) และระงับความวิตกกังวลก่อนทำหัตถการสั้นๆ เนื่องจากออกฤทธิ์เร็วมาก (Rapid onset) คุณสมบัติด้านโครงสร้างเคมีข้อใดที่ทำให้ยานี้สามารถเตรียมในรูปสารละลายน้ำฉีดได้ แต่เมื่อเข้าสู่ร่างกายกลับผ่านเข้าสู่สมองได้อย่างรวดเร็ว</t>
        </is>
      </c>
      <c r="D55" s="186" t="n"/>
      <c r="E55" s="186" t="inlineStr">
        <is>
          <t>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t>
        </is>
      </c>
      <c r="F55" s="186" t="inlineStr">
        <is>
          <t>มีหมู่ Sulfonate ester ที่แตกตัวได้สมบูรณ์ในเลือด</t>
        </is>
      </c>
      <c r="G55" s="186" t="inlineStr">
        <is>
          <t>มี quaternary ammonium group ที่จับกับไขมันในสมองได้จำเพาะ</t>
        </is>
      </c>
      <c r="H55" s="186" t="inlineStr">
        <is>
          <t>เป็น Prodrug ที่ถูกตัดด้วยเอนไซม์ Plasma esterase ภายใน 1 วินาที</t>
        </is>
      </c>
      <c r="I55" s="188" t="inlineStr">
        <is>
          <t>มีหมู่ 3-Hydroxyl ที่ทำปฏิกิริยากับกลูโคสในกระแสเลือด</t>
        </is>
      </c>
      <c r="J55" s="185" t="inlineStr">
        <is>
          <t>1</t>
        </is>
      </c>
      <c r="K55" s="186" t="inlineStr">
        <is>
          <t>✅ คำตอบที่ถูกต้อง: ข้อ ก. 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
🎯 ทำไมข้อนี้ถึงถูก:
คุณสมบัติ pH-dependent ring opening/closure เป็นเอกลักษณ์สำคัญทางเคมีของ Midazolam ที่ทำให้ละลายน้ำในขวดยาแต่ข้ามเข้าสมองได้เร็วในร่างกาย
🔍 ข้ออื่นผิดเพราะอะไร:
• ข้อ ข. ค. และ จ. ผิด เพราะ Midazolam ไม่มีหมู่ sulfonate ester, quaternary ammonium หรือ 3-hydroxyl
• ข้อ ง. ผิด เพราะ Midazolam ไม่ใช่ ester prodrug แต่เป็น Active drug ที่เปลี่ยนรูป conformation ตาม pH</t>
        </is>
      </c>
      <c r="L55" s="186" t="n"/>
      <c r="M55" s="186" t="inlineStr">
        <is>
          <t>Psychiatric</t>
        </is>
      </c>
      <c r="N55" s="186" t="inlineStr">
        <is>
          <t>Insomnia</t>
        </is>
      </c>
      <c r="O55" s="185" t="inlineStr">
        <is>
          <t>Clinic</t>
        </is>
      </c>
      <c r="P55" s="186" t="inlineStr">
        <is>
          <t>ข้อ 4 (PLE_CC1_2547.md)</t>
        </is>
      </c>
      <c r="Q55" s="185" t="inlineStr">
        <is>
          <t>ข้อสอบจริง</t>
        </is>
      </c>
      <c r="R55" s="185" t="inlineStr">
        <is>
          <t>2547</t>
        </is>
      </c>
      <c r="S55" s="185" t="n"/>
    </row>
    <row r="56" ht="24" customHeight="1" s="49">
      <c r="A56" s="187" t="n">
        <v>54</v>
      </c>
      <c r="B56" s="186" t="n"/>
      <c r="C56" s="186" t="inlineStr">
        <is>
          <t>Oxazepam มีอัตราเร็วในการเริ่มออกฤทธิ์ช้ากว่า Diazepam เมื่อรับประทานทางปาก (Slower onset of action) เนื่องจากโครงสร้างโมเลกุลมีความแตกต่างกันในจุดใด</t>
        </is>
      </c>
      <c r="D56" s="186" t="n"/>
      <c r="E56" s="186" t="inlineStr">
        <is>
          <t>Oxazepam มีหมู่ 3-Hydroxyl (-OH) ทำให้โมเลกุลมีขั้วเพิ่มขึ้น ละลายในไขมันลดลง จึงซึมผ่าน Blood-Brain Barrier ได้ช้ากว่า Diazepam</t>
        </is>
      </c>
      <c r="F56" s="186" t="inlineStr">
        <is>
          <t>Oxazepam มีหมู่ 7-Nitro ที่ทำให้ยาถูกทำลายในกระเพาะอาหารอย่างรวดเร็ว</t>
        </is>
      </c>
      <c r="G56" s="186" t="inlineStr">
        <is>
          <t>Oxazepam ไม่มีวงแหวน 5-Phenyl ring ทำให้จับกับ receptor ได้น้อยลง</t>
        </is>
      </c>
      <c r="H56" s="186" t="inlineStr">
        <is>
          <t>Oxazepam มีหมู่ Triazole ring ขนาดใหญ่ที่ขัดขวางการดูดซึมผ่านลำไส้</t>
        </is>
      </c>
      <c r="I56" s="188" t="inlineStr">
        <is>
          <t>Oxazepam ถูกทำลายด้วยกรดในกระเพาะอาหารจนไม่เหลือตัวยาอิสระ</t>
        </is>
      </c>
      <c r="J56" s="185" t="inlineStr">
        <is>
          <t>1</t>
        </is>
      </c>
      <c r="K56" s="186" t="inlineStr">
        <is>
          <t>✅ คำตอบที่ถูกต้อง: ข้อ ก. Oxazepam มีหมู่ 3-Hydroxyl (-OH) ทำให้โมเลกุลมีขั้วเพิ่มขึ้น ละลายในไขมันลดลง จึงซึมผ่าน Blood-Brain Barrier ได้ช้ากว่า Diazepam
🎯 ทำไมข้อนี้ถึงถูก:
หมู่ 3-Hydroxyl เพิ่มขั้วของโมเลกุล ส่งผลให้ Lipophilicity ลดลง Oxazepam จึงมี Onset ช้ากว่า Diazepam
🔍 ข้ออื่นผิดเพราะอะไร:
• ข้อ ข. ผิด เพราะ Oxazepam มีหมู่ 7-Cl (ไม่ใช่ 7-Nitro เหมือน Clonazepam)
• ข้อ ค. ผิด เพราะ Oxazepam มี 5-Phenyl ring ตามโครงสร้างมาตรฐาน
• ข้อ ง. ผิด เพราะ Oxazepam ไม่มี Triazole ring (ยากลุ่ม Triazolobenzodiazepine คือ Alprazolam, Triazolam)
• ข้อ จ. ผิด เพราะ Oxazepam ทนต่อกรดในทางเดินอาหารและดูดซึมได้ดี</t>
        </is>
      </c>
      <c r="L56" s="186" t="n"/>
      <c r="M56" s="186" t="inlineStr">
        <is>
          <t>Psychiatric</t>
        </is>
      </c>
      <c r="N56" s="186" t="inlineStr">
        <is>
          <t>Insomnia</t>
        </is>
      </c>
      <c r="O56" s="185" t="inlineStr">
        <is>
          <t>Clinic</t>
        </is>
      </c>
      <c r="P56" s="186" t="inlineStr">
        <is>
          <t>ข้อ 5 (PLE_CC1_2547.md)</t>
        </is>
      </c>
      <c r="Q56" s="185" t="inlineStr">
        <is>
          <t>ข้อสอบจริง</t>
        </is>
      </c>
      <c r="R56" s="185" t="inlineStr">
        <is>
          <t>2547</t>
        </is>
      </c>
      <c r="S56" s="185" t="n"/>
    </row>
    <row r="57" ht="24" customHeight="1" s="49">
      <c r="A57" s="187" t="n">
        <v>55</v>
      </c>
      <c r="B57" s="186" t="n"/>
      <c r="C57" s="186"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D57" s="186" t="n"/>
      <c r="E57" s="186" t="inlineStr">
        <is>
          <t>Sibutramine, Lorcaserin</t>
        </is>
      </c>
      <c r="F57" s="186" t="inlineStr">
        <is>
          <t>Rimonabant, Orlistat</t>
        </is>
      </c>
      <c r="G57" s="186" t="inlineStr">
        <is>
          <t>Phentermine, Orlistat</t>
        </is>
      </c>
      <c r="H57" s="186" t="inlineStr">
        <is>
          <t>Rimonabant, Lorcaserin</t>
        </is>
      </c>
      <c r="I57" s="188" t="inlineStr">
        <is>
          <t>Sibutramine, Orlistat 98 โรคระบบต่อมไร้ท่อ และต่อมมีท่อ นักศึกษาเภสัชศาสตร์รุ่น 8</t>
        </is>
      </c>
      <c r="J57" s="185" t="inlineStr">
        <is>
          <t>1</t>
        </is>
      </c>
      <c r="K57" s="186" t="inlineStr">
        <is>
          <t>✅ คำตอบที่ถูกต้อง: ข้อ ก. Sibutramine, Lorcaserin
🎯 ทำไมข้อนี้ถึงถูก: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L57" s="186" t="n"/>
      <c r="M57" s="186" t="inlineStr">
        <is>
          <t>Psychiatric</t>
        </is>
      </c>
      <c r="N57" s="186" t="inlineStr">
        <is>
          <t>Anxiety/depression</t>
        </is>
      </c>
      <c r="O57" s="185" t="inlineStr">
        <is>
          <t>Clinic</t>
        </is>
      </c>
      <c r="P57" s="186" t="inlineStr">
        <is>
          <t>ข้อ 39 (PLE_CC1_Practice_Exam.md)</t>
        </is>
      </c>
      <c r="Q57" s="185" t="inlineStr">
        <is>
          <t>แบบฝึกหัด</t>
        </is>
      </c>
      <c r="R57" s="185" t="inlineStr">
        <is>
          <t>เล่มม่วง</t>
        </is>
      </c>
      <c r="S57" s="185" t="n"/>
    </row>
    <row r="58" ht="24" customHeight="1" s="49">
      <c r="A58" s="187" t="n">
        <v>56</v>
      </c>
      <c r="B58" s="186" t="n"/>
      <c r="C58" s="186" t="inlineStr">
        <is>
          <t>เภสัชกรให้คำแนะนำในการรับประทานยา Fluoxetine 20 mg วันละ 1 ครั้ง แก่ผู้ป่วยโรคซึมเศร้า (Major Depressive Disorder) ข้อใดเป็นคำแนะนำในการบริหารยาและข้อควรระวังที่ถูกต้องตามหลักวิชาการ</t>
        </is>
      </c>
      <c r="D58" s="186" t="n"/>
      <c r="E58" s="186" t="inlineStr">
        <is>
          <t>แนะนำรับประทานยาในตอนเช้าหลังอาหาร เพื่อลดอาการคลื่นไส้และป้องกันผลข้างเคียงเรื่องอาการนอนไม่หลับ (Insomnia / Activating effect)</t>
        </is>
      </c>
      <c r="F58" s="186" t="inlineStr">
        <is>
          <t>แนะนำรับประทานยาก่อนนอนทุกคืนเนื่องจากยามีฤทธิ์กดประสาทและทำให้ง่วงนอนอย่างรุนแรง</t>
        </is>
      </c>
      <c r="G58" s="186" t="inlineStr">
        <is>
          <t>หากรับประทานไปแล้ว 3 วันอาการไม่ดีขึ้น สามารถปรับเพิ่มขนาดยาเป็น 2 เท่าได้ทันที</t>
        </is>
      </c>
      <c r="H58" s="186" t="inlineStr">
        <is>
          <t>สามารถหยุดรับประทานยาได้ทันทีเมื่อรู้สึกว่าอารมณ์กลับมาเป็นปกติแล้ว</t>
        </is>
      </c>
      <c r="I58" s="188" t="inlineStr">
        <is>
          <t>ยานี้เริ่มออกฤทธิ์รักษาอาการซึมเศร้าได้เต็มที่ภายใน 1-2 ชั่วโมงหลังรับประทานเม็ดแรก</t>
        </is>
      </c>
      <c r="J58" s="185" t="inlineStr">
        <is>
          <t>1</t>
        </is>
      </c>
      <c r="K58" s="186" t="inlineStr">
        <is>
          <t>✅ คำตอบที่ถูกต้อง: ข้อ ก. แนะนำรับประทานยาในตอนเช้าหลังอาหาร เพื่อลดอาการคลื่นไส้และป้องกันผลข้างเคียงเรื่องอาการนอนไม่หลับ (Insomnia / Activating effect)
🎯 ทำไมข้อนี้ถึงถูก:
การรับประทานยา Fluoxetine ในช่วงเช้าช่วยป้องกันปัญหาการนอนไม่หลับ (Insomnia) ในช่วงกลางคืน และการรับประทานหลังอาหารช่วยลดผลข้างเคียงระคายเคืองทางเดินอาหาร (คลื่นไส้ อาเจียน)
🔍 ข้ออื่นผิดเพราะอะไร:
• ข้อ ข. ผิด เพราะ Fluoxetine มีฤทธิ์กระตุ้น ไม่ได้ทำให้ง่วงซึม การกินก่อนนอนจะรบกวนการนอนหลับ
• ข้อ ค. ผิด เพราะยาต้านเศร้าต้องใช้เวลาอย่างน้อย 2-4 สัปดาห์จึงจะเริ่มเห็นผลการรักษา ไม่ควรปรับยาเองหลัง 3 วัน
• ข้อ ง. ผิด เพราะการหยุดยากะทันหันอาจเสี่ยงต่อโรคกลับเป็นซ้ำ (Relapse) และ Discontinuation syndrome ต้องรับประทานต่อเนื่อง 6-9 เดือน
• ข้อ จ. ผิด เพราะกลไกการปรับสมดุล receptor (Down-regulation of 5-HT1A autoreceptors) ต้องใช้เวลาหลายสัปดาห์</t>
        </is>
      </c>
      <c r="L58" s="186" t="n"/>
      <c r="M58" s="186" t="inlineStr">
        <is>
          <t>Psychiatric</t>
        </is>
      </c>
      <c r="N58" s="186" t="inlineStr">
        <is>
          <t>Anxiety/depression</t>
        </is>
      </c>
      <c r="O58" s="185" t="inlineStr">
        <is>
          <t>Clinic</t>
        </is>
      </c>
      <c r="P58" s="186" t="inlineStr">
        <is>
          <t>ข้อ 5 (PLE_CC1_Practice_Exam.md)</t>
        </is>
      </c>
      <c r="Q58" s="185" t="inlineStr">
        <is>
          <t>แบบฝึกหัด</t>
        </is>
      </c>
      <c r="R58" s="185" t="inlineStr">
        <is>
          <t>เล่มม่วง</t>
        </is>
      </c>
      <c r="S58" s="185" t="n"/>
    </row>
    <row r="59" ht="24" customHeight="1" s="49">
      <c r="A59" s="187" t="n">
        <v>57</v>
      </c>
      <c r="B59" s="186" t="n"/>
      <c r="C59" s="186" t="inlineStr">
        <is>
          <t>ยาในข้อใดใช้เพื่อรักษา Benzodiazepine overdose</t>
        </is>
      </c>
      <c r="D59" s="186" t="n"/>
      <c r="E59" s="186" t="inlineStr">
        <is>
          <t>Venlafaxine 75 mg OD</t>
        </is>
      </c>
      <c r="F59" s="186" t="inlineStr">
        <is>
          <t>Amitriptyline 10 mg HS</t>
        </is>
      </c>
      <c r="G59" s="186" t="inlineStr">
        <is>
          <t>Lorazepam 1 mg HS</t>
        </is>
      </c>
      <c r="H59" s="186" t="inlineStr">
        <is>
          <t>Alprazolam 0.5 mg HS</t>
        </is>
      </c>
      <c r="I59" s="188" t="inlineStr">
        <is>
          <t>Diazepam 5 mg HS</t>
        </is>
      </c>
      <c r="J59" s="185" t="inlineStr">
        <is>
          <t>1</t>
        </is>
      </c>
      <c r="K59" s="186" t="inlineStr">
        <is>
          <t>✅ คำตอบที่ถูกต้อง: ข้อ ก. Venlafaxine 75 mg OD
🎯 ทำไมข้อนี้ถึงถูก: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t>
        </is>
      </c>
      <c r="L59" s="186" t="n"/>
      <c r="M59" s="186" t="inlineStr">
        <is>
          <t>Psychiatric</t>
        </is>
      </c>
      <c r="N59" s="186" t="inlineStr">
        <is>
          <t>Anxiety/depression</t>
        </is>
      </c>
      <c r="O59" s="185" t="inlineStr">
        <is>
          <t>Clinic</t>
        </is>
      </c>
      <c r="P59" s="186" t="inlineStr">
        <is>
          <t>ข้อ 16 (PLE_CC1_Practice_Exam.md)</t>
        </is>
      </c>
      <c r="Q59" s="185" t="inlineStr">
        <is>
          <t>แบบฝึกหัด</t>
        </is>
      </c>
      <c r="R59" s="185" t="inlineStr">
        <is>
          <t>เล่มม่วง</t>
        </is>
      </c>
      <c r="S59" s="185" t="n"/>
    </row>
    <row r="60" ht="24" customHeight="1" s="49">
      <c r="A60" s="187" t="n">
        <v>58</v>
      </c>
      <c r="B60" s="186" t="n"/>
      <c r="C60" s="186" t="inlineStr">
        <is>
          <t>การใช้ Nicotine patch ในผู้ป่วยที่สูบบุหรี่ 15 มวนต่อวัน ข้อใดเหมาะสมที่สุด</t>
        </is>
      </c>
      <c r="D60" s="186" t="n"/>
      <c r="E60" s="186" t="inlineStr">
        <is>
          <t>Alprazolam 0.5 mg HS</t>
        </is>
      </c>
      <c r="F60" s="186" t="inlineStr">
        <is>
          <t>Diazepam 5 mg HS</t>
        </is>
      </c>
      <c r="G60" s="186" t="inlineStr">
        <is>
          <t>Zolpidem 10 mg HS</t>
        </is>
      </c>
      <c r="H60" s="186" t="inlineStr">
        <is>
          <t>Nicotine gum 2 mg PRN</t>
        </is>
      </c>
      <c r="I60" s="188" t="inlineStr">
        <is>
          <t>Quetiapine 25 mg HS</t>
        </is>
      </c>
      <c r="J60" s="185" t="inlineStr">
        <is>
          <t>1</t>
        </is>
      </c>
      <c r="K60" s="186" t="inlineStr">
        <is>
          <t>✅ คำตอบที่ถูกต้อง: ข้อ ก. Alprazolam 0.5 mg HS
🎯 ทำไมข้อนี้ถึงถูก: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t>
        </is>
      </c>
      <c r="L60" s="186" t="n"/>
      <c r="M60" s="186" t="inlineStr">
        <is>
          <t>Psychiatric</t>
        </is>
      </c>
      <c r="N60" s="186" t="inlineStr">
        <is>
          <t>Tobacco dependence</t>
        </is>
      </c>
      <c r="O60" s="185" t="inlineStr">
        <is>
          <t>Clinic</t>
        </is>
      </c>
      <c r="P60" s="186" t="inlineStr">
        <is>
          <t>ข้อ 18 (PLE_CC1_Practice_Exam.md)</t>
        </is>
      </c>
      <c r="Q60" s="185" t="inlineStr">
        <is>
          <t>แบบฝึกหัด</t>
        </is>
      </c>
      <c r="R60" s="185" t="inlineStr">
        <is>
          <t>เล่มม่วง</t>
        </is>
      </c>
      <c r="S60" s="185" t="n"/>
    </row>
    <row r="61" ht="24" customHeight="1" s="49">
      <c r="A61" s="187" t="n">
        <v>59</v>
      </c>
      <c r="B61" s="186" t="n"/>
      <c r="C61" s="186" t="inlineStr">
        <is>
          <t>ข้อใดไม่ใช่ยาที่แนะนำให้ใช้ในผู้ป่วยที่ต้องการเลิกบุหรี่</t>
        </is>
      </c>
      <c r="D61" s="186" t="n"/>
      <c r="E61" s="186" t="inlineStr">
        <is>
          <t>Nicotine gum 2 mg PRN</t>
        </is>
      </c>
      <c r="F61" s="186" t="inlineStr">
        <is>
          <t>Quetiapine 25 mg HS</t>
        </is>
      </c>
      <c r="G61" s="186" t="inlineStr">
        <is>
          <t>Risperidone 2 mg OD</t>
        </is>
      </c>
      <c r="H61" s="186" t="inlineStr">
        <is>
          <t>Fluoxetine 20 mg OD</t>
        </is>
      </c>
      <c r="I61" s="188" t="inlineStr">
        <is>
          <t>Sertraline 50 mg OD</t>
        </is>
      </c>
      <c r="J61" s="185" t="inlineStr">
        <is>
          <t>1</t>
        </is>
      </c>
      <c r="K61" s="186" t="inlineStr">
        <is>
          <t>✅ คำตอบที่ถูกต้อง: ข้อ ก. Nicotine gum 2 mg PRN
🎯 ทำไมข้อนี้ถึงถูก: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t>
        </is>
      </c>
      <c r="L61" s="186" t="n"/>
      <c r="M61" s="186" t="inlineStr">
        <is>
          <t>Psychiatric</t>
        </is>
      </c>
      <c r="N61" s="186" t="inlineStr">
        <is>
          <t>Tobacco dependence</t>
        </is>
      </c>
      <c r="O61" s="185" t="inlineStr">
        <is>
          <t>Clinic</t>
        </is>
      </c>
      <c r="P61" s="186" t="inlineStr">
        <is>
          <t>ข้อ 20 (PLE_CC1_Practice_Exam.md)</t>
        </is>
      </c>
      <c r="Q61" s="185" t="inlineStr">
        <is>
          <t>แบบฝึกหัด</t>
        </is>
      </c>
      <c r="R61" s="185" t="inlineStr">
        <is>
          <t>เล่มม่วง</t>
        </is>
      </c>
      <c r="S61" s="185" t="n"/>
    </row>
    <row r="62" ht="24" customHeight="1" s="49">
      <c r="A62" s="187" t="n">
        <v>60</v>
      </c>
      <c r="B62" s="186" t="n"/>
      <c r="C62" s="186"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D62" s="186" t="n"/>
      <c r="E62" s="186" t="inlineStr">
        <is>
          <t>Fluoxetine 20 mg OD</t>
        </is>
      </c>
      <c r="F62" s="186" t="inlineStr">
        <is>
          <t>Sertraline 50 mg OD</t>
        </is>
      </c>
      <c r="G62" s="186" t="inlineStr">
        <is>
          <t>Escitalopram 10 mg OD</t>
        </is>
      </c>
      <c r="H62" s="186" t="inlineStr">
        <is>
          <t>Venlafaxine 75 mg OD</t>
        </is>
      </c>
      <c r="I62" s="188" t="inlineStr">
        <is>
          <t>Amitriptyline 10 mg HS</t>
        </is>
      </c>
      <c r="J62" s="185" t="inlineStr">
        <is>
          <t>1</t>
        </is>
      </c>
      <c r="K62" s="186" t="inlineStr">
        <is>
          <t>✅ คำตอบที่ถูกต้อง: ข้อ ก. Fluoxetine 20 mg OD
🎯 ทำไมข้อนี้ถึงถูก: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t>
        </is>
      </c>
      <c r="L62" s="186" t="n"/>
      <c r="M62" s="186" t="inlineStr">
        <is>
          <t>Psychiatric</t>
        </is>
      </c>
      <c r="N62" s="186" t="inlineStr">
        <is>
          <t>Tobacco dependence</t>
        </is>
      </c>
      <c r="O62" s="185" t="inlineStr">
        <is>
          <t>Clinic</t>
        </is>
      </c>
      <c r="P62" s="186" t="inlineStr">
        <is>
          <t>ข้อ 21 (PLE_CC1_Practice_Exam.md)</t>
        </is>
      </c>
      <c r="Q62" s="185" t="inlineStr">
        <is>
          <t>แบบฝึกหัด</t>
        </is>
      </c>
      <c r="R62" s="185" t="inlineStr">
        <is>
          <t>เล่มม่วง</t>
        </is>
      </c>
      <c r="S62" s="185" t="n"/>
    </row>
    <row r="63" ht="24" customHeight="1" s="49">
      <c r="A63" s="187" t="n">
        <v>61</v>
      </c>
      <c r="B63" s="186" t="inlineStr">
        <is>
          <t>ผู้ป่วยชายไทยคู่อายุ 45 ปี สูบบุหรี่มาเป็นระยะเวลา 15 ปี ต้องการเลิกบุหรี่ มีโรคประจำตัวคือโรคลมชัก ไม่มีประวัติแพ้ยา</t>
        </is>
      </c>
      <c r="C63" s="186" t="inlineStr">
        <is>
          <t>ยาใดที่ไม่ควรให้แก่ผู้ป่วยรายนี้เพื่อเลิกบุหรี่</t>
        </is>
      </c>
      <c r="D63" s="186" t="n"/>
      <c r="E63" s="186" t="inlineStr">
        <is>
          <t>Venlafaxine 75 mg OD</t>
        </is>
      </c>
      <c r="F63" s="186" t="inlineStr">
        <is>
          <t>Amitriptyline 10 mg HS</t>
        </is>
      </c>
      <c r="G63" s="186" t="inlineStr">
        <is>
          <t>Lorazepam 1 mg HS</t>
        </is>
      </c>
      <c r="H63" s="186" t="inlineStr">
        <is>
          <t>Alprazolam 0.5 mg HS</t>
        </is>
      </c>
      <c r="I63" s="188" t="inlineStr">
        <is>
          <t>Diazepam 5 mg HS</t>
        </is>
      </c>
      <c r="J63" s="185" t="inlineStr">
        <is>
          <t>1</t>
        </is>
      </c>
      <c r="K63" s="186" t="inlineStr">
        <is>
          <t>✅ คำตอบที่ถูกต้อง: ข้อ ก. Venlafaxine 75 mg OD
🎯 ทำไมข้อนี้ถึงถูก: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t>
        </is>
      </c>
      <c r="L63" s="186" t="n"/>
      <c r="M63" s="186" t="inlineStr">
        <is>
          <t>Psychiatric</t>
        </is>
      </c>
      <c r="N63" s="186" t="inlineStr">
        <is>
          <t>Tobacco dependence</t>
        </is>
      </c>
      <c r="O63" s="185" t="inlineStr">
        <is>
          <t>Clinic</t>
        </is>
      </c>
      <c r="P63" s="186" t="inlineStr">
        <is>
          <t>ข้อ 22 (PLE_CC1_Practice_Exam.md)</t>
        </is>
      </c>
      <c r="Q63" s="185" t="inlineStr">
        <is>
          <t>แบบฝึกหัด</t>
        </is>
      </c>
      <c r="R63" s="185" t="inlineStr">
        <is>
          <t>เล่มม่วง</t>
        </is>
      </c>
      <c r="S63" s="185" t="n"/>
    </row>
    <row r="64" ht="24" customHeight="1" s="49">
      <c r="A64" s="187" t="n">
        <v>62</v>
      </c>
      <c r="B64" s="186" t="n"/>
      <c r="C64" s="186" t="inlineStr">
        <is>
          <t>ผู้ป่วยที่ไม่ควรได้รับ Varenicline ในการช่วยเลิกบุหรี่ คือข้อใด</t>
        </is>
      </c>
      <c r="D64" s="186" t="n"/>
      <c r="E64" s="186" t="inlineStr">
        <is>
          <t>Alprazolam 0.5 mg HS</t>
        </is>
      </c>
      <c r="F64" s="186" t="inlineStr">
        <is>
          <t>Diazepam 5 mg HS</t>
        </is>
      </c>
      <c r="G64" s="186" t="inlineStr">
        <is>
          <t>Zolpidem 10 mg HS</t>
        </is>
      </c>
      <c r="H64" s="186" t="inlineStr">
        <is>
          <t>Nicotine gum 2 mg PRN</t>
        </is>
      </c>
      <c r="I64" s="188" t="inlineStr">
        <is>
          <t>Quetiapine 25 mg HS</t>
        </is>
      </c>
      <c r="J64" s="185" t="inlineStr">
        <is>
          <t>1</t>
        </is>
      </c>
      <c r="K64" s="186" t="inlineStr">
        <is>
          <t>✅ คำตอบที่ถูกต้อง: ข้อ ก. Alprazolam 0.5 mg HS
🎯 ทำไมข้อนี้ถึงถูก: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t>
        </is>
      </c>
      <c r="L64" s="186" t="n"/>
      <c r="M64" s="186" t="inlineStr">
        <is>
          <t>Psychiatric</t>
        </is>
      </c>
      <c r="N64" s="186" t="inlineStr">
        <is>
          <t>Tobacco dependence</t>
        </is>
      </c>
      <c r="O64" s="185" t="inlineStr">
        <is>
          <t>Clinic</t>
        </is>
      </c>
      <c r="P64" s="186" t="inlineStr">
        <is>
          <t>ข้อ 23 (PLE_CC1_Practice_Exam.md)</t>
        </is>
      </c>
      <c r="Q64" s="185" t="inlineStr">
        <is>
          <t>แบบฝึกหัด</t>
        </is>
      </c>
      <c r="R64" s="185" t="inlineStr">
        <is>
          <t>เล่มม่วง</t>
        </is>
      </c>
      <c r="S64" s="185" t="n"/>
    </row>
    <row r="65" ht="24" customHeight="1" s="49">
      <c r="A65" s="187" t="n">
        <v>63</v>
      </c>
      <c r="B65" s="186" t="inlineStr">
        <is>
          <t>ผู้ป่วยหญิงอายุ 28 ปี ได้รับการวินิจฉัยว่าเป็นโรคซึมเศร้า (Major Depressive Disorder) ร่วมกับมีอาการวิตกกังวลและนอนไม่หลับ แพทย์ต้องการเริ่มยาต้านอาการซึมเศร้าชนิดรับประทาน</t>
        </is>
      </c>
      <c r="C65" s="186" t="inlineStr">
        <is>
          <t>ข้อใดคือยากลุ่มแรก (First-line pharmacotherapy) ที่แนะนำตามแนวทางเวชปฏิบัติสากล</t>
        </is>
      </c>
      <c r="D65" s="186" t="n"/>
      <c r="E65" s="186" t="inlineStr">
        <is>
          <t>ยากลุ่ม Selective Serotonin Reuptake Inhibitors (SSRIs) เช่น Sertraline หรือ Escitalopram</t>
        </is>
      </c>
      <c r="F65" s="186" t="inlineStr">
        <is>
          <t>ยากลุ่ม Tricyclic Antidepressants (TCAs) เช่น Amitriptyline 50 mg</t>
        </is>
      </c>
      <c r="G65" s="186" t="inlineStr">
        <is>
          <t>ยากลุ่ม Monoamine Oxidase Inhibitors (MAOIs) เช่น Phenelzine</t>
        </is>
      </c>
      <c r="H65" s="186" t="inlineStr">
        <is>
          <t>ยากลุ่ม Typical Antipsychotics เช่น Haloperidol 5 mg</t>
        </is>
      </c>
      <c r="I65" s="188" t="inlineStr">
        <is>
          <t>ยากลุ่ม Benzodiazepines เช่น Diazepam 10 mg รับประทานเดี่ยวๆ ระยะยาว</t>
        </is>
      </c>
      <c r="J65" s="185" t="inlineStr">
        <is>
          <t>1</t>
        </is>
      </c>
      <c r="K65" s="186" t="inlineStr">
        <is>
          <t>✅ คำตอบที่ถูกต้อง: ข้อ ก. ยากลุ่ม Selective Serotonin Reuptake Inhibitors (SSRIs) เช่น Sertraline หรือ Escitalopram
🎯 ทำไมข้อนี้ถึงถูก:
Sertraline และ Escitalopram เป็น SSRIs ที่มีหลักฐานเชิงประจักษ์ชัดเจน จัดเป็น First-line recommendation สำหรับ MDD
🔍 ข้ออื่นผิดเพราะอะไร:
• ข้อ ข. ผิด เพราะ TCAs มีผลข้างเคียง Anticholinergic, Orthostatic hypotension และเสี่ยงต่อ Cardiotoxicity รุนแรงเมื่อ Overdose จึงจัดเป็น Second-line
• ข้อ ค. ผิด เพราะ MAOIs มีปฏิกิริยารุนแรงกับอาหารที่มี Tyramine (Hypertensive crisis) และปฏิกิริยาระหว่างยามากมาย จัดเป็นทางเลือกสุดท้าย
• ข้อ ง. ผิด เพราะ Haloperidol เป็นยารักษาโรคจิต (Antipsychotic) ไม่ใช่ยารักษาโรคซึมเศร้า
• ข้อ จ. ผิด เพราะ Benzodiazepines ไม่มีฤทธิ์ต้านอาการซึมเศร้า และเสี่ยงต่อการติดยา (Tolerance/Dependence)</t>
        </is>
      </c>
      <c r="L65" s="186" t="n"/>
      <c r="M65" s="186" t="inlineStr">
        <is>
          <t>Psychiatric</t>
        </is>
      </c>
      <c r="N65" s="186" t="inlineStr">
        <is>
          <t>Insomnia</t>
        </is>
      </c>
      <c r="O65" s="185" t="inlineStr">
        <is>
          <t>Clinic</t>
        </is>
      </c>
      <c r="P65" s="186" t="inlineStr">
        <is>
          <t>ข้อ 1 (PLE_CC1_Practice_Exam.md)</t>
        </is>
      </c>
      <c r="Q65" s="185" t="inlineStr">
        <is>
          <t>แบบฝึกหัด</t>
        </is>
      </c>
      <c r="R65" s="185" t="inlineStr">
        <is>
          <t>เล่มม่วง</t>
        </is>
      </c>
      <c r="S65" s="185" t="n"/>
    </row>
    <row r="66" ht="24" customHeight="1" s="49">
      <c r="A66" s="187" t="n">
        <v>64</v>
      </c>
      <c r="B66" s="186" t="n"/>
      <c r="C66" s="186" t="inlineStr">
        <is>
          <t>หญิงอายุ 45 ปี มีภาวะเครียดและนอนไม่หลับมา 1 สัปดาห์ อาการหลักคือ นอนหลับยาก ต้องใช้เวลานานกว่า 1-2 ชั่วโมงกว่าจะหลับ แต่เมื่อหลับแล้วสามารถหลับได้ยาวตลอดคืนจนถึงเช้า (Sleep-onset insomnia) ยาในข้อใดมีความเหมาะสมในการรักษาอาการของผู้ป่วยรายนี้มากที่สุด</t>
        </is>
      </c>
      <c r="D66" s="186" t="n"/>
      <c r="E66" s="186" t="inlineStr">
        <is>
          <t>Diazepam 10 mg รับประทานก่อนนอน</t>
        </is>
      </c>
      <c r="F66" s="186" t="inlineStr">
        <is>
          <t>Amitriptyline 25 mg รับประทานก่อนนอน</t>
        </is>
      </c>
      <c r="G66" s="186" t="inlineStr">
        <is>
          <t>Zolpidem 5-10 mg รับประทานก่อนนอนทันทีก่อนจะเข้านอน</t>
        </is>
      </c>
      <c r="H66" s="186" t="inlineStr">
        <is>
          <t>Fluoxetine 20 mg รับประทานก่อนนอน</t>
        </is>
      </c>
      <c r="I66" s="188" t="inlineStr">
        <is>
          <t>Phenobarbital 60 mg รับประทานก่อนนอน</t>
        </is>
      </c>
      <c r="J66" s="185" t="inlineStr">
        <is>
          <t>3</t>
        </is>
      </c>
      <c r="K66" s="186" t="inlineStr">
        <is>
          <t>✅ คำตอบที่ถูกต้อง: ข้อ ค. Zolpidem 5-10 mg รับประทานก่อนนอนทันทีก่อนจะเข้านอน
🎯 ทำไมข้อนี้ถึงถูก:
Zolpidem เป็น Non-benzodiazepine BZD1 receptor agonist (จับจำเพาะกับ alpha-1 subunit บน GABA-A) มี Rapid onset (15-30 นาที) และ Short elimination half-life (~2-3 ชั่วโมง) จึงช่วยให้นอนหลับได้เร็วโดยไม่ทำให้เกิดอาการง่วงซึมค้างในเช้าวันรุ่งขึ้น (No hangover effect) เหมาะที่สุดสำหรับ Sleep-onset insomnia
🔍 ข้ออื่นผิดเพราะอะไร:
• ข้อ ก. ผิด เพราะ Diazepam มี Half-life ยาวมาก (20-100 ชม.) ทำให้เกิด Daytime sedation / Hangover effect
• ข้อ ข. ผิด เพราะ Amitriptyline มีฤทธิ์ Anticholinergic สูง และทำให้ง่วงซึมค้างตลอดวัน ไม่เหมาะกับ insomnia ระยะสั้น
• ข้อ ง. ผิด เพราะ Fluoxetine เป็นยาต้านเศร้าที่มีฤทธิ์กระตุ้นประสาท หากทานก่อนนอนจะยิ่งทำให้นอนไม่หลับ
• ข้อ จ. ผิด เพราะ Phenobarbital เป็น Barbiturate มี Narrow therapeutic index เสี่ยงต่อการติดยา กดการหายใจ และรบกวน REM sleep มาก</t>
        </is>
      </c>
      <c r="L66" s="186" t="n"/>
      <c r="M66" s="186" t="inlineStr">
        <is>
          <t>Psychiatric</t>
        </is>
      </c>
      <c r="N66" s="186" t="inlineStr">
        <is>
          <t>Insomnia</t>
        </is>
      </c>
      <c r="O66" s="185" t="inlineStr">
        <is>
          <t>Clinic</t>
        </is>
      </c>
      <c r="P66" s="186" t="inlineStr">
        <is>
          <t>ข้อ 5 (PLE_CC1_Practice_Exam.md)</t>
        </is>
      </c>
      <c r="Q66" s="185" t="inlineStr">
        <is>
          <t>แบบฝึกหัด</t>
        </is>
      </c>
      <c r="R66" s="185" t="inlineStr">
        <is>
          <t>เล่มม่วง</t>
        </is>
      </c>
      <c r="S66" s="185" t="n"/>
    </row>
    <row r="67" ht="24" customHeight="1" s="49">
      <c r="A67" s="187" t="n">
        <v>65</v>
      </c>
      <c r="B67" s="186" t="n"/>
      <c r="C67" s="186" t="inlineStr">
        <is>
          <t>กลไกการออกฤทธิ์ของยากลุ่ม Benzodiazepines คือข้อใด</t>
        </is>
      </c>
      <c r="D67" s="186" t="n"/>
      <c r="E67" s="186" t="inlineStr">
        <is>
          <t>. กระตุ้น 5-HT receptor</t>
        </is>
      </c>
      <c r="F67" s="186" t="inlineStr">
        <is>
          <t>. กระตุ้น Dopamine receptor</t>
        </is>
      </c>
      <c r="G67" s="186" t="inlineStr">
        <is>
          <t>. กระตุ้น GABA receptor 184 โรคทางระบบประสาทและจิตประสาท นักศึกษาเภสัชศาสตร์ชั้นปีที่ 4 รุ่นที่ 9</t>
        </is>
      </c>
      <c r="H67" s="186" t="inlineStr">
        <is>
          <t>. กระตุ้น Glutamate receptor</t>
        </is>
      </c>
      <c r="I67" s="188" t="inlineStr">
        <is>
          <t>Diazepam 5 mg HS</t>
        </is>
      </c>
      <c r="J67" s="185" t="inlineStr">
        <is>
          <t>1</t>
        </is>
      </c>
      <c r="K67" s="186" t="inlineStr">
        <is>
          <t>✅ คำตอบที่ถูกต้อง: ข้อ ก. . กระตุ้น 5-HT receptor
🎯 ทำไมข้อนี้ถึงถูก: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L67" s="186" t="n"/>
      <c r="M67" s="186" t="inlineStr">
        <is>
          <t>Psychiatric</t>
        </is>
      </c>
      <c r="N67" s="186" t="inlineStr">
        <is>
          <t>Anxiety/depression</t>
        </is>
      </c>
      <c r="O67" s="185" t="inlineStr">
        <is>
          <t>Clinic</t>
        </is>
      </c>
      <c r="P67" s="186" t="inlineStr">
        <is>
          <t>ข้อ 26 (PLE_CC1_Practice_Exam.md)</t>
        </is>
      </c>
      <c r="Q67" s="185" t="inlineStr">
        <is>
          <t>แบบฝึกหัด</t>
        </is>
      </c>
      <c r="R67" s="185" t="inlineStr">
        <is>
          <t>เล่มม่วง</t>
        </is>
      </c>
      <c r="S67" s="185" t="n"/>
    </row>
    <row r="68" ht="24" customHeight="1" s="49">
      <c r="A68" s="187" t="n">
        <v>66</v>
      </c>
      <c r="B68" s="186" t="n"/>
      <c r="C68" s="186" t="inlineStr">
        <is>
          <t>ผู้ป่วยจิตเภท (Schizophrenia) ได้รับยา Haloperidol 5 mg วันละ 2 ครั้ง หลังจากรับประทานยาไปได้ 3 วัน ผู้ป่วยเกิดอาการกล้ามเนื้อคอบิดเกร็ง ตาเหลือกขึ้นด้านบน (Oculogyric crisis) และพูดไม่ชัด อาการไม่พึงประสงค์นี้เรียกว่าอะไร และควรแก้ไขด้วยยาในข้อใด</t>
        </is>
      </c>
      <c r="D68" s="186" t="n"/>
      <c r="E68" s="186" t="inlineStr">
        <is>
          <t>Acute Dystonia รักษาโดยการฉีด Diphenhydramine หรือ Benztropine ทางหลอดเลือดดำ/กล้ามเนื้อ</t>
        </is>
      </c>
      <c r="F68" s="186" t="inlineStr">
        <is>
          <t>Tardive Dyskinesia รักษาโดยการเพิ่มขนาดยา Haloperidol ให้สูงขึ้น</t>
        </is>
      </c>
      <c r="G68" s="186" t="inlineStr">
        <is>
          <t>Akathisia รักษาโดยการให้ยา Naloxone ฉีดเข้าหลอดเลือดดำ</t>
        </is>
      </c>
      <c r="H68" s="186" t="inlineStr">
        <is>
          <t>Neuroleptic Malignant Syndrome รักษาโดยการให้ยา Flumazenil</t>
        </is>
      </c>
      <c r="I68" s="188" t="inlineStr">
        <is>
          <t>Parkinsonism รักษาโดยการให้ยา Levodopa/Carbidopa ทันที</t>
        </is>
      </c>
      <c r="J68" s="185" t="inlineStr">
        <is>
          <t>1</t>
        </is>
      </c>
      <c r="K68" s="186" t="inlineStr">
        <is>
          <t>✅ คำตอบที่ถูกต้อง: ข้อ ก. Acute Dystonia รักษาโดยการฉีด Diphenhydramine หรือ Benztropine ทางหลอดเลือดดำ/กล้ามเนื้อ
🎯 ทำไมข้อนี้ถึงถูก:
อาการกล้ามเนื้อคอบิดและตาเหลือกใน 3 วันแรกคือ Acute Dystonia เกิดจาก Dopamine D2 blockade อย่างรุนแรง ทำให้ Cholinergic tone เด่นขึ้น รักษาอย่างเร่งด่วนด้วย Anticholinergic agent (เช่น IV/IM Diphenhydramine หรือ Benztropine)
🔍 ข้ออื่นผิดเพราะอะไร:
• ข้อ ข. ผิด เพราะ Tardive dyskinesia เกิดหลังใช้ยานานหลายเดือนถึงปี และการเพิ่มยา Haloperidol จะยิ่งทำให้อาการแย่ลง
• ข้อ ค. ผิด เพราะ Akathisia คืออาการกระสับกระส่ายทางกาย และ Naloxone เป็น Opioid antagonist ไม่เกี่ยวข้อง
• ข้อ ง. ผิด เพราะ NMS จะมีไข้สูง กล้ามเนื้อแข็งเกร็งแบบ Lead-pipe และ Flumazenil เป็น BZD antagonist
• ข้อ จ. ผิด เพราะการให้ Levodopa ในผู้ป่วยจิตเภทจะกระตุ้นให้อาการโรคจิตกำเริบรุนแรง</t>
        </is>
      </c>
      <c r="L68" s="186" t="n"/>
      <c r="M68" s="186" t="inlineStr">
        <is>
          <t>Psychiatric</t>
        </is>
      </c>
      <c r="N68" s="186" t="inlineStr">
        <is>
          <t>Anxiety/depression</t>
        </is>
      </c>
      <c r="O68" s="185" t="inlineStr">
        <is>
          <t>Clinic</t>
        </is>
      </c>
      <c r="P68" s="186" t="inlineStr">
        <is>
          <t>ข้อ 5 (PLE_CC1_Practice_Exam.md)</t>
        </is>
      </c>
      <c r="Q68" s="185" t="inlineStr">
        <is>
          <t>แบบฝึกหัด</t>
        </is>
      </c>
      <c r="R68" s="185" t="inlineStr">
        <is>
          <t>เล่มม่วง</t>
        </is>
      </c>
      <c r="S68" s="185" t="n"/>
    </row>
    <row r="69" ht="24" customHeight="1" s="49">
      <c r="A69" s="187" t="n">
        <v>67</v>
      </c>
      <c r="B69" s="186" t="inlineStr">
        <is>
          <t>ผู้ป่วยสูงอายุ 72 ปี ญาติพามาพบแพทย์ด้วยอาการหลงลืม ความจำแย่ลงอย่างรวดเร็ว ทำกิจวัตรประจำวันไม่ได้ ร่วมกับมีอาการเบื่ออาหาร ซึม ไม่พูดจา นอนไม่หลับ แพทย์ตรวจพบว่าเป็นภาวะสมองเสื่อมเทียมจากโรคซึมเศร้า (Pseudodementia / Depressive Cognitive Impairment)</t>
        </is>
      </c>
      <c r="C69" s="186" t="inlineStr">
        <is>
          <t>ข้อใดเป็นลักษณะสำคัญที่ช่วยแยกภาวะนี้ออกจากโรคสมองเสื่อมแท้ (True Dementia เช่น Alzheimer's disease)</t>
        </is>
      </c>
      <c r="D69" s="186" t="n"/>
      <c r="E69" s="186" t="inlineStr">
        <is>
          <t>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t>
        </is>
      </c>
      <c r="F69" s="186" t="inlineStr">
        <is>
          <t>ผู้ป่วย Pseudodementia มักพยายามตอบคำถามอย่างเต็มที่และพยายามปกปิดความบกพร่องของตนเอง</t>
        </is>
      </c>
      <c r="G69" s="186" t="inlineStr">
        <is>
          <t>ผู้ป่วย Pseudodementia จะมีการดำเนินโรคแบบค่อยเป็นค่อยไปทีละน้อยตลอดระยะเวลาหลายปี</t>
        </is>
      </c>
      <c r="H69" s="186" t="inlineStr">
        <is>
          <t>ผู้ป่วย Pseudodementia จะไม่ตอบสนองต่อยาต้านอาการซึมเศร้าในทุกกรณี</t>
        </is>
      </c>
      <c r="I69" s="188" t="inlineStr">
        <is>
          <t>ผู้ป่วย Pseudodementia มีการตรวจคลื่นสมองพบความผิดปกติที่กลีบขมับรุนแรงกว่า Dementia</t>
        </is>
      </c>
      <c r="J69" s="185" t="inlineStr">
        <is>
          <t>1</t>
        </is>
      </c>
      <c r="K69" s="186" t="inlineStr">
        <is>
          <t>✅ คำตอบที่ถูกต้อง: ข้อ ก. 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
🎯 ทำไมข้อนี้ถึงถูก:
ลักษณะ 'Don't know' response, ผู้ป่วยตระหนักในความบกพร่อง และความจำดีขึ้นหลังรักษาโรคซึมเศร้า เป็น Key difference สำคัญของ Pseudodementia
🔍 ข้ออื่นผิดเพราะอะไร:
• ข้อ ข. และ ค. เป็นลักษณะเฉพาะของ True Dementia (Alzheimer's) ที่ดำเนินโรคช้าๆ และผู้ป่วยพยายามตอบหรือปกปิด
• ข้อ ง. ผิด เพราะ Pseudodementia ตอบสนองดีมากต่อยาต้านเศร้า (เช่น SSRIs)
• ข้อ จ. ผิด เพราะ Pseudodementia ไม่ได้มีรอยโรคโครงสร้างสมองฝ่อรุนแรงเหมือน True Dementia</t>
        </is>
      </c>
      <c r="L69" s="186" t="n"/>
      <c r="M69" s="186" t="inlineStr">
        <is>
          <t>Psychiatric</t>
        </is>
      </c>
      <c r="N69" s="186" t="inlineStr">
        <is>
          <t>Insomnia</t>
        </is>
      </c>
      <c r="O69" s="185" t="inlineStr">
        <is>
          <t>Clinic</t>
        </is>
      </c>
      <c r="P69" s="186" t="inlineStr">
        <is>
          <t>ข้อ 5 (PLE_CC1_Practice_Exam.md)</t>
        </is>
      </c>
      <c r="Q69" s="185" t="inlineStr">
        <is>
          <t>แบบฝึกหัด</t>
        </is>
      </c>
      <c r="R69" s="185" t="inlineStr">
        <is>
          <t>เล่มม่วง</t>
        </is>
      </c>
      <c r="S69" s="185" t="n"/>
    </row>
    <row r="70" ht="24" customHeight="1" s="49">
      <c r="A70" s="187" t="n">
        <v>68</v>
      </c>
      <c r="B70" s="186" t="inlineStr">
        <is>
          <t>ผู้ป่วยชายไทยคู่ อายุ 32 ปี มีอาการซึมเศร้า นอนไม่หลับ ไม่อยากอาหาร ได้รับการวินิจฉัยเป็น Major depressive disorder</t>
        </is>
      </c>
      <c r="C70" s="186" t="inlineStr">
        <is>
          <t>ผู้ป่วยควรได้รับยาใดจึงจะเหมาะสมกับอาการดังกล่าวที่ผู้ป่วยเป็น</t>
        </is>
      </c>
      <c r="D70" s="186" t="n"/>
      <c r="E70" s="186" t="inlineStr">
        <is>
          <t>Fluoxetine 20 mg OD</t>
        </is>
      </c>
      <c r="F70" s="186" t="inlineStr">
        <is>
          <t>Sertraline 50 mg OD</t>
        </is>
      </c>
      <c r="G70" s="186" t="inlineStr">
        <is>
          <t>Escitalopram 10 mg OD</t>
        </is>
      </c>
      <c r="H70" s="186" t="inlineStr">
        <is>
          <t>Venlafaxine 75 mg OD</t>
        </is>
      </c>
      <c r="I70" s="188" t="inlineStr">
        <is>
          <t>Amitriptyline 10 mg HS</t>
        </is>
      </c>
      <c r="J70" s="185" t="inlineStr">
        <is>
          <t>1</t>
        </is>
      </c>
      <c r="K70" s="186" t="inlineStr">
        <is>
          <t>✅ คำตอบที่ถูกต้อง: ข้อ ก. Fluoxetine 20 mg OD
🎯 ทำไมข้อนี้ถึงถูก: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t>
        </is>
      </c>
      <c r="L70" s="186" t="n"/>
      <c r="M70" s="186" t="inlineStr">
        <is>
          <t>Psychiatric</t>
        </is>
      </c>
      <c r="N70" s="186" t="inlineStr">
        <is>
          <t>Insomnia</t>
        </is>
      </c>
      <c r="O70" s="185" t="inlineStr">
        <is>
          <t>Clinic</t>
        </is>
      </c>
      <c r="P70" s="186" t="inlineStr">
        <is>
          <t>ข้อ 33 (PLE_CC1_Practice_Exam.md)</t>
        </is>
      </c>
      <c r="Q70" s="185" t="inlineStr">
        <is>
          <t>แบบฝึกหัด</t>
        </is>
      </c>
      <c r="R70" s="185" t="inlineStr">
        <is>
          <t>เล่มม่วง</t>
        </is>
      </c>
      <c r="S70" s="185" t="n"/>
    </row>
    <row r="71" ht="24" customHeight="1" s="49">
      <c r="A71" s="187" t="n">
        <v>69</v>
      </c>
      <c r="B71" s="186" t="n"/>
      <c r="C71" s="186" t="inlineStr">
        <is>
          <t>ยาต้านอาการซึมเศร้ากลุ่ม SSRIs ในข้อใดที่มีค่าครึ่งชีวิตของตัวยาและ Active metabolite ยาวนานที่สุด (ประมาณ 1-2 สัปดาห์) ซึ่งจำเป็นต้องเว้นระยะเวลาหยุดยา (Washout period) นานอย่างน้อย 5 สัปดาห์ ก่อนที่จะเริ่มเปลี่ยนไปใช้ยากลุ่ม MAOIs เพื่อป้องกันการเกิด Serotonin Syndrome</t>
        </is>
      </c>
      <c r="D71" s="186" t="n"/>
      <c r="E71" s="186" t="inlineStr">
        <is>
          <t>Fluoxetine (เปลี่ยนรูปเป็น Norfluoxetine)</t>
        </is>
      </c>
      <c r="F71" s="186" t="inlineStr">
        <is>
          <t>Sertraline (เปลี่ยนรูปเป็น Desmethylsertraline)</t>
        </is>
      </c>
      <c r="G71" s="186" t="inlineStr">
        <is>
          <t>Paroxetine</t>
        </is>
      </c>
      <c r="H71" s="186" t="inlineStr">
        <is>
          <t>Escitalopram</t>
        </is>
      </c>
      <c r="I71" s="188" t="inlineStr">
        <is>
          <t>Fluvoxamine</t>
        </is>
      </c>
      <c r="J71" s="185" t="inlineStr">
        <is>
          <t>1</t>
        </is>
      </c>
      <c r="K71" s="186" t="inlineStr">
        <is>
          <t>✅ คำตอบที่ถูกต้อง: ข้อ ก. Fluoxetine (เปลี่ยนรูปเป็น Norfluoxetine)
🎯 ทำไมข้อนี้ถึงถูก:
เนื่องจาก Half-life ที่ยาวนานมากของ Norfluoxetine ทำให้ต้องใช้เวลาล้างยาออกจากร่างกายนานที่สุด:
- การเปลี่ยนจาก SSRIs ทั่วไป (Sertraline, Paroxetine, Citalopram) ไปเป็น MAOIs: ต้องเว้น Washout period อย่างน้อย 2 สัปดาห์
- การเปลี่ยนจาก Fluoxetine ไปเป็น MAOIs: ต้องเว้น Washout period นานอย่างน้อย 5 สัปดาห์ เพื่อป้องกันอันตรายถึงชีวิตจาก Serotonin Syndrome
🔍 ข้ออื่นผิดเพราะอะไร:
• ข้อ ข. Sertraline มี Half-life ~26 ชั่วโมง (Washout period 2 สัปดาห์)
• ข้อ ค. Paroxetine มี Half-life ~21 ชั่วโมง และไม่มี active metabolite ที่มีฤทธิ์เด่น (Washout 2 สัปดาห์)
• ข้อ ง. Escitalopram มี Half-life ~27-32 ชั่วโมง (Washout 2 สัปดาห์)
• ข้อ จ. Fluvoxamine มี Half-life สั้นประมาณ 15 ชั่วโมง (Washout 2 สัปดาห์)</t>
        </is>
      </c>
      <c r="L71" s="186" t="n"/>
      <c r="M71" s="186" t="inlineStr">
        <is>
          <t>Psychiatric</t>
        </is>
      </c>
      <c r="N71" s="186" t="inlineStr">
        <is>
          <t>Anxiety/depression</t>
        </is>
      </c>
      <c r="O71" s="185" t="inlineStr">
        <is>
          <t>Clinic</t>
        </is>
      </c>
      <c r="P71" s="186" t="inlineStr">
        <is>
          <t>ข้อ 38 (PLE_CC1_Practice_Exam.md)</t>
        </is>
      </c>
      <c r="Q71" s="185" t="inlineStr">
        <is>
          <t>แบบฝึกหัด</t>
        </is>
      </c>
      <c r="R71" s="185" t="inlineStr">
        <is>
          <t>เล่มม่วง</t>
        </is>
      </c>
      <c r="S71" s="185" t="n"/>
    </row>
    <row r="72" ht="24" customHeight="1" s="49">
      <c r="A72" s="187" t="n">
        <v>70</v>
      </c>
      <c r="B72" s="186"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t>
        </is>
      </c>
      <c r="C72" s="186" t="inlineStr">
        <is>
          <t>ผู้ป่วยควรได้รับยาใดจึงเหมาะสมที่สุด 187 โรคทางระบบประสาทและจิตประสาท นักศึกษาเภสัชศาสตร์ชั้นปีที่ 4 รุ่นที่ 9</t>
        </is>
      </c>
      <c r="D72" s="186" t="n"/>
      <c r="E72" s="186" t="inlineStr">
        <is>
          <t>Alprazolam 0.5 mg HS</t>
        </is>
      </c>
      <c r="F72" s="186" t="inlineStr">
        <is>
          <t>Diazepam 5 mg HS</t>
        </is>
      </c>
      <c r="G72" s="186" t="inlineStr">
        <is>
          <t>Zolpidem 10 mg HS</t>
        </is>
      </c>
      <c r="H72" s="186" t="inlineStr">
        <is>
          <t>Nicotine gum 2 mg PRN</t>
        </is>
      </c>
      <c r="I72" s="188" t="inlineStr">
        <is>
          <t>Quetiapine 25 mg HS</t>
        </is>
      </c>
      <c r="J72" s="185" t="inlineStr">
        <is>
          <t>1</t>
        </is>
      </c>
      <c r="K72" s="186" t="inlineStr">
        <is>
          <t>✅ คำตอบที่ถูกต้อง: ข้อ ก. Alprazolam 0.5 mg HS
🎯 ทำไมข้อนี้ถึงถูก: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t>
        </is>
      </c>
      <c r="L72" s="186" t="n"/>
      <c r="M72" s="186" t="inlineStr">
        <is>
          <t>Psychiatric</t>
        </is>
      </c>
      <c r="N72" s="186" t="inlineStr">
        <is>
          <t>Insomnia</t>
        </is>
      </c>
      <c r="O72" s="185" t="inlineStr">
        <is>
          <t>Clinic</t>
        </is>
      </c>
      <c r="P72" s="186" t="inlineStr">
        <is>
          <t>ข้อ 39 (PLE_CC1_Practice_Exam.md)</t>
        </is>
      </c>
      <c r="Q72" s="185" t="inlineStr">
        <is>
          <t>แบบฝึกหัด</t>
        </is>
      </c>
      <c r="R72" s="185" t="inlineStr">
        <is>
          <t>เล่มม่วง</t>
        </is>
      </c>
      <c r="S72" s="185" t="n"/>
    </row>
    <row r="73" ht="24" customHeight="1" s="49">
      <c r="A73" s="187" t="n">
        <v>71</v>
      </c>
      <c r="B73" s="186" t="n"/>
      <c r="C73" s="186" t="inlineStr">
        <is>
          <t>เภสัชกรให้คำแนะนำในการใช้หมากฝรั่งนิโคติน (Nicotine Chewing Gum 2 mg) แก่ผู้ป่วยที่ต้องการเลิกบุหรี่ ข้อใดเป็นคำแนะนำวิธีการเคี้ยวและการใช้ยาที่ถูกต้องตามหลัก 'Chew and Park Technique'</t>
        </is>
      </c>
      <c r="D73" s="186" t="n"/>
      <c r="E73" s="186" t="inlineStr">
        <is>
          <t>เคี้ยวเร็วๆ ติดต่อกันอย่างต่อเนื่องเป็นเวลา 30 นาทีจนหมดรสซ่าแล้วกลืนน้ำลายมากๆ</t>
        </is>
      </c>
      <c r="F73" s="186" t="inlineStr">
        <is>
          <t>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t>
        </is>
      </c>
      <c r="G73" s="186" t="inlineStr">
        <is>
          <t>เคี้ยวให้ละเอียดแล้วกลืนกากหมากฝรั่งลงกระเพาะทันทีเพื่อให้ดูดซึมในลำไส้</t>
        </is>
      </c>
      <c r="H73" s="186" t="inlineStr">
        <is>
          <t>อมหมากฝรั่งไว้ใต้ลิ้นเฉยๆ โดยห้ามเคี้ยวเด็ดขาดตลอด 1 ชั่วโมง</t>
        </is>
      </c>
      <c r="I73" s="188" t="inlineStr">
        <is>
          <t>เคี้ยวหมากฝรั่งร่วมกับการดื่มกาแฟหรือน้ำส้มทันทีเพื่อช่วยเร่งการดูดซึม</t>
        </is>
      </c>
      <c r="J73" s="185" t="inlineStr">
        <is>
          <t>2</t>
        </is>
      </c>
      <c r="K73" s="186" t="inlineStr">
        <is>
          <t>✅ คำตอบที่ถูกต้อง: ข้อ ข. 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
🎯 ทำไมข้อนี้ถึงถูก:
เทคนิค 'Chew and Park' ที่ถูกต้อง:
1. เคี้ยวช้าๆ ประมาณ 10-15 ครั้ง จนเริ่มมีรสเผ็ดซ่าหรือรู้สึกซ่าในปาก
2. พักหมากฝรั่งไว้ระหว่างกระพุ้งแก้มกับเหงือก (Park) เพื่อให้นิโคตินดูดซึมผ่านเยื่อบุ
3. เมื่อรสซ่าจางลง ให้นำกลับมาเคี้ยวใหม่ช้าๆ แล้วพักไว้ที่กระพุ้งแก้มอีกข้าง สลับกันไปนานประมาณ 30 นาที จึงทิ้ง
🔍 ข้ออื่นผิดเพราะอะไร:
• ข้อ ก. ผิด เพราะการเคี้ยวเร็วทำให้กลืนนิโคตินลงกระเพาะ ทำให้เกิดอาการสะอึก ระคายเคืองกระเพาะ และลดการดูดซึม
• ข้อ ค. ผิด เพราะห้ามกลืนกากหมากฝรั่ง
• ข้อ ง. ผิด เพราะหากไม่ออกแรงเคี้ยว นิโคตินจะไม่ถูกปลดปล่อยออกจาก Gum matrix
• ข้อ จ. ผิด เพราะเครื่องดื่มที่เป็นกรด (กาแฟ น้ำส้ม น้ำอัดลม) จะลด pH ในช่องปาก ทำให้ยับยั้งการดูดซึมของนิโคติน</t>
        </is>
      </c>
      <c r="L73" s="186" t="n"/>
      <c r="M73" s="186" t="inlineStr">
        <is>
          <t>Psychiatric</t>
        </is>
      </c>
      <c r="N73" s="186" t="inlineStr">
        <is>
          <t>Tobacco dependence</t>
        </is>
      </c>
      <c r="O73" s="185" t="inlineStr">
        <is>
          <t>Clinic</t>
        </is>
      </c>
      <c r="P73" s="186" t="inlineStr">
        <is>
          <t>ข้อ 2 (PLE_CC1_Practice_Exam.md)</t>
        </is>
      </c>
      <c r="Q73" s="185" t="inlineStr">
        <is>
          <t>แบบฝึกหัด</t>
        </is>
      </c>
      <c r="R73" s="185" t="inlineStr">
        <is>
          <t>เล่มม่วง</t>
        </is>
      </c>
      <c r="S73" s="185" t="n"/>
    </row>
    <row r="74" ht="24" customHeight="1" s="49">
      <c r="A74" s="187" t="n">
        <v>72</v>
      </c>
      <c r="B74" s="186" t="n"/>
      <c r="C74" s="186" t="inlineStr">
        <is>
          <t>ผู้ป่วยที่ใช้หมากฝรั่งนิโคติน (Nicotine Gum) ควรได้รับคำแนะนำให้งดการรับประทานอาหารและเครื่องดื่มชนิดใดก่อนและระหว่างการเคี้ยวหมากฝรั่งอย่างน้อย 15 นาที ด้วยเหตุผลทางเภสัชกรรมข้อใด</t>
        </is>
      </c>
      <c r="D74" s="186" t="n"/>
      <c r="E74" s="186" t="inlineStr">
        <is>
          <t>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t>
        </is>
      </c>
      <c r="F74" s="186" t="inlineStr">
        <is>
          <t>งดดื่มน้ำเปล่าบริสุทธิ์เพราะน้ำจะไปละลายตัวยาทำให้หมดฤทธิ์ทันที</t>
        </is>
      </c>
      <c r="G74" s="186" t="inlineStr">
        <is>
          <t>งดอาหารไขมันสูงเพราะจะเร่งการดูดซึมนิโคตินเข้าสู่สมองเร็วเกินไปจนหัวใจวาย</t>
        </is>
      </c>
      <c r="H74" s="186" t="inlineStr">
        <is>
          <t>งดเครื่องดื่มแอลกอฮอล์เพราะจะทำปฏิกิริยาตกตะกอนเกิดสารพิษ Cyanide ในปาก</t>
        </is>
      </c>
      <c r="I74" s="188" t="inlineStr">
        <is>
          <t>งดผลิตภัณฑ์จากนมเพราะแคลเซียมจะจับกับนิโคตินเป็นสารประกอบเชิงซ้อนที่ไม่ละลายน้ำ</t>
        </is>
      </c>
      <c r="J74" s="185" t="inlineStr">
        <is>
          <t>1</t>
        </is>
      </c>
      <c r="K74" s="186" t="inlineStr">
        <is>
          <t>✅ คำตอบที่ถูกต้อง: ข้อ ก. 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
🎯 ทำไมข้อนี้ถึงถูก:
ความเป็นกรดลดการดูดซึมของ Nicotine ทาง Buccal mucosa จึงต้องงดอาหารและเครื่องดื่มทุกชนิด (ยกเว้นน้ำเปล่า) ก่อนและขณะใช้ยานาน 15 นาที
🔍 ข้ออื่นผิดเพราะอะไร:
• ข้อ ข. ผิด เพราะน้ำเปล่าสามารถดื่มได้ตามปกติก่อนเคี้ยวหมากฝรั่ง
• ข้อ ค. ผิด เพราะอาหารไขมันไม่ได้ทำให้หัวใจวายจากการเคี้ยวหมากฝรั่งนิโคติน
• ข้อ ง. และ จ. ผิด เพราะไม่มีปฏิกิริยาการเกิดไซยาไนด์หรือสารเชิงซ้อนกับแคลเซียมในลักษณะดังกล่าว</t>
        </is>
      </c>
      <c r="L74" s="186" t="n"/>
      <c r="M74" s="186" t="inlineStr">
        <is>
          <t>Psychiatric</t>
        </is>
      </c>
      <c r="N74" s="186" t="inlineStr">
        <is>
          <t>Tobacco dependence</t>
        </is>
      </c>
      <c r="O74" s="185" t="inlineStr">
        <is>
          <t>Clinic</t>
        </is>
      </c>
      <c r="P74" s="186" t="inlineStr">
        <is>
          <t>ข้อ 4 (PLE_CC1_Practice_Exam.md)</t>
        </is>
      </c>
      <c r="Q74" s="185" t="inlineStr">
        <is>
          <t>แบบฝึกหัด</t>
        </is>
      </c>
      <c r="R74" s="185" t="inlineStr">
        <is>
          <t>เล่มม่วง</t>
        </is>
      </c>
      <c r="S74" s="185" t="n"/>
    </row>
    <row r="75" ht="24" customHeight="1" s="49">
      <c r="A75" s="187" t="n">
        <v>73</v>
      </c>
      <c r="B75" s="186" t="inlineStr">
        <is>
          <t>ผู้ป่วยหญิงอายุ 50 ปี ได้รับ Tamoxifen เพื่อรักษา Breast cancer และมีอาการซึมเศร้าร่วมด้วย แพทย์์ต้องการสั่งยาต้านซึมเศร้า</t>
        </is>
      </c>
      <c r="C75" s="186" t="inlineStr">
        <is>
          <t>ยาใดต่อไปนี้ที่ไม่ควรใช้ร่วมกับ Tamoxifen เนื่องจากยับยั้ง CYP2D6 ทำให้ประสิทธิภาพของ Tamoxifen ลดลง</t>
        </is>
      </c>
      <c r="D75" s="186" t="n"/>
      <c r="E75" s="186" t="inlineStr">
        <is>
          <t>Fluoxetine</t>
        </is>
      </c>
      <c r="F75" s="186" t="inlineStr">
        <is>
          <t>Sertraline</t>
        </is>
      </c>
      <c r="G75" s="186" t="inlineStr">
        <is>
          <t>Citalopram</t>
        </is>
      </c>
      <c r="H75" s="186" t="inlineStr">
        <is>
          <t>Venlafaxine</t>
        </is>
      </c>
      <c r="I75" s="188" t="inlineStr">
        <is>
          <t>Mirtazapine</t>
        </is>
      </c>
      <c r="J75" s="185" t="inlineStr">
        <is>
          <t>1</t>
        </is>
      </c>
      <c r="K75" s="186" t="inlineStr">
        <is>
          <t>✅ คำตอบที่ถูกต้อง: ข้อ ก. Venlafaxine หรือ Escitalopram (หลีกเลี่ยง Fluoxetine และ Paroxetine)
🎯 ทำไมข้อนี้ถึงถูก: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t>
        </is>
      </c>
      <c r="L75" s="186" t="n"/>
      <c r="M75" s="186" t="inlineStr">
        <is>
          <t>Psychiatric</t>
        </is>
      </c>
      <c r="N75" s="186" t="inlineStr">
        <is>
          <t>Anxiety/depression</t>
        </is>
      </c>
      <c r="O75" s="185" t="inlineStr">
        <is>
          <t>Clinic</t>
        </is>
      </c>
      <c r="P75" s="186" t="inlineStr">
        <is>
          <t>ข้อ 1 (PLE_CC1_Practice_Exam.md)</t>
        </is>
      </c>
      <c r="Q75" s="185" t="inlineStr">
        <is>
          <t>แบบฝึกหัด</t>
        </is>
      </c>
      <c r="R75" s="185" t="inlineStr">
        <is>
          <t>เล่มม่วง</t>
        </is>
      </c>
      <c r="S75" s="185" t="n"/>
    </row>
    <row r="76" ht="24" customHeight="1" s="49">
      <c r="A76" s="187" t="n">
        <v>74</v>
      </c>
      <c r="B76" s="186" t="n"/>
      <c r="C76" s="186" t="inlineStr">
        <is>
          <t>มารดาพาบุตรชายอายุ 7 ปี มาพบเภสัชกรที่ร้านยาด้วยอาการจาม น้ำมูกใส และคัดจมูกรุนแรงมา 5 วัน อาศัยอยู่ใกล้สถานที่ก่อสร้าง อาการดังกล่าวรบกวนการนอนหลับและการเรียน เภสัชกรควรพิจารณาเลือกใช้ยาในข้อใดเพื่อบรรเทาอาการของโรคภูมิแพ้ทางเดินหายใจได้อย่างมีประสิทธิภาพและปลอดภัย</t>
        </is>
      </c>
      <c r="D76" s="186" t="n"/>
      <c r="E76" s="186" t="inlineStr">
        <is>
          <t>Cetirizine syrup หรือ Loratadine syrup รับประทานวันละ 1 ครั้ง ร่วมกับการล้างจมูกด้วยน้ำเกลือปราศจากเชื้อ (Normal Saline)</t>
        </is>
      </c>
      <c r="F76" s="186" t="inlineStr">
        <is>
          <t>Chlorpheniramine (CPM) syrup รับประทานทุก 4 ชั่วโมงต่อเนื่อง 1 เดือน</t>
        </is>
      </c>
      <c r="G76" s="186" t="inlineStr">
        <is>
          <t>Pseudoephedrine tablet 60 mg รับประทานวันละ 3 ครั้ง</t>
        </is>
      </c>
      <c r="H76" s="186" t="inlineStr">
        <is>
          <t>Hydroxyzine 25 mg รับประทานวันละ 3 ครั้ง</t>
        </is>
      </c>
      <c r="I76" s="188" t="inlineStr">
        <is>
          <t>Dexamethasone tablet 0.5 mg รับประทานวันละ 3 ครั้งหลังอาหาร</t>
        </is>
      </c>
      <c r="J76" s="185" t="inlineStr">
        <is>
          <t>1</t>
        </is>
      </c>
      <c r="K76" s="186" t="inlineStr">
        <is>
          <t>✅ คำตอบที่ถูกต้อง: ข้อ ก. Cetirizine syrup หรือ Loratadine syrup รับประทานวันละ 1 ครั้ง ร่วมกับการล้างจมูกด้วยน้ำเกลือปราศจากเชื้อ (Normal Saline)
🎯 ทำไมข้อนี้ถึงถูก:
การใช้ 2nd Gen Antihistamine วันละครั้ง ร่วมกับการล้างจมูกด้วย NSS เป็นการรักษาที่ได้มาตรฐาน ปลอดภัย และไม่ทำให้เด็กง่วงซึมจนเสียสมาธิในการเรียน
🔍 ข้ออื่นผิดเพราะอะไร:
• ข้อ ข. ผิด เพราะ CPM เป็น First-gen antihistamine ทำให้เกิดอาการง่วงซึม สมาธิสั้น และรบกวนการเรียนรู้ในเด็ก
• ข้อ ค. ผิด เพราะ Pseudoephedrine มีความเสี่ยงต่ออาการหัวใจเต้นเร็ว ความดันโลหิตสูง และเป็นยาควบคุมพิเศษในร้านยา
• ข้อ ง. ผิด เพราะ Hydroxyzine ทำให้ง่วงซึมรุนแรงและมีผล Anticholinergic สูง
• ข้อ จ. ผิด เพราะ Dexamethasone เป็น Systemic corticosteroid ชนิดแรง ไม่ควรใช้รักษา Allergic rhinitis ทั่วไปเพราะเสี่ยงต่อ Growth suppression และ Adrenal insufficiency</t>
        </is>
      </c>
      <c r="L76" s="186" t="n"/>
      <c r="M76" s="186" t="inlineStr">
        <is>
          <t>Psychiatric</t>
        </is>
      </c>
      <c r="N76" s="186" t="inlineStr">
        <is>
          <t>Insomnia</t>
        </is>
      </c>
      <c r="O76" s="185" t="inlineStr">
        <is>
          <t>Clinic</t>
        </is>
      </c>
      <c r="P76" s="186" t="inlineStr">
        <is>
          <t>ข้อ 29 (PLE_CC1_Practice_Exam.md)</t>
        </is>
      </c>
      <c r="Q76" s="185" t="inlineStr">
        <is>
          <t>แบบฝึกหัด</t>
        </is>
      </c>
      <c r="R76" s="185" t="inlineStr">
        <is>
          <t>เล่มม่วง</t>
        </is>
      </c>
      <c r="S76" s="185" t="n"/>
    </row>
    <row r="77" ht="24" customHeight="1" s="49">
      <c r="A77" s="187" t="n">
        <v>75</v>
      </c>
      <c r="B77" s="186" t="n"/>
      <c r="C77" s="186" t="inlineStr">
        <is>
          <t>ยาใดส่งผลทำให้เกิดอาการคล้ายพาร์กินสัน</t>
        </is>
      </c>
      <c r="D77" s="186" t="n"/>
      <c r="E77" s="186" t="inlineStr">
        <is>
          <t>Benztropine</t>
        </is>
      </c>
      <c r="F77" s="186" t="inlineStr">
        <is>
          <t>Clozapine</t>
        </is>
      </c>
      <c r="G77" s="186" t="inlineStr">
        <is>
          <t>Haloperidol</t>
        </is>
      </c>
      <c r="H77" s="186" t="inlineStr">
        <is>
          <t>Selegiline</t>
        </is>
      </c>
      <c r="I77" s="188" t="inlineStr">
        <is>
          <t>Imipramine</t>
        </is>
      </c>
      <c r="J77" s="185" t="inlineStr">
        <is>
          <t>3</t>
        </is>
      </c>
      <c r="K77" s="186" t="inlineStr">
        <is>
          <t>✅ คำตอบที่ถูกต้อง: ข้อ ค. Haloperidol
🎯 ทำไมข้อนี้ถึงถูก:
🔍 ข้ออื่นผิดเพราะอะไร:
🔍 ข้ออื่นผิดเพราะอะไร:
• ข้อ ก. (Benztropine): ไม่ตรงกับหลักการหรือข้อบ่งใช้ที่ถูกต้องตามโจทย์กำหนด
• ข้อ ข. (Clozapine): ไม่ตรงกับหลักการหรือข้อบ่งใช้ที่ถูกต้องตามโจทย์กำหนด
• ข้อ ง. (Selegiline): ไม่ตรงกับหลักการหรือข้อบ่งใช้ที่ถูกต้องตามโจทย์กำหนด
• ข้อ จ. (Imipramine): ไม่ตรงกับหลักการหรือข้อบ่งใช้ที่ถูกต้องตามโจทย์กำหนด</t>
        </is>
      </c>
      <c r="L77" s="186" t="n"/>
      <c r="M77" s="186" t="inlineStr">
        <is>
          <t>Psychiatric</t>
        </is>
      </c>
      <c r="N77" s="186" t="inlineStr">
        <is>
          <t>Anxiety/depression</t>
        </is>
      </c>
      <c r="O77" s="185" t="inlineStr">
        <is>
          <t>Clinic</t>
        </is>
      </c>
      <c r="P77" s="186" t="inlineStr">
        <is>
          <t>[SOURCE: Pharma Plus เล่มม่วง 2 - ข้อสอบย้อนหลังปี 2558 วันที่ 1 ข้อ 16]</t>
        </is>
      </c>
      <c r="Q77" s="185" t="inlineStr">
        <is>
          <t>ข้อสอบจริง</t>
        </is>
      </c>
      <c r="R77" s="185" t="inlineStr">
        <is>
          <t>2558</t>
        </is>
      </c>
      <c r="S77" s="185" t="n"/>
    </row>
    <row r="78" ht="24" customHeight="1" s="49">
      <c r="A78" s="187" t="n">
        <v>76</v>
      </c>
      <c r="B78" s="186"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t>
        </is>
      </c>
      <c r="C78" s="186" t="inlineStr">
        <is>
          <t>คำถาม: ข้อใดไม่ใช่เหตุผลในการให้ vitamin B1</t>
        </is>
      </c>
      <c r="D78" s="186" t="n"/>
      <c r="E78" s="186" t="inlineStr">
        <is>
          <t>เพิ่มความอยากอาหาร</t>
        </is>
      </c>
      <c r="F78" s="186" t="inlineStr">
        <is>
          <t>บรรเทาอาการสั่น</t>
        </is>
      </c>
      <c r="G78" s="186" t="inlineStr">
        <is>
          <t>เพิ่มการดูดซึม เป็น cofactor glucose metabolite</t>
        </is>
      </c>
      <c r="H78" s="186" t="inlineStr">
        <is>
          <t>ป้องกันรักษาภาวะ Korsakoff syndrome</t>
        </is>
      </c>
      <c r="I78" s="188" t="inlineStr">
        <is>
          <t>ป้องกันรักษาภาวะ Wernicke encephalopathy</t>
        </is>
      </c>
      <c r="J78" s="185" t="inlineStr">
        <is>
          <t>2</t>
        </is>
      </c>
      <c r="K78" s="186"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L78" s="186" t="n"/>
      <c r="M78" s="186" t="inlineStr">
        <is>
          <t>Psychiatric</t>
        </is>
      </c>
      <c r="N78" s="186" t="inlineStr">
        <is>
          <t>Drug &amp; alcohol abuse</t>
        </is>
      </c>
      <c r="O78" s="185" t="inlineStr">
        <is>
          <t>Clinic</t>
        </is>
      </c>
      <c r="P78" s="186" t="inlineStr">
        <is>
          <t>[SOURCE: Pharma Plus เล่มม่วง 2 - ข้อสอบย้อนหลัง PLE-CC1 ปี 2564 วันที่ 2 ข้อ 34]</t>
        </is>
      </c>
      <c r="Q78" s="185" t="inlineStr">
        <is>
          <t>ข้อสอบจริง</t>
        </is>
      </c>
      <c r="R78" s="185" t="inlineStr">
        <is>
          <t>2564</t>
        </is>
      </c>
      <c r="S78" s="185" t="n"/>
    </row>
    <row r="79" ht="24" customHeight="1" s="49">
      <c r="A79" s="187" t="n">
        <v>77</v>
      </c>
      <c r="B79" s="18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t>
        </is>
      </c>
      <c r="C79" s="186" t="inlineStr">
        <is>
          <t>คำถาม: แนะนำการใช้ nicotine gum อย่างไรให้กับผู้ป่วย</t>
        </is>
      </c>
      <c r="D79" s="186" t="n"/>
      <c r="E79" s="186" t="inlineStr">
        <is>
          <t>แนะนำวิธี chew and park ให้กับผู้ป่วย</t>
        </is>
      </c>
      <c r="F79" s="186" t="inlineStr">
        <is>
          <t>หากเคี้ยวแล้วรู้สึกเผ็ดซ่า แสดงว่ายาหมดอายุแล้ว ทิ้งได้เลย</t>
        </is>
      </c>
      <c r="G79" s="186" t="inlineStr">
        <is>
          <t>เคี้ยวสักพักจนชา แล้วกลืนน้ำลาย</t>
        </is>
      </c>
      <c r="H79" s="186" t="inlineStr">
        <is>
          <t>เคี้ยว 10 นาทีและทิ้ง</t>
        </is>
      </c>
      <c r="I79" s="188" t="inlineStr">
        <is>
          <t>เคี้ยว แล้วดื่มน้ำส้มตาม</t>
        </is>
      </c>
      <c r="J79" s="185" t="inlineStr">
        <is>
          <t>1</t>
        </is>
      </c>
      <c r="K79" s="186"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L79" s="186" t="n"/>
      <c r="M79" s="186" t="inlineStr">
        <is>
          <t>Psychiatric</t>
        </is>
      </c>
      <c r="N79" s="186" t="inlineStr">
        <is>
          <t>Tobacco dependence</t>
        </is>
      </c>
      <c r="O79" s="185" t="inlineStr">
        <is>
          <t>Clinic</t>
        </is>
      </c>
      <c r="P79" s="186" t="inlineStr">
        <is>
          <t>[SOURCE: Pharma Plus เล่มม่วง 2 - ข้อสอบย้อนหลัง PLE-CC1 ปี 2564 วันที่ 2 ข้อ 40]</t>
        </is>
      </c>
      <c r="Q79" s="185" t="inlineStr">
        <is>
          <t>ข้อสอบจริง</t>
        </is>
      </c>
      <c r="R79" s="185" t="inlineStr">
        <is>
          <t>2564</t>
        </is>
      </c>
      <c r="S79" s="185" t="n"/>
    </row>
    <row r="80" ht="24" customHeight="1" s="49">
      <c r="A80" s="187" t="n">
        <v>78</v>
      </c>
      <c r="B80" s="18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t>
        </is>
      </c>
      <c r="C80" s="186" t="inlineStr">
        <is>
          <t>คำถาม: เครื่องมือที่ใช้การประเมินการติดบุหรี่ของผู้ป่วยรายนี้</t>
        </is>
      </c>
      <c r="D80" s="186" t="n"/>
      <c r="E80" s="186" t="inlineStr">
        <is>
          <t>5R</t>
        </is>
      </c>
      <c r="F80" s="186" t="inlineStr">
        <is>
          <t>Fagerstrom's test</t>
        </is>
      </c>
      <c r="G80" s="186" t="inlineStr">
        <is>
          <t>5A</t>
        </is>
      </c>
      <c r="H80" s="186" t="inlineStr">
        <is>
          <t>PDCA</t>
        </is>
      </c>
      <c r="I80" s="188" t="inlineStr">
        <is>
          <t>9Q</t>
        </is>
      </c>
      <c r="J80" s="185" t="inlineStr">
        <is>
          <t>2</t>
        </is>
      </c>
      <c r="K80" s="186"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L80" s="186" t="n"/>
      <c r="M80" s="186" t="inlineStr">
        <is>
          <t>Psychiatric</t>
        </is>
      </c>
      <c r="N80" s="186" t="inlineStr">
        <is>
          <t>Tobacco dependence</t>
        </is>
      </c>
      <c r="O80" s="185" t="inlineStr">
        <is>
          <t>Clinic</t>
        </is>
      </c>
      <c r="P80" s="186" t="inlineStr">
        <is>
          <t>[SOURCE: Pharma Plus เล่มม่วง 2 - ข้อสอบย้อนหลัง PLE-CC1 ปี 2564 วันที่ 2 ข้อ 41]</t>
        </is>
      </c>
      <c r="Q80" s="185" t="inlineStr">
        <is>
          <t>ข้อสอบจริง</t>
        </is>
      </c>
      <c r="R80" s="185" t="inlineStr">
        <is>
          <t>2564</t>
        </is>
      </c>
      <c r="S80" s="185" t="n"/>
    </row>
    <row r="81" ht="24" customHeight="1" s="49">
      <c r="A81" s="187" t="n">
        <v>79</v>
      </c>
      <c r="B81" s="186" t="n"/>
      <c r="C81" s="186" t="inlineStr">
        <is>
          <t>ผู้ป่วยได้รับการวินิจฉัยว่าเป็น major depressive disorder ยาใดเสี่ยงหกล้มน้อยที่สุด</t>
        </is>
      </c>
      <c r="D81" s="186" t="n"/>
      <c r="E81" s="186" t="inlineStr">
        <is>
          <t>Mianserin</t>
        </is>
      </c>
      <c r="F81" s="186" t="inlineStr">
        <is>
          <t>Sertraline</t>
        </is>
      </c>
      <c r="G81" s="186" t="inlineStr">
        <is>
          <t>Nortriptyline</t>
        </is>
      </c>
      <c r="H81" s="186" t="inlineStr">
        <is>
          <t>Amitriptyline</t>
        </is>
      </c>
      <c r="I81" s="188" t="inlineStr">
        <is>
          <t>Trazodone</t>
        </is>
      </c>
      <c r="J81" s="185" t="inlineStr">
        <is>
          <t>2</t>
        </is>
      </c>
      <c r="K81" s="186" t="inlineStr">
        <is>
          <t>✅ คำตอบที่ถูกต้อง: ข้อ ข. Sertraline
🎯 ทำไมข้อนี้ถึงถูก: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L81" s="186" t="inlineStr">
        <is>
          <t>Depressive disorders</t>
        </is>
      </c>
      <c r="M81" s="186" t="inlineStr">
        <is>
          <t>Psychiatric</t>
        </is>
      </c>
      <c r="N81" s="186" t="inlineStr">
        <is>
          <t>Anxiety/depression</t>
        </is>
      </c>
      <c r="O81" s="185" t="inlineStr">
        <is>
          <t>Clinic</t>
        </is>
      </c>
      <c r="P81" s="186" t="inlineStr">
        <is>
          <t>ข้อสอบเก่า</t>
        </is>
      </c>
      <c r="Q81" s="185" t="inlineStr">
        <is>
          <t>ข้อสอบจริง</t>
        </is>
      </c>
      <c r="R81" s="185" t="inlineStr">
        <is>
          <t>2565</t>
        </is>
      </c>
      <c r="S81" s="185" t="n"/>
    </row>
    <row r="82" ht="24" customHeight="1" s="49">
      <c r="A82" s="187" t="n">
        <v>80</v>
      </c>
      <c r="B82" s="186" t="inlineStr">
        <is>
          <t>[สถานการณ์]
ผู้ป่วยชายไทยอายุ 50 ปี สูบบุหรี่วันละ 25 มวน ต่อเนื่องมานาน 20 ปี สูบบุหรี่มวนแรกภายใน 5 นาทีหลังตื่นนอน มีความตั้งใจอยากเลิกบุหรี่เพื่อสุขภาพตนเองและครอบครัว</t>
        </is>
      </c>
      <c r="C82" s="186" t="inlineStr">
        <is>
          <t>คำถาม: ขนาดของ nicotine patch สำหรับผู้ป่วยรายนี้ควรเริ่มที่ขนาดเท่าใด</t>
        </is>
      </c>
      <c r="D82" s="186" t="n"/>
      <c r="E82" s="186" t="inlineStr">
        <is>
          <t>7 mg</t>
        </is>
      </c>
      <c r="F82" s="186" t="inlineStr">
        <is>
          <t>14 mg</t>
        </is>
      </c>
      <c r="G82" s="186" t="inlineStr">
        <is>
          <t>21 mg</t>
        </is>
      </c>
      <c r="H82" s="186" t="inlineStr">
        <is>
          <t>28 mg</t>
        </is>
      </c>
      <c r="I82" s="188" t="inlineStr">
        <is>
          <t>35 mg</t>
        </is>
      </c>
      <c r="J82" s="185" t="inlineStr">
        <is>
          <t>3</t>
        </is>
      </c>
      <c r="K82" s="186"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L82" s="186" t="inlineStr">
        <is>
          <t>Smoking Cessation Therapy</t>
        </is>
      </c>
      <c r="M82" s="186" t="inlineStr">
        <is>
          <t>Psychiatric</t>
        </is>
      </c>
      <c r="N82" s="186" t="inlineStr">
        <is>
          <t>Tobacco dependence</t>
        </is>
      </c>
      <c r="O82" s="185" t="inlineStr">
        <is>
          <t>Clinic</t>
        </is>
      </c>
      <c r="P82" s="186" t="inlineStr">
        <is>
          <t>ข้อสอบเก่า</t>
        </is>
      </c>
      <c r="Q82" s="185" t="inlineStr">
        <is>
          <t>ข้อสอบจริง</t>
        </is>
      </c>
      <c r="R82" s="185" t="inlineStr">
        <is>
          <t>2565</t>
        </is>
      </c>
      <c r="S82" s="185" t="inlineStr">
        <is>
          <t>CASE_2565_SMOKING_01</t>
        </is>
      </c>
    </row>
    <row r="83" ht="24" customHeight="1" s="49">
      <c r="A83" s="187" t="n">
        <v>81</v>
      </c>
      <c r="B83" s="186" t="n"/>
      <c r="C83" s="186" t="inlineStr">
        <is>
          <t>ข้อใดคือแบบประเมินภาวะการติดบุหรี่</t>
        </is>
      </c>
      <c r="D83" s="186" t="n"/>
      <c r="E83" s="186" t="inlineStr">
        <is>
          <t>STAR</t>
        </is>
      </c>
      <c r="F83" s="186" t="inlineStr">
        <is>
          <t>Fagerstrom</t>
        </is>
      </c>
      <c r="G83" s="186" t="inlineStr">
        <is>
          <t>5A</t>
        </is>
      </c>
      <c r="H83" s="186" t="inlineStr">
        <is>
          <t>3A2T</t>
        </is>
      </c>
      <c r="I83" s="188" t="inlineStr">
        <is>
          <t>EQ5D</t>
        </is>
      </c>
      <c r="J83" s="185" t="inlineStr">
        <is>
          <t>2</t>
        </is>
      </c>
      <c r="K83" s="186" t="inlineStr">
        <is>
          <t>✅ คำตอบที่ถูกต้อง: ข้อ ข. Fagerstrom
🎯 ทำไมข้อนี้ถึงถูก:
🎯 ทำไมข้อนี้ถึงถูก: Fagerstrom Test for Nicotine Dependence (FTND) เป็นเครื่องมือมาตรฐานสากลที่ใช้วัดระดับความรุนแรงของการติดสารนิโคตินในผู้สูบบุหรี่ (คะแนนเต็ม 10 คะแนน โดยคำถามสำคัญที่สุดคือระยะเวลาสูบมวนแรกหลังตื่นนอน และจำนวนมวนต่อวัน)
🔍 ข้ออื่นผิดเพราะอะไร:
•
• ข
• ้
• อ
• ก
• .
• (
• S
• T
• A
• R
• )
• :
• เ
• ป
• ็
• น
• ข
• ั
• ้
• น
• ต
• อ
• น
• ช
• ่
• ว
• ย
• ผ
• ู
• ้
• ป
• ่
• ว
• ย
• ว
• า
• ง
• แ
• ผ
• น
• เ
• ล
• ิ
• ก
• บ
• ุ
• ห
• ร
• ี
• ่
• (
• S
• e
• t
• q
• u
• i
• t
• d
• a
• t
• e
• ,
• T
• e
• l
• l
• f
• a
• m
• i
• l
• y
• /
• f
• r
• i
• e
• n
• d
• s
• ,
• A
• n
• t
• i
• c
• i
• p
• a
• t
• e
• c
• h
• a
• l
• l
• e
• n
• g
• e
• s
• ,
• R
• e
• m
• o
• v
• e
• t
• o
• b
• a
• c
• c
• o
• p
• r
• o
• d
• u
• c
• t
• s
• )
• ไ
• ม
• ่
• ใ
• ช
• ่
• แ
• บ
• บ
• ป
• ร
• ะ
• เ
• ม
• ิ
• น
• ก
• า
• ร
• ต
• ิ
• ด
• บ
• ุ
• ห
• ร
• ี
• ่
•
• ข
• ้
• อ
• ค
• .
• (
• 5
• A
• )
• :
• เ
• ป
• ็
• น
• ข
• ั
• ้
• น
• ต
• อ
• น
• ก
• า
• ร
• ใ
• ห
• ้
• ค
• ำ
• ป
• ร
• ึ
• ก
• ษ
• า
• เ
• ล
• ิ
• ก
• บ
• ุ
• ห
• ร
• ี
• ่
• ใ
• น
• ส
• ถ
• า
• น
• พ
• ย
• า
• บ
• า
• ล
• (
• A
• s
• k
• ,
• A
• d
• v
• i
• s
• e
• ,
• A
• s
• s
• e
• s
• s
• ,
• A
• s
• s
• i
• s
• t
• ,
• A
• r
• r
• a
• n
• g
• e
• )
•
• ข
• ้
• อ
• ง
• .
• (
• 3
• A
• 2
• T
• )
• :
• เ
• ป
• ็
• น
• ร
• ู
• ป
• แ
• บ
• บ
• ย
• ่
• อ
• ข
• อ
• ง
• ก
• า
• ร
• บ
• ำ
• บ
• ั
• ด
• ผ
• ู
• ้
• ต
• ิ
• ด
• บ
• ุ
• ห
• ร
• ี
• ่
• (
• A
• s
• k
• ,
• A
• d
• v
• i
• s
• e
• ,
• A
• s
• s
• e
• s
• s
• ,
• T
• r
• e
• a
• t
• ,
• T
• r
• a
• c
• k
• )
•
• ข
• ้
• อ
• จ
• .
• (
• E
• Q
• 5
• D
• )
• :
• เ
• ป
• ็
• น
• แ
• บ
• บ
• ป
• ร
• ะ
• เ
• ม
• ิ
• น
• ค
• ุ
• ณ
• ภ
• า
• พ
• ช
• ี
• ว
• ิ
• ต
• ท
• ั
• ่
• ว
• ไ
• ป
• ท
• า
• ง
• เ
• ศ
• ร
• ษ
• ฐ
• ศ
• า
• ส
• ต
• ร
• ์
• ส
• า
• ธ
• า
• ร
• ณ
• ส
• ุ
• ข
• (
• E
• u
• r
• o
• Q
• o
• l
• 5
• 
• D
• i
• m
• e
• n
• s
• i
• o
• n
• s
• )
• ไ
• ม
• ่
• เ
• ก
• ี
• ่
• ย
• ว
• ข
• ้
• อ
• ง
• ก
• ั
• บ
• ก
• า
• ร
• ป
• ร
• ะ
• เ
• ม
• ิ
• น
• ก
• า
• ร
• ต
• ิ
• ด
• บ
• ุ
• ห
• ร
• ี
• ่</t>
        </is>
      </c>
      <c r="L83" s="186" t="n"/>
      <c r="M83" s="186" t="inlineStr">
        <is>
          <t>Psychiatric</t>
        </is>
      </c>
      <c r="N83" s="186" t="inlineStr">
        <is>
          <t>Tobacco dependence</t>
        </is>
      </c>
      <c r="O83" s="185" t="inlineStr">
        <is>
          <t>Clinic</t>
        </is>
      </c>
      <c r="P83" s="186" t="inlineStr">
        <is>
          <t>[SOURCE: Mock Pharmtutor 2024 Set 1 ข้อ 54]</t>
        </is>
      </c>
      <c r="Q83" s="185" t="inlineStr">
        <is>
          <t>ข้อสอบจำลอง</t>
        </is>
      </c>
      <c r="R83" s="185" t="inlineStr">
        <is>
          <t>Mock Pharmtutor 2024</t>
        </is>
      </c>
      <c r="S83" s="185" t="n"/>
    </row>
    <row r="84" ht="24" customHeight="1" s="49">
      <c r="A84" s="187" t="n">
        <v>82</v>
      </c>
      <c r="B84" s="186" t="n"/>
      <c r="C84" s="186" t="inlineStr">
        <is>
          <t>ข้อใดถูกต้องเกี่ยวกับการแนะนำการเลิกบุหรี่</t>
        </is>
      </c>
      <c r="D84" s="186" t="n"/>
      <c r="E84" s="186" t="inlineStr">
        <is>
          <t>ควรหยุดสูบบุหรี่เมื่อมีการใช้ nicotine replacement ทันที</t>
        </is>
      </c>
      <c r="F84" s="186" t="inlineStr">
        <is>
          <t>เมื่อเคี้ยวไว้ห้ามกลืนน้ำลายประมาณ 1 นาที</t>
        </is>
      </c>
      <c r="G84" s="186" t="inlineStr">
        <is>
          <t>เมื่อเคี้ยวหมากฝรั่ง nicotine ควรหลีกเลี่ยงการดื่มน้ำส้ม น้ำอัดลม อย่างน้อย 15 นาที</t>
        </is>
      </c>
      <c r="H84" s="186" t="inlineStr">
        <is>
          <t>การใช้ยา Bupropion อาจจะเพิ่มความเสี่ยงต่อการเกิดการชักได้</t>
        </is>
      </c>
      <c r="I84" s="188" t="inlineStr">
        <is>
          <t>ถูกทุกข้อ</t>
        </is>
      </c>
      <c r="J84" s="185" t="inlineStr">
        <is>
          <t>5</t>
        </is>
      </c>
      <c r="K84" s="186" t="inlineStr">
        <is>
          <t>✅ คำตอบที่ถูกต้อง: ข้อ จ. ถูกทุกข้อ
🎯 ทำไมข้อนี้ถึงถูก:
🎯 ทำไมข้อนี้ถึงถูก: ถูกทุกข้อ: (ก) ต้องหยุดสูบบุหรี่ทันทีเมื่อเริ่มใช้ Nicotine Replacement Therapy (NRT) เพื่อป้องกัน nicotine overdose; (ข) เทคนิค chew and park ต้องพักไว้ข้างกระพุ้งแก้มและไม่กลืนน้ำลายทันทีเพื่อให้นิโคตินดูดซึมผ่านเยื่อบุช่องคลอด; (ค) เครื่องดื่มที่เป็นกรดจะลด pH ช่องคลอด ทำให้ดูดซึมนิโคตินได้น้อยลงจึงต้องงดอย่างน้อย 15 นาที; (ง) Bupropion ลด seizure threshold จึงเพิ่มความเสี่ยงต่อการชัก
🔍 ข้ออื่นผิดเพราะอะไร:
•
• ข
• ้
• อ
• ก
• .
• :
• ถ
• ู
• ก
• ต
• ้
• อ
• ง
• เ
• ป
• ็
• น
• ค
• ำ
• แ
• น
• ะ
• น
• ำ
• ม
• า
• ต
• ร
• ฐ
• า
• น
• เ
• พ
• ื
• ่
• อ
• ป
• ้
• อ
• ง
• ก
• ั
• น
• ผ
• ล
• ข
• ้
• า
• ง
• เ
• ค
• ี
• ย
• ง
• จ
• า
• ก
• ร
• ะ
• ด
• ั
• บ
• น
• ิ
• โ
• ค
• ต
• ิ
• น
• ท
• ี
• ่
• ส
• ู
• ง
• เ
• ก
• ิ
• น
• ข
• น
• า
• ด
• ใ
• น
• ก
• ร
• ะ
• แ
• ส
• เ
• ล
• ื
• อ
• ด
•
• ข
• ้
• อ
• ข
• .
• :
• ถ
• ู
• ก
• ต
• ้
• อ
• ง
• ก
• า
• ร
• ก
• ล
• ื
• น
• น
• ้
• ำ
• ล
• า
• ย
• ท
• ี
• ่
• ม
• ี
• น
• ิ
• โ
• ค
• ต
• ิ
• น
• ล
• ง
• ก
• ร
• ะ
• เ
• พ
• า
• ะ
• อ
• า
• ห
• า
• ร
• จ
• ะ
• ท
• ำ
• ใ
• ห
• ้
• เ
• ก
• ิ
• ด
• อ
• า
• ก
• า
• ร
• ส
• ะ
• อ
• ึ
• ก
• แ
• ส
• บ
• ร
• ้
• อ
• น
• ย
• อ
• ด
• อ
• ก
• ค
• ล
• ื
• ่
• น
• ไ
• ส
• ้
• แ
• ล
• ะ
• ล
• ด
• b
• i
• o
• a
• v
• a
• i
• l
• a
• b
• i
• l
• i
• t
• y
•
• ข
• ้
• อ
• ค
• .
• :
• ถ
• ู
• ก
• ต
• ้
• อ
• ง
• ค
• ว
• า
• ม
• เ
• ป
• ็
• น
• ก
• ร
• ด
• ท
• ำ
• ใ
• ห
• ้
• โ
• ม
• เ
• ล
• ก
• ุ
• ล
• ข
• อ
• ง
• น
• ิ
• โ
• ค
• ต
• ิ
• น
• แ
• ต
• ก
• ต
• ั
• ว
• เ
• ป
• ็
• น
• ไ
• อ
• อ
• อ
• น
• (
• i
• o
• n
• i
• z
• e
• d
• f
• o
• r
• m
• )
• ไ
• ม
• ่
• ส
• า
• ม
• า
• ร
• ถ
• แ
• พ
• ร
• ่
• ผ
• ่
• า
• น
• เ
• ย
• ื
• ่
• อ
• บ
• ุ
• ช
• ่
• อ
• ง
• ค
• ล
• อ
• ด
• ไ
• ด
• ้
•
• ข
• ้
• อ
• ง
• .
• :
• ถ
• ู
• ก
• ต
• ้
• อ
• ง
• B
• u
• p
• r
• o
• p
• i
• o
• n
• ม
• ี
• ข
• ้
• อ
• ห
• ้
• า
• ม
• ใ
• ช
• ้
• ใ
• น
• ผ
• ู
• ้
• ป
• ่
• ว
• ย
• ท
• ี
• ่
• ม
• ี
• ป
• ร
• ะ
• ว
• ั
• ต
• ิ
• ช
• ั
• ก
• โ
• ร
• ค
• ล
• ม
• ช
• ั
• ก
• ห
• ร
• ื
• อ
• e
• a
• t
• i
• n
• g
• d
• i
• s
• o
• r
• d
• e
• r
• s
• (
• b
• u
• l
• i
• m
• i
• a
• /
• a
• n
• o
• r
• e
• x
• i
• a
• )</t>
        </is>
      </c>
      <c r="L84" s="186" t="n"/>
      <c r="M84" s="186" t="inlineStr">
        <is>
          <t>Psychiatric</t>
        </is>
      </c>
      <c r="N84" s="186" t="inlineStr">
        <is>
          <t>Tobacco dependence</t>
        </is>
      </c>
      <c r="O84" s="185" t="inlineStr">
        <is>
          <t>Clinic</t>
        </is>
      </c>
      <c r="P84" s="186" t="inlineStr">
        <is>
          <t>[SOURCE: Mock Pharmtutor 2024 Set 1 ข้อ 55]</t>
        </is>
      </c>
      <c r="Q84" s="185" t="inlineStr">
        <is>
          <t>ข้อสอบจำลอง</t>
        </is>
      </c>
      <c r="R84" s="185" t="inlineStr">
        <is>
          <t>Mock Pharmtutor 2024</t>
        </is>
      </c>
      <c r="S84" s="185" t="n"/>
    </row>
    <row r="85" ht="24" customHeight="1" s="49">
      <c r="A85" s="187" t="n">
        <v>83</v>
      </c>
      <c r="B85" s="186" t="n"/>
      <c r="C85" s="186" t="inlineStr">
        <is>
          <t>ยาในกลุ่มใดที่เป็นยาทางเลือกแรก ในการรักษาภาวะซึมเศร้าในกลุ่มที่ไม่มีข้อห้ามใช้</t>
        </is>
      </c>
      <c r="D85" s="186" t="n"/>
      <c r="E85" s="186" t="inlineStr">
        <is>
          <t>TCA</t>
        </is>
      </c>
      <c r="F85" s="186" t="inlineStr">
        <is>
          <t>SNRI</t>
        </is>
      </c>
      <c r="G85" s="186" t="inlineStr">
        <is>
          <t>SSRI</t>
        </is>
      </c>
      <c r="H85" s="186" t="inlineStr">
        <is>
          <t>BZPs</t>
        </is>
      </c>
      <c r="I85" s="188" t="inlineStr">
        <is>
          <t>SDRI</t>
        </is>
      </c>
      <c r="J85" s="185" t="inlineStr">
        <is>
          <t>3</t>
        </is>
      </c>
      <c r="K85" s="186" t="inlineStr">
        <is>
          <t>✅ คำตอบที่ถูกต้อง: ข้อ ค. SSRI
🎯 ทำไมข้อนี้ถึงถูก:
🎯 ทำไมข้อนี้ถึงถูก: Selective Serotonin Reuptake Inhibitors (SSRIs) เช่น Sertraline, Escitalopram, Fluoxetine เป็นยา first-line pharmacotherapy ในการรักษาโรคซึมเศร้า (Major Depressive Disorder: MDD) ตามแนวทางเวชปฏิบัติระดับสากล เนื่องจากมีประสิทธิภาพสูง มี safety profile ดี และมี tolerability ปลอดภัยกว่ากลุ่ม TCAs มากเมื่อเกิด overdose
🔍 ข้ออื่นผิดเพราะอะไร:
•
• ข
• ้
• อ
• ก
• .
• (
• T
• C
• A
• )
• :
• ย
• า
• ต
• ้
• า
• น
• ซ
• ึ
• ม
• เ
• ศ
• ร
• ้
• า
• ก
• ล
• ุ
• ่
• ม
• T
• r
• i
• c
• y
• c
• l
• i
• c
• s
• ม
• ี
• a
• n
• t
• i
• c
• h
• o
• l
• i
• n
• e
• r
• g
• i
• c
• s
• i
• d
• e
• e
• f
• f
• e
• c
• t
• s
• ส
• ู
• ง
• เ
• ส
• ี
• ่
• ย
• ง
• ต
• ่
• อ
• c
• a
• r
• d
• i
• o
• t
• o
• x
• i
• c
• i
• t
• y
• แ
• ล
• ะ
• a
• r
• r
• h
• y
• t
• h
• m
• i
• a
• เ
• ม
• ื
• ่
• อ
• o
• v
• e
• r
• d
• o
• s
• e
• จ
• ึ
• ง
• จ
• ั
• ด
• เ
• ป
• ็
• น
• s
• e
• c
• o
• n
• d
• 
• l
• i
• n
• e
• ห
• ร
• ื
• อ
• t
• h
• i
• r
• d
• 
• l
• i
• n
• e
•
• ข
• ้
• อ
• ข
• .
• (
• S
• N
• R
• I
• )
• :
• แ
• ม
• ้
• เ
• ป
• ็
• น
• f
• i
• r
• s
• t
• 
• l
• i
• n
• e
• ท
• า
• ง
• เ
• ล
• ื
• อ
• ก
• ห
• น
• ึ
• ่
• ง
• แ
• ต
• ่
• ใ
• น
• ก
• า
• ร
• ร
• ั
• ก
• ษ
• า
• ท
• ั
• ่
• ว
• ไ
• ป
• ม
• ั
• ก
• เ
• ร
• ิ
• ่
• ม
• ต
• ้
• น
• ด
• ้
• ว
• ย
• S
• S
• R
• I
• ก
• ่
• อ
• น
• เ
• น
• ื
• ่
• อ
• ง
• จ
• า
• ก
• S
• N
• R
• I
• s
• ม
• ี
• ค
• ว
• า
• ม
• เ
• ส
• ี
• ่
• ย
• ง
• ต
• ่
• อ
• ค
• ว
• า
• ม
• ด
• ั
• น
• โ
• ล
• ห
• ิ
• ต
• ส
• ู
• ง
• แ
• ล
• ะ
• w
• i
• t
• h
• d
• r
• a
• w
• a
• l
• s
• y
• m
• p
• t
• o
• m
• s
• ส
• ู
• ง
• ก
• ว
• ่
• า
•
• ข
• ้
• อ
• ง
• .
• (
• B
• Z
• P
• s
• )
• :
• B
• e
• n
• z
• o
• d
• i
• a
• z
• e
• p
• i
• n
• e
• s
• เ
• ป
• ็
• น
• ย
• า
• ก
• ล
• ่
• อ
• ม
• ป
• ร
• ะ
• ส
• า
• ท
• ค
• ล
• า
• ย
• ก
• ั
• ง
• ว
• ล
• ไ
• ม
• ่
• ม
• ี
• ฤ
• ท
• ธ
• ิ
• ์
• ต
• ้
• า
• น
• เ
• ศ
• ร
• ้
• า
• (
• n
• o
• a
• n
• t
• i
• d
• e
• p
• r
• e
• s
• s
• a
• n
• t
• e
• f
• f
• i
• c
• a
• c
• y
• )
• แ
• ล
• ะ
• ท
• ำ
• ใ
• ห
• ้
• เ
• ก
• ิ
• ด
• d
• r
• u
• g
• d
• e
• p
• e
• n
• d
• e
• n
• c
• e
•
• ข
• ้
• อ
• จ
• .
• (
• S
• D
• R
• I
• )
• :
• S
• e
• r
• o
• t
• o
• n
• i
• n
• 
• D
• o
• p
• a
• m
• i
• n
• e
• R
• e
• u
• p
• t
• a
• k
• e
• I
• n
• h
• i
• b
• i
• t
• o
• r
• ไ
• ม
• ่
• ใ
• ช
• ่
• ก
• ล
• ุ
• ่
• ม
• ย
• า
• ม
• า
• ต
• ร
• ฐ
• า
• น
• ท
• า
• ง
• เ
• ล
• ื
• อ
• ก
• แ
• ร
• ก
• ส
• ำ
• ห
• ร
• ั
• บ
• โ
• ร
• ค
• ซ
• ึ
• ม
• เ
• ศ
• ร
• ้
• า
• ท
• ั
• ่
• ว
• ไ
• ป</t>
        </is>
      </c>
      <c r="L85" s="186" t="n"/>
      <c r="M85" s="186" t="inlineStr">
        <is>
          <t>Psychiatric</t>
        </is>
      </c>
      <c r="N85" s="186" t="inlineStr">
        <is>
          <t>Anxiety/depression</t>
        </is>
      </c>
      <c r="O85" s="185" t="inlineStr">
        <is>
          <t>Clinic</t>
        </is>
      </c>
      <c r="P85" s="186" t="inlineStr">
        <is>
          <t>[SOURCE: Mock Pharmtutor 2024 Set 1 ข้อ 56]</t>
        </is>
      </c>
      <c r="Q85" s="185" t="inlineStr">
        <is>
          <t>ข้อสอบจำลอง</t>
        </is>
      </c>
      <c r="R85" s="185" t="inlineStr">
        <is>
          <t>Mock Pharmtutor 2024</t>
        </is>
      </c>
      <c r="S85" s="185" t="n"/>
    </row>
    <row r="86" ht="24" customHeight="1" s="49">
      <c r="A86" s="187" t="n">
        <v>84</v>
      </c>
      <c r="B86" s="186" t="n"/>
      <c r="C86" s="186" t="inlineStr">
        <is>
          <t>ข้อใดจับคู่ไม่ถูกต้อง</t>
        </is>
      </c>
      <c r="D86" s="186" t="n"/>
      <c r="E86" s="186" t="inlineStr">
        <is>
          <t>Clozapine - Agranulocytosis</t>
        </is>
      </c>
      <c r="F86" s="186" t="inlineStr">
        <is>
          <t>Fluoxetine - Insomnia</t>
        </is>
      </c>
      <c r="G86" s="186" t="inlineStr">
        <is>
          <t>Alprazolam - Retrograde Amnesia</t>
        </is>
      </c>
      <c r="H86" s="186" t="inlineStr">
        <is>
          <t>Duloxetine - Hypotension</t>
        </is>
      </c>
      <c r="I86" s="188" t="inlineStr">
        <is>
          <t>Bupropion - Induce seizure</t>
        </is>
      </c>
      <c r="J86" s="185" t="inlineStr">
        <is>
          <t>4</t>
        </is>
      </c>
      <c r="K86" s="186" t="inlineStr">
        <is>
          <t>✅ คำตอบที่ถูกต้อง: ข้อ ง. Duloxetine - Hypotension
🎯 ทำไมข้อนี้ถึงถูก:
🎯 ทำไมข้อนี้ถึงถูก: Duloxetine เป็นยากลุ่ม Serotonin-Norepinephrine Reuptake Inhibitor (SNRI) ซึ่งการเพิ่มระดับของ Norepinephrine (NE) ที่ synaptic cleft ส่งผลกระตุ้น adrenergic system ทำให้เกิด "Hypertension" (ความดันโลหิตสูงขึ้น) และ tachycardia ไม่ใช่ Hypotension
🔍 ข้ออื่นผิดเพราะอะไร:
•
• ข
• ้
• อ
• ก
• .
• (
• C
• l
• o
• z
• a
• p
• i
• n
• e
• 
• A
• g
• r
• a
• n
• u
• l
• o
• c
• y
• t
• o
• s
• i
• s
• )
• :
• ถ
• ู
• ก
• ต
• ้
• อ
• ง
• C
• l
• o
• z
• a
• p
• i
• n
• e
• ม
• ี
• b
• l
• a
• c
• k
• b
• o
• x
• w
• a
• r
• n
• i
• n
• g
• เ
• ร
• ื
• ่
• อ
• ง
• เ
• ม
• ็
• ด
• เ
• ล
• ื
• อ
• ด
• ข
• า
• ว
• ต
• ่
• ำ
• ร
• ุ
• น
• แ
• ร
• ง
• (
• s
• e
• v
• e
• r
• e
• n
• e
• u
• t
• r
• o
• p
• e
• n
• i
• a
• /
• a
• g
• r
• a
• n
• u
• l
• o
• c
• y
• t
• o
• s
• i
• s
• )
• ต
• ้
• อ
• ง
• เ
• จ
• า
• ะ
• ต
• ร
• ว
• จ
• a
• b
• s
• o
• l
• u
• t
• e
• n
• e
• u
• t
• r
• o
• p
• h
• i
• l
• c
• o
• u
• n
• t
• (
• A
• N
• C
• )
• ส
• ม
• ่
• ำ
• เ
• ส
• ม
• อ
•
• ข
• ้
• อ
• ข
• .
• (
• F
• l
• u
• o
• x
• e
• t
• i
• n
• e
• 
• I
• n
• s
• o
• m
• n
• i
• a
• )
• :
• ถ
• ู
• ก
• ต
• ้
• อ
• ง
• F
• l
• u
• o
• x
• e
• t
• i
• n
• e
• ม
• ี
• ฤ
• ท
• ธ
• ิ
• ์
• ก
• ร
• ะ
• ต
• ุ
• ้
• น
• ร
• ะ
• บ
• บ
• ป
• ร
• ะ
• ส
• า
• ท
• ส
• ่
• ว
• น
• ก
• ล
• า
• ง
• (
• a
• c
• t
• i
• v
• a
• t
• i
• n
• g
• e
• f
• f
• e
• c
• t
• )
• จ
• ึ
• ง
• ม
• ั
• ก
• ท
• ำ
• ใ
• ห
• ้
• เ
• ก
• ิ
• ด
• อ
• า
• ก
• า
• ร
• น
• อ
• น
• ไ
• ม
• ่
• ห
• ล
• ั
• บ
• แ
• ล
• ะ
• แ
• น
• ะ
• น
• ำ
• ใ
• ห
• ้
• ร
• ั
• บ
• ป
• ร
• ะ
• ท
• า
• น
• ต
• อ
• น
• เ
• ช
• ้
• า
•
• ข
• ้
• อ
• ค
• .
• (
• A
• l
• p
• r
• a
• z
• o
• l
• a
• m
• 
• R
• e
• t
• r
• o
• g
• r
• a
• d
• e
• A
• m
• n
• e
• s
• i
• a
• )
• :
• ข
• ้
• อ
• ส
• อ
• บ
• ร
• ะ
• บ
• ุ
• ค
• ู
• ่
• ไ
• ม
• ่
• ถ
• ู
• ก
• ต
• ้
• อ
• ง
• ใ
• น
• ข
• ้
• อ
• ง
• ช
• ั
• ด
• เ
• จ
• น
• ท
• ี
• ่
• ส
• ุ
• ด
• ต
• า
• ม
• เ
• ภ
• ส
• ั
• ช
• ว
• ิ
• ท
• ย
• า
• (
• แ
• ม
• ้
• b
• e
• n
• z
• o
• d
• i
• a
• z
• e
• p
• i
• n
• e
• s
• ม
• ั
• ก
• เ
• ด
• ่
• น
• ท
• ี
• ่
• a
• n
• t
• e
• r
• o
• g
• r
• a
• d
• e
• a
• m
• n
• e
• s
• i
• a
• )
•
• ข
• ้
• อ
• จ
• .
• (
• B
• u
• p
• r
• o
• p
• i
• o
• n
• 
• I
• n
• d
• u
• c
• e
• s
• e
• i
• z
• u
• r
• e
• )
• :
• ถ
• ู
• ก
• ต
• ้
• อ
• ง
• B
• u
• p
• r
• o
• p
• i
• o
• n
• ม
• ี
• ฤ
• ท
• ธ
• ิ
• ์
• ล
• ด
• s
• e
• i
• z
• u
• r
• e
• t
• h
• r
• e
• s
• h
• o
• l
• d
• แ
• ล
• ะ
• ม
• ี
• อ
• ุ
• บ
• ั
• ต
• ิ
• ก
• า
• ร
• ณ
• ์
• ช
• ั
• ก
• เ
• พ
• ิ
• ่
• ม
• ข
• ึ
• ้
• น
• อ
• ย
• ่
• า
• ง
• ม
• ี
• น
• ั
• ย
• ส
• ำ
• ค
• ั
• ญ
• ต
• า
• ม
• ข
• น
• า
• ด
• ย
• า</t>
        </is>
      </c>
      <c r="L86" s="186" t="n"/>
      <c r="M86" s="186" t="inlineStr">
        <is>
          <t>Psychiatric</t>
        </is>
      </c>
      <c r="N86" s="186" t="inlineStr">
        <is>
          <t>Anxiety/depression</t>
        </is>
      </c>
      <c r="O86" s="185" t="inlineStr">
        <is>
          <t>Clinic</t>
        </is>
      </c>
      <c r="P86" s="186" t="inlineStr">
        <is>
          <t>[SOURCE: Mock Pharmtutor 2024 Set 1 ข้อ 57]</t>
        </is>
      </c>
      <c r="Q86" s="185" t="inlineStr">
        <is>
          <t>ข้อสอบจำลอง</t>
        </is>
      </c>
      <c r="R86" s="185" t="inlineStr">
        <is>
          <t>Mock Pharmtutor 2024</t>
        </is>
      </c>
      <c r="S86" s="185" t="n"/>
    </row>
    <row r="87" ht="24" customHeight="1" s="49">
      <c r="A87" s="187" t="n">
        <v>85</v>
      </c>
      <c r="B87" s="186" t="n"/>
      <c r="C87" s="186"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D87" s="186" t="n"/>
      <c r="E87" s="186" t="inlineStr">
        <is>
          <t>Clozapine</t>
        </is>
      </c>
      <c r="F87" s="186" t="inlineStr">
        <is>
          <t>Fluoxetine</t>
        </is>
      </c>
      <c r="G87" s="186" t="inlineStr">
        <is>
          <t>Lorazepam</t>
        </is>
      </c>
      <c r="H87" s="186" t="inlineStr">
        <is>
          <t>Clonazepam</t>
        </is>
      </c>
      <c r="I87" s="188" t="inlineStr">
        <is>
          <t>Amitriptyline</t>
        </is>
      </c>
      <c r="J87" s="185" t="inlineStr">
        <is>
          <t>3</t>
        </is>
      </c>
      <c r="K87" s="186" t="inlineStr">
        <is>
          <t>✅ คำตอบที่ถูกต้อง: ข้อ ค. Lorazepam
🎯 ทำไมข้อนี้ถึงถูก:
🎯 ทำไมข้อนี้ถึงถูก: ผู้ป่วยมีภาวะ Acute situational anxiety ร่วมกับ Sleep-onset insomnia ระยะสั้น (2 สัปดาห์) จากความเครียดเฉียบพลัน ยาที่เหมาะสมที่สุดสำหรับการบรรเทาอาการระยะสั้นตามความจำเป็น (short-term situational relief) คือ Lorazepam ซึ่งเป็น Intermediate-acting benzodiazepine ที่ไม่มี active metabolites จึงลดความเสี่ยงต่ออาการง่วงซึมตกค้างในวันรุ่งขึ้น (residual daytime sedation)
🔍 ข้ออื่นผิดเพราะอะไร:
•
• ข
• ้
• อ
• ก
• .
• (
• C
• l
• o
• z
• a
• p
• i
• n
• e
• )
• :
• เ
• ป
• ็
• น
• A
• t
• y
• p
• i
• c
• a
• l
• a
• n
• t
• i
• p
• s
• y
• c
• h
• o
• t
• i
• c
• ส
• ำ
• ห
• ร
• ั
• บ
• T
• r
• e
• a
• t
• m
• e
• n
• t
• 
• r
• e
• s
• i
• s
• t
• a
• n
• t
• s
• c
• h
• i
• z
• o
• p
• h
• r
• e
• n
• i
• a
• ม
• ี
• พ
• ิ
• ษ
• ร
• ้
• า
• ย
• แ
• ร
• ง
• ต
• ่
• อ
• เ
• ม
• ็
• ด
• เ
• ล
• ื
• อ
• ด
• ข
• า
• ว
• ห
• ้
• า
• ม
• น
• ำ
• ม
• า
• ใ
• ช
• ้
• ร
• ั
• ก
• ษ
• า
• อ
• า
• ก
• า
• ร
• น
• อ
• น
• ไ
• ม
• ่
• ห
• ล
• ั
• บ
• ห
• ร
• ื
• อ
• ว
• ิ
• ต
• ก
• ก
• ั
• ง
• ว
• ล
• ท
• ั
• ่
• ว
• ไ
• ป
•
• ข
• ้
• อ
• ข
• .
• (
• F
• l
• u
• o
• x
• e
• t
• i
• n
• e
• )
• :
• เ
• ป
• ็
• น
• ย
• า
• ก
• ล
• ุ
• ่
• ม
• S
• S
• R
• I
• ท
• ี
• ่
• ต
• ้
• อ
• ง
• ใ
• ช
• ้
• เ
• ว
• ล
• า
• อ
• อ
• ก
• ฤ
• ท
• ธ
• ิ
• ์
• 2
• 
• 4
• ส
• ั
• ป
• ด
• า
• ห
• ์
• แ
• ล
• ะ
• ม
• ี
• a
• c
• t
• i
• v
• a
• t
• i
• n
• g
• e
• f
• f
• e
• c
• t
• ท
• ำ
• ใ
• ห
• ้
• น
• อ
• น
• ไ
• ม
• ่
• ห
• ล
• ั
• บ
• ม
• า
• ก
• ข
• ึ
• ้
• น
• ใ
• น
• ช
• ่
• ว
• ง
• แ
• ร
• ก
• ข
• อ
• ง
• ก
• า
• ร
• ร
• ั
• ก
• ษ
• า
•
• ข
• ้
• อ
• ง
• .
• (
• C
• l
• o
• n
• a
• z
• e
• p
• a
• m
• )
• :
• เ
• ป
• ็
• น
• L
• o
• n
• g
• 
• a
• c
• t
• i
• n
• g
• b
• e
• n
• z
• o
• d
• i
• a
• z
• e
• p
• i
• n
• e
• ม
• ี
• ค
• ่
• า
• ค
• ร
• ึ
• ่
• ง
• ช
• ี
• ว
• ิ
• ต
• ย
• า
• ว
• ม
• า
• ก
• (
• 3
• 0
• 
• 4
• 0
• ช
• ั
• ่
• ว
• โ
• ม
• ง
• )
• ท
• ำ
• ใ
• ห
• ้
• เ
• ก
• ิ
• ด
• อ
• า
• ก
• า
• ร
• ง
• ่
• ว
• ง
• ซ
• ึ
• ม
• ใ
• น
• เ
• ว
• ล
• า
• ก
• ล
• า
• ง
• ว
• ั
• น
• (
• d
• a
• y
• t
• i
• m
• e
• s
• o
• m
• n
• o
• l
• e
• n
• c
• e
• )
• แ
• ล
• ะ
• ร
• บ
• ก
• ว
• น
• ก
• า
• ร
• เ
• ร
• ี
• ย
• น
• ข
• อ
• ง
• น
• ั
• ก
• ศ
• ึ
• ก
• ษ
• า
•
• ข
• ้
• อ
• จ
• .
• (
• A
• m
• i
• t
• r
• i
• p
• t
• y
• l
• i
• n
• e
• )
• :
• เ
• ป
• ็
• น
• ย
• า
• ต
• ้
• า
• น
• ซ
• ึ
• ม
• เ
• ศ
• ร
• ้
• า
• ก
• ล
• ุ
• ่
• ม
• T
• C
• A
• แ
• ม
• ้
• ม
• ี
• ฤ
• ท
• ธ
• ิ
• ์
• ง
• ่
• ว
• ง
• แ
• ต
• ่
• ม
• ี
• a
• n
• t
• i
• c
• h
• o
• l
• i
• n
• e
• r
• g
• i
• c
• s
• i
• d
• e
• e
• f
• f
• e
• c
• t
• s
• ส
• ู
• ง
• เ
• ช
• ่
• น
• ป
• า
• ก
• แ
• ห
• ้
• ง
• ต
• า
• พ
• ร
• ่
• า
• ท
• ้
• อ
• ง
• ผ
• ู
• ก
• แ
• ล
• ะ
• เ
• ส
• ี
• ่
• ย
• ง
• ต
• ่
• อ
• c
• a
• r
• d
• i
• a
• c
• t
• o
• x
• i
• c
• i
• t
• y</t>
        </is>
      </c>
      <c r="L87" s="186" t="n"/>
      <c r="M87" s="186" t="inlineStr">
        <is>
          <t>Psychiatric</t>
        </is>
      </c>
      <c r="N87" s="186" t="inlineStr">
        <is>
          <t>Insomnia</t>
        </is>
      </c>
      <c r="O87" s="185" t="inlineStr">
        <is>
          <t>Clinic</t>
        </is>
      </c>
      <c r="P87" s="186" t="inlineStr">
        <is>
          <t>[SOURCE: Mock Pharmtutor 2024 Set 1 ข้อ 58]</t>
        </is>
      </c>
      <c r="Q87" s="185" t="inlineStr">
        <is>
          <t>ข้อสอบจำลอง</t>
        </is>
      </c>
      <c r="R87" s="185" t="inlineStr">
        <is>
          <t>Mock Pharmtutor 2024</t>
        </is>
      </c>
      <c r="S87" s="185" t="n"/>
    </row>
    <row r="88" ht="24" customHeight="1" s="49">
      <c r="A88" s="187" t="n">
        <v>86</v>
      </c>
      <c r="B88" s="186" t="n"/>
      <c r="C88" s="186"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และมีประวัติครอบครัวเป็นโรคหัวใจล้มเหลวและความดันโลหิตสูง จากกรณีข้างต้นผู้ป่วยรายนี้จัดอยู่ในขั้นใดของ stages of change (MCQ ธ.ค. 66)</t>
        </is>
      </c>
      <c r="D88" s="186" t="n"/>
      <c r="E88" s="186" t="inlineStr">
        <is>
          <t>Precontemplation</t>
        </is>
      </c>
      <c r="F88" s="186" t="inlineStr">
        <is>
          <t>Contemplation</t>
        </is>
      </c>
      <c r="G88" s="186" t="inlineStr">
        <is>
          <t>Preparation</t>
        </is>
      </c>
      <c r="H88" s="186" t="inlineStr">
        <is>
          <t>Action</t>
        </is>
      </c>
      <c r="I88" s="188" t="inlineStr">
        <is>
          <t>Maintenance</t>
        </is>
      </c>
      <c r="J88" s="185" t="inlineStr">
        <is>
          <t>2</t>
        </is>
      </c>
      <c r="K88" s="186" t="inlineStr">
        <is>
          <t>✅ คำตอบที่ถูกต้อง: ข้อ ข. Contemplation
🎯 ทำไมข้อนี้ถึงถูก:
🎯 ทำไมข้อนี้ถึงถูก: ตามทฤษฎีระยะความพร้อมในการเปลี่ยนพฤติกรรม (Transtheoretical Model / Stages of Change): ผู้ป่วยรายนี้เคยคิดจะเลิกสูบบุหรี่ แต่ยังมีความลังเลใจ (ambivalence) โดยเมื่อเห็นเพื่อนสูบก็ยังอยากสูบอีก และยังไม่ได้กำหนดวันหยุดสูบที่แน่นอนภายใน 30 วันข้างหน้า จึงตรงกับระยะ Contemplation (ระยะลังเลใจที่เริ่มตระหนักถึงปัญหาและคิดอยากเลิกภายใน 6 เดือนข้างหน้า)
🔍 ข้ออื่นผิดเพราะอะไร:
• ข้อ ก. Precontemplation: ผิดเพราะเป็นระยะที่ผู้สูบยังปฏิเสธปัญหาและไม่มีความคิดที่จะเลิกสูบบุหรี่เลยในระยะเวลา 6 เดือนข้างหน้า แต่ผู้ป่วยรายนี้ระบุว่าเคยคิดจะเลิกแล้ว
• ข้อ ค. Preparation: ผิดเพราะเป็นระยะที่มีความตั้งใจจริงที่จะเลิกภายใน 30 วันข้างหน้า และเริ่มเตรียมความพร้อมหรือมีแผนการเลิกที่ชัดเจน เช่น กำหนดวัน quit date
• ข้อ ง. Action: ผิดเพราะเป็นระยะที่เริ่มลงมือหยุดสูบบุหรี่อย่างจริงจังมาแล้วเป็นระยะเวลาน้อยกว่า 6 เดือน
• ข้อ จ. Maintenance: ผิดเพราะเป็นระยะที่สามารถรักษาสถานะการไม่สูบบุหรี่ได้อย่างต่อเนื่องเป็นเวลานานมากกว่า 6 เดือนขึ้นไป</t>
        </is>
      </c>
      <c r="L88" s="186" t="n"/>
      <c r="M88" s="186" t="inlineStr">
        <is>
          <t>Psychiatric</t>
        </is>
      </c>
      <c r="N88" s="186" t="inlineStr">
        <is>
          <t>Tobacco dependence</t>
        </is>
      </c>
      <c r="O88" s="185" t="inlineStr">
        <is>
          <t>Clinic</t>
        </is>
      </c>
      <c r="P88" s="186" t="inlineStr">
        <is>
          <t>[SOURCE: Mock Pharmtutor 2024 Set 2 ข้อ 53]</t>
        </is>
      </c>
      <c r="Q88" s="185" t="inlineStr">
        <is>
          <t>ข้อสอบจำลอง</t>
        </is>
      </c>
      <c r="R88" s="185" t="inlineStr">
        <is>
          <t>Mock Pharmtutor 2024</t>
        </is>
      </c>
      <c r="S88" s="185" t="n"/>
    </row>
    <row r="89" ht="24" customHeight="1" s="49">
      <c r="A89" s="187" t="n">
        <v>87</v>
      </c>
      <c r="B89" s="186" t="n"/>
      <c r="C89" s="186" t="inlineStr">
        <is>
          <t>จากกรณีข้างต้น หากจำเป็นต้องใช้ยาในการรักษา ยาชนิดใดห้ามใช้ในผู้ป่วยรายดังกล่าว (MCQ ธ.ค. 66)</t>
        </is>
      </c>
      <c r="D89" s="186" t="n"/>
      <c r="E89" s="186" t="inlineStr">
        <is>
          <t>Nortriptyline</t>
        </is>
      </c>
      <c r="F89" s="186" t="inlineStr">
        <is>
          <t>Nicotine gum</t>
        </is>
      </c>
      <c r="G89" s="186" t="inlineStr">
        <is>
          <t>Nicotine patch</t>
        </is>
      </c>
      <c r="H89" s="186" t="inlineStr">
        <is>
          <t>Bupropion</t>
        </is>
      </c>
      <c r="I89" s="188" t="inlineStr">
        <is>
          <t>Varenicline</t>
        </is>
      </c>
      <c r="J89" s="185" t="inlineStr">
        <is>
          <t>4</t>
        </is>
      </c>
      <c r="K89" s="186" t="inlineStr">
        <is>
          <t>✅ คำตอบที่ถูกต้อง: ข้อ ง. Bupropion
🎯 ทำไมข้อนี้ถึงถูก:
🎯 ทำไมข้อนี้ถึงถูก: Bupropion (ยากลุ่ม Norepinephrine-Dopamine Reuptake Inhibitor: NDRI) มีฤทธิ์ลด ngưỡng การชัก (lowers seizure threshold) แบบ dose-dependent อย่างมีนัยสำคัญ จึงจัดเป็นข้อห้ามใช้เด็ดขาด (contraindication) ในผู้ป่วยที่มีประวัติโรคลมชัก (history of seizure disorder / epilepsy) หรือโรคที่มีความเสี่ยงต่อการชัก
🔍 ข้ออื่นผิดเพราะอะไร:
• ข้อ ก. Nortriptyline: ผิดเพราะเป็น second-line agent ที่มีข้อควรระวังเรื่องการชักเช่นกัน แต่ไม่ได้เป็น absolute black-box contraindication ชัดเจนเหมือน Bupropion ในแนวทางเวชปฏิบัติการช่วยเลิกบุหรี่
• ข้อ ข. Nicotine gum: ผิดเพราะเป็น Nicotine Replacement Therapy (NRT) ที่ออกฤทธิ์เฉพาะต่อ nicotinic receptors ไม่มีผลลด ngưỡng การชัก จึงสามารถใช้ได้อย่างปลอดภัยในผู้ป่วยโรคลมชัก
• ข้อ ค. Nicotine patch: ผิดเพราะเป็นแผ่นแปะนิโคตินรูปแบบควบคุมการปลดปล่อยอย่างต่อเนื่อง ไม่เพิ่มความเสี่ยงต่ออาการชัก
• ข้อ จ. Varenicline: ผิดเพราะเป็น partial alpha-4-beta-2 nicotinic acetylcholine receptor agonist ไม่มีข้อห้ามใช้ในผู้ป่วยโรคลมชัก (แต่มีข้อควรระวังเรื่องภาวะทางอารมณ์และจิตเวช)</t>
        </is>
      </c>
      <c r="L89" s="186" t="n"/>
      <c r="M89" s="186" t="inlineStr">
        <is>
          <t>Psychiatric</t>
        </is>
      </c>
      <c r="N89" s="186" t="inlineStr">
        <is>
          <t>Tobacco dependence</t>
        </is>
      </c>
      <c r="O89" s="185" t="inlineStr">
        <is>
          <t>Clinic</t>
        </is>
      </c>
      <c r="P89" s="186" t="inlineStr">
        <is>
          <t>[SOURCE: Mock Pharmtutor 2024 Set 2 ข้อ 54]</t>
        </is>
      </c>
      <c r="Q89" s="185" t="inlineStr">
        <is>
          <t>ข้อสอบจำลอง</t>
        </is>
      </c>
      <c r="R89" s="185" t="inlineStr">
        <is>
          <t>Mock Pharmtutor 2024</t>
        </is>
      </c>
      <c r="S89" s="185" t="n"/>
    </row>
    <row r="90" ht="24" customHeight="1" s="49">
      <c r="A90" s="187" t="n">
        <v>88</v>
      </c>
      <c r="B90" s="186" t="n"/>
      <c r="C90" s="186" t="inlineStr">
        <is>
          <t>นักศึกษาชาย อายุ 19 ปี มาพบแพทย์ด้วยอาการนอนไม่หลับ จากการซักประวัติพบว่านักศึกษาเพิ่งสอบเสร็จเมื่อวานนี้ มีอาการเครียดรวมทั้งยังดื่มกาแฟเป็นจำนวนมากในช่วงสอบ ทำให้ไม่สามารถนอนหลับได้ ยานอนหลับในข้อใดที่มี rapid onset of action และ long duration</t>
        </is>
      </c>
      <c r="D90" s="186" t="n"/>
      <c r="E90" s="186" t="inlineStr">
        <is>
          <t>Oxazepam</t>
        </is>
      </c>
      <c r="F90" s="186" t="inlineStr">
        <is>
          <t>Lorazepam</t>
        </is>
      </c>
      <c r="G90" s="186" t="inlineStr">
        <is>
          <t>Phenobarbital</t>
        </is>
      </c>
      <c r="H90" s="186" t="inlineStr">
        <is>
          <t>Amitriptyline</t>
        </is>
      </c>
      <c r="I90" s="188" t="inlineStr">
        <is>
          <t>Clonazepam</t>
        </is>
      </c>
      <c r="J90" s="185" t="inlineStr">
        <is>
          <t>2</t>
        </is>
      </c>
      <c r="K90" s="186" t="inlineStr">
        <is>
          <t>✅ คำตอบที่ถูกต้อง: ข้อ ข. Lorazepam
🎯 ทำไมข้อนี้ถึงถูก:
🎯 ทำไมข้อนี้ถึงถูก: ตามเฉลยของข้อสอบชุดนี้เลือก Lorazepam ซึ่งใน
🔍 ข้ออื่นผิดเพราะอะไร:
• ข้อ ก. Oxazepam: ผิดเพราะ Oxazepam มีค่า lipophilicity ต่ำ ทำให้การดูดซึมช้า มี slow onset of action (ใช้เวลา 2-3 ชั่วโมง) จึงไม่เหมาะสำหรับช่วยให้นอนหลับอย่างรวดเร็ว
• ข้อ ค. Phenobarbital: ผิดเพราะเป็นยากลุ่ม Barbiturate ที่กดระบบประสาทแบบ non-specific มี narrow therapeutic window สูง เสี่ยงต่อการกดการหายใจและการติดยา จึงไม่ใช้รักษาภาวะนอนไม่หลับทั่วไป
• ข้อ ง. Amitriptyline: ผิดเพราะเป็นยากลุ่ม Tricyclic Antidepressant (TCA) ที่มี anticholinergic side effects สูง และไม่ได้เป็นยาทางเลือกแรกสำหรับ situational insomnia เฉียบพลัน
• ข้อ จ. Clonazepam: ผิดเพราะตามเฉลยระบุข้อ ข. โดย Clonazepam มี onset ปานกลาง (intermediate onset) และมี elimination half-life ยาวมาก (30-40 ชั่วโมง) ซึ่งอาจทำให้เกิดอาการง่วงซึมค้างในวันถัดไป (hangover effect) ได้มากกว่า</t>
        </is>
      </c>
      <c r="L90" s="186" t="n"/>
      <c r="M90" s="186" t="inlineStr">
        <is>
          <t>Psychiatric</t>
        </is>
      </c>
      <c r="N90" s="186" t="inlineStr">
        <is>
          <t>Insomnia</t>
        </is>
      </c>
      <c r="O90" s="185" t="inlineStr">
        <is>
          <t>Clinic</t>
        </is>
      </c>
      <c r="P90" s="186" t="inlineStr">
        <is>
          <t>[SOURCE: Mock Pharmtutor 2024 Set 2 ข้อ 55] [NEED_REVIEW: ต้นฉบับเฉลยข้อ ข (Lorazepam) แม้ในตำราเภสัชจลนศาสตร์บริสุทธิ์ Lorazepam จัดเป็น intermediate duration แต่ในเวชปฏิบัติถือเป็นยากลุ่ม BZD ที่ออกฤทธิ์เร็วและคุมการนอนได้ยาวตลอดคืนโดยไม่ผ่าน hepatic oxidation]</t>
        </is>
      </c>
      <c r="Q90" s="185" t="inlineStr">
        <is>
          <t>ข้อสอบจำลอง</t>
        </is>
      </c>
      <c r="R90" s="185" t="inlineStr">
        <is>
          <t>Mock Pharmtutor 2024</t>
        </is>
      </c>
      <c r="S90" s="185" t="n"/>
    </row>
    <row r="91" ht="24" customHeight="1" s="49">
      <c r="A91" s="187" t="n">
        <v>89</v>
      </c>
      <c r="B91" s="186" t="n"/>
      <c r="C91" s="186" t="inlineStr">
        <is>
          <t>แพทย์สั่งจ่าย Zolpidem ให้กับผู้ป่วย ข้อใดเป็นกลไกการออกฤทธิ์ของ Zolpidem</t>
        </is>
      </c>
      <c r="D91" s="186" t="n"/>
      <c r="E91" s="186" t="inlineStr">
        <is>
          <t>จับกับ benzodiazepine binding site บน GABA receptor</t>
        </is>
      </c>
      <c r="F91" s="186" t="inlineStr">
        <is>
          <t>จับกับ barbiturate binding site บน GABA receptor</t>
        </is>
      </c>
      <c r="G91" s="186" t="inlineStr">
        <is>
          <t>กระตุ้นการสร้างสารสื่อประสาท GABA</t>
        </is>
      </c>
      <c r="H91" s="186" t="inlineStr">
        <is>
          <t>ยับยั้งการสร้างสารสื่อประสาท glutamate</t>
        </is>
      </c>
      <c r="I91" s="188" t="inlineStr">
        <is>
          <t>ยับยั้ง voltage-gated Na+ channel</t>
        </is>
      </c>
      <c r="J91" s="185" t="inlineStr">
        <is>
          <t>1</t>
        </is>
      </c>
      <c r="K91" s="186" t="inlineStr">
        <is>
          <t>✅ คำตอบที่ถูกต้อง: ข้อ ก. จับกับ benzodiazepine binding site บน GABA receptor
🎯 ทำไมข้อนี้ถึงถูก:
🎯 ทำไมข้อนี้ถึงถูก: Zolpidem เป็นยานอนหลับกลุ่ม Non-benzodiazepine receptor agonists (Z-drugs) ออกฤทธิ์เป็น selective agonist โดยเข้าจับจำเพาะเจาะจงกับ alpha-1 subunit ของ GABA-A receptor complex ที่บริเวณ Benzodiazepine (BZ1 หรือ omega-1) binding site ส่งผลเพิ่มความถี่ในการเปิดของ chloride channel ทำให้เกิด hyperpolarization ของเซลล์ประสาท และออกฤทธิ์ sedative-hypnotic ช่วยให้นอนหลับได้เร็ว
🔍 ข้ออื่นผิดเพราะอะไร:
• ข้อ ข. จับกับ barbiturate binding site บน GABA receptor: ผิดเพราะเป็นกลไกของยากลุ่ม Barbiturates (เช่น Phenobarbital) ซึ่งเพิ่มระยะเวลาการเปิด (duration of opening) ของ chloride channel
• ข้อ ค. กระตุ้นการสร้างสารสื่อประสาท GABA: ผิดเพราะ Zolpidem ออกฤทธิ์ที่ระดับ receptor โดยตรง ไม่ได้เพิ่มการสังเคราะห์สารสื่อประสาท GABA
• ข้อ ง. ยับยั้งการสร้างสารสื่อประสาท glutamate: ผิดเพราะไม่ได้มีผลยับยั้งการสังเคราะห์กรดอะมิโน glutamate
• ข้อ จ. ยับยั้ง voltage-gated Na+ channel: ผิดเพราะเป็นกลไกของยากันชัก เช่น Phenytoin หรือ Carbamazepine</t>
        </is>
      </c>
      <c r="L91" s="186" t="n"/>
      <c r="M91" s="186" t="inlineStr">
        <is>
          <t>Psychiatric</t>
        </is>
      </c>
      <c r="N91" s="186" t="inlineStr">
        <is>
          <t>Insomnia</t>
        </is>
      </c>
      <c r="O91" s="185" t="inlineStr">
        <is>
          <t>Clinic</t>
        </is>
      </c>
      <c r="P91" s="186" t="inlineStr">
        <is>
          <t>[SOURCE: Mock Pharmtutor 2024 Set 2 ข้อ 56] [RECONSTRUCTED: แก้ไข voltage-gate เป็น voltage-gated]</t>
        </is>
      </c>
      <c r="Q91" s="185" t="inlineStr">
        <is>
          <t>ข้อสอบจำลอง</t>
        </is>
      </c>
      <c r="R91" s="185" t="inlineStr">
        <is>
          <t>Mock Pharmtutor 2024</t>
        </is>
      </c>
      <c r="S91" s="185" t="n"/>
    </row>
    <row r="92" ht="24" customHeight="1" s="49">
      <c r="A92" s="187" t="n">
        <v>90</v>
      </c>
      <c r="B92" s="186" t="n"/>
      <c r="C92" s="186" t="inlineStr">
        <is>
          <t>33. ผู้ป่วยหญิงอายุ 55 ปี มีอาการนอนไม่หลับเรื้อรัง ไม่มีอาการง่วงนอนตอนกลางวัน ไม่สูบบุหรี่และไม่ดื่มแอลกอฮอล์ มีโรคประจำตัวคือความดันโลหิตสูงและโรคกรดไหลย้อน (GERD) ได้รับการบำบัดทางความคิดและพฤติกรรมสำหรับอาการนอนไม่หลับ (CBT-I) แล้วแต่อาการยังไม่ดีขึ้นเท่าที่ควร ปัจจุบันรับประทานยา Amlodipine และ Omeprazole ยารักษาอาการนอนไม่หลับในข้อใดเหมาะสมที่สุดสำหรับผู้ป่วยรายนี้</t>
        </is>
      </c>
      <c r="D92" s="186" t="n"/>
      <c r="E92" s="186" t="inlineStr">
        <is>
          <t>Zolpidem 10 mg ก่อนนอน</t>
        </is>
      </c>
      <c r="F92" s="186" t="inlineStr">
        <is>
          <t>Diazepam 5 mg ก่อนนอน</t>
        </is>
      </c>
      <c r="G92" s="186" t="inlineStr">
        <is>
          <t>Trazodone 50 mg ก่อนนอน</t>
        </is>
      </c>
      <c r="H92" s="186" t="inlineStr">
        <is>
          <t>Suvorexant 10 mg ก่อนนอน</t>
        </is>
      </c>
      <c r="I92" s="188" t="inlineStr">
        <is>
          <t>Diphenhydramine 25 mg ก่อนนอน</t>
        </is>
      </c>
      <c r="J92" s="185" t="inlineStr">
        <is>
          <t>1</t>
        </is>
      </c>
      <c r="K92" s="186" t="inlineStr">
        <is>
          <t>✅ คำตอบที่ถูกต้อง: ข้อ ก. Zolpidem 10 mg ก่อนนอน
🎯 ทำไมข้อนี้ถึงถูก:
🎯 ทำไมข้อนี้ถึงถูก: ในผู้ป่วยที่มีปัญหาการนอนไม่หลับปฐมภูมิ (Primary insomnia: sleep-onset latency) ที่การรักษาโดยไม่ใช้ยา (CBT-I) ไม่ได้ผลเพียงพอ ยากลุ่ม Non-benzodiazepine receptor agonists (Z-drugs เช่น Zolpidem 5-10 mg) จัดเป็น First-line pharmacotherapy สำหรับ Short-term treatment เนื่องจากออกฤทธิ์เร็วที่ GABA-A alpha-1 subunit ช่วยให้หลับเร็วขึ้น มีระยะเวลาการออกฤทธิ์สั้น (Half-life 2-3 ชั่วโมง) ไม่สะสมจนเกิด Daytime residual sedation และไม่มีอันตรกิริยารุนแรงกับ Amlodipine หรือ Omeprazole
🔍 ข้ออื่นผิดเพราะอะไร:
• ข้อ ข. Diazepam: มี Half-life ยาวมาก (20-100 ชั่วโมง) เกิด Daytime hangover สูง และเสี่ยงต่อการติดยาและการหกล้มในผู้สูงอายุ
• ข้อ ค. Trazodone: เหมาะสำหรับ Insomnia ที่มีโรคร่วมเป็นภาวะซึมเศร้า (Depression) และเสี่ยงต่อ Orthostatic hypotension
• ข้อ ง. Suvorexant: ถูกย่อยสลายผ่าน CYP3A4 ซึ่งอาจเกิดอันตรกิริยา และราคาแพง นิยมใช้เป็นทางเลือกสำหรับ Sleep maintenance insomnia
• ข้อ จ. Diphenhydramine: ยาแก้แพ้กลุ่ม Antihistamine มีฤทธิ์ Anticholinergic สูง ทำให้ปากแห้ง ตาพร่า ท้องผูก และเกิด tolerance อย่างรวดเร็ว
• --</t>
        </is>
      </c>
      <c r="L92" s="186" t="n"/>
      <c r="M92" s="186" t="inlineStr">
        <is>
          <t>Psychiatric</t>
        </is>
      </c>
      <c r="N92" s="186" t="inlineStr">
        <is>
          <t>Sleep Disorders &amp; Insomnia</t>
        </is>
      </c>
      <c r="O92" s="185" t="inlineStr">
        <is>
          <t>Clinic</t>
        </is>
      </c>
      <c r="P92" s="186" t="inlineStr">
        <is>
          <t>ข้อ 33 Mock RxCU83 ชุดที่ 2</t>
        </is>
      </c>
      <c r="Q92" s="185" t="inlineStr">
        <is>
          <t>ข้อสอบจำลอง</t>
        </is>
      </c>
      <c r="R92" s="185" t="inlineStr">
        <is>
          <t>Mock RxCU83 ชุดที่ 2</t>
        </is>
      </c>
      <c r="S92" s="185" t="n"/>
    </row>
    <row r="93" ht="24" customHeight="1" s="49">
      <c r="A93" s="187" t="n">
        <v>91</v>
      </c>
      <c r="B93" s="186" t="n"/>
      <c r="C93" s="186" t="inlineStr">
        <is>
          <t>34. ผู้ป่วยได้รับยา Ramelteon 8 mg ก่อนนอน เพื่อรักษาอาการนอนหลับยาก ต่อมาผู้ป่วยได้รับการวินิจฉัยว่าติดเชื้อราในช่องคลอดและได้รับยา Fluconazole รับประทาน หลังจากรับประทานยาร่วมกัน ผู้ป่วยมีอาการเวียนศีรษะ ง่วงซึมมากในเวลากลางวัน และทรงตัวลำบาก อาการไม่พึงประสงค์นี้เกิดขึ้นจากกลไกทางเภสัชจลนศาสตร์ใด</t>
        </is>
      </c>
      <c r="D93" s="186" t="n"/>
      <c r="E93" s="186" t="inlineStr">
        <is>
          <t>Fluconazole เหนี่ยวนำเอนไซม์ CYP1A2 ทำให้ระดับยา Ramelteon ในเลือดลดลง</t>
        </is>
      </c>
      <c r="F93" s="186" t="inlineStr">
        <is>
          <t>Fluconazole ยับยั้งเอนไซม์ CYP3A4 และ CYP2C9 ทำให้ระดับยา Ramelteon ในเลือดสูงขึ้นอย่างมีนัยสำคัญ</t>
        </is>
      </c>
      <c r="G93" s="186" t="inlineStr">
        <is>
          <t>เกิดการเสริมฤทธิ์ทางเภสัชพลศาสตร์ด้าน Serotonergic effect ระหว่างยาทั้งสอง</t>
        </is>
      </c>
      <c r="H93" s="186" t="inlineStr">
        <is>
          <t>Fluconazole แย่งจับกับโปรตีนในพลาสมาทำให้ระดับ Free drug ของ Ramelteon ลดลง</t>
        </is>
      </c>
      <c r="I93" s="188" t="inlineStr">
        <is>
          <t>เป็นปฏิกิริยาต้านฤทธิ์กัน (Pharmacodynamic antagonism) ที่ Melatonin receptor</t>
        </is>
      </c>
      <c r="J93" s="185" t="inlineStr">
        <is>
          <t>2</t>
        </is>
      </c>
      <c r="K93" s="186" t="inlineStr">
        <is>
          <t>✅ คำตอบที่ถูกต้อง: ข้อ ข. Fluconazole ยับยั้งเอนไซม์ CYP3A4 และ CYP2C9 ทำให้ระดับยา Ramelteon ในเลือดสูงขึ้นอย่างมีนัยสำคัญ
🎯 ทำไมข้อนี้ถึงถูก:
🎯 ทำไมข้อนี้ถึงถูก: ยา Ramelteon ถูกเปลี่ยนแปลงผ่านตับโดยอาศัยเอนไซม์ CYP1A2 เป็นหลัก และมี CYP3A4 กับ CYP2C9 ร่วมด้วย ยา Fluconazole จัดเป็น Potent/Moderate inhibitor ของเอนไซม์ CYP2C9, CYP2C19 และ CYP3A4 การใช้ร่วมกันจึงยับยั้งการสลายตัวของ Ramelteon ส่งผลให้ระดับยาในพลาสมา (AUC และ Cmax) เพิ่มสูงขึ้นหลายเท่า นำไปสู่การเกิดอาการง่วงซึมตกค้างในเวลากลางวัน (Daytime sedation), เวียนศีรษะ และกล้ามเนื้อทำงานไม่ประสานกัน
🔍 ข้ออื่นผิดเพราะอะไร:
• ข้อ ก. และ ง. Fluconazole เป็น Enzyme inhibitor ไม่ใช่ Inducer และไม่ได้ลดระดับยา
• ข้อ ค. Ramelteon ออกฤทธิ์ที่ Melatonin receptor (MT1/MT2) ไม่เกี่ยวข้องกับระบบ Serotonin
• ข้อ จ. ไม่ได้เป็นตัวต้านฤทธิ์กันที่ receptor
• --</t>
        </is>
      </c>
      <c r="L93" s="186" t="n"/>
      <c r="M93" s="186" t="inlineStr">
        <is>
          <t>Psychiatric</t>
        </is>
      </c>
      <c r="N93" s="186" t="inlineStr">
        <is>
          <t>Sleep Disorders &amp; Insomnia</t>
        </is>
      </c>
      <c r="O93" s="185" t="inlineStr">
        <is>
          <t>Clinic</t>
        </is>
      </c>
      <c r="P93" s="186" t="inlineStr">
        <is>
          <t>ข้อ 34 Mock RxCU83 ชุดที่ 2</t>
        </is>
      </c>
      <c r="Q93" s="185" t="inlineStr">
        <is>
          <t>ข้อสอบจำลอง</t>
        </is>
      </c>
      <c r="R93" s="185" t="inlineStr">
        <is>
          <t>Mock RxCU83 ชุดที่ 2</t>
        </is>
      </c>
      <c r="S93" s="185" t="n"/>
    </row>
    <row r="94" ht="24" customHeight="1" s="49">
      <c r="A94" s="187" t="n">
        <v>92</v>
      </c>
      <c r="B94" s="186" t="n"/>
      <c r="C94" s="186" t="inlineStr">
        <is>
          <t>35. หญิงอายุ 20 ปี เริ่มรับประทานยา Fluoxetine 20 mg/day มาได้ 3 สัปดาห์ เพื่อรักษาโรควิตกกังวลทั่วไป (Generalized anxiety disorder) ปัจจุบันผู้ป่วยแจ้งว่าเริ่มมีอาการนอนไม่หลับอย่างต่อเนื่อง กระสับกระส่ายตอนกลางคืน การจัดการทางเภสัชบำบัดในข้อใดเหมาะสมที่สุด</t>
        </is>
      </c>
      <c r="D94" s="186" t="n"/>
      <c r="E94" s="186" t="inlineStr">
        <is>
          <t>เพิ่มขนาดยา Fluoxetine เป็น 40 mg/day</t>
        </is>
      </c>
      <c r="F94" s="186" t="inlineStr">
        <is>
          <t>จ่ายยา Zolpidem 10 mg รับประทานก่อนนอนต่อเนื่องทุกคืน</t>
        </is>
      </c>
      <c r="G94" s="186" t="inlineStr">
        <is>
          <t>จ่ายยา Trazodone 25 - 50 mg รับประทานก่อนนอน</t>
        </is>
      </c>
      <c r="H94" s="186" t="inlineStr">
        <is>
          <t>เปลี่ยนยาต้านเศร้าเป็น Paroxetine ทันทีโดยไม่ต้องลดขนาดยา</t>
        </is>
      </c>
      <c r="I94" s="188" t="inlineStr">
        <is>
          <t>แนะนำให้หยุดยา Fluoxetine ทันที</t>
        </is>
      </c>
      <c r="J94" s="185" t="inlineStr">
        <is>
          <t>3</t>
        </is>
      </c>
      <c r="K94" s="186" t="inlineStr">
        <is>
          <t>✅ คำตอบที่ถูกต้อง: ข้อ ค. จ่ายยา Trazodone 25 - 50 mg รับประทานก่อนนอน
🎯 ทำไมข้อนี้ถึงถูก:
🎯 ทำไมข้อนี้ถึงถูก: อาการนอนไม่หลับ (Insomnia) และกระสับกระส่ายเป็นผลข้างเคียงจากการกระตุ้นระบบประสาท (Activating side effects) ที่พบบ่อยในช่วงแรกของการใช้ยา Fluoxetine (SSRI) การจัดการที่ได้มาตรฐานและปลอดภัยคือ การเสริมด้วยยา Trazodone ในขนาดต่ำ (25-50 mg ก่อนนอน) ซึ่งออกฤทธิ์เป็น 5-HT2A receptor antagonist และ H1 receptor antagonist ช่วยให้นอนหลับได้ดี เพิ่ม Slow-wave sleep โดยไม่ทำให้ติดยา และไม่รบกวนประสิทธิภาพการรักษาของ Fluoxetine
🔍 ข้ออื่นผิดเพราะอะไร:
• ข้อ ก. การเพิ่มขนาดยา Fluoxetine จะยิ่งกระตุ้นระบบประสาททำให้นอนไม่หลับรุนแรงขึ้น
• ข้อ ข. Zolpidem มีความเสี่ยงต่อการติดยาและการดื้อยาหากใช้ต่อเนื่อง
• ข้อ ง. ผู้ป่วยเพิ่งเริ่มยาได้ 3 สัปดาห์ ยังไม่ครบระยะเวลาประเมินผลการรักษาเต็มที่ (4-6 สัปดาห์) การเปลี่ยนยาทันทีจึงยังไม่สมควร
• ข้อ จ. ห้ามหยุดยากลุ่ม SSRI กะทันหัน
• --</t>
        </is>
      </c>
      <c r="L94" s="186" t="n"/>
      <c r="M94" s="186" t="inlineStr">
        <is>
          <t>Psychiatric</t>
        </is>
      </c>
      <c r="N94" s="186" t="inlineStr">
        <is>
          <t>Depressive &amp; Anxiety Disorders</t>
        </is>
      </c>
      <c r="O94" s="185" t="inlineStr">
        <is>
          <t>Clinic</t>
        </is>
      </c>
      <c r="P94" s="186" t="inlineStr">
        <is>
          <t>ข้อ 35 Mock RxCU83 ชุดที่ 2</t>
        </is>
      </c>
      <c r="Q94" s="185" t="inlineStr">
        <is>
          <t>ข้อสอบจำลอง</t>
        </is>
      </c>
      <c r="R94" s="185" t="inlineStr">
        <is>
          <t>Mock RxCU83 ชุดที่ 2</t>
        </is>
      </c>
      <c r="S94" s="185" t="n"/>
    </row>
    <row r="95" ht="24" customHeight="1" s="49">
      <c r="A95" s="187" t="n">
        <v>93</v>
      </c>
      <c r="B95" s="186" t="n"/>
      <c r="C95" s="186" t="inlineStr">
        <is>
          <t>36. ชายอายุ 50 ปี เดินทางข้ามเขตเวลาหลายโซนเวลาและมีภาวะอ่อนเพลียจากการเดินทางข้ามเขตเวลา (Jet lag) ต้องการใช้ยาที่ช่วยปรับวงจรการนอนหลับให้สอดคล้องกับจังหวะชีวภาพ (Circadian rhythm) โดยออกฤทธิ์กระตุ้นตัวรับ Melatonin MT1/MT2 receptor และมีความเสี่ยงต่อการเกิดการติดยา (Drug dependence) ต่ำที่สุด ยาในข้อใดตรงตามคุณสมบัติดังกล่าว</t>
        </is>
      </c>
      <c r="D95" s="186" t="n"/>
      <c r="E95" s="186" t="inlineStr">
        <is>
          <t>Suvorexant</t>
        </is>
      </c>
      <c r="F95" s="186" t="inlineStr">
        <is>
          <t>Ramelteon</t>
        </is>
      </c>
      <c r="G95" s="186" t="inlineStr">
        <is>
          <t>Eszopiclone</t>
        </is>
      </c>
      <c r="H95" s="186" t="inlineStr">
        <is>
          <t>Triazolam</t>
        </is>
      </c>
      <c r="I95" s="188" t="inlineStr">
        <is>
          <t>Diphenhydramine</t>
        </is>
      </c>
      <c r="J95" s="185" t="inlineStr">
        <is>
          <t>2</t>
        </is>
      </c>
      <c r="K95" s="186" t="inlineStr">
        <is>
          <t>✅ คำตอบที่ถูกต้อง: ข้อ ข. Ramelteon
🎯 ทำไมข้อนี้ถึงถูก:
🎯 ทำไมข้อนี้ถึงถูก: Ramelteon เป็นยาในกลุ่ม Melatonin Receptor Agonist ที่มีความจำเพาะเจาะจงสูงมากต่อตัวรับ Melatonin MT1 และ MT2 ใน Suprachiasmatic nucleus (SCN) ของสมองส่วนไฮโปทาลามัส โดย MT1 ช่วยเหนี่ยวนำการนอนหลับ (Induce sleepiness) และ MT2 ช่วยปรับสมดุลนาฬิกาชีวิต (Phase-shifting of circadian rhythm) ตัวยาไม่จับกับ GABA receptor จึงไม่มีความเสี่ยงต่อการเสพติด ไม่จัดเป็นวัตถุออกฤทธิ์ควบคุม และเหมาะสำหรับการปรับรอบการนอนจาก Jet lag
🔍 ข้ออื่นผิดเพราะอะไร:
• ข้อ ก. Suvorexant: ออกฤทธิ์เป็น Dual Orexin Receptor Antagonist (DORA)
• ข้อ ค. Eszopiclone: ออกฤทธิ์ที่ GABA-A receptor
• ข้อ ง. Triazolam: เป็นยากลุ่ม Benzodiazepine เสี่ยงต่อการติดยาสูง
• ข้อ จ. Diphenhydramine: เป็นยาต้านฮิสตามีน
• --</t>
        </is>
      </c>
      <c r="L95" s="186" t="n"/>
      <c r="M95" s="186" t="inlineStr">
        <is>
          <t>Psychiatric</t>
        </is>
      </c>
      <c r="N95" s="186" t="inlineStr">
        <is>
          <t>Sleep Disorders &amp; Insomnia</t>
        </is>
      </c>
      <c r="O95" s="185" t="inlineStr">
        <is>
          <t>Clinic</t>
        </is>
      </c>
      <c r="P95" s="186" t="inlineStr">
        <is>
          <t>ข้อ 36 Mock RxCU83 ชุดที่ 2</t>
        </is>
      </c>
      <c r="Q95" s="185" t="inlineStr">
        <is>
          <t>ข้อสอบจำลอง</t>
        </is>
      </c>
      <c r="R95" s="185" t="inlineStr">
        <is>
          <t>Mock RxCU83 ชุดที่ 2</t>
        </is>
      </c>
      <c r="S95" s="185" t="n"/>
    </row>
    <row r="96" ht="24" customHeight="1" s="49">
      <c r="A96" s="187" t="n">
        <v>94</v>
      </c>
      <c r="B96" s="186" t="n"/>
      <c r="C96" s="186" t="inlineStr">
        <is>
          <t>37. หญิงอายุ 45 ปี มีภาวะนอนไม่หลับเรื้อรังจากความเครียด ปัจจุบันใช้ยา Zolpidem มาแล้ว 6 สัปดาห์ แต่ยังคงมีปัญหาตื่นกลางดึกและหลับต่อได้ยาก (Sleep maintenance insomnia) แพทย์ต้องการเปลี่ยนเป็นยาที่มีกลไกยับยั้ง Orexin receptor เพื่อช่วยเพิ่มระยะเวลาการนอนหลับรวม (Total sleep time) และมีความเสี่ยงต่อการติดยาต่ำ ยาในข้อใดเหมาะสมที่สุด</t>
        </is>
      </c>
      <c r="D96" s="186" t="n"/>
      <c r="E96" s="186" t="inlineStr">
        <is>
          <t>Suvorexant</t>
        </is>
      </c>
      <c r="F96" s="186" t="inlineStr">
        <is>
          <t>Lorazepam</t>
        </is>
      </c>
      <c r="G96" s="186" t="inlineStr">
        <is>
          <t>Chlorpheniramine</t>
        </is>
      </c>
      <c r="H96" s="186" t="inlineStr">
        <is>
          <t>Phenobarbital</t>
        </is>
      </c>
      <c r="I96" s="188" t="inlineStr">
        <is>
          <t>Diazepam</t>
        </is>
      </c>
      <c r="J96" s="185" t="inlineStr">
        <is>
          <t>1</t>
        </is>
      </c>
      <c r="K96" s="186" t="inlineStr">
        <is>
          <t>✅ คำตอบที่ถูกต้อง: ข้อ ก. Suvorexant
🎯 ทำไมข้อนี้ถึงถูก:
🎯 ทำไมข้อนี้ถึงถูก: Suvorexant เป็นยากลุ่ม Dual Orexin Receptor Antagonists (DORAs) ออกฤทธิ์ยับยั้งการจับของ Neuropeptides Orexin A และ Orexin B กับตัวรับ OX1R และ OX2R ในระบบประสาทส่วนกลาง ซึ่งระบบโอเรซินทำหน้าที่ส่งสัญญาณกระตุ้นความตื่นตัว (Wake-promoting system) การยับยั้งตัวรับนี้จะช่วยระงับการตื่นตัว ส่งผลให้ลดการตื่นกลางดึกและเพิ่ม Total sleep time โดยมีโอกาสเกิดการติดยาและการดื้อยาต่ำกว่ายากลุ่ม Benzodiazepines อย่างชัดเจน
🔍 ข้ออื่นผิดเพราะอะไร:
• ข้อ ข. และ จ. เป็นยากลุ่ม Benzodiazepines ซึ่งออกฤทธิ์ที่ GABA receptor และมีความเสี่ยงต่อการติดยา
• ข้อ ค. เป็นยาต้านฮิสตามีน ไม่ได้ออกฤทธิ์ที่ Orexin
• ข้อ ง. Phenobarbital เป็น Barbiturate มีความเสี่ยงกดการหายใจและการติดยารุนแรง
• --</t>
        </is>
      </c>
      <c r="L96" s="186" t="n"/>
      <c r="M96" s="186" t="inlineStr">
        <is>
          <t>Psychiatric</t>
        </is>
      </c>
      <c r="N96" s="186" t="inlineStr">
        <is>
          <t>Sleep Disorders &amp; Insomnia</t>
        </is>
      </c>
      <c r="O96" s="185" t="inlineStr">
        <is>
          <t>Clinic</t>
        </is>
      </c>
      <c r="P96" s="186" t="inlineStr">
        <is>
          <t>ข้อ 37 Mock RxCU83 ชุดที่ 2</t>
        </is>
      </c>
      <c r="Q96" s="185" t="inlineStr">
        <is>
          <t>ข้อสอบจำลอง</t>
        </is>
      </c>
      <c r="R96" s="185" t="inlineStr">
        <is>
          <t>Mock RxCU83 ชุดที่ 2</t>
        </is>
      </c>
      <c r="S96" s="185" t="n"/>
    </row>
    <row r="97" ht="24" customHeight="1" s="49">
      <c r="A97" s="187" t="n">
        <v>95</v>
      </c>
      <c r="B97" s="186" t="n"/>
      <c r="C97" s="186" t="inlineStr">
        <is>
          <t>46. ในการเปรียบเทียบประสิทธิศักย์ (Efficacy) กับความเสี่ยงต่อการเกิดภาวะติดยาและการพึ่งพายา (Risk of drug dependence / withdrawal) ระหว่างยากลุ่ม Benzodiazepines (เช่น Lorazepam, Alprazolam) กับยากลุ่ม SSRIs/SNRIs ในการรักษาโรควิตกกังวลระยะยาว ข้อสรุปใดถูกต้องที่สุด</t>
        </is>
      </c>
      <c r="D97" s="186" t="n"/>
      <c r="E97" s="186" t="inlineStr">
        <is>
          <t>Benzodiazepines มีความเสี่ยงต่อการติดยาน้อยกว่า SSRIs เมื่อใช้ติดต่อกันเกิน 6 เดือน</t>
        </is>
      </c>
      <c r="F97" s="186" t="inlineStr">
        <is>
          <t>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t>
        </is>
      </c>
      <c r="G97" s="186" t="inlineStr">
        <is>
          <t>SSRIs มีข้อจำกัดเรื่องการติดยาและมี Abuse potential สูงกว่า Benzodiazepines</t>
        </is>
      </c>
      <c r="H97" s="186" t="inlineStr">
        <is>
          <t>Benzodiazepines สามารถหยุดยาทันทีได้โดยไม่มีอาการถอนยา (Withdrawal symptoms)</t>
        </is>
      </c>
      <c r="I97" s="188" t="inlineStr">
        <is>
          <t>SSRIs มีประสิทธิศักย์ต่ำกว่า Benzodiazepines ในการควบคุมโรควิตกกังวลระยะยาว</t>
        </is>
      </c>
      <c r="J97" s="185" t="inlineStr">
        <is>
          <t>2</t>
        </is>
      </c>
      <c r="K97" s="186" t="inlineStr">
        <is>
          <t>✅ คำตอบที่ถูกต้อง: ข้อ ข. 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
🎯 ทำไมข้อนี้ถึงถูก:
🎯 ทำไมข้อนี้ถึงถูก: Benzodiazepines ออกฤทธิ์เร็วมาก (Rapid onset) ในการลดอาการวิตกกังวลเฉียบพลัน แต่การใช้ต่อเนื่องเกิน 2-4 สัปดาห์จะเกิดการดื้อยา (Tolerance) และการพึ่งพิงยาทั้งทางกายและใจ (Dependence) หากหยุดยากะทันหันจะเกิด Rebound anxiety และ Seizures ดังนั้นแนวทางเวชปฏิบัติจึงกำหนดให้ SSRIs/SNRIs เป็น First-line therapy สำหรับการควบคุมโรควิตกกังวลระยะยาว โดยใช้ Benzodiazepines เป็นเพียง Bridge therapy ในช่วง 2-4 สัปดาห์แรกเท่านั้น
🔍 ข้ออื่นผิดเพราะอะไร:
• ข้อ ก. และ ค. Benzodiazepines มีความเสี่ยงต่อการติดยาและ abuse potential สูงกว่า SSRIs อย่างมาก
• ข้อ ง. Benzodiazepines ต้องค่อยๆ ลดขนาดยา (Tapering) เพื่อป้องกันอาการถอนยา
• ข้อ จ. SSRIs มีประสิทธิผลในการรักษาโรควิตกกังวลระยะยาวเหนือกว่า Benzodiazepines
• --</t>
        </is>
      </c>
      <c r="L97" s="186" t="n"/>
      <c r="M97" s="186" t="inlineStr">
        <is>
          <t>Psychiatric</t>
        </is>
      </c>
      <c r="N97" s="186" t="inlineStr">
        <is>
          <t>Depressive &amp; Anxiety Disorders</t>
        </is>
      </c>
      <c r="O97" s="185" t="inlineStr">
        <is>
          <t>Clinic</t>
        </is>
      </c>
      <c r="P97" s="186" t="inlineStr">
        <is>
          <t>ข้อ 46 Mock RxCU83 ชุดที่ 2</t>
        </is>
      </c>
      <c r="Q97" s="185" t="inlineStr">
        <is>
          <t>ข้อสอบจำลอง</t>
        </is>
      </c>
      <c r="R97" s="185" t="inlineStr">
        <is>
          <t>Mock RxCU83 ชุดที่ 2</t>
        </is>
      </c>
      <c r="S97" s="185" t="n"/>
    </row>
    <row r="98" ht="24" customHeight="1" s="49">
      <c r="A98" s="187" t="n">
        <v>96</v>
      </c>
      <c r="B98" s="186" t="n"/>
      <c r="C98" s="186" t="inlineStr">
        <is>
          <t>นายเอกได้รับการวินิจฉัยว่าเป็น Generalized Anxiety Disorder (GAD) เนื่องจากมีความวิตกกังวลตลอดเวลาอย่างควบคุมไม่ได้ รบกวนการทำงานและการนอนหลับอย่างมาก ยาในข้อใดที่สามารถนำมาใช้บรรเทาอาการวิตกกังวลเฉียบพลันได้รวดเร็วที่สุดในระยะสั้น (Short-term rapid relief)</t>
        </is>
      </c>
      <c r="D98" s="186" t="n"/>
      <c r="E98" s="186" t="inlineStr">
        <is>
          <t>Lithium carbonate</t>
        </is>
      </c>
      <c r="F98" s="186" t="inlineStr">
        <is>
          <t>Clozapine</t>
        </is>
      </c>
      <c r="G98" s="186" t="inlineStr">
        <is>
          <t>Chlorpromazine</t>
        </is>
      </c>
      <c r="H98" s="186" t="inlineStr">
        <is>
          <t>Haloperidol</t>
        </is>
      </c>
      <c r="I98" s="188" t="inlineStr">
        <is>
          <t>Diazepam</t>
        </is>
      </c>
      <c r="J98" s="185" t="inlineStr">
        <is>
          <t>5</t>
        </is>
      </c>
      <c r="K98" s="186" t="inlineStr">
        <is>
          <t>✅ คำตอบที่ถูกต้อง: ข้อ จ. Diazepam
🎯 ทำไมข้อนี้ถึงถูก:
- คำตอบที่ถูกต้อง: ข้อ จ. Diazepam
- ทำไมข้อนี้ถึงถูก: ยากลุ่ม Benzodiazepines (BZDs) เช่น Diazepam ออกฤทธิ์กระตุ้น GABA-A receptor อย่างรวดเร็ว ช่วยคลายความวิตกกังวลและสงบประสาทได้ทันที เหมาะสำหรับควบคุมอาการรุนแรงในระยะสั้น (2-4 สัปดาห์แรก) ระหว่างรอ SSRIs/SNRIs ออกฤทธิ์
🔍 ข้ออื่นผิดเพราะอะไร:
• ข้อ ก.: Lithium เป็น mood stabilizer ใช้รักษาโรคอารมณ์สองขั้ว (Bipolar disorder)
• ข้อ ข., ค., ง.: เป็นยาต้านโรคจิต (Antipsychotics) มีผลข้างเคียงสูง ไม่ใช่ยาทางเลือกสำหรับโรควิตกกังวลทั่วไป</t>
        </is>
      </c>
      <c r="L98" s="186" t="n"/>
      <c r="M98" s="186" t="inlineStr">
        <is>
          <t>Psychiatric</t>
        </is>
      </c>
      <c r="N98" s="186" t="inlineStr">
        <is>
          <t>Generalized anxiety disorder</t>
        </is>
      </c>
      <c r="O98" s="185" t="inlineStr">
        <is>
          <t>Clinic</t>
        </is>
      </c>
      <c r="P98" s="186" t="inlineStr">
        <is>
          <t>รุ่น RxCU83</t>
        </is>
      </c>
      <c r="Q98" s="185" t="inlineStr">
        <is>
          <t>แบบฝึกหัด</t>
        </is>
      </c>
      <c r="R98" s="185" t="inlineStr">
        <is>
          <t>Quiz เตรียมสอบ CC1 RxCU83</t>
        </is>
      </c>
      <c r="S98" s="185" t="n"/>
    </row>
    <row r="99" ht="24" customHeight="1" s="49">
      <c r="A99" s="187" t="n">
        <v>97</v>
      </c>
      <c r="B99" s="186" t="n"/>
      <c r="C99" s="186" t="inlineStr">
        <is>
          <t>น้องชายของนายเอกมีอาการซึมเศร้าตลอดเวลา ได้รับการวินิจฉัยว่าเป็น Major Depressive Disorder และได้รับยาต้านซึมเศร้าชนิดหนึ่ง ต่อมาเกิดอาการข้างเคียง: ปากแห้ง คอแห้ง ตาพร่า ท้องผูก ปัสสาวะลำบาก และหน้ามืดเวลาเปลี่ยนท่าลุกขึ้นยืน (Orthostatic hypotension) ยาที่ผู้ป่วยได้รับน่าจะเป็นยาในข้อใด</t>
        </is>
      </c>
      <c r="D99" s="186" t="n"/>
      <c r="E99" s="186" t="inlineStr">
        <is>
          <t>Venlafaxine</t>
        </is>
      </c>
      <c r="F99" s="186" t="inlineStr">
        <is>
          <t>Paroxetine</t>
        </is>
      </c>
      <c r="G99" s="186" t="inlineStr">
        <is>
          <t>Amitriptyline</t>
        </is>
      </c>
      <c r="H99" s="186" t="inlineStr">
        <is>
          <t>Bupropion</t>
        </is>
      </c>
      <c r="I99" s="188" t="inlineStr">
        <is>
          <t>Sertraline</t>
        </is>
      </c>
      <c r="J99" s="185" t="inlineStr">
        <is>
          <t>3</t>
        </is>
      </c>
      <c r="K99" s="186" t="inlineStr">
        <is>
          <t>✅ คำตอบที่ถูกต้อง: ข้อ ค. Amitriptyline
🎯 ทำไมข้อนี้ถึงถูก:
- คำตอบที่ถูกต้อง: ข้อ ค. Amitriptyline
- ทำไมข้อนี้ถึงถูก: Amitriptyline เป็นยากลุ่ม Tricyclic Antidepressants (TCAs) ซึ่งมีฤทธิ์ยับยั้ง Muscarinic receptor รุนแรง (Anticholinergic side effects: ปากแห้ง ท้องผูก ตาพร่า ปัสสาวะคั่ง) และบล็อก Alpha-1 adrenergic receptor ทำให้เกิด Orthostatic hypotension
🔍 ข้ออื่นผิดเพราะอะไร:
• ข้อ ก.: Venlafaxine (SNRI) มักทำให้ความดันสูงขึ้นและคลื่นไส้
• ข้อ ข. และ จ.: SSRIs (Paroxetine, Sertraline) มีผล anticholinergic ต่ำกว่า TCAs มาก
• ข้อ ง.: Bupropion (NDRI) ไม่บล็อก muscarinic หรือ alpha-1 receptors</t>
        </is>
      </c>
      <c r="L99" s="186" t="n"/>
      <c r="M99" s="186" t="inlineStr">
        <is>
          <t>Psychiatric</t>
        </is>
      </c>
      <c r="N99" s="186" t="inlineStr">
        <is>
          <t>Major depressive disorder</t>
        </is>
      </c>
      <c r="O99" s="185" t="inlineStr">
        <is>
          <t>Clinic</t>
        </is>
      </c>
      <c r="P99" s="186" t="inlineStr">
        <is>
          <t>รุ่น RxCU83</t>
        </is>
      </c>
      <c r="Q99" s="185" t="inlineStr">
        <is>
          <t>แบบฝึกหัด</t>
        </is>
      </c>
      <c r="R99" s="185" t="inlineStr">
        <is>
          <t>Quiz เตรียมสอบ CC1 RxCU83</t>
        </is>
      </c>
      <c r="S99" s="185" t="n"/>
    </row>
    <row r="100" ht="24" customHeight="1" s="49">
      <c r="A100" s="187" t="n">
        <v>98</v>
      </c>
      <c r="B100" s="186" t="n"/>
      <c r="C100" s="186" t="inlineStr">
        <is>
          <t>ผู้ป่วยได้รับยานอนหลับกลุ่ม Benzodiazepines (BZDs) ติดต่อกันมาเป็นเวลานานกว่า 6 เดือน ขณะนี้อาการสงบเป็นปกติ หากต้องการหยุดยาข้อใดคือแนวทางการหยุดยาที่ถูกต้องเพื่อป้องกันการเกิดภาวะถอนยา (Withdrawal syndrome) และ Rebound insomnia</t>
        </is>
      </c>
      <c r="D100" s="186" t="n"/>
      <c r="E100" s="186" t="inlineStr">
        <is>
          <t>สามารถหยุดยาทันทีได้เลยโดยไม่ต้องปรับลดขนาดยา</t>
        </is>
      </c>
      <c r="F100" s="186" t="inlineStr">
        <is>
          <t>ให้เปลี่ยนเป็น Triazolam ทันทีแล้วหยุดยา</t>
        </is>
      </c>
      <c r="G100" s="186" t="inlineStr">
        <is>
          <t>ค่อยๆ ปรับลดขนาดยาลงประมาณร้อยละ 10-25 ของขนาดยาเดิม ทุกๆ 1-2 สัปดาห์</t>
        </is>
      </c>
      <c r="H100" s="186" t="inlineStr">
        <is>
          <t>ให้รับประทานยาเดิมต่อเนื่องไปอีก 1 สัปดาห์แล้วหยุดยาทันที</t>
        </is>
      </c>
      <c r="I100" s="188" t="inlineStr">
        <is>
          <t>เปลี่ยนเป็นยาแก้แพ้ CPM ในขนาดสูงแทนทันที</t>
        </is>
      </c>
      <c r="J100" s="185" t="inlineStr">
        <is>
          <t>3</t>
        </is>
      </c>
      <c r="K100" s="186" t="inlineStr">
        <is>
          <t>✅ คำตอบที่ถูกต้อง: ข้อ ค. ค่อยๆ ปรับลดขนาดยาลงประมาณร้อยละ 10-25 ของขนาดยาเดิม ทุกๆ 1-2 สัปดาห์
🎯 ทำไมข้อนี้ถึงถูก:
- คำตอบที่ถูกต้อง: ข้อ ค. ค่อยๆ ปรับลดขนาดยาลงประมาณร้อยละ 10-25 ของขนาดยาเดิม ทุกๆ 1-2 สัปดาห์
- ทำไมข้อนี้ถึงถูก: การใช้ BZDs ต่อเนื่องนานเกิน 1-2 เดือนจะเกิด physical dependence การหยุดยาทันทีจะทำให้เกิด withdrawal symptoms รุนแรง (วิตกกังวล นอนไม่หลับ มือสั่น หัวใจเต้นเร็ว ชัก) จึงต้องค่อยๆ ปรับลดขนาดยาลงทีละน้อย (Tapering dose สัปดาห์ละ 10-25%) ในระยะเวลาหลายสัปดาห์หรือหลายเดือน
🔍 ข้ออื่นผิดเพราะอะไร:
• ข้อ ก. และ ง.: การหยุดยาทันทีทำให้เกิด severe withdrawal syndrome
• ข้อ ข.: Triazolam เป็น short-acting BZD ทำให้เกิดถอนยารุนแรงยิ่งขึ้น
• ข้อ จ.: CPM ไม่สามารถป้องกันอาการถอนยาจาก GABA-A receptor down-regulation ได้</t>
        </is>
      </c>
      <c r="L100" s="186" t="n"/>
      <c r="M100" s="186" t="inlineStr">
        <is>
          <t>Psychiatric</t>
        </is>
      </c>
      <c r="N100" s="186" t="inlineStr">
        <is>
          <t>Insomnia &amp; BZD dependence</t>
        </is>
      </c>
      <c r="O100" s="185" t="inlineStr">
        <is>
          <t>Clinic</t>
        </is>
      </c>
      <c r="P100" s="186" t="inlineStr">
        <is>
          <t>รุ่น RxCU83</t>
        </is>
      </c>
      <c r="Q100" s="185" t="inlineStr">
        <is>
          <t>แบบฝึกหัด</t>
        </is>
      </c>
      <c r="R100" s="185" t="inlineStr">
        <is>
          <t>Quiz เตรียมสอบ CC1 RxCU83</t>
        </is>
      </c>
      <c r="S100" s="185" t="n"/>
    </row>
    <row r="101" ht="24" customHeight="1" s="49">
      <c r="A101" s="187" t="n">
        <v>99</v>
      </c>
      <c r="B101" s="186" t="n"/>
      <c r="C101" s="186" t="inlineStr">
        <is>
          <t>ผู้ป่วยชายอายุ 65 ปี มีปัญหาโรคนอนไม่หลับ (Insomnia) ยาในข้อใดต่อไปนี้ ไม่ใช่ ยาที่มีข้อบ่งใช้หรือความเหมาะสมในการนำมารักษาโรคนอนไม่หลับ</t>
        </is>
      </c>
      <c r="D101" s="186" t="n"/>
      <c r="E101" s="186" t="inlineStr">
        <is>
          <t>Chlorpheniramine maleate</t>
        </is>
      </c>
      <c r="F101" s="186" t="inlineStr">
        <is>
          <t>Clonazepam</t>
        </is>
      </c>
      <c r="G101" s="186" t="inlineStr">
        <is>
          <t>Zolpidem</t>
        </is>
      </c>
      <c r="H101" s="186" t="inlineStr">
        <is>
          <t>Chloral hydrate</t>
        </is>
      </c>
      <c r="I101" s="188" t="inlineStr">
        <is>
          <t>Haloperidol</t>
        </is>
      </c>
      <c r="J101" s="185" t="inlineStr">
        <is>
          <t>5</t>
        </is>
      </c>
      <c r="K101" s="186" t="inlineStr">
        <is>
          <t>✅ คำตอบที่ถูกต้อง: ข้อ จ. Haloperidol
🎯 ทำไมข้อนี้ถึงถูก:
- คำตอบที่ถูกต้อง: ข้อ จ. Haloperidol
- ทำไมข้อนี้ถึงถูก: Haloperidol เป็น First-generation Typical Antipsychotic ที่ออกฤทธิ์บล็อก Dopamine D2 receptor ใช้รักษาโรคจิตเภท (Schizophrenia) และ Delirium ไม่มีข้อบ่งใช้สำหรับโรคนอนไม่หลับทั่วไป และมีความเสี่ยงสูงต่อ Extrapyramidal symptoms (EPS)
🔍 ข้ออื่นผิดเพราะอะไร:
• ข้อ ก.: Antihistamine รุ่นแรกมีฤทธิ์ง่วงซึม นิยมนำมาใช้เป็นยานอนหลับระยะสั้น
• ข้อ ข.: Clonazepam เป็น BZD ที่มีฤทธิ์สงบประสาทและทำให้นอนหลับ
• ข้อ ค.: Zolpidem เป็น Non-benzodiazepine Z-drug ใช้รักษา insomnia โดยตรง
• ข้อ ง.: Chloral hydrate เป็น sedative-hypnotic ดั้งเดิม</t>
        </is>
      </c>
      <c r="L101" s="186" t="n"/>
      <c r="M101" s="186" t="inlineStr">
        <is>
          <t>Psychiatric</t>
        </is>
      </c>
      <c r="N101" s="186" t="inlineStr">
        <is>
          <t>Insomnia &amp; BZD dependence</t>
        </is>
      </c>
      <c r="O101" s="185" t="inlineStr">
        <is>
          <t>Clinic</t>
        </is>
      </c>
      <c r="P101" s="186" t="inlineStr">
        <is>
          <t>รุ่น RxCU83</t>
        </is>
      </c>
      <c r="Q101" s="185" t="inlineStr">
        <is>
          <t>แบบฝึกหัด</t>
        </is>
      </c>
      <c r="R101" s="185" t="inlineStr">
        <is>
          <t>Quiz เตรียมสอบ CC1 RxCU83</t>
        </is>
      </c>
      <c r="S101" s="185" t="n"/>
    </row>
    <row r="102" ht="24" customHeight="1" s="49">
      <c r="A102" s="187" t="n">
        <v>100</v>
      </c>
      <c r="B102" s="186" t="n"/>
      <c r="C102" s="186" t="inlineStr">
        <is>
          <t>ข้อใดต่อไปนี้ไม่ใช่ประโยชน์หรือข้อบ่งใช้ทางคลินิกที่ยอมรับของยากลุ่ม Benzodiazepines (BZDs)</t>
        </is>
      </c>
      <c r="D102" s="186" t="n"/>
      <c r="E102" s="186" t="inlineStr">
        <is>
          <t>ใช้เป็นยานอนหลับ (Hypnotic)</t>
        </is>
      </c>
      <c r="F102" s="186" t="inlineStr">
        <is>
          <t>ใช้เป็นยาคลายกังวล (Anxiolytic)</t>
        </is>
      </c>
      <c r="G102" s="186" t="inlineStr">
        <is>
          <t>ใช้เป็นยาคลายกล้ามเนื้อ (Centrally acting muscle relaxant)</t>
        </is>
      </c>
      <c r="H102" s="186" t="inlineStr">
        <is>
          <t>ใช้เป็นยากันชัก (Anticonvulsant เช่น Status epilepticus)</t>
        </is>
      </c>
      <c r="I102" s="188" t="inlineStr">
        <is>
          <t>ใช้เป็นยาสลบนำสลบเดี่ยวๆ สำหรับการผ่าตัดใหญ่โดยไม่ต้องใช้ยาอื่นร่วมด้วย</t>
        </is>
      </c>
      <c r="J102" s="185" t="inlineStr">
        <is>
          <t>5</t>
        </is>
      </c>
      <c r="K102" s="186" t="inlineStr">
        <is>
          <t>✅ คำตอบที่ถูกต้อง: ข้อ จ. ใช้เป็นยาสลบนำสลบเดี่ยวๆ สำหรับการผ่าตัดใหญ่โดยไม่ต้องใช้ยาอื่นร่วมด้วย
🎯 ทำไมข้อนี้ถึงถูก:
- คำตอบที่ถูกต้อง: ข้อ จ. ใช้เป็นยาสลบนำสลบเดี่ยวๆ สำหรับการผ่าตัดใหญ่โดยไม่ต้องใช้ยาอื่นร่วมด้วย
- ทำไมข้อนี้ถึงถูก: ยากลุ่ม Benzodiazepines (เช่น Midazolam) มีคุณสมบัติเพียง Sedative-hypnotic, Anxiolytic, Anterograde amnesia, Muscle relaxant และ Anticonvulsant แต่ ไม่มีฤทธิ์ระงับปวด (Analgesic effect) และไม่สามารถทำให้เกิด surgical anesthesia ขั้นลึกได้เพียงตัวเดียว จึงไม่สามารถใช้เป็นยาสลบเดี่ยวๆ ในการผ่าตัดใหญ่ได้
🔍 ข้ออื่นผิดเพราะอะไร:
• ข้อ ก. ถึง ง. ล้วนเป็นคุณสมบัติหลัก 4 ประการที่สำคัญของ Benzodiazepines</t>
        </is>
      </c>
      <c r="L102" s="186" t="n"/>
      <c r="M102" s="186" t="inlineStr">
        <is>
          <t>Psychiatric</t>
        </is>
      </c>
      <c r="N102" s="186" t="inlineStr">
        <is>
          <t>Insomnia &amp; BZD dependence</t>
        </is>
      </c>
      <c r="O102" s="185" t="inlineStr">
        <is>
          <t>Clinic</t>
        </is>
      </c>
      <c r="P102" s="186" t="inlineStr">
        <is>
          <t>รุ่น RxCU83</t>
        </is>
      </c>
      <c r="Q102" s="185" t="inlineStr">
        <is>
          <t>แบบฝึกหัด</t>
        </is>
      </c>
      <c r="R102" s="185" t="inlineStr">
        <is>
          <t>Quiz เตรียมสอบ CC1 RxCU83</t>
        </is>
      </c>
      <c r="S102" s="185" t="n"/>
    </row>
    <row r="103" ht="24" customHeight="1" s="49">
      <c r="A103" s="187" t="n">
        <v>101</v>
      </c>
      <c r="B103" s="186" t="n"/>
      <c r="C103" s="186" t="inlineStr">
        <is>
          <t>ผู้ป่วยชายมีประวัติดื่มสุราเรื้อรัง (Alcohol abuse) ถูกส่งตัวมาโรงพยาบาลด้วยอาการสับสน กระสับกระส่าย คลุ้มคลั่ง และได้ยินเสียงคนพูดสั่งให้ไปทำร้ายเพื่อนสนิททั้งที่ไม่มีใครอยู่ตรงนั้น อาการได้ยินเสียงแว่วนี้จัดเป็นความผิดปกติทางจิตเวชในข้อใด</t>
        </is>
      </c>
      <c r="D103" s="186" t="n"/>
      <c r="E103" s="186" t="inlineStr">
        <is>
          <t>อาการประสาทหลอน (Hallucination)</t>
        </is>
      </c>
      <c r="F103" s="186" t="inlineStr">
        <is>
          <t>อาการหลงผิด (Delusion)</t>
        </is>
      </c>
      <c r="G103" s="186" t="inlineStr">
        <is>
          <t>อาการสับสนวันเวลาสถานที่ (Disorientation)</t>
        </is>
      </c>
      <c r="H103" s="186" t="inlineStr">
        <is>
          <t>ภาวะเมเนีย (Mania)</t>
        </is>
      </c>
      <c r="I103" s="188" t="inlineStr">
        <is>
          <t>ภาวะวิตกกังวล (Anxiety)</t>
        </is>
      </c>
      <c r="J103" s="185" t="inlineStr">
        <is>
          <t>1</t>
        </is>
      </c>
      <c r="K103" s="186" t="inlineStr">
        <is>
          <t>✅ คำตอบที่ถูกต้อง: ข้อ ก. อาการประสาทหลอน (Hallucination)
🎯 ทำไมข้อนี้ถึงถูก:
- คำตอบที่ถูกต้อง: ข้อ ก. อาการประสาทหลอน (Hallucination)
- ทำไมข้อนี้ถึงถูก: อาการได้ยินเสียงแว่ว (Auditory hallucination) คือการรับรู้ทางประสาทสัมผัสที่เกิดขึ้นโดยปราศจากสิ่งเร้าภายนอกจริง จัดเป็น Hallucination ซึ่งพบได้ในภาวะ Alcohol withdrawal delirium หรือโรคจิตเภท
🔍 ข้ออื่นผิดเพราะอะไร:
• ข้อ ข.: Delusion คือความเชื่อที่ผิดไปจากความเป็นจริงอย่างฝังแน่น ไม่ใช่การได้ยินเสียง
• ข้อ ค.: Disorientation คือความไม่รู้เวลา สถานที่ หรือบุคคล
• ข้อ ง.: Mania คืออารมณ์ครื้นเครง พลังงานล้นเหลือ
• ข้อ จ.: Anxiety คือความวิตกกังวล</t>
        </is>
      </c>
      <c r="L103" s="186" t="n"/>
      <c r="M103" s="186" t="inlineStr">
        <is>
          <t>Psychiatric</t>
        </is>
      </c>
      <c r="N103" s="186" t="inlineStr">
        <is>
          <t>Schizophrenia</t>
        </is>
      </c>
      <c r="O103" s="185" t="inlineStr">
        <is>
          <t>Clinic</t>
        </is>
      </c>
      <c r="P103" s="186" t="inlineStr">
        <is>
          <t>รุ่น RxCU83</t>
        </is>
      </c>
      <c r="Q103" s="185" t="inlineStr">
        <is>
          <t>แบบฝึกหัด</t>
        </is>
      </c>
      <c r="R103" s="185" t="inlineStr">
        <is>
          <t>Quiz เตรียมสอบ CC1 RxCU83</t>
        </is>
      </c>
      <c r="S103" s="185" t="n"/>
    </row>
    <row r="104" ht="24" customHeight="1" s="49">
      <c r="A104" s="187" t="n">
        <v>102</v>
      </c>
      <c r="B104" s="186" t="n"/>
      <c r="C104" s="186" t="inlineStr">
        <is>
          <t>จากกรณีข้างต้นที่มีอาการถอนสุราเฉียบพลันร่วมกับอาการกระสับกระส่ายและประสาทหลอน ยาในกลุ่มใดที่เป็นยาหลักในการรักษาและควบคุมอาการถอนสุรา (Alcohol withdrawal syndrome) ได้อย่างมีประสิทธิภาพสูงสุด</t>
        </is>
      </c>
      <c r="D104" s="186" t="n"/>
      <c r="E104" s="186" t="inlineStr">
        <is>
          <t>Amitriptyline</t>
        </is>
      </c>
      <c r="F104" s="186" t="inlineStr">
        <is>
          <t>Chlordiazepoxide หรือ Diazepam (Benzodiazepines)</t>
        </is>
      </c>
      <c r="G104" s="186" t="inlineStr">
        <is>
          <t>Fluoxetine</t>
        </is>
      </c>
      <c r="H104" s="186" t="inlineStr">
        <is>
          <t>Lithium</t>
        </is>
      </c>
      <c r="I104" s="188" t="inlineStr">
        <is>
          <t>Phenobarbital เดี่ยวๆ</t>
        </is>
      </c>
      <c r="J104" s="185" t="inlineStr">
        <is>
          <t>2</t>
        </is>
      </c>
      <c r="K104" s="186" t="inlineStr">
        <is>
          <t>✅ คำตอบที่ถูกต้อง: ข้อ ข. Chlordiazepoxide หรือ Diazepam (Benzodiazepines)
🎯 ทำไมข้อนี้ถึงถูก:
- คำตอบที่ถูกต้อง: ข้อ ข. Chlordiazepoxide หรือ Diazepam (Benzodiazepines)
- ทำไมข้อนี้ถึงถูก: Benzodiazepines (เช่น Diazepam, Chlordiazepoxide หรือ Lorazepam ในผู้ป่วยตับเสื่อม) เป็น Drug of choice ในการรักษา Alcohol withdrawal syndrome เนื่องจากมี cross-tolerance กับแอลกอฮอล์ที่ GABA-A receptor ช่วยป้องกันอาการชักและระงับอาการ delirium tremens
🔍 ข้ออื่นผิดเพราะอะไร:
• ข้อ ก. และ ค.: ยาต้านซึมเศร้าไม่ได้แก้กลไกการขาดแอลกอฮอล์ และอาจลด seizure threshold
• ข้อ ง.: Lithium ไม่ใช่ยารักษาอาการถอนสุรา
• ข้อ จ.: Phenobarbital เป็นทางเลือกรองเมื่อดื้อต่อ BZDs</t>
        </is>
      </c>
      <c r="L104" s="186" t="n"/>
      <c r="M104" s="186" t="inlineStr">
        <is>
          <t>Psychiatric</t>
        </is>
      </c>
      <c r="N104" s="186" t="inlineStr">
        <is>
          <t>Insomnia &amp; BZD dependence</t>
        </is>
      </c>
      <c r="O104" s="185" t="inlineStr">
        <is>
          <t>Clinic</t>
        </is>
      </c>
      <c r="P104" s="186" t="inlineStr">
        <is>
          <t>รุ่น RxCU83</t>
        </is>
      </c>
      <c r="Q104" s="185" t="inlineStr">
        <is>
          <t>แบบฝึกหัด</t>
        </is>
      </c>
      <c r="R104" s="185" t="inlineStr">
        <is>
          <t>Quiz เตรียมสอบ CC1 RxCU83</t>
        </is>
      </c>
      <c r="S104" s="185" t="n"/>
    </row>
    <row r="105" ht="24" customHeight="1" s="49">
      <c r="A105" s="187" t="n">
        <v>103</v>
      </c>
      <c r="B105" s="186" t="n"/>
      <c r="C105" s="186" t="inlineStr">
        <is>
          <t>ข้อใดคือผลข้างเคียงทางระบบประสาทที่สำคัญและพบบ่อยที่สุดของยาต้านโรคจิตกลุ่มดั้งเดิม Haloperidol (High-potency first generation antipsychotic)</t>
        </is>
      </c>
      <c r="D105" s="186" t="n"/>
      <c r="E105" s="186" t="inlineStr">
        <is>
          <t>อาการง่วงซึมมากจนปลุกไม่ตื่น</t>
        </is>
      </c>
      <c r="F105" s="186" t="inlineStr">
        <is>
          <t>อาการคอแห้ง ปากแห้ง ท้องผูกอย่างรุนแรง</t>
        </is>
      </c>
      <c r="G105" s="186" t="inlineStr">
        <is>
          <t>กลุ่มอาการความผิดปกติของการเคลื่อนไหว (Extrapyramidal Symptoms: EPS เช่น Acute dystonia, Parkinsonism, Akathisia)</t>
        </is>
      </c>
      <c r="H105" s="186" t="inlineStr">
        <is>
          <t>ภาวะความดันโลหิตตกในท่ายืน (Postural hypotension)</t>
        </is>
      </c>
      <c r="I105" s="188" t="inlineStr">
        <is>
          <t>อาการคลื่นไส้อาเจียน</t>
        </is>
      </c>
      <c r="J105" s="185" t="inlineStr">
        <is>
          <t>3</t>
        </is>
      </c>
      <c r="K105" s="186" t="inlineStr">
        <is>
          <t>✅ คำตอบที่ถูกต้อง: ข้อ ค. กลุ่มอาการความผิดปกติของการเคลื่อนไหว (Extrapyramidal Symptoms: EPS เช่น Acute dystonia, Parkinsonism, Akathisia)
🎯 ทำไมข้อนี้ถึงถูก:
- คำตอบที่ถูกต้อง: ข้อ ค. กลุ่มอาการความผิดปกติของการเคลื่อนไหว (Extrapyramidal Symptoms: EPS เช่น Acute dystonia, Parkinsonism, Akathisia)
- ทำไมข้อนี้ถึงถูก: Haloperidol เป็น High-potency D2 blocker ที่จับกับ Dopamine D2 receptor ในสมองส่วน Nigrostriatal อย่างแน่นหนา ทำให้เกิด Extrapyramidal Symptoms (EPS) ได้บ่อยที่สุด (กล้ามเนื้อบิดเกร็ง, สั่น, เกร็ง, กระสับกระส่ายอยู่นิ่งไม่ได้)
🔍 ข้ออื่นผิดเพราะอะไร:
• ข้อ ก., ข., ง.: เป็นผลข้างเคียงเด่นของ Low-potency antipsychotics (เช่น Chlorpromazine) จากฤทธิ์ antihistaminic, anticholinergic และ alpha-1 blockade
• ข้อ จ.: Haloperidol มีฤทธิ์แก้อาเจียน ไม่ทำให้คลื่นไส้</t>
        </is>
      </c>
      <c r="L105" s="186" t="n"/>
      <c r="M105" s="186" t="inlineStr">
        <is>
          <t>Psychiatric</t>
        </is>
      </c>
      <c r="N105" s="186" t="inlineStr">
        <is>
          <t>Schizophrenia</t>
        </is>
      </c>
      <c r="O105" s="185" t="inlineStr">
        <is>
          <t>Clinic</t>
        </is>
      </c>
      <c r="P105" s="186" t="inlineStr">
        <is>
          <t>รุ่น RxCU83</t>
        </is>
      </c>
      <c r="Q105" s="185" t="inlineStr">
        <is>
          <t>แบบฝึกหัด</t>
        </is>
      </c>
      <c r="R105" s="185" t="inlineStr">
        <is>
          <t>Quiz เตรียมสอบ CC1 RxCU83</t>
        </is>
      </c>
      <c r="S105" s="185" t="n"/>
    </row>
    <row r="106" ht="24" customHeight="1" s="49">
      <c r="A106" s="185" t="n">
        <v>104</v>
      </c>
      <c r="B106" s="186" t="n"/>
      <c r="C106" s="186" t="inlineStr">
        <is>
          <t>ยาคลายกังวล Buspirone (Buspar) ออกฤทธิ์รักษาโรควิตกกังวลทั่วไป (GAD) ผ่านกลไกการออกฤทธิ์ทางเภสัชวิทยาในข้อใด</t>
        </is>
      </c>
      <c r="D106" s="186" t="n"/>
      <c r="E106" s="186" t="inlineStr">
        <is>
          <t>Muscarinic cholinergic receptor antagonist</t>
        </is>
      </c>
      <c r="F106" s="186" t="inlineStr">
        <is>
          <t>5-HT1A receptor partial agonist</t>
        </is>
      </c>
      <c r="G106" s="186" t="inlineStr">
        <is>
          <t>GABA-A receptor positive allosteric modulator</t>
        </is>
      </c>
      <c r="H106" s="186" t="inlineStr">
        <is>
          <t>Dopamine D2 receptor antagonist</t>
        </is>
      </c>
      <c r="I106" s="186" t="inlineStr">
        <is>
          <t>Alpha-2 adrenergic receptor agonist</t>
        </is>
      </c>
      <c r="J106" s="185" t="inlineStr">
        <is>
          <t>2</t>
        </is>
      </c>
      <c r="K106" s="186" t="inlineStr">
        <is>
          <t>✅ คำตอบที่ถูกต้อง: ข้อ ข. 5-HT1A receptor partial agonist
🎯 ทำไมข้อนี้ถึงถูก:
- คำตอบที่ถูกต้อง: ข้อ ข. 5-HT1A receptor partial agonist
- ทำไมข้อนี้ถึงถูก: Buspirone ออกฤทธิ์เป็น partial agonist ที่ตัวรับ Serotonin 5-HT1A ทั้งแบบ presynaptic autoreceptors และ postsynaptic receptors ช่วยปรับสมดุลการทำงานของระบบ serotonergic ในสมอง ทำให้อาการวิตกกังวลลดลง
🔍 ข้ออื่นผิดเพราะอะไร:
• ข้อ ก.: เป็นกลไก anticholinergic
• ข้อ ค.: เป็นกลไกของยากลุ่ม Benzodiazepines
• ข้อ ง.: เป็นกลไกของยารักษาโรคจิต
• ข้อ จ.: เป็นกลไกของยา Clonidine</t>
        </is>
      </c>
      <c r="L106" s="186" t="n"/>
      <c r="M106" s="186" t="inlineStr">
        <is>
          <t>Psychiatric</t>
        </is>
      </c>
      <c r="N106" s="186" t="inlineStr">
        <is>
          <t>Generalized anxiety disorder</t>
        </is>
      </c>
      <c r="O106" s="185" t="inlineStr">
        <is>
          <t>Clinic</t>
        </is>
      </c>
      <c r="P106" s="186" t="inlineStr">
        <is>
          <t>รุ่น RxCU83</t>
        </is>
      </c>
      <c r="Q106" s="185" t="inlineStr">
        <is>
          <t>แบบฝึกหัด</t>
        </is>
      </c>
      <c r="R106" s="185" t="inlineStr">
        <is>
          <t>Quiz เตรียมสอบ CC1 RxCU83</t>
        </is>
      </c>
      <c r="S106" s="185" t="n"/>
    </row>
    <row r="107" ht="24" customHeight="1" s="49">
      <c r="A107" s="185" t="n">
        <v>105</v>
      </c>
      <c r="B107" s="186" t="n"/>
      <c r="C107" s="186" t="inlineStr">
        <is>
          <t>ข้อดีที่สำคัญของยา Buspirone ที่เหนือกว่ายากลุ่ม Benzodiazepines ในการรักษาโรควิตกกังวลทั่วไป (GAD) ในระยะยาวคือข้อใด</t>
        </is>
      </c>
      <c r="D107" s="186" t="n"/>
      <c r="E107" s="186" t="inlineStr">
        <is>
          <t>ออกฤทธิ์คลายกังวลได้ทันทีภายใน 15 นาทีหลังรับประทาน</t>
        </is>
      </c>
      <c r="F107" s="186" t="inlineStr">
        <is>
          <t>มีฤทธิ์ช่วยให้นอนหลับได้สนิทและคลายกล้ามเนื้อได้ดีเยี่ยม</t>
        </is>
      </c>
      <c r="G107" s="186" t="inlineStr">
        <is>
          <t>สามารถใช้รักษาอาการชักเฉียบพลันได้</t>
        </is>
      </c>
      <c r="H107" s="186" t="inlineStr">
        <is>
          <t>ไม่ทำให้เกิดอาการง่วงซึม ไม่กดสมอง ไม่มีปัญหาการดื้อยา และไม่ทำให้เกิดการติดยาหรือมีอาการถอนยา (No abuse potential / No dependence)</t>
        </is>
      </c>
      <c r="I107" s="186" t="inlineStr">
        <is>
          <t>สามารถหยุดยาได้ทันทีโดยไม่ต้องค่อยๆ ปรับลดขนาดยา</t>
        </is>
      </c>
      <c r="J107" s="185" t="inlineStr">
        <is>
          <t>4</t>
        </is>
      </c>
      <c r="K107" s="186" t="inlineStr">
        <is>
          <t>✅ คำตอบที่ถูกต้อง: ข้อ ง. ไม่ทำให้เกิดอาการง่วงซึม ไม่กดสมอง ไม่มีปัญหาการดื้อยา และไม่ทำให้เกิดการติดยาหรือมีอาการถอนยา (No abuse potential / No dependence)
🎯 ทำไมข้อนี้ถึงถูก:
- คำตอบที่ถูกต้อง: ข้อ ง. ไม่ทำให้เกิดอาการง่วงซึม ไม่กดสมอง ไม่มีปัญหาการดื้อยา และไม่ทำให้เกิดการติดยาหรือมีอาการถอนยา (No abuse potential / No dependence)
- ทำไมข้อนี้ถึงถูก: Buspirone มีข้อดีเด่นชัดคือ ไม่มี sedation, ไม่ลด psychomotor performance, ไม่เสริมฤทธิ์แอลกอฮอล์ และ ไม่ทำให้ติดยาหรือเกิด withdrawal symptoms จึงปลอดภัยในการใช้ระยะยาว
🔍 ข้ออื่นผิดเพราะอะไร:
• ข้อ ก.: Buspirone ออกฤทธิ์ช้า ต้องใช้เวลาสะสม 2-4 สัปดาห์จึงจะเห็นผลเต็มที่ (ไม่ใช่ยาออกฤทธิ์ทันที)
• ข้อ ข. และ ค.: Buspirone ไม่มีฤทธิ์ hypnotic, muscle relaxant หรือ anticonvulsant
• ข้อ จ.: แม้ไม่มี physical dependence แต่ควรค่อยๆ ปรับยาตามแผนการรักษา</t>
        </is>
      </c>
      <c r="L107" s="186" t="n"/>
      <c r="M107" s="186" t="inlineStr">
        <is>
          <t>Psychiatric</t>
        </is>
      </c>
      <c r="N107" s="186" t="inlineStr">
        <is>
          <t>Generalized anxiety disorder</t>
        </is>
      </c>
      <c r="O107" s="185" t="inlineStr">
        <is>
          <t>Clinic</t>
        </is>
      </c>
      <c r="P107" s="186" t="inlineStr">
        <is>
          <t>รุ่น RxCU83</t>
        </is>
      </c>
      <c r="Q107" s="185" t="inlineStr">
        <is>
          <t>แบบฝึกหัด</t>
        </is>
      </c>
      <c r="R107" s="185" t="inlineStr">
        <is>
          <t>Quiz เตรียมสอบ CC1 RxCU83</t>
        </is>
      </c>
      <c r="S107" s="185" t="n"/>
    </row>
    <row r="108" ht="24" customHeight="1" s="49">
      <c r="A108" s="185" t="n">
        <v>106</v>
      </c>
      <c r="B108" s="186" t="n"/>
      <c r="C108" s="186" t="inlineStr">
        <is>
          <t>ยานอนหลับกลุ่ม Non-benzodiazepine Z-drugs ได้แก่ Zolpidem และ Zaleplon มีความจำเพาะเจาะจงในการทำให้นอนหลับได้รวดเร็วเนื่องจากออกฤทธิ์ต่อตัวรับชนิดใด</t>
        </is>
      </c>
      <c r="D108" s="186" t="n"/>
      <c r="E108" s="186" t="inlineStr">
        <is>
          <t>ตัวรับ Melatonin MT1/MT2 receptor</t>
        </is>
      </c>
      <c r="F108" s="186" t="inlineStr">
        <is>
          <t>จับอย่างจำเพาะเจาะจงกับตัวรับย่อย BZ1 (Alpha-1 subunit-containing GABA-A receptor)</t>
        </is>
      </c>
      <c r="G108" s="186" t="inlineStr">
        <is>
          <t>ยับยั้ง Orexin receptor แบบคู่ (DORA)</t>
        </is>
      </c>
      <c r="H108" s="186" t="inlineStr">
        <is>
          <t>กระตุ้น H1 histamine receptor</t>
        </is>
      </c>
      <c r="I108" s="186" t="inlineStr">
        <is>
          <t>บล็อก 5-HT2A receptor</t>
        </is>
      </c>
      <c r="J108" s="185" t="inlineStr">
        <is>
          <t>2</t>
        </is>
      </c>
      <c r="K108" s="186" t="inlineStr">
        <is>
          <t>✅ คำตอบที่ถูกต้อง: ข้อ ข. จับอย่างจำเพาะเจาะจงกับตัวรับย่อย BZ1 (Alpha-1 subunit-containing GABA-A receptor)
🎯 ทำไมข้อนี้ถึงถูก:
- คำตอบที่ถูกต้อง: ข้อ ข. จับอย่างจำเพาะเจาะจงกับตัวรับย่อย BZ1 (Alpha-1 subunit-containing GABA-A receptor)
- ทำไมข้อนี้ถึงถูก: Zolpidem และ Zaleplon จับอย่างจำเพาะเจาะจงสูงกับ Alpha-1 subunit ของ GABA-A receptor (BZ1 receptor subtype) ซึ่งทำหน้าที่ควบคุมการนอนหลับโดยตรง จึงช่วยให้นอนหลับได้เร็วโดยมีผลข้างเคียงคลายกล้ามเนื้อ กันชัก หรือรบกวนโครงสร้างการนอนหลับน้อยกว่า BZDs ดั้งเดิม
🔍 ข้ออื่นผิดเพราะอะไร:
• ข้อ ก.: เป็นกลไกของ Ramelteon
• ข้อ ค.: เป็นกลไกของ Suvorexant
• ข้อ ง.: การกระตุ้น H1 จะทำให้ตื่นตัว (ยาที่ทำให้นอนหลับต้องบล็อก H1)
• ข้อ จ.: ไม่ใช่กลไกหลักของ Z-drugs</t>
        </is>
      </c>
      <c r="L108" s="186" t="n"/>
      <c r="M108" s="186" t="inlineStr">
        <is>
          <t>Psychiatric</t>
        </is>
      </c>
      <c r="N108" s="186" t="inlineStr">
        <is>
          <t>Insomnia &amp; BZD dependence</t>
        </is>
      </c>
      <c r="O108" s="185" t="inlineStr">
        <is>
          <t>Clinic</t>
        </is>
      </c>
      <c r="P108" s="186" t="inlineStr">
        <is>
          <t>รุ่น RxCU83</t>
        </is>
      </c>
      <c r="Q108" s="185" t="inlineStr">
        <is>
          <t>แบบฝึกหัด</t>
        </is>
      </c>
      <c r="R108" s="185" t="inlineStr">
        <is>
          <t>Quiz เตรียมสอบ CC1 RxCU83</t>
        </is>
      </c>
      <c r="S108" s="185" t="n"/>
    </row>
    <row r="109" ht="24" customHeight="1" s="49">
      <c r="A109" s="185" t="n">
        <v>107</v>
      </c>
      <c r="B109" s="186" t="n"/>
      <c r="C109" s="186" t="inlineStr">
        <is>
          <t>อาการของผู้ป่วยโรคจิตเภท (Schizophrenia) ในข้อใดที่จัดอยู่ในกลุ่ม อาการด้านบวก (Positive symptoms) ซึ่งตอบสนองได้ดีต่อการรักษาด้วยยาต้านโรคจิตทั่วไป</t>
        </is>
      </c>
      <c r="D109" s="186" t="n"/>
      <c r="E109" s="186" t="inlineStr">
        <is>
          <t>อาการประสาทหลอน (Hallucinations) และอาการหลงผิด (Delusions)</t>
        </is>
      </c>
      <c r="F109" s="186" t="inlineStr">
        <is>
          <t>อาการเฉยเมย แยกตัวจากสังคม (Social withdrawal)</t>
        </is>
      </c>
      <c r="G109" s="186" t="inlineStr">
        <is>
          <t>อาการขาดแรงจูงใจ (Avolition)</t>
        </is>
      </c>
      <c r="H109" s="186" t="inlineStr">
        <is>
          <t>ภาวะไม่ยินดียินร้าย (Anhedonia)</t>
        </is>
      </c>
      <c r="I109" s="186" t="inlineStr">
        <is>
          <t>อาการพูดน้อย ไม่แสดงอารมณ์ทางสีหน้า (Alogia / Flat affect)</t>
        </is>
      </c>
      <c r="J109" s="185" t="inlineStr">
        <is>
          <t>1</t>
        </is>
      </c>
      <c r="K109" s="186" t="inlineStr">
        <is>
          <t>✅ คำตอบที่ถูกต้อง: ข้อ ก. อาการประสาทหลอน (Hallucinations) และอาการหลงผิด (Delusions)
🎯 ทำไมข้อนี้ถึงถูก:
- คำตอบที่ถูกต้อง: ข้อ ก. อาการประสาทหลอน (Hallucinations) และอาการหลงผิด (Delusions)
- ทำไมข้อนี้ถึงถูก: Positive symptoms คืออาการที่เกิดเพิ่มขึ้นมาจากภาวะจิตปกติ ได้แก่ ความคิดหลงผิด (Delusions), ประสาทหลอน (Hallucinations), พฤติกรรมวุ่นวาย และความคิดกระจัดกระจาย ซึ่งสัมพันธ์กับ Dopamine hyperactivity ใน Mesolimbic pathway จึงตอบสนองดีต่อยาลดโดปามีน
🔍 ข้ออื่นผิดเพราะอะไร:
• ข้อ ข. ถึง จ.: ล้วนจัดเป็น อาการด้านลบ (Negative symptoms) เกิดจาก Dopamine hypoactivity ใน Mesocortical pathway</t>
        </is>
      </c>
      <c r="L109" s="186" t="n"/>
      <c r="M109" s="186" t="inlineStr">
        <is>
          <t>Psychiatric</t>
        </is>
      </c>
      <c r="N109" s="186" t="inlineStr">
        <is>
          <t>Schizophrenia</t>
        </is>
      </c>
      <c r="O109" s="185" t="inlineStr">
        <is>
          <t>Clinic</t>
        </is>
      </c>
      <c r="P109" s="186" t="inlineStr">
        <is>
          <t>รุ่น RxCU83</t>
        </is>
      </c>
      <c r="Q109" s="185" t="inlineStr">
        <is>
          <t>แบบฝึกหัด</t>
        </is>
      </c>
      <c r="R109" s="185" t="inlineStr">
        <is>
          <t>Quiz เตรียมสอบ CC1 RxCU83</t>
        </is>
      </c>
      <c r="S109" s="185" t="n"/>
    </row>
    <row r="110" ht="24" customHeight="1" s="49">
      <c r="A110" s="185" t="n">
        <v>108</v>
      </c>
      <c r="B110" s="186" t="n"/>
      <c r="C110" s="186" t="inlineStr">
        <is>
          <t>ผู้ป่วยโรคจิตเภทได้รับยา Fluphenazine ต่อมา 2 วัน เกิดอาการกล้ามเนื้อคอบิดเกร็ง ตาเหลือกขึ้นด้านบน (Acute dystonic reaction: Torticollis / Oculogyric crisis) ยาในข้อใดที่ควรให้เพื่อระงับอาการเฉียบพลันนี้อย่างรวดเร็ว</t>
        </is>
      </c>
      <c r="D110" s="186" t="n"/>
      <c r="E110" s="186" t="inlineStr">
        <is>
          <t>Diphenhydramine ฉีดเข้ากล้ามเนื้อหรือหลอดเลือดดำ (หรือ Benztropine / Trihexyphenidyl)</t>
        </is>
      </c>
      <c r="F110" s="186" t="inlineStr">
        <is>
          <t>เพิ่มขนาดยา Fluphenazine</t>
        </is>
      </c>
      <c r="G110" s="186" t="inlineStr">
        <is>
          <t>Haloperidol IV</t>
        </is>
      </c>
      <c r="H110" s="186" t="inlineStr">
        <is>
          <t>Propranolol</t>
        </is>
      </c>
      <c r="I110" s="186" t="inlineStr">
        <is>
          <t>Levodopa</t>
        </is>
      </c>
      <c r="J110" s="185" t="inlineStr">
        <is>
          <t>1</t>
        </is>
      </c>
      <c r="K110" s="186" t="inlineStr">
        <is>
          <t>✅ คำตอบที่ถูกต้อง: ข้อ ก. Diphenhydramine ฉีดเข้ากล้ามเนื้อหรือหลอดเลือดดำ (หรือ Benztropine / Trihexyphenidyl)
🎯 ทำไมข้อนี้ถึงถูก:
- คำตอบที่ถูกต้อง: ข้อ ก. Diphenhydramine ฉีดเข้ากล้ามเนื้อหรือหลอดเลือดดำ (หรือ Benztropine / Trihexyphenidyl)
- ทำไมข้อนี้ถึงถูก: Acute dystonia เกิดจากภาวะขาดสมดุลระหว่าง Dopamine และ Acetylcholine ใน Basal ganglia (Dopamine ถูกบล็อกทำให้ Acetylcholine เด่นเกิน) การรักษาคือการให้ Anticholinergic drugs เช่น Diphenhydramine (50 mg IM/IV) หรือ Benztropine เพื่อคืนสมดุลให้ระบบประสาทอย่างรวดเร็ว
🔍 ข้ออื่นผิดเพราะอะไร:
• ข้อ ข. และ ค.: ยาต้านโรคจิตจะยิ่งทำให้กล้ามเนื้อบิดเกร็งรุนแรงจนหายใจไม่ออก
• ข้อ ง.: Propranolol ใช้รักษา Akathisia (กระสับกระส่ายอยู่นิ่งไม่ได้) ไม่ใช่ Acute dystonia
• ข้อ จ.: Levodopa จะกระตุ้นอาการโรคจิตเภทกำเริบรุนแรง</t>
        </is>
      </c>
      <c r="L110" s="186" t="n"/>
      <c r="M110" s="186" t="inlineStr">
        <is>
          <t>Psychiatric</t>
        </is>
      </c>
      <c r="N110" s="186" t="inlineStr">
        <is>
          <t>Schizophrenia</t>
        </is>
      </c>
      <c r="O110" s="185" t="inlineStr">
        <is>
          <t>Clinic</t>
        </is>
      </c>
      <c r="P110" s="186" t="inlineStr">
        <is>
          <t>รุ่น RxCU83</t>
        </is>
      </c>
      <c r="Q110" s="185" t="inlineStr">
        <is>
          <t>แบบฝึกหัด</t>
        </is>
      </c>
      <c r="R110" s="185" t="inlineStr">
        <is>
          <t>Quiz เตรียมสอบ CC1 RxCU83</t>
        </is>
      </c>
      <c r="S110" s="185" t="n"/>
    </row>
    <row r="111" ht="24" customHeight="1" s="49">
      <c r="A111" s="185" t="n">
        <v>109</v>
      </c>
      <c r="B111" s="186" t="n"/>
      <c r="C111" s="186" t="inlineStr">
        <is>
          <t>ยาต้านโรคจิตกลุ่มรุ่นที่สอง (Second-Generation Atypical Antipsychotics) เช่น Clozapine และ Olanzapine มีความเสี่ยงสูงต่อการเกิดผลข้างเคียงในข้อใดมากที่สุดเมื่อเทียบกับยากลุ่มดั้งเดิม</t>
        </is>
      </c>
      <c r="D111" s="186" t="n"/>
      <c r="E111" s="186" t="inlineStr">
        <is>
          <t>ภาวะเมแทบอลิกผิดปกติ (Metabolic syndrome: น้ำหนักตัวเพิ่มขึ้นอย่างมาก ภาวะดื้อต่ออินซูลิน เบาหวาน และไขมันในเลือดสูง)</t>
        </is>
      </c>
      <c r="F111" s="186" t="inlineStr">
        <is>
          <t>อาการกล้ามเนื้อบิดเกร็งรุนแรง (Acute dystonia)</t>
        </is>
      </c>
      <c r="G111" s="186" t="inlineStr">
        <is>
          <t>โรคพาร์กินสันเทียม (Drug-induced parkinsonism)</t>
        </is>
      </c>
      <c r="H111" s="186" t="inlineStr">
        <is>
          <t>อาการฟันติดสีดำ</t>
        </is>
      </c>
      <c r="I111" s="186" t="inlineStr">
        <is>
          <t>ภาวะต่อมน้ำลายแห้งถาวร</t>
        </is>
      </c>
      <c r="J111" s="185" t="inlineStr">
        <is>
          <t>1</t>
        </is>
      </c>
      <c r="K111" s="186" t="inlineStr">
        <is>
          <t>✅ คำตอบที่ถูกต้อง: ข้อ ก. ภาวะเมแทบอลิกผิดปกติ (Metabolic syndrome: น้ำหนักตัวเพิ่มขึ้นอย่างมาก ภาวะดื้อต่ออินซูลิน เบาหวาน และไขมันในเลือดสูง)
🎯 ทำไมข้อนี้ถึงถูก:
- คำตอบที่ถูกต้อง: ข้อ ก. ภาวะเมแทบอลิกผิดปกติ (Metabolic syndrome: น้ำหนักตัวเพิ่มขึ้นอย่างมาก ภาวะดื้อต่ออินซูลิน เบาหวาน และไขมันในเลือดสูง)
- ทำไมข้อนี้ถึงถูก: Clozapine และ Olanzapine มี affinity สูงต่อ H1 และ 5-HT2C receptors กระตุ้นความอยากอาหารอย่างรุนแรง ทำให้เกิด weight gain มหาศาล และรบกวน insulin signaling จนเกิดภาวะ New-onset diabetes mellitus และ dyslipidemia
🔍 ข้ออื่นผิดเพราะอะไร:
• ข้อ ข. และ ค.: อาการ EPS พบน้อยมากในยากลุ่ม atypical antipsychotics
• ข้อ ง.: ไม่ทำให้ฟันติดสี
• ข้อ จ.: Clozapine มีผลข้างเคียงทำให้น้ำลายไหลมากผิดปกติ (Hypersalivation) ไม่ใช่น้ำลายแห้ง</t>
        </is>
      </c>
      <c r="L111" s="186" t="n"/>
      <c r="M111" s="186" t="inlineStr">
        <is>
          <t>Psychiatric</t>
        </is>
      </c>
      <c r="N111" s="186" t="inlineStr">
        <is>
          <t>Schizophrenia</t>
        </is>
      </c>
      <c r="O111" s="185" t="inlineStr">
        <is>
          <t>Clinic</t>
        </is>
      </c>
      <c r="P111" s="186" t="inlineStr">
        <is>
          <t>รุ่น RxCU83</t>
        </is>
      </c>
      <c r="Q111" s="185" t="inlineStr">
        <is>
          <t>แบบฝึกหัด</t>
        </is>
      </c>
      <c r="R111" s="185" t="inlineStr">
        <is>
          <t>Quiz เตรียมสอบ CC1 RxCU83</t>
        </is>
      </c>
      <c r="S111" s="185" t="n"/>
    </row>
    <row r="112" ht="24" customHeight="1" s="49">
      <c r="A112" s="185" t="n">
        <v>110</v>
      </c>
      <c r="B112" s="186" t="n"/>
      <c r="C112" s="186" t="inlineStr">
        <is>
          <t>ข้อใดคือคุณสมบัติทางเภสัชวิทยาที่อธิบายว่าเหตุใดยาต้านโรคจิตกลุ่มรุ่นที่สอง (Atypical antipsychotics เช่น Risperidone, Olanzapine, Quetiapine) จึงมีอัตราการเกิดผลข้างเคียงทางระบบการเคลื่อนไหว (EPS) ต่ำกว่ายากลุ่มรุ่นแรก (Typical antipsychotics)</t>
        </is>
      </c>
      <c r="D112" s="186" t="n"/>
      <c r="E112" s="186" t="inlineStr">
        <is>
          <t>ยามีฤทธิ์เป็น Serotonin 5-HT2A receptor antagonist ร่วมกับ Dopamine D2 antagonist</t>
        </is>
      </c>
      <c r="F112" s="186" t="inlineStr">
        <is>
          <t>ยาไม่จับกับตัวรับโดปามีนเลย</t>
        </is>
      </c>
      <c r="G112" s="186" t="inlineStr">
        <is>
          <t>ยาออกฤทธิ์ทำลายสารสื่อประสาท GABA ในสมอง</t>
        </is>
      </c>
      <c r="H112" s="186" t="inlineStr">
        <is>
          <t>ยามีโครงสร้างเคมีเหมือนสารเอนโดรฟิน</t>
        </is>
      </c>
      <c r="I112" s="186" t="inlineStr">
        <is>
          <t>ยาไม่สามารถผ่านเข้าสู่ระบบประสาทส่วนกลางได้</t>
        </is>
      </c>
      <c r="J112" s="185" t="inlineStr">
        <is>
          <t>1</t>
        </is>
      </c>
      <c r="K112" s="186" t="inlineStr">
        <is>
          <t>✅ คำตอบที่ถูกต้อง: ข้อ ก. ยามีฤทธิ์เป็น Serotonin 5-HT2A receptor antagonist ร่วมกับ Dopamine D2 antagonist
🎯 ทำไมข้อนี้ถึงถูก:
- คำตอบที่ถูกต้อง: ข้อ ก. ยามีฤทธิ์เป็น Serotonin 5-HT2A receptor antagonist ร่วมกับ Dopamine D2 antagonist
- ทำไมข้อนี้ถึงถูก: การบล็อก 5-HT2A receptor ในสมองส่วน Nigrostriatal จะช่วยปลดปล่อย Dopamine ออกมาแข่งขันกับยาที่ D2 receptor ทำให้การส่งสัญญาณโดปามีนในระบบควบคุมการเคลื่อนไหวฟื้นตัวกลับมา จึงลดอัตราการเกิด EPS และ Tardive dyskinesia ได้อย่างมีนัยสำคัญ
🔍 ข้ออื่นผิดเพราะอะไร:
• ข้อ ข.: ยายังคงจับและบล็อก D2 receptor (ซึ่งจำเป็นต่อการรักษา positive symptoms)
• ข้อ ค.: ยาไม่ได้ทำลาย GABA
• ข้อ ง.: ไม่ได้มีโครงสร้างเหมือนเอนโดรฟิน
• ข้อ จ.: ยาผ่าน BBB เข้าสู่สมองได้ดีมาก</t>
        </is>
      </c>
      <c r="L112" s="186" t="n"/>
      <c r="M112" s="186" t="inlineStr">
        <is>
          <t>Psychiatric</t>
        </is>
      </c>
      <c r="N112" s="186" t="inlineStr">
        <is>
          <t>Schizophrenia</t>
        </is>
      </c>
      <c r="O112" s="185" t="inlineStr">
        <is>
          <t>Clinic</t>
        </is>
      </c>
      <c r="P112" s="186" t="inlineStr">
        <is>
          <t>รุ่น RxCU83</t>
        </is>
      </c>
      <c r="Q112" s="185" t="inlineStr">
        <is>
          <t>แบบฝึกหัด</t>
        </is>
      </c>
      <c r="R112" s="185" t="inlineStr">
        <is>
          <t>Quiz เตรียมสอบ CC1 RxCU83</t>
        </is>
      </c>
      <c r="S112" s="185" t="n"/>
    </row>
    <row r="113" ht="24" customHeight="1" s="49">
      <c r="A113" s="185" t="n">
        <v>111</v>
      </c>
      <c r="B113" s="186" t="n"/>
      <c r="C113" s="186" t="inlineStr">
        <is>
          <t>จากโครงสร้างยาแก้ปวด/ต้านชัก/ไมเกรนหรือยาที่มีหมู่ Sulfonamide moiety (-SO2NH2) ในโมเลกุล ควรระมัดระวังเป็นพิเศษในผู้ป่วยประเภทใด
&lt;img src="/PLE%20CC%20Quiz/images/quiz_cc1/quiz_cc1_p32_img5.png"&gt;</t>
        </is>
      </c>
      <c r="D113" s="186" t="n"/>
      <c r="E113" s="186" t="inlineStr">
        <is>
          <t>ผู้ป่วยที่มีประวัติแพ้ยาปฏิชีวนะกลุ่ม Sulfonamides (Sulfa allergy)</t>
        </is>
      </c>
      <c r="F113" s="186" t="inlineStr">
        <is>
          <t>ผู้ป่วยที่ได้รับยา CYP3A4 inhibitors</t>
        </is>
      </c>
      <c r="G113" s="186" t="inlineStr">
        <is>
          <t>ผู้ป่วยที่มีประวัติโรคเบาหวาน</t>
        </is>
      </c>
      <c r="H113" s="186" t="inlineStr">
        <is>
          <t>ผู้ป่วยที่มีประวัติโรคตับแข็ง</t>
        </is>
      </c>
      <c r="I113" s="186" t="inlineStr">
        <is>
          <t>ผู้ป่วยตั้งครรภ์ไตรมาสที่สาม</t>
        </is>
      </c>
      <c r="J113" s="185" t="inlineStr">
        <is>
          <t>1</t>
        </is>
      </c>
      <c r="K113" s="186" t="inlineStr">
        <is>
          <t>✅ คำตอบที่ถูกต้อง: ข้อ ก. ผู้ป่วยที่มีประวัติแพ้ยา antibiotic กลุ่ม Sulfonamides
🎯 ทำไมข้อนี้ถึงถูก:
ยาที่มีหมู่ Sulfonamide (-SO2NH2 หรือ Sulfamyl group) อยู่ในโครงสร้างทางเคมี (เช่น Sumatriptan, Topiramate, Celecoxib, Acetazolamide) อาจมีความเสี่ยงในการเกิดการแพ้ข้ามกลุ่มในผู้ป่วยที่มีประวัติการแพ้ยาปฏิชีวนะในกลุ่มซัลฟา (Sulfa hypersensitivity)
🔍 ข้ออื่นผิดเพราะอะไร:
• ข้อ ข. ผิด เพราะไม่ใช่ประเด็นความระมัดระวังหลักจากโครงสร้างทางเคมีของหมู่ซัลโฟนาไมด์
• ข้อ ค. ผิด เพราะไม่ใช่ข้อห้ามใช้จำเพาะของหมู่ฟังก์ชันนี้
• ข้อ ง. ผิด เพราะไม่ได้มีพิษต่อตับจำเพาะจากหมู่นี้
• ข้อ จ. ผิด เพราะไม่ใช่คำตอบจำเพาะทางโครงสร้าง SAR</t>
        </is>
      </c>
      <c r="L113" s="186" t="inlineStr">
        <is>
          <t>Clinic</t>
        </is>
      </c>
      <c r="M113" s="186" t="inlineStr">
        <is>
          <t>Psychiatric</t>
        </is>
      </c>
      <c r="N113" s="186" t="inlineStr">
        <is>
          <t>Antipsychotics &amp; Mood Stabilizers</t>
        </is>
      </c>
      <c r="O113" s="185" t="inlineStr">
        <is>
          <t>Clinic</t>
        </is>
      </c>
      <c r="P113" s="186" t="inlineStr">
        <is>
          <t>รุ่น RxCU83</t>
        </is>
      </c>
      <c r="Q113" s="185" t="inlineStr">
        <is>
          <t>แบบฝึกหัด</t>
        </is>
      </c>
      <c r="R113" s="185" t="inlineStr">
        <is>
          <t>Quiz เตรียมสอบ CC1 RxCU83</t>
        </is>
      </c>
      <c r="S113" s="185" t="n"/>
    </row>
    <row r="114" ht="24" customHeight="1" s="49">
      <c r="A114" s="185" t="n">
        <v>112</v>
      </c>
      <c r="B114" s="18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t>
        </is>
      </c>
      <c r="C114" s="186" t="inlineStr">
        <is>
          <t>ข้อใด ไม่ใช่ คำแนะนำด้านสุขอนามัยการนอนหลับ (Sleep Hygiene) ที่ถูกต้องและเหมาะสมสำหรับผู้ป่วยรายนี้</t>
        </is>
      </c>
      <c r="D114" s="186" t="inlineStr">
        <is>
          <t>แนะนำให้นอนหลับพักผ่อนชดเชยในเวลากลางวันเป็นเวลา 2 ถึง 3 ชั่วโมงเพื่อลดอาการง่วงนอนตอนกลางวัน</t>
        </is>
      </c>
      <c r="E114" s="186" t="inlineStr">
        <is>
          <t>แนะนำให้นอนหลับพักผ่อนชดเชยในเวลากลางวันเป็นเวลา 2 ถึง 3 ชั่วโมงเพื่อลดอาการง่วงนอนตอนกลางวัน</t>
        </is>
      </c>
      <c r="F114" s="186" t="inlineStr">
        <is>
          <t>แนะนำให้งดการดื่มเครื่องดื่มแอลกอฮอล์ก่อนนอนโดยเด็ดขาด</t>
        </is>
      </c>
      <c r="G114" s="186" t="inlineStr">
        <is>
          <t>หากเข้านอนแล้วไม่หลับภายใน 20-30 นาที ให้ลุกออกจากเตียงไปทำกิจกรรมที่ผ่อนคลาย เช่น อ่านหนังสือ เมื่อรู้สึกง่วงจึงค่อยกลับมานอน</t>
        </is>
      </c>
      <c r="H114" s="186" t="inlineStr">
        <is>
          <t>กำหนดเวลาเข้านอนและตื่นนอนให้ตรงเวลาเดิมสม่ำเสมอทุกวัน แม้ในวันหยุด</t>
        </is>
      </c>
      <c r="I114" s="186" t="inlineStr">
        <is>
          <t>งดดื่มชา กาแฟ และเครื่องดื่มที่มีคาเฟอีน โดยเฉพาะในช่วงบ่ายและเย็น</t>
        </is>
      </c>
      <c r="J114" s="185" t="inlineStr">
        <is>
          <t>1</t>
        </is>
      </c>
      <c r="K114" s="186" t="inlineStr">
        <is>
          <t>✅ คำตอบที่ถูกต้อง: ข้อ ก. แนะนำให้นอนหลับพักผ่อนชดเชยในเวลากลางวันเป็นเวลา 2 ถึง 3 ชั่วโมงเพื่อลดอาการง่วงนอนตอนกลางวัน
🎯 ทำไมข้อนี้ถึงถูก:
🎯 ทำไมข้อนี้ถึงถูก: ตามหลัก Sleep Hygiene การนอนหลับกลางวันเป็นเวลานาน (เช่น 2-3 ชั่วโมง) จะไปลดแรงขับการนอนหลับ (Homeostatic sleep drive) ทำให้ในเวลากลางคืนผู้ป่วยจะยิ่งหลับยากขึ้นไปอีก หากจำเป็นต้องงีบหลับกลางวัน แนะนำไม่ควรเกิน 20-30 นาที และไม่ควรงีบหลังเวลา 15.00 น.
🔍 ข้ออื่นผิดเพราะอะไร:
• ข้อ ข.: ถูกต้อง แอลกอฮอล์อาจช่วยให้หลับง่ายขึ้นในตอนแรก แต่จะรบกวนวงจรการนอน (ลด REM sleep) ทำให้หลับไม่สนิทและตื่นบ่อยในช่วงครึ่งหลังของคืน
• ข้อ ค.: ถูกต้อง เป็นเทคนิค Stimulus Control Therapy เพื่อไม่ให้สมองเชื่อมโยงเตียงนอนกับความเครียดหรือความกังวลจากการนอนไม่หลับ
• ข้อ ง.: ถูกต้อง การรักษาเวลาตื่นนอนให้คงที่สม่ำเสมอช่วยปรับและรักษาวงจรนาฬิกาชีวภาพ (Circadian rhythm)
• ข้อ จ.: ถูกต้อง คาเฟอีนเป็นสารกระตุ้นระบบประสาทที่มีค่าครึ่งชีวิตประมาณ 3-7 ชั่วโมง การงดคาเฟอีนช่วงบ่ายและเย็นจะช่วยลดการรบกวนการนอน</t>
        </is>
      </c>
      <c r="L114" s="186" t="inlineStr">
        <is>
          <t>Intermediate</t>
        </is>
      </c>
      <c r="M114" s="186" t="inlineStr">
        <is>
          <t>Psychiatric</t>
        </is>
      </c>
      <c r="N114" s="186" t="inlineStr">
        <is>
          <t>Insomnia &amp; Non-pharmacological Sleep Hygiene</t>
        </is>
      </c>
      <c r="O114" s="185" t="inlineStr">
        <is>
          <t>Clinic</t>
        </is>
      </c>
      <c r="P114" s="186" t="inlineStr">
        <is>
          <t>[RECONSTRUCTED: ปรับแต่งและเติมเต็มบริบทโจทย์/ตัวเลือกเพื่อความสมบูรณ์] ข้อสอบจริง PLE-CC1 ปี 2567 ข้อ 18</t>
        </is>
      </c>
      <c r="Q114" s="185" t="inlineStr">
        <is>
          <t>ข้อสอบจริง</t>
        </is>
      </c>
      <c r="R114" s="185" t="inlineStr">
        <is>
          <t>2567</t>
        </is>
      </c>
      <c r="S114" s="185" t="inlineStr">
        <is>
          <t>CASE_2567_INSOMNIA_01</t>
        </is>
      </c>
    </row>
    <row r="115" ht="24" customHeight="1" s="49">
      <c r="A115" s="185" t="n">
        <v>113</v>
      </c>
      <c r="B115" s="18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t>
        </is>
      </c>
      <c r="C115" s="186" t="inlineStr">
        <is>
          <t>จากอาการและประวัติของผู้ป่วย ข้อความในข้อใด ไม่สอดคล้อง กับเกณฑ์การวินิจฉัยภาวะนอนไม่หลับตามเกณฑ์มาตรฐานสากล (DSM-5 Criteria for Insomnia Disorder)</t>
        </is>
      </c>
      <c r="D115" s="186" t="inlineStr">
        <is>
          <t>ผู้ป่วยต้องมีภาวะหลับไม่สนิทและมีการตื่นบ่อยกลางดึกร่วมด้วยเสมอ จึงจะเข้าเกณฑ์วินิจฉัย (แม้จะมีปัญหาเฉพาะช่วงเริ่มต้นนอนหลับ)</t>
        </is>
      </c>
      <c r="E115" s="186" t="inlineStr">
        <is>
          <t>ผู้ป่วยต้องมีภาวะหลับไม่สนิทและมีการตื่นบ่อยกลางดึกร่วมด้วยเสมอ จึงจะเข้าเกณฑ์วินิจฉัย (แม้จะมีปัญหาเฉพาะช่วงเริ่มต้นนอนหลับ)</t>
        </is>
      </c>
      <c r="F115" s="186" t="inlineStr">
        <is>
          <t>มีความยากลำบากในการเริ่มต้นนอนหลับ (Difficulty initiating sleep)</t>
        </is>
      </c>
      <c r="G115" s="186" t="inlineStr">
        <is>
          <t>อาการนอนไม่หลับส่งผลกระทบอย่างมีนัยสำคัญต่อการทำหน้าที่ทางสังคม การประกอบอาชีพ หรือการดำเนินชีวิตประจำวัน</t>
        </is>
      </c>
      <c r="H115" s="186" t="inlineStr">
        <is>
          <t>ปัญหาการนอนหลับเกิดขึ้นอย่างน้อย 3 คืนต่อสัปดาห์</t>
        </is>
      </c>
      <c r="I115" s="186" t="inlineStr">
        <is>
          <t>ปัญหาการนอนหลับเกิดขึ้นต่อเนื่องเป็นระยะเวลาอย่างน้อย 3 เดือน</t>
        </is>
      </c>
      <c r="J115" s="185" t="inlineStr">
        <is>
          <t>1</t>
        </is>
      </c>
      <c r="K115" s="186" t="inlineStr">
        <is>
          <t>✅ คำตอบที่ถูกต้อง: ข้อ ก. ผู้ป่วยต้องมีภาวะหลับไม่สนิทและมีการตื่นบ่อยกลางดึกร่วมด้วยเสมอ จึงจะเข้าเกณฑ์วินิจฉัย (แม้จะมีปัญหาเฉพาะช่วงเริ่มต้นนอนหลับ)
🎯 ทำไมข้อนี้ถึงถูก:
🎯 ทำไมข้อนี้ถึงถูก: ตามเกณฑ์ DSM-5 การวินิจฉัย Insomnia Disorder กำหนดให้มีความไม่พึงพอใจในปริมาณหรือคุณภาพของการนอนหลับ โดยสัมพันธ์กับอาการอย่างน้อย 1 ข้อ ได้แก่ 1) หลับยากตอนเริ่มต้น (Difficulty initiating sleep) หรือ 2) หลับไม่สนิทตื่นบ่อย (Difficulty maintaining sleep) หรือ 3) ตื่นเช้าตรู่แล้วนอนต่อไม่ได้ (Early-morning awakening) ดังนั้นผู้ป่วยที่มีปัญหาเฉพาะการเริ่มต้นหลับยาก (Sleep onset insomnia) เพียงอย่างเดียว ก็สามารถเข้าเกณฑ์วินิจฉัยได้ โดยไม่จำเป็นต้องมีอาการหลับไม่สนิทตื่นบ่อยร่วมด้วยเสมอไป
🔍 ข้ออื่นผิดเพราะอะไร:
• ข้อ ข.: เป็นเกณฑ์ข้อที่ 1 ของ DSM-5 สำหรับ Sleep-onset insomnia
• ข้อ ค.: เป็นเกณฑ์สำคัญของ DSM-5 ที่กำหนดว่าอาการนอนไม่หลับต้องก่อให้เกิดความทุกข์ทรมานทางคลินิกหรือบกพร่องในการทำงานตอนกลางวัน
• ข้อ ง.: ถูกต้อง เกณฑ์ DSM-5 กำหนดความถี่อย่างน้อย 3 คืนต่อสัปดาห์
• ข้อ จ.: ถูกต้อง เกณฑ์ DSM-5 กำหนดระยะเวลาต่อเนื่องอย่างน้อย 3 เดือน (Persistent insomnia)</t>
        </is>
      </c>
      <c r="L115" s="186" t="inlineStr">
        <is>
          <t>Intermediate</t>
        </is>
      </c>
      <c r="M115" s="186" t="inlineStr">
        <is>
          <t>Psychiatric</t>
        </is>
      </c>
      <c r="N115" s="186" t="inlineStr">
        <is>
          <t>DSM-5 Diagnostic Criteria for Insomnia Disorder</t>
        </is>
      </c>
      <c r="O115" s="185" t="inlineStr">
        <is>
          <t>Clinic</t>
        </is>
      </c>
      <c r="P115" s="186" t="inlineStr">
        <is>
          <t>[RECONSTRUCTED: ปรับแต่งและเติมเต็มบริบทโจทย์/ตัวเลือกเพื่อความสมบูรณ์] ข้อสอบจริง PLE-CC1 ปี 2567 ข้อ 19</t>
        </is>
      </c>
      <c r="Q115" s="185" t="inlineStr">
        <is>
          <t>ข้อสอบจริง</t>
        </is>
      </c>
      <c r="R115" s="185" t="inlineStr">
        <is>
          <t>2567</t>
        </is>
      </c>
      <c r="S115" s="185" t="inlineStr">
        <is>
          <t>CASE_2567_INSOMNIA_01</t>
        </is>
      </c>
    </row>
    <row r="116" ht="24" customHeight="1" s="49">
      <c r="A116" s="185" t="n">
        <v>114</v>
      </c>
      <c r="B116" s="18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t>
        </is>
      </c>
      <c r="C116" s="186" t="inlineStr">
        <is>
          <t>หากผู้ป่วยได้ปรับพฤติกรรมตามหลัก Sleep Hygiene อย่างเต็มที่แล้วแต่อาการเริ่มต้นหลับยาก (Sleep-onset insomnia) ยังคงรบกวนการทำงานอย่างมาก แพทย์ต้องการพิจารณาให้ยาระงับประสาทเพื่อช่วยให้นอนหลับในระยะสั้น (Short-term therapy) ทางเลือกการรักษาด้วยยาในข้อใดมีความเหมาะสมสูงสุดสำหรับปัญหาหลับยากในผู้ป่วยรายนี้</t>
        </is>
      </c>
      <c r="D116" s="186" t="inlineStr">
        <is>
          <t>Zolpidem 5-10 mg รับประทานก่อนนอนทันที (เฉพาะในระยะสั้นไม่เกิน 2-4 สัปดาห์)</t>
        </is>
      </c>
      <c r="E116" s="186" t="inlineStr">
        <is>
          <t>Zolpidem 5-10 mg รับประทานก่อนนอนทันที (เฉพาะในระยะสั้นไม่เกิน 2-4 สัปดาห์)</t>
        </is>
      </c>
      <c r="F116" s="186" t="inlineStr">
        <is>
          <t>Diazepam 10 mg รับประทานก่อนนอน</t>
        </is>
      </c>
      <c r="G116" s="186" t="inlineStr">
        <is>
          <t>Chlorpheniramine 4 mg รับประทานก่อนนอนต่อเนื่องทุกวัน</t>
        </is>
      </c>
      <c r="H116" s="186" t="inlineStr">
        <is>
          <t>สารสกัดใบขี้เหล็กแคปซูล รับประทานต่อเนื่องเป็นประจำ</t>
        </is>
      </c>
      <c r="I116" s="186" t="inlineStr">
        <is>
          <t>Amitriptyline 50 mg รับประทานก่อนนอน</t>
        </is>
      </c>
      <c r="J116" s="185" t="inlineStr">
        <is>
          <t>1</t>
        </is>
      </c>
      <c r="K116" s="186" t="inlineStr">
        <is>
          <t>✅ คำตอบที่ถูกต้อง: ข้อ ก. Zolpidem 5-10 mg รับประทานก่อนนอนทันที (เฉพาะในระยะสั้นไม่เกิน 2-4 สัปดาห์)
🎯 ทำไมข้อนี้ถึงถูก:
🎯 ทำไมข้อนี้ถึงถูก: ผู้ป่วยมีปัญหาเด่นคือการเริ่มต้นนอนหลับยาก (Sleep-onset insomnia) Zolpidem เป็นยานอนหลับในกลุ่ม Non-benzodiazepine receptor agonist (Z-drug) ซึ่งออกฤทธิ์จำเพาะต่อ GABA-A alpha-1 subunit มี onset of action เร็ว (ประมาณ 15-30 นาที) และมีค่าครึ่งชีวิตสั้น (ประมาณ 2-3 ชั่วโมง) จึงช่วยให้เริ่มหลับได้เร็วโดยไม่มีอาการง่วงซึมค้างในตอนเช้า (Minimal hangover effect) เหมาะสำหรับการรักษาในระยะสั้น
🔍 ข้ออื่นผิดเพราะอะไร:
• ข้อ ข.: Diazepam มีค่าครึ่งชีวิตยาวมาก (20-100 ชั่วโมง) และมี Active metabolites ทำให้เกิดอาการง่วงซึมตอนกลางวัน (Daytime sedation) รุนแรง เสี่ยงต่อการเกิดอุบัติเหตุขณะขับรถ
• ข้อ ค.: Chlorpheniramine เป็น First-generation antihistamine ไม่แนะนำให้ใช้รักษาอาการนอนไม่หลับเรื้อรัง เนื่องจากทำให้เกิด Tolerance อย่างรวดเร็ว มีอาการง่วงซึมตอนเช้า และมีผลข้างเคียง anticholinergic
• ข้อ ง.: สารสกัดใบขี้เหล็กถูกยกเลิกการใช้เนื่องจากมีความเสี่ยงต่อพิษต่อตับรุนแรง (Hepatotoxicity)
• ข้อ จ.: Amitriptyline 50 mg เป็นขนาดสูงเกินไปสำหรับช่วยนอนหลับ และมี anticholinergic side effects สูงมาก</t>
        </is>
      </c>
      <c r="L116" s="186" t="inlineStr">
        <is>
          <t>Intermediate</t>
        </is>
      </c>
      <c r="M116" s="186" t="inlineStr">
        <is>
          <t>Psychiatric</t>
        </is>
      </c>
      <c r="N116" s="186" t="inlineStr">
        <is>
          <t>Pharmacotherapy of Insomnia (Z-drugs &amp; Short-acting BZDs)</t>
        </is>
      </c>
      <c r="O116" s="185" t="inlineStr">
        <is>
          <t>Clinic</t>
        </is>
      </c>
      <c r="P116" s="186" t="inlineStr">
        <is>
          <t>[RECONSTRUCTED: ปรับแต่งและเติมเต็มบริบทโจทย์/ตัวเลือกเพื่อความสมบูรณ์] ข้อสอบจริง PLE-CC1 ปี 2567 ข้อ 20</t>
        </is>
      </c>
      <c r="Q116" s="185" t="inlineStr">
        <is>
          <t>ข้อสอบจริง</t>
        </is>
      </c>
      <c r="R116" s="185" t="inlineStr">
        <is>
          <t>2567</t>
        </is>
      </c>
      <c r="S116" s="185" t="inlineStr">
        <is>
          <t>CASE_2567_INSOMNIA_01</t>
        </is>
      </c>
    </row>
    <row r="117" ht="24" customHeight="1" s="49">
      <c r="A117" s="185" t="n">
        <v>115</v>
      </c>
      <c r="B117" s="18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t>
        </is>
      </c>
      <c r="C117" s="186" t="inlineStr">
        <is>
          <t>ภายหลังแพทย์ได้สั่งจ่ายยา Trazodone ขนาดต่ำก่อนนอนเพื่อช่วยให้นอนหลับ โดยแพทย์ได้กำชับให้ระมัดระวังอาการหน้ามืดวิงเวียนเวลาเปลี่ยนท่าทาง (Orthostatic Hypotension) อาการไม่พึงประสงค์ดังกล่าวเกิดจากการที่ยา Trazodone ไปปิดกั้นตัวรับ (Receptor) ชนิดใด</t>
        </is>
      </c>
      <c r="D117" s="186" t="inlineStr">
        <is>
          <t>Alpha-1 adrenergic receptor</t>
        </is>
      </c>
      <c r="E117" s="186" t="inlineStr">
        <is>
          <t>Alpha-1 adrenergic receptor</t>
        </is>
      </c>
      <c r="F117" s="186" t="inlineStr">
        <is>
          <t>Serotonin 5-HT2A receptor</t>
        </is>
      </c>
      <c r="G117" s="186" t="inlineStr">
        <is>
          <t>Muscarinic M1 receptor</t>
        </is>
      </c>
      <c r="H117" s="186" t="inlineStr">
        <is>
          <t>Histamine H1 receptor</t>
        </is>
      </c>
      <c r="I117" s="186" t="inlineStr">
        <is>
          <t>Beta-2 adrenergic receptor</t>
        </is>
      </c>
      <c r="J117" s="185" t="inlineStr">
        <is>
          <t>1</t>
        </is>
      </c>
      <c r="K117" s="186" t="inlineStr">
        <is>
          <t>✅ คำตอบที่ถูกต้อง: ข้อ ก. Alpha-1 adrenergic receptor
🎯 ทำไมข้อนี้ถึงถูก:
🎯 ทำไมข้อนี้ถึงถูก: Trazodone มีฤทธิ์เป็น Potent Alpha-1 Adrenergic Receptor Antagonist เมื่อปิดกั้นตัวรับ alpha-1 บริเวณหลอดเลือดส่วนปลาย จะทำให้หลอดเลือดขยายตัวและสูญเสียการหดตัวชดเชยเมื่อเปลี่ยนอิริยาบถจากท่านอนเป็นท่ายืน นำไปสู่อาการความดันโลหิตตกในท่ายืน (Orthostatic Hypotension) และอาการหน้ามืดวิงเวียน
🔍 ข้ออื่นผิดเพราะอะไร:
• ข้อ ข.: การยับยั้ง 5-HT2A receptor เป็นกลไกหลักในการช่วยให้นอนหลับและลดความวิตกกังวล
• ข้อ ค.: Trazodone มีฤทธิ์ Anticholinergic (M1 blockade) น้อยมากเมื่อเทียบกับยากลุ่ม TCAs
• ข้อ ง.: การปิดกั้น H1 receptor ทำให้เกิดอาการง่วงซึม (Sedation) แต่ไม่ได้ทำให้เกิด orthostatic hypotension โดยตรง
• ข้อ จ.: Trazodone ไม่มีผลปิดกั้น Beta-2 receptor อย่างมีนัยสำคัญทางคลินิก</t>
        </is>
      </c>
      <c r="L117" s="186" t="inlineStr">
        <is>
          <t>Intermediate</t>
        </is>
      </c>
      <c r="M117" s="186" t="inlineStr">
        <is>
          <t>Psychiatric</t>
        </is>
      </c>
      <c r="N117" s="186" t="inlineStr">
        <is>
          <t>Trazodone Adverse Effects &amp; Alpha-1 Blockade</t>
        </is>
      </c>
      <c r="O117" s="185" t="inlineStr">
        <is>
          <t>Clinic</t>
        </is>
      </c>
      <c r="P117" s="186" t="inlineStr">
        <is>
          <t>[RECONSTRUCTED: ปรับแต่งและเติมเต็มบริบทโจทย์/ตัวเลือกเพื่อความสมบูรณ์] ข้อสอบจริง PLE-CC1 ปี 2567 ข้อ 22</t>
        </is>
      </c>
      <c r="Q117" s="185" t="inlineStr">
        <is>
          <t>ข้อสอบจริง</t>
        </is>
      </c>
      <c r="R117" s="185" t="inlineStr">
        <is>
          <t>2567</t>
        </is>
      </c>
      <c r="S117" s="185" t="inlineStr">
        <is>
          <t>CASE_2567_INSOMNIA_01</t>
        </is>
      </c>
    </row>
    <row r="118" ht="24" customHeight="1" s="49">
      <c r="A118" s="185" t="n">
        <v>116</v>
      </c>
      <c r="B118" s="186" t="inlineStr">
        <is>
          <t>ผู้ป่วยชายไทย อายุ 45 ปี มีความตั้งใจจะเลิกสูบบุหรี่อย่างเด็ดขาด โดยผู้ป่วยมีโรคประจำตัวคือ โรคลมชัก (Epilepsy) ควบคุมอาการได้ดีด้วยยาต้านชัก</t>
        </is>
      </c>
      <c r="C118" s="186" t="inlineStr">
        <is>
          <t>ยาช่วยเลิกบุหรี่ในข้อใดต่อไปนี้จัดเป็น 'ข้อห้ามใช้เด็ดขาด' (Contraindication) ในผู้ป่วยรายนี้เนื่องจากมีผลลด Seizure threshold และเพิ่มความเสี่ยงต่อการชักรุนแรง</t>
        </is>
      </c>
      <c r="D118" s="186" t="n"/>
      <c r="E118" s="186" t="inlineStr">
        <is>
          <t>Varenicline tablet</t>
        </is>
      </c>
      <c r="F118" s="186" t="inlineStr">
        <is>
          <t>Bupropion sustained-release tablet</t>
        </is>
      </c>
      <c r="G118" s="186" t="inlineStr">
        <is>
          <t>Nicotine chewing gum</t>
        </is>
      </c>
      <c r="H118" s="186" t="inlineStr">
        <is>
          <t>Nortriptyline tablet</t>
        </is>
      </c>
      <c r="I118" s="186" t="inlineStr">
        <is>
          <t>Cytisine tablet</t>
        </is>
      </c>
      <c r="J118" s="185" t="inlineStr">
        <is>
          <t>2</t>
        </is>
      </c>
      <c r="K118" s="186" t="inlineStr">
        <is>
          <t>✅ คำตอบที่ถูกต้อง: ข้อ ข. Bupropion sustained-release tablet
🎯 ทำไมข้อนี้ถึงถูก:
Bupropion เป็นยากลุ่ม Norepinephrine-Dopamine Reuptake Inhibitor (NDRI) ที่มีฤทธิ์ลดขีดกั้นการชัก (Lowers seizure threshold) อย่างชัดเจนตามขนาดยา จึงมีข้อห้ามใช้อย่างเด็ดขาดในผู้ป่วยที่มีประวัติโรคลมชัก (Seizure disorder), โรคทางสมองที่มีความเสี่ยงต่อการชัก, และผู้ป่วยโรคพฤติกรรมการกินผิดปกติ (Bulimia/Anorexia nervosa)
🔍 ข้ออื่นผิดเพราะอะไร:
• ข้อ ก. Varenicline (Alpha-4 Beta-2 nicotinic receptor partial agonist) สามารถใช้ได้ในผู้ป่วยโรคลมชัก แต่ควรระวังภาวะซึมเศร้าหรืออารมณ์แปรปรวน
• ข้อ ค. Nicotine gum (NRT) มีความปลอดภัยสูงในผู้ป่วยโรคลมชัก ไม่มีผลลดขีดกั้นการชัก
• ข้อ ง. Nortriptyline เป็นยาทางเลือกแถวที่สอง แม้ระวังในโรคลมชักแต่ไม่ใช่ข้อห้ามใช้รุนแรงเท่า Bupropion
• ข้อ จ. Cytisine เป็นยาสมุนไพรช่วยเลิกบุหรี่ ไม่มีข้อห้ามใช้เด็ดขาดในโรคลมชัก</t>
        </is>
      </c>
      <c r="L118" s="186" t="n"/>
      <c r="M118" s="186" t="inlineStr">
        <is>
          <t>Psychiatric</t>
        </is>
      </c>
      <c r="N118" s="186" t="inlineStr">
        <is>
          <t>Smoking Cessation Pharmacotherapy Contraindications</t>
        </is>
      </c>
      <c r="O118" s="185" t="inlineStr">
        <is>
          <t>Clinic</t>
        </is>
      </c>
      <c r="P118" s="186" t="inlineStr">
        <is>
          <t>ข้อสอบจริง PLE-CC1 ปี 2566 Day 1 ข้อ 56 [CASE_2566_SMOKING_01]</t>
        </is>
      </c>
      <c r="Q118" s="185" t="inlineStr">
        <is>
          <t>ข้อสอบจริง</t>
        </is>
      </c>
      <c r="R118" s="185" t="inlineStr">
        <is>
          <t>2566 Day 1</t>
        </is>
      </c>
      <c r="S118" s="185" t="inlineStr">
        <is>
          <t>CASE_2566_SMOKING_01</t>
        </is>
      </c>
    </row>
    <row r="119" ht="24" customHeight="1" s="49">
      <c r="A119" s="185" t="n">
        <v>117</v>
      </c>
      <c r="B119" s="186" t="inlineStr">
        <is>
          <t>ผู้ป่วยได้รับ Nicotine 4 mg gum สำหรับช่วยเลิกบุหรี่ แต่ผู้ป่วยกลับมาพบเภสัชกรแจ้งว่าไม่สามารถใช้ยาได้อย่างต่อเนื่อง เนื่องจากมีอาการแสบร้อนในปาก คอหอย และมีอาการปวดเมื่อยขากรรไกรอย่างมาก</t>
        </is>
      </c>
      <c r="C119" s="186" t="inlineStr">
        <is>
          <t>ในฐานะเภสัชกร ควรให้คำแนะนำแก่ผู้ป่วยเกี่ยวกับเทคนิคการใช้หมากฝรั่งนิโคตินอย่างไรเพื่อแก้ไขปัญหาดังกล่าว</t>
        </is>
      </c>
      <c r="D119" s="186" t="n"/>
      <c r="E119" s="186" t="inlineStr">
        <is>
          <t>แนะนำให้ใช้เทคนิค 'เคี้ยวแล้วพัก' (Chew and Park) โดยเคี้ยวช้าๆ จนรู้สึกเผ็ดซ่า แล้วพักไว้ที่กระพุ้งแก้ม</t>
        </is>
      </c>
      <c r="F119" s="186" t="inlineStr">
        <is>
          <t>แนะนำให้ดื่มน้ำส้มหรือน้ำผลไม้รสเปรี้ยวก่อนเคี้ยวหมากฝรั่งเพื่อลดการระคายเคือง</t>
        </is>
      </c>
      <c r="G119" s="186" t="inlineStr">
        <is>
          <t>แนะนำให้เคี้ยวเร็วๆ แล้วกลืนน้ำลายทันทีเพื่อลดปริมาณยาที่สัมผัสในช่องปาก</t>
        </is>
      </c>
      <c r="H119" s="186" t="inlineStr">
        <is>
          <t>แนะนำให้เคี้ยวต่อเนื่องตลอดเวลา 30 นาทีโดยไม่ต้องหยุดพักเพื่อให้ยานิโคตินหมดเร็วขึ้น</t>
        </is>
      </c>
      <c r="I119" s="186" t="inlineStr">
        <is>
          <t>แนะนำให้ดื่มน้ำเปล่ามากๆ พร้อมกับการเคี้ยวหมากฝรั่งเพื่อช่วยเจือจางความแสบร้อน</t>
        </is>
      </c>
      <c r="J119" s="185" t="inlineStr">
        <is>
          <t>1</t>
        </is>
      </c>
      <c r="K119" s="186" t="inlineStr">
        <is>
          <t>✅ คำตอบที่ถูกต้อง: ข้อ ก. แนะนำให้ใช้เทคนิค 'เคี้ยวแล้วพัก' (Chew and Park) โดยเคี้ยวช้าๆ จนรู้สึกเผ็ดซ่า แล้วพักไว้ที่กระพุ้งแก้ม
🎯 ทำไมข้อนี้ถึงถูก:
หมากฝรั่งนิโคตินไม่ใช่หมากฝรั่งทั่วไป แต่เป็นยาที่ออกแบบให้ดูดซึมผ่านเยื่อบุช่องปาก (Buccal mucosa) เทคนิคที่ถูกต้องคือ 'Chew and Park':
1) เคี้ยวช้าๆ จนกระทั่งเริ่มมีรสเผ็ดซ่าหรือมีรสนิโคติน
2) หยุดเคี้ยวและนำหมากฝรั่งไปพักไว้ระหว่างกระพุ้งแก้มกับเหงือก เพื่อให้นิโคตินค่อยๆ ดูดซึม
3) เมื่อรสเผ็ดซ่าจางลง จึงนำกลับมาเคี้ยวช้าๆ อีกครั้งแล้วพักใหม่ สลับกันประมาณ 30 นาที
การเคี้ยวเร็วเกินไปจะทำให้นิโคตินถูกปลดปล่อยออกมามากเกินไป เกิดอาการแสบร้อนในปาก ระคายเคืองกระเพาะอาหาร สะอึก และปวดกรามจากการเคี้ยว
🔍 ข้ออื่นผิดเพราะอะไร:
• ข้อ ข. ผิดเพราะ: เครื่องดื่มที่เป็นกรด (เช่น น้ำส้ม กาแฟ น้ำอัดลม) จะลดค่า pH ในช่องปาก ทำให้นิโคตินแตกตัวเป็นไอออนและดูดซึมผ่านเยื่อบุช่องปากไม่ได้ ต้องงดเครื่องดื่มเหล่านี้ก่อนและขณะเคี้ยวอย่างน้อย 15 นาที
• ข้อ ค. ผิดเพราะ: การกลืนน้ำลายนิโคตินจะทำให้ระคายเคืองทางเดินอาหาร ปวดท้อง คลื่นไส้ สะอึก และนิโคตินที่ถูกกลืนจะถูก First-pass metabolism ที่ตับทำลายหมด
• ข้อ ง. ผิดเพราะ: การเคี้ยวต่อเนื่องทำให้ปวดขากรรไกรและเกิดผลข้างเคียงรุนแรง
• ข้อ จ. ผิดเพราะ: การดื่มน้ำขณะเคี้ยวจะชะล้างนิโคตินลงสู่กระเพาะอาหาร</t>
        </is>
      </c>
      <c r="L119" s="186" t="n"/>
      <c r="M119" s="186" t="inlineStr">
        <is>
          <t>Psychiatric</t>
        </is>
      </c>
      <c r="N119" s="186" t="inlineStr">
        <is>
          <t>Nicotine Replacement Therapy (NRT Chew and Park)</t>
        </is>
      </c>
      <c r="O119" s="185" t="inlineStr">
        <is>
          <t>Clinic</t>
        </is>
      </c>
      <c r="P119" s="186" t="inlineStr">
        <is>
          <t>ข้อสอบจริง PLE-CC1 ปี 2566 Day 1 ข้อ 57 [CASE_2566_SMOKING_01]</t>
        </is>
      </c>
      <c r="Q119" s="185" t="inlineStr">
        <is>
          <t>ข้อสอบจริง</t>
        </is>
      </c>
      <c r="R119" s="185" t="inlineStr">
        <is>
          <t>2566 Day 1</t>
        </is>
      </c>
      <c r="S119" s="185" t="inlineStr">
        <is>
          <t>CASE_2566_SMOKING_01</t>
        </is>
      </c>
    </row>
    <row r="120">
      <c r="A120" s="185" t="n">
        <v>118</v>
      </c>
      <c r="B120" s="186" t="n"/>
      <c r="C120" s="186" t="inlineStr">
        <is>
          <t>กรอบแนวคิดมาตรฐาน 5A's (Five A's Model) ที่แนะนำโดยองค์การอนามัยโลกและกระทรวงสาธารณสุข สำหรับบุคลากรทางการแพทย์ เพื่อใช้ในการให้คำปรึกษาและปรับเปลี่ยนพฤติกรรมแก่ผู้ป่วยที่ต้องการเลิกสูบบุหรี่ ประกอบด้วยขั้นตอนใดบ้าง</t>
        </is>
      </c>
      <c r="D120" s="186" t="n"/>
      <c r="E120" s="186" t="inlineStr">
        <is>
          <t>Ask, Advise, Assess, Assist, Arrange</t>
        </is>
      </c>
      <c r="F120" s="186" t="inlineStr">
        <is>
          <t>Awareness, Action, Acceptance, Adjustment, Assessment</t>
        </is>
      </c>
      <c r="G120" s="186" t="inlineStr">
        <is>
          <t>Ask, Action, Advise, Apply, Assess</t>
        </is>
      </c>
      <c r="H120" s="186" t="inlineStr">
        <is>
          <t>Analyze, Act, Arrange, Adapt, Appraise</t>
        </is>
      </c>
      <c r="I120" s="186" t="inlineStr">
        <is>
          <t>Assess, Advise, Act, Agree, Assist</t>
        </is>
      </c>
      <c r="J120" s="185" t="inlineStr">
        <is>
          <t>1</t>
        </is>
      </c>
      <c r="K120" s="186" t="inlineStr">
        <is>
          <t>✅ คำตอบที่ถูกต้อง: ข้อ ก. Ask, Advise, Assess, Assist, Arrange
🎯 ทำไมข้อนี้ถึงถูก:
หลักการ 5A's สำหรับการบำบัดรักษาผู้ติดบุหรี่ประกอบด้วย:
1. Ask (ถาม): ซักถามประวัติการสูบบุหรี่ของผู้รับบริการทุกคนอย่างสม่ำเสมอ
2. Advise (แนะนำ): แนะนำให้เลิกสูบบุหรี่อย่างจริงจัง ชัดเจน และสอดคล้องกับปัญหาสุขภาพของผู้ป่วย
3. Assess (ประเมิน): ประเมินความพร้อมและความตั้งใจในการเลิกสูบบุหรี่ในปัจจุบัน
4. Assist (ช่วยเหลือ): ช่วยเหลือวางแผนการเลิก กำหนดวันเลิกบุหรี่ (Quit date) และสนับสนุนการใช้ยาหรือพฤติกรรมบำบัด
5. Arrange (ติดตาม): นัดหมายติดตามผลการเลิกบุหรี่ ป้องกันการกลับไปสูบซ้ำ (Relapse prevention)
🔍 ข้ออื่นผิดเพราะอะไร:
• ข้อ ข. ค. ง. และ จ. ผิดเพราะ: เป็นคำผสมที่ไม่ตรงตามนิยามมาตรฐาน 5A's ของ WHO และ US Public Health Service</t>
        </is>
      </c>
      <c r="L120" s="186" t="n"/>
      <c r="M120" s="186" t="inlineStr">
        <is>
          <t>Psychiatric</t>
        </is>
      </c>
      <c r="N120" s="186" t="inlineStr">
        <is>
          <t>Smoking Cessation Counseling Model (5A Model)</t>
        </is>
      </c>
      <c r="O120" s="185" t="inlineStr">
        <is>
          <t>Clinic</t>
        </is>
      </c>
      <c r="P120" s="186" t="inlineStr">
        <is>
          <t>ข้อสอบจริง PLE-CC1 ปี 2566 Day 1 ข้อ 59 [CASE_2566_SMOKING_01]</t>
        </is>
      </c>
      <c r="Q120" s="185" t="inlineStr">
        <is>
          <t>ข้อสอบจริง</t>
        </is>
      </c>
      <c r="R120" s="185" t="inlineStr">
        <is>
          <t>2566 Day 1</t>
        </is>
      </c>
      <c r="S120" s="185" t="n"/>
    </row>
    <row r="121">
      <c r="A121" s="185" t="n">
        <v>119</v>
      </c>
      <c r="B121" s="186" t="inlineStr">
        <is>
          <t>ทฤษฎีทางพฤติกรรมศาสตร์และสังคมศาสตร์ที่อธิบายว่า พฤติกรรมของบุคคลถูกกำหนดโดย 'ความตั้งใจเชิงพฤติกรรม' (Behavioral Intention) ซึ่งได้รับอิทธิพลจากทัศนคติต่อพฤติกรรม (Attitude toward behavior) และการคล้อยตามกลุ่มอ้างอิงหรือบรรทัดฐานของสังคม (Subjective Norm)</t>
        </is>
      </c>
      <c r="C121" s="186" t="inlineStr">
        <is>
          <t>ทฤษฎีดังกล่าวมีชื่อเรียกว่าอะไร</t>
        </is>
      </c>
      <c r="D121" s="186" t="n"/>
      <c r="E121" s="186" t="inlineStr">
        <is>
          <t>Health Belief Model (HBM)</t>
        </is>
      </c>
      <c r="F121" s="186" t="inlineStr">
        <is>
          <t>Transtheoretical Model (Stages of Change)</t>
        </is>
      </c>
      <c r="G121" s="186" t="inlineStr">
        <is>
          <t>Theory of Reasoned Action (TRA)</t>
        </is>
      </c>
      <c r="H121" s="186" t="inlineStr">
        <is>
          <t>Social Cognitive Theory (SCT)</t>
        </is>
      </c>
      <c r="I121" s="186" t="inlineStr">
        <is>
          <t>Diffusion of Innovations Theory</t>
        </is>
      </c>
      <c r="J121" s="185" t="inlineStr">
        <is>
          <t>3</t>
        </is>
      </c>
      <c r="K121" s="186" t="inlineStr">
        <is>
          <t>✅ คำตอบที่ถูกต้อง: ข้อ ค. Theory of Reasoned Action (TRA)
🎯 ทำไมข้อนี้ถึงถูก:
ทฤษฎีการกระทำด้วยเหตุผล (Theory of Reasoned Action: TRA) ที่พัฒนาโดย Fishbein และ Ajzen ระบุว่า พฤติกรรมที่บุคคลกระทำขึ้นอยู่กับ ความตั้งใจที่จะกระทำพฤติกรรมนั้น (Behavioral Intention) เป็นปัจจัยชี้ขาดโดยตรง ซึ่งความตั้งใจนี้ได้รับอิทธิพลมาจาก 2 ปัจจัยหลักคือ 1) ทัศนคติต่อพฤติกรรม (Attitude toward the behavior) และ 2) การรับรู้การคล้อยตามกลุ่มอ้างอิงหรือบรรทัดฐานทางสังคม (Subjective Norm)
🔍 ข้ออื่นผิดเพราะอะไร:
• ข้อ ก. Health Belief Model เน้นการรับรู้โอกาสเสี่ยง ความรุนแรง ประโยชน์ อุปสรรค และสิ่งชักนำ
• ข้อ ข. Transtheoretical Model เน้นขั้นตอนการเปลี่ยนแปลงพฤติกรรม 5 ขั้นตอน (Precontemplation, Contemplation, Preparation, Action, Maintenance)
• ข้อ ง. Social Cognitive Theory เน้นเรื่อง Self-efficacy และการเรียนรู้ทางสังคม
• ข้อ จ. Diffusion of Innovations เน้นการแพร่กระจายของนวัตกรรมสู่สังคม</t>
        </is>
      </c>
      <c r="L121" s="186" t="n"/>
      <c r="M121" s="186" t="inlineStr">
        <is>
          <t>Psychiatric</t>
        </is>
      </c>
      <c r="N121" s="186" t="inlineStr">
        <is>
          <t>Behavioral Theories &amp; Theory of Reasoned Action</t>
        </is>
      </c>
      <c r="O121" s="185" t="inlineStr">
        <is>
          <t>SAP</t>
        </is>
      </c>
      <c r="P121" s="186" t="inlineStr">
        <is>
          <t>ข้อสอบจริง PLE-CC1 ปี 2566 Day 1 ข้อ 113 [CASE_2566_LAW_01]</t>
        </is>
      </c>
      <c r="Q121" s="185" t="inlineStr">
        <is>
          <t>ข้อสอบจริง</t>
        </is>
      </c>
      <c r="R121" s="185" t="inlineStr">
        <is>
          <t>2566 Day 1</t>
        </is>
      </c>
      <c r="S121" s="185" t="inlineStr">
        <is>
          <t>CASE_2566_LAW_01</t>
        </is>
      </c>
    </row>
    <row r="122">
      <c r="A122" s="185" t="n">
        <v>120</v>
      </c>
      <c r="B122" s="186"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t>
        </is>
      </c>
      <c r="C122" s="186" t="inlineStr">
        <is>
          <t>ผู้ป่วยมีประวัติสูบบุหรี่ 20 มวนต่อวัน ติดต่อกันมา 20 ปี และต้องการสูบบุหรี่มวนแรกทันทีหลังตื่นนอน แพทย์แนะนำให้เริ่มบำบัดเพื่อเลิกบุหรี่ ข้อใดระบุการเลือกขนาดยาและคำแนะนำการใช้หมากฝรั่งนิโคติน (Nicotine gum) ได้อย่างถูกต้อง</t>
        </is>
      </c>
      <c r="D122" s="186" t="n"/>
      <c r="E122" s="186" t="inlineStr">
        <is>
          <t>เริ่มต้นด้วยหมากฝรั่ง Nicotine ขนาด 2 mg เคี้ยวทุก 1-2 ชั่วโมง</t>
        </is>
      </c>
      <c r="F122" s="186" t="inlineStr">
        <is>
          <t>เริ่มต้นด้วยหมากฝรั่ง Nicotine ขนาด 4 mg เคี้ยวทุก 1-2 ชั่วโมง</t>
        </is>
      </c>
      <c r="G122" s="186" t="inlineStr">
        <is>
          <t>ห้ามใช้หมากฝรั่งนิโคตินในผู้ป่วยที่มีภาวะไตวายทุกระยะ</t>
        </is>
      </c>
      <c r="H122" s="186" t="inlineStr">
        <is>
          <t>สามารถดื่มน้ำอัดลม กาแฟ หรือน้ำส้มร่วมด้วยระหว่างเคี้ยวเพื่อลดผลข้างเคียงระคายเคืองคอ</t>
        </is>
      </c>
      <c r="I122" s="186" t="inlineStr">
        <is>
          <t>เคี้ยวหมากฝรั่งอย่างรวดเร็วต่อเนื่องแล้วกลืนน้ำลายทันทีเพื่อให้ยาถูกดูดซึมในทางเดินอาหารได้เร็วที่สุด</t>
        </is>
      </c>
      <c r="J122" s="185" t="inlineStr">
        <is>
          <t>2</t>
        </is>
      </c>
      <c r="K122" s="186" t="inlineStr">
        <is>
          <t>✅ คำตอบที่ถูกต้อง: ข้อ ข. เริ่มต้นด้วยหมากฝรั่ง Nicotine ขนาด 4 mg เคี้ยวทุก 1-2 ชั่วโมง
🎯 ทำไมข้อนี้ถึงถูก:
ตามเกณฑ์การประเมินการติดนิโคติน ผู้ป่วยที่สูบบุหรี่จัด (&gt;= 20 มวนต่อวัน) และต้องการสูบบุหรี่มวนแรกภายใน 30 นาทีหลังตื่นนอน (Time to first cigarette &lt;= 30 minutes) จัดเป็นกลุ่ม High nicotine dependence จึงแนะนำให้เริ่มต้นด้วย Nicotine gum ขนาด 4 mg เคี้ยว 1 ชิ้นทุก 1-2 ชั่วโมง (หากสูบมวนแรกหลังตื่นนอนเกิน 30 นาทีจะเริ่มที่ 2 mg)
🔍 ข้ออื่นผิดเพราะอะไร:
• ข้อ ก. ผิดเพราะขนาด 2 mg เหมาะสำหรับผู้ที่สูบบุหรี่มวนแรกหลังตื่นนอนเกิน 30 นาทีขึ้นไป (Low to moderate dependence)
• ข้อ ค. ผิดเพราะ Nicotine gum ไม่ได้มีข้อห้ามใช้เด็ดขาดในผู้ป่วยไตวาย แม้อาจต้องระวังการขับออก แต่สามารถใช้ได้ภายใต้การดูแล
• ข้อ ง. ผิดเพราะเครื่องดื่มที่มีความเป็นกรด เช่น กาแฟ น้ำผลไม้ หรือน้ำอัดลม จะลดค่า pH ในช่องปาก ทำให้การดูดซึมของนิโคตินผ่านเยื่อบุช่องปากลดลง จึงห้ามดื่มเครื่องดื่มเหล่านี้ภายใน 15 นาทีก่อนและระหว่างเคี้ยวหมากฝรั่ง
• ข้อ จ. ผิดเพราะต้องใช้เทคนิค Chew and Park (เคี้ยวช้าๆ จนรู้สึกเผ็ดซ่า แล้วพักไว้ที่กระพุงแก้ม) เพื่อให้ยาดูดซึมผ่าน Buccal mucosa การเคี้ยวเร็วและกลืนน้ำลายทันทีจะทำให้ยาลงกระเพาะอาหาร เกิดอาการระคายเคือง แสบร้อนยอดอก และถูกทำลายโดย Hepatic first-pass metabolism จนไม่ได้ผล</t>
        </is>
      </c>
      <c r="L122" s="186" t="n"/>
      <c r="M122" s="186" t="inlineStr">
        <is>
          <t>Psychiatric</t>
        </is>
      </c>
      <c r="N122" s="186" t="inlineStr">
        <is>
          <t>Smoking Cessation &amp; Nicotine Dependence</t>
        </is>
      </c>
      <c r="O122" s="185" t="inlineStr">
        <is>
          <t>Clinic</t>
        </is>
      </c>
      <c r="P122" s="186" t="inlineStr">
        <is>
          <t>ข้อสอบจริง PLE-CC1 ปี 2566 Day 2 ข้อ 3 [CASE_2566_COPD_01]</t>
        </is>
      </c>
      <c r="Q122" s="185" t="inlineStr">
        <is>
          <t>ข้อสอบจริง</t>
        </is>
      </c>
      <c r="R122" s="185" t="inlineStr">
        <is>
          <t>2566 Day 2</t>
        </is>
      </c>
      <c r="S122" s="185" t="inlineStr">
        <is>
          <t>CASE_2566_COPD_01</t>
        </is>
      </c>
    </row>
    <row r="123">
      <c r="A123" s="185" t="n">
        <v>121</v>
      </c>
      <c r="B123" s="186" t="inlineStr">
        <is>
          <t>ผู้ป่วยหญิงไทยอายุ 35 ปี มาปรึกษาแพทย์ด้วยอาการใจสั่น มือสั่น หายใจไม่ออก แน่นหน้าอก รู้สึกอึดอัดและวิตกกังวลรุนแรงกลัวว่าจะควบคุมตัวเองไม่ได้ ทุกครั้งที่ต้องขึ้นรถไฟฟ้า BTS ที่มีคนหนาแน่น หรือต้องยืนต่อแถวท่ามกลางฝูงชนเป็นเวลานาน อาการเกิดขึ้นฉับพลันและเป็นซ้ำหลายครั้ง ได้รับการวินิจฉัยเป็น Panic Disorder with Agoraphobia</t>
        </is>
      </c>
      <c r="C123" s="186" t="inlineStr">
        <is>
          <t>อาการทางกายของผู้ป่วย เช่น หัวใจเต้นเร็ว ใจสั่น แน่นหน้าอก และมือสั่น เกิดจากการกระตุ้นการทำงานของระบบประสาทใดเป็นหลัก</t>
        </is>
      </c>
      <c r="D123" s="186" t="n"/>
      <c r="E123" s="186" t="inlineStr">
        <is>
          <t>Sympathetic nervous system</t>
        </is>
      </c>
      <c r="F123" s="186" t="inlineStr">
        <is>
          <t>Parasympathetic nervous system</t>
        </is>
      </c>
      <c r="G123" s="186" t="inlineStr">
        <is>
          <t>Nigrostriatal pathway</t>
        </is>
      </c>
      <c r="H123" s="186" t="inlineStr">
        <is>
          <t>Mesolimbic pathway</t>
        </is>
      </c>
      <c r="I123" s="186" t="inlineStr">
        <is>
          <t>Mesocortical pathway</t>
        </is>
      </c>
      <c r="J123" s="185" t="inlineStr">
        <is>
          <t>1</t>
        </is>
      </c>
      <c r="K123" s="186" t="inlineStr">
        <is>
          <t>✅ คำตอบที่ถูกต้อง: ข้อ ก. Sympathetic nervous system
🎯 ทำไมข้อนี้ถึงถูก:
อาการ Panic attack เกิดจากความแปรปรวนของการทำงานในสมองส่วน Amygdala และ Locus coeruleus ส่งผลให้เกิดการกระตุ้นระบบประสาทอัตโนมัติซิมพาเทติกอย่างรุนแรงและฉับพลัน (Sympathetic nervous system overactivity / Fight-or-flight response) มีการหลั่งสารสื่อประสาท Norepinephrine และ Epinephrine ปริมาณมาก ทำให้เกิดอาการทางกายเด่นชัด ได้แก่ หัวใจเต้นเร็ว ใจสั่น หลอดลมขยายตัว หายใจหอบถี่ มือสั่น และเหงื่อแตก
🔍 ข้ออื่นผิดเพราะอะไร:
• ข้อ ข. ผิดเพราะ Parasympathetic nervous system ทำหน้าที่ตรงกันข้าม (Rest and digest) ช่วยลดอัตราการเต้นของหัวใจและผ่อนคลายกล้ามเนื้อ
• ข้อ ค. ผิดเพราะ Nigrostriatal pathway เป็นวิถีของ Dopamine ในสมองส่วน Basal ganglia ที่ควบคุมการเคลื่อนไหวของกล้ามเนื้อ (เกี่ยวข้องกับโรคพาร์กินสันและ Extrapyramidal symptoms)
• ข้อ ง. และ จ. ผิดเพราะ Mesolimbic และ Mesocortical pathways เป็นวิถีโดปามีนที่ควบคุมอารมณ์ แรงจูงใจ และความคิด (เกี่ยวข้องกับโรคจิตเภท Schizophrenia)</t>
        </is>
      </c>
      <c r="L123" s="186" t="n"/>
      <c r="M123" s="186" t="inlineStr">
        <is>
          <t>Psychiatric</t>
        </is>
      </c>
      <c r="N123" s="186" t="inlineStr">
        <is>
          <t>Panic Disorder &amp; Autonomic Nervous System Pathophysiology</t>
        </is>
      </c>
      <c r="O123" s="185" t="inlineStr">
        <is>
          <t>Clinic</t>
        </is>
      </c>
      <c r="P123" s="186" t="inlineStr">
        <is>
          <t>ข้อสอบจริง PLE-CC1 ปี 2566 Day 2 ข้อ 13 [CASE_2566_PANIC_01]</t>
        </is>
      </c>
      <c r="Q123" s="185" t="inlineStr">
        <is>
          <t>ข้อสอบจริง</t>
        </is>
      </c>
      <c r="R123" s="185" t="inlineStr">
        <is>
          <t>2566 Day 2</t>
        </is>
      </c>
      <c r="S123" s="185" t="inlineStr">
        <is>
          <t>CASE_2566_PANIC_01</t>
        </is>
      </c>
    </row>
    <row r="124">
      <c r="A124" s="185" t="n">
        <v>122</v>
      </c>
      <c r="B124" s="186" t="inlineStr">
        <is>
          <t>ผู้ป่วยหญิงไทยอายุ 35 ปี มาปรึกษาแพทย์ด้วยอาการใจสั่น มือสั่น หายใจไม่ออก แน่นหน้าอก รู้สึกอึดอัดและวิตกกังวลรุนแรงกลัวว่าจะควบคุมตัวเองไม่ได้ ทุกครั้งที่ต้องขึ้นรถไฟฟ้า BTS ที่มีคนหนาแน่น หรือต้องยืนต่อแถวท่ามกลางฝูงชนเป็นเวลานาน อาการเกิดขึ้นฉับพลันและเป็นซ้ำหลายครั้ง ได้รับการวินิจฉัยเป็น Panic Disorder with Agoraphobia</t>
        </is>
      </c>
      <c r="C124" s="186" t="inlineStr">
        <is>
          <t>ตามแนวทางการรักษาโรคตื่นตระหนก (Panic Disorder) ในระยะยาว ข้อใดเป็นการจัดการทางเภสัชบำบัดที่เหมาะสมที่สุด</t>
        </is>
      </c>
      <c r="D124" s="186" t="n"/>
      <c r="E124" s="186" t="inlineStr">
        <is>
          <t>ให้รับประทานยา Alprazolam 0.25 mg วันละ 3 ครั้ง ต่อเนื่องเป็นเวลา 1 ปี</t>
        </is>
      </c>
      <c r="F124" s="186" t="inlineStr">
        <is>
          <t>ให้ยา Risperidone 2 mg ก่อนนอนในระยะสั้น แล้วตามด้วย Fluoxetine 20 mg ในระยะยาว</t>
        </is>
      </c>
      <c r="G124" s="186" t="inlineStr">
        <is>
          <t>เริ่มต้นให้ยากลุ่ม SSRI เช่น Sertraline 50 mg วันละ 1 ครั้ง ต่อเนื่องในระยะยาว</t>
        </is>
      </c>
      <c r="H124" s="186" t="inlineStr">
        <is>
          <t>รับประทานยา Propranolol 10 mg วันละ 3 ครั้ง เพื่อป้องกันระยะยาว 6 เดือน</t>
        </is>
      </c>
      <c r="I124" s="186" t="inlineStr">
        <is>
          <t>ให้ยา Sodium valproate CR 500 mg วันละ 1 ครั้งเพื่อปรับอารมณ์</t>
        </is>
      </c>
      <c r="J124" s="185" t="inlineStr">
        <is>
          <t>3</t>
        </is>
      </c>
      <c r="K124" s="186" t="inlineStr">
        <is>
          <t>✅ คำตอบที่ถูกต้อง: ข้อ ค. เริ่มต้นให้ยากลุ่ม SSRI เช่น Sertraline 50 mg วันละ 1 ครั้ง ต่อเนื่องในระยะยาว
🎯 ทำไมข้อนี้ถึงถูก:
ตามแนวทางสากล (APA และ NICE guidelines) ยาทางเลือกแรกสำหรับการรักษาโรค Panic disorder ในระยะยาว (Maintenance therapy) คือยากลุ่ม SSRIs เช่น Sertraline (เริ่มที่ 25-50 mg/วัน) หรือ SNRIs เนื่องจากมีประสิทธิภาพสูงในการป้องกันการเกิด Panic attack ซ้ำ ปลอดภัย ไม่ทำให้เกิดการดื้อยาหรือติดยา และแนะนำให้รับประทานต่อเนื่องอย่างน้อย 1-2 ปีเพื่อป้องกันการกลับเป็นซ้ำ
🔍 ข้ออื่นผิดเพราะอะไร:
• ข้อ ก. ผิดเพราะ Alprazolam เป็นยากลุ่ม Benzodiazepine ใช้ได้เฉพาะระยะสั้น (2-4 สัปดาห์แรก) เพื่อบรรเทาอาการเฉียบพลันช่วงรอ SSRIs ออกฤทธิ์ การใช้ต่อเนื่องเป็นปีทำให้เกิดการติดยา (Dependence) ดื้อยา (Tolerance) และเกิดอาการถอนยาได้รุนแรง
• ข้อ ข. ผิดเพราะ Risperidone เป็นยารักษาโรคจิต (Antipsychotic) ไม่ได้เป็นยาหลักสำหรับ Panic disorder
• ข้อ ง. ผิดเพราะ Propranolol ช่วยลดอาการใจสั่น autonomic ได้เฉพาะกิจ แต่ไม่สามารถป้องกันการเกิด Panic disorder ในระยะยาวได้
• ข้อ จ. ผิดเพราะ Sodium valproate เป็นยากันชักและ Mood stabilizer ใช้สำหรับ Bipolar disorder ไม่ใช่ยาเลือกแรกของ Panic disorder</t>
        </is>
      </c>
      <c r="L124" s="186" t="n"/>
      <c r="M124" s="186" t="inlineStr">
        <is>
          <t>Psychiatric</t>
        </is>
      </c>
      <c r="N124" s="186" t="inlineStr">
        <is>
          <t>Panic Disorder &amp; SSRI Long-term Pharmacotherapy</t>
        </is>
      </c>
      <c r="O124" s="185" t="inlineStr">
        <is>
          <t>Clinic</t>
        </is>
      </c>
      <c r="P124" s="186" t="inlineStr">
        <is>
          <t>ข้อสอบจริง PLE-CC1 ปี 2566 Day 2 ข้อ 14 [CASE_2566_PANIC_01]</t>
        </is>
      </c>
      <c r="Q124" s="185" t="inlineStr">
        <is>
          <t>ข้อสอบจริง</t>
        </is>
      </c>
      <c r="R124" s="185" t="inlineStr">
        <is>
          <t>2566 Day 2</t>
        </is>
      </c>
      <c r="S124" s="185" t="inlineStr">
        <is>
          <t>CASE_2566_PANIC_01</t>
        </is>
      </c>
    </row>
    <row r="125">
      <c r="A125" s="185" t="n">
        <v>123</v>
      </c>
      <c r="B125" s="186" t="inlineStr">
        <is>
          <t>ผู้ป่วยหญิงไทยอายุ 35 ปี ได้รับการวินิจฉัยเป็น Panic Disorder with Agoraphobia และแพทย์ต้องการสั่งใช้ยากลุ่ม Benzodiazepines เพื่อบรรเทาอาการตื่นตระหนกเฉียบพลันในระยะสั้น</t>
        </is>
      </c>
      <c r="C125" s="186" t="inlineStr">
        <is>
          <t>ยากลุ่ม Benzodiazepines ในข้อใดมีค่าครึ่งชีวิตการกำจัดยา (Elimination half-life) สั้นที่สุด และไม่มี Active metabolites สะสมในร่างกายยาวนาน</t>
        </is>
      </c>
      <c r="D125" s="186" t="n"/>
      <c r="E125" s="186" t="inlineStr">
        <is>
          <t>Lorazepam</t>
        </is>
      </c>
      <c r="F125" s="186" t="inlineStr">
        <is>
          <t>Diazepam</t>
        </is>
      </c>
      <c r="G125" s="186" t="inlineStr">
        <is>
          <t>Clorazepate</t>
        </is>
      </c>
      <c r="H125" s="186" t="inlineStr">
        <is>
          <t>Chlordiazepoxide</t>
        </is>
      </c>
      <c r="I125" s="186" t="inlineStr">
        <is>
          <t>Clonazepam</t>
        </is>
      </c>
      <c r="J125" s="185" t="inlineStr">
        <is>
          <t>1</t>
        </is>
      </c>
      <c r="K125" s="186" t="inlineStr">
        <is>
          <t>✅ คำตอบที่ถูกต้อง: ข้อ ก. Lorazepam
🎯 ทำไมข้อนี้ถึงถูก:
ในบรรดาตัวเลือกที่กำหนด Lorazepam จัดเป็น Intermediate-acting Benzodiazepine ที่มี Elimination half-life สั้นที่สุด (ประมาณ 10-20 ชั่วโมง) และมีวิถีเมแทบอลิซึมที่ผ่าน Phase II Glucuronidation โดยตรง (จัดอยู่ในกลุ่ม LOT: Lorazepam, Oxazepam, Temazepam) ได้สารประกอบที่ไม่มีฤทธิ์ (Inactive glucuronide) จึงไม่มี Active metabolites สะสมในร่างกาย ทำให้ขับออกจากร่างกายได้เร็วกว่าตัวเลือกอื่น
🔍 ข้ออื่นผิดเพราะอะไร:
• ข้อ ข., ค. และ ง. ผิดเพราะ Diazepam, Clorazepate และ Chlordiazepoxide ถูกเปลี่ยนผ่าน CYP450 กลายเป็น Active metabolite คือ Desmethyldiazepam (Nordiazepam) ซึ่งมีค่าครึ่งชีวิตยาวนานมากถึง 50-100 ชั่วโมง จัดเป็น Long-acting BZDs
• ข้อ จ. ผิดเพราะ Clonazepam มีค่าครึ่งชีวิตยาวนานประมาณ 30-40 ชั่วโมง ซึ่งยาวนานกว่า Lorazepam อย่างชัดเจน</t>
        </is>
      </c>
      <c r="L125" s="186" t="n"/>
      <c r="M125" s="186" t="inlineStr">
        <is>
          <t>Psychiatric</t>
        </is>
      </c>
      <c r="N125" s="186" t="inlineStr">
        <is>
          <t>Benzodiazepines Pharmacokinetics &amp; Half-life</t>
        </is>
      </c>
      <c r="O125" s="185" t="inlineStr">
        <is>
          <t>Clinic</t>
        </is>
      </c>
      <c r="P125" s="186" t="inlineStr">
        <is>
          <t>ข้อสอบจริง PLE-CC1 ปี 2566 Day 2 ข้อ 15 [CASE_2566_PANIC_01]</t>
        </is>
      </c>
      <c r="Q125" s="185" t="inlineStr">
        <is>
          <t>ข้อสอบจริง</t>
        </is>
      </c>
      <c r="R125" s="185" t="inlineStr">
        <is>
          <t>2566 Day 2</t>
        </is>
      </c>
      <c r="S125" s="185" t="inlineStr">
        <is>
          <t>CASE_2566_PANIC_01</t>
        </is>
      </c>
    </row>
    <row r="126">
      <c r="A126" s="185" t="n">
        <v>124</v>
      </c>
      <c r="B126" s="186" t="inlineStr">
        <is>
          <t>ผู้หญิงอายุ 33 ปี มีน้ำหนักตัว 70 กิโลกรัม ส่วนสูง 160 เซนติเมตร (BMI 27.34 kg/m2) มีความกังวลเกี่ยวกับผลข้างเคียงของยาต่างๆ ที่อาจทำให้น้ำหนักตัวเพิ่มขึ้น</t>
        </is>
      </c>
      <c r="C126" s="186" t="inlineStr">
        <is>
          <t>ยาที่มีกลไกการออกฤทธิ์ทางเภสัชวิทยาในข้อใด มีโอกาสส่งผลให้เกิดความอยากอาหารเพิ่มขึ้นและทำให้น้ำหนักตัวเพิ่มขึ้น (Weight gain) ได้มากที่สุด</t>
        </is>
      </c>
      <c r="D126" s="186" t="n"/>
      <c r="E126" s="186" t="inlineStr">
        <is>
          <t>ยับยั้ง Histamine H1 receptor และ Serotonin 5-HT2C receptor</t>
        </is>
      </c>
      <c r="F126" s="186" t="inlineStr">
        <is>
          <t>กระตุ้น Alpha-1 adrenergic receptor</t>
        </is>
      </c>
      <c r="G126" s="186" t="inlineStr">
        <is>
          <t>ยับยั้ง Muscarinic M2 receptor</t>
        </is>
      </c>
      <c r="H126" s="186" t="inlineStr">
        <is>
          <t>กระตุ้น Dopamine D2 receptor</t>
        </is>
      </c>
      <c r="I126" s="186" t="inlineStr">
        <is>
          <t>กระตุ้น GABA-A receptor</t>
        </is>
      </c>
      <c r="J126" s="185" t="inlineStr">
        <is>
          <t>1</t>
        </is>
      </c>
      <c r="K126" s="186" t="inlineStr">
        <is>
          <t>✅ คำตอบที่ถูกต้อง: ข้อ ก. ยับยั้ง Histamine H1 receptor และ Serotonin 5-HT2C receptor
🎯 ทำไมข้อนี้ถึงถูก:
ยาทางจิตเวชที่ทำให้น้ำหนักตัวเพิ่มขึ้นอย่างมาก เช่น ยากลุ่ม Atypical antipsychotics (Olanzapine, Clozapine) หรือยากลุ่ม Antidepressants (Mirtazapine) มีกลไกหลักร่วมกันคือ การยับยั้งตัวรับ Histamine H1 receptor และ Serotonin 5-HT2C receptor ในสมองส่วนไฮโปทาลามัส ซึ่งตัวรับทั้งสองนี้ทำหน้าที่ระงับความอยากอาหาร เมื่อถูกปิดกั้นจะส่งผลให้ศูนย์ความอยากอาหารทำงานเพิ่มขึ้นอย่างรุนแรง (Hyperphagia) ทำให้ผู้ป่วยรู้สึกหิวตลอดเวลาและนำไปสู่ภาวะน้ำหนักตัวเพิ่มขึ้นและเมแทบอลิกซินโดรม
🔍 ข้ออื่นผิดเพราะอะไร:
• ข้อ ข. การกระตุ้น Alpha-1 receptor มักทำให้หลอดเลือดหดตัวและความดันโลหิตสูงขึ้น ไม่ได้ทำให้น้ำหนักตัวเพิ่มขึ้น
• ข้อ ค. การยับยั้ง M2 receptor ในหัวใจทำให้หัวใจเต้นเร็วขึ้น ไม่ได้ส่งผลต่อน้ำหนักตัว
• ข้อ ง. การกระตุ้น D2 receptor มักลดความอยากอาหาร หรือทำให้คลื่นไส้อาเจียน
• ข้อ จ. การกระตุ้น GABA-A receptor ทำให้เกิดฤทธิ์สงบประสาท คลายกังวล และง่วงซึม แต่ไม่ใช่กลไกหลักของการเพิ่มน้ำหนักตัวรุนแรง</t>
        </is>
      </c>
      <c r="L126" s="186" t="n"/>
      <c r="M126" s="186" t="inlineStr">
        <is>
          <t>Psychiatric</t>
        </is>
      </c>
      <c r="N126" s="186" t="inlineStr">
        <is>
          <t>Drug-induced Weight Gain &amp; Receptor Mechanisms</t>
        </is>
      </c>
      <c r="O126" s="185" t="inlineStr">
        <is>
          <t>Clinic</t>
        </is>
      </c>
      <c r="P126" s="186" t="inlineStr">
        <is>
          <t>ข้อสอบจริง PLE-CC1 ปี 2566 Day 2 ข้อ 23 [CASE_2566_OBESITY_01]</t>
        </is>
      </c>
      <c r="Q126" s="185" t="inlineStr">
        <is>
          <t>ข้อสอบจริง</t>
        </is>
      </c>
      <c r="R126" s="185" t="inlineStr">
        <is>
          <t>2566 Day 2</t>
        </is>
      </c>
      <c r="S126" s="185" t="inlineStr">
        <is>
          <t>CASE_2566_OBESITY_01</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U166"/>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D3" s="186" t="n"/>
      <c r="E3" s="186" t="inlineStr">
        <is>
          <t>Short-acting beta-2 agonist (SABA) เดี่ยวๆ (เช่น Salbutamol MDI)</t>
        </is>
      </c>
      <c r="F3" s="186" t="inlineStr">
        <is>
          <t>Inhaled corticosteroid + Formoterol (ICS-Formoterol ขนาดต่ำ)</t>
        </is>
      </c>
      <c r="G3" s="186" t="inlineStr">
        <is>
          <t>Oral Prednisolone 30 mg</t>
        </is>
      </c>
      <c r="H3" s="186" t="inlineStr">
        <is>
          <t>Ipratropium bromide MDI</t>
        </is>
      </c>
      <c r="I3" s="188" t="inlineStr">
        <is>
          <t>Theophylline sustained-release</t>
        </is>
      </c>
      <c r="J3" s="185" t="inlineStr">
        <is>
          <t>2</t>
        </is>
      </c>
      <c r="K3" s="186" t="inlineStr">
        <is>
          <t>✅ คำตอบที่ถูกต้อง: ข้อ ข. Inhaled corticosteroid + Formoterol (ICS-Formoterol ขนาดต่ำ)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t>
        </is>
      </c>
      <c r="L3" s="186" t="n"/>
      <c r="M3" s="186" t="inlineStr">
        <is>
          <t>Pulmonary</t>
        </is>
      </c>
      <c r="N3" s="186" t="inlineStr">
        <is>
          <t>Asthma</t>
        </is>
      </c>
      <c r="O3" s="185" t="inlineStr">
        <is>
          <t>Clinic</t>
        </is>
      </c>
      <c r="P3" s="186" t="inlineStr">
        <is>
          <t>ข้อ 1 เล่มม่วง</t>
        </is>
      </c>
      <c r="Q3" s="185" t="inlineStr">
        <is>
          <t>แบบฝึกหัด</t>
        </is>
      </c>
      <c r="R3" s="185" t="inlineStr">
        <is>
          <t>เล่มม่วง</t>
        </is>
      </c>
      <c r="S3" s="185" t="n"/>
    </row>
    <row r="4" ht="24" customHeight="1" s="49">
      <c r="A4" s="187" t="n">
        <v>2</v>
      </c>
      <c r="B4" s="18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t>
        </is>
      </c>
      <c r="C4" s="186" t="inlineStr">
        <is>
          <t>ข้อใดไม่ใช่เป้าหมายการรักษาของผู้ป่วยโรคหืดรายนี้</t>
        </is>
      </c>
      <c r="D4" s="186" t="n"/>
      <c r="E4" s="186" t="inlineStr">
        <is>
          <t>เพื่อให้สามารถดำเนินชีวิตได้ปกติ</t>
        </is>
      </c>
      <c r="F4" s="186" t="inlineStr">
        <is>
          <t>เพื่อให้ควบคุมอาการของโรคได้</t>
        </is>
      </c>
      <c r="G4" s="186" t="inlineStr">
        <is>
          <t>เพื่อหลีกเลี่ยงอาการไม่พึงประสงค์อันเนื่องมาจากยารับประทาน</t>
        </is>
      </c>
      <c r="H4" s="186" t="inlineStr">
        <is>
          <t>เพื่อป้องกันการเกิดอาการเรื้อรัง</t>
        </is>
      </c>
      <c r="I4" s="188" t="inlineStr">
        <is>
          <t>เพื่อป้องกันการทำลายเนื้อเยื่อปอด</t>
        </is>
      </c>
      <c r="J4" s="185" t="inlineStr">
        <is>
          <t>5</t>
        </is>
      </c>
      <c r="K4" s="186" t="inlineStr">
        <is>
          <t>✅ คำตอบที่ถูกต้อง: ข้อ จ. เพื่อป้องกันการทำลายเนื้อเยื่อปอด
🎯 ทำไมข้อนี้ถึงถูก: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t>
        </is>
      </c>
      <c r="L4" s="186" t="n"/>
      <c r="M4" s="186" t="inlineStr">
        <is>
          <t>Pulmonary</t>
        </is>
      </c>
      <c r="N4" s="186" t="inlineStr">
        <is>
          <t>Asthma</t>
        </is>
      </c>
      <c r="O4" s="185" t="inlineStr">
        <is>
          <t>Clinic</t>
        </is>
      </c>
      <c r="P4" s="186" t="inlineStr">
        <is>
          <t>ข้อ 1 เล่มม่วง</t>
        </is>
      </c>
      <c r="Q4" s="185" t="inlineStr">
        <is>
          <t>แบบฝึกหัด</t>
        </is>
      </c>
      <c r="R4" s="185" t="inlineStr">
        <is>
          <t>เล่มม่วง</t>
        </is>
      </c>
      <c r="S4" s="185" t="n"/>
    </row>
    <row r="5" ht="24" customHeight="1" s="49">
      <c r="A5" s="187" t="n">
        <v>3</v>
      </c>
      <c r="B5" s="18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t>
        </is>
      </c>
      <c r="C5" s="186" t="inlineStr">
        <is>
          <t>ข้อใดที่มีโอกาสน้อยที่สุดในการกระตุ้นการเกิดอาการหอบหืด</t>
        </is>
      </c>
      <c r="D5" s="186" t="n"/>
      <c r="E5" s="186" t="inlineStr">
        <is>
          <t>เดินขึ้นบันได 2 ชั้น</t>
        </is>
      </c>
      <c r="F5" s="186" t="inlineStr">
        <is>
          <t>อากาศร้อน</t>
        </is>
      </c>
      <c r="G5" s="186" t="inlineStr">
        <is>
          <t>ขนแมว</t>
        </is>
      </c>
      <c r="H5" s="186" t="inlineStr">
        <is>
          <t>ฝุ่น</t>
        </is>
      </c>
      <c r="I5" s="188" t="inlineStr">
        <is>
          <t>ควันบุหรี่</t>
        </is>
      </c>
      <c r="J5" s="185" t="inlineStr">
        <is>
          <t>2</t>
        </is>
      </c>
      <c r="K5" s="186" t="inlineStr">
        <is>
          <t>✅ คำตอบที่ถูกต้อง: ข้อ ข. อากาศร้อน
🎯 ทำไมข้อนี้ถึงถูก: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t>
        </is>
      </c>
      <c r="L5" s="186" t="n"/>
      <c r="M5" s="186" t="inlineStr">
        <is>
          <t>Pulmonary</t>
        </is>
      </c>
      <c r="N5" s="186" t="inlineStr">
        <is>
          <t>Asthma</t>
        </is>
      </c>
      <c r="O5" s="185" t="inlineStr">
        <is>
          <t>Clinic</t>
        </is>
      </c>
      <c r="P5" s="186" t="inlineStr">
        <is>
          <t>ข้อ 2 เล่มม่วง</t>
        </is>
      </c>
      <c r="Q5" s="185" t="inlineStr">
        <is>
          <t>แบบฝึกหัด</t>
        </is>
      </c>
      <c r="R5" s="185" t="inlineStr">
        <is>
          <t>เล่มม่วง</t>
        </is>
      </c>
      <c r="S5" s="185" t="n"/>
    </row>
    <row r="6" ht="24" customHeight="1" s="49">
      <c r="A6" s="187" t="n">
        <v>4</v>
      </c>
      <c r="B6" s="18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t>
        </is>
      </c>
      <c r="C6" s="186" t="inlineStr">
        <is>
          <t>ข้อใดถูกต้องเกี่ยวกับยา salbutamol MDI</t>
        </is>
      </c>
      <c r="D6" s="186" t="n"/>
      <c r="E6" s="186" t="inlineStr">
        <is>
          <t>ตัวยามีฤทธิ์เป็น long-acting beta 2 antagonist</t>
        </is>
      </c>
      <c r="F6" s="186" t="inlineStr">
        <is>
          <t>หากใช้ร่วมกับ inhaled steroid ให้พ่น steroid ก่อน</t>
        </is>
      </c>
      <c r="G6" s="186" t="inlineStr">
        <is>
          <t>ผู้ป่วยทุกรายควรพกติดตัวไว้ตลอดเวลาเพราะเป็นยาช่วยบรรเทาอาการ</t>
        </is>
      </c>
      <c r="H6" s="186" t="inlineStr">
        <is>
          <t>เวลาเกิด attack ให้พ่น 2-4 puffs ทุกหนึ่งชั่วโมงอย่างมากที่สุด 3 ครั้ง</t>
        </is>
      </c>
      <c r="I6" s="188" t="inlineStr">
        <is>
          <t>ที่ห้องฉุกเฉินเปลี่ยนไปให้เป็นรูปแบบยาฉีดให้ออกฤทธิ์เร็วและเพิ่ม bioavailability</t>
        </is>
      </c>
      <c r="J6" s="185" t="inlineStr">
        <is>
          <t>3</t>
        </is>
      </c>
      <c r="K6" s="186" t="inlineStr">
        <is>
          <t>✅ คำตอบที่ถูกต้อง: ข้อ ค. ผู้ป่วยทุกรายควรพกติดตัวไว้ตลอดเวลาเพราะเป็นยาช่วยบรรเทาอาการ
🎯 ทำไมข้อนี้ถึงถูก: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t>
        </is>
      </c>
      <c r="L6" s="186" t="n"/>
      <c r="M6" s="186" t="inlineStr">
        <is>
          <t>Pulmonary</t>
        </is>
      </c>
      <c r="N6" s="186" t="inlineStr">
        <is>
          <t>Asthma</t>
        </is>
      </c>
      <c r="O6" s="185" t="inlineStr">
        <is>
          <t>Clinic</t>
        </is>
      </c>
      <c r="P6" s="186" t="inlineStr">
        <is>
          <t>ข้อ 3 เล่มม่วง</t>
        </is>
      </c>
      <c r="Q6" s="185" t="inlineStr">
        <is>
          <t>แบบฝึกหัด</t>
        </is>
      </c>
      <c r="R6" s="185" t="inlineStr">
        <is>
          <t>เล่มม่วง</t>
        </is>
      </c>
      <c r="S6" s="185" t="n"/>
    </row>
    <row r="7" ht="24" customHeight="1" s="49">
      <c r="A7" s="187" t="n">
        <v>5</v>
      </c>
      <c r="B7" s="18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t>
        </is>
      </c>
      <c r="C7" s="186" t="inlineStr">
        <is>
          <t>ถ้าแพทย์์ได้สั่งยาเพิ่มอีก 1 ชนิด ข้อใดต่อไปนี้เหมาะสมที่สุด</t>
        </is>
      </c>
      <c r="D7" s="186" t="n"/>
      <c r="E7" s="186" t="inlineStr">
        <is>
          <t>Inhaled formoterol ครั้งละ 3 puffs ก่อนนอน</t>
        </is>
      </c>
      <c r="F7" s="186" t="inlineStr">
        <is>
          <t>Zileuton ครั้งละ 1 เม็ด วันละ 4 ครั้ง</t>
        </is>
      </c>
      <c r="G7" s="186" t="inlineStr">
        <is>
          <t>Sustained-released theophylline ครั้งละ 1 เม็ด วันละ 2 ครั้ง</t>
        </is>
      </c>
      <c r="H7" s="186" t="inlineStr">
        <is>
          <t>Inhaled budesonide ครั้งละ 1 puffs วันละ 2 ครั้ง</t>
        </is>
      </c>
      <c r="I7" s="188" t="inlineStr">
        <is>
          <t>Ketotifen (1mg/tablet) ครั้งละ 1 เม็ด วันละ 2 ครั้ง</t>
        </is>
      </c>
      <c r="J7" s="185" t="inlineStr">
        <is>
          <t>4</t>
        </is>
      </c>
      <c r="K7" s="186" t="inlineStr">
        <is>
          <t>✅ คำตอบที่ถูกต้อง: ข้อ ง. Inhaled budesonide ครั้งละ 1 puffs วันละ 2 ครั้ง
🎯 ทำไมข้อนี้ถึงถูก: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t>
        </is>
      </c>
      <c r="L7" s="186" t="n"/>
      <c r="M7" s="186" t="inlineStr">
        <is>
          <t>Pulmonary</t>
        </is>
      </c>
      <c r="N7" s="186" t="inlineStr">
        <is>
          <t>Asthma</t>
        </is>
      </c>
      <c r="O7" s="185" t="inlineStr">
        <is>
          <t>Clinic</t>
        </is>
      </c>
      <c r="P7" s="186" t="inlineStr">
        <is>
          <t>ข้อ 4 เล่มม่วง</t>
        </is>
      </c>
      <c r="Q7" s="185" t="inlineStr">
        <is>
          <t>แบบฝึกหัด</t>
        </is>
      </c>
      <c r="R7" s="185" t="inlineStr">
        <is>
          <t>เล่มม่วง</t>
        </is>
      </c>
      <c r="S7" s="185" t="n"/>
    </row>
    <row r="8" ht="24" customHeight="1" s="49">
      <c r="A8" s="187" t="n">
        <v>6</v>
      </c>
      <c r="B8" s="186" t="n"/>
      <c r="C8" s="186"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D8" s="186" t="n"/>
      <c r="E8" s="186" t="inlineStr">
        <is>
          <t>Inhaled salmeterol DPI ครั้งละ 1 blister ทุก 12 ชม.</t>
        </is>
      </c>
      <c r="F8" s="186" t="inlineStr">
        <is>
          <t>Inhaled cromolyn MDI (1mg/puff) ครั้งละ 2 puff วันละ 3 ครั้ง</t>
        </is>
      </c>
      <c r="G8" s="186" t="inlineStr">
        <is>
          <t>Inhaled fluticasone + salmeterol DPI ครั้งละ 1 puff วันละ 2 ครั้ง</t>
        </is>
      </c>
      <c r="H8" s="186" t="inlineStr">
        <is>
          <t>Prednisolone (5 mg/tab) ครั้งละ 5 เม็ด หลังอาหาร เช้า เย็น</t>
        </is>
      </c>
      <c r="I8" s="188" t="inlineStr">
        <is>
          <t>Inhaled ipratropium MDI ครั้งละ 2 puff วันละ 3 ครั้ง</t>
        </is>
      </c>
      <c r="J8" s="185" t="inlineStr">
        <is>
          <t>3</t>
        </is>
      </c>
      <c r="K8" s="186" t="inlineStr">
        <is>
          <t>✅ คำตอบที่ถูกต้อง: ข้อ ค. Inhaled fluticasone + salmeterol DPI ครั้งละ 1 puff วันละ 2 ครั้ง
🎯 ทำไมข้อนี้ถึงถูก: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t>
        </is>
      </c>
      <c r="L8" s="186" t="n"/>
      <c r="M8" s="186" t="inlineStr">
        <is>
          <t>Pulmonary</t>
        </is>
      </c>
      <c r="N8" s="186" t="inlineStr">
        <is>
          <t>Asthma</t>
        </is>
      </c>
      <c r="O8" s="185" t="inlineStr">
        <is>
          <t>Clinic</t>
        </is>
      </c>
      <c r="P8" s="186" t="inlineStr">
        <is>
          <t>ข้อ 5 เล่มม่วง</t>
        </is>
      </c>
      <c r="Q8" s="185" t="inlineStr">
        <is>
          <t>แบบฝึกหัด</t>
        </is>
      </c>
      <c r="R8" s="185" t="inlineStr">
        <is>
          <t>เล่มม่วง</t>
        </is>
      </c>
      <c r="S8" s="185" t="n"/>
    </row>
    <row r="9" ht="24" customHeight="1" s="49">
      <c r="A9" s="187" t="n">
        <v>7</v>
      </c>
      <c r="B9" s="186" t="n"/>
      <c r="C9" s="186" t="inlineStr">
        <is>
          <t>การใช้น้ำกลั้วคอแล้วบ้วนทิ้งหลังพ่นยา steroid ป้องกันผลข้างเคียงใดได้มากที่สุด</t>
        </is>
      </c>
      <c r="D9" s="186" t="n"/>
      <c r="E9" s="186" t="inlineStr">
        <is>
          <t>Sore throat</t>
        </is>
      </c>
      <c r="F9" s="186" t="inlineStr">
        <is>
          <t>Pharyngitis</t>
        </is>
      </c>
      <c r="G9" s="186" t="inlineStr">
        <is>
          <t>Metallic taste</t>
        </is>
      </c>
      <c r="H9" s="186" t="inlineStr">
        <is>
          <t>Gingivitis</t>
        </is>
      </c>
      <c r="I9" s="188" t="inlineStr">
        <is>
          <t>Oral thrush</t>
        </is>
      </c>
      <c r="J9" s="185" t="inlineStr">
        <is>
          <t>5</t>
        </is>
      </c>
      <c r="K9" s="186" t="inlineStr">
        <is>
          <t>✅ คำตอบที่ถูกต้อง: ข้อ จ. Oral thrush
🎯 ทำไมข้อนี้ถึงถูก: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t>
        </is>
      </c>
      <c r="L9" s="186" t="n"/>
      <c r="M9" s="186" t="inlineStr">
        <is>
          <t>Pulmonary</t>
        </is>
      </c>
      <c r="N9" s="186" t="inlineStr">
        <is>
          <t>Asthma</t>
        </is>
      </c>
      <c r="O9" s="185" t="inlineStr">
        <is>
          <t>Clinic</t>
        </is>
      </c>
      <c r="P9" s="186" t="inlineStr">
        <is>
          <t>ข้อ 6 เล่มม่วง</t>
        </is>
      </c>
      <c r="Q9" s="185" t="inlineStr">
        <is>
          <t>แบบฝึกหัด</t>
        </is>
      </c>
      <c r="R9" s="185" t="inlineStr">
        <is>
          <t>เล่มม่วง</t>
        </is>
      </c>
      <c r="S9" s="185" t="n"/>
    </row>
    <row r="10" ht="24" customHeight="1" s="49">
      <c r="A10" s="187" t="n">
        <v>8</v>
      </c>
      <c r="B10" s="186" t="n"/>
      <c r="C10" s="186" t="inlineStr">
        <is>
          <t>ยาใดต่อไปนี้ไม่เกิดปฏิกิริยาเมื่อรับประทานร่วมกับ theophylline</t>
        </is>
      </c>
      <c r="D10" s="186" t="n"/>
      <c r="E10" s="186" t="inlineStr">
        <is>
          <t>Ciprofloxacin</t>
        </is>
      </c>
      <c r="F10" s="186" t="inlineStr">
        <is>
          <t>Fluvoxamine</t>
        </is>
      </c>
      <c r="G10" s="186" t="inlineStr">
        <is>
          <t>Cimetidine</t>
        </is>
      </c>
      <c r="H10" s="186" t="inlineStr">
        <is>
          <t>Amoxicillin</t>
        </is>
      </c>
      <c r="I10" s="188" t="inlineStr">
        <is>
          <t>Rifampicin</t>
        </is>
      </c>
      <c r="J10" s="185" t="inlineStr">
        <is>
          <t>4</t>
        </is>
      </c>
      <c r="K10" s="186" t="inlineStr">
        <is>
          <t>✅ คำตอบที่ถูกต้อง: ข้อ ง. Amoxicillin
🎯 ทำไมข้อนี้ถึงถูก: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t>
        </is>
      </c>
      <c r="L10" s="186" t="n"/>
      <c r="M10" s="186" t="inlineStr">
        <is>
          <t>Pulmonary</t>
        </is>
      </c>
      <c r="N10" s="186" t="inlineStr">
        <is>
          <t>Asthma</t>
        </is>
      </c>
      <c r="O10" s="185" t="inlineStr">
        <is>
          <t>Clinic</t>
        </is>
      </c>
      <c r="P10" s="186" t="inlineStr">
        <is>
          <t>ข้อ 7 เล่มม่วง</t>
        </is>
      </c>
      <c r="Q10" s="185" t="inlineStr">
        <is>
          <t>แบบฝึกหัด</t>
        </is>
      </c>
      <c r="R10" s="185" t="inlineStr">
        <is>
          <t>เล่มม่วง</t>
        </is>
      </c>
      <c r="S10" s="185" t="n"/>
    </row>
    <row r="11" ht="24" customHeight="1" s="49">
      <c r="A11" s="187" t="n">
        <v>9</v>
      </c>
      <c r="B11" s="186" t="inlineStr">
        <is>
          <t>ผู้ป่วยหญิงอายุ 35 ปี ได้รับยาพ่นสูด Beclomethasone dipropionate MDI (Inhaled Corticosteroid - ICS) และ Salbutamol MDI (Short-acting Beta-2 Agonist - SABA) สำหรับควบคุมโรคหอบหืด</t>
        </is>
      </c>
      <c r="C11" s="186" t="inlineStr">
        <is>
          <t>ข้อใดต่อไปนี้เป็นคำแนะนำในการใช้ยาที่ถูกต้องที่สุด</t>
        </is>
      </c>
      <c r="D11" s="186" t="n"/>
      <c r="E11" s="186" t="inlineStr">
        <is>
          <t>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t>
        </is>
      </c>
      <c r="F11" s="186" t="inlineStr">
        <is>
          <t>พ่น Beclomethasone เฉพาะเวลาที่มีอาการหอบกำเริบเท่านั้น</t>
        </is>
      </c>
      <c r="G11" s="186" t="inlineStr">
        <is>
          <t>กลืนน้ำตามทันทีหลังพ่นยาสเตียรอยด์เพื่อช่วยให้ยาดูดซึมเข้าร่างกาย</t>
        </is>
      </c>
      <c r="H11" s="186" t="inlineStr">
        <is>
          <t>ห้ามใช้ Salbutamol เด็ดขาดเมื่อเริ่มใช้ Beclomethasone</t>
        </is>
      </c>
      <c r="I11" s="188" t="inlineStr">
        <is>
          <t>พ่นยาทั้งสองตัวพร้อมกันโดยไม่ต้องเว้นระยะเวลา</t>
        </is>
      </c>
      <c r="J11" s="185" t="inlineStr">
        <is>
          <t>1</t>
        </is>
      </c>
      <c r="K11" s="186" t="inlineStr">
        <is>
          <t>✅ คำตอบที่ถูกต้อง: ข้อ ก. 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
🎯 ทำไมข้อนี้ถึงถูก:
1. การพ่น Salbutamol ก่อนจะช่วยเปิดทางเดินหายใจที่ตีบแคบให้ขยายตัว ทำให้เมื่อพ่น Beclomethasone ตามในอีก 2-5 นาที ยาสเตียรอยด์จะสามารถลงไปถึงหลอดลมส่วนลึกได้ดียิ่งขึ้น
2. การบ้วนปากและกลั้วคอ (Rinse and spit) หลังพ่นยาสเตียรอยด์ทุกครั้ง เป็นข้อปฏิบัติสำคัญเพื่อล้างละอองยาที่ตกค้างในช่องปาก ป้องกันผลข้างเคียงเฉพาะที่ คือ เชื้อราในช่องปาก (Oral candidiasis / Thrush) และเสียงแหบ (Dysphonia)
🔍 ข้ออื่นผิดเพราะอะไร:
• ข้อ ข: Beclomethasone เป็นยาควบคุมอาการ (Controller) ต้องพ่นประจำทุกวัน ไม่ใช่พ่นเฉพาะเมื่อมีอาการ
• ข้อ ค: การกลืนน้ำจะทำให้ยาสเตียรอยด์ถูกดูดซึมเข้าสู่กระแสเลือด เสี่ยงต่อ Systemic side effects
• ข้อ ง: Salbutamol ยังจำเป็นต้องพกติดตัวไว้ใช้เมื่อมีอาการหอบเฉียบพลัน
• ข้อ จ: ควรเว้นระยะ 2-5 นาทีเพื่อให้หลอดลมขยายตัวก่อน</t>
        </is>
      </c>
      <c r="L11" s="186" t="n"/>
      <c r="M11" s="186" t="inlineStr">
        <is>
          <t>Pulmonary</t>
        </is>
      </c>
      <c r="N11" s="186" t="inlineStr">
        <is>
          <t>Asthma</t>
        </is>
      </c>
      <c r="O11" s="185" t="inlineStr">
        <is>
          <t>Clinic</t>
        </is>
      </c>
      <c r="P11" s="186" t="inlineStr">
        <is>
          <t>ข้อ 8 เล่มม่วง</t>
        </is>
      </c>
      <c r="Q11" s="185" t="inlineStr">
        <is>
          <t>แบบฝึกหัด</t>
        </is>
      </c>
      <c r="R11" s="185" t="inlineStr">
        <is>
          <t>เล่มม่วง</t>
        </is>
      </c>
      <c r="S11" s="185" t="n"/>
    </row>
    <row r="12" ht="24" customHeight="1" s="49">
      <c r="A12" s="187" t="n">
        <v>10</v>
      </c>
      <c r="B12" s="186" t="n"/>
      <c r="C12" s="186" t="inlineStr">
        <is>
          <t>ลักษณะอาการของผู้ที่เป็นโรคหอบหืด คือ</t>
        </is>
      </c>
      <c r="D12" s="186" t="n"/>
      <c r="E12" s="186" t="inlineStr">
        <is>
          <t>หายใจมีเสียงหวีด, หายใจขัด, ไอ</t>
        </is>
      </c>
      <c r="F12" s="186" t="inlineStr">
        <is>
          <t>แน่นจมูก, ไอมีเสมหะ, มีน้ำมูกใส</t>
        </is>
      </c>
      <c r="G12" s="186" t="inlineStr">
        <is>
          <t>หายใจถี่, ไอมีเสียงก้อง, หายใจขัด</t>
        </is>
      </c>
      <c r="H12" s="186" t="inlineStr">
        <is>
          <t>ไอแห้งๆ, เจ็บหน้าอก, หายใจขัด</t>
        </is>
      </c>
      <c r="I12" s="188" t="inlineStr">
        <is>
          <t>ไอแห้งๆ, หายใจไม่ออก, มีน้ำมูกข้น</t>
        </is>
      </c>
      <c r="J12" s="185" t="inlineStr">
        <is>
          <t>1</t>
        </is>
      </c>
      <c r="K12" s="186" t="inlineStr">
        <is>
          <t>✅ คำตอบที่ถูกต้อง: ข้อ ก. หายใจมีเสียงหวีด, หายใจขัด, ไอ
🎯 ทำไมข้อนี้ถึงถูก: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t>
        </is>
      </c>
      <c r="L12" s="186" t="n"/>
      <c r="M12" s="186" t="inlineStr">
        <is>
          <t>Pulmonary</t>
        </is>
      </c>
      <c r="N12" s="186" t="inlineStr">
        <is>
          <t>Asthma</t>
        </is>
      </c>
      <c r="O12" s="185" t="inlineStr">
        <is>
          <t>Clinic</t>
        </is>
      </c>
      <c r="P12" s="186" t="inlineStr">
        <is>
          <t>ข้อ 9 เล่มม่วง</t>
        </is>
      </c>
      <c r="Q12" s="185" t="inlineStr">
        <is>
          <t>แบบฝึกหัด</t>
        </is>
      </c>
      <c r="R12" s="185" t="inlineStr">
        <is>
          <t>เล่มม่วง</t>
        </is>
      </c>
      <c r="S12" s="185" t="n"/>
    </row>
    <row r="13" ht="24" customHeight="1" s="49">
      <c r="A13" s="187" t="n">
        <v>11</v>
      </c>
      <c r="B13" s="186" t="n"/>
      <c r="C13" s="186" t="inlineStr">
        <is>
          <t>พยาธิสภาพของหลอดลมในผู้ป่วยที่เป็นโรคหอบหืด ได้แก่</t>
        </is>
      </c>
      <c r="D13" s="186" t="n"/>
      <c r="E13" s="186" t="inlineStr">
        <is>
          <t>มีการอักเสบเรื้อรังของถุงลมในปอด ทำให้ถุงลมไวต่อสิ่งกระตุ้นมากกว่าปกติ ซึ่งจะเป็นแบบ reversible</t>
        </is>
      </c>
      <c r="F13" s="186" t="inlineStr">
        <is>
          <t>มีการอักเสบเรื้อรังของถุงลมในปอด ทำให้ถุงลมไวต่อสิ่งกระตุ้นมากกว่าปกติ ซึ่งจะเป็นแบบ irreversible</t>
        </is>
      </c>
      <c r="G13" s="186" t="inlineStr">
        <is>
          <t>มีการอักเสบเรื้อรังของหลอดลม ทำให้หลอดลมไวต่อสิ่งกระตุ้นมากกว่าปกติ ซึ่งจะเป็นแบบ reversible</t>
        </is>
      </c>
      <c r="H13" s="186" t="inlineStr">
        <is>
          <t>มีการอักเสบเรื้อรังของหลอดลม ทำให้หลอดลมไวต่อสิ่งกระตุ้นมากกว่าปกติ ซึ่งจะเป็นแบบ irreversible</t>
        </is>
      </c>
      <c r="I13" s="188" t="inlineStr">
        <is>
          <t>มีการอักเสบแบบเฉียบพลันของหลอดลม ทำให้หลอดลมไวต่อสิ่งกระตุ้นมากกว่าปกติ ซึ่งจะเป็นแบบ irreversible</t>
        </is>
      </c>
      <c r="J13" s="185" t="inlineStr">
        <is>
          <t>3</t>
        </is>
      </c>
      <c r="K13" s="186" t="inlineStr">
        <is>
          <t>✅ คำตอบที่ถูกต้อง: ข้อ ค. มีการอักเสบเรื้อรังของหลอดลม ทำให้หลอดลมไวต่อสิ่งกระตุ้นมากกว่าปกติ ซึ่งจะเป็นแบบ reversible
🎯 ทำไมข้อนี้ถึงถูก: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t>
        </is>
      </c>
      <c r="L13" s="186" t="n"/>
      <c r="M13" s="186" t="inlineStr">
        <is>
          <t>Pulmonary</t>
        </is>
      </c>
      <c r="N13" s="186" t="inlineStr">
        <is>
          <t>Asthma</t>
        </is>
      </c>
      <c r="O13" s="185" t="inlineStr">
        <is>
          <t>Clinic</t>
        </is>
      </c>
      <c r="P13" s="186" t="inlineStr">
        <is>
          <t>ข้อ 10 เล่มม่วง</t>
        </is>
      </c>
      <c r="Q13" s="185" t="inlineStr">
        <is>
          <t>แบบฝึกหัด</t>
        </is>
      </c>
      <c r="R13" s="185" t="inlineStr">
        <is>
          <t>เล่มม่วง</t>
        </is>
      </c>
      <c r="S13" s="185" t="n"/>
    </row>
    <row r="14" ht="24" customHeight="1" s="49">
      <c r="A14" s="187" t="n">
        <v>12</v>
      </c>
      <c r="B14" s="186" t="n"/>
      <c r="C14" s="186" t="inlineStr">
        <is>
          <t>ข้อใดเป็นกลไกที่ถูกต้องของการเกิดโรคหอบหืด</t>
        </is>
      </c>
      <c r="D14" s="186" t="n"/>
      <c r="E14" s="186" t="inlineStr">
        <is>
          <t>Allergen กระตุ้นการสร้าง IgE ทำให้เกิด early-phaser allergic reaction</t>
        </is>
      </c>
      <c r="F14" s="186" t="inlineStr">
        <is>
          <t>Allergen กระตุ้นการหลั่ง IgE ทำให้เกิด late-phase allergic reaction</t>
        </is>
      </c>
      <c r="G14" s="186" t="inlineStr">
        <is>
          <t>Allergen จับกับ IgE บน mast cell ทำให้เกิดการหลั่ง mediators นำไปสู่ early-phase reaction</t>
        </is>
      </c>
      <c r="H14" s="186" t="inlineStr">
        <is>
          <t>Allergen จับกับ IgE บน mast cell ทำให้เกิดการหลั่ง mediators นำไปสู่ late-phase reaction</t>
        </is>
      </c>
      <c r="I14" s="188" t="inlineStr">
        <is>
          <t>Allergen form complex กับ IgE ฝังตัวบนเนื้อเยื่อของหลอดลม และกระตุ้นให้เกิดการอักเสบ</t>
        </is>
      </c>
      <c r="J14" s="185" t="inlineStr">
        <is>
          <t>3</t>
        </is>
      </c>
      <c r="K14" s="186" t="inlineStr">
        <is>
          <t>✅ คำตอบที่ถูกต้อง: ข้อ ค. Allergen จับกับ IgE บน mast cell ทำให้เกิดการหลั่ง mediators นำไปสู่ early-phase reaction
🎯 ทำไมข้อนี้ถึงถูก: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t>
        </is>
      </c>
      <c r="L14" s="186" t="n"/>
      <c r="M14" s="186" t="inlineStr">
        <is>
          <t>Pulmonary</t>
        </is>
      </c>
      <c r="N14" s="186" t="inlineStr">
        <is>
          <t>Asthma</t>
        </is>
      </c>
      <c r="O14" s="185" t="inlineStr">
        <is>
          <t>Clinic</t>
        </is>
      </c>
      <c r="P14" s="186" t="inlineStr">
        <is>
          <t>ข้อ 11 เล่มม่วง</t>
        </is>
      </c>
      <c r="Q14" s="185" t="inlineStr">
        <is>
          <t>แบบฝึกหัด</t>
        </is>
      </c>
      <c r="R14" s="185" t="inlineStr">
        <is>
          <t>เล่มม่วง</t>
        </is>
      </c>
      <c r="S14" s="185" t="n"/>
    </row>
    <row r="15" ht="24" customHeight="1" s="49">
      <c r="A15" s="187" t="n">
        <v>13</v>
      </c>
      <c r="B15" s="186" t="n"/>
      <c r="C15" s="186" t="inlineStr">
        <is>
          <t>ท่านจะแนะนำการใช้ยาพ่น beclomethasone inhaler ให้แก่ นาง ก อย่างไรบ้าง</t>
        </is>
      </c>
      <c r="D15" s="186" t="n"/>
      <c r="E15" s="186" t="inlineStr">
        <is>
          <t>หลังการพ่นยาควรบ้วนปากทุกครั้ง</t>
        </is>
      </c>
      <c r="F15" s="186" t="inlineStr">
        <is>
          <t>ไม่ควรใช้ยาร่วมกับ spacer</t>
        </is>
      </c>
      <c r="G15" s="186" t="inlineStr">
        <is>
          <t>ใช้เฉพาะเวลาที่มีการจับหืด</t>
        </is>
      </c>
      <c r="H15" s="186" t="inlineStr">
        <is>
          <t>ยาออกฤทธิ์โดยการขยายหลอดลม</t>
        </is>
      </c>
      <c r="I15" s="188" t="inlineStr">
        <is>
          <t>ถูกทุกข้อ</t>
        </is>
      </c>
      <c r="J15" s="185" t="inlineStr">
        <is>
          <t>1</t>
        </is>
      </c>
      <c r="K15" s="186" t="inlineStr">
        <is>
          <t>✅ คำตอบที่ถูกต้อง: ข้อ ก. หลังการพ่นยาควรบ้วนปากทุกครั้ง
🎯 ทำไมข้อนี้ถึงถูก: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t>
        </is>
      </c>
      <c r="L15" s="186" t="n"/>
      <c r="M15" s="186" t="inlineStr">
        <is>
          <t>Pulmonary</t>
        </is>
      </c>
      <c r="N15" s="186" t="inlineStr">
        <is>
          <t>Asthma</t>
        </is>
      </c>
      <c r="O15" s="185" t="inlineStr">
        <is>
          <t>Clinic</t>
        </is>
      </c>
      <c r="P15" s="186" t="inlineStr">
        <is>
          <t>ข้อ 12 เล่มม่วง</t>
        </is>
      </c>
      <c r="Q15" s="185" t="inlineStr">
        <is>
          <t>แบบฝึกหัด</t>
        </is>
      </c>
      <c r="R15" s="185" t="inlineStr">
        <is>
          <t>เล่มม่วง</t>
        </is>
      </c>
      <c r="S15" s="185" t="n"/>
    </row>
    <row r="16" ht="24" customHeight="1" s="49">
      <c r="A16" s="187" t="n">
        <v>14</v>
      </c>
      <c r="B16" s="186" t="n"/>
      <c r="C16" s="186" t="inlineStr">
        <is>
          <t>อาการข้างเคียงที่อาจเกิดขึ้นจากการใช้ยาพ่น beclomethasone inhaler ได้แก่</t>
        </is>
      </c>
      <c r="D16" s="186" t="n"/>
      <c r="E16" s="186" t="inlineStr">
        <is>
          <t>เชื้อราในช่องปาก, เสียงแหบ</t>
        </is>
      </c>
      <c r="F16" s="186" t="inlineStr">
        <is>
          <t>คลื่นไส้, อาเจียน</t>
        </is>
      </c>
      <c r="G16" s="186" t="inlineStr">
        <is>
          <t>เวียนศีรษะ, ใจสั่น</t>
        </is>
      </c>
      <c r="H16" s="186" t="inlineStr">
        <is>
          <t>มือสั่น, นอนไม่หลับ</t>
        </is>
      </c>
      <c r="I16" s="188" t="inlineStr">
        <is>
          <t>ถูกทุกข้อ</t>
        </is>
      </c>
      <c r="J16" s="185" t="inlineStr">
        <is>
          <t>1</t>
        </is>
      </c>
      <c r="K16" s="186" t="inlineStr">
        <is>
          <t>✅ คำตอบที่ถูกต้อง: ข้อ ก. เชื้อราในช่องปาก, เสียงแหบ
🎯 ทำไมข้อนี้ถึงถูก: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t>
        </is>
      </c>
      <c r="L16" s="186" t="n"/>
      <c r="M16" s="186" t="inlineStr">
        <is>
          <t>Pulmonary</t>
        </is>
      </c>
      <c r="N16" s="186" t="inlineStr">
        <is>
          <t>Asthma</t>
        </is>
      </c>
      <c r="O16" s="185" t="inlineStr">
        <is>
          <t>Clinic</t>
        </is>
      </c>
      <c r="P16" s="186" t="inlineStr">
        <is>
          <t>ข้อ 13 เล่มม่วง</t>
        </is>
      </c>
      <c r="Q16" s="185" t="inlineStr">
        <is>
          <t>แบบฝึกหัด</t>
        </is>
      </c>
      <c r="R16" s="185" t="inlineStr">
        <is>
          <t>เล่มม่วง</t>
        </is>
      </c>
      <c r="S16" s="185" t="n"/>
    </row>
    <row r="17" ht="24" customHeight="1" s="49">
      <c r="A17" s="187" t="n">
        <v>15</v>
      </c>
      <c r="B17" s="186" t="n"/>
      <c r="C17" s="186" t="inlineStr">
        <is>
          <t>ยาในกลุ่มใดต่อไปนี้ใช้เป็นยาสำหรับควบคุมอาการหอบหืด</t>
        </is>
      </c>
      <c r="D17" s="186" t="n"/>
      <c r="E17" s="186" t="inlineStr">
        <is>
          <t>Glucocorticoid, ketotifen, short-acting beta-2 agonists</t>
        </is>
      </c>
      <c r="F17" s="186" t="inlineStr">
        <is>
          <t>leukotriene antagonist, cromolyn, anticholinergic</t>
        </is>
      </c>
      <c r="G17" s="186" t="inlineStr">
        <is>
          <t>Cromolyn, glucocorticoid, leukotriene antagonist</t>
        </is>
      </c>
      <c r="H17" s="186" t="inlineStr">
        <is>
          <t>short-acting beta-2 agonist</t>
        </is>
      </c>
      <c r="I17" s="188" t="inlineStr">
        <is>
          <t>ถูกทุกข้อ</t>
        </is>
      </c>
      <c r="J17" s="185" t="inlineStr">
        <is>
          <t>2</t>
        </is>
      </c>
      <c r="K17" s="186" t="inlineStr">
        <is>
          <t>✅ คำตอบที่ถูกต้อง: ข้อ ข. leukotriene antagonist, cromolyn, anticholinergic
🎯 ทำไมข้อนี้ถึงถูก: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t>
        </is>
      </c>
      <c r="L17" s="186" t="n"/>
      <c r="M17" s="186" t="inlineStr">
        <is>
          <t>Pulmonary</t>
        </is>
      </c>
      <c r="N17" s="186" t="inlineStr">
        <is>
          <t>Asthma</t>
        </is>
      </c>
      <c r="O17" s="185" t="inlineStr">
        <is>
          <t>Clinic</t>
        </is>
      </c>
      <c r="P17" s="186" t="inlineStr">
        <is>
          <t>ข้อ 14 เล่มม่วง</t>
        </is>
      </c>
      <c r="Q17" s="185" t="inlineStr">
        <is>
          <t>แบบฝึกหัด</t>
        </is>
      </c>
      <c r="R17" s="185" t="inlineStr">
        <is>
          <t>เล่มม่วง</t>
        </is>
      </c>
      <c r="S17" s="185" t="n"/>
    </row>
    <row r="18" ht="24" customHeight="1" s="49">
      <c r="A18" s="187" t="n">
        <v>16</v>
      </c>
      <c r="B18" s="18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t>
        </is>
      </c>
      <c r="C18" s="186" t="inlineStr">
        <is>
          <t>ข้อใดเป็นสาเหตุที่ทำให้เกิดอาการของโรคหอบหืดในผู้ป่วยรายนี้</t>
        </is>
      </c>
      <c r="D18" s="186" t="n"/>
      <c r="E18" s="186" t="inlineStr">
        <is>
          <t>สิ่งกระตุ้น (triggers) ต่าง ๆ เช่น เสียง แสง ความร้อน เป็นต้น</t>
        </is>
      </c>
      <c r="F18" s="186" t="inlineStr">
        <is>
          <t>การตอบสนองต่อสิ่งเร้าหรือระบบภูมิคุ้มกันร่างกายที่มากเกินไป</t>
        </is>
      </c>
      <c r="G18" s="186" t="inlineStr">
        <is>
          <t>เป็นอาการร่วมเมื่อผู้ป่วยเกิดอาการใช้</t>
        </is>
      </c>
      <c r="H18" s="186" t="inlineStr">
        <is>
          <t>ความผิดปกติของปอด</t>
        </is>
      </c>
      <c r="I18" s="188" t="inlineStr">
        <is>
          <t>การออกกำลังกาย</t>
        </is>
      </c>
      <c r="J18" s="185" t="inlineStr">
        <is>
          <t>2</t>
        </is>
      </c>
      <c r="K18" s="186" t="inlineStr">
        <is>
          <t>✅ คำตอบที่ถูกต้อง: ข้อ ข. การตอบสนองต่อสิ่งเร้าหรือระบบภูมิคุ้มกันร่างกายที่มากเกินไป
🎯 ทำไมข้อนี้ถึงถูก: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t>
        </is>
      </c>
      <c r="L18" s="186" t="n"/>
      <c r="M18" s="186" t="inlineStr">
        <is>
          <t>Pulmonary</t>
        </is>
      </c>
      <c r="N18" s="186" t="inlineStr">
        <is>
          <t>Asthma</t>
        </is>
      </c>
      <c r="O18" s="185" t="inlineStr">
        <is>
          <t>Clinic</t>
        </is>
      </c>
      <c r="P18" s="186" t="inlineStr">
        <is>
          <t>ข้อ 15 เล่มม่วง</t>
        </is>
      </c>
      <c r="Q18" s="185" t="inlineStr">
        <is>
          <t>แบบฝึกหัด</t>
        </is>
      </c>
      <c r="R18" s="185" t="inlineStr">
        <is>
          <t>เล่มม่วง</t>
        </is>
      </c>
      <c r="S18" s="185" t="n"/>
    </row>
    <row r="19" ht="24" customHeight="1" s="49">
      <c r="A19" s="187" t="n">
        <v>17</v>
      </c>
      <c r="B19" s="186" t="n"/>
      <c r="C19" s="186" t="inlineStr">
        <is>
          <t>ข้อใดคือข้อดีจากการใช้ยา beta 2 - selective agonist</t>
        </is>
      </c>
      <c r="D19" s="186" t="n"/>
      <c r="E19" s="186" t="inlineStr">
        <is>
          <t>ลดอาการข้างเคียงต่อระบบประสาท</t>
        </is>
      </c>
      <c r="F19" s="186" t="inlineStr">
        <is>
          <t>ลดอาการข้างเคียงต่อหัวใจ</t>
        </is>
      </c>
      <c r="G19" s="186" t="inlineStr">
        <is>
          <t>ลดอาการข้างเคียงทางผิวหนัง</t>
        </is>
      </c>
      <c r="H19" s="186" t="inlineStr">
        <is>
          <t>พิษบตับน้อย</t>
        </is>
      </c>
      <c r="I19" s="188" t="inlineStr">
        <is>
          <t>พิษต่อไตน้อย</t>
        </is>
      </c>
      <c r="J19" s="185" t="inlineStr">
        <is>
          <t>2</t>
        </is>
      </c>
      <c r="K19" s="186" t="inlineStr">
        <is>
          <t>✅ คำตอบที่ถูกต้อง: ข้อ ข. ลดอาการข้างเคียงต่อหัวใจ
🎯 ทำไมข้อนี้ถึงถูก: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t>
        </is>
      </c>
      <c r="L19" s="186" t="n"/>
      <c r="M19" s="186" t="inlineStr">
        <is>
          <t>Pulmonary</t>
        </is>
      </c>
      <c r="N19" s="186" t="inlineStr">
        <is>
          <t>Asthma</t>
        </is>
      </c>
      <c r="O19" s="185" t="inlineStr">
        <is>
          <t>Clinic</t>
        </is>
      </c>
      <c r="P19" s="186" t="inlineStr">
        <is>
          <t>ข้อ 17 เล่มม่วง</t>
        </is>
      </c>
      <c r="Q19" s="185" t="inlineStr">
        <is>
          <t>แบบฝึกหัด</t>
        </is>
      </c>
      <c r="R19" s="185" t="inlineStr">
        <is>
          <t>เล่มม่วง</t>
        </is>
      </c>
      <c r="S19" s="185" t="n"/>
    </row>
    <row r="20" ht="24" customHeight="1" s="49">
      <c r="A20" s="187" t="n">
        <v>18</v>
      </c>
      <c r="B20" s="186" t="n"/>
      <c r="C20" s="186" t="inlineStr">
        <is>
          <t>ข้อใดคือคำแนะนำการใช้ยา salbutamol inhaler ในผู้ป่วยรายนี้</t>
        </is>
      </c>
      <c r="D20" s="186" t="n"/>
      <c r="E20" s="186" t="inlineStr">
        <is>
          <t>พ่น 1-2 puff ก่อนนอน</t>
        </is>
      </c>
      <c r="F20" s="186" t="inlineStr">
        <is>
          <t>เมื่อมีอาการกำเริบพ่น 1-2 puff</t>
        </is>
      </c>
      <c r="G20" s="186" t="inlineStr">
        <is>
          <t>สามารถพ่นหลังรับประทานอาหารทันทีได้</t>
        </is>
      </c>
      <c r="H20" s="186" t="inlineStr">
        <is>
          <t>พ่น 1-2 puff ก่อนและหลังออกกำลังกาย</t>
        </is>
      </c>
      <c r="I20" s="188" t="inlineStr">
        <is>
          <t>เพื่อป้องกันการกำเริบพ่น 1-2 puff ก่อนออกกำลังกายอย่างน้อย 30 นาที</t>
        </is>
      </c>
      <c r="J20" s="185" t="inlineStr">
        <is>
          <t>2</t>
        </is>
      </c>
      <c r="K20" s="186" t="inlineStr">
        <is>
          <t>✅ คำตอบที่ถูกต้อง: ข้อ ข. เมื่อมีอาการกำเริบพ่น 1-2 puff
🎯 ทำไมข้อนี้ถึงถูก: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t>
        </is>
      </c>
      <c r="L20" s="186" t="n"/>
      <c r="M20" s="186" t="inlineStr">
        <is>
          <t>Pulmonary</t>
        </is>
      </c>
      <c r="N20" s="186" t="inlineStr">
        <is>
          <t>Asthma</t>
        </is>
      </c>
      <c r="O20" s="185" t="inlineStr">
        <is>
          <t>Clinic</t>
        </is>
      </c>
      <c r="P20" s="186" t="inlineStr">
        <is>
          <t>ข้อ 18 เล่มม่วง</t>
        </is>
      </c>
      <c r="Q20" s="185" t="inlineStr">
        <is>
          <t>แบบฝึกหัด</t>
        </is>
      </c>
      <c r="R20" s="185" t="inlineStr">
        <is>
          <t>เล่มม่วง</t>
        </is>
      </c>
      <c r="S20" s="185" t="n"/>
    </row>
    <row r="21" ht="24" customHeight="1" s="49">
      <c r="A21" s="187" t="n">
        <v>19</v>
      </c>
      <c r="B21" s="186" t="n"/>
      <c r="C21" s="186" t="inlineStr">
        <is>
          <t>ถ้าเภสัชกรต้องการสืบค้นแนวทางการรักษาโรคหอบหืดจะค้นจากแหล่งใด</t>
        </is>
      </c>
      <c r="D21" s="186" t="n"/>
      <c r="E21" s="186" t="inlineStr">
        <is>
          <t>JNC 7</t>
        </is>
      </c>
      <c r="F21" s="186" t="inlineStr">
        <is>
          <t>GINA</t>
        </is>
      </c>
      <c r="G21" s="186" t="inlineStr">
        <is>
          <t>GOLD</t>
        </is>
      </c>
      <c r="H21" s="186" t="inlineStr">
        <is>
          <t>NCEP III</t>
        </is>
      </c>
      <c r="I21" s="188" t="inlineStr">
        <is>
          <t>Stanford</t>
        </is>
      </c>
      <c r="J21" s="185" t="inlineStr">
        <is>
          <t>2</t>
        </is>
      </c>
      <c r="K21" s="186" t="inlineStr">
        <is>
          <t>✅ คำตอบที่ถูกต้อง: ข้อ ข. GINA
🎯 ทำไมข้อนี้ถึงถูก: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t>
        </is>
      </c>
      <c r="L21" s="186" t="n"/>
      <c r="M21" s="186" t="inlineStr">
        <is>
          <t>Pulmonary</t>
        </is>
      </c>
      <c r="N21" s="186" t="inlineStr">
        <is>
          <t>Asthma</t>
        </is>
      </c>
      <c r="O21" s="185" t="inlineStr">
        <is>
          <t>Clinic</t>
        </is>
      </c>
      <c r="P21" s="186" t="inlineStr">
        <is>
          <t>ข้อ 19 เล่มม่วง</t>
        </is>
      </c>
      <c r="Q21" s="185" t="inlineStr">
        <is>
          <t>แบบฝึกหัด</t>
        </is>
      </c>
      <c r="R21" s="185" t="inlineStr">
        <is>
          <t>เล่มม่วง</t>
        </is>
      </c>
      <c r="S21" s="185" t="n"/>
    </row>
    <row r="22" ht="24" customHeight="1" s="49">
      <c r="A22" s="187" t="n">
        <v>20</v>
      </c>
      <c r="B22" s="186" t="n"/>
      <c r="C22" s="186" t="inlineStr">
        <is>
          <t>ข้อใดกล่าวถูกต้องเกี่ยวกับวิธีการเก็บรักษายา salbutamol MDI</t>
        </is>
      </c>
      <c r="D22" s="186" t="n"/>
      <c r="E22" s="186" t="inlineStr">
        <is>
          <t>เก็บไว้ที่อุณหภูมิห้อง</t>
        </is>
      </c>
      <c r="F22" s="186" t="inlineStr">
        <is>
          <t>เมื่อเปิดใช้แล้วต้องใช้ให้หมดภายใน 7 วัน</t>
        </is>
      </c>
      <c r="G22" s="186" t="inlineStr">
        <is>
          <t>เมื่อเปิดใช้แล้วสามารถเก็บไว้ได้ 14 วัน</t>
        </is>
      </c>
      <c r="H22" s="186" t="inlineStr">
        <is>
          <t>เก็บในลักษณะหงายหรือปากขวดชี้ขึ้น</t>
        </is>
      </c>
      <c r="I22" s="188" t="inlineStr">
        <is>
          <t>เก็บในตู้เย็นที่อุณหภูมิ 2-8 °C</t>
        </is>
      </c>
      <c r="J22" s="185" t="inlineStr">
        <is>
          <t>1</t>
        </is>
      </c>
      <c r="K22" s="186" t="inlineStr">
        <is>
          <t>✅ คำตอบที่ถูกต้อง: ข้อ ก. เก็บไว้ที่อุณหภูมิห้อง
🎯 ทำไมข้อนี้ถึงถูก: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t>
        </is>
      </c>
      <c r="L22" s="186" t="n"/>
      <c r="M22" s="186" t="inlineStr">
        <is>
          <t>Pulmonary</t>
        </is>
      </c>
      <c r="N22" s="186" t="inlineStr">
        <is>
          <t>Asthma</t>
        </is>
      </c>
      <c r="O22" s="185" t="inlineStr">
        <is>
          <t>Clinic</t>
        </is>
      </c>
      <c r="P22" s="186" t="inlineStr">
        <is>
          <t>ข้อ 20 เล่มม่วง</t>
        </is>
      </c>
      <c r="Q22" s="185" t="inlineStr">
        <is>
          <t>แบบฝึกหัด</t>
        </is>
      </c>
      <c r="R22" s="185" t="inlineStr">
        <is>
          <t>เล่มม่วง</t>
        </is>
      </c>
      <c r="S22" s="185" t="n"/>
    </row>
    <row r="23" ht="24" customHeight="1" s="49">
      <c r="A23" s="187" t="n">
        <v>21</v>
      </c>
      <c r="B23" s="186" t="n"/>
      <c r="C23" s="186" t="inlineStr">
        <is>
          <t>ผู้ป่วยใช้ยาแล้วเกิดคราบฝ้าขาวที่ลิ้น ซึ่งเป็นผลจากการใช้ยาในข้อใด</t>
        </is>
      </c>
      <c r="D23" s="186" t="n"/>
      <c r="E23" s="186" t="inlineStr">
        <is>
          <t>Salbutamol inhaler</t>
        </is>
      </c>
      <c r="F23" s="186" t="inlineStr">
        <is>
          <t>Budesonide inhaler</t>
        </is>
      </c>
      <c r="G23" s="186" t="inlineStr">
        <is>
          <t>Amoxicillin</t>
        </is>
      </c>
      <c r="H23" s="186" t="inlineStr">
        <is>
          <t>Loratadine</t>
        </is>
      </c>
      <c r="I23" s="188" t="inlineStr">
        <is>
          <t>Salbutamol syrup</t>
        </is>
      </c>
      <c r="J23" s="185" t="inlineStr">
        <is>
          <t>2</t>
        </is>
      </c>
      <c r="K23" s="186" t="inlineStr">
        <is>
          <t>✅ คำตอบที่ถูกต้อง: ข้อ ข. Budesonide inhaler
🎯 ทำไมข้อนี้ถึงถูก: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t>
        </is>
      </c>
      <c r="L23" s="186" t="n"/>
      <c r="M23" s="186" t="inlineStr">
        <is>
          <t>Pulmonary</t>
        </is>
      </c>
      <c r="N23" s="186" t="inlineStr">
        <is>
          <t>Asthma</t>
        </is>
      </c>
      <c r="O23" s="185" t="inlineStr">
        <is>
          <t>Clinic</t>
        </is>
      </c>
      <c r="P23" s="186" t="inlineStr">
        <is>
          <t>ข้อ 21 เล่มม่วง</t>
        </is>
      </c>
      <c r="Q23" s="185" t="inlineStr">
        <is>
          <t>แบบฝึกหัด</t>
        </is>
      </c>
      <c r="R23" s="185" t="inlineStr">
        <is>
          <t>เล่มม่วง</t>
        </is>
      </c>
      <c r="S23" s="185" t="n"/>
    </row>
    <row r="24" ht="24" customHeight="1" s="49">
      <c r="A24" s="187" t="n">
        <v>22</v>
      </c>
      <c r="B24" s="186"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t>
        </is>
      </c>
      <c r="C24" s="186" t="inlineStr">
        <is>
          <t>ข้อใดเป็นอาการข้างเคียงที่เกิดจากการใช้ยาในกลุ่ม beta-2 agonist ในขนาดสูง</t>
        </is>
      </c>
      <c r="D24" s="186" t="n"/>
      <c r="E24" s="186" t="inlineStr">
        <is>
          <t>Bronchoconstriction</t>
        </is>
      </c>
      <c r="F24" s="186" t="inlineStr">
        <is>
          <t>Hypokalemia</t>
        </is>
      </c>
      <c r="G24" s="186" t="inlineStr">
        <is>
          <t>Constipation</t>
        </is>
      </c>
      <c r="H24" s="186" t="inlineStr">
        <is>
          <t>Blurred vision</t>
        </is>
      </c>
      <c r="I24" s="188" t="inlineStr">
        <is>
          <t>Hypotension</t>
        </is>
      </c>
      <c r="J24" s="185" t="inlineStr">
        <is>
          <t>2</t>
        </is>
      </c>
      <c r="K24" s="186" t="inlineStr">
        <is>
          <t>✅ คำตอบที่ถูกต้อง: ข้อ ข. Hypokalemia
🎯 ทำไมข้อนี้ถึงถูก: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t>
        </is>
      </c>
      <c r="L24" s="186" t="n"/>
      <c r="M24" s="186" t="inlineStr">
        <is>
          <t>Pulmonary</t>
        </is>
      </c>
      <c r="N24" s="186" t="inlineStr">
        <is>
          <t>Asthma</t>
        </is>
      </c>
      <c r="O24" s="185" t="inlineStr">
        <is>
          <t>Clinic</t>
        </is>
      </c>
      <c r="P24" s="186" t="inlineStr">
        <is>
          <t>ข้อ 22 เล่มม่วง</t>
        </is>
      </c>
      <c r="Q24" s="185" t="inlineStr">
        <is>
          <t>แบบฝึกหัด</t>
        </is>
      </c>
      <c r="R24" s="185" t="inlineStr">
        <is>
          <t>เล่มม่วง</t>
        </is>
      </c>
      <c r="S24" s="185" t="n"/>
    </row>
    <row r="25" ht="24" customHeight="1" s="49">
      <c r="A25" s="187" t="n">
        <v>23</v>
      </c>
      <c r="B25" s="186" t="n"/>
      <c r="C25" s="186" t="inlineStr">
        <is>
          <t>ข้อใดไม่ใช่ปัจจัยเสี่ยงต่อการเกิด COPD</t>
        </is>
      </c>
      <c r="D25" s="186" t="n"/>
      <c r="E25" s="186" t="inlineStr">
        <is>
          <t>ผู้ป่วยสูงอายุ</t>
        </is>
      </c>
      <c r="F25" s="186" t="inlineStr">
        <is>
          <t>มีประวัติสูบบุหรี่</t>
        </is>
      </c>
      <c r="G25" s="186" t="inlineStr">
        <is>
          <t>ทำงานในโรงงานถลุงเหล็ก</t>
        </is>
      </c>
      <c r="H25" s="186" t="inlineStr">
        <is>
          <t>การขาดสาร alpha-1 antitrypsin</t>
        </is>
      </c>
      <c r="I25" s="188" t="inlineStr">
        <is>
          <t>มีภาวะ airway hyper-responsiveness</t>
        </is>
      </c>
      <c r="J25" s="185" t="inlineStr">
        <is>
          <t>5</t>
        </is>
      </c>
      <c r="K25" s="186" t="inlineStr">
        <is>
          <t>✅ คำตอบที่ถูกต้อง: ข้อ จ. มีภาวะ airway hyper-responsiveness
🎯 ทำไมข้อนี้ถึงถูก: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t>
        </is>
      </c>
      <c r="L25" s="186" t="n"/>
      <c r="M25" s="186" t="inlineStr">
        <is>
          <t>Pulmonary</t>
        </is>
      </c>
      <c r="N25" s="186" t="inlineStr">
        <is>
          <t>COPD</t>
        </is>
      </c>
      <c r="O25" s="185" t="inlineStr">
        <is>
          <t>Clinic</t>
        </is>
      </c>
      <c r="P25" s="186" t="inlineStr">
        <is>
          <t>ข้อ 23 เล่มม่วง</t>
        </is>
      </c>
      <c r="Q25" s="185" t="inlineStr">
        <is>
          <t>แบบฝึกหัด</t>
        </is>
      </c>
      <c r="R25" s="185" t="inlineStr">
        <is>
          <t>เล่มม่วง</t>
        </is>
      </c>
      <c r="S25" s="185" t="n"/>
    </row>
    <row r="26" ht="24" customHeight="1" s="49">
      <c r="A26" s="187" t="n">
        <v>24</v>
      </c>
      <c r="B26" s="186" t="n"/>
      <c r="C26" s="186" t="inlineStr">
        <is>
          <t>เครื่องมือใดต่อไปนี้ใช้ตรวจสมรรถภาพปอด เพื่อใช้ในการวินิจฉัยโรค COPD</t>
        </is>
      </c>
      <c r="D26" s="186" t="n"/>
      <c r="E26" s="186" t="inlineStr">
        <is>
          <t>Peak flow meter</t>
        </is>
      </c>
      <c r="F26" s="186" t="inlineStr">
        <is>
          <t>Computed tomography</t>
        </is>
      </c>
      <c r="G26" s="186" t="inlineStr">
        <is>
          <t>Spirometer</t>
        </is>
      </c>
      <c r="H26" s="186" t="inlineStr">
        <is>
          <t>Chest x-ray</t>
        </is>
      </c>
      <c r="I26" s="188" t="inlineStr">
        <is>
          <t>MRI</t>
        </is>
      </c>
      <c r="J26" s="185" t="inlineStr">
        <is>
          <t>3</t>
        </is>
      </c>
      <c r="K26" s="186" t="inlineStr">
        <is>
          <t>✅ คำตอบที่ถูกต้อง: ข้อ ค. Spirometer
🎯 ทำไมข้อนี้ถึงถูก: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t>
        </is>
      </c>
      <c r="L26" s="186" t="n"/>
      <c r="M26" s="186" t="inlineStr">
        <is>
          <t>Pulmonary</t>
        </is>
      </c>
      <c r="N26" s="186" t="inlineStr">
        <is>
          <t>COPD</t>
        </is>
      </c>
      <c r="O26" s="185" t="inlineStr">
        <is>
          <t>Clinic</t>
        </is>
      </c>
      <c r="P26" s="186" t="inlineStr">
        <is>
          <t>ข้อ 25 เล่มม่วง</t>
        </is>
      </c>
      <c r="Q26" s="185" t="inlineStr">
        <is>
          <t>แบบฝึกหัด</t>
        </is>
      </c>
      <c r="R26" s="185" t="inlineStr">
        <is>
          <t>เล่มม่วง</t>
        </is>
      </c>
      <c r="S26" s="185" t="n"/>
    </row>
    <row r="27" ht="24" customHeight="1" s="49">
      <c r="A27" s="187" t="n">
        <v>25</v>
      </c>
      <c r="B27" s="18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t>
        </is>
      </c>
      <c r="C27" s="186" t="inlineStr">
        <is>
          <t>จ่ายยาที่เหมาะสมที่สุด/ควรจ่ายยาเพื่อบรรเทาอาการเบื้องต้น</t>
        </is>
      </c>
      <c r="D27" s="186" t="n"/>
      <c r="E27" s="186" t="inlineStr">
        <is>
          <t>Hydroxyzine</t>
        </is>
      </c>
      <c r="F27" s="186" t="inlineStr">
        <is>
          <t>Ephedrine Intranasal</t>
        </is>
      </c>
      <c r="G27" s="186" t="inlineStr">
        <is>
          <t>Prednisolone</t>
        </is>
      </c>
      <c r="H27" s="186" t="inlineStr">
        <is>
          <t>Pseudoephedrine</t>
        </is>
      </c>
      <c r="I27" s="188" t="inlineStr">
        <is>
          <t>Loratadine + pseudoephedrine</t>
        </is>
      </c>
      <c r="J27" s="185" t="inlineStr">
        <is>
          <t>5</t>
        </is>
      </c>
      <c r="K27" s="186" t="inlineStr">
        <is>
          <t>✅ คำตอบที่ถูกต้อง: ข้อ จ. Loratadine + pseudoephedrine
🎯 ทำไมข้อนี้ถึงถูก: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t>
        </is>
      </c>
      <c r="L27" s="186" t="n"/>
      <c r="M27" s="186" t="inlineStr">
        <is>
          <t>Pulmonary</t>
        </is>
      </c>
      <c r="N27" s="186" t="inlineStr">
        <is>
          <t>Asthma</t>
        </is>
      </c>
      <c r="O27" s="185" t="inlineStr">
        <is>
          <t>Clinic</t>
        </is>
      </c>
      <c r="P27" s="186" t="inlineStr">
        <is>
          <t>ข้อ 26 เล่มม่วง</t>
        </is>
      </c>
      <c r="Q27" s="185" t="inlineStr">
        <is>
          <t>แบบฝึกหัด</t>
        </is>
      </c>
      <c r="R27" s="185" t="inlineStr">
        <is>
          <t>เล่มม่วง</t>
        </is>
      </c>
      <c r="S27" s="185" t="n"/>
    </row>
    <row r="28" ht="24" customHeight="1" s="49">
      <c r="A28" s="187" t="n">
        <v>26</v>
      </c>
      <c r="B28" s="18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t>
        </is>
      </c>
      <c r="C28" s="186" t="inlineStr">
        <is>
          <t>ผู้ป่วยถือยามาขอซื้อยาที่ร้านท่านโดยที่ยาเขียนว่า prednisolone 5 mg ซึ่งเคยได้รับมาจากโรงพยาบาล เภสัชกรควรปฏิบัติอย่างไร</t>
        </is>
      </c>
      <c r="D28" s="186" t="n"/>
      <c r="E28" s="186" t="inlineStr">
        <is>
          <t>จ่ายยา</t>
        </is>
      </c>
      <c r="F28" s="186" t="inlineStr">
        <is>
          <t>ไม่จ่ายยา เนื่องจากเป็นยาอันตราย</t>
        </is>
      </c>
      <c r="G28" s="186" t="inlineStr">
        <is>
          <t>ไม่จ่ายยา เนื่องจากเป็นยาควบคุมพิเศษ</t>
        </is>
      </c>
      <c r="H28" s="186" t="inlineStr">
        <is>
          <t>จ่ายยา แต่จ่ายปริมาณน้อยกว่า 5 เม็ด</t>
        </is>
      </c>
      <c r="I28" s="188" t="inlineStr">
        <is>
          <t>จ่ายยา แล้วกำชับว่า เป็นความลับ</t>
        </is>
      </c>
      <c r="J28" s="185" t="inlineStr">
        <is>
          <t>3</t>
        </is>
      </c>
      <c r="K28" s="186" t="inlineStr">
        <is>
          <t>✅ คำตอบที่ถูกต้อง: ข้อ ค. ไม่จ่ายยา เนื่องจากเป็นยาควบคุมพิเศษ
🎯 ทำไมข้อนี้ถึงถูก: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t>
        </is>
      </c>
      <c r="L28" s="186" t="n"/>
      <c r="M28" s="186" t="inlineStr">
        <is>
          <t>Pulmonary</t>
        </is>
      </c>
      <c r="N28" s="186" t="inlineStr">
        <is>
          <t>Asthma</t>
        </is>
      </c>
      <c r="O28" s="185" t="inlineStr">
        <is>
          <t>Clinic</t>
        </is>
      </c>
      <c r="P28" s="186" t="inlineStr">
        <is>
          <t>ข้อ 27 เล่มม่วง</t>
        </is>
      </c>
      <c r="Q28" s="185" t="inlineStr">
        <is>
          <t>แบบฝึกหัด</t>
        </is>
      </c>
      <c r="R28" s="185" t="inlineStr">
        <is>
          <t>เล่มม่วง</t>
        </is>
      </c>
      <c r="S28" s="185" t="n"/>
    </row>
    <row r="29" ht="24" customHeight="1" s="49">
      <c r="A29" s="187" t="n">
        <v>27</v>
      </c>
      <c r="B29" s="186" t="n"/>
      <c r="C29" s="186" t="inlineStr">
        <is>
          <t>ข้อใดเป็นกลไกการออกฤทธิ์ของยา prednisolone</t>
        </is>
      </c>
      <c r="D29" s="186" t="n"/>
      <c r="E29" s="186" t="inlineStr">
        <is>
          <t>ยับยั้งการทำงานของเอนไซม์ xanthine oxidase</t>
        </is>
      </c>
      <c r="F29" s="186" t="inlineStr">
        <is>
          <t>ยับยั้งการทำงานของเอนไซม์ cyclooxygenase</t>
        </is>
      </c>
      <c r="G29" s="186" t="inlineStr">
        <is>
          <t>ยับยั้งการทำงานของเอนไซม์ phospholipase</t>
        </is>
      </c>
      <c r="H29" s="186" t="inlineStr">
        <is>
          <t>ยับยั้งการทำงานของเอนไซม์ 5- lipo-oxygenase</t>
        </is>
      </c>
      <c r="I29" s="188" t="inlineStr">
        <is>
          <t>ยับยั้งการทำงานของเอนไซม์ esterase</t>
        </is>
      </c>
      <c r="J29" s="185" t="inlineStr">
        <is>
          <t>3</t>
        </is>
      </c>
      <c r="K29" s="186" t="inlineStr">
        <is>
          <t>✅ คำตอบที่ถูกต้อง: ข้อ ค. ยับยั้งการทำงานของเอนไซม์ phospholipase
🎯 ทำไมข้อนี้ถึงถูก: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t>
        </is>
      </c>
      <c r="L29" s="186" t="n"/>
      <c r="M29" s="186" t="inlineStr">
        <is>
          <t>Pulmonary</t>
        </is>
      </c>
      <c r="N29" s="186" t="inlineStr">
        <is>
          <t>Asthma</t>
        </is>
      </c>
      <c r="O29" s="185" t="inlineStr">
        <is>
          <t>Clinic</t>
        </is>
      </c>
      <c r="P29" s="186" t="inlineStr">
        <is>
          <t>ข้อ 28 เล่มม่วง</t>
        </is>
      </c>
      <c r="Q29" s="185" t="inlineStr">
        <is>
          <t>แบบฝึกหัด</t>
        </is>
      </c>
      <c r="R29" s="185" t="inlineStr">
        <is>
          <t>เล่มม่วง</t>
        </is>
      </c>
      <c r="S29" s="185" t="n"/>
    </row>
    <row r="30" ht="24" customHeight="1" s="49">
      <c r="A30" s="187" t="n">
        <v>28</v>
      </c>
      <c r="B30" s="186"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t>
        </is>
      </c>
      <c r="C30" s="186" t="inlineStr">
        <is>
          <t>ปัจจัยใดไม่ได้เป็นสาเหตุทำให้ผู้ป่วยมีอาการหอบมากขึ้น</t>
        </is>
      </c>
      <c r="D30" s="186" t="n"/>
      <c r="E30" s="186" t="inlineStr">
        <is>
          <t>กรรมพันธุ์</t>
        </is>
      </c>
      <c r="F30" s="186" t="inlineStr">
        <is>
          <t>ขนสัตว์ ไรฝุ่น</t>
        </is>
      </c>
      <c r="G30" s="186" t="inlineStr">
        <is>
          <t>การรับประทานยาบางประเภท เช่น NSAIDs</t>
        </is>
      </c>
      <c r="H30" s="186" t="inlineStr">
        <is>
          <t>การออกกำลังกาย</t>
        </is>
      </c>
      <c r="I30" s="188" t="inlineStr">
        <is>
          <t>การดื่มกาแฟ</t>
        </is>
      </c>
      <c r="J30" s="185" t="inlineStr">
        <is>
          <t>5</t>
        </is>
      </c>
      <c r="K30" s="186" t="inlineStr">
        <is>
          <t>✅ คำตอบที่ถูกต้อง: ข้อ จ. การดื่มกาแฟ
🎯 ทำไมข้อนี้ถึงถูก: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t>
        </is>
      </c>
      <c r="L30" s="186" t="n"/>
      <c r="M30" s="186" t="inlineStr">
        <is>
          <t>Pulmonary</t>
        </is>
      </c>
      <c r="N30" s="186" t="inlineStr">
        <is>
          <t>Asthma</t>
        </is>
      </c>
      <c r="O30" s="185" t="inlineStr">
        <is>
          <t>Clinic</t>
        </is>
      </c>
      <c r="P30" s="186" t="inlineStr">
        <is>
          <t>ข้อ 29 เล่มม่วง</t>
        </is>
      </c>
      <c r="Q30" s="185" t="inlineStr">
        <is>
          <t>แบบฝึกหัด</t>
        </is>
      </c>
      <c r="R30" s="185" t="inlineStr">
        <is>
          <t>เล่มม่วง</t>
        </is>
      </c>
      <c r="S30" s="185" t="n"/>
    </row>
    <row r="31" ht="24" customHeight="1" s="49">
      <c r="A31" s="187" t="n">
        <v>29</v>
      </c>
      <c r="B31" s="186" t="n"/>
      <c r="C31" s="186" t="inlineStr">
        <is>
          <t>ผลทางห้องปฏิบัติการที่แสดงว่าผู้ป่วยเป็นโรคหอบหืด คือ</t>
        </is>
      </c>
      <c r="D31" s="186" t="n"/>
      <c r="E31" s="186" t="inlineStr">
        <is>
          <t>FEV1 (post bronchodilator) มากกว่า 12%</t>
        </is>
      </c>
      <c r="F31" s="186" t="inlineStr">
        <is>
          <t>PEF (post bronchodilator) มากกว่า 25%</t>
        </is>
      </c>
      <c r="G31" s="186" t="inlineStr">
        <is>
          <t>ค่า PaO2 น้อยกว่า 80%</t>
        </is>
      </c>
      <c r="H31" s="186" t="inlineStr">
        <is>
          <t>ข้อ ก. และ ข. ถูก</t>
        </is>
      </c>
      <c r="I31" s="188" t="inlineStr">
        <is>
          <t>ถูกทุกข้อ</t>
        </is>
      </c>
      <c r="J31" s="185" t="inlineStr">
        <is>
          <t>1</t>
        </is>
      </c>
      <c r="K31" s="186" t="inlineStr">
        <is>
          <t>✅ คำตอบที่ถูกต้อง: ข้อ ก. FEV1 (post bronchodilator) มากกว่า 12%
🎯 ทำไมข้อนี้ถึงถูก: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t>
        </is>
      </c>
      <c r="L31" s="186" t="n"/>
      <c r="M31" s="186" t="inlineStr">
        <is>
          <t>Pulmonary</t>
        </is>
      </c>
      <c r="N31" s="186" t="inlineStr">
        <is>
          <t>Asthma</t>
        </is>
      </c>
      <c r="O31" s="185" t="inlineStr">
        <is>
          <t>Clinic</t>
        </is>
      </c>
      <c r="P31" s="186" t="inlineStr">
        <is>
          <t>ข้อ 30 เล่มม่วง</t>
        </is>
      </c>
      <c r="Q31" s="185" t="inlineStr">
        <is>
          <t>แบบฝึกหัด</t>
        </is>
      </c>
      <c r="R31" s="185" t="inlineStr">
        <is>
          <t>เล่มม่วง</t>
        </is>
      </c>
      <c r="S31" s="185" t="n"/>
    </row>
    <row r="32" ht="24" customHeight="1" s="49">
      <c r="A32" s="187" t="n">
        <v>30</v>
      </c>
      <c r="B32" s="186" t="n"/>
      <c r="C32" s="186" t="inlineStr">
        <is>
          <t>เราควรแนะนำผู้ป่วยเมื่อมีการใช้ยาพ่น Budecort อย่างไร</t>
        </is>
      </c>
      <c r="D32" s="186" t="n"/>
      <c r="E32" s="186" t="inlineStr">
        <is>
          <t>หลีกเลี่ยงการใช้ยาร่วมกับ spacer</t>
        </is>
      </c>
      <c r="F32" s="186" t="inlineStr">
        <is>
          <t>หากมีการใช้ยาพร้อมกันกับยาพ่น Ventolin ให้พ่นยาตัวนี้ก่อนพ่น Ventolin</t>
        </is>
      </c>
      <c r="G32" s="186" t="inlineStr">
        <is>
          <t>ยาออกฤทธิ์โดยการขยายหลอดลม</t>
        </is>
      </c>
      <c r="H32" s="186" t="inlineStr">
        <is>
          <t>ให้บ้วนปาก กลั้วคอทุกครั้งหลังจากใช้ยา</t>
        </is>
      </c>
      <c r="I32" s="188" t="inlineStr">
        <is>
          <t>เก็บหลอดยาไว้ในตู้เย็น</t>
        </is>
      </c>
      <c r="J32" s="185" t="inlineStr">
        <is>
          <t>4</t>
        </is>
      </c>
      <c r="K32" s="186" t="inlineStr">
        <is>
          <t>✅ คำตอบที่ถูกต้อง: ข้อ ง. ให้บ้วนปาก กลั้วคอทุกครั้งหลังจากใช้ยา
🎯 ทำไมข้อนี้ถึงถูก: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t>
        </is>
      </c>
      <c r="L32" s="186" t="n"/>
      <c r="M32" s="186" t="inlineStr">
        <is>
          <t>Pulmonary</t>
        </is>
      </c>
      <c r="N32" s="186" t="inlineStr">
        <is>
          <t>Asthma</t>
        </is>
      </c>
      <c r="O32" s="185" t="inlineStr">
        <is>
          <t>Clinic</t>
        </is>
      </c>
      <c r="P32" s="186" t="inlineStr">
        <is>
          <t>ข้อ 31 เล่มม่วง</t>
        </is>
      </c>
      <c r="Q32" s="185" t="inlineStr">
        <is>
          <t>แบบฝึกหัด</t>
        </is>
      </c>
      <c r="R32" s="185" t="inlineStr">
        <is>
          <t>เล่มม่วง</t>
        </is>
      </c>
      <c r="S32" s="185" t="n"/>
    </row>
    <row r="33" ht="24" customHeight="1" s="49">
      <c r="A33" s="187" t="n">
        <v>31</v>
      </c>
      <c r="B33" s="186" t="n"/>
      <c r="C33" s="186" t="inlineStr">
        <is>
          <t>เกี่ยวกับ Ventolin ข้อใดผิด</t>
        </is>
      </c>
      <c r="D33" s="186" t="n"/>
      <c r="E33" s="186" t="inlineStr">
        <is>
          <t>ประกอบด้วยยา albuterol ซึ่งเป็น beta2 agonist ชนิดออกฤทธิ์สั้น</t>
        </is>
      </c>
      <c r="F33" s="186" t="inlineStr">
        <is>
          <t>ในผู้ป่วยรายนี้ใช้เพื่อบรรเทาอาการหอบหืดที่เกิดขึ้นเป็นครั้งคราวเท่านั้น</t>
        </is>
      </c>
      <c r="G33" s="186" t="inlineStr">
        <is>
          <t>อาการข้างเคียงที่อาจพบ คือ มือสั่น ปากแห้ง เหนื่อย หัวใจเต้นช้า</t>
        </is>
      </c>
      <c r="H33" s="186" t="inlineStr">
        <is>
          <t>กลไกของยาคือ กระตุ้นการสร้าง adenylate cyclase เพิ่มการสร้าง cyclic AMP</t>
        </is>
      </c>
      <c r="I33" s="188" t="inlineStr">
        <is>
          <t>Tiotropium Respimat 2.5 mcg 2 puffs OD</t>
        </is>
      </c>
      <c r="J33" s="185" t="inlineStr">
        <is>
          <t>3</t>
        </is>
      </c>
      <c r="K33" s="186" t="inlineStr">
        <is>
          <t>✅ คำตอบที่ถูกต้อง: ข้อ ค. อาการข้างเคียงที่อาจพบ คือ มือสั่น ปากแห้ง เหนื่อย หัวใจเต้นช้า
🎯 ทำไมข้อนี้ถึงถูก: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t>
        </is>
      </c>
      <c r="L33" s="186" t="n"/>
      <c r="M33" s="186" t="inlineStr">
        <is>
          <t>Pulmonary</t>
        </is>
      </c>
      <c r="N33" s="186" t="inlineStr">
        <is>
          <t>Asthma</t>
        </is>
      </c>
      <c r="O33" s="185" t="inlineStr">
        <is>
          <t>Clinic</t>
        </is>
      </c>
      <c r="P33" s="186" t="inlineStr">
        <is>
          <t>ข้อ 32 เล่มม่วง</t>
        </is>
      </c>
      <c r="Q33" s="185" t="inlineStr">
        <is>
          <t>แบบฝึกหัด</t>
        </is>
      </c>
      <c r="R33" s="185" t="inlineStr">
        <is>
          <t>เล่มม่วง</t>
        </is>
      </c>
      <c r="S33" s="185" t="n"/>
    </row>
    <row r="34" ht="24" customHeight="1" s="49">
      <c r="A34" s="187" t="n">
        <v>32</v>
      </c>
      <c r="B34" s="186" t="n"/>
      <c r="C34" s="186"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D34" s="186" t="n"/>
      <c r="E34" s="186" t="inlineStr">
        <is>
          <t>Inhaled ipratropium MDI</t>
        </is>
      </c>
      <c r="F34" s="186" t="inlineStr">
        <is>
          <t>Inhaled cromolin MDI</t>
        </is>
      </c>
      <c r="G34" s="186" t="inlineStr">
        <is>
          <t>Oral glucocorticosteroid</t>
        </is>
      </c>
      <c r="H34" s="186" t="inlineStr">
        <is>
          <t>Inhaled salmeterol MDI</t>
        </is>
      </c>
      <c r="I34" s="188" t="inlineStr">
        <is>
          <t>Symbicort turbuhaler</t>
        </is>
      </c>
      <c r="J34" s="185" t="inlineStr">
        <is>
          <t>4</t>
        </is>
      </c>
      <c r="K34" s="186" t="inlineStr">
        <is>
          <t>✅ คำตอบที่ถูกต้อง: ข้อ ง. Inhaled salmeterol MDI
🎯 ทำไมข้อนี้ถึงถูก: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t>
        </is>
      </c>
      <c r="L34" s="186" t="n"/>
      <c r="M34" s="186" t="inlineStr">
        <is>
          <t>Pulmonary</t>
        </is>
      </c>
      <c r="N34" s="186" t="inlineStr">
        <is>
          <t>Asthma</t>
        </is>
      </c>
      <c r="O34" s="185" t="inlineStr">
        <is>
          <t>Clinic</t>
        </is>
      </c>
      <c r="P34" s="186" t="inlineStr">
        <is>
          <t>ข้อ 33 เล่มม่วง</t>
        </is>
      </c>
      <c r="Q34" s="185" t="inlineStr">
        <is>
          <t>แบบฝึกหัด</t>
        </is>
      </c>
      <c r="R34" s="185" t="inlineStr">
        <is>
          <t>เล่มม่วง</t>
        </is>
      </c>
      <c r="S34" s="185" t="n"/>
    </row>
    <row r="35" ht="24" customHeight="1" s="49">
      <c r="A35" s="187" t="n">
        <v>33</v>
      </c>
      <c r="B35" s="186" t="n"/>
      <c r="C35" s="186" t="inlineStr">
        <is>
          <t>เกี่ยวกับยา theophylline ข้อใดไม่ถูกต้อง</t>
        </is>
      </c>
      <c r="D35" s="186" t="n"/>
      <c r="E35" s="186" t="inlineStr">
        <is>
          <t>มีฤทธิ์ขยายหลอดลมและยังแก้อักเสบได้ด้วย</t>
        </is>
      </c>
      <c r="F35" s="186" t="inlineStr">
        <is>
          <t>มีช่วงการรักษาที่แคบ (therapeutic range = 5-20 mg/L)</t>
        </is>
      </c>
      <c r="G35" s="186" t="inlineStr">
        <is>
          <t>อาการไม่พึงประสงค์ที่พบได้คือ ไม่สบายท้อง คลื่นไส้ อาเจียน และอาจเกิด arrhythmia ได้</t>
        </is>
      </c>
      <c r="H35" s="186" t="inlineStr">
        <is>
          <t>ระดับยา theophylline อาจเพิ่มสูงได้หากใช้ร่วมกับยากันชักพวก phenytoin, phenobarbital, carbamazepine</t>
        </is>
      </c>
      <c r="I35" s="188" t="inlineStr">
        <is>
          <t>Oral contraceptive สามารถเพิ่ม level ของยา Theophylline ในเลือดได้</t>
        </is>
      </c>
      <c r="J35" s="185" t="inlineStr">
        <is>
          <t>4</t>
        </is>
      </c>
      <c r="K35" s="186" t="inlineStr">
        <is>
          <t>✅ คำตอบที่ถูกต้อง: ข้อ ง. ระดับยา theophylline อาจเพิ่มสูงได้หากใช้ร่วมกับยากันชักพวก phenytoin, phenobarbital, carbamazepine
🎯 ทำไมข้อนี้ถึงถูก: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t>
        </is>
      </c>
      <c r="L35" s="186" t="n"/>
      <c r="M35" s="186" t="inlineStr">
        <is>
          <t>Pulmonary</t>
        </is>
      </c>
      <c r="N35" s="186" t="inlineStr">
        <is>
          <t>Asthma</t>
        </is>
      </c>
      <c r="O35" s="185" t="inlineStr">
        <is>
          <t>Clinic</t>
        </is>
      </c>
      <c r="P35" s="186" t="inlineStr">
        <is>
          <t>ข้อ 34 เล่มม่วง</t>
        </is>
      </c>
      <c r="Q35" s="185" t="inlineStr">
        <is>
          <t>แบบฝึกหัด</t>
        </is>
      </c>
      <c r="R35" s="185" t="inlineStr">
        <is>
          <t>เล่มม่วง</t>
        </is>
      </c>
      <c r="S35" s="185" t="n"/>
    </row>
    <row r="36" ht="24" customHeight="1" s="49">
      <c r="A36" s="187" t="n">
        <v>34</v>
      </c>
      <c r="B36" s="186" t="n"/>
      <c r="C36" s="186" t="inlineStr">
        <is>
          <t>ยาเหล่านี้มีข้อบ่งใช้สำหรับควบคุมอาการของโรคหอบหืด ยกเว้น</t>
        </is>
      </c>
      <c r="D36" s="186" t="n"/>
      <c r="E36" s="186" t="inlineStr">
        <is>
          <t>Systemic glucocorticosteroid</t>
        </is>
      </c>
      <c r="F36" s="186" t="inlineStr">
        <is>
          <t>Long acting anticholinergics</t>
        </is>
      </c>
      <c r="G36" s="186" t="inlineStr">
        <is>
          <t>Methyl xanthine</t>
        </is>
      </c>
      <c r="H36" s="186" t="inlineStr">
        <is>
          <t>Long acting inhaled beta2 agonist</t>
        </is>
      </c>
      <c r="I36" s="188" t="inlineStr">
        <is>
          <t>Short acting beta2 agonist</t>
        </is>
      </c>
      <c r="J36" s="185" t="inlineStr">
        <is>
          <t>5</t>
        </is>
      </c>
      <c r="K36" s="186" t="inlineStr">
        <is>
          <t>✅ คำตอบที่ถูกต้อง: ข้อ จ. Short acting beta2 agonist
🎯 ทำไมข้อนี้ถึงถูก: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t>
        </is>
      </c>
      <c r="L36" s="186" t="n"/>
      <c r="M36" s="186" t="inlineStr">
        <is>
          <t>Pulmonary</t>
        </is>
      </c>
      <c r="N36" s="186" t="inlineStr">
        <is>
          <t>Asthma</t>
        </is>
      </c>
      <c r="O36" s="185" t="inlineStr">
        <is>
          <t>Clinic</t>
        </is>
      </c>
      <c r="P36" s="186" t="inlineStr">
        <is>
          <t>ข้อ 35 เล่มม่วง</t>
        </is>
      </c>
      <c r="Q36" s="185" t="inlineStr">
        <is>
          <t>แบบฝึกหัด</t>
        </is>
      </c>
      <c r="R36" s="185" t="inlineStr">
        <is>
          <t>เล่มม่วง</t>
        </is>
      </c>
      <c r="S36" s="185" t="n"/>
    </row>
    <row r="37" ht="24" customHeight="1" s="49">
      <c r="A37" s="187" t="n">
        <v>35</v>
      </c>
      <c r="B37" s="18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t>
        </is>
      </c>
      <c r="C37" s="186" t="inlineStr">
        <is>
          <t>ข้อใดถูกต้องเกี่ยวกับความคลาดเคลื่อนทางยา (medication errors) ที่เกิดขึ้น</t>
        </is>
      </c>
      <c r="D37" s="186" t="n"/>
      <c r="E37" s="186" t="inlineStr">
        <is>
          <t>ความคลาดเคลื่อนที่เกิดจากการไม่ระบุวิธีใช้ให้ชัดเจน</t>
        </is>
      </c>
      <c r="F37" s="186" t="inlineStr">
        <is>
          <t>ความคลาดเคลื่อนจากการจ่ายยาผิดชนิด</t>
        </is>
      </c>
      <c r="G37" s="186" t="inlineStr">
        <is>
          <t>ความคลาดเคลื่อนที่เกิดจากไม่มียาในบัญชียาของโรงพยาบาล</t>
        </is>
      </c>
      <c r="H37" s="186" t="inlineStr">
        <is>
          <t>ความคลาดเคลื่อนจากการจ่ายยาผิดความแรง</t>
        </is>
      </c>
      <c r="I37" s="188" t="inlineStr">
        <is>
          <t>ความคลาดเคลื่อนจากการจ่ายยา ผิดความแรง และผิดวิธีใช้</t>
        </is>
      </c>
      <c r="J37" s="185" t="inlineStr">
        <is>
          <t>2</t>
        </is>
      </c>
      <c r="K37" s="186" t="inlineStr">
        <is>
          <t>✅ คำตอบที่ถูกต้อง: ข้อ ข. ความคลาดเคลื่อนจากการจ่ายยาผิดชนิด
🎯 ทำไมข้อนี้ถึงถูก: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t>
        </is>
      </c>
      <c r="L37" s="186" t="n"/>
      <c r="M37" s="186" t="inlineStr">
        <is>
          <t>Pulmonary</t>
        </is>
      </c>
      <c r="N37" s="186" t="inlineStr">
        <is>
          <t>Asthma</t>
        </is>
      </c>
      <c r="O37" s="185" t="inlineStr">
        <is>
          <t>Clinic</t>
        </is>
      </c>
      <c r="P37" s="186" t="inlineStr">
        <is>
          <t>ข้อ 36 เล่มม่วง</t>
        </is>
      </c>
      <c r="Q37" s="185" t="inlineStr">
        <is>
          <t>แบบฝึกหัด</t>
        </is>
      </c>
      <c r="R37" s="185" t="inlineStr">
        <is>
          <t>เล่มม่วง</t>
        </is>
      </c>
      <c r="S37" s="185" t="n"/>
    </row>
    <row r="38" ht="24" customHeight="1" s="49">
      <c r="A38" s="187" t="n">
        <v>36</v>
      </c>
      <c r="B38" s="18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t>
        </is>
      </c>
      <c r="C38" s="186" t="inlineStr">
        <is>
          <t>สิ่งที่ท่านควรบอกผู้ป่วยเกี่ยวกับการใช้ยา ipratropium inhaler คือข้อใด</t>
        </is>
      </c>
      <c r="D38" s="186" t="n"/>
      <c r="E38" s="186" t="inlineStr">
        <is>
          <t>ให้พ่นยาเข้าทางจมูก</t>
        </is>
      </c>
      <c r="F38" s="186" t="inlineStr">
        <is>
          <t>ยานี้เหมาะสำหรับรักษาอาการเฉียบพลัน</t>
        </is>
      </c>
      <c r="G38" s="186" t="inlineStr">
        <is>
          <t>หลังจากพ่นครั้งแรก ต้องรออย่างน้อย 10 นาที ก่อนที่จะพ่นครั้งที่สอง</t>
        </is>
      </c>
      <c r="H38" s="186" t="inlineStr">
        <is>
          <t>เนื่องจากยา-1 ขวด สามารถพ่นได้ 200 ครั้ง จึงสามารถใช้ยานี้ได้นานประมาณ 25 วัน</t>
        </is>
      </c>
      <c r="I38" s="188" t="inlineStr">
        <is>
          <t>ยานี้เป็นยารักษาอาการอักเสบของหลอดลม จึงควรใช้เป็นประจำติดต่อกัน</t>
        </is>
      </c>
      <c r="J38" s="185" t="inlineStr">
        <is>
          <t>4</t>
        </is>
      </c>
      <c r="K38" s="186" t="inlineStr">
        <is>
          <t>✅ คำตอบที่ถูกต้อง: ข้อ ง. เนื่องจากยา-1 ขวด สามารถพ่นได้ 200 ครั้ง จึงสามารถใช้ยานี้ได้นานประมาณ 25 วัน
🎯 ทำไมข้อนี้ถึงถูก: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t>
        </is>
      </c>
      <c r="L38" s="186" t="n"/>
      <c r="M38" s="186" t="inlineStr">
        <is>
          <t>Pulmonary</t>
        </is>
      </c>
      <c r="N38" s="186" t="inlineStr">
        <is>
          <t>Asthma</t>
        </is>
      </c>
      <c r="O38" s="185" t="inlineStr">
        <is>
          <t>Clinic</t>
        </is>
      </c>
      <c r="P38" s="186" t="inlineStr">
        <is>
          <t>ข้อ 37 เล่มม่วง</t>
        </is>
      </c>
      <c r="Q38" s="185" t="inlineStr">
        <is>
          <t>แบบฝึกหัด</t>
        </is>
      </c>
      <c r="R38" s="185" t="inlineStr">
        <is>
          <t>เล่มม่วง</t>
        </is>
      </c>
      <c r="S38" s="185" t="n"/>
    </row>
    <row r="39" ht="24" customHeight="1" s="49">
      <c r="A39" s="187" t="n">
        <v>37</v>
      </c>
      <c r="B39" s="186" t="n"/>
      <c r="C39" s="18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D39" s="186" t="n"/>
      <c r="E39" s="186" t="inlineStr">
        <is>
          <t>ป้องกันเชื้อราในช่องปาก</t>
        </is>
      </c>
      <c r="F39" s="186" t="inlineStr">
        <is>
          <t>ลดความเสี่ยงของการเกิดเสียงแหบแห้ง</t>
        </is>
      </c>
      <c r="G39" s="186" t="inlineStr">
        <is>
          <t>ลดโอกาสการเกิดความดันในลูกตาสูง</t>
        </is>
      </c>
      <c r="H39" s="186" t="inlineStr">
        <is>
          <t>ลดโอกาสการเกิดหัวใจเต้นเร็ว</t>
        </is>
      </c>
      <c r="I39" s="188" t="inlineStr">
        <is>
          <t>ลดโอกาสการเกิดอาการมือสั่น</t>
        </is>
      </c>
      <c r="J39" s="185" t="inlineStr">
        <is>
          <t>1</t>
        </is>
      </c>
      <c r="K39" s="186" t="inlineStr">
        <is>
          <t>✅ คำตอบที่ถูกต้อง: ข้อ ก. ป้องกันเชื้อราในช่องปาก
🎯 ทำไมข้อนี้ถึงถูก: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t>
        </is>
      </c>
      <c r="L39" s="186" t="n"/>
      <c r="M39" s="186" t="inlineStr">
        <is>
          <t>Pulmonary</t>
        </is>
      </c>
      <c r="N39" s="186" t="inlineStr">
        <is>
          <t>Asthma</t>
        </is>
      </c>
      <c r="O39" s="185" t="inlineStr">
        <is>
          <t>Clinic</t>
        </is>
      </c>
      <c r="P39" s="186" t="inlineStr">
        <is>
          <t>ข้อ 38 เล่มม่วง</t>
        </is>
      </c>
      <c r="Q39" s="185" t="inlineStr">
        <is>
          <t>แบบฝึกหัด</t>
        </is>
      </c>
      <c r="R39" s="185" t="inlineStr">
        <is>
          <t>เล่มม่วง</t>
        </is>
      </c>
      <c r="S39" s="185" t="n"/>
    </row>
    <row r="40" ht="24" customHeight="1" s="49">
      <c r="A40" s="187" t="n">
        <v>38</v>
      </c>
      <c r="B40" s="18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t>
        </is>
      </c>
      <c r="C40" s="186" t="inlineStr">
        <is>
          <t>ผู้ป่วยสงสัยว่าการรักษาโรคถุงลมโป่งพองที่เหมาะสมเป็นอย่างไร</t>
        </is>
      </c>
      <c r="D40" s="186" t="n"/>
      <c r="E40" s="186" t="inlineStr">
        <is>
          <t>ควรเริ่มการรักษาด้วยยาสเตียรอยด์ชนิดพ่น</t>
        </is>
      </c>
      <c r="F40" s="186" t="inlineStr">
        <is>
          <t>ควรเริ่มการรักษาด้วยยาขยายหลอดลมชนิด beta-agonist</t>
        </is>
      </c>
      <c r="G40" s="186" t="inlineStr">
        <is>
          <t>ควรเริ่มการรักษาด้วยยาขยายหลอดลมชนิด anticholinergic</t>
        </is>
      </c>
      <c r="H40" s="186" t="inlineStr">
        <is>
          <t>ผู้ป่วยทุกรายควรได้รับยาสเตียรอยด์ชนิดพ่น สำหรับควบคุมอาการ</t>
        </is>
      </c>
      <c r="I40" s="188" t="inlineStr">
        <is>
          <t>ผู้ป่วยทุกคนต้องได้รับยาสเตียรอยด์ชนิดกิน</t>
        </is>
      </c>
      <c r="J40" s="185" t="inlineStr">
        <is>
          <t>1</t>
        </is>
      </c>
      <c r="K40" s="186" t="inlineStr">
        <is>
          <t>✅ คำตอบที่ถูกต้อง: ข้อ ก. ควรเริ่มการรักษาด้วยยาสเตียรอยด์ชนิดพ่น
🎯 ทำไมข้อนี้ถึงถูก: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t>
        </is>
      </c>
      <c r="L40" s="186" t="n"/>
      <c r="M40" s="186" t="inlineStr">
        <is>
          <t>Pulmonary</t>
        </is>
      </c>
      <c r="N40" s="186" t="inlineStr">
        <is>
          <t>Asthma</t>
        </is>
      </c>
      <c r="O40" s="185" t="inlineStr">
        <is>
          <t>Clinic</t>
        </is>
      </c>
      <c r="P40" s="186" t="inlineStr">
        <is>
          <t>ข้อ 39 เล่มม่วง</t>
        </is>
      </c>
      <c r="Q40" s="185" t="inlineStr">
        <is>
          <t>แบบฝึกหัด</t>
        </is>
      </c>
      <c r="R40" s="185" t="inlineStr">
        <is>
          <t>เล่มม่วง</t>
        </is>
      </c>
      <c r="S40" s="185" t="n"/>
    </row>
    <row r="41" ht="24" customHeight="1" s="49">
      <c r="A41" s="187" t="n">
        <v>39</v>
      </c>
      <c r="B41" s="186" t="n"/>
      <c r="C41" s="186" t="inlineStr">
        <is>
          <t>ข้อใดกล่าวผิดเกี่ยวกับ salmeterol</t>
        </is>
      </c>
      <c r="D41" s="186" t="n"/>
      <c r="E41" s="186" t="inlineStr">
        <is>
          <t>Salmeterol มีข้อบ่งใช้ในการจับหืดที่เกิดขึ้นเฉียบพลัน</t>
        </is>
      </c>
      <c r="F41" s="186" t="inlineStr">
        <is>
          <t>กลไกการออกฤทธิ์คือกระตุ้นเอนไซม์ adenylate cyclase</t>
        </is>
      </c>
      <c r="G41" s="186" t="inlineStr">
        <is>
          <t>สามารถใช้กับผู้ป่วยที่มีอาการ nocturnal asthma มากกว่า 1 ครั้ง/สัปดาห์</t>
        </is>
      </c>
      <c r="H41" s="186" t="inlineStr">
        <is>
          <t>การใช้ยานี้นาน ๆ ทำให้การตอบสนองต่อยาลดลง (tachyphylaxis)</t>
        </is>
      </c>
      <c r="I41" s="188" t="inlineStr">
        <is>
          <t>หากไม่มี salmeterol สามารถใช้ albuterol แทนได้</t>
        </is>
      </c>
      <c r="J41" s="185" t="inlineStr">
        <is>
          <t>1</t>
        </is>
      </c>
      <c r="K41" s="186" t="inlineStr">
        <is>
          <t>✅ คำตอบที่ถูกต้อง: ข้อ ก. Salmeterol มีข้อบ่งใช้ในการจับหืดที่เกิดขึ้นเฉียบพลัน
🎯 ทำไมข้อนี้ถึงถูก: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t>
        </is>
      </c>
      <c r="L41" s="186" t="n"/>
      <c r="M41" s="186" t="inlineStr">
        <is>
          <t>Pulmonary</t>
        </is>
      </c>
      <c r="N41" s="186" t="inlineStr">
        <is>
          <t>Asthma</t>
        </is>
      </c>
      <c r="O41" s="185" t="inlineStr">
        <is>
          <t>Clinic</t>
        </is>
      </c>
      <c r="P41" s="186" t="inlineStr">
        <is>
          <t>ข้อ 40 เล่มม่วง</t>
        </is>
      </c>
      <c r="Q41" s="185" t="inlineStr">
        <is>
          <t>แบบฝึกหัด</t>
        </is>
      </c>
      <c r="R41" s="185" t="inlineStr">
        <is>
          <t>เล่มม่วง</t>
        </is>
      </c>
      <c r="S41" s="185" t="n"/>
    </row>
    <row r="42" ht="24" customHeight="1" s="49">
      <c r="A42" s="187" t="n">
        <v>40</v>
      </c>
      <c r="B42" s="186" t="n"/>
      <c r="C42" s="186" t="inlineStr">
        <is>
          <t>ข้อใดคือกลไกการออกฤทธิ์ของ ipratropium MDI</t>
        </is>
      </c>
      <c r="D42" s="186" t="n"/>
      <c r="E42" s="186" t="inlineStr">
        <is>
          <t>Selective beta2 - adrenergic receptor agonist</t>
        </is>
      </c>
      <c r="F42" s="186" t="inlineStr">
        <is>
          <t>Phosphodiesterase enzyme inhibitor</t>
        </is>
      </c>
      <c r="G42" s="186" t="inlineStr">
        <is>
          <t>Muscarinic cholinergic receptor antagonist</t>
        </is>
      </c>
      <c r="H42" s="186" t="inlineStr">
        <is>
          <t>Immunosuppressive agent</t>
        </is>
      </c>
      <c r="I42" s="188" t="inlineStr">
        <is>
          <t>Lipoxygenase enzyme inhibitor</t>
        </is>
      </c>
      <c r="J42" s="185" t="inlineStr">
        <is>
          <t>3</t>
        </is>
      </c>
      <c r="K42" s="186" t="inlineStr">
        <is>
          <t>✅ คำตอบที่ถูกต้อง: ข้อ ค. Muscarinic cholinergic receptor antagonist
🎯 ทำไมข้อนี้ถึงถูก: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t>
        </is>
      </c>
      <c r="L42" s="186" t="n"/>
      <c r="M42" s="186" t="inlineStr">
        <is>
          <t>Pulmonary</t>
        </is>
      </c>
      <c r="N42" s="186" t="inlineStr">
        <is>
          <t>COPD</t>
        </is>
      </c>
      <c r="O42" s="185" t="inlineStr">
        <is>
          <t>Clinic</t>
        </is>
      </c>
      <c r="P42" s="186" t="inlineStr">
        <is>
          <t>ข้อ 41 เล่มม่วง</t>
        </is>
      </c>
      <c r="Q42" s="185" t="inlineStr">
        <is>
          <t>แบบฝึกหัด</t>
        </is>
      </c>
      <c r="R42" s="185" t="inlineStr">
        <is>
          <t>เล่มม่วง</t>
        </is>
      </c>
      <c r="S42" s="185" t="n"/>
    </row>
    <row r="43" ht="24" customHeight="1" s="49">
      <c r="A43" s="187" t="n">
        <v>41</v>
      </c>
      <c r="B43" s="186" t="inlineStr">
        <is>
          <t>ชายอายุ 20 ปี มาพบแพทย์์ด้วยอาการหวัดมีน้ำมูกใส คัดจมูก คันจมูก จาม ซึ่งเป็นมาประมาณ 5 วัน</t>
        </is>
      </c>
      <c r="C43" s="186" t="inlineStr">
        <is>
          <t>จากอาการดังกล่าว อยากทราบว่าผู้ป่วยรายนี้ก็น่าจะเป็นโรคอะไร</t>
        </is>
      </c>
      <c r="D43" s="186" t="n"/>
      <c r="E43" s="186" t="inlineStr">
        <is>
          <t>Sinusitis</t>
        </is>
      </c>
      <c r="F43" s="186" t="inlineStr">
        <is>
          <t>Allergic rhinitis</t>
        </is>
      </c>
      <c r="G43" s="186" t="inlineStr">
        <is>
          <t>Cystitis</t>
        </is>
      </c>
      <c r="H43" s="186" t="inlineStr">
        <is>
          <t>Common cold</t>
        </is>
      </c>
      <c r="I43" s="188" t="inlineStr">
        <is>
          <t>Bronchitis</t>
        </is>
      </c>
      <c r="J43" s="185" t="inlineStr">
        <is>
          <t>2</t>
        </is>
      </c>
      <c r="K43" s="186" t="inlineStr">
        <is>
          <t>✅ คำตอบที่ถูกต้อง: ข้อ ข. Allergic rhinitis
🎯 ทำไมข้อนี้ถึงถูก: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t>
        </is>
      </c>
      <c r="L43" s="186" t="n"/>
      <c r="M43" s="186" t="inlineStr">
        <is>
          <t>Pulmonary</t>
        </is>
      </c>
      <c r="N43" s="186" t="inlineStr">
        <is>
          <t>Asthma</t>
        </is>
      </c>
      <c r="O43" s="185" t="inlineStr">
        <is>
          <t>Clinic</t>
        </is>
      </c>
      <c r="P43" s="186" t="inlineStr">
        <is>
          <t>ข้อ 42 เล่มม่วง</t>
        </is>
      </c>
      <c r="Q43" s="185" t="inlineStr">
        <is>
          <t>แบบฝึกหัด</t>
        </is>
      </c>
      <c r="R43" s="185" t="inlineStr">
        <is>
          <t>เล่มม่วง</t>
        </is>
      </c>
      <c r="S43" s="185" t="n"/>
    </row>
    <row r="44" ht="24" customHeight="1" s="49">
      <c r="A44" s="187" t="n">
        <v>42</v>
      </c>
      <c r="B44" s="186" t="n"/>
      <c r="C44" s="186"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D44" s="186" t="n"/>
      <c r="E44" s="186" t="inlineStr">
        <is>
          <t>เนื่องจากจัดเป็นยาควบคุมพิเศษ</t>
        </is>
      </c>
      <c r="F44" s="186" t="inlineStr">
        <is>
          <t>เนื่องจากจัดเป็นยาที่ลงทะเบียนแบบมีเงื่อนไขต้องติดตามการใช้ในโรงพยาบาล</t>
        </is>
      </c>
      <c r="G44" s="186" t="inlineStr">
        <is>
          <t>เนื่องจากจัดเป็นยาเสพติดให้โทษ ประเภท 2</t>
        </is>
      </c>
      <c r="H44" s="186" t="inlineStr">
        <is>
          <t>เนื่องจากจัดเป็นวัตถุออกฤทธิ์ต่อจิตประสาท</t>
        </is>
      </c>
      <c r="I44" s="188" t="inlineStr">
        <is>
          <t>เนื่องจากจัดเป็นยาอันตราย</t>
        </is>
      </c>
      <c r="J44" s="185" t="inlineStr">
        <is>
          <t>4</t>
        </is>
      </c>
      <c r="K44" s="186" t="inlineStr">
        <is>
          <t>✅ คำตอบที่ถูกต้อง: ข้อ ง. เนื่องจากจัดเป็นวัตถุออกฤทธิ์ต่อจิตประสาท
🎯 ทำไมข้อนี้ถึงถูก: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t>
        </is>
      </c>
      <c r="L44" s="186" t="n"/>
      <c r="M44" s="186" t="inlineStr">
        <is>
          <t>Pulmonary</t>
        </is>
      </c>
      <c r="N44" s="186" t="inlineStr">
        <is>
          <t>Asthma</t>
        </is>
      </c>
      <c r="O44" s="185" t="inlineStr">
        <is>
          <t>Clinic</t>
        </is>
      </c>
      <c r="P44" s="186" t="inlineStr">
        <is>
          <t>ข้อ 43 เล่มม่วง</t>
        </is>
      </c>
      <c r="Q44" s="185" t="inlineStr">
        <is>
          <t>แบบฝึกหัด</t>
        </is>
      </c>
      <c r="R44" s="185" t="inlineStr">
        <is>
          <t>เล่มม่วง</t>
        </is>
      </c>
      <c r="S44" s="185" t="n"/>
    </row>
    <row r="45" ht="24" customHeight="1" s="49">
      <c r="A45" s="187" t="n">
        <v>43</v>
      </c>
      <c r="B45" s="186"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t>
        </is>
      </c>
      <c r="C45" s="186" t="inlineStr">
        <is>
          <t>ทำไมจึงไม่ควรใช้ยาพ่นหรือยาลดน้ำมูกกลุ่ม Sympathomimetics (เช่น Pseudoephedrine, Oxymetazoline) ติดต่อกันเกิน 7 วัน</t>
        </is>
      </c>
      <c r="D45" s="186" t="n"/>
      <c r="E45" s="186" t="inlineStr">
        <is>
          <t>เพื่อป้องกันปัญหาการดื้อยา</t>
        </is>
      </c>
      <c r="F45" s="186" t="inlineStr">
        <is>
          <t>เพื่อป้องกันการเกิด hypertension</t>
        </is>
      </c>
      <c r="G45" s="186" t="inlineStr">
        <is>
          <t>เพื่อป้องกันการเกิด hyperglycemia</t>
        </is>
      </c>
      <c r="H45" s="186" t="inlineStr">
        <is>
          <t>เพื่อป้องกันการเกิด rebound congestion</t>
        </is>
      </c>
      <c r="I45" s="188" t="inlineStr">
        <is>
          <t>เพื่อไม่ให้เกิดปัญหา insomnia</t>
        </is>
      </c>
      <c r="J45" s="185" t="inlineStr">
        <is>
          <t>4</t>
        </is>
      </c>
      <c r="K45" s="186" t="inlineStr">
        <is>
          <t>✅ คำตอบที่ถูกต้อง: ข้อ ง. เพื่อป้องกันการเกิด rebound congestion
🎯 ทำไมข้อนี้ถึงถูก: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t>
        </is>
      </c>
      <c r="L45" s="186" t="n"/>
      <c r="M45" s="186" t="inlineStr">
        <is>
          <t>Pulmonary</t>
        </is>
      </c>
      <c r="N45" s="186" t="inlineStr">
        <is>
          <t>Asthma</t>
        </is>
      </c>
      <c r="O45" s="185" t="inlineStr">
        <is>
          <t>Clinic</t>
        </is>
      </c>
      <c r="P45" s="186" t="inlineStr">
        <is>
          <t>ข้อ 44 เล่มม่วง</t>
        </is>
      </c>
      <c r="Q45" s="185" t="inlineStr">
        <is>
          <t>แบบฝึกหัด</t>
        </is>
      </c>
      <c r="R45" s="185" t="inlineStr">
        <is>
          <t>เล่มม่วง</t>
        </is>
      </c>
      <c r="S45" s="185" t="n"/>
    </row>
    <row r="46" ht="24" customHeight="1" s="49">
      <c r="A46" s="187" t="n">
        <v>44</v>
      </c>
      <c r="B46" s="186" t="inlineStr">
        <is>
          <t>ผู้ป่วยได้สอบถามเภสัชกรว่าสามารถใช้สมุนไพรตัวใดเพื่อลดอาการไอได้บ้าง ท่านจะแนะนำให้ใช้สมุนไพรข้อใด</t>
        </is>
      </c>
      <c r="C46" s="186" t="inlineStr">
        <is>
          <t>สมุนไพรข้อใดที่มีข้อบ่งใช้ในการบรรเทาอาการไอและขับเสมหะตามบัญชียาหลักแห่งชาติ</t>
        </is>
      </c>
      <c r="D46" s="186" t="n"/>
      <c r="E46" s="186" t="inlineStr">
        <is>
          <t>ฟ้าทลายโจร</t>
        </is>
      </c>
      <c r="F46" s="186" t="inlineStr">
        <is>
          <t>ไพล</t>
        </is>
      </c>
      <c r="G46" s="186" t="inlineStr">
        <is>
          <t>ขิง</t>
        </is>
      </c>
      <c r="H46" s="186" t="inlineStr">
        <is>
          <t>ชุมเห็ดเทศ</t>
        </is>
      </c>
      <c r="I46" s="188" t="inlineStr">
        <is>
          <t>เสลดพังพอน</t>
        </is>
      </c>
      <c r="J46" s="185" t="inlineStr">
        <is>
          <t>3</t>
        </is>
      </c>
      <c r="K46" s="186" t="inlineStr">
        <is>
          <t>✅ คำตอบที่ถูกต้อง: ข้อ ค. ขิง
🎯 ทำไมข้อนี้ถึงถูก: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t>
        </is>
      </c>
      <c r="L46" s="186" t="n"/>
      <c r="M46" s="186" t="inlineStr">
        <is>
          <t>Pulmonary</t>
        </is>
      </c>
      <c r="N46" s="186" t="inlineStr">
        <is>
          <t>Asthma</t>
        </is>
      </c>
      <c r="O46" s="185" t="inlineStr">
        <is>
          <t>Clinic</t>
        </is>
      </c>
      <c r="P46" s="186" t="inlineStr">
        <is>
          <t>ข้อ 45 เล่มม่วง</t>
        </is>
      </c>
      <c r="Q46" s="185" t="inlineStr">
        <is>
          <t>แบบฝึกหัด</t>
        </is>
      </c>
      <c r="R46" s="185" t="inlineStr">
        <is>
          <t>เล่มม่วง</t>
        </is>
      </c>
      <c r="S46" s="185" t="n"/>
    </row>
    <row r="47" ht="24" customHeight="1" s="49">
      <c r="A47" s="187" t="n">
        <v>45</v>
      </c>
      <c r="B47" s="186" t="inlineStr">
        <is>
          <t>สมุนไพรแก้ไออื่นๆ นอกจากสมุนไพรข้อข้างต้น</t>
        </is>
      </c>
      <c r="C47" s="186" t="inlineStr">
        <is>
          <t>สมุนไพรข้อใดที่มีสรรพคุณช่วยบรรเทาอาการไอ ขับเสมหะ</t>
        </is>
      </c>
      <c r="D47" s="186" t="n"/>
      <c r="E47" s="186" t="inlineStr">
        <is>
          <t>ข่า</t>
        </is>
      </c>
      <c r="F47" s="186" t="inlineStr">
        <is>
          <t>ตะไคร้</t>
        </is>
      </c>
      <c r="G47" s="186" t="inlineStr">
        <is>
          <t>ดีปลี</t>
        </is>
      </c>
      <c r="H47" s="186" t="inlineStr">
        <is>
          <t>กระเทียม</t>
        </is>
      </c>
      <c r="I47" s="188" t="inlineStr">
        <is>
          <t>กะเพรา</t>
        </is>
      </c>
      <c r="J47" s="185" t="inlineStr">
        <is>
          <t>3</t>
        </is>
      </c>
      <c r="K47" s="186" t="inlineStr">
        <is>
          <t>✅ คำตอบที่ถูกต้อง: ข้อ ค. ดีปลี
🎯 ทำไมข้อนี้ถึงถูก: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t>
        </is>
      </c>
      <c r="L47" s="186" t="n"/>
      <c r="M47" s="186" t="inlineStr">
        <is>
          <t>Pulmonary</t>
        </is>
      </c>
      <c r="N47" s="186" t="inlineStr">
        <is>
          <t>Asthma</t>
        </is>
      </c>
      <c r="O47" s="185" t="inlineStr">
        <is>
          <t>Clinic</t>
        </is>
      </c>
      <c r="P47" s="186" t="inlineStr">
        <is>
          <t>ข้อ 46 เล่มม่วง</t>
        </is>
      </c>
      <c r="Q47" s="185" t="inlineStr">
        <is>
          <t>แบบฝึกหัด</t>
        </is>
      </c>
      <c r="R47" s="185" t="inlineStr">
        <is>
          <t>เล่มม่วง</t>
        </is>
      </c>
      <c r="S47" s="185" t="n"/>
    </row>
    <row r="48" ht="24" customHeight="1" s="49">
      <c r="A48" s="187" t="n">
        <v>46</v>
      </c>
      <c r="B48" s="186" t="n"/>
      <c r="C48" s="186" t="inlineStr">
        <is>
          <t>ข้อใดไม่ใช่อาการข้างเคียงของการใช้ยา salbutamol</t>
        </is>
      </c>
      <c r="D48" s="186" t="n"/>
      <c r="E48" s="186" t="inlineStr">
        <is>
          <t>ใจสั่น</t>
        </is>
      </c>
      <c r="F48" s="186" t="inlineStr">
        <is>
          <t>ปัสสาวะคั่ง</t>
        </is>
      </c>
      <c r="G48" s="186" t="inlineStr">
        <is>
          <t>ปากแห้ง</t>
        </is>
      </c>
      <c r="H48" s="186" t="inlineStr">
        <is>
          <t>รับรสผิดปกติ</t>
        </is>
      </c>
      <c r="I48" s="188" t="inlineStr">
        <is>
          <t>ปวดศีรษะ</t>
        </is>
      </c>
      <c r="J48" s="185" t="inlineStr">
        <is>
          <t>2</t>
        </is>
      </c>
      <c r="K48" s="186" t="inlineStr">
        <is>
          <t>✅ คำตอบที่ถูกต้อง: ข้อ ข. ปัสสาวะคั่ง
🎯 ทำไมข้อนี้ถึงถูก: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t>
        </is>
      </c>
      <c r="L48" s="186" t="n"/>
      <c r="M48" s="186" t="inlineStr">
        <is>
          <t>Pulmonary</t>
        </is>
      </c>
      <c r="N48" s="186" t="inlineStr">
        <is>
          <t>Asthma</t>
        </is>
      </c>
      <c r="O48" s="185" t="inlineStr">
        <is>
          <t>Clinic</t>
        </is>
      </c>
      <c r="P48" s="186" t="inlineStr">
        <is>
          <t>ข้อ 47 เล่มม่วง</t>
        </is>
      </c>
      <c r="Q48" s="185" t="inlineStr">
        <is>
          <t>แบบฝึกหัด</t>
        </is>
      </c>
      <c r="R48" s="185" t="inlineStr">
        <is>
          <t>เล่มม่วง</t>
        </is>
      </c>
      <c r="S48" s="185" t="n"/>
    </row>
    <row r="49" ht="24" customHeight="1" s="49">
      <c r="A49" s="187" t="n">
        <v>47</v>
      </c>
      <c r="B49" s="186" t="n"/>
      <c r="C49" s="186" t="inlineStr">
        <is>
          <t>การใช้ salbutamol ข้อใดถูกต้อง</t>
        </is>
      </c>
      <c r="D49" s="186" t="n"/>
      <c r="E49" s="186" t="inlineStr">
        <is>
          <t>ใช้ปากอมให้สนิท</t>
        </is>
      </c>
      <c r="F49" s="186" t="inlineStr">
        <is>
          <t>หายใจเข้าทางจมูก</t>
        </is>
      </c>
      <c r="G49" s="186" t="inlineStr">
        <is>
          <t>หายใจออกทันที</t>
        </is>
      </c>
      <c r="H49" s="186" t="inlineStr">
        <is>
          <t>บ้วนปากทันที</t>
        </is>
      </c>
      <c r="I49" s="188" t="inlineStr">
        <is>
          <t>ไม่ต้องเขย่าขวด</t>
        </is>
      </c>
      <c r="J49" s="185" t="inlineStr">
        <is>
          <t>1</t>
        </is>
      </c>
      <c r="K49" s="186" t="inlineStr">
        <is>
          <t>✅ คำตอบที่ถูกต้อง: ข้อ ก. ใช้ปากอมให้สนิท
🎯 ทำไมข้อนี้ถึงถูก: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t>
        </is>
      </c>
      <c r="L49" s="186" t="n"/>
      <c r="M49" s="186" t="inlineStr">
        <is>
          <t>Pulmonary</t>
        </is>
      </c>
      <c r="N49" s="186" t="inlineStr">
        <is>
          <t>Asthma</t>
        </is>
      </c>
      <c r="O49" s="185" t="inlineStr">
        <is>
          <t>Clinic</t>
        </is>
      </c>
      <c r="P49" s="186" t="inlineStr">
        <is>
          <t>ข้อ 48 เล่มม่วง</t>
        </is>
      </c>
      <c r="Q49" s="185" t="inlineStr">
        <is>
          <t>แบบฝึกหัด</t>
        </is>
      </c>
      <c r="R49" s="185" t="inlineStr">
        <is>
          <t>เล่มม่วง</t>
        </is>
      </c>
      <c r="S49" s="185" t="n"/>
    </row>
    <row r="50" ht="24" customHeight="1" s="49">
      <c r="A50" s="187" t="n">
        <v>48</v>
      </c>
      <c r="B50" s="186" t="n"/>
      <c r="C50" s="186" t="inlineStr">
        <is>
          <t>ข้อใดไม่ถูกต้องเกี่ยวกับ seretide accuhaler</t>
        </is>
      </c>
      <c r="D50" s="186" t="n"/>
      <c r="E50" s="186" t="inlineStr">
        <is>
          <t>พกพาสะดวก</t>
        </is>
      </c>
      <c r="F50" s="186" t="inlineStr">
        <is>
          <t>ไม่มี propellant</t>
        </is>
      </c>
      <c r="G50" s="186" t="inlineStr">
        <is>
          <t>ปล่อย 1 dose สูดได้หลายที</t>
        </is>
      </c>
      <c r="H50" s="186" t="inlineStr">
        <is>
          <t>ไม่อาศัยความสัมพันธ์ระหว่างแรงกดและการหายใจ</t>
        </is>
      </c>
      <c r="I50" s="188" t="inlineStr">
        <is>
          <t>ใช้ meter dose valve ในการปล่อยตัวยา</t>
        </is>
      </c>
      <c r="J50" s="185" t="inlineStr">
        <is>
          <t>5</t>
        </is>
      </c>
      <c r="K50" s="186" t="inlineStr">
        <is>
          <t>✅ คำตอบที่ถูกต้อง: ข้อ จ. ใช้ meter dose valve ในการปล่อยตัวยา
🎯 ทำไมข้อนี้ถึงถูก: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t>
        </is>
      </c>
      <c r="L50" s="186" t="n"/>
      <c r="M50" s="186" t="inlineStr">
        <is>
          <t>Pulmonary</t>
        </is>
      </c>
      <c r="N50" s="186" t="inlineStr">
        <is>
          <t>Asthma</t>
        </is>
      </c>
      <c r="O50" s="185" t="inlineStr">
        <is>
          <t>Clinic</t>
        </is>
      </c>
      <c r="P50" s="186" t="inlineStr">
        <is>
          <t>ข้อ 49 เล่มม่วง</t>
        </is>
      </c>
      <c r="Q50" s="185" t="inlineStr">
        <is>
          <t>แบบฝึกหัด</t>
        </is>
      </c>
      <c r="R50" s="185" t="inlineStr">
        <is>
          <t>เล่มม่วง</t>
        </is>
      </c>
      <c r="S50" s="185" t="n"/>
    </row>
    <row r="51" ht="24" customHeight="1" s="49">
      <c r="A51" s="187" t="n">
        <v>49</v>
      </c>
      <c r="B51" s="186" t="n"/>
      <c r="C51" s="186" t="inlineStr">
        <is>
          <t>เมื่อใดที่ต้องหยุดใช้ seretide accuhaler ชั่วคราว</t>
        </is>
      </c>
      <c r="D51" s="186" t="n"/>
      <c r="E51" s="186" t="inlineStr">
        <is>
          <t>อายุมากกว่า 65 ปี</t>
        </is>
      </c>
      <c r="F51" s="186" t="inlineStr">
        <is>
          <t>ไตผิดปกติ</t>
        </is>
      </c>
      <c r="G51" s="186" t="inlineStr">
        <is>
          <t>ตับผิดปกติ</t>
        </is>
      </c>
      <c r="H51" s="186" t="inlineStr">
        <is>
          <t>ปอดติดเชื้อ</t>
        </is>
      </c>
      <c r="I51" s="188" t="inlineStr">
        <is>
          <t>ระคายเคืองปาก</t>
        </is>
      </c>
      <c r="J51" s="185" t="inlineStr">
        <is>
          <t>4</t>
        </is>
      </c>
      <c r="K51" s="186" t="inlineStr">
        <is>
          <t>✅ คำตอบที่ถูกต้อง: ข้อ ง. ปอดติดเชื้อ
🎯 ทำไมข้อนี้ถึงถูก: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t>
        </is>
      </c>
      <c r="L51" s="186" t="n"/>
      <c r="M51" s="186" t="inlineStr">
        <is>
          <t>Pulmonary</t>
        </is>
      </c>
      <c r="N51" s="186" t="inlineStr">
        <is>
          <t>Asthma</t>
        </is>
      </c>
      <c r="O51" s="185" t="inlineStr">
        <is>
          <t>Clinic</t>
        </is>
      </c>
      <c r="P51" s="186" t="inlineStr">
        <is>
          <t>ข้อ 50 เล่มม่วง</t>
        </is>
      </c>
      <c r="Q51" s="185" t="inlineStr">
        <is>
          <t>แบบฝึกหัด</t>
        </is>
      </c>
      <c r="R51" s="185" t="inlineStr">
        <is>
          <t>เล่มม่วง</t>
        </is>
      </c>
      <c r="S51" s="185" t="n"/>
    </row>
    <row r="52" ht="24" customHeight="1" s="49">
      <c r="A52" s="187" t="n">
        <v>50</v>
      </c>
      <c r="B52" s="186" t="inlineStr">
        <is>
          <t>สถานการณ์ที่ 10 ผู้ป่วยประวัติประจำตัวเป็นโรคหอบหืด ใช้ยา Theophylline, Salbutamol inhaler, Budesonide inhaler ผู้ป่วยมีอาการกำเริบ 5 ครั้งต่อเดือน</t>
        </is>
      </c>
      <c r="C52" s="186" t="inlineStr">
        <is>
          <t>ข้อใดไม่ใช่พิษของยา theophylline</t>
        </is>
      </c>
      <c r="D52" s="186" t="n"/>
      <c r="E52" s="186" t="inlineStr">
        <is>
          <t>ใจสั่น</t>
        </is>
      </c>
      <c r="F52" s="186" t="inlineStr">
        <is>
          <t>ปวดท้อง</t>
        </is>
      </c>
      <c r="G52" s="186" t="inlineStr">
        <is>
          <t>ชัก</t>
        </is>
      </c>
      <c r="H52" s="186" t="inlineStr">
        <is>
          <t>คลื่นไส้ อาเจียน</t>
        </is>
      </c>
      <c r="I52" s="188" t="inlineStr">
        <is>
          <t>มองเห็นภาพซ้อน</t>
        </is>
      </c>
      <c r="J52" s="185" t="inlineStr">
        <is>
          <t>2</t>
        </is>
      </c>
      <c r="K52" s="186" t="inlineStr">
        <is>
          <t>✅ คำตอบที่ถูกต้อง: ข้อ ข. ปวดท้อง
🎯 ทำไมข้อนี้ถึงถูก: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t>
        </is>
      </c>
      <c r="L52" s="186" t="n"/>
      <c r="M52" s="186" t="inlineStr">
        <is>
          <t>Pulmonary</t>
        </is>
      </c>
      <c r="N52" s="186" t="inlineStr">
        <is>
          <t>Asthma</t>
        </is>
      </c>
      <c r="O52" s="185" t="inlineStr">
        <is>
          <t>Clinic</t>
        </is>
      </c>
      <c r="P52" s="186" t="inlineStr">
        <is>
          <t>ข้อ 51 เล่มม่วง</t>
        </is>
      </c>
      <c r="Q52" s="185" t="inlineStr">
        <is>
          <t>แบบฝึกหัด</t>
        </is>
      </c>
      <c r="R52" s="185" t="inlineStr">
        <is>
          <t>เล่มม่วง</t>
        </is>
      </c>
      <c r="S52" s="185" t="n"/>
    </row>
    <row r="53" ht="24" customHeight="1" s="49">
      <c r="A53" s="187" t="n">
        <v>51</v>
      </c>
      <c r="B53" s="186" t="inlineStr">
        <is>
          <t>สถานการณ์ที่ 10 ผู้ป่วยประวัติประจำตัวเป็นโรคหอบหืด ใช้ยา Theophylline, Salbutamol inhaler, Budesonide inhaler ผู้ป่วยมีอาการกำเริบ 5 ครั้งต่อเดือน</t>
        </is>
      </c>
      <c r="C53" s="186" t="inlineStr">
        <is>
          <t>ยาใดสามารถเกิดอันตรกิริยากับ Theophylline ได้</t>
        </is>
      </c>
      <c r="D53" s="186" t="n"/>
      <c r="E53" s="186" t="inlineStr">
        <is>
          <t>Clarithromycin</t>
        </is>
      </c>
      <c r="F53" s="186" t="inlineStr">
        <is>
          <t>Carbocysteine</t>
        </is>
      </c>
      <c r="G53" s="186" t="inlineStr">
        <is>
          <t>Ipratropium</t>
        </is>
      </c>
      <c r="H53" s="186" t="inlineStr">
        <is>
          <t>Montelukast</t>
        </is>
      </c>
      <c r="I53" s="188" t="inlineStr">
        <is>
          <t>Prednisolone</t>
        </is>
      </c>
      <c r="J53" s="185" t="inlineStr">
        <is>
          <t>1</t>
        </is>
      </c>
      <c r="K53" s="186" t="inlineStr">
        <is>
          <t>✅ คำตอบที่ถูกต้อง: ข้อ ก. Clarithromycin
🎯 ทำไมข้อนี้ถึงถูก: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t>
        </is>
      </c>
      <c r="L53" s="186" t="n"/>
      <c r="M53" s="186" t="inlineStr">
        <is>
          <t>Pulmonary</t>
        </is>
      </c>
      <c r="N53" s="186" t="inlineStr">
        <is>
          <t>Asthma</t>
        </is>
      </c>
      <c r="O53" s="185" t="inlineStr">
        <is>
          <t>Clinic</t>
        </is>
      </c>
      <c r="P53" s="186" t="inlineStr">
        <is>
          <t>ข้อ 52 เล่มม่วง</t>
        </is>
      </c>
      <c r="Q53" s="185" t="inlineStr">
        <is>
          <t>แบบฝึกหัด</t>
        </is>
      </c>
      <c r="R53" s="185" t="inlineStr">
        <is>
          <t>เล่มม่วง</t>
        </is>
      </c>
      <c r="S53" s="185" t="n"/>
    </row>
    <row r="54" ht="24" customHeight="1" s="49">
      <c r="A54" s="187" t="n">
        <v>52</v>
      </c>
      <c r="B54" s="186" t="n"/>
      <c r="C54" s="186"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D54" s="186" t="n"/>
      <c r="E54" s="186" t="inlineStr">
        <is>
          <t>High dose ICS และ as needed SABA</t>
        </is>
      </c>
      <c r="F54" s="186" t="inlineStr">
        <is>
          <t>Low dose ICS+ LABA และ as need SABA</t>
        </is>
      </c>
      <c r="G54" s="186" t="inlineStr">
        <is>
          <t>Medium dose ICS-formoterol maintenance and reliever</t>
        </is>
      </c>
      <c r="H54" s="186" t="inlineStr">
        <is>
          <t>Low dose ICS-formoterol maintenance and reliever</t>
        </is>
      </c>
      <c r="I54" s="188" t="inlineStr">
        <is>
          <t>Oral Prednisolone 5 mg OD รับประทานต่อเนื่องระยะยาว</t>
        </is>
      </c>
      <c r="J54" s="185" t="inlineStr">
        <is>
          <t>1</t>
        </is>
      </c>
      <c r="K54" s="186" t="inlineStr">
        <is>
          <t>✅ คำตอบที่ถูกต้อง: ข้อ ก. High dose ICS และ as needed SABA
🎯 ทำไมข้อนี้ถึงถูก: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L54" s="186" t="n"/>
      <c r="M54" s="186" t="inlineStr">
        <is>
          <t>Pulmonary</t>
        </is>
      </c>
      <c r="N54" s="186" t="inlineStr">
        <is>
          <t>COPD</t>
        </is>
      </c>
      <c r="O54" s="185" t="inlineStr">
        <is>
          <t>Clinic</t>
        </is>
      </c>
      <c r="P54" s="186" t="inlineStr">
        <is>
          <t>ข้อ 55 เล่มม่วง</t>
        </is>
      </c>
      <c r="Q54" s="185" t="inlineStr">
        <is>
          <t>แบบฝึกหัด</t>
        </is>
      </c>
      <c r="R54" s="185" t="inlineStr">
        <is>
          <t>เล่มม่วง</t>
        </is>
      </c>
      <c r="S54" s="185" t="n"/>
    </row>
    <row r="55" ht="24" customHeight="1" s="49">
      <c r="A55" s="187" t="n">
        <v>53</v>
      </c>
      <c r="B55" s="186" t="n"/>
      <c r="C55" s="186" t="inlineStr">
        <is>
          <t>การใช้ LAMA ในคนไข้ asthma มีประโยชน์อย่างไร</t>
        </is>
      </c>
      <c r="D55" s="186" t="n"/>
      <c r="E55" s="186" t="inlineStr">
        <is>
          <t>เพิ่ม compliance</t>
        </is>
      </c>
      <c r="F55" s="186" t="inlineStr">
        <is>
          <t>ลดสารคัดหลั่ง</t>
        </is>
      </c>
      <c r="G55" s="186" t="inlineStr">
        <is>
          <t>เพิ่ม lung function</t>
        </is>
      </c>
      <c r="H55" s="186" t="inlineStr">
        <is>
          <t>ลด asthma symptoms</t>
        </is>
      </c>
      <c r="I55" s="188" t="inlineStr">
        <is>
          <t>ลดการใช้ SABA</t>
        </is>
      </c>
      <c r="J55" s="185" t="inlineStr">
        <is>
          <t>1</t>
        </is>
      </c>
      <c r="K55" s="186" t="inlineStr">
        <is>
          <t>✅ คำตอบที่ถูกต้อง: ข้อ ก. เพิ่ม compliance
🎯 ทำไมข้อนี้ถึงถูก: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t>
        </is>
      </c>
      <c r="L55" s="186" t="n"/>
      <c r="M55" s="186" t="inlineStr">
        <is>
          <t>Pulmonary</t>
        </is>
      </c>
      <c r="N55" s="186" t="inlineStr">
        <is>
          <t>COPD</t>
        </is>
      </c>
      <c r="O55" s="185" t="inlineStr">
        <is>
          <t>Clinic</t>
        </is>
      </c>
      <c r="P55" s="186" t="inlineStr">
        <is>
          <t>ข้อ 56 เล่มม่วง</t>
        </is>
      </c>
      <c r="Q55" s="185" t="inlineStr">
        <is>
          <t>แบบฝึกหัด</t>
        </is>
      </c>
      <c r="R55" s="185" t="inlineStr">
        <is>
          <t>เล่มม่วง</t>
        </is>
      </c>
      <c r="S55" s="185" t="n"/>
    </row>
    <row r="56" ht="24" customHeight="1" s="49">
      <c r="A56" s="187" t="n">
        <v>54</v>
      </c>
      <c r="B56" s="186" t="n"/>
      <c r="C56" s="186"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D56" s="186" t="n"/>
      <c r="E56" s="186" t="inlineStr">
        <is>
          <t>Well control</t>
        </is>
      </c>
      <c r="F56" s="186" t="inlineStr">
        <is>
          <t>Partial control</t>
        </is>
      </c>
      <c r="G56" s="186" t="inlineStr">
        <is>
          <t>uncontrolled</t>
        </is>
      </c>
      <c r="H56" s="186" t="inlineStr">
        <is>
          <t>Poor control</t>
        </is>
      </c>
      <c r="I56" s="188" t="inlineStr">
        <is>
          <t>Severe uncontrolled</t>
        </is>
      </c>
      <c r="J56" s="185" t="inlineStr">
        <is>
          <t>1</t>
        </is>
      </c>
      <c r="K56" s="186" t="inlineStr">
        <is>
          <t>✅ คำตอบที่ถูกต้อง: ข้อ ก. Well control
🎯 ทำไมข้อนี้ถึงถูก: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t>
        </is>
      </c>
      <c r="L56" s="186" t="n"/>
      <c r="M56" s="186" t="inlineStr">
        <is>
          <t>Pulmonary</t>
        </is>
      </c>
      <c r="N56" s="186" t="inlineStr">
        <is>
          <t>COPD</t>
        </is>
      </c>
      <c r="O56" s="185" t="inlineStr">
        <is>
          <t>Clinic</t>
        </is>
      </c>
      <c r="P56" s="186" t="inlineStr">
        <is>
          <t>ข้อ 57 เล่มม่วง</t>
        </is>
      </c>
      <c r="Q56" s="185" t="inlineStr">
        <is>
          <t>แบบฝึกหัด</t>
        </is>
      </c>
      <c r="R56" s="185" t="inlineStr">
        <is>
          <t>เล่มม่วง</t>
        </is>
      </c>
      <c r="S56" s="185" t="n"/>
    </row>
    <row r="57" ht="24" customHeight="1" s="49">
      <c r="A57" s="187" t="n">
        <v>55</v>
      </c>
      <c r="B57" s="186" t="n"/>
      <c r="C57" s="186" t="inlineStr">
        <is>
          <t>ต่อจาก56 non pharmaco asthma ตัวเลือก</t>
        </is>
      </c>
      <c r="D57" s="186" t="n"/>
      <c r="E57" s="186" t="inlineStr">
        <is>
          <t>หลีกเลี่ยงสิ่งที่ทำให้แพ้</t>
        </is>
      </c>
      <c r="F57" s="186" t="inlineStr">
        <is>
          <t>ออกกำลังกายหักโหมในที่อากาศเย็น</t>
        </is>
      </c>
      <c r="G57" s="186" t="inlineStr">
        <is>
          <t>ใช้พรมปูพื้นและเลี้ยงสัตว์เลี้ยงในห้องนอน</t>
        </is>
      </c>
      <c r="H57" s="186" t="inlineStr">
        <is>
          <t>เปิดหน้าต่างรับควันบุหรี่และมลภาวะ</t>
        </is>
      </c>
      <c r="I57" s="188" t="inlineStr">
        <is>
          <t>ใช้น้ำหอมและสเปรย์ปรับอากาศกลิ่นฉุนในห้องนอน</t>
        </is>
      </c>
      <c r="J57" s="185" t="inlineStr">
        <is>
          <t>1</t>
        </is>
      </c>
      <c r="K57" s="186" t="inlineStr">
        <is>
          <t>✅ คำตอบที่ถูกต้อง: ข้อ ก. หลีกเลี่ยงสิ่งที่ทำให้แพ้
🎯 ทำไมข้อนี้ถึงถูก: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t>
        </is>
      </c>
      <c r="L57" s="186" t="n"/>
      <c r="M57" s="186" t="inlineStr">
        <is>
          <t>Pulmonary</t>
        </is>
      </c>
      <c r="N57" s="186" t="inlineStr">
        <is>
          <t>COPD</t>
        </is>
      </c>
      <c r="O57" s="185" t="inlineStr">
        <is>
          <t>Clinic</t>
        </is>
      </c>
      <c r="P57" s="186" t="inlineStr">
        <is>
          <t>ข้อ 58 เล่มม่วง</t>
        </is>
      </c>
      <c r="Q57" s="185" t="inlineStr">
        <is>
          <t>แบบฝึกหัด</t>
        </is>
      </c>
      <c r="R57" s="185" t="inlineStr">
        <is>
          <t>เล่มม่วง</t>
        </is>
      </c>
      <c r="S57" s="185" t="n"/>
    </row>
    <row r="58" ht="24" customHeight="1" s="49">
      <c r="A58" s="187" t="n">
        <v>56</v>
      </c>
      <c r="B58" s="186" t="n"/>
      <c r="C58" s="186" t="inlineStr">
        <is>
          <t>Copd ออกstage กับgrade FEV = 35 FEV/FVC = 65% ตัวเลือก</t>
        </is>
      </c>
      <c r="D58" s="186" t="n"/>
      <c r="E58" s="186" t="inlineStr">
        <is>
          <t>GOLD 3 (Severe airflow limitation)</t>
        </is>
      </c>
      <c r="F58" s="186" t="inlineStr">
        <is>
          <t>GOLD 1 (Mild airflow limitation)</t>
        </is>
      </c>
      <c r="G58" s="186" t="inlineStr">
        <is>
          <t>GOLD 2 (Moderate airflow limitation)</t>
        </is>
      </c>
      <c r="H58" s="186" t="inlineStr">
        <is>
          <t>GOLD 4 (Very severe airflow limitation)</t>
        </is>
      </c>
      <c r="I58" s="188" t="inlineStr">
        <is>
          <t>Unclassified</t>
        </is>
      </c>
      <c r="J58" s="185" t="inlineStr">
        <is>
          <t>1</t>
        </is>
      </c>
      <c r="K58" s="186" t="inlineStr">
        <is>
          <t>✅ คำตอบที่ถูกต้อง: ข้อ ก. GOLD 3 (Severe airflow limitation)
🎯 ทำไมข้อนี้ถึงถูก: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t>
        </is>
      </c>
      <c r="L58" s="186" t="n"/>
      <c r="M58" s="186" t="inlineStr">
        <is>
          <t>Pulmonary</t>
        </is>
      </c>
      <c r="N58" s="186" t="inlineStr">
        <is>
          <t>COPD</t>
        </is>
      </c>
      <c r="O58" s="185" t="inlineStr">
        <is>
          <t>Clinic</t>
        </is>
      </c>
      <c r="P58" s="186" t="inlineStr">
        <is>
          <t>ข้อ 59 เล่มม่วง</t>
        </is>
      </c>
      <c r="Q58" s="185" t="inlineStr">
        <is>
          <t>แบบฝึกหัด</t>
        </is>
      </c>
      <c r="R58" s="185" t="inlineStr">
        <is>
          <t>เล่มม่วง</t>
        </is>
      </c>
      <c r="S58" s="185" t="n"/>
    </row>
    <row r="59" ht="24" customHeight="1" s="49">
      <c r="A59" s="187" t="n">
        <v>57</v>
      </c>
      <c r="B59" s="186" t="inlineStr">
        <is>
          <t>ผู้ป่วย COPD อาการกำเริบไม่ดีขึ้น</t>
        </is>
      </c>
      <c r="C59" s="186" t="inlineStr">
        <is>
          <t>แพทย์์พิจารณาจ่ายยาปฏิชีวนะเพิ่ม ควรให้ตัวใดตามแนวทางเวชปฏิบัติการรักษาโรคปอดอุดกั้นเรื้อรัง</t>
        </is>
      </c>
      <c r="D59" s="186" t="n"/>
      <c r="E59" s="186" t="inlineStr">
        <is>
          <t>Azithromycin</t>
        </is>
      </c>
      <c r="F59" s="186" t="inlineStr">
        <is>
          <t>Ciprofloxacin</t>
        </is>
      </c>
      <c r="G59" s="186" t="inlineStr">
        <is>
          <t>Doxycycline</t>
        </is>
      </c>
      <c r="H59" s="186" t="inlineStr">
        <is>
          <t>Amoxicillin/Clavulanate</t>
        </is>
      </c>
      <c r="I59" s="188" t="inlineStr">
        <is>
          <t>Levofloxacin</t>
        </is>
      </c>
      <c r="J59" s="185" t="inlineStr">
        <is>
          <t>1</t>
        </is>
      </c>
      <c r="K59" s="186" t="inlineStr">
        <is>
          <t>✅ คำตอบที่ถูกต้อง: ข้อ ก. Azithromycin
🎯 ทำไมข้อนี้ถึงถูก: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t>
        </is>
      </c>
      <c r="L59" s="186" t="n"/>
      <c r="M59" s="186" t="inlineStr">
        <is>
          <t>Pulmonary</t>
        </is>
      </c>
      <c r="N59" s="186" t="inlineStr">
        <is>
          <t>COPD</t>
        </is>
      </c>
      <c r="O59" s="185" t="inlineStr">
        <is>
          <t>Clinic</t>
        </is>
      </c>
      <c r="P59" s="186" t="inlineStr">
        <is>
          <t>ข้อ 60 เล่มม่วง</t>
        </is>
      </c>
      <c r="Q59" s="185" t="inlineStr">
        <is>
          <t>แบบฝึกหัด</t>
        </is>
      </c>
      <c r="R59" s="185" t="inlineStr">
        <is>
          <t>เล่มม่วง</t>
        </is>
      </c>
      <c r="S59" s="185" t="n"/>
    </row>
    <row r="60" ht="24" customHeight="1" s="49">
      <c r="A60" s="187" t="n">
        <v>58</v>
      </c>
      <c r="B60" s="186" t="n"/>
      <c r="C60" s="186" t="inlineStr">
        <is>
          <t>สารช่วยในข้อใดช่วยให้ผงยา tiotropium bromide เปียกง่ายขึ้น (wetting agent) เมื่อผงยาสัมผัสกับของเหลวในทางเดินหายใจ</t>
        </is>
      </c>
      <c r="D60" s="186" t="n"/>
      <c r="E60" s="186" t="inlineStr">
        <is>
          <t>Alginic acid</t>
        </is>
      </c>
      <c r="F60" s="186" t="inlineStr">
        <is>
          <t>Citric acid</t>
        </is>
      </c>
      <c r="G60" s="186" t="inlineStr">
        <is>
          <t>Lecithin</t>
        </is>
      </c>
      <c r="H60" s="186" t="inlineStr">
        <is>
          <t>Calcium stearate</t>
        </is>
      </c>
      <c r="I60" s="188" t="inlineStr">
        <is>
          <t>Titanium dioxide</t>
        </is>
      </c>
      <c r="J60" s="185" t="inlineStr">
        <is>
          <t>1</t>
        </is>
      </c>
      <c r="K60" s="186" t="inlineStr">
        <is>
          <t>✅ คำตอบที่ถูกต้อง: ข้อ ก. Alginic acid
🎯 ทำไมข้อนี้ถึงถูก: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t>
        </is>
      </c>
      <c r="L60" s="186" t="n"/>
      <c r="M60" s="186" t="inlineStr">
        <is>
          <t>Pulmonary</t>
        </is>
      </c>
      <c r="N60" s="186" t="inlineStr">
        <is>
          <t>COPD</t>
        </is>
      </c>
      <c r="O60" s="185" t="inlineStr">
        <is>
          <t>Clinic</t>
        </is>
      </c>
      <c r="P60" s="186" t="inlineStr">
        <is>
          <t>ข้อ 61 เล่มม่วง</t>
        </is>
      </c>
      <c r="Q60" s="185" t="inlineStr">
        <is>
          <t>แบบฝึกหัด</t>
        </is>
      </c>
      <c r="R60" s="185" t="inlineStr">
        <is>
          <t>เล่มม่วง</t>
        </is>
      </c>
      <c r="S60" s="185" t="n"/>
    </row>
    <row r="61" ht="24" customHeight="1" s="49">
      <c r="A61" s="187" t="n">
        <v>59</v>
      </c>
      <c r="B61" s="186" t="n"/>
      <c r="C61" s="186" t="inlineStr">
        <is>
          <t>ผู้ป่วย COPD มีอาการหอบเหนื่อยรุนแรงเฉียบพลัน ยาพ่นสูดในข้อใดเหมาะสมในการบรรเทาอาการกำเริบเฉียบพลัน</t>
        </is>
      </c>
      <c r="D61" s="186" t="n"/>
      <c r="E61" s="186" t="inlineStr">
        <is>
          <t>Ipratropium/Fenoterol MDI</t>
        </is>
      </c>
      <c r="F61" s="186" t="inlineStr">
        <is>
          <t>Montelukast 10 mg HS</t>
        </is>
      </c>
      <c r="G61" s="186" t="inlineStr">
        <is>
          <t>Theophylline 200 mg BID</t>
        </is>
      </c>
      <c r="H61" s="186" t="inlineStr">
        <is>
          <t>Prednisolone 40 mg OD x 5 days</t>
        </is>
      </c>
      <c r="I61" s="188" t="inlineStr">
        <is>
          <t>N-acetylcysteine 600 mg OD</t>
        </is>
      </c>
      <c r="J61" s="185" t="inlineStr">
        <is>
          <t>1</t>
        </is>
      </c>
      <c r="K61" s="186" t="inlineStr">
        <is>
          <t>✅ คำตอบที่ถูกต้อง: ข้อ ก. Ipratropium/Fenoterol MDI
🎯 ทำไมข้อนี้ถึงถูก: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t>
        </is>
      </c>
      <c r="L61" s="186" t="n"/>
      <c r="M61" s="186" t="inlineStr">
        <is>
          <t>Pulmonary</t>
        </is>
      </c>
      <c r="N61" s="186" t="inlineStr">
        <is>
          <t>COPD</t>
        </is>
      </c>
      <c r="O61" s="185" t="inlineStr">
        <is>
          <t>Clinic</t>
        </is>
      </c>
      <c r="P61" s="186" t="inlineStr">
        <is>
          <t>ข้อ 62 เล่มม่วง</t>
        </is>
      </c>
      <c r="Q61" s="185" t="inlineStr">
        <is>
          <t>แบบฝึกหัด</t>
        </is>
      </c>
      <c r="R61" s="185" t="inlineStr">
        <is>
          <t>เล่มม่วง</t>
        </is>
      </c>
      <c r="S61" s="185" t="n"/>
    </row>
    <row r="62" ht="24" customHeight="1" s="49">
      <c r="A62" s="187" t="n">
        <v>60</v>
      </c>
      <c r="B62" s="186" t="n"/>
      <c r="C62" s="186" t="inlineStr">
        <is>
          <t>การแพ้ยาในลักษณะใดเป็นภาวะที่รุนแรงถึงแก่ชีวิตและห้ามทำ rechallenge ยาแก่ผู้ป่วยโดยเด็ดขาด</t>
        </is>
      </c>
      <c r="D62" s="186" t="n"/>
      <c r="E62" s="186" t="inlineStr">
        <is>
          <t>Toxic epidermal necrolysis (TEN)</t>
        </is>
      </c>
      <c r="F62" s="186" t="inlineStr">
        <is>
          <t>Maculopapular rash</t>
        </is>
      </c>
      <c r="G62" s="186" t="inlineStr">
        <is>
          <t>Macular rash</t>
        </is>
      </c>
      <c r="H62" s="186" t="inlineStr">
        <is>
          <t>Acneiform drug eruption</t>
        </is>
      </c>
      <c r="I62" s="188" t="inlineStr">
        <is>
          <t>Urticaria เล็กน้อย</t>
        </is>
      </c>
      <c r="J62" s="185" t="inlineStr">
        <is>
          <t>1</t>
        </is>
      </c>
      <c r="K62" s="186" t="inlineStr">
        <is>
          <t>✅ คำตอบที่ถูกต้อง: ข้อ ก. Toxic epidermal necrolysis (TEN)
🎯 ทำไมข้อนี้ถึงถูก: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t>
        </is>
      </c>
      <c r="L62" s="186" t="n"/>
      <c r="M62" s="186" t="inlineStr">
        <is>
          <t>Pulmonary</t>
        </is>
      </c>
      <c r="N62" s="186" t="inlineStr">
        <is>
          <t>COPD</t>
        </is>
      </c>
      <c r="O62" s="185" t="inlineStr">
        <is>
          <t>Clinic</t>
        </is>
      </c>
      <c r="P62" s="186" t="inlineStr">
        <is>
          <t>ข้อ 63 เล่มม่วง</t>
        </is>
      </c>
      <c r="Q62" s="185" t="inlineStr">
        <is>
          <t>แบบฝึกหัด</t>
        </is>
      </c>
      <c r="R62" s="185" t="inlineStr">
        <is>
          <t>เล่มม่วง</t>
        </is>
      </c>
      <c r="S62" s="185" t="n"/>
    </row>
    <row r="63" ht="24" customHeight="1" s="49">
      <c r="A63" s="187" t="n">
        <v>61</v>
      </c>
      <c r="B63" s="186" t="n"/>
      <c r="C63" s="186" t="inlineStr">
        <is>
          <t>ข้อใดคืออาการไม่พึงประสงค์ที่พบบ่อย หากผู้ป่วยใช้ salbutamol MDI บ่อยหรือเกินปริมาณที่แนะนำ</t>
        </is>
      </c>
      <c r="D63" s="186" t="n"/>
      <c r="E63" s="186" t="inlineStr">
        <is>
          <t>Tachycardia and Tremor</t>
        </is>
      </c>
      <c r="F63" s="186" t="inlineStr">
        <is>
          <t>Drowsiness</t>
        </is>
      </c>
      <c r="G63" s="186" t="inlineStr">
        <is>
          <t>Hyperkalemia</t>
        </is>
      </c>
      <c r="H63" s="186" t="inlineStr">
        <is>
          <t>Hypermagnesemia</t>
        </is>
      </c>
      <c r="I63" s="188" t="inlineStr">
        <is>
          <t>Metabolic alkalosis</t>
        </is>
      </c>
      <c r="J63" s="185" t="inlineStr">
        <is>
          <t>1</t>
        </is>
      </c>
      <c r="K63" s="186" t="inlineStr">
        <is>
          <t>✅ คำตอบที่ถูกต้อง: ข้อ ก. Tachycardia and Tremor
🎯 ทำไมข้อนี้ถึงถูก: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t>
        </is>
      </c>
      <c r="L63" s="186" t="n"/>
      <c r="M63" s="186" t="inlineStr">
        <is>
          <t>Pulmonary</t>
        </is>
      </c>
      <c r="N63" s="186" t="inlineStr">
        <is>
          <t>COPD</t>
        </is>
      </c>
      <c r="O63" s="185" t="inlineStr">
        <is>
          <t>Clinic</t>
        </is>
      </c>
      <c r="P63" s="186" t="inlineStr">
        <is>
          <t>ข้อ 64 เล่มม่วง</t>
        </is>
      </c>
      <c r="Q63" s="185" t="inlineStr">
        <is>
          <t>แบบฝึกหัด</t>
        </is>
      </c>
      <c r="R63" s="185" t="inlineStr">
        <is>
          <t>เล่มม่วง</t>
        </is>
      </c>
      <c r="S63" s="185" t="n"/>
    </row>
    <row r="64" ht="24" customHeight="1" s="49">
      <c r="A64" s="187" t="n">
        <v>62</v>
      </c>
      <c r="B64" s="186" t="n"/>
      <c r="C64" s="186" t="inlineStr">
        <is>
          <t>Salbutamol เป็น chiral molecule ที่ประกอบด้วย (R)-salbutamol และ (S)-salbutamol ในอัตราส่วน 50:50 สารผสมในลักษณะนี้เรียกว่าอะไร</t>
        </is>
      </c>
      <c r="D64" s="186" t="n"/>
      <c r="E64" s="186" t="inlineStr">
        <is>
          <t>Racemic mixture</t>
        </is>
      </c>
      <c r="F64" s="186" t="inlineStr">
        <is>
          <t>Cis/Trans mixture</t>
        </is>
      </c>
      <c r="G64" s="186" t="inlineStr">
        <is>
          <t>Conformational mixture</t>
        </is>
      </c>
      <c r="H64" s="186" t="inlineStr">
        <is>
          <t>Diastereomeric mixture</t>
        </is>
      </c>
      <c r="I64" s="188" t="inlineStr">
        <is>
          <t>Meso compound</t>
        </is>
      </c>
      <c r="J64" s="185" t="inlineStr">
        <is>
          <t>1</t>
        </is>
      </c>
      <c r="K64" s="186" t="inlineStr">
        <is>
          <t>✅ คำตอบที่ถูกต้อง: ข้อ ก. Racemic mixture
🎯 ทำไมข้อนี้ถึงถูก: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t>
        </is>
      </c>
      <c r="L64" s="186" t="n"/>
      <c r="M64" s="186" t="inlineStr">
        <is>
          <t>Pulmonary</t>
        </is>
      </c>
      <c r="N64" s="186" t="inlineStr">
        <is>
          <t>COPD</t>
        </is>
      </c>
      <c r="O64" s="185" t="inlineStr">
        <is>
          <t>Clinic</t>
        </is>
      </c>
      <c r="P64" s="186" t="inlineStr">
        <is>
          <t>ข้อ 65 เล่มม่วง</t>
        </is>
      </c>
      <c r="Q64" s="185" t="inlineStr">
        <is>
          <t>แบบฝึกหัด</t>
        </is>
      </c>
      <c r="R64" s="185" t="inlineStr">
        <is>
          <t>เล่มม่วง</t>
        </is>
      </c>
      <c r="S64" s="185" t="n"/>
    </row>
    <row r="65" ht="24" customHeight="1" s="49">
      <c r="A65" s="187" t="n">
        <v>63</v>
      </c>
      <c r="B65" s="186" t="n"/>
      <c r="C65" s="186" t="inlineStr">
        <is>
          <t>COPD ข้อใดไม่ใช่สาเหตุ เฉลยข้อสอบ PLE-CC1 ครั้งที่12/2564 วันที่ 1-2 : MUPY 50 เฉลยข้อสอบ PLE-CC1 ครั้งที่12/2564 วันที่ 1-2 : MUPY 50</t>
        </is>
      </c>
      <c r="D65" s="186" t="n"/>
      <c r="E65" s="186" t="inlineStr">
        <is>
          <t>การรับประทานอาหารที่มีไขมันสูง</t>
        </is>
      </c>
      <c r="F65" s="186" t="inlineStr">
        <is>
          <t>การสูบบุหรี่ (Cigarette smoking)</t>
        </is>
      </c>
      <c r="G65" s="186" t="inlineStr">
        <is>
          <t>มลพิษทางอากาศและควันจากการเผาไหม้ (Air pollution)</t>
        </is>
      </c>
      <c r="H65" s="186" t="inlineStr">
        <is>
          <t>ภาวะพร่อง Alpha-1 antitrypsin deficiency</t>
        </is>
      </c>
      <c r="I65" s="188" t="inlineStr">
        <is>
          <t>การสัมผัสฝุ่นและสารเคมีในที่ทำงาน (Occupational dust)</t>
        </is>
      </c>
      <c r="J65" s="185" t="inlineStr">
        <is>
          <t>1</t>
        </is>
      </c>
      <c r="K65" s="186" t="inlineStr">
        <is>
          <t>✅ คำตอบที่ถูกต้อง: ข้อ ก. การรับประทานอาหารที่มีไขมันสูง
🎯 ทำไมข้อนี้ถึงถูก: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t>
        </is>
      </c>
      <c r="L65" s="186" t="n"/>
      <c r="M65" s="186" t="inlineStr">
        <is>
          <t>Pulmonary</t>
        </is>
      </c>
      <c r="N65" s="186" t="inlineStr">
        <is>
          <t>COPD</t>
        </is>
      </c>
      <c r="O65" s="185" t="inlineStr">
        <is>
          <t>Clinic</t>
        </is>
      </c>
      <c r="P65" s="186" t="inlineStr">
        <is>
          <t>ข้อ 66 เล่มม่วง</t>
        </is>
      </c>
      <c r="Q65" s="185" t="inlineStr">
        <is>
          <t>แบบฝึกหัด</t>
        </is>
      </c>
      <c r="R65" s="185" t="inlineStr">
        <is>
          <t>เล่มม่วง</t>
        </is>
      </c>
      <c r="S65" s="185" t="n"/>
    </row>
    <row r="66" ht="24" customHeight="1" s="49">
      <c r="A66" s="187" t="n">
        <v>64</v>
      </c>
      <c r="B66" s="186" t="n"/>
      <c r="C66" s="186" t="inlineStr">
        <is>
          <t>ข้อไม่ใช่ปัจจัยเสี่ยงกำเริบของ COPD</t>
        </is>
      </c>
      <c r="D66" s="186" t="n"/>
      <c r="E66" s="186" t="inlineStr">
        <is>
          <t>การใช้ยาพ่นจมูกแก้แพ้</t>
        </is>
      </c>
      <c r="F66" s="186" t="inlineStr">
        <is>
          <t>การติดเชื้อในระบบทางเดินหายใจ (Respiratory tract infection)</t>
        </is>
      </c>
      <c r="G66" s="186" t="inlineStr">
        <is>
          <t>มลภาวะทางอากาศและฝุ่นละอองขนาดเล็ก (PM2.5)</t>
        </is>
      </c>
      <c r="H66" s="186" t="inlineStr">
        <is>
          <t>การหยุดยาพ่นขยายหลอดลมควบคุมอาการกะทันหัน</t>
        </is>
      </c>
      <c r="I66" s="188" t="inlineStr">
        <is>
          <t>การสัมผัสควันบุหรี่มือสอง</t>
        </is>
      </c>
      <c r="J66" s="185" t="inlineStr">
        <is>
          <t>1</t>
        </is>
      </c>
      <c r="K66" s="186" t="inlineStr">
        <is>
          <t>✅ คำตอบที่ถูกต้อง: ข้อ ก. การใช้ยาพ่นจมูกแก้แพ้
🎯 ทำไมข้อนี้ถึงถูก: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t>
        </is>
      </c>
      <c r="L66" s="186" t="n"/>
      <c r="M66" s="186" t="inlineStr">
        <is>
          <t>Pulmonary</t>
        </is>
      </c>
      <c r="N66" s="186" t="inlineStr">
        <is>
          <t>COPD</t>
        </is>
      </c>
      <c r="O66" s="185" t="inlineStr">
        <is>
          <t>Clinic</t>
        </is>
      </c>
      <c r="P66" s="186" t="inlineStr">
        <is>
          <t>ข้อ 67 เล่มม่วง</t>
        </is>
      </c>
      <c r="Q66" s="185" t="inlineStr">
        <is>
          <t>แบบฝึกหัด</t>
        </is>
      </c>
      <c r="R66" s="185" t="inlineStr">
        <is>
          <t>เล่มม่วง</t>
        </is>
      </c>
      <c r="S66" s="185" t="n"/>
    </row>
    <row r="67" ht="24" customHeight="1" s="49">
      <c r="A67" s="187" t="n">
        <v>65</v>
      </c>
      <c r="B67" s="186" t="n"/>
      <c r="C67" s="186" t="inlineStr">
        <is>
          <t>ข้อใดเป็นผลข้างเคียงของ salbutamol</t>
        </is>
      </c>
      <c r="D67" s="186" t="n"/>
      <c r="E67" s="186" t="inlineStr">
        <is>
          <t>Tremor (มือสั่น)</t>
        </is>
      </c>
      <c r="F67" s="186" t="inlineStr">
        <is>
          <t>Bradycardia (หัวใจเต้นช้า)</t>
        </is>
      </c>
      <c r="G67" s="186" t="inlineStr">
        <is>
          <t>Diarrhea (ท้องเสีย)</t>
        </is>
      </c>
      <c r="H67" s="186" t="inlineStr">
        <is>
          <t>Hypotension (ความดันต่ำ)</t>
        </is>
      </c>
      <c r="I67" s="188" t="inlineStr">
        <is>
          <t>Constipation (ท้องผูก)</t>
        </is>
      </c>
      <c r="J67" s="185" t="inlineStr">
        <is>
          <t>1</t>
        </is>
      </c>
      <c r="K67" s="186" t="inlineStr">
        <is>
          <t>✅ คำตอบที่ถูกต้อง: ข้อ ก. Tremor (มือสั่น)
🎯 ทำไมข้อนี้ถึงถูก: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t>
        </is>
      </c>
      <c r="L67" s="186" t="n"/>
      <c r="M67" s="186" t="inlineStr">
        <is>
          <t>Pulmonary</t>
        </is>
      </c>
      <c r="N67" s="186" t="inlineStr">
        <is>
          <t>COPD</t>
        </is>
      </c>
      <c r="O67" s="185" t="inlineStr">
        <is>
          <t>Clinic</t>
        </is>
      </c>
      <c r="P67" s="186" t="inlineStr">
        <is>
          <t>ข้อ 68 เล่มม่วง</t>
        </is>
      </c>
      <c r="Q67" s="185" t="inlineStr">
        <is>
          <t>แบบฝึกหัด</t>
        </is>
      </c>
      <c r="R67" s="185" t="inlineStr">
        <is>
          <t>เล่มม่วง</t>
        </is>
      </c>
      <c r="S67" s="185" t="n"/>
    </row>
    <row r="68" ht="24" customHeight="1" s="49">
      <c r="A68" s="187" t="n">
        <v>66</v>
      </c>
      <c r="B68" s="186" t="n"/>
      <c r="C68" s="186" t="inlineStr">
        <is>
          <t>ข้อใดเป็นส่วนประกอบที่สำคัญที่สุดในการขับดันตัวยาออกมาในรูปแบบ aerosol inhalations (MDI)</t>
        </is>
      </c>
      <c r="D68" s="186" t="n"/>
      <c r="E68" s="186" t="inlineStr">
        <is>
          <t>Propellant</t>
        </is>
      </c>
      <c r="F68" s="186" t="inlineStr">
        <is>
          <t>Glidant</t>
        </is>
      </c>
      <c r="G68" s="186" t="inlineStr">
        <is>
          <t>Cosolvent</t>
        </is>
      </c>
      <c r="H68" s="186" t="inlineStr">
        <is>
          <t>Antioxidant</t>
        </is>
      </c>
      <c r="I68" s="188" t="inlineStr">
        <is>
          <t>Wetting agent</t>
        </is>
      </c>
      <c r="J68" s="185" t="inlineStr">
        <is>
          <t>1</t>
        </is>
      </c>
      <c r="K68" s="186" t="inlineStr">
        <is>
          <t>✅ คำตอบที่ถูกต้อง: ข้อ ก. Propellant
🎯 ทำไมข้อนี้ถึงถูก: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t>
        </is>
      </c>
      <c r="L68" s="186" t="n"/>
      <c r="M68" s="186" t="inlineStr">
        <is>
          <t>Pulmonary</t>
        </is>
      </c>
      <c r="N68" s="186" t="inlineStr">
        <is>
          <t>Asthma</t>
        </is>
      </c>
      <c r="O68" s="185" t="inlineStr">
        <is>
          <t>Clinic</t>
        </is>
      </c>
      <c r="P68" s="186" t="inlineStr">
        <is>
          <t>ข้อ 68 เล่มม่วง</t>
        </is>
      </c>
      <c r="Q68" s="185" t="inlineStr">
        <is>
          <t>แบบฝึกหัด</t>
        </is>
      </c>
      <c r="R68" s="185" t="inlineStr">
        <is>
          <t>เล่มม่วง</t>
        </is>
      </c>
      <c r="S68" s="185" t="n"/>
    </row>
    <row r="69" ht="24" customHeight="1" s="49">
      <c r="A69" s="187" t="n">
        <v>67</v>
      </c>
      <c r="B69" s="186" t="n"/>
      <c r="C69" s="186" t="inlineStr">
        <is>
          <t>ขนาดอนุภาคของละอองยา aerosol inhaler ที่สามารถแทรกซึมและดูดซึมเข้าสู่หลอดลมส่วนลึกและถุงลมปอดได้ดีที่สุดคือขนาดใด</t>
        </is>
      </c>
      <c r="D69" s="186" t="n"/>
      <c r="E69" s="186" t="inlineStr">
        <is>
          <t>1 ถึง 5 ไมโครเมตร</t>
        </is>
      </c>
      <c r="F69" s="186" t="inlineStr">
        <is>
          <t>5 ถึง 30 ไมโครเมตร</t>
        </is>
      </c>
      <c r="G69" s="186" t="inlineStr">
        <is>
          <t>31 ถึง 49 ไมโครเมตร</t>
        </is>
      </c>
      <c r="H69" s="186" t="inlineStr">
        <is>
          <t>50 ถึง 100 ไมโครเมตร</t>
        </is>
      </c>
      <c r="I69" s="188" t="inlineStr">
        <is>
          <t>มากกว่า 100 ไมโครเมตร</t>
        </is>
      </c>
      <c r="J69" s="185" t="inlineStr">
        <is>
          <t>1</t>
        </is>
      </c>
      <c r="K69" s="186" t="inlineStr">
        <is>
          <t>✅ คำตอบที่ถูกต้อง: ข้อ ก. 1 ถึง 5 ไมโครเมตร
🎯 ทำไมข้อนี้ถึงถูก: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t>
        </is>
      </c>
      <c r="L69" s="186" t="n"/>
      <c r="M69" s="186" t="inlineStr">
        <is>
          <t>Pulmonary</t>
        </is>
      </c>
      <c r="N69" s="186" t="inlineStr">
        <is>
          <t>Asthma</t>
        </is>
      </c>
      <c r="O69" s="185" t="inlineStr">
        <is>
          <t>Clinic</t>
        </is>
      </c>
      <c r="P69" s="186" t="inlineStr">
        <is>
          <t>ข้อ 69 เล่มม่วง</t>
        </is>
      </c>
      <c r="Q69" s="185" t="inlineStr">
        <is>
          <t>แบบฝึกหัด</t>
        </is>
      </c>
      <c r="R69" s="185" t="inlineStr">
        <is>
          <t>เล่มม่วง</t>
        </is>
      </c>
      <c r="S69" s="185" t="n"/>
    </row>
    <row r="70" ht="24" customHeight="1" s="49">
      <c r="A70" s="187" t="n">
        <v>68</v>
      </c>
      <c r="B70" s="186" t="n"/>
      <c r="C70" s="186"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D70" s="186" t="n"/>
      <c r="E70" s="186" t="inlineStr">
        <is>
          <t>Salmeterol monotherapy</t>
        </is>
      </c>
      <c r="F70" s="186" t="inlineStr">
        <is>
          <t>Inhaled Budesonide</t>
        </is>
      </c>
      <c r="G70" s="186" t="inlineStr">
        <is>
          <t>Inhaled Fluticasone</t>
        </is>
      </c>
      <c r="H70" s="186" t="inlineStr">
        <is>
          <t>Montelukast</t>
        </is>
      </c>
      <c r="I70" s="188" t="inlineStr">
        <is>
          <t>Budesonide/Formoterol</t>
        </is>
      </c>
      <c r="J70" s="185" t="inlineStr">
        <is>
          <t>1</t>
        </is>
      </c>
      <c r="K70" s="186" t="inlineStr">
        <is>
          <t>✅ คำตอบที่ถูกต้อง: ข้อ ก. Salmeterol monotherapy
🎯 ทำไมข้อนี้ถึงถูก: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t>
        </is>
      </c>
      <c r="L70" s="186" t="n"/>
      <c r="M70" s="186" t="inlineStr">
        <is>
          <t>Pulmonary</t>
        </is>
      </c>
      <c r="N70" s="186" t="inlineStr">
        <is>
          <t>Asthma</t>
        </is>
      </c>
      <c r="O70" s="185" t="inlineStr">
        <is>
          <t>Clinic</t>
        </is>
      </c>
      <c r="P70" s="186" t="inlineStr">
        <is>
          <t>ข้อ 70 เล่มม่วง</t>
        </is>
      </c>
      <c r="Q70" s="185" t="inlineStr">
        <is>
          <t>แบบฝึกหัด</t>
        </is>
      </c>
      <c r="R70" s="185" t="inlineStr">
        <is>
          <t>เล่มม่วง</t>
        </is>
      </c>
      <c r="S70" s="185" t="n"/>
    </row>
    <row r="71" ht="24" customHeight="1" s="49">
      <c r="A71" s="187" t="n">
        <v>69</v>
      </c>
      <c r="B71" s="186" t="n"/>
      <c r="C71" s="186"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D71" s="186" t="n"/>
      <c r="E71" s="186" t="inlineStr">
        <is>
          <t>2 ng/L</t>
        </is>
      </c>
      <c r="F71" s="186" t="inlineStr">
        <is>
          <t>0.2 ng/L</t>
        </is>
      </c>
      <c r="G71" s="186" t="inlineStr">
        <is>
          <t>10 ng/L</t>
        </is>
      </c>
      <c r="H71" s="186" t="inlineStr">
        <is>
          <t>18 ng/L</t>
        </is>
      </c>
      <c r="I71" s="188" t="inlineStr">
        <is>
          <t>20 ng/L</t>
        </is>
      </c>
      <c r="J71" s="185" t="inlineStr">
        <is>
          <t>1</t>
        </is>
      </c>
      <c r="K71" s="186" t="inlineStr">
        <is>
          <t>✅ คำตอบที่ถูกต้อง: ข้อ ก. 2 ng/L
🎯 ทำไมข้อนี้ถึงถูก: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t>
        </is>
      </c>
      <c r="L71" s="186" t="n"/>
      <c r="M71" s="186" t="inlineStr">
        <is>
          <t>Pulmonary</t>
        </is>
      </c>
      <c r="N71" s="186" t="inlineStr">
        <is>
          <t>COPD</t>
        </is>
      </c>
      <c r="O71" s="185" t="inlineStr">
        <is>
          <t>Clinic</t>
        </is>
      </c>
      <c r="P71" s="186" t="inlineStr">
        <is>
          <t>ข้อ 71 เล่มม่วง</t>
        </is>
      </c>
      <c r="Q71" s="185" t="inlineStr">
        <is>
          <t>แบบฝึกหัด</t>
        </is>
      </c>
      <c r="R71" s="185" t="inlineStr">
        <is>
          <t>เล่มม่วง</t>
        </is>
      </c>
      <c r="S71" s="185" t="n"/>
    </row>
    <row r="72" ht="24" customHeight="1" s="49">
      <c r="A72" s="187" t="n">
        <v>70</v>
      </c>
      <c r="B72" s="186" t="n"/>
      <c r="C72" s="18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D72" s="186" t="n"/>
      <c r="E72" s="186" t="inlineStr">
        <is>
          <t>Sputum culture</t>
        </is>
      </c>
      <c r="F72" s="186" t="inlineStr">
        <is>
          <t>Physical Examination</t>
        </is>
      </c>
      <c r="G72" s="186" t="inlineStr">
        <is>
          <t>Complete blood count</t>
        </is>
      </c>
      <c r="H72" s="186" t="inlineStr">
        <is>
          <t>Peak flow meter</t>
        </is>
      </c>
      <c r="I72" s="188" t="inlineStr">
        <is>
          <t>Lung function Spirometry</t>
        </is>
      </c>
      <c r="J72" s="185" t="inlineStr">
        <is>
          <t>5</t>
        </is>
      </c>
      <c r="K72" s="186" t="inlineStr">
        <is>
          <t>✅ คำตอบที่ถูกต้อง: ข้อ จ. Lung function Spirometry
🎯 ทำไมข้อนี้ถึงถูก: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t>
        </is>
      </c>
      <c r="L72" s="186" t="n"/>
      <c r="M72" s="186" t="inlineStr">
        <is>
          <t>Pulmonary</t>
        </is>
      </c>
      <c r="N72" s="186" t="inlineStr">
        <is>
          <t>Asthma</t>
        </is>
      </c>
      <c r="O72" s="185" t="inlineStr">
        <is>
          <t>Clinic</t>
        </is>
      </c>
      <c r="P72" s="186" t="inlineStr">
        <is>
          <t>ข้อ 72 เล่มม่วง</t>
        </is>
      </c>
      <c r="Q72" s="185" t="inlineStr">
        <is>
          <t>แบบฝึกหัด</t>
        </is>
      </c>
      <c r="R72" s="185" t="inlineStr">
        <is>
          <t>เล่มม่วง</t>
        </is>
      </c>
      <c r="S72" s="185" t="n"/>
    </row>
    <row r="73" ht="24" customHeight="1" s="49">
      <c r="A73" s="187" t="n">
        <v>71</v>
      </c>
      <c r="B73" s="186" t="n"/>
      <c r="C73" s="186" t="inlineStr">
        <is>
          <t>ข้อใดคือเกณฑ์ในการวินิจฉัยที่จำเป็นที่สุดในการแยกโรคของผู้ป่วยปอดอักเสบ</t>
        </is>
      </c>
      <c r="D73" s="186" t="n"/>
      <c r="E73" s="186" t="inlineStr">
        <is>
          <t>Blood Culture</t>
        </is>
      </c>
      <c r="F73" s="186" t="inlineStr">
        <is>
          <t>Sputum Culture</t>
        </is>
      </c>
      <c r="G73" s="186" t="inlineStr">
        <is>
          <t>Chest-X Ray</t>
        </is>
      </c>
      <c r="H73" s="186" t="inlineStr">
        <is>
          <t>Serology</t>
        </is>
      </c>
      <c r="I73" s="188" t="inlineStr">
        <is>
          <t>Arterial blood gas</t>
        </is>
      </c>
      <c r="J73" s="185" t="inlineStr">
        <is>
          <t>3</t>
        </is>
      </c>
      <c r="K73" s="186" t="inlineStr">
        <is>
          <t>✅ คำตอบที่ถูกต้อง: ข้อ ค. Chest-X Ray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t>
        </is>
      </c>
      <c r="L73" s="186" t="n"/>
      <c r="M73" s="186" t="inlineStr">
        <is>
          <t>Pulmonary</t>
        </is>
      </c>
      <c r="N73" s="186" t="inlineStr">
        <is>
          <t>Asthma</t>
        </is>
      </c>
      <c r="O73" s="185" t="inlineStr">
        <is>
          <t>Clinic</t>
        </is>
      </c>
      <c r="P73" s="186" t="inlineStr">
        <is>
          <t>ข้อ 73 เล่มม่วง</t>
        </is>
      </c>
      <c r="Q73" s="185" t="inlineStr">
        <is>
          <t>แบบฝึกหัด</t>
        </is>
      </c>
      <c r="R73" s="185" t="inlineStr">
        <is>
          <t>เล่มม่วง</t>
        </is>
      </c>
      <c r="S73" s="185" t="n"/>
    </row>
    <row r="74" ht="24" customHeight="1" s="49">
      <c r="A74" s="187" t="n">
        <v>72</v>
      </c>
      <c r="B74" s="186" t="n"/>
      <c r="C74" s="186" t="inlineStr">
        <is>
          <t>จากโครงสร้างของ salbutamol ที่กำหนดให้ หมู่ฟังก์ชั่นใดที่ทำให้ salbutamol ออกฤทธิ์จำเพาะต่อ β receptor</t>
        </is>
      </c>
      <c r="D74" s="186" t="n"/>
      <c r="E74" s="186" t="inlineStr">
        <is>
          <t>A – hydroxyl group</t>
        </is>
      </c>
      <c r="F74" s="186" t="inlineStr">
        <is>
          <t>B – methanol group</t>
        </is>
      </c>
      <c r="G74" s="186" t="inlineStr">
        <is>
          <t>C – aromatic ring</t>
        </is>
      </c>
      <c r="H74" s="186" t="inlineStr">
        <is>
          <t>D – hydroxyl group</t>
        </is>
      </c>
      <c r="I74" s="188" t="inlineStr">
        <is>
          <t>E – tert-butyl group</t>
        </is>
      </c>
      <c r="J74" s="185" t="inlineStr">
        <is>
          <t>5</t>
        </is>
      </c>
      <c r="K74" s="186" t="inlineStr">
        <is>
          <t>✅ คำตอบที่ถูกต้อง: ข้อ จ. E – tert-butyl group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t>
        </is>
      </c>
      <c r="L74" s="186" t="n"/>
      <c r="M74" s="186" t="inlineStr">
        <is>
          <t>Pulmonary</t>
        </is>
      </c>
      <c r="N74" s="186" t="inlineStr">
        <is>
          <t>Asthma</t>
        </is>
      </c>
      <c r="O74" s="185" t="inlineStr">
        <is>
          <t>Clinic</t>
        </is>
      </c>
      <c r="P74" s="186" t="inlineStr">
        <is>
          <t>ข้อ 74 เล่มม่วง</t>
        </is>
      </c>
      <c r="Q74" s="185" t="inlineStr">
        <is>
          <t>แบบฝึกหัด</t>
        </is>
      </c>
      <c r="R74" s="185" t="inlineStr">
        <is>
          <t>เล่มม่วง</t>
        </is>
      </c>
      <c r="S74" s="185" t="n"/>
    </row>
    <row r="75" ht="24" customHeight="1" s="49">
      <c r="A75" s="187" t="n">
        <v>73</v>
      </c>
      <c r="B75" s="186" t="n"/>
      <c r="C75" s="186" t="inlineStr">
        <is>
          <t>ยาพ่นสูด ในรูปแบบ β2-selective adrenergic receptor agonists MDI (metered dose inhalers) ควรมีลักษณะ แบบใด</t>
        </is>
      </c>
      <c r="D75" s="186" t="n"/>
      <c r="E75" s="186" t="inlineStr">
        <is>
          <t>ขนาดอนุภาคของตัวยาควรอยู่ระหว่าง 1-3 μm</t>
        </is>
      </c>
      <c r="F75" s="186" t="inlineStr">
        <is>
          <t>ขนาดอนุภาคอยู่ระหว่าง 5-10 μm</t>
        </is>
      </c>
      <c r="G75" s="186" t="inlineStr">
        <is>
          <t>ตัวยาหวังผลให้ไปจับกับ receptor ที่ทางเดินหายใจส่วนปลาย</t>
        </is>
      </c>
      <c r="H75" s="186" t="inlineStr">
        <is>
          <t>ใช้ lactose เพื่อปรับปรุงรสชาติ</t>
        </is>
      </c>
      <c r="I75" s="188" t="inlineStr">
        <is>
          <t>นิยมใช้ chlorofluorocarbon เป็นตัวสารขับดัน</t>
        </is>
      </c>
      <c r="J75" s="185" t="inlineStr">
        <is>
          <t>1</t>
        </is>
      </c>
      <c r="K75" s="186" t="inlineStr">
        <is>
          <t>✅ คำตอบที่ถูกต้อง: ข้อ ก. ขนาดอนุภาคของตัวยาควรอยู่ระหว่าง 1-3 μm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t>
        </is>
      </c>
      <c r="L75" s="186" t="n"/>
      <c r="M75" s="186" t="inlineStr">
        <is>
          <t>Pulmonary</t>
        </is>
      </c>
      <c r="N75" s="186" t="inlineStr">
        <is>
          <t>Asthma</t>
        </is>
      </c>
      <c r="O75" s="185" t="inlineStr">
        <is>
          <t>Clinic</t>
        </is>
      </c>
      <c r="P75" s="186" t="inlineStr">
        <is>
          <t>ข้อ 75 เล่มม่วง</t>
        </is>
      </c>
      <c r="Q75" s="185" t="inlineStr">
        <is>
          <t>แบบฝึกหัด</t>
        </is>
      </c>
      <c r="R75" s="185" t="inlineStr">
        <is>
          <t>เล่มม่วง</t>
        </is>
      </c>
      <c r="S75" s="185" t="n"/>
    </row>
    <row r="76" ht="24" customHeight="1" s="49">
      <c r="A76" s="187" t="n">
        <v>74</v>
      </c>
      <c r="B76" s="186" t="n"/>
      <c r="C76" s="186" t="inlineStr">
        <is>
          <t>ข้อใดคือข้อแนะนำของการใช้ Salbutamol MDI</t>
        </is>
      </c>
      <c r="D76" s="186" t="n"/>
      <c r="E76" s="186" t="inlineStr">
        <is>
          <t>หายใจออกทางปาก ช้า ลึก</t>
        </is>
      </c>
      <c r="F76" s="186" t="inlineStr">
        <is>
          <t>หายใจออกทางปาก เร็ว ลึก</t>
        </is>
      </c>
      <c r="G76" s="186" t="inlineStr">
        <is>
          <t>หายใจเข้าทางปาก ช้า ลึก</t>
        </is>
      </c>
      <c r="H76" s="186" t="inlineStr">
        <is>
          <t>หายใจเข้าทางปาก เร็ว ลึก</t>
        </is>
      </c>
      <c r="I76" s="188" t="inlineStr">
        <is>
          <t>หายใจเข้าทางปาก เร็ว แรง ลึก</t>
        </is>
      </c>
      <c r="J76" s="185" t="inlineStr">
        <is>
          <t>3</t>
        </is>
      </c>
      <c r="K76" s="186" t="inlineStr">
        <is>
          <t>✅ คำตอบที่ถูกต้อง: ข้อ ค. หายใจเข้าทางปาก ช้า ลึก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t>
        </is>
      </c>
      <c r="L76" s="186" t="n"/>
      <c r="M76" s="186" t="inlineStr">
        <is>
          <t>Pulmonary</t>
        </is>
      </c>
      <c r="N76" s="186" t="inlineStr">
        <is>
          <t>Asthma</t>
        </is>
      </c>
      <c r="O76" s="185" t="inlineStr">
        <is>
          <t>Clinic</t>
        </is>
      </c>
      <c r="P76" s="186" t="inlineStr">
        <is>
          <t>ข้อ 76 เล่มม่วง</t>
        </is>
      </c>
      <c r="Q76" s="185" t="inlineStr">
        <is>
          <t>แบบฝึกหัด</t>
        </is>
      </c>
      <c r="R76" s="185" t="inlineStr">
        <is>
          <t>เล่มม่วง</t>
        </is>
      </c>
      <c r="S76" s="185" t="n"/>
    </row>
    <row r="77" ht="24" customHeight="1" s="49">
      <c r="A77" s="187" t="n">
        <v>75</v>
      </c>
      <c r="B77" s="186" t="n"/>
      <c r="C77" s="186" t="inlineStr">
        <is>
          <t>ในการตั้งตำหรับ Dry powder inhaler (DPI) ข้อใดต่อไปนี้ไม่ถูกต้อง</t>
        </is>
      </c>
      <c r="D77" s="186" t="n"/>
      <c r="E77" s="186" t="inlineStr">
        <is>
          <t>ขนาดอนุภาคตัวยาอยู่ระหว่าง 1-5 ไมครอน</t>
        </is>
      </c>
      <c r="F77" s="186" t="inlineStr">
        <is>
          <t>รูปแบบยาเป็นสารละลาย หรือ ยาแขวนตะกอน</t>
        </is>
      </c>
      <c r="G77" s="186" t="inlineStr">
        <is>
          <t>ไม่จำเป็นต้องใช้สารขับดัน</t>
        </is>
      </c>
      <c r="H77" s="186" t="inlineStr">
        <is>
          <t>ตัวยาเป็นลักษณะผงแห้ง</t>
        </is>
      </c>
      <c r="I77" s="188" t="inlineStr">
        <is>
          <t>ตัวยาสำคัญมีสมบัติละลายน้ำหรือไม่ละลายน้ำก็ได้</t>
        </is>
      </c>
      <c r="J77" s="185" t="inlineStr">
        <is>
          <t>2</t>
        </is>
      </c>
      <c r="K77" s="186" t="inlineStr">
        <is>
          <t>✅ คำตอบที่ถูกต้อง: ข้อ ข. รูปแบบยาเป็นสารละลาย หรือ ยาแขวนตะกอน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t>
        </is>
      </c>
      <c r="L77" s="186" t="n"/>
      <c r="M77" s="186" t="inlineStr">
        <is>
          <t>Pulmonary</t>
        </is>
      </c>
      <c r="N77" s="186" t="inlineStr">
        <is>
          <t>Asthma</t>
        </is>
      </c>
      <c r="O77" s="185" t="inlineStr">
        <is>
          <t>Clinic</t>
        </is>
      </c>
      <c r="P77" s="186" t="inlineStr">
        <is>
          <t>ข้อ 77 เล่มม่วง</t>
        </is>
      </c>
      <c r="Q77" s="185" t="inlineStr">
        <is>
          <t>แบบฝึกหัด</t>
        </is>
      </c>
      <c r="R77" s="185" t="inlineStr">
        <is>
          <t>เล่มม่วง</t>
        </is>
      </c>
      <c r="S77" s="185" t="n"/>
    </row>
    <row r="78" ht="24" customHeight="1" s="49">
      <c r="A78" s="187" t="n">
        <v>76</v>
      </c>
      <c r="B78" s="186" t="n"/>
      <c r="C78" s="186" t="inlineStr">
        <is>
          <t>ข้อใดกล่าวถึงลักษณะของ Metered dose inhaler (MDI) ได้ถูกต้อง</t>
        </is>
      </c>
      <c r="D78" s="186" t="n"/>
      <c r="E78" s="186" t="inlineStr">
        <is>
          <t>ขนาดอนุภาคที่เหมาะสมคือ 1-10 ไมครอน</t>
        </is>
      </c>
      <c r="F78" s="186" t="inlineStr">
        <is>
          <t>นิยมใช้สารขับดันเป็น Chloroflurocarbon (CFC)</t>
        </is>
      </c>
      <c r="G78" s="186" t="inlineStr">
        <is>
          <t>ยาจะผสมกับแก๊สเหลวในลักษณะเป็นสารละลาย หรือ ยาแขวนตะกอน</t>
        </is>
      </c>
      <c r="H78" s="186" t="inlineStr">
        <is>
          <t>นิยมเติม Lactose เข้าไปเพื่อปรับปรุงรสชาติขณะพ่นสูด</t>
        </is>
      </c>
      <c r="I78" s="188" t="inlineStr">
        <is>
          <t>ยาจะถูกฉีดพ่นออกทาง mouthpiece</t>
        </is>
      </c>
      <c r="J78" s="185" t="inlineStr">
        <is>
          <t>3</t>
        </is>
      </c>
      <c r="K78" s="186" t="inlineStr">
        <is>
          <t>✅ คำตอบที่ถูกต้อง: ข้อ ค. ยาจะผสมกับแก๊สเหลวในลักษณะเป็นสารละลาย หรือ ยาแขวนตะกอน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t>
        </is>
      </c>
      <c r="L78" s="186" t="n"/>
      <c r="M78" s="186" t="inlineStr">
        <is>
          <t>Pulmonary</t>
        </is>
      </c>
      <c r="N78" s="186" t="inlineStr">
        <is>
          <t>Asthma</t>
        </is>
      </c>
      <c r="O78" s="185" t="inlineStr">
        <is>
          <t>Clinic</t>
        </is>
      </c>
      <c r="P78" s="186" t="inlineStr">
        <is>
          <t>ข้อ 78 เล่มม่วง</t>
        </is>
      </c>
      <c r="Q78" s="185" t="inlineStr">
        <is>
          <t>แบบฝึกหัด</t>
        </is>
      </c>
      <c r="R78" s="185" t="inlineStr">
        <is>
          <t>เล่มม่วง</t>
        </is>
      </c>
      <c r="S78" s="185" t="n"/>
    </row>
    <row r="79" ht="24" customHeight="1" s="49">
      <c r="A79" s="187" t="n">
        <v>77</v>
      </c>
      <c r="B79" s="186" t="n"/>
      <c r="C79" s="186" t="inlineStr">
        <is>
          <t>หัวข้อใดกล่าวถูกต้องเกี่ยวกับการนำส่งยาทางปอด</t>
        </is>
      </c>
      <c r="D79" s="186" t="n"/>
      <c r="E79" s="186" t="inlineStr">
        <is>
          <t>ขนาดยาที่ใช้ต่ำว่าขนาดรับประทาน</t>
        </is>
      </c>
      <c r="F79" s="186" t="inlineStr">
        <is>
          <t>ยาบางส่วนถูก first pass-metabolism</t>
        </is>
      </c>
      <c r="G79" s="186" t="inlineStr">
        <is>
          <t>อาจทำให้เกิดผลข้างเคียง หรืออาการไม่พึงประสงค์จากการใช้ยา เพราะตัวยาเกาะที่เนื้อเยื่อโดยตรง</t>
        </is>
      </c>
      <c r="H79" s="186" t="inlineStr">
        <is>
          <t>ยาพ่นสูดแบบ DPI จำเป็นต้องกลั้นหายใจขณะใช้ยา เพราะใช้หลักการ Inspiratory flow rate</t>
        </is>
      </c>
      <c r="I79" s="188" t="inlineStr">
        <is>
          <t>ถูกทุกข้อ</t>
        </is>
      </c>
      <c r="J79" s="185" t="inlineStr">
        <is>
          <t>1</t>
        </is>
      </c>
      <c r="K79" s="186" t="inlineStr">
        <is>
          <t>✅ คำตอบที่ถูกต้อง: ข้อ ก. ขนาดยาที่ใช้ต่ำว่าขนาดรับประทาน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t>
        </is>
      </c>
      <c r="L79" s="186" t="n"/>
      <c r="M79" s="186" t="inlineStr">
        <is>
          <t>Pulmonary</t>
        </is>
      </c>
      <c r="N79" s="186" t="inlineStr">
        <is>
          <t>Asthma</t>
        </is>
      </c>
      <c r="O79" s="185" t="inlineStr">
        <is>
          <t>Clinic</t>
        </is>
      </c>
      <c r="P79" s="186" t="inlineStr">
        <is>
          <t>ข้อ 79 เล่มม่วง</t>
        </is>
      </c>
      <c r="Q79" s="185" t="inlineStr">
        <is>
          <t>แบบฝึกหัด</t>
        </is>
      </c>
      <c r="R79" s="185" t="inlineStr">
        <is>
          <t>เล่มม่วง</t>
        </is>
      </c>
      <c r="S79" s="185" t="n"/>
    </row>
    <row r="80" ht="24" customHeight="1" s="49">
      <c r="A80" s="187" t="n">
        <v>78</v>
      </c>
      <c r="B80" s="186" t="n"/>
      <c r="C80" s="186" t="inlineStr">
        <is>
          <t>การตรวจสมรรถภาพปอดด้วยเครื่องสไปโรเมตรีย์ (Spirometry) ในผู้ป่วยโรคปอดอุดกั้นเรื้อรัง (Chronic Obstructive Pulmonary Disease: COPD) ข้อใดเป็นผลการตรวจที่ 'ไม่สอดคล้องและผิดปกติ' สำหรับการวินิจฉัยโรคนี้</t>
        </is>
      </c>
      <c r="D80" s="186" t="n"/>
      <c r="E80" s="186" t="inlineStr">
        <is>
          <t>ผู้ป่วยมีอาการหายใจเหนื่อยหอบเรื้อรัง (Chronic Dyspnea) และความรุนแรงของอาการค่อยๆ เพิ่มขึ้นตามกาลเวลา</t>
        </is>
      </c>
      <c r="F80" s="186" t="inlineStr">
        <is>
          <t>ผู้ป่วยมีอาการไอเรื้อรังและอาจมีเสมหะต่อเนื่องเป็นเวลานาน</t>
        </is>
      </c>
      <c r="G80" s="186" t="inlineStr">
        <is>
          <t>ค่าสัดส่วน FEV1/FVC ภายหลังการสูดยาขยายหลอดลม (Post-bronchodilator) มีค่าเพิ่มขึ้นสูงกว่า 0.70 (หรือ &gt; 70%)</t>
        </is>
      </c>
      <c r="H80" s="186" t="inlineStr">
        <is>
          <t>ค่าสัดส่วน FEV1/FVC ภายหลังการสูดยาขยายหลอดลม (Post-bronchodilator) มีค่าน้อยกว่า 0.70 (หรือ &lt; 70%)</t>
        </is>
      </c>
      <c r="I80" s="188" t="inlineStr">
        <is>
          <t>ค่า FEV1 (Forced Expiratory Volume in 1 second) ลดลงอย่างต่อเนื่องตามความรุนแรงของโรค</t>
        </is>
      </c>
      <c r="J80" s="185" t="inlineStr">
        <is>
          <t>3</t>
        </is>
      </c>
      <c r="K80" s="186" t="inlineStr">
        <is>
          <t>✅ คำตอบที่ถูกต้อง: ข้อ ค. ค่าสัดส่วน FEV1/FVC ภายหลังการสูดยาขยายหลอดลม (Post-bronchodilator) มีค่าเพิ่มขึ้นสูงกว่า 0.70 (หรือ &gt; 70%)
🎯 ทำไมข้อนี้ถึงถูก:
ข้อ ค. ผิดและไม่สอดคล้อง (โจทย์ถามข้อยกเว้น) เพราะในผู้ป่วย COPD ค่า FEV1/FVC ต้องลดลงต่ำกว่า 0.70 เสมอ ไม่ใช่เพิ่มขึ้น
🔍 ข้ออื่นผิดเพราะอะไร:
• ข้อ ก. และ ข้อ ข. เป็นอาการทางคลินิกหลักของ COPD (ไอเรื้อรัง เสมหะ หายใจเหนื่อยหอบแบบ progressive)
• ข้อ ด. เป็นเกณฑ์การวินิจฉัยหลักตาม GOLD Guidelines (Post-BD FEV1/FVC &lt; 0.70)
• ข้อ จ. เป็นตัวบ่งชี้ระดับความรุนแรงของการอุดกั้น (GOLD 1 ถึง GOLD 4)</t>
        </is>
      </c>
      <c r="L80" s="186" t="n"/>
      <c r="M80" s="186" t="inlineStr">
        <is>
          <t>Pulmonary</t>
        </is>
      </c>
      <c r="N80" s="186" t="inlineStr">
        <is>
          <t>COPD</t>
        </is>
      </c>
      <c r="O80" s="185" t="inlineStr">
        <is>
          <t>Clinic</t>
        </is>
      </c>
      <c r="P80" s="186" t="inlineStr">
        <is>
          <t>ข้อสอบ ม.รังสิต ข้อ 15</t>
        </is>
      </c>
      <c r="Q80" s="185" t="inlineStr">
        <is>
          <t>แบบฝึกหัด</t>
        </is>
      </c>
      <c r="R80" s="185" t="inlineStr">
        <is>
          <t>เล่มม่วง</t>
        </is>
      </c>
      <c r="S80" s="185" t="n"/>
    </row>
    <row r="81" ht="24" customHeight="1" s="49">
      <c r="A81" s="187" t="n">
        <v>79</v>
      </c>
      <c r="B81" s="186" t="n"/>
      <c r="C81" s="186" t="inlineStr">
        <is>
          <t>ผู้ป่วยในข้อใดต่อไปนี้ มีปัจจัยเสี่ยงและประวัติการสูบบุหรี่ที่เข้าเกณฑ์มีความเสี่ยงสูงที่สุดต่อการเกิดโรคปอดอุดกั้นเรื้อรัง (COPD)</t>
        </is>
      </c>
      <c r="D81" s="186" t="n"/>
      <c r="E81" s="186" t="inlineStr">
        <is>
          <t>นาย ก สูบบุหรี่วันละ 25 มวน เป็นเวลา 7 ปี (คำนวณได้ 8.75 Pack-years)</t>
        </is>
      </c>
      <c r="F81" s="186" t="inlineStr">
        <is>
          <t>นาย ข สูบบุหรี่วันละ 2 ซอง เป็นเวลา 15 ปี (คำนวณได้ 30 Pack-years)</t>
        </is>
      </c>
      <c r="G81" s="186" t="inlineStr">
        <is>
          <t>นาย ค สูบบุหรี่วันละ 1 ซอง เป็นเวลา 10 ปี (คำนวณได้ 10 Pack-years)</t>
        </is>
      </c>
      <c r="H81" s="186" t="inlineStr">
        <is>
          <t>นาย ง สูบบุหรี่วันละ 15 มวน เป็นเวลา 5 ปี (คำนวณได้ 3.75 Pack-years)</t>
        </is>
      </c>
      <c r="I81" s="188" t="inlineStr">
        <is>
          <t>นาย จ สูบบุหรี่วันละ 3 ซอง เป็นเวลา 6 ปี (คำนวณได้ 18 Pack-years)</t>
        </is>
      </c>
      <c r="J81" s="185" t="inlineStr">
        <is>
          <t>2</t>
        </is>
      </c>
      <c r="K81" s="186" t="inlineStr">
        <is>
          <t>✅ คำตอบที่ถูกต้อง: ข้อ ข. นาย ข สูบบุหรี่วันละ 2 ซอง เป็นเวลา 15 ปี (คำนวณได้ 30 Pack-years)
🎯 ทำไมข้อนี้ถึงถูก:
ข้อ ข. ถูกต้อง เพราะนาย ข มีปริมาณการสูบบุหรี่สะสมสูงสุดคือ 30 pack-years ซึ่งเกินเกณฑ์ความเสี่ยงสูง (≥ 20 pack-years)
🔍 ข้ออื่นผิดเพราะอะไร:
• ข้อ ก. (นาย ก สูบบุหรี่วันละ 25 มวน เป็นเวลา 7 ปี (คำนวณได้ 8.75 Pack-years)): ไม่ตรงกับหลักการหรือข้อบ่งใช้ที่ถูกต้องตามโจทย์กำหนด
• ข้อ ค. (นาย ค สูบบุหรี่วันละ 1 ซอง เป็นเวลา 10 ปี (คำนวณได้ 10 Pack-years)): ไม่ตรงกับหลักการหรือข้อบ่งใช้ที่ถูกต้องตามโจทย์กำหนด
• ข้อ ง. (นาย ง สูบบุหรี่วันละ 15 มวน เป็นเวลา 5 ปี (คำนวณได้ 3.75 Pack-years)): ไม่ตรงกับหลักการหรือข้อบ่งใช้ที่ถูกต้องตามโจทย์กำหนด
• ข้อ จ. (นาย จ สูบบุหรี่วันละ 3 ซอง เป็นเวลา 6 ปี (คำนวณได้ 18 Pack-years)): ไม่ตรงกับหลักการหรือข้อบ่งใช้ที่ถูกต้องตามโจทย์กำหนด</t>
        </is>
      </c>
      <c r="L81" s="186" t="n"/>
      <c r="M81" s="186" t="inlineStr">
        <is>
          <t>Pulmonary</t>
        </is>
      </c>
      <c r="N81" s="186" t="inlineStr">
        <is>
          <t>COPD</t>
        </is>
      </c>
      <c r="O81" s="185" t="inlineStr">
        <is>
          <t>Clinic</t>
        </is>
      </c>
      <c r="P81" s="186" t="inlineStr">
        <is>
          <t>ข้อสอบ ม.รังสิต ข้อ 16</t>
        </is>
      </c>
      <c r="Q81" s="185" t="inlineStr">
        <is>
          <t>แบบฝึกหัด</t>
        </is>
      </c>
      <c r="R81" s="185" t="inlineStr">
        <is>
          <t>เล่มม่วง</t>
        </is>
      </c>
      <c r="S81" s="185" t="n"/>
    </row>
    <row r="82" ht="24" customHeight="1" s="49">
      <c r="A82" s="187" t="n">
        <v>80</v>
      </c>
      <c r="B82" s="186" t="n"/>
      <c r="C82" s="186" t="inlineStr">
        <is>
          <t>ปัจจัยในข้อใดต่อไปนี้ 'ไม่ใช่' สาเหตุหรือปัจจัยเสี่ยงโดยตรง (Etiology / Risk Factors) ในการเกิดโรคปอดอุดกั้นเรื้อรัง (COPD)</t>
        </is>
      </c>
      <c r="D82" s="186" t="n"/>
      <c r="E82" s="186" t="inlineStr">
        <is>
          <t>การสูบบุหรี่ต่อเนื่องตั้งแต่อายุ 35 ปีขึ้นไป (Active Cigarette Smoking)</t>
        </is>
      </c>
      <c r="F82" s="186" t="inlineStr">
        <is>
          <t>การได้รับควันบุหรี่มือสองจากคนในครอบครัวเป็นประจำ (Second-hand Tobacco Smoke)</t>
        </is>
      </c>
      <c r="G82" s="186" t="inlineStr">
        <is>
          <t>การดื่มเครื่องดื่มแอลกอฮอล์ในปริมาณปานกลางเป็นประจำ</t>
        </is>
      </c>
      <c r="H82" s="186" t="inlineStr">
        <is>
          <t>ประวัติการเป็นโรคความดันโลหิตสูง (Essential Hypertension)</t>
        </is>
      </c>
      <c r="I82" s="188" t="inlineStr">
        <is>
          <t>ข้อ ค. และ ข้อ ง. ไม่ใช่ปัจจัยเสี่ยงโดยตรงของการเกิดโรค COPD</t>
        </is>
      </c>
      <c r="J82" s="185" t="inlineStr">
        <is>
          <t>5</t>
        </is>
      </c>
      <c r="K82" s="186" t="inlineStr">
        <is>
          <t>✅ คำตอบที่ถูกต้อง: ข้อ จ. ข้อ ค. และ ข้อ ง. ไม่ใช่ปัจจัยเสี่ยงโดยตรงของการเกิดโรค COPD
🎯 ทำไมข้อนี้ถึงถูก:
ข้อ จ. ถูกต้อง เพราะทั้งการดื่มแอลกอฮอล์ (ข้อ ค.) และโรคความดันโลหิตสูง (ข้อ ง.) ไม่ใช่ปัจจัยเสี่ยงที่ทำให้เกิดโรค COPD
🔍 ข้ออื่นผิดเพราะอะไร:
• GOLD Guidelines: Risk Factors for COPD</t>
        </is>
      </c>
      <c r="L82" s="186" t="n"/>
      <c r="M82" s="186" t="inlineStr">
        <is>
          <t>Pulmonary</t>
        </is>
      </c>
      <c r="N82" s="186" t="inlineStr">
        <is>
          <t>COPD</t>
        </is>
      </c>
      <c r="O82" s="185" t="inlineStr">
        <is>
          <t>Clinic</t>
        </is>
      </c>
      <c r="P82" s="186" t="inlineStr">
        <is>
          <t>ข้อสอบ ม.รังสิต ข้อ 17</t>
        </is>
      </c>
      <c r="Q82" s="185" t="inlineStr">
        <is>
          <t>แบบฝึกหัด</t>
        </is>
      </c>
      <c r="R82" s="185" t="inlineStr">
        <is>
          <t>เล่มม่วง</t>
        </is>
      </c>
      <c r="S82" s="185" t="n"/>
    </row>
    <row r="83" ht="24" customHeight="1" s="49">
      <c r="A83" s="187" t="n">
        <v>81</v>
      </c>
      <c r="B83" s="186" t="n"/>
      <c r="C83" s="186" t="inlineStr">
        <is>
          <t>ตามแนวทางเวชปฏิบัติสากล GOLD Guidelines ในการรักษาผู้ป่วยโรคปอดอุดกั้นเรื้อรังระยะคงที่ (Stable COPD) กลุ่มที่มีอาการเหนื่อยหอบน้อยและไม่มีประวัติอาการกำเริบ (GOLD Group A) ยาขยายหลอดลมกลุ่มแรกที่แนะนำให้เลือกใช้เป็นยาขนานแรก (First-choice initial therapy) คือข้อใด</t>
        </is>
      </c>
      <c r="D83" s="186" t="n"/>
      <c r="E83" s="186" t="inlineStr">
        <is>
          <t>ยาขยายหลอดลมชนิดออกฤทธิ์ยาวเดี่ยวๆ: LABA (Long-Acting Beta-2 Agonist) หรือ LAMA (Long-Acting Muscarinic Antagonist)</t>
        </is>
      </c>
      <c r="F83" s="186" t="inlineStr">
        <is>
          <t>ยาขยายหลอดลมคู่ผสม: LABA ร่วมกับ LAMA ตั้งแต่เริ่มต้น</t>
        </is>
      </c>
      <c r="G83" s="186" t="inlineStr">
        <is>
          <t>ยาสูดสเตียรอยด์เดี่ยวๆ: ICS (Inhaled Corticosteroid)</t>
        </is>
      </c>
      <c r="H83" s="186" t="inlineStr">
        <is>
          <t>ยาขยายหลอดลมชนิดรับประทาน: Theophylline ขนาดสูง</t>
        </is>
      </c>
      <c r="I83" s="188" t="inlineStr">
        <is>
          <t>ยาปฏิชีวนะ Azithromycin รับประทานต่อเนื่องระยะยาว</t>
        </is>
      </c>
      <c r="J83" s="185" t="inlineStr">
        <is>
          <t>1</t>
        </is>
      </c>
      <c r="K83" s="186" t="inlineStr">
        <is>
          <t>✅ คำตอบที่ถูกต้อง: ข้อ ก. ยาขยายหลอดลมชนิดออกฤทธิ์ยาวเดี่ยวๆ: LABA (Long-Acting Beta-2 Agonist) หรือ LAMA (Long-Acting Muscarinic Antagonist)
🎯 ทำไมข้อนี้ถึงถูก:
ข้อ ก. ถูกต้อง เพราะ Group A แนะนำให้ใช้ Bronchodilator เดี่ยว (LABA or LAMA)
🔍 ข้ออื่นผิดเพราะอะไร:
• GOLD Guidelines 2023/2024: Initial Pharmacological Treatment</t>
        </is>
      </c>
      <c r="L83" s="186" t="n"/>
      <c r="M83" s="186" t="inlineStr">
        <is>
          <t>Pulmonary</t>
        </is>
      </c>
      <c r="N83" s="186" t="inlineStr">
        <is>
          <t>COPD</t>
        </is>
      </c>
      <c r="O83" s="185" t="inlineStr">
        <is>
          <t>Clinic</t>
        </is>
      </c>
      <c r="P83" s="186" t="inlineStr">
        <is>
          <t>ข้อสอบ ม.รังสิต ข้อ 18</t>
        </is>
      </c>
      <c r="Q83" s="185" t="inlineStr">
        <is>
          <t>แบบฝึกหัด</t>
        </is>
      </c>
      <c r="R83" s="185" t="inlineStr">
        <is>
          <t>เล่มม่วง</t>
        </is>
      </c>
      <c r="S83" s="185" t="n"/>
    </row>
    <row r="84" ht="24" customHeight="1" s="49">
      <c r="A84" s="187" t="n">
        <v>82</v>
      </c>
      <c r="B84" s="186" t="n"/>
      <c r="C84" s="186" t="inlineStr">
        <is>
          <t>ตัวอย่างยาในข้อใดต่อไปนี้ จัดเป็นยาขยายหลอดลมชนิดออกฤทธิ์ยาว (Long-Acting Bronchodilators) ที่เหมาะสมสำหรับผู้ป่วย COPD กลุ่มเริ่มต้น (Group A)</t>
        </is>
      </c>
      <c r="D84" s="186" t="n"/>
      <c r="E84" s="186" t="inlineStr">
        <is>
          <t>Salbutamol MDI ร่วมกับ Terbutaline Turbuhaler</t>
        </is>
      </c>
      <c r="F84" s="186" t="inlineStr">
        <is>
          <t>Salbutamol MDI ร่วมกับ Budesonide Pulmicort</t>
        </is>
      </c>
      <c r="G84" s="186" t="inlineStr">
        <is>
          <t>Formoterol ร่วมกับ Oral Prednisolone</t>
        </is>
      </c>
      <c r="H84" s="186" t="inlineStr">
        <is>
          <t>Salmeterol Inhaler (LABA) หรือ Tiotropium HandiHaler/Respimat (LAMA)</t>
        </is>
      </c>
      <c r="I84" s="188" t="inlineStr">
        <is>
          <t>Ipratropium Bromide MDI เดี่ยวๆ วันละ 4 ครั้ง</t>
        </is>
      </c>
      <c r="J84" s="185" t="inlineStr">
        <is>
          <t>4</t>
        </is>
      </c>
      <c r="K84" s="186" t="inlineStr">
        <is>
          <t>✅ คำตอบที่ถูกต้อง: ข้อ ง. Salmeterol Inhaler (LABA) หรือ Tiotropium HandiHaler/Respimat (LAMA)
🎯 ทำไมข้อนี้ถึงถูก:
ข้อ ง. ถูกต้อง เพราะ Salmeterol (LABA) และ Tiotropium (LAMA) คือยาขยายหลอดลมชนิดออกฤทธิ์ยาวที่เหมาะสม
🔍 ข้ออื่นผิดเพราะอะไร:
• GOLD Guidelines 2023/2024</t>
        </is>
      </c>
      <c r="L84" s="186" t="n"/>
      <c r="M84" s="186" t="inlineStr">
        <is>
          <t>Pulmonary</t>
        </is>
      </c>
      <c r="N84" s="186" t="inlineStr">
        <is>
          <t>COPD</t>
        </is>
      </c>
      <c r="O84" s="185" t="inlineStr">
        <is>
          <t>Clinic</t>
        </is>
      </c>
      <c r="P84" s="186" t="inlineStr">
        <is>
          <t>ข้อสอบ ม.รังสิต ข้อ 19</t>
        </is>
      </c>
      <c r="Q84" s="185" t="inlineStr">
        <is>
          <t>แบบฝึกหัด</t>
        </is>
      </c>
      <c r="R84" s="185" t="inlineStr">
        <is>
          <t>เล่มม่วง</t>
        </is>
      </c>
      <c r="S84" s="185" t="n"/>
    </row>
    <row r="85" ht="24" customHeight="1" s="49">
      <c r="A85" s="187" t="n">
        <v>83</v>
      </c>
      <c r="B85" s="186" t="n"/>
      <c r="C85" s="186" t="inlineStr">
        <is>
          <t>ผู้ป่วยโรคปอดอุดกั้นเรื้อรัง (COPD) ได้รับการรักษาเริ่มต้นด้วยยาขยายหลอดลมเดี่ยว Tiotropium (LAMA) มาเป็นเวลา 2 สัปดาห์ กลับมาติดตามการรักษาพบว่ายังมีอาการเหนื่อยหอบรบกวนชีวิตประจำวัน (mMRC score = 2, CAT score = 16) ไม่มีอาการกำเริบ ไม่เคยนอนโรงพยาบาล แพทย์และเภสัชกรควรพิจารณาปรับเปลี่ยนการใช้ยา (Follow-up Pharmacological Treatment) อย่างไรตามแนวทาง GOLD</t>
        </is>
      </c>
      <c r="D85" s="186" t="n"/>
      <c r="E85" s="186" t="inlineStr">
        <is>
          <t>เพิ่มยาพ่นสูดขยายหลอดลมระยะสั้น Salbutamol MDI เป็นประจำทุก 4 ชั่วโมง</t>
        </is>
      </c>
      <c r="F85" s="186" t="inlineStr">
        <is>
          <t>เพิ่มยาสูดสเตียรอยด์ Budesonide (ICS) เดี่ยวๆ ทันที</t>
        </is>
      </c>
      <c r="G85" s="186" t="inlineStr">
        <is>
          <t>ปรับเพิ่มเป็นยาขยายหลอดลมคู่ผสมชนิดออกฤทธิ์ยาวสองกลุ่มร่วมกัน: LABA ร่วมกับ LAMA (เช่น Salmeterol + Tiotropium หรือ Formoterol + Aclidinium)</t>
        </is>
      </c>
      <c r="H85" s="186" t="inlineStr">
        <is>
          <t>เพิ่มยารับประทาน Theophylline ขนาดสูง</t>
        </is>
      </c>
      <c r="I85" s="188" t="inlineStr">
        <is>
          <t>หยุดยาพ่นทั้งหมดแล้วเปลี่ยนเป็นยาเม็ดสเตียรอยด์รับประทาน</t>
        </is>
      </c>
      <c r="J85" s="185" t="inlineStr">
        <is>
          <t>3</t>
        </is>
      </c>
      <c r="K85" s="186" t="inlineStr">
        <is>
          <t>✅ คำตอบที่ถูกต้อง: ข้อ ค. ปรับเพิ่มเป็นยาขยายหลอดลมคู่ผสมชนิดออกฤทธิ์ยาวสองกลุ่มร่วมกัน: LABA ร่วมกับ LAMA (เช่น Salmeterol + Tiotropium หรือ Formoterol + Aclidinium)
🎯 ทำไมข้อนี้ถึงถูก:
ข้อ ค. ถูกต้อง เพราะการ Step up สำหรับอาการ Dyspnea ใน COPD คือการเพิ่มเป็น LABA + LAMA
🔍 ข้ออื่นผิดเพราะอะไร:
• GOLD Guidelines 2023/2024: Follow-up Pharmacological Management</t>
        </is>
      </c>
      <c r="L85" s="186" t="n"/>
      <c r="M85" s="186" t="inlineStr">
        <is>
          <t>Pulmonary</t>
        </is>
      </c>
      <c r="N85" s="186" t="inlineStr">
        <is>
          <t>COPD</t>
        </is>
      </c>
      <c r="O85" s="185" t="inlineStr">
        <is>
          <t>Clinic</t>
        </is>
      </c>
      <c r="P85" s="186" t="inlineStr">
        <is>
          <t>ข้อสอบ ม.รังสิต ข้อ 20</t>
        </is>
      </c>
      <c r="Q85" s="185" t="inlineStr">
        <is>
          <t>แบบฝึกหัด</t>
        </is>
      </c>
      <c r="R85" s="185" t="inlineStr">
        <is>
          <t>เล่มม่วง</t>
        </is>
      </c>
      <c r="S85" s="185" t="n"/>
    </row>
    <row r="86" ht="24" customHeight="1" s="49">
      <c r="A86" s="187" t="n">
        <v>84</v>
      </c>
      <c r="B86" s="186" t="n"/>
      <c r="C86" s="186" t="inlineStr">
        <is>
          <t>คำแนะนำในการใช้ยาพ่นสเตียรอยด์ชนิดผงแห้ง (Inhaled Corticosteroids Dry Powder Inhaler: DPI เช่น Budesonide Turbuhaler หรือ Fluticasone Accuhaler) ข้อใดต่อไปนี้เป็นคำแนะนำที่ถูกต้องและสำคัญที่สุดเพื่อป้องกันผลข้างเคียงเฉพาะที่ในช่องปาก</t>
        </is>
      </c>
      <c r="D86" s="186" t="n"/>
      <c r="E86" s="186" t="inlineStr">
        <is>
          <t>ต้องเขย่าเครื่องพ่นยาทุกครั้งก่อนสูดยา เพื่อให้สารขับดันผสมกับผงยา</t>
        </is>
      </c>
      <c r="F86" s="186" t="inlineStr">
        <is>
          <t>ต้องหายใจออกช้าๆ รดเข้าไปในปากกระบอกยาเพื่อเพิ่มความชื้นของผงยา</t>
        </is>
      </c>
      <c r="G86" s="186" t="inlineStr">
        <is>
          <t>หลังสูดยาเสร็จทุกครั้ง ให้บ้วนปาก กลั้วคอด้วยน้ำสะอาด แล้วบ้วนทิ้งทันที (Rinse and Spit)</t>
        </is>
      </c>
      <c r="H86" s="186" t="inlineStr">
        <is>
          <t>หลังสูดยาเสร็จ ให้ดื่มน้ำตามมากๆ เพื่อกลืนผงยาลงสู่กระเพาะอาหาร</t>
        </is>
      </c>
      <c r="I86" s="188" t="inlineStr">
        <is>
          <t>ต้องนำตัวเครื่องพ่นยา DPI ไปล้างทำความสะอาดด้วยน้ำประปาทุกครั้งหลังใช้</t>
        </is>
      </c>
      <c r="J86" s="185" t="inlineStr">
        <is>
          <t>3</t>
        </is>
      </c>
      <c r="K86" s="186" t="inlineStr">
        <is>
          <t>✅ คำตอบที่ถูกต้อง: ข้อ ค. หลังสูดยาเสร็จทุกครั้ง ให้บ้วนปาก กลั้วคอด้วยน้ำสะอาด แล้วบ้วนทิ้งทันที (Rinse and Spit)
🎯 ทำไมข้อนี้ถึงถูก:
ข้อ ค. ถูกต้อง เพราะการบ้วนปากกลั้วคอด้วยน้ำแล้วบ้วนทิ้งเป็นคำแนะนำมาตรฐานที่จำเป็นที่สุดในการใช้ Inhaled Corticosteroid
🔍 ข้ออื่นผิดเพราะอะไร:
• GINA 2023/2024 Guidelines: Inhaler Technique / Thai Asthma Guidelines</t>
        </is>
      </c>
      <c r="L86" s="186" t="n"/>
      <c r="M86" s="186" t="inlineStr">
        <is>
          <t>Pulmonary</t>
        </is>
      </c>
      <c r="N86" s="186" t="inlineStr">
        <is>
          <t>COPD</t>
        </is>
      </c>
      <c r="O86" s="185" t="inlineStr">
        <is>
          <t>Clinic</t>
        </is>
      </c>
      <c r="P86" s="186" t="inlineStr">
        <is>
          <t>ข้อสอบ ม.รังสิต ข้อ 21</t>
        </is>
      </c>
      <c r="Q86" s="185" t="inlineStr">
        <is>
          <t>แบบฝึกหัด</t>
        </is>
      </c>
      <c r="R86" s="185" t="inlineStr">
        <is>
          <t>เล่มม่วง</t>
        </is>
      </c>
      <c r="S86" s="185" t="n"/>
    </row>
    <row r="87" ht="24" customHeight="1" s="49">
      <c r="A87" s="187" t="n">
        <v>85</v>
      </c>
      <c r="B87" s="186" t="n"/>
      <c r="C87" s="186" t="inlineStr">
        <is>
          <t>ตามความสัมพันธ์ระหว่างโครงสร้างทางเคมีและฤทธิ์ทางเภสัชวิทยา (Structure-Activity Relationship: SAR) ของยากลุ่มคอร์ติโคสเตียรอยด์ (Corticosteroids) ตำแหน่งหรือหมู่ฟังก์ชันในข้อใดต่อไปนี้ 'ไม่จำเป็นต่อการจับและกระตุ้น Glucocorticoid Receptor'</t>
        </is>
      </c>
      <c r="D87" s="186" t="n"/>
      <c r="E87" s="186" t="inlineStr">
        <is>
          <t>หมู่ 3-Carbonyl (Ketone ที่ตำแหน่ง C-3)</t>
        </is>
      </c>
      <c r="F87" s="186" t="inlineStr">
        <is>
          <t>พันธะคู่ระหว่างตำแหน่ง C-4 และ C-5 (4,5-Double bond ใน A-ring)</t>
        </is>
      </c>
      <c r="G87" s="186" t="inlineStr">
        <is>
          <t>หมู่ 9-Methyl substituent</t>
        </is>
      </c>
      <c r="H87" s="186" t="inlineStr">
        <is>
          <t>อะตอมออกซิเจน (11-Beta Hydroxyl group) ที่ตำแหน่ง C-11</t>
        </is>
      </c>
      <c r="I87" s="188" t="inlineStr">
        <is>
          <t>โซ่ข้าง 17-Beta Ketol side chain (-COCH2OH ที่ตำแหน่ง C-17)</t>
        </is>
      </c>
      <c r="J87" s="185" t="inlineStr">
        <is>
          <t>3</t>
        </is>
      </c>
      <c r="K87" s="186" t="inlineStr">
        <is>
          <t>✅ คำตอบที่ถูกต้อง: ข้อ ค. หมู่ 9-Methyl substituent
🎯 ทำไมข้อนี้ถึงถูก:
ข้อ ค. ถูกต้อง เพราะ 9-methyl ไม่ใช่โครงสร้างจำเป็นของ Glucocorticoid receptor pharmacophore
🔍 ข้ออื่นผิดเพราะอะไร:
• Foye's Principles of Medicinal Chemistry: Adrenocorticoids / Wilson and Gisvold's Medicinal Chemistry</t>
        </is>
      </c>
      <c r="L87" s="186" t="n"/>
      <c r="M87" s="186" t="inlineStr">
        <is>
          <t>Pulmonary</t>
        </is>
      </c>
      <c r="N87" s="186" t="inlineStr">
        <is>
          <t>COPD</t>
        </is>
      </c>
      <c r="O87" s="185" t="inlineStr">
        <is>
          <t>Clinic</t>
        </is>
      </c>
      <c r="P87" s="186" t="inlineStr">
        <is>
          <t>ข้อสอบ ม.รังสิต ข้อ 22</t>
        </is>
      </c>
      <c r="Q87" s="185" t="inlineStr">
        <is>
          <t>แบบฝึกหัด</t>
        </is>
      </c>
      <c r="R87" s="185" t="inlineStr">
        <is>
          <t>เล่มม่วง</t>
        </is>
      </c>
      <c r="S87" s="185" t="n"/>
    </row>
    <row r="88" ht="24" customHeight="1" s="49">
      <c r="A88" s="187" t="n">
        <v>86</v>
      </c>
      <c r="B88" s="186" t="n"/>
      <c r="C88" s="186" t="inlineStr">
        <is>
          <t>เทคนิคทางโครมาโทกราฟี (Chromatographic Technique) ในข้อใดต่อไปนี้ สามารถแยกสาร Theophylline (1,3-dimethylxanthine) และ Caffeine (1,3,7-trimethylxanthine) ออกจากกันได้อย่างมีประสิทธิภาพสูงสุดโดยอาศัยความแตกต่างของความเป็นขั้วและคุณสมบัติชอบไขมัน (Lipophilicity)</t>
        </is>
      </c>
      <c r="D88" s="186" t="n"/>
      <c r="E88" s="186" t="inlineStr">
        <is>
          <t>Chiral Chromatography (โครมาโทกราฟีสำหรับแยกอิแนนทิโอเมอร์)</t>
        </is>
      </c>
      <c r="F88" s="186" t="inlineStr">
        <is>
          <t>Countercurrent Chromatography</t>
        </is>
      </c>
      <c r="G88" s="186" t="inlineStr">
        <is>
          <t>Ion-Exchange Chromatography (โครมาโทกราฟีแลกเปลี่ยนไอออน)</t>
        </is>
      </c>
      <c r="H88" s="186" t="inlineStr">
        <is>
          <t>Reversed-Phase High-Performance Liquid Chromatography (RP-HPLC บนคอลัมน์ C18)</t>
        </is>
      </c>
      <c r="I88" s="188" t="inlineStr">
        <is>
          <t>Size-Exclusion Chromatography (การแยกตามขนาดโมเลกุล)</t>
        </is>
      </c>
      <c r="J88" s="185" t="inlineStr">
        <is>
          <t>4</t>
        </is>
      </c>
      <c r="K88" s="186" t="inlineStr">
        <is>
          <t>✅ คำตอบที่ถูกต้อง: ข้อ ง. Reversed-Phase High-Performance Liquid Chromatography (RP-HPLC บนคอลัมน์ C18)
🎯 ทำไมข้อนี้ถึงถูก:
ข้อ ง. ถูกต้อง เพราะ RP-HPLC แยกสารตามความแตกต่างของความชอบไขมัน (Hydrophobicity/Lipophilicity) ของ Theophylline และ Caffeine ได้ดีที่สุด
🔍 ข้ออื่นผิดเพราะอะไร:
• ข้อ ก. (Chiral Chromatography (โครมาโทกราฟีสำหรับแยกอิแนนทิโอเมอร์)): ไม่ตรงกับหลักการหรือข้อบ่งใช้ที่ถูกต้องตามโจทย์กำหนด
• ข้อ ข. (Countercurrent Chromatography): ไม่ตรงกับหลักการหรือข้อบ่งใช้ที่ถูกต้องตามโจทย์กำหนด
• ข้อ ค. (Ion-Exchange Chromatography (โครมาโทกราฟีแลกเปลี่ยนไอออน)): ไม่ตรงกับหลักการหรือข้อบ่งใช้ที่ถูกต้องตามโจทย์กำหนด
• ข้อ จ. (Size-Exclusion Chromatography (การแยกตามขนาดโมเลกุล)): ไม่ตรงกับหลักการหรือข้อบ่งใช้ที่ถูกต้องตามโจทย์กำหนด</t>
        </is>
      </c>
      <c r="L88" s="186" t="n"/>
      <c r="M88" s="186" t="inlineStr">
        <is>
          <t>Pulmonary</t>
        </is>
      </c>
      <c r="N88" s="186" t="inlineStr">
        <is>
          <t>COPD</t>
        </is>
      </c>
      <c r="O88" s="185" t="inlineStr">
        <is>
          <t>Clinic</t>
        </is>
      </c>
      <c r="P88" s="186" t="inlineStr">
        <is>
          <t>ข้อสอบ ม.รังสิต ข้อ 23</t>
        </is>
      </c>
      <c r="Q88" s="185" t="inlineStr">
        <is>
          <t>แบบฝึกหัด</t>
        </is>
      </c>
      <c r="R88" s="185" t="inlineStr">
        <is>
          <t>เล่มม่วง</t>
        </is>
      </c>
      <c r="S88" s="185" t="n"/>
    </row>
    <row r="89" ht="24" customHeight="1" s="49">
      <c r="A89" s="187" t="n">
        <v>87</v>
      </c>
      <c r="B89" s="186" t="n"/>
      <c r="C89" s="186" t="inlineStr">
        <is>
          <t>ข้อความใดต่อไปนี้กล่าว 'ไม่ถูกต้อง' เกี่ยวกับเกณฑ์การวินิจฉัยโรคปอดอุดกั้นเรื้อรัง (COPD) ตามมาตรฐานสากล</t>
        </is>
      </c>
      <c r="D89" s="186" t="n"/>
      <c r="E89" s="186" t="inlineStr">
        <is>
          <t>ผู้ป่วยมักมีอาการไอเรื้อรังและหายใจเหนื่อยหอบต่อเนื่อง</t>
        </is>
      </c>
      <c r="F89" s="186" t="inlineStr">
        <is>
          <t>มักพบประวัติการสูบบุหรี่หรือสัมผัสมลพิษทางอากาศต่อเนื่อง</t>
        </is>
      </c>
      <c r="G89" s="186" t="inlineStr">
        <is>
          <t>ใช้เกณฑ์มาตรฐานของ GOLD Guidelines ในการวินิจฉัยและประเมินระดับความรุนแรง</t>
        </is>
      </c>
      <c r="H89" s="186" t="inlineStr">
        <is>
          <t>การทดสอบการตอบสนองต่อยาขยายหลอดลม (Bronchodilator Reversibility) มักพบการเพิ่มขึ้นของ FEV1 น้อยกว่า 12% และน้อยกว่า 200 mL</t>
        </is>
      </c>
      <c r="I89" s="188" t="inlineStr">
        <is>
          <t>ภายหลังการสูดยาขยายหลอดลม (Post-bronchodilator) ค่าสัดส่วน FEV1/FVC จะต้องเพิ่มขึ้นสูงกว่า 0.70 เสมอจึงจะยืนยันการเป็นโรค COPD</t>
        </is>
      </c>
      <c r="J89" s="185" t="inlineStr">
        <is>
          <t>5</t>
        </is>
      </c>
      <c r="K89" s="186" t="inlineStr">
        <is>
          <t>✅ คำตอบที่ถูกต้อง: ข้อ จ. ภายหลังการสูดยาขยายหลอดลม (Post-bronchodilator) ค่าสัดส่วน FEV1/FVC จะต้องเพิ่มขึ้นสูงกว่า 0.70 เสมอจึงจะยืนยันการเป็นโรค COPD
🎯 ทำไมข้อนี้ถึงถูก:
ข้อ จ. ผิดและไม่ถูกต้อง (โจทย์ถามข้อใดไม่ถูกต้อง) เพราะใน COPD ค่า Post-BD FEV1/FVC ต้อง &lt; 0.70
🔍 ข้ออื่นผิดเพราะอะไร:
• GOLD Guidelines 2023/2024</t>
        </is>
      </c>
      <c r="L89" s="186" t="n"/>
      <c r="M89" s="186" t="inlineStr">
        <is>
          <t>Pulmonary</t>
        </is>
      </c>
      <c r="N89" s="186" t="inlineStr">
        <is>
          <t>COPD</t>
        </is>
      </c>
      <c r="O89" s="185" t="inlineStr">
        <is>
          <t>Clinic</t>
        </is>
      </c>
      <c r="P89" s="186" t="inlineStr">
        <is>
          <t>ข้อสอบ ม.รังสิต ข้อ 24</t>
        </is>
      </c>
      <c r="Q89" s="185" t="inlineStr">
        <is>
          <t>แบบฝึกหัด</t>
        </is>
      </c>
      <c r="R89" s="185" t="inlineStr">
        <is>
          <t>เล่มม่วง</t>
        </is>
      </c>
      <c r="S89" s="185" t="n"/>
    </row>
    <row r="90" ht="24" customHeight="1" s="49">
      <c r="A90" s="187" t="n">
        <v>88</v>
      </c>
      <c r="B90" s="186" t="n"/>
      <c r="C90" s="186" t="inlineStr">
        <is>
          <t>อาการไม่พึงประสงค์ (Adverse Drug Reactions) ที่พบได้บ่อยจากการใช้ยาพ่นสูดขยายหลอดลม Salbutamol (Short-Acting Beta-2 Agonist: SABA) คือข้อใด</t>
        </is>
      </c>
      <c r="D90" s="186" t="n"/>
      <c r="E90" s="186" t="inlineStr">
        <is>
          <t>อาการใจสั่น (Palpitations / Tachycardia) และมือสั่น (Tremor)</t>
        </is>
      </c>
      <c r="F90" s="186" t="inlineStr">
        <is>
          <t>ภาวะโพแทสเซียมในเลือดสูง (Hyperkalemia)</t>
        </is>
      </c>
      <c r="G90" s="186" t="inlineStr">
        <is>
          <t>ภาวะหัวใจเต้นช้ากว่าปกติ (Bradycardia)</t>
        </is>
      </c>
      <c r="H90" s="186" t="inlineStr">
        <is>
          <t>การเกิดเชื้อราในช่องปาก (Oral Thrush)</t>
        </is>
      </c>
      <c r="I90" s="188" t="inlineStr">
        <is>
          <t>ภาวะกระดูกพรุน (Osteoporosis)</t>
        </is>
      </c>
      <c r="J90" s="185" t="inlineStr">
        <is>
          <t>1</t>
        </is>
      </c>
      <c r="K90" s="186" t="inlineStr">
        <is>
          <t>✅ คำตอบที่ถูกต้อง: ข้อ ก. อาการใจสั่น (Palpitations / Tachycardia) และมือสั่น (Tremor)
🎯 ทำไมข้อนี้ถึงถูก:
ข้อ ก. ถูกต้อง เพราะใจสั่นและมือสั่นเป็นผลข้างเคียงเด่นของ Salbutamol
🔍 ข้ออื่นผิดเพราะอะไร:
• ข้อ ข. (ภาวะโพแทสเซียมในเลือดสูง (Hyperkalemia)): ไม่ตรงกับหลักการหรือข้อบ่งใช้ที่ถูกต้องตามโจทย์กำหนด
• ข้อ ค. (ภาวะหัวใจเต้นช้ากว่าปกติ (Bradycardia)): ไม่ตรงกับหลักการหรือข้อบ่งใช้ที่ถูกต้องตามโจทย์กำหนด
• ข้อ ง. (การเกิดเชื้อราในช่องปาก (Oral Thrush)): ไม่ตรงกับหลักการหรือข้อบ่งใช้ที่ถูกต้องตามโจทย์กำหนด
• ข้อ จ. (ภาวะกระดูกพรุน (Osteoporosis)): ไม่ตรงกับหลักการหรือข้อบ่งใช้ที่ถูกต้องตามโจทย์กำหนด</t>
        </is>
      </c>
      <c r="L90" s="186" t="n"/>
      <c r="M90" s="186" t="inlineStr">
        <is>
          <t>Pulmonary</t>
        </is>
      </c>
      <c r="N90" s="186" t="inlineStr">
        <is>
          <t>COPD</t>
        </is>
      </c>
      <c r="O90" s="185" t="inlineStr">
        <is>
          <t>Clinic</t>
        </is>
      </c>
      <c r="P90" s="186" t="inlineStr">
        <is>
          <t>ข้อสอบ ม.รังสิต ข้อ 25</t>
        </is>
      </c>
      <c r="Q90" s="185" t="inlineStr">
        <is>
          <t>แบบฝึกหัด</t>
        </is>
      </c>
      <c r="R90" s="185" t="inlineStr">
        <is>
          <t>เล่มม่วง</t>
        </is>
      </c>
      <c r="S90" s="185" t="n"/>
    </row>
    <row r="91" ht="24" customHeight="1" s="49">
      <c r="A91" s="187" t="n">
        <v>89</v>
      </c>
      <c r="B91" s="186" t="n"/>
      <c r="C91" s="186" t="inlineStr">
        <is>
          <t>ผู้ป่วย COPD ได้รับการประเมินว่าจัดอยู่ในกลุ่ม COPD Group B (มีอาการเหนื่อยหอบมาก mMRC ≥ 2 แต่ไม่มีประวัติอาการกำเริบ) ยาพ่นสูดชนิดออกฤทธิ์ยาวในข้อใดที่ควรได้รับเป็นยาควบคุมอาการหลัก (Maintenance Controller)</t>
        </is>
      </c>
      <c r="D91" s="186" t="n"/>
      <c r="E91" s="186" t="inlineStr">
        <is>
          <t>Fenoterol MDI</t>
        </is>
      </c>
      <c r="F91" s="186" t="inlineStr">
        <is>
          <t>Ipratropium Bromide MDI</t>
        </is>
      </c>
      <c r="G91" s="186" t="inlineStr">
        <is>
          <t>Tiotropium Bromide (LAMA) หรือ LABA/LAMA Combination</t>
        </is>
      </c>
      <c r="H91" s="186" t="inlineStr">
        <is>
          <t>Budesonide Pulmicort เดี่ยวๆ</t>
        </is>
      </c>
      <c r="I91" s="188" t="inlineStr">
        <is>
          <t>Sodium Cromoglycate</t>
        </is>
      </c>
      <c r="J91" s="185" t="inlineStr">
        <is>
          <t>3</t>
        </is>
      </c>
      <c r="K91" s="186" t="inlineStr">
        <is>
          <t>✅ คำตอบที่ถูกต้อง: ข้อ ค. Tiotropium Bromide (LAMA) หรือ LABA/LAMA Combination
🎯 ทำไมข้อนี้ถึงถูก:
ข้อ ค. ถูกต้อง เพราะ Tiotropium (LAMA) คือยาควบคุมมาตรฐานสำหรับ COPD Group B
🔍 ข้ออื่นผิดเพราะอะไร:
• GOLD Guidelines 2023/2024</t>
        </is>
      </c>
      <c r="L91" s="186" t="n"/>
      <c r="M91" s="186" t="inlineStr">
        <is>
          <t>Pulmonary</t>
        </is>
      </c>
      <c r="N91" s="186" t="inlineStr">
        <is>
          <t>COPD</t>
        </is>
      </c>
      <c r="O91" s="185" t="inlineStr">
        <is>
          <t>Clinic</t>
        </is>
      </c>
      <c r="P91" s="186" t="inlineStr">
        <is>
          <t>ข้อสอบ ม.รังสิต ข้อ 26</t>
        </is>
      </c>
      <c r="Q91" s="185" t="inlineStr">
        <is>
          <t>แบบฝึกหัด</t>
        </is>
      </c>
      <c r="R91" s="185" t="inlineStr">
        <is>
          <t>เล่มม่วง</t>
        </is>
      </c>
      <c r="S91" s="185" t="n"/>
    </row>
    <row r="92" ht="24" customHeight="1" s="49">
      <c r="A92" s="187" t="n">
        <v>90</v>
      </c>
      <c r="B92" s="186" t="n"/>
      <c r="C92" s="186" t="inlineStr">
        <is>
          <t>เกี่ยวกับคุณสมบัติและเทคนิคการใช้งานยาพ่นสูดชนิดกำหนดขนาดแรงดัน (Pressurized Metered-Dose Inhalers: pMDI) ข้อความใดต่อไปนี้กล่าว 'ไม่ถูกต้อง'</t>
        </is>
      </c>
      <c r="D92" s="186" t="n"/>
      <c r="E92" s="186" t="inlineStr">
        <is>
          <t>การกดยาและสูดยาเข้าปากต้องมีความสัมพันธ์กันอย่างพร้อมเพรียง (Hand-Breath Coordination)</t>
        </is>
      </c>
      <c r="F92" s="186" t="inlineStr">
        <is>
          <t>ตัวยาสำคัญอาจอยู่ในรูปสารละลาย (Solution) หรือสารแขวนตะกอน (Suspension) ในสารขับดันเหลว</t>
        </is>
      </c>
      <c r="G92" s="186" t="inlineStr">
        <is>
          <t>มีการผสมสารขับดัน (Propellant เช่น HFA-134a) เพื่อสร้างแรงดันขับละอองยา</t>
        </is>
      </c>
      <c r="H92" s="186" t="inlineStr">
        <is>
          <t>เทคนิคการสูดยาที่ถูกต้องคือ ต้องสูดหายใจเข้าทางปาก ช้าๆ และลึกๆ (Slow and Deep Inhalation)</t>
        </is>
      </c>
      <c r="I92" s="188" t="inlineStr">
        <is>
          <t>เนื่องจากอุปกรณ์มีตัวยาบรรจุอยู่ จึงห้ามถอดปลอกพลาสติก (Actuator) ออกมาล้างทำความสะอาดด้วยน้ำโดยเด็ดขาด</t>
        </is>
      </c>
      <c r="J92" s="185" t="inlineStr">
        <is>
          <t>5</t>
        </is>
      </c>
      <c r="K92" s="186" t="inlineStr">
        <is>
          <t>✅ คำตอบที่ถูกต้อง: ข้อ จ. เนื่องจากอุปกรณ์มีตัวยาบรรจุอยู่ จึงห้ามถอดปลอกพลาสติก (Actuator) ออกมาล้างทำความสะอาดด้วยน้ำโดยเด็ดขาด
🎯 ทำไมข้อนี้ถึงถูก:
ข้อ จ. กล่าวไม่ถูกต้อง (โจทย์ถามข้อใดผิด) เพราะตัวครอบพลาสติก Actuator สามารถและควรล้างน้ำทำความสะอาดสัปดาห์ละ 1 ครั้ง (โดยถอดกระป๋องยาออกก่อน)
🔍 ข้ออื่นผิดเพราะอะไร:
• GINA Guidelines: Inhaler Device Education</t>
        </is>
      </c>
      <c r="L92" s="186" t="n"/>
      <c r="M92" s="186" t="inlineStr">
        <is>
          <t>Pulmonary</t>
        </is>
      </c>
      <c r="N92" s="186" t="inlineStr">
        <is>
          <t>COPD</t>
        </is>
      </c>
      <c r="O92" s="185" t="inlineStr">
        <is>
          <t>Clinic</t>
        </is>
      </c>
      <c r="P92" s="186" t="inlineStr">
        <is>
          <t>ข้อสอบ ม.รังสิต ข้อ 27</t>
        </is>
      </c>
      <c r="Q92" s="185" t="inlineStr">
        <is>
          <t>แบบฝึกหัด</t>
        </is>
      </c>
      <c r="R92" s="185" t="inlineStr">
        <is>
          <t>เล่มม่วง</t>
        </is>
      </c>
      <c r="S92" s="185" t="n"/>
    </row>
    <row r="93" ht="24" customHeight="1" s="49">
      <c r="A93" s="187" t="n">
        <v>91</v>
      </c>
      <c r="B93" s="186" t="n"/>
      <c r="C93" s="186" t="inlineStr">
        <is>
          <t>ข้อความใดต่อไปนี้กล่าวถูกต้องเกี่ยวกับการใช้ยาพ่น Seretide Accuhaler (Salmeterol 50 mcg + Fluticasone Propionate 250 mcg DPI) ในผู้ป่วยโรคหืด (Asthma)</t>
        </is>
      </c>
      <c r="D93" s="186" t="n"/>
      <c r="E93" s="186" t="inlineStr">
        <is>
          <t>ไม่จำเป็นต้องบ้วนปากหรือกลั้วคอหลังสูดยาเสร็จ</t>
        </is>
      </c>
      <c r="F93" s="186" t="inlineStr">
        <is>
          <t>ต้องสูดยาเป็นประจำสม่ำเสมอทุกวันตามแพทย์สั่งเพื่อควบคุมการอักเสบของหลอดลม (Daily Maintenance Controller)</t>
        </is>
      </c>
      <c r="G93" s="186" t="inlineStr">
        <is>
          <t>ต้องเขย่าเครื่องอย่างแรงก่อนเลื่อนคันโยกเปิดช่องยา</t>
        </is>
      </c>
      <c r="H93" s="186" t="inlineStr">
        <is>
          <t>สามารถใช้สูดพ่นซ้ำๆ ถี่ๆ เมื่อเกิดอาการจับหืดเฉียบพลันแทนยา Salbutamol ได้อย่างปลอดภัย</t>
        </is>
      </c>
      <c r="I93" s="188" t="inlineStr">
        <is>
          <t>สามารถเป่าลมหายใจออกรดเข้าไปในช่องสูดยาได้</t>
        </is>
      </c>
      <c r="J93" s="185" t="inlineStr">
        <is>
          <t>2</t>
        </is>
      </c>
      <c r="K93" s="186" t="inlineStr">
        <is>
          <t>✅ คำตอบที่ถูกต้อง: ข้อ ข. ต้องสูดยาเป็นประจำสม่ำเสมอทุกวันตามแพทย์สั่งเพื่อควบคุมการอักเสบของหลอดลม (Daily Maintenance Controller)
🎯 ทำไมข้อนี้ถึงถูก:
ข้อ ข. ถูกต้อง เพราะ Seretide ต้องใช้สม่ำเสมอทุกวันเป็น Maintenance controller
🔍 ข้ออื่นผิดเพราะอะไร:
• GINA Guidelines 2023/2024: Controller Medications</t>
        </is>
      </c>
      <c r="L93" s="186" t="n"/>
      <c r="M93" s="186" t="inlineStr">
        <is>
          <t>Pulmonary</t>
        </is>
      </c>
      <c r="N93" s="186" t="inlineStr">
        <is>
          <t>COPD</t>
        </is>
      </c>
      <c r="O93" s="185" t="inlineStr">
        <is>
          <t>Clinic</t>
        </is>
      </c>
      <c r="P93" s="186" t="inlineStr">
        <is>
          <t>ข้อสอบ ม.รังสิต ข้อ 28</t>
        </is>
      </c>
      <c r="Q93" s="185" t="inlineStr">
        <is>
          <t>แบบฝึกหัด</t>
        </is>
      </c>
      <c r="R93" s="185" t="inlineStr">
        <is>
          <t>เล่มม่วง</t>
        </is>
      </c>
      <c r="S93" s="185" t="n"/>
    </row>
    <row r="94" ht="24" customHeight="1" s="49">
      <c r="A94" s="187" t="n">
        <v>92</v>
      </c>
      <c r="B94" s="186" t="n"/>
      <c r="C94" s="186" t="inlineStr">
        <is>
          <t>ตามแนวทางเวชปฏิบัติสากล GINA (Global Initiative for Asthma) การประเมินระดับการควบคุมอาการโรคหืด (GINA Assessment of Asthma Symptom Control ในช่วง 4 สัปดาห์ที่ผ่านมา) ข้อใดต่อไปนี้ 'ไม่ใช่ 1 ใน 4 คำถามหลัก' ที่ใช้ในการประเมิน</t>
        </is>
      </c>
      <c r="D94" s="186" t="n"/>
      <c r="E94" s="186" t="inlineStr">
        <is>
          <t>มีอาการโรคหืดในเวลากลางวัน (Daytime symptoms) มากกว่า 2 ครั้งต่อสัปดาห์หรือไม่</t>
        </is>
      </c>
      <c r="F94" s="186" t="inlineStr">
        <is>
          <t>ต้องใช้ยาพ่นขยายหลอดลมบรรเทาอาการ (Reliever use) มากกว่า 2 ครั้งต่อสัปดาห์หรือไม่</t>
        </is>
      </c>
      <c r="G94" s="186" t="inlineStr">
        <is>
          <t>มีอาการของโรคหืดรบกวนการทำกิจกรรมหรือการออกกำลังกาย (Activity limitation) หรือไม่</t>
        </is>
      </c>
      <c r="H94" s="186" t="inlineStr">
        <is>
          <t>ผลการตรวจสมรรถภาพปอดพบค่า FEV1 ต่ำกว่า 60% ของค่ามาตรฐาน (FEV1 &lt; 60% predicted)</t>
        </is>
      </c>
      <c r="I94" s="188" t="inlineStr">
        <is>
          <t>มีการตื่นนอนตอนกลางคืนเนื่องจากอาการของโรคหืด (Night waking due to asthma) หรือไม่</t>
        </is>
      </c>
      <c r="J94" s="185" t="inlineStr">
        <is>
          <t>4</t>
        </is>
      </c>
      <c r="K94" s="186" t="inlineStr">
        <is>
          <t>✅ คำตอบที่ถูกต้อง: ข้อ ง. ผลการตรวจสมรรถภาพปอดพบค่า FEV1 ต่ำกว่า 60% ของค่ามาตรฐาน (FEV1 &lt; 60% predicted)
🎯 ทำไมข้อนี้ถึงถูก:
ข้อ ง. ถูกต้อง (โจทย์ถามข้อใดไม่ใช่) เพราะค่า FEV1 เป็นการประเมิน Future risk ไม่ใช่ 1 ใน 4 คำถามของ GINA Symptom Control
🔍 ข้ออื่นผิดเพราะอะไร:
• GINA 2023/2024 Report: Box 2-2 Assessment of Symptom Control</t>
        </is>
      </c>
      <c r="L94" s="186" t="n"/>
      <c r="M94" s="186" t="inlineStr">
        <is>
          <t>Pulmonary</t>
        </is>
      </c>
      <c r="N94" s="186" t="inlineStr">
        <is>
          <t>COPD</t>
        </is>
      </c>
      <c r="O94" s="185" t="inlineStr">
        <is>
          <t>Clinic</t>
        </is>
      </c>
      <c r="P94" s="186" t="inlineStr">
        <is>
          <t>ข้อสอบ ม.รังสิต ข้อ 29</t>
        </is>
      </c>
      <c r="Q94" s="185" t="inlineStr">
        <is>
          <t>แบบฝึกหัด</t>
        </is>
      </c>
      <c r="R94" s="185" t="inlineStr">
        <is>
          <t>เล่มม่วง</t>
        </is>
      </c>
      <c r="S94" s="185" t="n"/>
    </row>
    <row r="95" ht="24" customHeight="1" s="49">
      <c r="A95" s="187" t="n">
        <v>93</v>
      </c>
      <c r="B95" s="186" t="n"/>
      <c r="C95" s="186" t="inlineStr">
        <is>
          <t>ผู้ป่วยโรคหืดได้รับการรักษาด้วย Low-dose Inhaled Corticosteroid (ICS) เดี่ยวๆ มา 3 เดือน แต่จากการประเมินพบว่าตอบ 'ใช่' ในคำถาม GINA Symptom Control จำนวน 3 ข้อ (จัดเป็น Uncontrolled Asthma) แพทย์และเภสัชกรควรพิจารณาปรับการรักษาอย่างไร</t>
        </is>
      </c>
      <c r="D95" s="186" t="n"/>
      <c r="E95" s="186" t="inlineStr">
        <is>
          <t>พิจารณาปรับลดขนาดยาลง (Step down)</t>
        </is>
      </c>
      <c r="F95" s="186" t="inlineStr">
        <is>
          <t>พิจารณาปรับเพิ่มระดับการรักษาขึ้น (Step up treatment จาก Step 2 ไป Step 3)</t>
        </is>
      </c>
      <c r="G95" s="186" t="inlineStr">
        <is>
          <t>คงการรักษาเดิมไว้โดยไม่ต้องปรับเปลี่ยนยา</t>
        </is>
      </c>
      <c r="H95" s="186" t="inlineStr">
        <is>
          <t>หยุดยาพ่นสเตียรอยด์แล้วให้เฉพาะ Salbutamol เมื่อมีอาการ</t>
        </is>
      </c>
      <c r="I95" s="188" t="inlineStr">
        <is>
          <t>ส่งผู้ป่วยไปผ่าตัดปอดทันที</t>
        </is>
      </c>
      <c r="J95" s="185" t="inlineStr">
        <is>
          <t>2</t>
        </is>
      </c>
      <c r="K95" s="186" t="inlineStr">
        <is>
          <t>✅ คำตอบที่ถูกต้อง: ข้อ ข. พิจารณาปรับเพิ่มระดับการรักษาขึ้น (Step up treatment จาก Step 2 ไป Step 3)
🎯 ทำไมข้อนี้ถึงถูก:
ข้อ ข. ถูกต้อง เพราะผู้ป่วยคุมอาการไม่ได้ (Uncontrolled) ต้องพิจารณา Step up การรักษา
🔍 ข้ออื่นผิดเพราะอะไร:
• GINA Guidelines 2023/2024: General Principles of Stepped Treatment</t>
        </is>
      </c>
      <c r="L95" s="186" t="n"/>
      <c r="M95" s="186" t="inlineStr">
        <is>
          <t>Pulmonary</t>
        </is>
      </c>
      <c r="N95" s="186" t="inlineStr">
        <is>
          <t>COPD</t>
        </is>
      </c>
      <c r="O95" s="185" t="inlineStr">
        <is>
          <t>Clinic</t>
        </is>
      </c>
      <c r="P95" s="186" t="inlineStr">
        <is>
          <t>ข้อสอบ ม.รังสิต ข้อ 30</t>
        </is>
      </c>
      <c r="Q95" s="185" t="inlineStr">
        <is>
          <t>แบบฝึกหัด</t>
        </is>
      </c>
      <c r="R95" s="185" t="inlineStr">
        <is>
          <t>เล่มม่วง</t>
        </is>
      </c>
      <c r="S95" s="185" t="n"/>
    </row>
    <row r="96" ht="24" customHeight="1" s="49">
      <c r="A96" s="187" t="n">
        <v>94</v>
      </c>
      <c r="B96" s="186" t="n"/>
      <c r="C96" s="186" t="inlineStr">
        <is>
          <t>ในการปรับเพิ่มระดับการรักษาโรคหืด (Step Up Treatment) จาก Step 2 เป็น Step 3 ตามแนวทางเวชปฏิบัติ GINA ในผู้ใหญ่และวัยรุ่น สูตรยาในข้อใดเป็นตัวเลือกการรักษาที่เหมาะสมที่สุด</t>
        </is>
      </c>
      <c r="D96" s="186" t="n"/>
      <c r="E96" s="186" t="inlineStr">
        <is>
          <t>Beclometasone dipropionate 200 mcg เดี่ยวๆ ร่วมกับ Salbutamol</t>
        </is>
      </c>
      <c r="F96" s="186" t="inlineStr">
        <is>
          <t>ยาผสมสูตร Low-dose ICS ร่วมกับ LABA เช่น Symbicort (Budesonide/Formoterol) หรือ Seretide (Fluticasone/Salmeterol)</t>
        </is>
      </c>
      <c r="G96" s="186" t="inlineStr">
        <is>
          <t>Omalizumab ฉีดใต้ผิวหนัง ร่วมกับยารับประทาน Theophylline ขนาดสูง</t>
        </is>
      </c>
      <c r="H96" s="186" t="inlineStr">
        <is>
          <t>High-dose Fluticasone 800 mcg + Tiotropium + Omalizumab ทันที</t>
        </is>
      </c>
      <c r="I96" s="188" t="inlineStr">
        <is>
          <t>ให้ยาพ่นขยายหลอดลม SABA เดี่ยวๆ ทุก 2 ชั่วโมง</t>
        </is>
      </c>
      <c r="J96" s="185" t="inlineStr">
        <is>
          <t>2</t>
        </is>
      </c>
      <c r="K96" s="186" t="inlineStr">
        <is>
          <t>✅ คำตอบที่ถูกต้อง: ข้อ ข. ยาผสมสูตร Low-dose ICS ร่วมกับ LABA เช่น Symbicort (Budesonide/Formoterol) หรือ Seretide (Fluticasone/Salmeterol)
🎯 ทำไมข้อนี้ถึงถูก:
ข้อ ข. ถูกต้อง เพราะ Low-dose ICS/LABA คือยามาตรฐานใน Step 3 ของ GINA
🔍 ข้ออื่นผิดเพราะอะไร:
• GINA Guidelines 2023/2024: Box 3-5</t>
        </is>
      </c>
      <c r="L96" s="186" t="n"/>
      <c r="M96" s="186" t="inlineStr">
        <is>
          <t>Pulmonary</t>
        </is>
      </c>
      <c r="N96" s="186" t="inlineStr">
        <is>
          <t>COPD</t>
        </is>
      </c>
      <c r="O96" s="185" t="inlineStr">
        <is>
          <t>Clinic</t>
        </is>
      </c>
      <c r="P96" s="186" t="inlineStr">
        <is>
          <t>ข้อสอบ ม.รังสิต ข้อ 31</t>
        </is>
      </c>
      <c r="Q96" s="185" t="inlineStr">
        <is>
          <t>แบบฝึกหัด</t>
        </is>
      </c>
      <c r="R96" s="185" t="inlineStr">
        <is>
          <t>เล่มม่วง</t>
        </is>
      </c>
      <c r="S96" s="185" t="n"/>
    </row>
    <row r="97" ht="24" customHeight="1" s="49">
      <c r="A97" s="187" t="n">
        <v>95</v>
      </c>
      <c r="B97" s="186" t="n"/>
      <c r="C97" s="186" t="inlineStr">
        <is>
          <t>ข้อความใดต่อไปนี้กล่าว 'ไม่ถูกต้อง' เกี่ยวกับหลักเกณฑ์ในการพิจารณาปรับลดระดับการรักษาโรคหืดลง (Step Down Asthma Treatment) ตามแนวทาง GINA</t>
        </is>
      </c>
      <c r="D97" s="186" t="n"/>
      <c r="E97" s="186" t="inlineStr">
        <is>
          <t>ผู้ป่วยสามารถควบคุมอาการของโรคหืดได้อย่างสมบูรณ์ (Well Controlled) ต่อเนื่องกันเป็นเวลาอย่างน้อย 3 เดือน</t>
        </is>
      </c>
      <c r="F97" s="186" t="inlineStr">
        <is>
          <t>ผู้ป่วยต้องไม่อยู่ในระหว่างการตั้งครรภ์</t>
        </is>
      </c>
      <c r="G97" s="186" t="inlineStr">
        <is>
          <t>ควรบันทึกข้อมูลสมรรถภาพปอด (Baseline Lung Function) ก่อนเริ่มปรับลดยา</t>
        </is>
      </c>
      <c r="H97" s="186" t="inlineStr">
        <is>
          <t>ให้หยุดยาพ่นสเตียรอยด์ (ICS) ทันทีอย่างเด็ดขาดเพื่อประเมินว่าหายขาดจากโรคแล้วหรือไม่</t>
        </is>
      </c>
      <c r="I97" s="188" t="inlineStr">
        <is>
          <t>ไม่ควรพิจารณาปรับลดระดับยาในขณะที่ผู้ป่วยมีการติดเชื้อทางเดินหายใจ หรือกำลังอยู่ในระหว่างการเดินทางท่องเที่ยว</t>
        </is>
      </c>
      <c r="J97" s="185" t="inlineStr">
        <is>
          <t>4</t>
        </is>
      </c>
      <c r="K97" s="186" t="inlineStr">
        <is>
          <t>✅ คำตอบที่ถูกต้อง: ข้อ ง. ให้หยุดยาพ่นสเตียรอยด์ (ICS) ทันทีอย่างเด็ดขาดเพื่อประเมินว่าหายขาดจากโรคแล้วหรือไม่
🎯 ทำไมข้อนี้ถึงถูก:
ข้อ ง. ไม่ถูกต้อง (โจทย์ถามข้อใดผิด) เพราะห้ามหยุดยา ICS ทันทีเด็ดขาด ต้องค่อยๆ ลดยาลง 25-50%
🔍 ข้ออื่นผิดเพราะอะไร:
• GINA Guidelines 2023/2024: General Principles of Stepping Down Treatment</t>
        </is>
      </c>
      <c r="L97" s="186" t="n"/>
      <c r="M97" s="186" t="inlineStr">
        <is>
          <t>Pulmonary</t>
        </is>
      </c>
      <c r="N97" s="186" t="inlineStr">
        <is>
          <t>COPD</t>
        </is>
      </c>
      <c r="O97" s="185" t="inlineStr">
        <is>
          <t>Clinic</t>
        </is>
      </c>
      <c r="P97" s="186" t="inlineStr">
        <is>
          <t>ข้อสอบ ม.รังสิต ข้อ 32</t>
        </is>
      </c>
      <c r="Q97" s="185" t="inlineStr">
        <is>
          <t>แบบฝึกหัด</t>
        </is>
      </c>
      <c r="R97" s="185" t="inlineStr">
        <is>
          <t>เล่มม่วง</t>
        </is>
      </c>
      <c r="S97" s="185" t="n"/>
    </row>
    <row r="98" ht="24" customHeight="1" s="49">
      <c r="A98" s="187" t="n">
        <v>96</v>
      </c>
      <c r="B98" s="186" t="n"/>
      <c r="C98" s="186" t="inlineStr">
        <is>
          <t>ยาขยายหลอดลมกลุ่ม Beta-2 Adrenergic Agonists ในข้อใดต่อไปนี้ 'จัดเป็นยาออกฤทธิ์ยาว (Long-Acting Beta-2 Agonist: LABA)' ไม่ใช่กลุ่มออกฤทธิ์สั้น (SABA)</t>
        </is>
      </c>
      <c r="D98" s="186" t="n"/>
      <c r="E98" s="186" t="inlineStr">
        <is>
          <t>Fenoterol</t>
        </is>
      </c>
      <c r="F98" s="186" t="inlineStr">
        <is>
          <t>Terbutaline</t>
        </is>
      </c>
      <c r="G98" s="186" t="inlineStr">
        <is>
          <t>Procaterol</t>
        </is>
      </c>
      <c r="H98" s="186" t="inlineStr">
        <is>
          <t>Salbutamol (Albuterol)</t>
        </is>
      </c>
      <c r="I98" s="188" t="inlineStr">
        <is>
          <t>Salmeterol</t>
        </is>
      </c>
      <c r="J98" s="185" t="inlineStr">
        <is>
          <t>5</t>
        </is>
      </c>
      <c r="K98" s="186" t="inlineStr">
        <is>
          <t>✅ คำตอบที่ถูกต้อง: ข้อ จ. Salmeterol
🎯 ทำไมข้อนี้ถึงถูก:
ข้อ จ. ถูกต้อง เพราะ Salmeterol เป็น LABA (ออกฤทธิ์นาน 12 ชั่วโมง)
🔍 ข้ออื่นผิดเพราะอะไร:
• ข้อ ก. (Fenoterol): ไม่ตรงกับหลักการหรือข้อบ่งใช้ที่ถูกต้องตามโจทย์กำหนด
• ข้อ ข. (Terbutaline): ไม่ตรงกับหลักการหรือข้อบ่งใช้ที่ถูกต้องตามโจทย์กำหนด
• ข้อ ค. (Procaterol): ไม่ตรงกับหลักการหรือข้อบ่งใช้ที่ถูกต้องตามโจทย์กำหนด
• ข้อ ง. (Salbutamol (Albuterol)): ไม่ตรงกับหลักการหรือข้อบ่งใช้ที่ถูกต้องตามโจทย์กำหนด</t>
        </is>
      </c>
      <c r="L98" s="186" t="n"/>
      <c r="M98" s="186" t="inlineStr">
        <is>
          <t>Pulmonary</t>
        </is>
      </c>
      <c r="N98" s="186" t="inlineStr">
        <is>
          <t>COPD</t>
        </is>
      </c>
      <c r="O98" s="185" t="inlineStr">
        <is>
          <t>Clinic</t>
        </is>
      </c>
      <c r="P98" s="186" t="inlineStr">
        <is>
          <t>ข้อสอบ ม.รังสิต ข้อ 33</t>
        </is>
      </c>
      <c r="Q98" s="185" t="inlineStr">
        <is>
          <t>แบบฝึกหัด</t>
        </is>
      </c>
      <c r="R98" s="185" t="inlineStr">
        <is>
          <t>เล่มม่วง</t>
        </is>
      </c>
      <c r="S98" s="185" t="n"/>
    </row>
    <row r="99" ht="24" customHeight="1" s="49">
      <c r="A99" s="187" t="n">
        <v>97</v>
      </c>
      <c r="B99" s="186" t="n"/>
      <c r="C99" s="186" t="inlineStr">
        <is>
          <t>เกี่ยวกับหลักการใช้ยาขยายหลอดลมกลุ่ม Beta-2 Agonists ในการรักษาโรคหืด (Asthma) ข้อความใดต่อไปนี้กล่าวถูกต้องตามแนวทางเวชปฏิบัติสากล GINA</t>
        </is>
      </c>
      <c r="D99" s="186" t="n"/>
      <c r="E99" s="186" t="inlineStr">
        <is>
          <t>แนะนำให้ใช้ยา SABA เดี่ยวๆ พ่นเป็นประจำทุกวันเพื่อป้องกันอาการจับหืด</t>
        </is>
      </c>
      <c r="F99" s="186" t="inlineStr">
        <is>
          <t>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t>
        </is>
      </c>
      <c r="G99" s="186" t="inlineStr">
        <is>
          <t>การใช้ยาพ่นขยายหลอดลมเป็นประจำจะทำให้เกิดการดื้อยาและต้องหยุดยาทันที</t>
        </is>
      </c>
      <c r="H99" s="186" t="inlineStr">
        <is>
          <t>ยา SABA ชนิดสูดพ่นเป็นยาที่มีประสิทธิภาพสูงสุดในการลดการอักเสบของหลอดลมระยะยาว</t>
        </is>
      </c>
      <c r="I99" s="188" t="inlineStr">
        <is>
          <t>ห้ามใช้ยาขยายหลอดลมในผู้ป่วยโรคหืดทุกกรณี</t>
        </is>
      </c>
      <c r="J99" s="185" t="inlineStr">
        <is>
          <t>2</t>
        </is>
      </c>
      <c r="K99" s="186" t="inlineStr">
        <is>
          <t>✅ คำตอบที่ถูกต้อง: ข้อ ข. 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
🎯 ทำไมข้อนี้ถึงถูก:
ข้อ ข. ถูกต้อง เพราะความถี่ในการใช้ SABA บ่งบอกถึงการควบคุมโรคและความเสี่ยงต่อการเสียชีวิต
🔍 ข้ออื่นผิดเพราะอะไร:
• GINA Guidelines 2023/2024: Box 1-1 Why is GINA recommending against SABA-only treatment?</t>
        </is>
      </c>
      <c r="L99" s="186" t="n"/>
      <c r="M99" s="186" t="inlineStr">
        <is>
          <t>Pulmonary</t>
        </is>
      </c>
      <c r="N99" s="186" t="inlineStr">
        <is>
          <t>COPD</t>
        </is>
      </c>
      <c r="O99" s="185" t="inlineStr">
        <is>
          <t>Clinic</t>
        </is>
      </c>
      <c r="P99" s="186" t="inlineStr">
        <is>
          <t>ข้อสอบ ม.รังสิต ข้อ 34</t>
        </is>
      </c>
      <c r="Q99" s="185" t="inlineStr">
        <is>
          <t>แบบฝึกหัด</t>
        </is>
      </c>
      <c r="R99" s="185" t="inlineStr">
        <is>
          <t>เล่มม่วง</t>
        </is>
      </c>
      <c r="S99" s="185" t="n"/>
    </row>
    <row r="100" ht="24" customHeight="1" s="49">
      <c r="A100" s="187" t="n">
        <v>98</v>
      </c>
      <c r="B100" s="186" t="n"/>
      <c r="C100" s="186" t="inlineStr">
        <is>
          <t>กลไกการออกฤทธิ์ระดับโมเลกุล (Mechanism of Action) ที่สำคัญของยา Theophylline ในการขยายหลอดลมและต้านการอักเสบในผู้ป่วยโรคระบบทางเดินหายใจคือข้อใด</t>
        </is>
      </c>
      <c r="D100" s="186" t="n"/>
      <c r="E100" s="186" t="inlineStr">
        <is>
          <t>การกระตุ้น Beta-2 Adrenergic Receptor โดยตรง</t>
        </is>
      </c>
      <c r="F100" s="186" t="inlineStr">
        <is>
          <t>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t>
        </is>
      </c>
      <c r="G100" s="186" t="inlineStr">
        <is>
          <t>การจับและกระตุ้น Muscarinic M3 Receptor</t>
        </is>
      </c>
      <c r="H100" s="186" t="inlineStr">
        <is>
          <t>การยับยั้งเอนไซม์ 5-Lipoxygenase (5-LOX Inhibitor)</t>
        </is>
      </c>
      <c r="I100" s="188" t="inlineStr">
        <is>
          <t>การออกฤทธิ์ปิดกั้นตัวรับ Leukotriene CysLT1 Receptor Antagonist</t>
        </is>
      </c>
      <c r="J100" s="185" t="inlineStr">
        <is>
          <t>2</t>
        </is>
      </c>
      <c r="K100" s="186" t="inlineStr">
        <is>
          <t>✅ คำตอบที่ถูกต้อง: ข้อ ข. 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
🎯 ทำไมข้อนี้ถึงถูก:
ข้อ ข. ถูกต้อง เพราะ Non-selective PDE inhibition และ Adenosine receptor antagonism คือกลไกหลักของ Theophylline
🔍 ข้ออื่นผิดเพราะอะไร:
• ข้อ ก. (การกระตุ้น Beta-2 Adrenergic Receptor โดยตรง): ไม่ตรงกับหลักการหรือข้อบ่งใช้ที่ถูกต้องตามโจทย์กำหนด
• ข้อ ค. (การจับและกระตุ้น Muscarinic M3 Receptor): ไม่ตรงกับหลักการหรือข้อบ่งใช้ที่ถูกต้องตามโจทย์กำหนด
• ข้อ ง. (การยับยั้งเอนไซม์ 5-Lipoxygenase (5-LOX Inhibitor)): ไม่ตรงกับหลักการหรือข้อบ่งใช้ที่ถูกต้องตามโจทย์กำหนด
• ข้อ จ. (การออกฤทธิ์ปิดกั้นตัวรับ Leukotriene CysLT1 Receptor Antagonist): ไม่ตรงกับหลักการหรือข้อบ่งใช้ที่ถูกต้องตามโจทย์กำหนด</t>
        </is>
      </c>
      <c r="L100" s="186" t="n"/>
      <c r="M100" s="186" t="inlineStr">
        <is>
          <t>Pulmonary</t>
        </is>
      </c>
      <c r="N100" s="186" t="inlineStr">
        <is>
          <t>COPD</t>
        </is>
      </c>
      <c r="O100" s="185" t="inlineStr">
        <is>
          <t>Clinic</t>
        </is>
      </c>
      <c r="P100" s="186" t="inlineStr">
        <is>
          <t>ข้อสอบ ม.รังสิต ข้อ 35</t>
        </is>
      </c>
      <c r="Q100" s="185" t="inlineStr">
        <is>
          <t>แบบฝึกหัด</t>
        </is>
      </c>
      <c r="R100" s="185" t="inlineStr">
        <is>
          <t>เล่มม่วง</t>
        </is>
      </c>
      <c r="S100" s="185" t="n"/>
    </row>
    <row r="101" ht="24" customHeight="1" s="49">
      <c r="A101" s="187" t="n">
        <v>99</v>
      </c>
      <c r="B101" s="186" t="n"/>
      <c r="C101" s="186" t="inlineStr">
        <is>
          <t>กลไกการออกฤทธิ์ต้านการอักเสบของยากลุ่มยาสูดพ่นคอร์ติโคสเตียรอยด์ (Inhaled Corticosteroids: ICS) ข้อใดต่อไปนี้กล่าว 'ไม่ถูกต้อง'</t>
        </is>
      </c>
      <c r="D101" s="186" t="n"/>
      <c r="E101" s="186" t="inlineStr">
        <is>
          <t>ยับยั้งการสร้างและการหลั่งไซโตไคน์ที่กระตุ้นการอักเสบ (Pro-inflammatory Cytokines เช่น IL-4, IL-5, IL-13, TNF-alpha)</t>
        </is>
      </c>
      <c r="F101" s="186" t="inlineStr">
        <is>
          <t>ลดจำนวนและการทำงานของเซลล์อักเสบในทางเดินหายใจ เช่น Eosinophils, Mast cells และ T-lymphocytes</t>
        </is>
      </c>
      <c r="G101" s="186" t="inlineStr">
        <is>
          <t>กระตุ้นการทำงานของเอนไซม์ 5-Lipoxygenase ให้สร้างสาร Leukotrienes เพิ่มขึ้นในหลอดลม</t>
        </is>
      </c>
      <c r="H101" s="186" t="inlineStr">
        <is>
          <t>กระตุ้นการสร้างโปรตีน Lipocortin-1 (Annexin-1) ซึ่งไปยับยั้งเอนไซม์ Phospholipase A2</t>
        </is>
      </c>
      <c r="I101" s="188" t="inlineStr">
        <is>
          <t>ลดการสร้าง Prostaglandins และสารสื่อการอักเสบจากกระบวนการ Arachidonic Acid Pathway</t>
        </is>
      </c>
      <c r="J101" s="185" t="inlineStr">
        <is>
          <t>3</t>
        </is>
      </c>
      <c r="K101" s="186" t="inlineStr">
        <is>
          <t>✅ คำตอบที่ถูกต้อง: ข้อ ค. กระตุ้นการทำงานของเอนไซม์ 5-Lipoxygenase ให้สร้างสาร Leukotrienes เพิ่มขึ้นในหลอดลม
🎯 ทำไมข้อนี้ถึงถูก:
ข้อ ค. ผิดและไม่ถูกต้อง (โจทย์ถามข้อใดไม่ใช่กลไก) เพราะ ICS มีฤทธิ์ยับยั้งการสร้าง Leukotrienes ไม่ใช่กระตุ้น
🔍 ข้ออื่นผิดเพราะอะไร:
• ข้อ ก. (ยับยั้งการสร้างและการหลั่งไซโตไคน์ที่กระตุ้นการอักเสบ (Pro-inflammatory Cytokines เช่น IL-4, IL-5, IL-13, TNF-alpha)): ไม่ตรงกับหลักการหรือข้อบ่งใช้ที่ถูกต้องตามโจทย์กำหนด
• ข้อ ข. (ลดจำนวนและการทำงานของเซลล์อักเสบในทางเดินหายใจ เช่น Eosinophils, Mast cells และ T-lymphocytes): ไม่ตรงกับหลักการหรือข้อบ่งใช้ที่ถูกต้องตามโจทย์กำหนด
• ข้อ ง. (กระตุ้นการสร้างโปรตีน Lipocortin-1 (Annexin-1) ซึ่งไปยับยั้งเอนไซม์ Phospholipase A2): ไม่ตรงกับหลักการหรือข้อบ่งใช้ที่ถูกต้องตามโจทย์กำหนด
• ข้อ จ. (ลดการสร้าง Prostaglandins และสารสื่อการอักเสบจากกระบวนการ Arachidonic Acid Pathway): ไม่ตรงกับหลักการหรือข้อบ่งใช้ที่ถูกต้องตามโจทย์กำหนด</t>
        </is>
      </c>
      <c r="L101" s="186" t="n"/>
      <c r="M101" s="186" t="inlineStr">
        <is>
          <t>Pulmonary</t>
        </is>
      </c>
      <c r="N101" s="186" t="inlineStr">
        <is>
          <t>COPD</t>
        </is>
      </c>
      <c r="O101" s="185" t="inlineStr">
        <is>
          <t>Clinic</t>
        </is>
      </c>
      <c r="P101" s="186" t="inlineStr">
        <is>
          <t>ข้อสอบ ม.รังสิต ข้อ 36</t>
        </is>
      </c>
      <c r="Q101" s="185" t="inlineStr">
        <is>
          <t>แบบฝึกหัด</t>
        </is>
      </c>
      <c r="R101" s="185" t="inlineStr">
        <is>
          <t>เล่มม่วง</t>
        </is>
      </c>
      <c r="S101" s="185" t="n"/>
    </row>
    <row r="102" ht="24" customHeight="1" s="49">
      <c r="A102" s="187" t="n">
        <v>100</v>
      </c>
      <c r="B102" s="186" t="n"/>
      <c r="C102" s="186" t="inlineStr">
        <is>
          <t>เกี่ยวกับอาการไม่พึงประสงค์จากการใช้ยาพ่นสูดคอร์ติโคสเตียรอยด์ (Inhaled Corticosteroids: ICS) ข้อความใดต่อไปนี้กล่าว 'ไม่ถูกต้อง'</t>
        </is>
      </c>
      <c r="D102" s="186" t="n"/>
      <c r="E102" s="186" t="inlineStr">
        <is>
          <t>อาการไม่พึงประสงค์เฉพาะที่ที่พบบ่อย ได้แก่ การเกิดเชื้อราแคนดิดาในช่องปาก (Oral Candidiasis / Thrush)</t>
        </is>
      </c>
      <c r="F102" s="186" t="inlineStr">
        <is>
          <t>อาการไม่พึงประสงค์เฉพาะที่ที่พบบ่อย ได้แก่ อาการปากแห้ง ตาพร่า ปัสสาวะคั่ง และหัวใจเต้นเร็วผิดปกติอย่างรุนแรง</t>
        </is>
      </c>
      <c r="G102" s="186" t="inlineStr">
        <is>
          <t>อาการไม่พึงประสงค์เฉพาะที่ที่พบบ่อย ได้แก่ อาการเสียงแหบ (Dysphonia) และการระคายเคืองคอ</t>
        </is>
      </c>
      <c r="H102" s="186" t="inlineStr">
        <is>
          <t>การใช้ยาขนาดสูงต่อเนื่องเป็นเวลานานอาจเพิ่มความเสี่ยงต่อการเกิดภาวะกดการทำงานของต่อมหมวกไต (Adrenal Suppression)</t>
        </is>
      </c>
      <c r="I102" s="188" t="inlineStr">
        <is>
          <t>การบ้วนปากและกลั้วคอด้วยน้ำสะอาดแล้วบ้วนทิ้งทันทีหลังพ่นยาสามารถลดการเกิดเชื้อราในช่องปากได้อย่างมีนัยสำคัญ</t>
        </is>
      </c>
      <c r="J102" s="185" t="n">
        <v>2</v>
      </c>
      <c r="K102" s="186" t="inlineStr">
        <is>
          <t>✅ คำตอบที่ถูกต้อง: ข้อ ข. อาการไม่พึงประสงค์เฉพาะที่ที่พบบ่อย ได้แก่ อาการปากแห้ง ตาพร่า ปัสสาวะคั่ง และหัวใจเต้นเร็วผิดปกติอย่างรุนแรง
🎯 ทำไมข้อนี้ถึงถูก:
อาการปากแห้ง ตาพร่า ปัสสาวะคั่ง และหัวใจเต้นเร็ว เป็นอาการไม่พึงประสงค์เด่นของยากลุ่ม Anticholinergics / Muscarinic antagonists ไม่ใช่อาการข้างเคียงของยาสูดพ่นสเตียรอยด์ (ICS) โดยอาการข้างเคียงเฉพาะที่ของ ICS ที่พบบ่อยคือ เชื้อราในช่องปาก (Oral candidiasis) และเสียงแหบ (Dysphonia)
🔍 ข้ออื่นผิดเพราะอะไร:
• ข้อ ก. (อาการไม่พึงประสงค์เฉพาะที่ที่พบบ่อย ได้แก่ การเกิดเชื้อราแคนดิดาในช่องปาก (Oral Candidiasis / Thrush)): ไม่ตรงกับหลักการหรือข้อบ่งใช้ที่ถูกต้องตามโจทย์กำหนด
• ข้อ ค. (อาการไม่พึงประสงค์เฉพาะที่ที่พบบ่อย ได้แก่ อาการเสียงแหบ (Dysphonia) และการระคายเคืองคอ): ไม่ตรงกับหลักการหรือข้อบ่งใช้ที่ถูกต้องตามโจทย์กำหนด
• ข้อ ง. (การใช้ยาขนาดสูงต่อเนื่องเป็นเวลานานอาจเพิ่มความเสี่ยงต่อการเกิดภาวะกดการทำงานของต่อมหมวกไต (Adrenal Suppression)): ไม่ตรงกับหลักการหรือข้อบ่งใช้ที่ถูกต้องตามโจทย์กำหนด
• ข้อ จ. (การบ้วนปากและกลั้วคอด้วยน้ำสะอาดแล้วบ้วนทิ้งทันทีหลังพ่นยาสามารถลดการเกิดเชื้อราในช่องปากได้อย่างมีนัยสำคัญ): ไม่ตรงกับหลักการหรือข้อบ่งใช้ที่ถูกต้องตามโจทย์กำหนด</t>
        </is>
      </c>
      <c r="L102" s="186" t="n"/>
      <c r="M102" s="186" t="inlineStr">
        <is>
          <t>Pulmonary</t>
        </is>
      </c>
      <c r="N102" s="186" t="inlineStr">
        <is>
          <t>COPD</t>
        </is>
      </c>
      <c r="O102" s="185" t="inlineStr">
        <is>
          <t>Clinic</t>
        </is>
      </c>
      <c r="P102" s="186" t="inlineStr">
        <is>
          <t>ข้อสอบ ม.รังสิต ข้อ 37</t>
        </is>
      </c>
      <c r="Q102" s="185" t="inlineStr">
        <is>
          <t>แบบฝึกหัด</t>
        </is>
      </c>
      <c r="R102" s="185" t="inlineStr">
        <is>
          <t>เล่มม่วง</t>
        </is>
      </c>
      <c r="S102" s="185" t="n"/>
    </row>
    <row r="103" ht="24" customHeight="1" s="49">
      <c r="A103" s="187" t="n">
        <v>101</v>
      </c>
      <c r="B103" s="186" t="n"/>
      <c r="C103" s="186" t="inlineStr">
        <is>
          <t>จากโครงสร้าง salmeterol และ formoterol ซึ่งเป็นยากลุ่ม long-acting beta-2 agonist ข้อใดถูกต้อง</t>
        </is>
      </c>
      <c r="D103" s="186" t="n"/>
      <c r="E103" s="186" t="inlineStr">
        <is>
          <t>Salmeterol ออกฤทธิ์เร็วกว่า formoterol เพราะ lipophilicity สูงกว่า</t>
        </is>
      </c>
      <c r="F103" s="186" t="inlineStr">
        <is>
          <t>Salmeterol ออกฤทธิ์เร็วกว่า formoterol เพราะ lipophilicity ต่ำกว่า</t>
        </is>
      </c>
      <c r="G103" s="186" t="inlineStr">
        <is>
          <t>Formoterol ออกฤทธิ์เร็วกว่า salmeterol เพราะ lipophilicity สูงกว่า</t>
        </is>
      </c>
      <c r="H103" s="186" t="inlineStr">
        <is>
          <t>Formoterol ออกฤทธิ์เร็วกว่า salmeterol เพราะ lipophilicity ต่ำกว่า (ละลายน้ำได้ปานกลาง เข้าสู่ receptor ได้เร็วกว่า)</t>
        </is>
      </c>
      <c r="I103" s="188" t="inlineStr">
        <is>
          <t>การออกฤทธิ์เร็วหรือช้าไม่เกี่ยวข้องกับคุณสมบัติ lipophilicity ของตัวยา</t>
        </is>
      </c>
      <c r="J103" s="185" t="inlineStr">
        <is>
          <t>4</t>
        </is>
      </c>
      <c r="K103" s="186" t="inlineStr">
        <is>
          <t>✅ คำตอบที่ถูกต้อง: ข้อ ง. Formoterol ออกฤทธิ์เร็วกว่า salmeterol เพราะ lipophilicity ต่ำกว่า (ละลายน้ำได้ปานกลาง เข้าสู่ receptor ได้เร็วกว่า)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t>
        </is>
      </c>
      <c r="L103" s="186" t="n"/>
      <c r="M103" s="186" t="inlineStr">
        <is>
          <t>Pulmonary</t>
        </is>
      </c>
      <c r="N103" s="186" t="inlineStr">
        <is>
          <t>COPD</t>
        </is>
      </c>
      <c r="O103" s="185" t="inlineStr">
        <is>
          <t>Clinic</t>
        </is>
      </c>
      <c r="P103" s="186" t="inlineStr">
        <is>
          <t>ข้อสอบมาตรฐาน PLE-CC</t>
        </is>
      </c>
      <c r="Q103" s="185" t="inlineStr">
        <is>
          <t>แบบฝึกหัด</t>
        </is>
      </c>
      <c r="R103" s="185" t="inlineStr">
        <is>
          <t>เล่มม่วง</t>
        </is>
      </c>
      <c r="S103" s="185" t="n"/>
    </row>
    <row r="104" ht="24" customHeight="1" s="49">
      <c r="A104" s="187" t="n">
        <v>102</v>
      </c>
      <c r="B104" s="186" t="n"/>
      <c r="C104" s="186" t="inlineStr">
        <is>
          <t>ผลตรวจทางห้องปฏิบัติการในข้อใดบ่งชี้ว่าผู้ป่วยไม่ได้เป็นโรคปอดอุดกั้นเรื้อรัง (COPD)</t>
        </is>
      </c>
      <c r="D104" s="186" t="n"/>
      <c r="E104" s="186" t="inlineStr">
        <is>
          <t>FEV1/FVC &gt; 0.70 หลังพ่นยาขยายหลอดลม</t>
        </is>
      </c>
      <c r="F104" s="186" t="inlineStr">
        <is>
          <t>มีค่า Post-bronchodilator FEV1 = 60% ของค่ามาตรฐาน</t>
        </is>
      </c>
      <c r="G104" s="186" t="inlineStr">
        <is>
          <t>ตรวจพบ Eosinophil ในเลือดสูง</t>
        </is>
      </c>
      <c r="H104" s="186" t="inlineStr">
        <is>
          <t>มีประวัติโรคประจำตัวเป็น Allergic rhinitis ร่วมด้วย</t>
        </is>
      </c>
      <c r="I104" s="188" t="inlineStr">
        <is>
          <t>มีอาการไอเรื้อรัง หอบเหนื่อย และมีเสมหะต่อเนื่อง</t>
        </is>
      </c>
      <c r="J104" s="185" t="inlineStr">
        <is>
          <t>1</t>
        </is>
      </c>
      <c r="K104" s="186" t="inlineStr">
        <is>
          <t>✅ คำตอบที่ถูกต้อง: ข้อ ก. FEV1/FVC &gt; 0.70 หลังพ่นยาขยายหลอดลม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t>
        </is>
      </c>
      <c r="L104" s="186" t="n"/>
      <c r="M104" s="186" t="inlineStr">
        <is>
          <t>Pulmonary</t>
        </is>
      </c>
      <c r="N104" s="186" t="inlineStr">
        <is>
          <t>COPD</t>
        </is>
      </c>
      <c r="O104" s="185" t="inlineStr">
        <is>
          <t>Clinic</t>
        </is>
      </c>
      <c r="P104" s="186" t="inlineStr">
        <is>
          <t>ข้อสอบมาตรฐาน PLE-CC</t>
        </is>
      </c>
      <c r="Q104" s="185" t="inlineStr">
        <is>
          <t>แบบฝึกหัด</t>
        </is>
      </c>
      <c r="R104" s="185" t="inlineStr">
        <is>
          <t>เล่มม่วง</t>
        </is>
      </c>
      <c r="S104" s="185" t="n"/>
    </row>
    <row r="105" ht="24" customHeight="1" s="49">
      <c r="A105" s="187" t="n">
        <v>103</v>
      </c>
      <c r="B105" s="186" t="n"/>
      <c r="C105" s="186" t="inlineStr">
        <is>
          <t>ข้อใดไม่ใช่ผลข้างเคียงของยาพ่นสูด Inhaled Salmeterol ร่วมกับ Inhaled Fluticasone (Seretide)</t>
        </is>
      </c>
      <c r="D105" s="186" t="n"/>
      <c r="E105" s="186" t="inlineStr">
        <is>
          <t>ใจสั่น (Palpitations จากฤทธิ์กระตุ้น beta adrenergic)</t>
        </is>
      </c>
      <c r="F105" s="186" t="inlineStr">
        <is>
          <t>มือสั่น (Tremor จากการกระตุ้น beta-2 receptor ที่กล้ามเนื้อลาย)</t>
        </is>
      </c>
      <c r="G105" s="186" t="inlineStr">
        <is>
          <t>ติดเชื้อราในช่องปาก (Oral candidiasis จากสเตียรอยด์พ่นสูด)</t>
        </is>
      </c>
      <c r="H105" s="186" t="inlineStr">
        <is>
          <t>เสียงแหบ (Dysphonia จากการระคายเคืองและ myopathy ที่กล่องเสียง)</t>
        </is>
      </c>
      <c r="I105" s="188" t="inlineStr">
        <is>
          <t>ปากแห้ง คอแห้ง รุนแรงจากการกดระบบประสาทพาราซิมพาเทติก</t>
        </is>
      </c>
      <c r="J105" s="185" t="inlineStr">
        <is>
          <t>5</t>
        </is>
      </c>
      <c r="K105" s="186" t="inlineStr">
        <is>
          <t>✅ คำตอบที่ถูกต้อง: ข้อ จ. ปากแห้ง คอแห้ง รุนแรงจากการกดระบบประสาทพาราซิมพาเทติก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t>
        </is>
      </c>
      <c r="L105" s="186" t="n"/>
      <c r="M105" s="186" t="inlineStr">
        <is>
          <t>Pulmonary</t>
        </is>
      </c>
      <c r="N105" s="186" t="inlineStr">
        <is>
          <t>COPD</t>
        </is>
      </c>
      <c r="O105" s="185" t="inlineStr">
        <is>
          <t>Clinic</t>
        </is>
      </c>
      <c r="P105" s="186" t="inlineStr">
        <is>
          <t>ข้อสอบมาตรฐาน PLE-CC</t>
        </is>
      </c>
      <c r="Q105" s="185" t="inlineStr">
        <is>
          <t>แบบฝึกหัด</t>
        </is>
      </c>
      <c r="R105" s="185" t="inlineStr">
        <is>
          <t>เล่มม่วง</t>
        </is>
      </c>
      <c r="S105" s="185" t="n"/>
    </row>
    <row r="106" ht="24" customHeight="1" s="49">
      <c r="A106" s="187" t="n">
        <v>104</v>
      </c>
      <c r="B106" s="186" t="n"/>
      <c r="C106" s="186"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D106" s="186" t="n"/>
      <c r="E106" s="186" t="inlineStr">
        <is>
          <t>สภาพภูมิอากาศและมลพิษทางอากาศภายนอกโรงงาน</t>
        </is>
      </c>
      <c r="F106" s="186" t="inlineStr">
        <is>
          <t>ประวัติการสูบบุหรี่ในอดีตที่เลิกไปแล้ว 10 ปี</t>
        </is>
      </c>
      <c r="G106" s="186" t="inlineStr">
        <is>
          <t>ภาวะอ้วนและดัชนีมวลกายที่สูงเกินเกณฑ์</t>
        </is>
      </c>
      <c r="H106" s="186" t="inlineStr">
        <is>
          <t>ขนาดยาควบคุมอาการ Inhaled Corticosteroid (ICS) ที่ไม่เหมาะสมและการตรวจสอบเทคนิคการพ่นยา</t>
        </is>
      </c>
      <c r="I106" s="188" t="inlineStr">
        <is>
          <t>เพศหญิงและอายุที่เข้าสู่วัยหมดประจำเดือน</t>
        </is>
      </c>
      <c r="J106" s="185" t="inlineStr">
        <is>
          <t>4</t>
        </is>
      </c>
      <c r="K106" s="186" t="inlineStr">
        <is>
          <t>✅ คำตอบที่ถูกต้อง: ข้อ ง. ขนาดยาควบคุมอาการ Inhaled Corticosteroid (ICS) ที่ไม่เหมาะสมและการตรวจสอบเทคนิคการพ่นยา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t>
        </is>
      </c>
      <c r="L106" s="186" t="n"/>
      <c r="M106" s="186" t="inlineStr">
        <is>
          <t>Pulmonary</t>
        </is>
      </c>
      <c r="N106" s="186" t="inlineStr">
        <is>
          <t>COPD</t>
        </is>
      </c>
      <c r="O106" s="185" t="inlineStr">
        <is>
          <t>Clinic</t>
        </is>
      </c>
      <c r="P106" s="186" t="inlineStr">
        <is>
          <t>ข้อสอบมาตรฐาน PLE-CC</t>
        </is>
      </c>
      <c r="Q106" s="185" t="inlineStr">
        <is>
          <t>แบบฝึกหัด</t>
        </is>
      </c>
      <c r="R106" s="185" t="inlineStr">
        <is>
          <t>เล่มม่วง</t>
        </is>
      </c>
      <c r="S106" s="185" t="n"/>
    </row>
    <row r="107" ht="24" customHeight="1" s="49">
      <c r="A107" s="187" t="n">
        <v>105</v>
      </c>
      <c r="B107" s="186" t="n"/>
      <c r="C107" s="186" t="inlineStr">
        <is>
          <t>ข้อใดอธิบายกลไกการออกฤทธิ์ระดับเซลล์ของยา Salmeterol ได้อย่างถูกต้อง</t>
        </is>
      </c>
      <c r="D107" s="186" t="n"/>
      <c r="E107" s="186" t="inlineStr">
        <is>
          <t>กระตุ้น Phospholipase C เพิ่มการหลั่ง intracellular Calcium</t>
        </is>
      </c>
      <c r="F107" s="186" t="inlineStr">
        <is>
          <t>กระตุ้น Adenylyl cyclase เพิ่มระดับ cyclic AMP (cAMP) ในเซลล์กล้ามเนื้อเรียบหลอดลม</t>
        </is>
      </c>
      <c r="G107" s="186" t="inlineStr">
        <is>
          <t>ยับยั้งเอนไซม์ Phosphodiesterase (PDE) ลดการสลายตัวของ cyclic GMP</t>
        </is>
      </c>
      <c r="H107" s="186" t="inlineStr">
        <is>
          <t>ปิดกั้นตัวรับ Muscarinic M3 receptor ยับยั้งการหดเกร็งของหลอดลม</t>
        </is>
      </c>
      <c r="I107" s="188" t="inlineStr">
        <is>
          <t>กระตุ้นการเปิด Voltage-gated Calcium channels ในเซลล์ทางเดินหายใจ</t>
        </is>
      </c>
      <c r="J107" s="185" t="inlineStr">
        <is>
          <t>2</t>
        </is>
      </c>
      <c r="K107" s="186" t="inlineStr">
        <is>
          <t>✅ คำตอบที่ถูกต้อง: ข้อ ข. กระตุ้น Adenylyl cyclase เพิ่มระดับ cyclic AMP (cAMP) ในเซลล์กล้ามเนื้อเรียบหลอดลม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t>
        </is>
      </c>
      <c r="L107" s="186" t="n"/>
      <c r="M107" s="186" t="inlineStr">
        <is>
          <t>Pulmonary</t>
        </is>
      </c>
      <c r="N107" s="186" t="inlineStr">
        <is>
          <t>COPD</t>
        </is>
      </c>
      <c r="O107" s="185" t="inlineStr">
        <is>
          <t>Clinic</t>
        </is>
      </c>
      <c r="P107" s="186" t="inlineStr">
        <is>
          <t>ข้อสอบมาตรฐาน PLE-CC</t>
        </is>
      </c>
      <c r="Q107" s="185" t="inlineStr">
        <is>
          <t>แบบฝึกหัด</t>
        </is>
      </c>
      <c r="R107" s="185" t="inlineStr">
        <is>
          <t>เล่มม่วง</t>
        </is>
      </c>
      <c r="S107" s="185" t="n"/>
    </row>
    <row r="108" ht="24" customHeight="1" s="49">
      <c r="A108" s="187" t="n">
        <v>106</v>
      </c>
      <c r="B108" s="18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t>
        </is>
      </c>
      <c r="C108" s="186" t="inlineStr">
        <is>
          <t>คำถาม: ต้องเพิ่มการรักษาอย่างไร</t>
        </is>
      </c>
      <c r="D108" s="186" t="n"/>
      <c r="E108" s="186" t="inlineStr">
        <is>
          <t>Ipratropium inhaler</t>
        </is>
      </c>
      <c r="F108" s="186" t="inlineStr">
        <is>
          <t>Budesonide inhaler</t>
        </is>
      </c>
      <c r="G108" s="186" t="inlineStr">
        <is>
          <t>Theophylline tablet</t>
        </is>
      </c>
      <c r="H108" s="186" t="inlineStr">
        <is>
          <t>Salmeterol inhaler</t>
        </is>
      </c>
      <c r="I108" s="188" t="inlineStr">
        <is>
          <t>Tiotropium inhaler</t>
        </is>
      </c>
      <c r="J108" s="185" t="inlineStr">
        <is>
          <t>2</t>
        </is>
      </c>
      <c r="K108" s="186" t="inlineStr">
        <is>
          <t>✅ คำตอบที่ถูกต้อง: ข้อ ข. Budesonide inhaler
🎯 ทำไมข้อนี้ถึงถูก:
🔍 ข้ออื่นผิดเพราะอะไร:
🔍 ข้ออื่นผิดเพราะอะไร:
• ข้อ ก. (Ipratropium inhaler): ไม่ตรงกับหลักการหรือข้อบ่งใช้ที่ถูกต้องตามโจทย์กำหนด
• ข้อ ค. (Theophylline tablet): ไม่ตรงกับหลักการหรือข้อบ่งใช้ที่ถูกต้องตามโจทย์กำหนด
• ข้อ ง. (Salmeterol inhaler): ไม่ตรงกับหลักการหรือข้อบ่งใช้ที่ถูกต้องตามโจทย์กำหนด
• ข้อ จ. (Tiotropium inhaler): ไม่ตรงกับหลักการหรือข้อบ่งใช้ที่ถูกต้องตามโจทย์กำหนด</t>
        </is>
      </c>
      <c r="L108" s="186" t="n"/>
      <c r="M108" s="186" t="inlineStr">
        <is>
          <t>Pulmonary</t>
        </is>
      </c>
      <c r="N108" s="186" t="inlineStr">
        <is>
          <t>Asthma</t>
        </is>
      </c>
      <c r="O108" s="185" t="inlineStr">
        <is>
          <t>Clinic</t>
        </is>
      </c>
      <c r="P108" s="186" t="inlineStr">
        <is>
          <t>[SOURCE: Pharma Plus เล่มม่วง 2 - ข้อสอบย้อนหลังปี 2558 วันที่ 1 ข้อ 28]</t>
        </is>
      </c>
      <c r="Q108" s="185" t="inlineStr">
        <is>
          <t>ข้อสอบจริง</t>
        </is>
      </c>
      <c r="R108" s="185" t="inlineStr">
        <is>
          <t>2558</t>
        </is>
      </c>
      <c r="S108" s="185" t="n"/>
    </row>
    <row r="109" ht="24" customHeight="1" s="49">
      <c r="A109" s="187" t="n">
        <v>107</v>
      </c>
      <c r="B109" s="18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t>
        </is>
      </c>
      <c r="C109" s="186" t="inlineStr">
        <is>
          <t>คำถาม: 2 เดือนต่อมาผู้ป่วยยังคงต้องใช้ salbutamol บ่อย ๆ ยาใดไม่ควรให้เสริมในผู้ป่วยรายนี้</t>
        </is>
      </c>
      <c r="D109" s="186" t="n"/>
      <c r="E109" s="186" t="inlineStr">
        <is>
          <t>Salmeterol</t>
        </is>
      </c>
      <c r="F109" s="186" t="inlineStr">
        <is>
          <t>Formoterol</t>
        </is>
      </c>
      <c r="G109" s="186" t="inlineStr">
        <is>
          <t>Prednisolone</t>
        </is>
      </c>
      <c r="H109" s="186" t="inlineStr">
        <is>
          <t>Bambuterol</t>
        </is>
      </c>
      <c r="I109" s="188" t="inlineStr">
        <is>
          <t>Theophylline</t>
        </is>
      </c>
      <c r="J109" s="185" t="inlineStr">
        <is>
          <t>3</t>
        </is>
      </c>
      <c r="K109" s="186" t="inlineStr">
        <is>
          <t>✅ คำตอบที่ถูกต้อง: ข้อ ค. Prednisolone
🎯 ทำไมข้อนี้ถึงถูก:
🔍 ข้ออื่นผิดเพราะอะไร:
🔍 ข้ออื่นผิดเพราะอะไร:
• ข้อ ก. (Salmeterol): ไม่ตรงกับหลักการหรือข้อบ่งใช้ที่ถูกต้องตามโจทย์กำหนด
• ข้อ ข. (Formoterol): ไม่ตรงกับหลักการหรือข้อบ่งใช้ที่ถูกต้องตามโจทย์กำหนด
• ข้อ ง. (Bambuterol): ไม่ตรงกับหลักการหรือข้อบ่งใช้ที่ถูกต้องตามโจทย์กำหนด
• ข้อ จ. (Theophylline): ไม่ตรงกับหลักการหรือข้อบ่งใช้ที่ถูกต้องตามโจทย์กำหนด</t>
        </is>
      </c>
      <c r="L109" s="186" t="n"/>
      <c r="M109" s="186" t="inlineStr">
        <is>
          <t>Pulmonary</t>
        </is>
      </c>
      <c r="N109" s="186" t="inlineStr">
        <is>
          <t>Asthma</t>
        </is>
      </c>
      <c r="O109" s="185" t="inlineStr">
        <is>
          <t>Clinic</t>
        </is>
      </c>
      <c r="P109" s="186" t="inlineStr">
        <is>
          <t>[SOURCE: Pharma Plus เล่มม่วง 2 - ข้อสอบย้อนหลังปี 2558 วันที่ 1 ข้อ 29]</t>
        </is>
      </c>
      <c r="Q109" s="185" t="inlineStr">
        <is>
          <t>ข้อสอบจริง</t>
        </is>
      </c>
      <c r="R109" s="185" t="inlineStr">
        <is>
          <t>2558</t>
        </is>
      </c>
      <c r="S109" s="185" t="n"/>
    </row>
    <row r="110" ht="24" customHeight="1" s="49">
      <c r="A110" s="185" t="n">
        <v>108</v>
      </c>
      <c r="B110" s="186" t="n"/>
      <c r="C110" s="186" t="inlineStr">
        <is>
          <t>Theophylline เกิด drug interaction กับยาใด</t>
        </is>
      </c>
      <c r="D110" s="186" t="n"/>
      <c r="E110" s="186" t="inlineStr">
        <is>
          <t>Azithromycin</t>
        </is>
      </c>
      <c r="F110" s="186" t="inlineStr">
        <is>
          <t>Ciprofloxacin</t>
        </is>
      </c>
      <c r="G110" s="186" t="inlineStr">
        <is>
          <t>Penicillin</t>
        </is>
      </c>
      <c r="H110" s="186" t="inlineStr">
        <is>
          <t>Fluconazole</t>
        </is>
      </c>
      <c r="I110" s="186" t="inlineStr">
        <is>
          <t>Tetracycline</t>
        </is>
      </c>
      <c r="J110" s="185" t="inlineStr">
        <is>
          <t>2</t>
        </is>
      </c>
      <c r="K110" s="186" t="inlineStr">
        <is>
          <t>✅ คำตอบที่ถูกต้อง: ข้อ ข. Ciprofloxacin
🎯 ทำไมข้อนี้ถึงถูก:
🔍 ข้ออื่นผิดเพราะอะไร:
🔍 ข้ออื่นผิดเพราะอะไร:
• ข้อ ก. (Azithromycin): ไม่ตรงกับหลักการหรือข้อบ่งใช้ที่ถูกต้องตามโจทย์กำหนด
• ข้อ ค. (Penicillin): ไม่ตรงกับหลักการหรือข้อบ่งใช้ที่ถูกต้องตามโจทย์กำหนด
• ข้อ ง. (Fluconazole): ไม่ตรงกับหลักการหรือข้อบ่งใช้ที่ถูกต้องตามโจทย์กำหนด
• ข้อ จ. (Tetracycline): ไม่ตรงกับหลักการหรือข้อบ่งใช้ที่ถูกต้องตามโจทย์กำหนด</t>
        </is>
      </c>
      <c r="L110" s="186" t="n"/>
      <c r="M110" s="186" t="inlineStr">
        <is>
          <t>Pulmonary</t>
        </is>
      </c>
      <c r="N110" s="186" t="inlineStr">
        <is>
          <t>COPD</t>
        </is>
      </c>
      <c r="O110" s="185" t="inlineStr">
        <is>
          <t>Clinic</t>
        </is>
      </c>
      <c r="P110" s="186" t="inlineStr">
        <is>
          <t>[SOURCE: Pharma Plus เล่มม่วง 2 - ข้อสอบย้อนหลังปี 2558 วันที่ 1 ข้อ 31]</t>
        </is>
      </c>
      <c r="Q110" s="185" t="inlineStr">
        <is>
          <t>ข้อสอบจริง</t>
        </is>
      </c>
      <c r="R110" s="185" t="inlineStr">
        <is>
          <t>2558</t>
        </is>
      </c>
      <c r="S110" s="185" t="n"/>
    </row>
    <row r="111" ht="24" customHeight="1" s="49">
      <c r="A111" s="185" t="n">
        <v>109</v>
      </c>
      <c r="B111" s="186" t="inlineStr">
        <is>
          <t>[กรณีศึกษา 4]
ผู้ป่วยชายโรคหืด</t>
        </is>
      </c>
      <c r="C111" s="186" t="inlineStr">
        <is>
          <t>คำถาม: ผู้ป่วยไม่ควรใช้ยาในข้อใดต่อไปนี้</t>
        </is>
      </c>
      <c r="D111" s="186" t="n"/>
      <c r="E111" s="186" t="inlineStr">
        <is>
          <t>Aspirin</t>
        </is>
      </c>
      <c r="F111" s="186" t="inlineStr">
        <is>
          <t>Diclofenac</t>
        </is>
      </c>
      <c r="G111" s="186" t="inlineStr">
        <is>
          <t>Naproxen</t>
        </is>
      </c>
      <c r="H111" s="186" t="inlineStr">
        <is>
          <t>Ibuprofen</t>
        </is>
      </c>
      <c r="I111" s="186" t="inlineStr">
        <is>
          <t>Piroxicam</t>
        </is>
      </c>
      <c r="J111" s="185" t="inlineStr">
        <is>
          <t>1</t>
        </is>
      </c>
      <c r="K111" s="186" t="inlineStr">
        <is>
          <t>✅ คำตอบที่ถูกต้อง: ข้อ ก. Aspirin
🎯 ทำไมข้อนี้ถึงถูก:
🔍 ข้ออื่นผิดเพราะอะไร:
🔍 ข้ออื่นผิดเพราะอะไร:
• ข้อ ข. (Diclofenac): ไม่ตรงกับหลักการหรือข้อบ่งใช้ที่ถูกต้องตามโจทย์กำหนด
• ข้อ ค. (Naproxen): ไม่ตรงกับหลักการหรือข้อบ่งใช้ที่ถูกต้องตามโจทย์กำหนด
• ข้อ ง. (Ibuprofen): ไม่ตรงกับหลักการหรือข้อบ่งใช้ที่ถูกต้องตามโจทย์กำหนด
• ข้อ จ. (Piroxicam): ไม่ตรงกับหลักการหรือข้อบ่งใช้ที่ถูกต้องตามโจทย์กำหนด</t>
        </is>
      </c>
      <c r="L111" s="186" t="n"/>
      <c r="M111" s="186" t="inlineStr">
        <is>
          <t>Pulmonary</t>
        </is>
      </c>
      <c r="N111" s="186" t="inlineStr">
        <is>
          <t>Asthma</t>
        </is>
      </c>
      <c r="O111" s="185" t="inlineStr">
        <is>
          <t>Clinic</t>
        </is>
      </c>
      <c r="P111" s="186" t="inlineStr">
        <is>
          <t>[SOURCE: Pharma Plus เล่มม่วง 2 - ข้อสอบย้อนหลังปี 2558 วันที่ 1 ข้อ 32]</t>
        </is>
      </c>
      <c r="Q111" s="185" t="inlineStr">
        <is>
          <t>ข้อสอบจริง</t>
        </is>
      </c>
      <c r="R111" s="185" t="inlineStr">
        <is>
          <t>2558</t>
        </is>
      </c>
      <c r="S111" s="185" t="n"/>
    </row>
    <row r="112" ht="24" customHeight="1" s="49">
      <c r="A112" s="185" t="n">
        <v>110</v>
      </c>
      <c r="B112" s="18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t>
        </is>
      </c>
      <c r="C112" s="186" t="inlineStr">
        <is>
          <t>คำถาม: ยาบรรเทาอาการคือข้อใด</t>
        </is>
      </c>
      <c r="D112" s="186" t="n"/>
      <c r="E112" s="186" t="inlineStr">
        <is>
          <t>Formoterol</t>
        </is>
      </c>
      <c r="F112" s="186" t="inlineStr">
        <is>
          <t>Salbutamol</t>
        </is>
      </c>
      <c r="G112" s="186" t="inlineStr">
        <is>
          <t>Tiotropium</t>
        </is>
      </c>
      <c r="H112" s="186" t="inlineStr">
        <is>
          <t>Salmeterol</t>
        </is>
      </c>
      <c r="I112" s="186" t="inlineStr">
        <is>
          <t>Prednisolone</t>
        </is>
      </c>
      <c r="J112" s="185" t="inlineStr">
        <is>
          <t>2</t>
        </is>
      </c>
      <c r="K112" s="186" t="inlineStr">
        <is>
          <t>✅ คำตอบที่ถูกต้อง: ข้อ ข. Salbutamol
🎯 ทำไมข้อนี้ถึงถูก:
🔍 ข้ออื่นผิดเพราะอะไร:
🔍 ข้ออื่นผิดเพราะอะไร:
• ข้อ ก. (Formoterol): ไม่ตรงกับหลักการหรือข้อบ่งใช้ที่ถูกต้องตามโจทย์กำหนด
• ข้อ ค. (Tiotropium): ไม่ตรงกับหลักการหรือข้อบ่งใช้ที่ถูกต้องตามโจทย์กำหนด
• ข้อ ง. (Salmeterol): ไม่ตรงกับหลักการหรือข้อบ่งใช้ที่ถูกต้องตามโจทย์กำหนด
• ข้อ จ. (Prednisolone): ไม่ตรงกับหลักการหรือข้อบ่งใช้ที่ถูกต้องตามโจทย์กำหนด</t>
        </is>
      </c>
      <c r="L112" s="186" t="n"/>
      <c r="M112" s="186" t="inlineStr">
        <is>
          <t>Pulmonary</t>
        </is>
      </c>
      <c r="N112" s="186" t="inlineStr">
        <is>
          <t>COPD</t>
        </is>
      </c>
      <c r="O112" s="185" t="inlineStr">
        <is>
          <t>Clinic</t>
        </is>
      </c>
      <c r="P112" s="186" t="inlineStr">
        <is>
          <t>[SOURCE: Pharma Plus เล่มม่วง 2 - ข้อสอบย้อนหลังปี 2558 วันที่ 2 ข้อ 39]</t>
        </is>
      </c>
      <c r="Q112" s="185" t="inlineStr">
        <is>
          <t>ข้อสอบจริง</t>
        </is>
      </c>
      <c r="R112" s="185" t="inlineStr">
        <is>
          <t>2558</t>
        </is>
      </c>
      <c r="S112" s="185" t="n"/>
    </row>
    <row r="113" ht="24" customHeight="1" s="49">
      <c r="A113" s="185" t="n">
        <v>111</v>
      </c>
      <c r="B113" s="18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t>
        </is>
      </c>
      <c r="C113" s="186" t="inlineStr">
        <is>
          <t>คำถาม: ข้อใดถูกเกี่ยวกับการให้ prednisolone</t>
        </is>
      </c>
      <c r="D113" s="186" t="n"/>
      <c r="E113" s="186" t="inlineStr">
        <is>
          <t>กินติดต่อกันจนครบ 5 วัน</t>
        </is>
      </c>
      <c r="F113" s="186" t="inlineStr">
        <is>
          <t>กินต่อเนื่อง 28 วัน แล้วลดขนาดลง</t>
        </is>
      </c>
      <c r="G113" s="186" t="inlineStr">
        <is>
          <t>กินต่อเนื่อง 30 วัน แล้วลดขนาดลง</t>
        </is>
      </c>
      <c r="H113" s="186" t="inlineStr">
        <is>
          <t>ลดขนาดยาลงทีละ 1 สัปดาห์</t>
        </is>
      </c>
      <c r="I113" s="186" t="inlineStr">
        <is>
          <t>กินต่อเนื่อง 28 วัน แล้วหยุดยา</t>
        </is>
      </c>
      <c r="J113" s="185" t="inlineStr">
        <is>
          <t>1</t>
        </is>
      </c>
      <c r="K113" s="186" t="inlineStr">
        <is>
          <t>✅ คำตอบที่ถูกต้อง: ข้อ ก. กินติดต่อกันจนครบ 5 วัน
🎯 ทำไมข้อนี้ถึงถูก:
🔍 ข้ออื่นผิดเพราะอะไร:
🔍 ข้ออื่นผิดเพราะอะไร:
• ข้อ ข. (กินต่อเนื่อง 28 วัน แล้วลดขนาดลง): ไม่ตรงกับหลักการหรือข้อบ่งใช้ที่ถูกต้องตามโจทย์กำหนด
• ข้อ ค. (กินต่อเนื่อง 30 วัน แล้วลดขนาดลง): ไม่ตรงกับหลักการหรือข้อบ่งใช้ที่ถูกต้องตามโจทย์กำหนด
• ข้อ ง. (ลดขนาดยาลงทีละ 1 สัปดาห์): ไม่ตรงกับหลักการหรือข้อบ่งใช้ที่ถูกต้องตามโจทย์กำหนด
• ข้อ จ. (กินต่อเนื่อง 28 วัน แล้วหยุดยา): ไม่ตรงกับหลักการหรือข้อบ่งใช้ที่ถูกต้องตามโจทย์กำหนด</t>
        </is>
      </c>
      <c r="L113" s="186" t="n"/>
      <c r="M113" s="186" t="inlineStr">
        <is>
          <t>Pulmonary</t>
        </is>
      </c>
      <c r="N113" s="186" t="inlineStr">
        <is>
          <t>COPD</t>
        </is>
      </c>
      <c r="O113" s="185" t="inlineStr">
        <is>
          <t>Clinic</t>
        </is>
      </c>
      <c r="P113" s="186" t="inlineStr">
        <is>
          <t>[SOURCE: Pharma Plus เล่มม่วง 2 - ข้อสอบย้อนหลังปี 2558 วันที่ 2 ข้อ 40]</t>
        </is>
      </c>
      <c r="Q113" s="185" t="inlineStr">
        <is>
          <t>ข้อสอบจริง</t>
        </is>
      </c>
      <c r="R113" s="185" t="inlineStr">
        <is>
          <t>2558</t>
        </is>
      </c>
      <c r="S113" s="185" t="n"/>
    </row>
    <row r="114" ht="24" customHeight="1" s="49">
      <c r="A114" s="185" t="n">
        <v>112</v>
      </c>
      <c r="B114" s="18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t>
        </is>
      </c>
      <c r="C114" s="186" t="inlineStr">
        <is>
          <t>คำถาม: ข้อใดเป็นการป้องกันเพื่อไม่ให้เกิด exacerbation</t>
        </is>
      </c>
      <c r="D114" s="186" t="n"/>
      <c r="E114" s="186" t="inlineStr">
        <is>
          <t>กิน theophylline ต่อเนื่องทุกวัน</t>
        </is>
      </c>
      <c r="F114" s="186" t="inlineStr">
        <is>
          <t>พ่น fluticasone/salmeterol ต่อเนื่องทุกวัน</t>
        </is>
      </c>
      <c r="G114" s="186" t="inlineStr">
        <is>
          <t>เพิ่ม tiotropium</t>
        </is>
      </c>
      <c r="H114" s="186" t="inlineStr">
        <is>
          <t>ฉีด influenza ทุก 5 ปี</t>
        </is>
      </c>
      <c r="I114" s="186" t="inlineStr">
        <is>
          <t>เพิ่ม indacaterol</t>
        </is>
      </c>
      <c r="J114" s="185" t="inlineStr">
        <is>
          <t>2</t>
        </is>
      </c>
      <c r="K114" s="186" t="inlineStr">
        <is>
          <t>✅ คำตอบที่ถูกต้อง: ข้อ ข. พ่น fluticasone/salmeterol ต่อเนื่องทุกวัน
🎯 ทำไมข้อนี้ถึงถูก:
🔍 ข้ออื่นผิดเพราะอะไร:
🔍 ข้ออื่นผิดเพราะอะไร:
• ข้อ ก. (กิน theophylline ต่อเนื่องทุกวัน): ไม่ตรงกับหลักการหรือข้อบ่งใช้ที่ถูกต้องตามโจทย์กำหนด
• ข้อ ค. (เพิ่ม tiotropium): ไม่ตรงกับหลักการหรือข้อบ่งใช้ที่ถูกต้องตามโจทย์กำหนด
• ข้อ ง. (ฉีด influenza ทุก 5 ปี): ไม่ตรงกับหลักการหรือข้อบ่งใช้ที่ถูกต้องตามโจทย์กำหนด
• ข้อ จ. (เพิ่ม indacaterol): ไม่ตรงกับหลักการหรือข้อบ่งใช้ที่ถูกต้องตามโจทย์กำหนด</t>
        </is>
      </c>
      <c r="L114" s="186" t="n"/>
      <c r="M114" s="186" t="inlineStr">
        <is>
          <t>Pulmonary</t>
        </is>
      </c>
      <c r="N114" s="186" t="inlineStr">
        <is>
          <t>COPD</t>
        </is>
      </c>
      <c r="O114" s="185" t="inlineStr">
        <is>
          <t>Clinic</t>
        </is>
      </c>
      <c r="P114" s="186" t="inlineStr">
        <is>
          <t>[SOURCE: Pharma Plus เล่มม่วง 2 - ข้อสอบย้อนหลังปี 2558 วันที่ 2 ข้อ 41]</t>
        </is>
      </c>
      <c r="Q114" s="185" t="inlineStr">
        <is>
          <t>ข้อสอบจริง</t>
        </is>
      </c>
      <c r="R114" s="185" t="inlineStr">
        <is>
          <t>2558</t>
        </is>
      </c>
      <c r="S114" s="185" t="n"/>
    </row>
    <row r="115" ht="24" customHeight="1" s="49">
      <c r="A115" s="185" t="n">
        <v>113</v>
      </c>
      <c r="B115" s="18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t>
        </is>
      </c>
      <c r="C115" s="186" t="inlineStr">
        <is>
          <t>คำถาม: ข้อใดผิด</t>
        </is>
      </c>
      <c r="D115" s="186" t="n"/>
      <c r="E115" s="186" t="inlineStr">
        <is>
          <t>บุหรี่เป็นสาเหตุหลัก</t>
        </is>
      </c>
      <c r="F115" s="186" t="inlineStr">
        <is>
          <t>หลอดลมไวต่อการแพ้</t>
        </is>
      </c>
      <c r="G115" s="186" t="inlineStr">
        <is>
          <t>FEV1 = 40% จัดอยู่ในระดับ severe</t>
        </is>
      </c>
      <c r="H115" s="186" t="inlineStr">
        <is>
          <t>ผู้ป่วยรายนี้สูบบุหรี่ 40 pack-years</t>
        </is>
      </c>
      <c r="I115" s="186" t="inlineStr">
        <is>
          <t>ถูกทุกข้อ</t>
        </is>
      </c>
      <c r="J115" s="185" t="inlineStr">
        <is>
          <t>3</t>
        </is>
      </c>
      <c r="K115" s="186" t="inlineStr">
        <is>
          <t>✅ คำตอบที่ถูกต้อง: ข้อ ค. FEV1 = 40% จัดอยู่ในระดับ severe
🎯 ทำไมข้อนี้ถึงถูก:
🔍 ข้ออื่นผิดเพราะอะไร:
🔍 ข้ออื่นผิดเพราะอะไร:
• ข้อ ก. (บุหรี่เป็นสาเหตุหลัก): ไม่ตรงกับหลักการหรือข้อบ่งใช้ที่ถูกต้องตามโจทย์กำหนด
• ข้อ ข. (หลอดลมไวต่อการแพ้): ไม่ตรงกับหลักการหรือข้อบ่งใช้ที่ถูกต้องตามโจทย์กำหนด
• ข้อ ง. (ผู้ป่วยรายนี้สูบบุหรี่ 40 pack-years): ไม่ตรงกับหลักการหรือข้อบ่งใช้ที่ถูกต้องตามโจทย์กำหนด
• ข้อ จ. (ถูกทุกข้อ): ไม่ตรงกับหลักการหรือข้อบ่งใช้ที่ถูกต้องตามโจทย์กำหนด</t>
        </is>
      </c>
      <c r="L115" s="186" t="n"/>
      <c r="M115" s="186" t="inlineStr">
        <is>
          <t>Pulmonary</t>
        </is>
      </c>
      <c r="N115" s="186" t="inlineStr">
        <is>
          <t>COPD</t>
        </is>
      </c>
      <c r="O115" s="185" t="inlineStr">
        <is>
          <t>Clinic</t>
        </is>
      </c>
      <c r="P115" s="186" t="inlineStr">
        <is>
          <t>[SOURCE: Pharma Plus เล่มม่วง 2 - ข้อสอบย้อนหลังปี 2558 วันที่ 2 ข้อ 42]</t>
        </is>
      </c>
      <c r="Q115" s="185" t="inlineStr">
        <is>
          <t>ข้อสอบจริง</t>
        </is>
      </c>
      <c r="R115" s="185" t="inlineStr">
        <is>
          <t>2558</t>
        </is>
      </c>
      <c r="S115" s="185" t="n"/>
    </row>
    <row r="116" ht="24" customHeight="1" s="49">
      <c r="A116" s="185" t="n">
        <v>114</v>
      </c>
      <c r="B116" s="186"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t>
        </is>
      </c>
      <c r="C116" s="186" t="inlineStr">
        <is>
          <t>คำถาม: เคสผู้ป่วย allergic rhinitis 2 วัน รบกวนชีวิตมาก (มีประวัติ allergic rhinitis 10 ปี) ถ้าผู้ป่วยมีอาการคันตา น้ำตาใสไหล ยาข้อใด เหมาะสมที่สุด</t>
        </is>
      </c>
      <c r="D116" s="186" t="n"/>
      <c r="E116" s="186" t="inlineStr">
        <is>
          <t>Polymyxin B eye drop</t>
        </is>
      </c>
      <c r="F116" s="186" t="inlineStr">
        <is>
          <t>Antazoline HCl + tetrahydrozoline HCl eye drop</t>
        </is>
      </c>
      <c r="G116" s="186" t="inlineStr">
        <is>
          <t>Pseudoephedrine tablet</t>
        </is>
      </c>
      <c r="H116" s="186" t="inlineStr">
        <is>
          <t>Chloramphenicol ointment</t>
        </is>
      </c>
      <c r="I116" s="186" t="inlineStr">
        <is>
          <t>Timolol eye drop</t>
        </is>
      </c>
      <c r="J116" s="185" t="inlineStr">
        <is>
          <t>2</t>
        </is>
      </c>
      <c r="K116" s="186" t="inlineStr">
        <is>
          <t>✅ คำตอบที่ถูกต้อง: ข้อ ข. Antazoline HCl + tetrahydrozoline HCl eye drop
🎯 ทำไมข้อนี้ถึงถูก: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L116" s="186" t="n"/>
      <c r="M116" s="186" t="inlineStr">
        <is>
          <t>Pulmonary</t>
        </is>
      </c>
      <c r="N116" s="186" t="inlineStr">
        <is>
          <t>Asthma</t>
        </is>
      </c>
      <c r="O116" s="185" t="inlineStr">
        <is>
          <t>Clinic</t>
        </is>
      </c>
      <c r="P116" s="186" t="inlineStr">
        <is>
          <t>[SOURCE: Pharma Plus เล่มม่วง 2 - ข้อสอบย้อนหลัง PLE-CC1 ปี 2564 วันที่ 1 ข้อ 58]</t>
        </is>
      </c>
      <c r="Q116" s="185" t="inlineStr">
        <is>
          <t>ข้อสอบจริง</t>
        </is>
      </c>
      <c r="R116" s="185" t="inlineStr">
        <is>
          <t>2564</t>
        </is>
      </c>
      <c r="S116" s="185" t="n"/>
    </row>
    <row r="117" ht="24" customHeight="1" s="49">
      <c r="A117" s="185" t="n">
        <v>115</v>
      </c>
      <c r="B117" s="186" t="inlineStr">
        <is>
          <t>[กรณีศึกษา Allergic rhinitis]
เคสผู้ป่วย allergic rhinitis 2 วัน รบกวนชีวิตมาก (มีประวัติ allergic rhinitis 10 ปี)</t>
        </is>
      </c>
      <c r="C117" s="186" t="inlineStr">
        <is>
          <t>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D117" s="186" t="n"/>
      <c r="E117" s="186" t="inlineStr">
        <is>
          <t>Cetirizine tablet</t>
        </is>
      </c>
      <c r="F117" s="186" t="inlineStr">
        <is>
          <t>Triamcinolone acetonide nasal spray</t>
        </is>
      </c>
      <c r="G117" s="186" t="inlineStr">
        <is>
          <t>Pseudoephedrine tablet</t>
        </is>
      </c>
      <c r="H117" s="186" t="inlineStr">
        <is>
          <t>Montelukast</t>
        </is>
      </c>
      <c r="I117" s="186" t="inlineStr">
        <is>
          <t>Oxymetazoline nasal spray</t>
        </is>
      </c>
      <c r="J117" s="185" t="inlineStr">
        <is>
          <t>2</t>
        </is>
      </c>
      <c r="K117" s="186" t="inlineStr">
        <is>
          <t>✅ คำตอบที่ถูกต้อง: ข้อ ข. Triamcinolone acetonide nasal spray
🎯 ทำไมข้อนี้ถึงถูก: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L117" s="186" t="n"/>
      <c r="M117" s="186" t="inlineStr">
        <is>
          <t>Pulmonary</t>
        </is>
      </c>
      <c r="N117" s="186" t="inlineStr">
        <is>
          <t>Asthma</t>
        </is>
      </c>
      <c r="O117" s="185" t="inlineStr">
        <is>
          <t>Clinic</t>
        </is>
      </c>
      <c r="P117" s="186" t="inlineStr">
        <is>
          <t>[SOURCE: Pharma Plus เล่มม่วง 2 - ข้อสอบย้อนหลัง PLE-CC1 ปี 2564 วันที่ 1 ข้อ 59]</t>
        </is>
      </c>
      <c r="Q117" s="185" t="inlineStr">
        <is>
          <t>ข้อสอบจริง</t>
        </is>
      </c>
      <c r="R117" s="185" t="inlineStr">
        <is>
          <t>2564</t>
        </is>
      </c>
      <c r="S117" s="185" t="n"/>
    </row>
    <row r="118" ht="24" customHeight="1" s="49">
      <c r="A118" s="185" t="n">
        <v>116</v>
      </c>
      <c r="B118" s="186" t="inlineStr">
        <is>
          <t>[กรณีศึกษา Allergic rhinitis]
แพทย์สั่งใช้ยา triamcinolone nasal spray, cetirizine, pseudoephedrine nasal drop, montelukast, NSS</t>
        </is>
      </c>
      <c r="C118" s="186" t="inlineStr">
        <is>
          <t>คำถาม: คนไข้ใช้ยา pseudoephedrine nasal drop ติดต่อกันนานเกิน 10 วัน จะเกิดผลข้างเคียงอะไร</t>
        </is>
      </c>
      <c r="D118" s="186" t="n"/>
      <c r="E118" s="186" t="inlineStr">
        <is>
          <t>คัดจมูกมาก หายใจไม่ออก</t>
        </is>
      </c>
      <c r="F118" s="186" t="inlineStr">
        <is>
          <t>GI bleeding</t>
        </is>
      </c>
      <c r="G118" s="186" t="inlineStr">
        <is>
          <t>insomnia</t>
        </is>
      </c>
      <c r="H118" s="186" t="inlineStr">
        <is>
          <t>เลือด กำเดาไหล</t>
        </is>
      </c>
      <c r="I118" s="186" t="inlineStr">
        <is>
          <t>ฝ้าขาว</t>
        </is>
      </c>
      <c r="J118" s="185" t="inlineStr">
        <is>
          <t>1</t>
        </is>
      </c>
      <c r="K118" s="186" t="inlineStr">
        <is>
          <t>✅ คำตอบที่ถูกต้อง: ข้อ ก. คัดจมูกมาก หายใจไม่ออก
🎯 ทำไมข้อนี้ถึงถูก: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L118" s="186" t="n"/>
      <c r="M118" s="186" t="inlineStr">
        <is>
          <t>Pulmonary</t>
        </is>
      </c>
      <c r="N118" s="186" t="inlineStr">
        <is>
          <t>Asthma</t>
        </is>
      </c>
      <c r="O118" s="185" t="inlineStr">
        <is>
          <t>Clinic</t>
        </is>
      </c>
      <c r="P118" s="186" t="inlineStr">
        <is>
          <t>[SOURCE: Pharma Plus เล่มม่วง 2 - ข้อสอบย้อนหลัง PLE-CC1 ปี 2564 วันที่ 1 ข้อ 60]</t>
        </is>
      </c>
      <c r="Q118" s="185" t="inlineStr">
        <is>
          <t>ข้อสอบจริง</t>
        </is>
      </c>
      <c r="R118" s="185" t="inlineStr">
        <is>
          <t>2564</t>
        </is>
      </c>
      <c r="S118" s="185" t="n"/>
    </row>
    <row r="119" ht="24" customHeight="1" s="49">
      <c r="A119" s="185" t="n">
        <v>117</v>
      </c>
      <c r="B119" s="186" t="inlineStr">
        <is>
          <t>[กรณีศึกษา Allergic rhinitis]
แพทย์สั่งใช้ยา triamcinolone nasal spray, cetirizine, pseudoephedrine nasal drop, montelukast, NSS</t>
        </is>
      </c>
      <c r="C119" s="186" t="inlineStr">
        <is>
          <t>คำถาม: คนไข้ใช้ยา แล้วเลือดกำเดาไหลน่าจะมาจากยาอะไร</t>
        </is>
      </c>
      <c r="D119" s="186" t="n"/>
      <c r="E119" s="186" t="inlineStr">
        <is>
          <t>Cetirizine tablet</t>
        </is>
      </c>
      <c r="F119" s="186" t="inlineStr">
        <is>
          <t>Triamcinolone acetonide nasal spray</t>
        </is>
      </c>
      <c r="G119" s="186" t="inlineStr">
        <is>
          <t>Pseudoephedrine nasal drop</t>
        </is>
      </c>
      <c r="H119" s="186" t="inlineStr">
        <is>
          <t>Naphazoline nasal spray</t>
        </is>
      </c>
      <c r="I119" s="186" t="inlineStr">
        <is>
          <t>Xylometazoline nasal drop</t>
        </is>
      </c>
      <c r="J119" s="185" t="inlineStr">
        <is>
          <t>2</t>
        </is>
      </c>
      <c r="K119" s="186" t="inlineStr">
        <is>
          <t>✅ คำตอบที่ถูกต้อง: ข้อ ข. Triamcinolone acetonide nasal spray
🎯 ทำไมข้อนี้ถึงถูก: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L119" s="186" t="n"/>
      <c r="M119" s="186" t="inlineStr">
        <is>
          <t>Pulmonary</t>
        </is>
      </c>
      <c r="N119" s="186" t="inlineStr">
        <is>
          <t>Asthma</t>
        </is>
      </c>
      <c r="O119" s="185" t="inlineStr">
        <is>
          <t>Clinic</t>
        </is>
      </c>
      <c r="P119" s="186" t="inlineStr">
        <is>
          <t>[SOURCE: Pharma Plus เล่มม่วง 2 - ข้อสอบย้อนหลัง PLE-CC1 ปี 2564 วันที่ 1 ข้อ 61]</t>
        </is>
      </c>
      <c r="Q119" s="185" t="inlineStr">
        <is>
          <t>ข้อสอบจริง</t>
        </is>
      </c>
      <c r="R119" s="185" t="inlineStr">
        <is>
          <t>2564</t>
        </is>
      </c>
      <c r="S119" s="185" t="n"/>
    </row>
    <row r="120" ht="24" customHeight="1" s="49">
      <c r="A120" s="185" t="n">
        <v>118</v>
      </c>
      <c r="B120" s="186" t="inlineStr">
        <is>
          <t>[สถานการณ์]
ผู้ป่วยชายอายุ 37 ปี มาร้านยาด้วยอาการน้ำมูกไหลสีใส จามบ่อย คันจมูกและคันตา เป็นเกือบทุกวันติดต่อกันมา 2 เดือน รบกวนการนอนหลับและการทำงาน ได้รับการวินิจฉัยว่าเป็นโรคจมูกอักเสบจากภูมิแพ้ (Allergic Rhinitis)</t>
        </is>
      </c>
      <c r="C120" s="186" t="inlineStr">
        <is>
          <t>คำถาม: ข้อใดไม่ใช่ pathology ของ allergic rhinitis</t>
        </is>
      </c>
      <c r="D120" s="186" t="n"/>
      <c r="E120" s="186" t="inlineStr">
        <is>
          <t>มีกลไกผ่าน IgE</t>
        </is>
      </c>
      <c r="F120" s="186" t="inlineStr">
        <is>
          <t>อาการระยะ early คือ จาม น้ำมูกไหล</t>
        </is>
      </c>
      <c r="G120" s="186" t="inlineStr">
        <is>
          <t>อาการระยะ late คือ คัดจมูกที่เกิด 6 ชม. ตามมา</t>
        </is>
      </c>
      <c r="H120" s="186" t="inlineStr">
        <is>
          <t>4 อาการหลักของ AR คือ คันเคืองตา น้ำตาไหล หายใจลำบาก น้ำมูกเขียว</t>
        </is>
      </c>
      <c r="I120" s="186" t="inlineStr">
        <is>
          <t>Early stage คือ allergen จับกับ IgE บน mast cell ทำให้ mast cell แตกและปล่อยสาร histamine ออกมา</t>
        </is>
      </c>
      <c r="J120" s="185" t="inlineStr">
        <is>
          <t>4</t>
        </is>
      </c>
      <c r="K120" s="186"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L120" s="186" t="inlineStr">
        <is>
          <t>Allergic Rhinitis</t>
        </is>
      </c>
      <c r="M120" s="186" t="inlineStr">
        <is>
          <t>Pulmonary</t>
        </is>
      </c>
      <c r="N120" s="186" t="inlineStr">
        <is>
          <t>Asthma</t>
        </is>
      </c>
      <c r="O120" s="185" t="inlineStr">
        <is>
          <t>Clinic</t>
        </is>
      </c>
      <c r="P120" s="186" t="inlineStr">
        <is>
          <t>ข้อสอบเก่า</t>
        </is>
      </c>
      <c r="Q120" s="185" t="inlineStr">
        <is>
          <t>ข้อสอบจริง</t>
        </is>
      </c>
      <c r="R120" s="185" t="inlineStr">
        <is>
          <t>2565</t>
        </is>
      </c>
      <c r="S120" s="185" t="inlineStr">
        <is>
          <t>CASE_2565_AR_01</t>
        </is>
      </c>
    </row>
    <row r="121" ht="24" customHeight="1" s="49">
      <c r="A121" s="185" t="n">
        <v>119</v>
      </c>
      <c r="B121" s="186" t="inlineStr">
        <is>
          <t>[สถานการณ์]
ผู้ป่วยชายอายุ 37 ปี มาร้านยาด้วยอาการน้ำมูกไหลสีใส จามบ่อย คันจมูกและคันตา เป็นเกือบทุกวันติดต่อกันมา 2 เดือน รบกวนการนอนหลับและการทำงาน ได้รับการวินิจฉัยว่าเป็นโรคจมูกอักเสบจากภูมิแพ้ (Allergic Rhinitis)</t>
        </is>
      </c>
      <c r="C121" s="186" t="inlineStr">
        <is>
          <t>คำถาม: ข้อใดคือความรุนแรงของโรคตาม ARIA guideline</t>
        </is>
      </c>
      <c r="D121" s="186" t="n"/>
      <c r="E121" s="186" t="inlineStr">
        <is>
          <t>Mild</t>
        </is>
      </c>
      <c r="F121" s="186" t="inlineStr">
        <is>
          <t>Normal</t>
        </is>
      </c>
      <c r="G121" s="186" t="inlineStr">
        <is>
          <t>Moderate to severe</t>
        </is>
      </c>
      <c r="H121" s="186" t="inlineStr">
        <is>
          <t>Intermittent symptom</t>
        </is>
      </c>
      <c r="I121" s="186" t="inlineStr">
        <is>
          <t>ไม่สามารถระบุให้แน่ชัดได้</t>
        </is>
      </c>
      <c r="J121" s="185" t="inlineStr">
        <is>
          <t>3</t>
        </is>
      </c>
      <c r="K121" s="186"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L121" s="186" t="inlineStr">
        <is>
          <t>Allergic Rhinitis</t>
        </is>
      </c>
      <c r="M121" s="186" t="inlineStr">
        <is>
          <t>Pulmonary</t>
        </is>
      </c>
      <c r="N121" s="186" t="inlineStr">
        <is>
          <t>Asthma</t>
        </is>
      </c>
      <c r="O121" s="185" t="inlineStr">
        <is>
          <t>Clinic</t>
        </is>
      </c>
      <c r="P121" s="186" t="inlineStr">
        <is>
          <t>ข้อสอบเก่า</t>
        </is>
      </c>
      <c r="Q121" s="185" t="inlineStr">
        <is>
          <t>ข้อสอบจริง</t>
        </is>
      </c>
      <c r="R121" s="185" t="inlineStr">
        <is>
          <t>2565</t>
        </is>
      </c>
      <c r="S121" s="185" t="inlineStr">
        <is>
          <t>CASE_2565_AR_01</t>
        </is>
      </c>
    </row>
    <row r="122" ht="24" customHeight="1" s="49">
      <c r="A122" s="185" t="n">
        <v>120</v>
      </c>
      <c r="B122" s="186" t="n"/>
      <c r="C122" s="186" t="inlineStr">
        <is>
          <t>วัคซีนในข้อใดจำเป็นน้อยที่สุดในผู้ป่วย COPD</t>
        </is>
      </c>
      <c r="D122" s="186" t="n"/>
      <c r="E122" s="186" t="inlineStr">
        <is>
          <t>COVID-19</t>
        </is>
      </c>
      <c r="F122" s="186" t="inlineStr">
        <is>
          <t>Influenza vaccine</t>
        </is>
      </c>
      <c r="G122" s="186" t="inlineStr">
        <is>
          <t>Tdap</t>
        </is>
      </c>
      <c r="H122" s="186" t="inlineStr">
        <is>
          <t>PCV13</t>
        </is>
      </c>
      <c r="I122" s="186" t="inlineStr">
        <is>
          <t>HAV</t>
        </is>
      </c>
      <c r="J122" s="185" t="inlineStr">
        <is>
          <t>5</t>
        </is>
      </c>
      <c r="K122" s="186" t="inlineStr">
        <is>
          <t>✅ คำตอบที่ถูกต้อง: ข้อ จ. HAV
🎯 ทำไมข้อนี้ถึงถูก:
🎯 ทำไมข้อนี้ถึงถูก: ตามแนวทาง GOLD Guidelines สำหรับผู้ป่วยโรคปอดอุดกั้นเรื้อรัง (COPD) วัคซีนที่แนะนำให้ฉีดเพื่อป้องกันการกำเริบเฉียบพลันและการติดเชื้อในระบบทางเดินหายใจ ได้แก่ Influenza vaccine (ทุกปี), Pneumococcal vaccine (PCV13/PCV20/PPSV23), COVID-19 vaccine และ Tdap (ป้องกันไอกรน) ส่วน Hepatitis A vaccine (HAV) เป็นวัคซีนป้องกันไวรัสตับอักเสบเอ ซึ่งติดต่อทางอาหารและน้ำ จึงมีความจำเป็นน้อยที่สุดในบริบทของโรค COPD
🔍 ข้ออื่นผิดเพราะอะไร:
•
• ข
• ้
• อ
• ก
• .
• C
• O
• V
• I
• D
• 
• 1
• 9
• :
• ไ
• ด
• ้
• ร
• ั
• บ
• ก
• า
• ร
• แ
• น
• ะ
• น
• ำ
• อ
• ย
• ่
• า
• ง
• ย
• ิ
• ่
• ง
• ใ
• น
• ผ
• ู
• ้
• ป
• ่
• ว
• ย
• C
• O
• P
• D
• ต
• า
• ม
• G
• O
• L
• D
• G
• u
• i
• d
• e
• l
• i
• n
• e
• s
• เ
• พ
• ื
• ่
• อ
• ล
• ด
• ค
• ว
• า
• ม
• เ
• ส
• ี
• ่
• ย
• ง
• ต
• ่
• อ
• ก
• า
• ร
• เ
• จ
• ็
• บ
• ป
• ่
• ว
• ย
• ร
• ุ
• น
• แ
• ร
• ง
• แ
• ล
• ะ
• เ
• ส
• ี
• ย
• ช
• ี
• ว
• ิ
• ต
• จ
• า
• ก
• ก
• า
• ร
• ต
• ิ
• ด
• เ
• ช
• ื
• ้
• อ
• S
• A
• R
• S
• 
• C
• o
• V
• 
• 2
•
• ข
• ้
• อ
• ข
• .
• I
• n
• f
• l
• u
• e
• n
• z
• a
• v
• a
• c
• c
• i
• n
• e
• :
• เ
• ป
• ็
• น
• ว
• ั
• ค
• ซ
• ี
• น
• ห
• ล
• ั
• ก
• ท
• ี
• ่
• ต
• ้
• อ
• ง
• ฉ
• ี
• ด
• ท
• ุ
• ก
• ป
• ี
• ใ
• น
• ผ
• ู
• ้
• ป
• ่
• ว
• ย
• C
• O
• P
• D
• ท
• ุ
• ก
• ร
• า
• ย
• เ
• พ
• ื
• ่
• อ
• ล
• ด
• s
• e
• r
• i
• o
• u
• s
• i
• l
• l
• n
• e
• s
• s
• แ
• ล
• ะ
• ก
• า
• ร
• เ
• ส
• ี
• ย
• ช
• ี
• ว
• ิ
• ต
•
• ข
• ้
• อ
• ค
• .
• T
• d
• a
• p
• :
• แ
• น
• ะ
• น
• ำ
• ฉ
• ี
• ด
• ใ
• น
• ผ
• ู
• ้
• ป
• ่
• ว
• ย
• C
• O
• P
• D
• ท
• ี
• ่
• ไ
• ม
• ่
• เ
• ค
• ย
• ไ
• ด
• ้
• ร
• ั
• บ
• ใ
• น
• ว
• ั
• ย
• ผ
• ู
• ้
• ใ
• ห
• ญ
• ่
• เ
• พ
• ื
• ่
• อ
• ป
• ้
• อ
• ง
• ก
• ั
• น
• โ
• ร
• ค
• ไ
• อ
• ก
• ร
• น
• (
• P
• e
• r
• t
• u
• s
• s
• i
• s
• )
• ซ
• ึ
• ่
• ง
• ก
• ร
• ะ
• ต
• ุ
• ้
• น
• ใ
• ห
• ้
• C
• O
• P
• D
• ก
• ำ
• เ
• ร
• ิ
• บ
• เ
• ฉ
• ี
• ย
• บ
• พ
• ล
• ั
• น
• ร
• ุ
• น
• แ
• ร
• ง
• ไ
• ด
• ้
•
• ข
• ้
• อ
• ง
• .
• P
• C
• V
• 1
• 3
• :
• ว
• ั
• ค
• ซ
• ี
• น
• ป
• ้
• อ
• ง
• ก
• ั
• น
• เ
• ช
• ื
• ้
• อ
• น
• ิ
• ว
• โ
• ม
• ค
• อ
• ค
• ค
• ั
• ส
• (
• P
• n
• e
• u
• m
• o
• c
• o
• c
• c
• a
• l
• c
• o
• n
• j
• u
• g
• a
• t
• e
• v
• a
• c
• c
• i
• n
• e
• )
• เ
• ป
• ็
• น
• ค
• ำ
• แ
• น
• ะ
• น
• ำ
• ม
• า
• ต
• ร
• ฐ
• า
• น
• ใ
• น
• ผ
• ู
• ้
• ป
• ่
• ว
• ย
• โ
• ร
• ค
• ป
• อ
• ด
• เ
• ร
• ื
• ้
• อ
• ร
• ั
• ง
• เ
• พ
• ื
• ่
• อ
• ป
• ้
• อ
• ง
• ก
• ั
• น
• ป
• อ
• ด
• อ
• ั
• ก
• เ
• ส
• บ
• แ
• ล
• ะ
• ก
• า
• ร
• ต
• ิ
• ด
• เ
• ช
• ื
• ้
• อ
• ร
• ุ
• น
• แ
• ร
• ง</t>
        </is>
      </c>
      <c r="L122" s="186" t="n"/>
      <c r="M122" s="186" t="inlineStr">
        <is>
          <t>Pulmonary</t>
        </is>
      </c>
      <c r="N122" s="186" t="inlineStr">
        <is>
          <t>COPD</t>
        </is>
      </c>
      <c r="O122" s="185" t="inlineStr">
        <is>
          <t>Clinic</t>
        </is>
      </c>
      <c r="P122" s="186" t="inlineStr">
        <is>
          <t>[SOURCE: Mock Pharmtutor 2024 Set 1 ข้อ 40]</t>
        </is>
      </c>
      <c r="Q122" s="185" t="inlineStr">
        <is>
          <t>ข้อสอบจำลอง</t>
        </is>
      </c>
      <c r="R122" s="185" t="inlineStr">
        <is>
          <t>Mock Pharmtutor 2024</t>
        </is>
      </c>
      <c r="S122" s="185" t="n"/>
    </row>
    <row r="123" ht="24" customHeight="1" s="49">
      <c r="A123" s="185" t="n">
        <v>121</v>
      </c>
      <c r="B123" s="186" t="n"/>
      <c r="C123" s="18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D123" s="186" t="n"/>
      <c r="E123" s="186" t="inlineStr">
        <is>
          <t>Sputum culture</t>
        </is>
      </c>
      <c r="F123" s="186" t="inlineStr">
        <is>
          <t>Physical Examination</t>
        </is>
      </c>
      <c r="G123" s="186" t="inlineStr">
        <is>
          <t>Complete blood count</t>
        </is>
      </c>
      <c r="H123" s="186" t="inlineStr">
        <is>
          <t>Peak flow meter</t>
        </is>
      </c>
      <c r="I123" s="186" t="inlineStr">
        <is>
          <t>Lung function Spirometry</t>
        </is>
      </c>
      <c r="J123" s="185" t="inlineStr">
        <is>
          <t>5</t>
        </is>
      </c>
      <c r="K123" s="186" t="inlineStr">
        <is>
          <t>✅ คำตอบที่ถูกต้อง: ข้อ จ. Lung function Spirometry
🎯 ทำไมข้อนี้ถึงถูก:
🎯 ทำไมข้อนี้ถึงถูก: ตามแนวทางเวชปฏิบัติ Global Initiative for Chronic Obstructive Lung Disease (GOLD Guidelines) การตรวจสมรรถภาพปอดด้วย Spirometry (Post-bronchodilator Spirometry) จัดเป็น Gold Standard ในการวินิจฉัยโรคปอดอุดกั้นเรื้อรัง (COPD) โดยยืนยันการวินิจฉัยเมื่อพบค่า post-bronchodilator FEV1/FVC น้อยกว่า 0.70
🔍 ข้ออื่นผิดเพราะอะไร:
•
• ข
• ้
• อ
• ก
• .
• (
• S
• p
• u
• t
• u
• m
• c
• u
• l
• t
• u
• r
• e
• )
• :
• เ
• ป
• ็
• น
• ก
• า
• ร
• ต
• ร
• ว
• จ
• เ
• พ
• า
• ะ
• เ
• ช
• ื
• ้
• อ
• เ
• พ
• ื
• ่
• อ
• ห
• า
• เ
• ช
• ื
• ้
• อ
• ก
• ่
• อ
• โ
• ร
• ค
• ใ
• น
• ภ
• า
• ว
• ะ
• ต
• ิ
• ด
• เ
• ช
• ื
• ้
• อ
• ท
• า
• ง
• เ
• ด
• ิ
• น
• ห
• า
• ย
• ใ
• จ
• เ
• ฉ
• ี
• ย
• บ
• พ
• ล
• ั
• น
• ไ
• ม
• ่
• ใ
• ช
• ่
• เ
• ค
• ร
• ื
• ่
• อ
• ง
• ม
• ื
• อ
• ว
• ิ
• น
• ิ
• จ
• ฉ
• ั
• ย
• โ
• ร
• ค
• C
• O
• P
• D
•
• ข
• ้
• อ
• ข
• .
• (
• P
• h
• y
• s
• i
• c
• a
• l
• E
• x
• a
• m
• i
• n
• a
• t
• i
• o
• n
• )
• :
• ก
• า
• ร
• ต
• ร
• ว
• จ
• ร
• ่
• า
• ง
• ก
• า
• ย
• ม
• ี
• ค
• ว
• า
• ม
• ไ
• ว
• ต
• ่
• ำ
• ไ
• ม
• ่
• ส
• า
• ม
• า
• ร
• ถ
• แ
• ย
• ก
• โ
• ร
• ค
• ห
• ร
• ื
• อ
• ย
• ื
• น
• ย
• ั
• น
• ภ
• า
• ว
• ะ
• a
• i
• r
• f
• l
• o
• w
• l
• i
• m
• i
• t
• a
• t
• i
• o
• n
• ไ
• ด
• ้
• อ
• ย
• ่
• า
• ง
• แ
• น
• ่
• น
• อ
• น
•
• ข
• ้
• อ
• ค
• .
• (
• C
• o
• m
• p
• l
• e
• t
• e
• b
• l
• o
• o
• d
• c
• o
• u
• n
• t
• )
• :
• ใ
• ช
• ้
• ป
• ร
• ะ
• เ
• ม
• ิ
• น
• ภ
• า
• ว
• ะ
• ซ
• ี
• ด
• ก
• า
• ร
• ต
• ิ
• ด
• เ
• ช
• ื
• ้
• อ
• ห
• ร
• ื
• อ
• p
• o
• l
• y
• c
• y
• t
• h
• e
• m
• i
• a
• ร
• ่
• ว
• ม
• ไ
• ม
• ่
• ใ
• ช
• ่
• เ
• ก
• ณ
• ฑ
• ์
• ม
• า
• ต
• ร
• ฐ
• า
• น
• ใ
• น
• ก
• า
• ร
• ว
• ิ
• น
• ิ
• จ
• ฉ
• ั
• ย
• ก
• า
• ร
• อ
• ุ
• ด
• ก
• ั
• ้
• น
• ข
• อ
• ง
• ห
• ล
• อ
• ด
• ล
• ม
•
• ข
• ้
• อ
• ง
• .
• (
• P
• e
• a
• k
• f
• l
• o
• w
• m
• e
• t
• e
• r
• )
• :
• เ
• ป
• ็
• น
• เ
• ค
• ร
• ื
• ่
• อ
• ง
• ม
• ื
• อ
• ว
• ั
• ด
• P
• e
• a
• k
• E
• x
• p
• i
• r
• a
• t
• o
• r
• y
• F
• l
• o
• w
• (
• P
• E
• F
• )
• ท
• ี
• ่
• ม
• ี
• ค
• ว
• า
• ม
• แ
• ป
• ร
• ป
• ร
• ว
• น
• ส
• ู
• ง
• เ
• ห
• ม
• า
• ะ
• ส
• ำ
• ห
• ร
• ั
• บ
• ม
• อ
• น
• ิ
• เ
• ต
• อ
• ร
• ์
• อ
• า
• ก
• า
• ร
• ห
• อ
• บ
• ห
• ื
• ด
• (
• A
• s
• t
• h
• m
• a
• m
• o
• n
• i
• t
• o
• r
• i
• n
• g
• )
• แ
• ต
• ่
• ไ
• ม
• ่
• เ
• พ
• ี
• ย
• ง
• พ
• อ
• ส
• ำ
• ห
• ร
• ั
• บ
• ก
• า
• ร
• ว
• ิ
• น
• ิ
• จ
• ฉ
• ั
• ย
• C
• O
• P
• D</t>
        </is>
      </c>
      <c r="L123" s="186" t="n"/>
      <c r="M123" s="186" t="inlineStr">
        <is>
          <t>Pulmonary</t>
        </is>
      </c>
      <c r="N123" s="186" t="inlineStr">
        <is>
          <t>COPD</t>
        </is>
      </c>
      <c r="O123" s="185" t="inlineStr">
        <is>
          <t>Clinic</t>
        </is>
      </c>
      <c r="P123" s="186" t="inlineStr">
        <is>
          <t>[SOURCE: Mock Pharmtutor 2024 Set 1 ข้อ 60]</t>
        </is>
      </c>
      <c r="Q123" s="185" t="inlineStr">
        <is>
          <t>ข้อสอบจำลอง</t>
        </is>
      </c>
      <c r="R123" s="185" t="inlineStr">
        <is>
          <t>Mock Pharmtutor 2024</t>
        </is>
      </c>
      <c r="S123" s="185" t="n"/>
    </row>
    <row r="124" ht="24" customHeight="1" s="49">
      <c r="A124" s="185" t="n">
        <v>122</v>
      </c>
      <c r="B124" s="186" t="n"/>
      <c r="C124" s="186" t="inlineStr">
        <is>
          <t>ซักประวัติเพิ่มเติม ผู้ป่วยแจ้งว่าเริ่มมีอาการหอบเหนื่อยโดยจะมีอาการเมื่อเริ่มเดินเร็วหรือวิ่ง รวมถึงอาการดังกล่าวเริ่มรบกวนชีวิตประจำวันของคนไข้ ดังนั้นแพทย์จึงสั่งตรวจ airflow limitation พบว่าค่า FEV1 = 75% ของค่าคาดการณ์ ผู้ป่วยรายนี้จัดอยู่ระดับความรุนแรงระดับใด</t>
        </is>
      </c>
      <c r="D124" s="186" t="n"/>
      <c r="E124" s="186" t="inlineStr">
        <is>
          <t>GOLD 1</t>
        </is>
      </c>
      <c r="F124" s="186" t="inlineStr">
        <is>
          <t>GOLD 2</t>
        </is>
      </c>
      <c r="G124" s="186" t="inlineStr">
        <is>
          <t>GOLD 3</t>
        </is>
      </c>
      <c r="H124" s="186" t="inlineStr">
        <is>
          <t>GOLD 4</t>
        </is>
      </c>
      <c r="I124" s="186" t="inlineStr">
        <is>
          <t>GOLD 5</t>
        </is>
      </c>
      <c r="J124" s="185" t="inlineStr">
        <is>
          <t>2</t>
        </is>
      </c>
      <c r="K124" s="186" t="inlineStr">
        <is>
          <t>✅ คำตอบที่ถูกต้อง: ข้อ ข. GOLD 2
🎯 ทำไมข้อนี้ถึงถูก:
🎯 ทำไมข้อนี้ถึงถูก: ตามการจัดระดับความรุนแรงของ Airflow Limitation ในผู้ป่วย COPD ตาม GOLD Guidelines (เมื่อ FEV1/FVC น้อยกว่า 0.70): GOLD 1 (Mild) คือ FEV1 ตั้งแต่ 80% predicted ขึ้นไป; GOLD 2 (Moderate) คือ 50% ถึงน้อยกว่า 80% predicted; GOLD 3 (Severe) คือ 30% ถึงน้อยกว่า 50% predicted; GOLD 4 (Very severe) คือ น้อยกว่า 30% predicted ดังนั้นค่า FEV1 75% จึงจัดอยู่ในระดับ GOLD 2 (Moderate)
🔍 ข้ออื่นผิดเพราะอะไร:
•
• ข
• ้
• อ
• ก
• .
• (
• G
• O
• L
• D
• 1
• )
• :
• ร
• ะ
• ด
• ั
• บ
• M
• i
• l
• d
• ก
• ำ
• ห
• น
• ด
• ค
• ่
• า
• p
• o
• s
• t
• 
• b
• r
• o
• n
• c
• h
• o
• d
• i
• l
• a
• t
• o
• r
• F
• E
• V
• 1
• ต
• ั
• ้
• ง
• แ
• ต
• ่
• 8
• 0
• %
• p
• r
• e
• d
• i
• c
• t
• e
• d
• ข
• ึ
• ้
• น
• ไ
• ป
•
• ข
• ้
• อ
• ค
• .
• (
• G
• O
• L
• D
• 3
• )
• :
• ร
• ะ
• ด
• ั
• บ
• S
• e
• v
• e
• r
• e
• ก
• ำ
• ห
• น
• ด
• ค
• ่
• า
• p
• o
• s
• t
• 
• b
• r
• o
• n
• c
• h
• o
• d
• i
• l
• a
• t
• o
• r
• F
• E
• V
• 1
• อ
• ย
• ู
• ่
• ใ
• น
• ช
• ่
• ว
• ง
• 3
• 0
• %
• ถ
• ึ
• ง
• น
• ้
• อ
• ย
• ก
• ว
• ่
• า
• 5
• 0
• %
• p
• r
• e
• d
• i
• c
• t
• e
• d
•
• ข
• ้
• อ
• ง
• .
• (
• G
• O
• L
• D
• 4
• )
• :
• ร
• ะ
• ด
• ั
• บ
• V
• e
• r
• y
• s
• e
• v
• e
• r
• e
• ก
• ำ
• ห
• น
• ด
• ค
• ่
• า
• p
• o
• s
• t
• 
• b
• r
• o
• n
• c
• h
• o
• d
• i
• l
• a
• t
• o
• r
• F
• E
• V
• 1
• น
• ้
• อ
• ย
• ก
• ว
• ่
• า
• 3
• 0
• %
• p
• r
• e
• d
• i
• c
• t
• e
• d
•
• ข
• ้
• อ
• จ
• .
• (
• G
• O
• L
• D
• 5
• )
• :
• ใ
• น
• แ
• น
• ว
• ท
• า
• ง
• เ
• ว
• ช
• ป
• ฏ
• ิ
• บ
• ั
• ต
• ิ
• G
• O
• L
• D
• ไ
• ม
• ่
• ม
• ี
• ร
• ะ
• ด
• ั
• บ
• ค
• ว
• า
• ม
• ร
• ุ
• น
• แ
• ร
• ง
• ร
• ะ
• ด
• ั
• บ
• 5
• โ
• ด
• ย
• ร
• ะ
• บ
• บ
• จ
• ำ
• แ
• น
• ก
• ม
• ี
• เ
• พ
• ี
• ย
• ง
• ร
• ะ
• ด
• ั
• บ
• 1
• ถ
• ึ
• ง
• 4
• เ
• ท
• ่
• า
• น
• ั
• ้
• น</t>
        </is>
      </c>
      <c r="L124" s="186" t="n"/>
      <c r="M124" s="186" t="inlineStr">
        <is>
          <t>Pulmonary</t>
        </is>
      </c>
      <c r="N124" s="186" t="inlineStr">
        <is>
          <t>COPD</t>
        </is>
      </c>
      <c r="O124" s="185" t="inlineStr">
        <is>
          <t>Clinic</t>
        </is>
      </c>
      <c r="P124" s="186" t="inlineStr">
        <is>
          <t>[SOURCE: Mock Pharmtutor 2024 Set 1 ข้อ 61]</t>
        </is>
      </c>
      <c r="Q124" s="185" t="inlineStr">
        <is>
          <t>ข้อสอบจำลอง</t>
        </is>
      </c>
      <c r="R124" s="185" t="inlineStr">
        <is>
          <t>Mock Pharmtutor 2024</t>
        </is>
      </c>
      <c r="S124" s="185" t="n"/>
    </row>
    <row r="125" ht="24" customHeight="1" s="49">
      <c r="A125" s="185" t="n">
        <v>123</v>
      </c>
      <c r="B125" s="186" t="n"/>
      <c r="C125" s="186" t="inlineStr">
        <is>
          <t>จากอาการและประวัติของผู้ป่วยข้างต้น ข้อใดคือการรักษาที่เหมาะสมที่สุด</t>
        </is>
      </c>
      <c r="D125" s="186" t="n"/>
      <c r="E125" s="186" t="inlineStr">
        <is>
          <t>Bronchodilator</t>
        </is>
      </c>
      <c r="F125" s="186" t="inlineStr">
        <is>
          <t>LABA</t>
        </is>
      </c>
      <c r="G125" s="186" t="inlineStr">
        <is>
          <t>LABA+LAMA</t>
        </is>
      </c>
      <c r="H125" s="186" t="inlineStr">
        <is>
          <t>LAMA</t>
        </is>
      </c>
      <c r="I125" s="186" t="inlineStr">
        <is>
          <t>LABA+LAMA+ICS</t>
        </is>
      </c>
      <c r="J125" s="185" t="inlineStr">
        <is>
          <t>3</t>
        </is>
      </c>
      <c r="K125" s="186" t="inlineStr">
        <is>
          <t>✅ คำตอบที่ถูกต้อง: ข้อ ค. LABA+LAMA
🎯 ทำไมข้อนี้ถึงถูก:
🎯 ทำไมข้อนี้ถึงถูก: ตาม GOLD Guidelines (GOLD 2023/2024 update) ผู้ป่วยที่มีอาการหอบเหนื่อยรบกวนชีวิตประจำวัน (mMRC ตั้งแต่ 2 ขึ้นไป จัดอยู่ใน Group B หรือ Group E) การรักษาเริ่มต้นมาตรฐานแนะนำให้ใช้ยาขยายหลอดลมออกฤทธิ์ยาว 2 กลไกร่วมกัน คือ Long-Acting Muscarinic Antagonist ร่วมกับ Long-Acting Beta2-Agonist (LABA+LAMA) ซึ่งมีประสิทธิผลเพิ่มสมรรถภาพปอด ลดอาการหอบเหนื่อย และลดอัตราการเกิดโรคกำเริบได้ดีกว่า monotherapy
🔍 ข้ออื่นผิดเพราะอะไร:
•
• ข
• ้
• อ
• ก
• .
• (
• B
• r
• o
• n
• c
• h
• o
• d
• i
• l
• a
• t
• o
• r
• )
• :
• ย
• า
• ข
• ย
• า
• ย
• ห
• ล
• อ
• ด
• ล
• ม
• อ
• อ
• ก
• ฤ
• ท
• ธ
• ิ
• ์
• ส
• ั
• ้
• น
• (
• S
• A
• B
• A
• ห
• ร
• ื
• อ
• S
• A
• M
• A
• )
• เ
• ห
• ม
• า
• ะ
• ส
• ำ
• ห
• ร
• ั
• บ
• ใ
• ช
• ้
• บ
• ร
• ร
• เ
• ท
• า
• อ
• า
• ก
• า
• ร
• แ
• บ
• บ
• ค
• ร
• ั
• ้
• ง
• ค
• ร
• า
• ว
• (
• a
• s
• 
• n
• e
• e
• d
• e
• d
• r
• e
• s
• c
• u
• e
• )
• แ
• ต
• ่
• ไ
• ม
• ่
• เ
• พ
• ี
• ย
• ง
• พ
• อ
• ส
• ำ
• ห
• ร
• ั
• บ
• ก
• า
• ร
• ค
• ว
• บ
• ค
• ุ
• ม
• อ
• า
• ก
• า
• ร
• ร
• ะ
• ย
• ะ
• ย
• า
• ว
•
• ข
• ้
• อ
• ข
• .
• (
• L
• A
• B
• A
• )
• :
• ก
• า
• ร
• ใ
• ช
• ้
• L
• A
• B
• A
• ช
• น
• ิ
• ด
• เ
• ด
• ี
• ย
• ว
• ใ
• ห
• ้
• ป
• ร
• ะ
• ส
• ิ
• ท
• ธ
• ิ
• ผ
• ล
• ใ
• น
• ก
• า
• ร
• ข
• ย
• า
• ย
• ห
• ล
• อ
• ด
• ล
• ม
• แ
• ล
• ะ
• ล
• ด
• e
• x
• a
• c
• e
• r
• b
• a
• t
• i
• o
• n
• ด
• ้
• อ
• ย
• ก
• ว
• ่
• า
• ก
• า
• ร
• ใ
• ห
• ้
• ค
• ู
• ่
• ผ
• ส
• ม
• L
• A
• B
• A
• +
• L
• A
• M
• A
• ใ
• น
• ผ
• ู
• ้
• ป
• ่
• ว
• ย
• ท
• ี
• ่
• ม
• ี
• อ
• า
• ก
• า
• ร
• ม
• า
• ก
•
• ข
• ้
• อ
• ง
• .
• (
• L
• A
• M
• A
• )
• :
• แ
• ม
• ้
• L
• A
• M
• A
• m
• o
• n
• o
• t
• h
• e
• r
• a
• p
• y
• จ
• ะ
• ม
• ี
• ป
• ร
• ะ
• ส
• ิ
• ท
• ธ
• ิ
• ภ
• า
• พ
• ด
• ี
• แ
• ต
• ่
• ต
• า
• ม
• แ
• น
• ว
• ท
• า
• ง
• G
• O
• L
• D
• ฉ
• บ
• ั
• บ
• ป
• ร
• ั
• บ
• ป
• ร
• ุ
• ง
• ใ
• ห
• ม
• ่
• แ
• น
• ะ
• น
• ำ
• ใ
• ห
• ้
• เ
• ร
• ิ
• ่
• ม
• ด
• ้
• ว
• ย
• L
• A
• B
• A
• +
• L
• A
• M
• A
• ใ
• น
• ผ
• ู
• ้
• ป
• ่
• ว
• ย
• ก
• ล
• ุ
• ่
• ม
• ท
• ี
• ่
• ม
• ี
• อ
• า
• ก
• า
• ร
• ช
• ั
• ด
• เ
• จ
• น
•
• ข
• ้
• อ
• จ
• .
• (
• L
• A
• B
• A
• +
• L
• A
• M
• A
• +
• I
• C
• S
• )
• :
• T
• r
• i
• p
• l
• e
• t
• h
• e
• r
• a
• p
• y
• ม
• ี
• ข
• ้
• อ
• บ
• ่
• ง
• ช
• ี
• ้
• เ
• ฉ
• พ
• า
• ะ
• ใ
• น
• ผ
• ู
• ้
• ป
• ่
• ว
• ย
• ท
• ี
• ่
• ม
• ี
• ป
• ร
• ะ
• ว
• ั
• ต
• ิ
• e
• x
• a
• c
• e
• r
• b
• a
• t
• i
• o
• n
• s
• บ
• ่
• อ
• ย
• ค
• ร
• ั
• ้
• ง
• ร
• ่
• ว
• ม
• ก
• ั
• บ
• ม
• ี
• b
• l
• o
• o
• d
• e
• o
• s
• i
• n
• o
• p
• h
• i
• l
• s
• ต
• ั
• ้
• ง
• แ
• ต
• ่
• 3
• 0
• 0
• c
• e
• l
• l
• s
• /
• u
• L
• ข
• ึ
• ้
• น
• ไ
• ป
• ก
• า
• ร
• ใ
• ห
• ้
• I
• C
• S
• โ
• ด
• ย
• ไ
• ม
• ่
• ม
• ี
• ข
• ้
• อ
• บ
• ่
• ง
• ช
• ี
• ้
• เ
• พ
• ิ
• ่
• ม
• ค
• ว
• า
• ม
• เ
• ส
• ี
• ่
• ย
• ง
• ต
• ่
• อ
• ก
• า
• ร
• เ
• ก
• ิ
• ด
• ป
• อ
• ด
• อ
• ั
• ก
• เ
• ส
• บ
• ต
• ิ
• ด
• เ
• ช
• ื
• ้
• อ
• (
• p
• n
• e
• u
• m
• o
• n
• i
• a
• )</t>
        </is>
      </c>
      <c r="L125" s="186" t="n"/>
      <c r="M125" s="186" t="inlineStr">
        <is>
          <t>Pulmonary</t>
        </is>
      </c>
      <c r="N125" s="186" t="inlineStr">
        <is>
          <t>COPD</t>
        </is>
      </c>
      <c r="O125" s="185" t="inlineStr">
        <is>
          <t>Clinic</t>
        </is>
      </c>
      <c r="P125" s="186" t="inlineStr">
        <is>
          <t>[SOURCE: Mock Pharmtutor 2024 Set 1 ข้อ 62]</t>
        </is>
      </c>
      <c r="Q125" s="185" t="inlineStr">
        <is>
          <t>ข้อสอบจำลอง</t>
        </is>
      </c>
      <c r="R125" s="185" t="inlineStr">
        <is>
          <t>Mock Pharmtutor 2024</t>
        </is>
      </c>
      <c r="S125" s="185" t="n"/>
    </row>
    <row r="126" ht="24" customHeight="1" s="49">
      <c r="A126" s="185" t="n">
        <v>124</v>
      </c>
      <c r="B126" s="186" t="n"/>
      <c r="C126" s="186"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D126" s="186" t="n"/>
      <c r="E126" s="186" t="inlineStr">
        <is>
          <t>TdaP</t>
        </is>
      </c>
      <c r="F126" s="186" t="inlineStr">
        <is>
          <t>IPV</t>
        </is>
      </c>
      <c r="G126" s="186" t="inlineStr">
        <is>
          <t>Influenza Vaccine</t>
        </is>
      </c>
      <c r="H126" s="186" t="inlineStr">
        <is>
          <t>SarCoV2 Vaccine</t>
        </is>
      </c>
      <c r="I126" s="186" t="inlineStr">
        <is>
          <t>Pneumococcal Vaccine</t>
        </is>
      </c>
      <c r="J126" s="185" t="inlineStr">
        <is>
          <t>2</t>
        </is>
      </c>
      <c r="K126" s="186" t="inlineStr">
        <is>
          <t>✅ คำตอบที่ถูกต้อง: ข้อ ข. IPV
🎯 ทำไมข้อนี้ถึงถูก:
🎯 ทำไมข้อนี้ถึงถูก: ตามแนวทางเวชปฏิบัติ GOLD 2023 และ CDC/ACIP วัคซีนหลักที่แนะนำสำหรับผู้ป่วย COPD เพื่อลดอัตราการเกิด acute exacerbations, ปอดอักเสบรุนแรง และการนอนโรงพยาบาล ได้แก่ Influenza vaccine, Pneumococcal vaccines (PCV20 หรือ PCV15 ตามด้วย PPSV23), Tdap (ป้องกัน pertussis ในผู้ใหญ่ที่ไม่เคยได้ตอนวัยรุ่น), COVID-19 vaccine (SarCoV2) และ Zoster vaccine ส่วน IPV (Inactivated Poliovirus Vaccine) ไม่ได้อยู่ในคำแนะนำประจำสำหรับผู้ป่วย COPD ทั่วไป
🔍 ข้ออื่นผิดเพราะอะไร:
• ข้อ ก. TdaP: ผิดเพราะเป็นวัคซีนที่แนะนำให้ฉีดในผู้ป่วย COPD ผู้ใหญ่เพื่อป้องกันโรคไอกรน (Pertussis) ซึ่งช่วยลดความเสี่ยงต่อการเกิดหลอดลมอักเสบและอาการกำเริบเฉียบพลัน
• ข้อ ค. Influenza Vaccine: ผิดเพราะเป็นวัคซีนสำคัญอันดับแรกที่แนะนำให้ฉีดเป็นประจำทุกปี (Annual vaccination) เนื่องจากช่วยลดการกำเริบรุนแรงและการเสียชีวิตในผู้ป่วย COPD ได้อย่างมีนัยสำคัญ
• ข้อ ง. SarCoV2 Vaccine: ผิดเพราะได้รับการแนะนำใน GOLD 2023 สำหรับผู้ป่วย COPD ทุกรายเพื่อป้องกันการติดเชื้อ SARS-CoV-2 ที่อาจก่อให้เกิดภาวะระบบหายใจล้มเหลวเฉียบพลัน
• ข้อ จ. Pneumococcal Vaccine: ผิดเพราะเป็นวัคซีนหลักที่แนะนำเพื่อป้องกันการติดเชื้อ Streptococcus pneumoniae ซึ่งเป็นสาเหตุสำคัญของ community-acquired pneumonia ในผู้ป่วย COPD</t>
        </is>
      </c>
      <c r="L126" s="186" t="n"/>
      <c r="M126" s="186" t="inlineStr">
        <is>
          <t>Pulmonary</t>
        </is>
      </c>
      <c r="N126" s="186" t="inlineStr">
        <is>
          <t>COPD</t>
        </is>
      </c>
      <c r="O126" s="185" t="inlineStr">
        <is>
          <t>Clinic</t>
        </is>
      </c>
      <c r="P126" s="186" t="inlineStr">
        <is>
          <t>[SOURCE: Mock Pharmtutor 2024 Set 2 ข้อ 41] [RECONSTRUCTED: แก้ไข FNKC 2023 เป็น GOLD 2023 เพื่อความถูกต้องตามมาตรฐานสากล]</t>
        </is>
      </c>
      <c r="Q126" s="185" t="inlineStr">
        <is>
          <t>ข้อสอบจำลอง</t>
        </is>
      </c>
      <c r="R126" s="185" t="inlineStr">
        <is>
          <t>Mock Pharmtutor 2024</t>
        </is>
      </c>
      <c r="S126" s="185" t="n"/>
    </row>
    <row r="127" ht="24" customHeight="1" s="49">
      <c r="A127" s="185" t="n">
        <v>125</v>
      </c>
      <c r="B127" s="186" t="n"/>
      <c r="C127" s="186" t="inlineStr">
        <is>
          <t>ผู้ป่วยชายไทยอายุ 55 ปี ถูกวินิจฉัยว่าเป็นโรคปอดอุดกั้นเรื้อรังตั้งแต่อายุ 42 ปี ปัจจุบันยังคงสูบบุหรี่วันละ 4-5 มวนต่อวัน วันนี้ถูกส่งเข้าโรงพยาบาลที่ห้องฉุกเฉินด้วยอาการหายใจหอบเหนื่อยติดขัด รวมถึงมีเสมหะเป็นปริมาณมาก ยาในข้อใดเป็นยาทางเลือกแรกในการรักษาอาการผู้ป่วยรายนี้ในขณะเกิดภาวะฉุกเฉิน</t>
        </is>
      </c>
      <c r="D127" s="186" t="n"/>
      <c r="E127" s="186" t="inlineStr">
        <is>
          <t>LABA</t>
        </is>
      </c>
      <c r="F127" s="186" t="inlineStr">
        <is>
          <t>LAMA</t>
        </is>
      </c>
      <c r="G127" s="186" t="inlineStr">
        <is>
          <t>SABA</t>
        </is>
      </c>
      <c r="H127" s="186" t="inlineStr">
        <is>
          <t>SABA + SAMA</t>
        </is>
      </c>
      <c r="I127" s="186" t="inlineStr">
        <is>
          <t>LABA + LAMA + ICS</t>
        </is>
      </c>
      <c r="J127" s="185" t="inlineStr">
        <is>
          <t>1</t>
        </is>
      </c>
      <c r="K127" s="186" t="inlineStr">
        <is>
          <t>✅ คำตอบที่ถูกต้อง: ข้อ ก. LABA
🎯 ทำไมข้อนี้ถึงถูก:
🎯 ทำไมข้อนี้ถึงถูก: ตามเฉลยของแบบทดสอบชุดนี้เลือกข้อ ก. LABA (หมายเหตุสำคัญทางวิชาการ: ตามแนวทางเวชปฏิบัติมาตรฐานสากล GOLD 2023/2024 ยาทางเลือกแรกที่ถูกต้องแท้จริงในการกู้ชีพภาวะ COPD exacerbation ในห้องฉุกเฉินคือ Short-Acting Bronchodilators ได้แก่ SABA (Salbutamol) หรือ SABA + SAMA (Salbutamol + Ipratropium) พ่นสูดทาง Nebulizer หรือ MDI with spacer เพื่อขยายหลอดลมทันที ส่วน LABA/LAMA เป็นยาควบคุมอาการระยะยาว ไม่นำมาใช้เป็นยาทางเลือกแรกในภาวะฉุกเฉิน)
🔍 ข้ออื่นผิดเพราะอะไร:
• ข้อ ข. LAMA: ผิดเพราะ Long-Acting Muscarinic Antagonist (เช่น Tiotropium) ออกฤทธิ์ช้า ใช้เพื่อการควบคุมโรคลดการกำเริบระยะยาว ไม่ใช้ในภาวะฉุกเฉิน
• ข้อ ค. SABA: แม้ในทางปฏิบัติสากล SABA จะเป็นยาขยายหลอดลมออกฤทธิ์เร็วทางเลือกแรก แต่ตัวเลือกของชุดข้อสอบต้นฉบับไม่ได้เฉลยข้อนี้
• ข้อ ง. SABA + SAMA: แม้ในทางปฏิบัติสากลการให้ SABA ร่วมกับ SAMA พ่นร่วมกันจะให้ผลขยายหลอดลมในภาวะฉุกเฉินได้ดีที่สุด แต่ตัวเลือกของชุดข้อสอบต้นฉบับไม่ได้เฉลยข้อนี้
• ข้อ จ. LABA + LAMA + ICS: ผิดเพราะเป็นยาพ่นควบคุมอาการระยะยาวสูตรสามตัวยา (Triple therapy) สำหรับผู้ป่วย COPD กลุ่ม E ที่มีอาการกำเริบบ่อยและมี eosinophils สูง ไม่ใช่ยาที่ใช้ในห้องฉุกเฉิน</t>
        </is>
      </c>
      <c r="L127" s="186" t="n"/>
      <c r="M127" s="186" t="inlineStr">
        <is>
          <t>Pulmonary</t>
        </is>
      </c>
      <c r="N127" s="186" t="inlineStr">
        <is>
          <t>COPD</t>
        </is>
      </c>
      <c r="O127" s="185" t="inlineStr">
        <is>
          <t>Clinic</t>
        </is>
      </c>
      <c r="P127" s="186" t="inlineStr">
        <is>
          <t>[SOURCE: Mock Pharmtutor 2024 Set 2 ข้อ 58] [NEED_REVIEW: ต้นฉบับเฉลยข้อ ก (LABA) ซึ่งคลาดเคลื่อนจากหลักสากล GOLD 2023 ที่กำหนดให้ SABA หรือ SABA+SAMA เป็นยาทางเลือกแรกในห้องฉุกเฉิน ได้บันทึกหมายเหตุชี้แจงไว้อย่างโปร่งใส]</t>
        </is>
      </c>
      <c r="Q127" s="185" t="inlineStr">
        <is>
          <t>ข้อสอบจำลอง</t>
        </is>
      </c>
      <c r="R127" s="185" t="inlineStr">
        <is>
          <t>Mock Pharmtutor 2024</t>
        </is>
      </c>
      <c r="S127" s="185" t="n"/>
    </row>
    <row r="128" ht="13.2" customHeight="1" s="49">
      <c r="A128" s="185" t="n">
        <v>126</v>
      </c>
      <c r="B128" s="186" t="n"/>
      <c r="C128" s="186" t="inlineStr">
        <is>
          <t>โดยผู้ป่วยดังกล่าวมีการวัดสมรรถภาพปอดได้ค่า FEV1 เท่ากับ 68% mMRC = 3 ผู้ป่วยรายนี้จัดมีการทำงานของปอดอยู่ระดับใดตาม GOLD guideline</t>
        </is>
      </c>
      <c r="D128" s="186" t="n"/>
      <c r="E128" s="186" t="inlineStr">
        <is>
          <t>GOLD 1</t>
        </is>
      </c>
      <c r="F128" s="186" t="inlineStr">
        <is>
          <t>GOLD 2</t>
        </is>
      </c>
      <c r="G128" s="186" t="inlineStr">
        <is>
          <t>GOLD 3</t>
        </is>
      </c>
      <c r="H128" s="186" t="inlineStr">
        <is>
          <t>GOLD 4</t>
        </is>
      </c>
      <c r="I128" s="186" t="inlineStr">
        <is>
          <t>GOLD 5</t>
        </is>
      </c>
      <c r="J128" s="185" t="inlineStr">
        <is>
          <t>2</t>
        </is>
      </c>
      <c r="K128" s="186" t="inlineStr">
        <is>
          <t>✅ คำตอบที่ถูกต้อง: ข้อ ข. GOLD 2
🎯 ทำไมข้อนี้ถึงถูก:
🎯 ทำไมข้อนี้ถึงถูก: การจัดระดับความรุนแรงของการอุดกั้นทางเดินหายใจตาม GOLD Spirometric Classification (ประเมินค่า post-bronchodilator FEV1): GOLD 1 (Mild) FEV1 &gt;= 80%, GOLD 2 (Moderate) 50% &lt;= FEV1 &lt; 80%, GOLD 3 (Severe) 30% &lt;= FEV1 &lt; 50%, และ GOLD 4 (Very Severe) FEV1 &lt; 30% ผู้ป่วยรายนี้มีค่า FEV1 = 68% ซึ่งอยู่ในช่วง 50% ถึง 79% จึงจัดอยู่ในระดับ GOLD 2 (Moderate)
🔍 ข้ออื่นผิดเพราะอะไร:
• ข้อ ก. GOLD 1: ผิดเพราะ GOLD 1 (Mild) ต้องมีค่า FEV1 ตั้งแต่ 80% ของค่ามาตรฐานขึ้นไป (FEV1 &gt;= 80% predicted)
• ข้อ ค. GOLD 3: ผิดเพราะ GOLD 3 (Severe) มีค่า FEV1 อยู่ในช่วง 30% ถึงน้อยกว่า 50% ของค่ามาตรฐาน
• ข้อ ง. GOLD 4: ผิดเพราะ GOLD 4 (Very Severe) มีค่า FEV1 น้อยกว่า 30% ของค่ามาตรฐาน
• ข้อ จ. GOLD 5: ผิดเพราะในเกณฑ์มาตรฐานของ GOLD guideline มีการจำแนกระดับสมรรถภาพปอดเพียง 4 ระดับเท่านั้น (ไม่มีระดับ GOLD 5)</t>
        </is>
      </c>
      <c r="L128" s="186" t="n"/>
      <c r="M128" s="186" t="inlineStr">
        <is>
          <t>Pulmonary</t>
        </is>
      </c>
      <c r="N128" s="186" t="inlineStr">
        <is>
          <t>COPD</t>
        </is>
      </c>
      <c r="O128" s="185" t="inlineStr">
        <is>
          <t>Clinic</t>
        </is>
      </c>
      <c r="P128" s="186" t="inlineStr">
        <is>
          <t>[SOURCE: Mock Pharmtutor 2024 Set 2 ข้อ 59]</t>
        </is>
      </c>
      <c r="Q128" s="185" t="inlineStr">
        <is>
          <t>ข้อสอบจำลอง</t>
        </is>
      </c>
      <c r="R128" s="185" t="inlineStr">
        <is>
          <t>Mock Pharmtutor 2024</t>
        </is>
      </c>
      <c r="S128" s="185" t="n"/>
    </row>
    <row r="129" ht="13.2" customHeight="1" s="49">
      <c r="A129" s="185" t="n">
        <v>127</v>
      </c>
      <c r="B129" s="186" t="n"/>
      <c r="C129" s="186"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จากการวินิจฉัยเบื้องต้นแพทย์วินิจฉัยว่า เด็กหญิงสุดสวยมีอาการของโรคหอบหืด ดังนั้นวันนี้แพทย์จึงสั่งยารักษาและบรรเทาอาการให้กับผู้ป่วยรายนี้ ยาในข้อใดเป็นทางเลือกแรกในการรักษาของผู้ป่วยรายนี้ตาม GINA 2023</t>
        </is>
      </c>
      <c r="D129" s="186" t="n"/>
      <c r="E129" s="186" t="inlineStr">
        <is>
          <t>Fluticasone MDI</t>
        </is>
      </c>
      <c r="F129" s="186" t="inlineStr">
        <is>
          <t>Salbutamol MDI</t>
        </is>
      </c>
      <c r="G129" s="186" t="inlineStr">
        <is>
          <t>Fluticasone + Salmeterol DPI</t>
        </is>
      </c>
      <c r="H129" s="186" t="inlineStr">
        <is>
          <t>Ipratropium + Fenoterol DPI</t>
        </is>
      </c>
      <c r="I129" s="186" t="inlineStr">
        <is>
          <t>Fluticasone + Formoterol DPI</t>
        </is>
      </c>
      <c r="J129" s="185" t="inlineStr">
        <is>
          <t>5</t>
        </is>
      </c>
      <c r="K129" s="186" t="inlineStr">
        <is>
          <t>✅ คำตอบที่ถูกต้อง: ข้อ จ. Fluticasone + Formoterol DPI
🎯 ทำไมข้อนี้ถึงถูก:
🎯 ทำไมข้อนี้ถึงถูก: ตามเฉลยของชุดข้อสอบเลือกข้อ จ. ซึ่งอิงตามกระบวนทัศน์หลักของแนวทาง GINA ยุคใหม่ที่มุ่งเน้นการใช้สูตรยาผสม Inhaled Corticosteroid ร่วมกับ Formoterol (ICS-Formoterol) เป็นแกนหลักทั้งการควบคุมและการบรรเทาอาการ (Anti-inflammatory reliever) (หมายเหตุทางคลินิก: สำหรับเด็กเล็กอายุ 4 ขวบ หรือน้อยกว่า 5 ปี รูปแบบอุปกรณ์สูดพ่นที่เหมาะสมคือ MDI with spacer and mask ไม่ควรใช้ DPI เนื่องจากเด็กเล็กไม่สามารถสูดลมหายใจเข้าได้เร็วและแรงพอที่จะกระจายผงยาแห้งได้)
🔍 ข้ออื่นผิดเพราะอะไร:
• ข้อ ก. Fluticasone MDI: แม้ในทางเวชปฏิบัติสำหรับเด็กอายุไม่เกิน 5 ปี Daily low dose ICS MDI with spacer จะเป็น preferred controller แต่ตัวเลือกต้นฉบับไม่ได้เฉลยข้อนี้
• ข้อ ข. Salbutamol MDI: ผิดเพราะ SABA เป็นเพียง reliever บรรเทาอาการชั่วคราว ไม่สามารถรักษาพยาธิสภาพการอักเสบเรื้อรังของหลอดลมได้ และ GINA ไม่แนะนำให้ใช้ SABA เดี่ยวๆ โดยไม่มี ICS
• ข้อ ค. Fluticasone + Salmeterol DPI: ผิดเพราะ Salmeterol มี onset of action ช้า (10-20 นาที) ไม่สามารถใช้เป็น reliever ได้ และรูปแบบ DPI ไม่เหมาะสำหรับเด็กอายุ 4 ขวบ
• ข้อ ง. Ipratropium + Fenoterol DPI: ผิดเพราะไม่ใช่ first-line maintenance therapy สำหรับโรคหอบหืดตาม GINA และรูปแบบ DPI ไม่เหมาะสมกับเด็กเล็ก</t>
        </is>
      </c>
      <c r="L129" s="186" t="n"/>
      <c r="M129" s="186" t="inlineStr">
        <is>
          <t>Pulmonary</t>
        </is>
      </c>
      <c r="N129" s="186" t="inlineStr">
        <is>
          <t>Asthma</t>
        </is>
      </c>
      <c r="O129" s="185" t="inlineStr">
        <is>
          <t>Clinic</t>
        </is>
      </c>
      <c r="P129" s="186" t="inlineStr">
        <is>
          <t>[SOURCE: Mock Pharmtutor 2024 Set 2 ข้อ 62] [NEED_REVIEW: ต้นฉบับเฉลยข้อ จ ตามแนวคิด ICS-Formoterol ของ GINA แต่ในทางปฏิบัติเด็กอายุ 4 ขวบต้องใช้อุปกรณ์พ่นยาชนิด MDI with spacer]</t>
        </is>
      </c>
      <c r="Q129" s="185" t="inlineStr">
        <is>
          <t>ข้อสอบจำลอง</t>
        </is>
      </c>
      <c r="R129" s="185" t="inlineStr">
        <is>
          <t>Mock Pharmtutor 2024</t>
        </is>
      </c>
      <c r="S129" s="185" t="n"/>
    </row>
    <row r="130" ht="13.2" customHeight="1" s="49">
      <c r="A130" s="185" t="n">
        <v>128</v>
      </c>
      <c r="B130" s="186" t="n"/>
      <c r="C130" s="186" t="inlineStr">
        <is>
          <t>ข้อใดคือข้อแนะนำของการใช้ Salbutamol MDI (MCQ ธ.ค. 66)</t>
        </is>
      </c>
      <c r="D130" s="186" t="n"/>
      <c r="E130" s="186" t="inlineStr">
        <is>
          <t>หายใจออกทางปาก ช้า ลึก</t>
        </is>
      </c>
      <c r="F130" s="186" t="inlineStr">
        <is>
          <t>หายใจออกทางปาก เร็ว ลึก</t>
        </is>
      </c>
      <c r="G130" s="186" t="inlineStr">
        <is>
          <t>หายใจเข้าทางปาก ช้า ลึก</t>
        </is>
      </c>
      <c r="H130" s="186" t="inlineStr">
        <is>
          <t>หายใจเข้าทางปาก เร็ว ลึก</t>
        </is>
      </c>
      <c r="I130" s="186" t="inlineStr">
        <is>
          <t>หายใจเข้าทางปาก เร็ว แรง ลึก</t>
        </is>
      </c>
      <c r="J130" s="185" t="inlineStr">
        <is>
          <t>3</t>
        </is>
      </c>
      <c r="K130" s="186" t="inlineStr">
        <is>
          <t>✅ คำตอบที่ถูกต้อง: ข้อ ค. หายใจเข้าทางปาก ช้า ลึก
🎯 ทำไมข้อนี้ถึงถูก:
🎯 ทำไมข้อนี้ถึงถูก: เทคนิคการพ่นยาสูดพ่นชนิดขนาดยากำหนด (Metered-Dose Inhaler: MDI) ที่ถูกต้องคือ ขณะกดยาจะต้อง 'สูดลมหายใจเข้าทางปากช้าๆ และลึกๆ' (Slow and deep inhalation over 3-5 seconds) เพื่อให้ละอองยาที่มีความเร็วลอยตัวตามกระแสลมหายใจเข้าสู่หลอดลมส่วนล่างได้อย่างมีประสิทธิภาพ ลดการตกกระแทกที่ผนังช่องปากและคอหอย จากนั้นกลั้นหายใจประมาณ 10 วินาที
🔍 ข้ออื่นผิดเพราะอะไร:
• ข้อ ก. หายใจออกทางปาก ช้า ลึก: ผิดเพราะเป็นขั้นตอนก่อนการสูดยา โดยต้องหายใจออกทางปากอย่างนุ่มนวลให้สุดก่อน แต่ไม่ใช่เทคนิคขณะรับยาเข้าสู่ปอด
• ข้อ ข. หายใจออกทางปาก เร็ว ลึก: ผิดเพราะการหายใจออกอย่างรวดเร็วอาจทำให้เกิดหลอดลมตีบตัวและเหนื่อยหอบ
• ข้อ ง. หายใจเข้าทางปาก เร็ว ลึก: ผิดเพราะการสูดลมหายใจเร็วเกินไปในอุปกรณ์ MDI จะทำให้ละอองยาชนกระแทกผนังคอหอยด้วยแรงเหวี่ยง (inertial impaction) ยาจึงไม่ลงสู่ปอด
• ข้อ จ. หายใจเข้าทางปาก เร็ว แรง ลึก: ผิดเพราะการสูดเร็ว แรง และลึก เป็นเทคนิคจำเพาะสำหรับเครื่องสูดยาชนิดผงแห้ง (Dry Powder Inhaler: DPI) เพื่อสร้างแรงลมไปปั่นกระจายผงยาออกจากตัวนำพา ไม่ใช่สำหรับ MDI</t>
        </is>
      </c>
      <c r="L130" s="186" t="n"/>
      <c r="M130" s="186" t="inlineStr">
        <is>
          <t>Pulmonary</t>
        </is>
      </c>
      <c r="N130" s="186" t="inlineStr">
        <is>
          <t>Asthma</t>
        </is>
      </c>
      <c r="O130" s="185" t="inlineStr">
        <is>
          <t>Clinic</t>
        </is>
      </c>
      <c r="P130" s="186" t="inlineStr">
        <is>
          <t>[SOURCE: Mock Pharmtutor 2024 Set 2 ข้อ 63]</t>
        </is>
      </c>
      <c r="Q130" s="185" t="inlineStr">
        <is>
          <t>ข้อสอบจำลอง</t>
        </is>
      </c>
      <c r="R130" s="185" t="inlineStr">
        <is>
          <t>Mock Pharmtutor 2024</t>
        </is>
      </c>
      <c r="S130" s="185" t="n"/>
    </row>
    <row r="131">
      <c r="A131" s="185" t="n">
        <v>129</v>
      </c>
      <c r="B131" s="186"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t>
        </is>
      </c>
      <c r="C131" s="186" t="inlineStr">
        <is>
          <t>จากข้อมูลทางคลินิกข้างต้น ข้อใดเป็นการประเมินและจัดระดับความรุนแรงของโรคในผู้ป่วยรายนี้ได้อย่างถูกต้องตาม ARIA Classification</t>
        </is>
      </c>
      <c r="D131" s="186" t="n"/>
      <c r="E131" s="186" t="inlineStr">
        <is>
          <t>Allergic rhinitis - mild intermittent</t>
        </is>
      </c>
      <c r="F131" s="186" t="inlineStr">
        <is>
          <t>Allergic rhinitis - moderate to severe intermittent</t>
        </is>
      </c>
      <c r="G131" s="186" t="inlineStr">
        <is>
          <t>Allergic rhinitis - moderate to severe persistent</t>
        </is>
      </c>
      <c r="H131" s="186" t="inlineStr">
        <is>
          <t>Allergic asthma - mild persistent</t>
        </is>
      </c>
      <c r="I131" s="186" t="inlineStr">
        <is>
          <t>Allergic asthma - moderate to severe intermittent</t>
        </is>
      </c>
      <c r="J131" s="185" t="inlineStr">
        <is>
          <t>3</t>
        </is>
      </c>
      <c r="K131" s="186" t="inlineStr">
        <is>
          <t>✅ คำตอบที่ถูกต้อง: ข้อ ค. Allergic rhinitis - moderate to severe persistent
🎯 ทำไมข้อนี้ถึงถูก:
🎯 ทำไมข้อนี้ถึงถูก: ตามเกณฑ์การจัดระดับความรุนแรงของโรคเยื่อบุจมูกอักเสบจากภูมิแพ้ (ARIA Classification):
1) ระยะเวลา (Duration): มีอาการ ≥ 4 วัน/สัปดาห์ และติดต่อกัน ≥ 4 สัปดาห์ จัดเป็น Persistent
2) ความรุนแรง (Severity): มีอาการรบกวนการนอนหลับ รบกวนการทำงาน หรือกระทบต่อกิจกรรมในชีวิตประจำวัน จัดเป็น Moderate-to-severe
ดังนั้น ผู้ป่วยรายนี้จึงจัดอยู่ในกลุ่ม Moderate to severe persistent allergic rhinitis
🔍 ข้ออื่นผิดเพราะอะไร:
• ข้อ ก. Mild intermittent: Intermittent ต้องมีอาการ &lt; 4 วัน/สัปดาห์ หรือ &lt; 4 สัปดาห์ติดต่อกัน และ Mild ต้องไม่มีผลกระทบต่อการนอนหรือการทำงาน
• ข้อ ข. Moderate to severe intermittent: ผู้ป่วยมีอาการต่อเนื่องนานหลายเดือนสัปดาห์ละ 4-5 วัน จึงเข้าเกณฑ์ persistent ไม่ใช่ intermittent
• ข้อ ง. และ ข้อ จ. Allergic asthma: ผู้ป่วยไม่มีอาการหอบเหนื่อย ไม่มีเสียงหวีด และตรวจไม่พบภาวะหลอดลมตีบ จึงไม่ใช่โรคหอบหืด
• --</t>
        </is>
      </c>
      <c r="L131" s="186" t="n"/>
      <c r="M131" s="186" t="inlineStr">
        <is>
          <t>Pulmonary</t>
        </is>
      </c>
      <c r="N131" s="186" t="inlineStr">
        <is>
          <t>Allergic Rhinitis</t>
        </is>
      </c>
      <c r="O131" s="185" t="inlineStr">
        <is>
          <t>Clinic</t>
        </is>
      </c>
      <c r="P131" s="186" t="inlineStr">
        <is>
          <t>ข้อ 41 Mock RxCU83</t>
        </is>
      </c>
      <c r="Q131" s="185" t="inlineStr">
        <is>
          <t>ข้อสอบจำลอง</t>
        </is>
      </c>
      <c r="R131" s="185" t="inlineStr">
        <is>
          <t>Mock RxCU83 ชุดที่ 1</t>
        </is>
      </c>
      <c r="S131" s="185" t="inlineStr">
        <is>
          <t>CASE_MOCK83_03</t>
        </is>
      </c>
    </row>
    <row r="132">
      <c r="A132" s="185" t="n">
        <v>130</v>
      </c>
      <c r="B132" s="186"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t>
        </is>
      </c>
      <c r="C132" s="186" t="inlineStr">
        <is>
          <t>แนวทางการรักษาทางยาที่เหมาะสมที่สุดสำหรับผู้ป่วยรายนี้ตามแนวทางเวชปฏิบัติการรักษาโรคจมูกอักเสบภูมิแพ้ในคนไทย พ.ศ. 2565 คือข้อใด</t>
        </is>
      </c>
      <c r="D132" s="186" t="n"/>
      <c r="E132" s="186" t="inlineStr">
        <is>
          <t>รับประทาน CPM 4 mg วันละ 1 เม็ดตามเดิม</t>
        </is>
      </c>
      <c r="F132" s="186" t="inlineStr">
        <is>
          <t>หยุด CPM และใช้ Fexofenadine 180 mg รับประทานเฉพาะเมื่อมีอาการ</t>
        </is>
      </c>
      <c r="G132" s="186" t="inlineStr">
        <is>
          <t>รับประทาน Fexofenadine 180 mg วันละ 1 เม็ดก่อนนอน ต่อเนื่อง 2 สัปดาห์</t>
        </is>
      </c>
      <c r="H132" s="186" t="inlineStr">
        <is>
          <t>รับประทาน Montelukast 10 mg วันละ 1 เม็ด ประเมินอีกครั้ง 2 สัปดาห์</t>
        </is>
      </c>
      <c r="I132" s="186" t="inlineStr">
        <is>
          <t>ใช้ยาพ่นจมูก Mometasone furoate พ่นจมูกต่อเนื่องสม่ำเสมอ แล้วนัดประเมินอีกครั้ง 2 สัปดาห์</t>
        </is>
      </c>
      <c r="J132" s="185" t="inlineStr">
        <is>
          <t>5</t>
        </is>
      </c>
      <c r="K132" s="186" t="inlineStr">
        <is>
          <t>✅ คำตอบที่ถูกต้อง: ข้อ จ. ใช้ยาพ่นจมูก Mometasone furoate พ่นจมูกต่อเนื่องสม่ำเสมอ แล้วนัดประเมินอีกครั้ง 2 สัปดาห์
🎯 ทำไมข้อนี้ถึงถูก:
🎯 ทำไมข้อนี้ถึงถูก: ในผู้ป่วยที่ได้รับการวินิจฉัยเป็น Moderate-to-severe persistent allergic rhinitis ยาตัวเลือกแรกที่แนะนำและมีประสิทธิภาพสูงสุด (Most effective first-line therapy) คือ ยาสเตียรอยด์พ่นจมูก (Intranasal Corticosteroids: INCS เช่น Mometasone furoate หรือ Fluticasone furoate) โดยให้พ่นต่อเนื่องทุกวันอย่างสม่ำเสมอ แล้วนัดติดตามประเมินอาการที่ 2-4 สัปดาห์
🔍 ข้ออื่นผิดเพราะอะไร:
• ข้อ ก. รับประทาน CPM ตามเดิม: CPM มีฤทธิ์ทำให้ง่วงซึม รบกวนการทำงาน และมีประสิทธิภาพในการลดอาการคัดจมูกต่ำ ไม่เพียงพอต่อระดับความรุนแรงนี้
• ข้อ ข. และ ข้อ ค. Fexofenadine: ยากลุ่ม Oral 2nd gen antihistamine มีประสิทธิภาพลดอาการคัน จาม น้ำมูกไหลได้ดี แต่ลดอาการคัดแน่นจมูกได้น้อยกว่า INCS มาก
• ข้อ ง. Montelukast: เป็น leukotriene receptor antagonist แนะนำเป็นยาทางเลือกเสริม ไม่ใช่ยาเดี่ยวตัวเลือกแรกตามแนวทางเวชปฏิบัติ
• --</t>
        </is>
      </c>
      <c r="L132" s="186" t="n"/>
      <c r="M132" s="186" t="inlineStr">
        <is>
          <t>Pulmonary</t>
        </is>
      </c>
      <c r="N132" s="186" t="inlineStr">
        <is>
          <t>Allergic Rhinitis</t>
        </is>
      </c>
      <c r="O132" s="185" t="inlineStr">
        <is>
          <t>Clinic</t>
        </is>
      </c>
      <c r="P132" s="186" t="inlineStr">
        <is>
          <t>ข้อ 42 Mock RxCU83</t>
        </is>
      </c>
      <c r="Q132" s="185" t="inlineStr">
        <is>
          <t>ข้อสอบจำลอง</t>
        </is>
      </c>
      <c r="R132" s="185" t="inlineStr">
        <is>
          <t>Mock RxCU83 ชุดที่ 1</t>
        </is>
      </c>
      <c r="S132" s="185" t="inlineStr">
        <is>
          <t>CASE_MOCK83_03</t>
        </is>
      </c>
    </row>
    <row r="133">
      <c r="A133" s="185" t="n">
        <v>131</v>
      </c>
      <c r="B133" s="186"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t>
        </is>
      </c>
      <c r="C133" s="186" t="inlineStr">
        <is>
          <t>ผลข้างเคียงสำคัญที่ต้องเฝ้าระวังจากการใช้ยาพ่นจมูกแก้คัดจมูก Oxymetazoline ติดต่อกันเป็นเวลานานเกิน 3-5 วัน คือข้อใด</t>
        </is>
      </c>
      <c r="D133" s="186" t="n"/>
      <c r="E133" s="186" t="inlineStr">
        <is>
          <t>Glaucoma</t>
        </is>
      </c>
      <c r="F133" s="186" t="inlineStr">
        <is>
          <t>Epistaxis</t>
        </is>
      </c>
      <c r="G133" s="186" t="inlineStr">
        <is>
          <t>Rebound congestion (Rhinitis medicamentosa)</t>
        </is>
      </c>
      <c r="H133" s="186" t="inlineStr">
        <is>
          <t>HPA axis suppression</t>
        </is>
      </c>
      <c r="I133" s="186" t="inlineStr">
        <is>
          <t>Nasal septal perforation</t>
        </is>
      </c>
      <c r="J133" s="185" t="inlineStr">
        <is>
          <t>3</t>
        </is>
      </c>
      <c r="K133" s="186" t="inlineStr">
        <is>
          <t>✅ คำตอบที่ถูกต้อง: ข้อ ค. Rebound congestion (Rhinitis medicamentosa)
🎯 ทำไมข้อนี้ถึงถูก:
🎯 ทำไมข้อนี้ถึงถูก: ยาพ่นจมูกลดอาการคัดจมูกกลุ่ม Topical decongestants (เช่น Oxymetazoline, Xylometazoline) หากใช้ติดต่อกันเกิน 3-5 วัน จะทำให้หลอดเลือดเยื่อบุโพรงจมูกเกิดการดื้อยา (tachyphylaxis) และเกิดภาวะบวมคัดแน่นจมูกรุนแรงขึ้นกว่าเดิมเมื่อหมดฤทธิ์ยา เรียกว่าภาวะ Rebound nasal congestion หรือ Rhinitis medicamentosa
🔍 ข้ออื่นผิดเพราะอะไร:
• ข้อ ก. Glaucoma: เสี่ยงจากการใช้ยาสเตียรอยด์หรือยา anticholinergic หยอดตา
• ข้อ ข. Epistaxis: เลือดกำเดาไหลเป็นผลข้างเคียงเฉพาะที่จากการพ่นยาสเตียรอยด์พ่นจมูกผิดทิศทาง (พ่นเข้าหา nasal septum)
• ข้อ ง. HPA axis suppression: เป็นผลข้างเคียงทางระบบของการใช้ systemic corticosteroid ในขนาดสูงเป็นเวลานาน
• ข้อ จ. Nasal septal perforation: ผนังกั้นช่องจมูกทะลุ เกิดจากการใช้ยาพ่นสเตียรอยด์หรือสารเสพติดพ่นจมูกผิดวิธีอย่างรุนแรงเรื้อรัง
• --</t>
        </is>
      </c>
      <c r="L133" s="186" t="n"/>
      <c r="M133" s="186" t="inlineStr">
        <is>
          <t>Pulmonary</t>
        </is>
      </c>
      <c r="N133" s="186" t="inlineStr">
        <is>
          <t>Allergic Rhinitis</t>
        </is>
      </c>
      <c r="O133" s="185" t="inlineStr">
        <is>
          <t>Clinic</t>
        </is>
      </c>
      <c r="P133" s="186" t="inlineStr">
        <is>
          <t>ข้อ 43 Mock RxCU83</t>
        </is>
      </c>
      <c r="Q133" s="185" t="inlineStr">
        <is>
          <t>ข้อสอบจำลอง</t>
        </is>
      </c>
      <c r="R133" s="185" t="inlineStr">
        <is>
          <t>Mock RxCU83 ชุดที่ 1</t>
        </is>
      </c>
      <c r="S133" s="185" t="inlineStr">
        <is>
          <t>CASE_MOCK83_03</t>
        </is>
      </c>
    </row>
    <row r="134">
      <c r="A134" s="185" t="n">
        <v>132</v>
      </c>
      <c r="B134" s="186" t="n"/>
      <c r="C134" s="186" t="inlineStr">
        <is>
          <t>44. กลไกการออกฤทธิ์ในการลดอาการคัดจมูกของยา Oxymetazoline คือข้อใด</t>
        </is>
      </c>
      <c r="D134" s="186" t="n"/>
      <c r="E134" s="186" t="inlineStr">
        <is>
          <t>Alpha-1 และ Alpha-2 adrenergic agonist</t>
        </is>
      </c>
      <c r="F134" s="186" t="inlineStr">
        <is>
          <t>Beta-1 adrenergic agonist</t>
        </is>
      </c>
      <c r="G134" s="186" t="inlineStr">
        <is>
          <t>Muscarinic acetylcholine receptor agonist</t>
        </is>
      </c>
      <c r="H134" s="186" t="inlineStr">
        <is>
          <t>Acetylcholinesterase inhibitor</t>
        </is>
      </c>
      <c r="I134" s="186" t="inlineStr">
        <is>
          <t>Neuromuscular blocker</t>
        </is>
      </c>
      <c r="J134" s="185" t="inlineStr">
        <is>
          <t>1</t>
        </is>
      </c>
      <c r="K134" s="186" t="inlineStr">
        <is>
          <t>✅ คำตอบที่ถูกต้อง: ข้อ ก. Alpha-1 และ Alpha-2 adrenergic agonist
🎯 ทำไมข้อนี้ถึงถูก:
🎯 ทำไมข้อนี้ถึงถูก: Oxymetazoline เป็นยาในกลุ่ม Imidazoline derivative ออกฤทธิ์เป็น Direct Alpha-1 และ Alpha-2 adrenergic receptor agonist ทำให้เกิดการหดตัวของหลอดเลือดแดงและหลอดเลือดดำขนาดเล็ก (vasoconstriction) บริเวณเยื่อบุโพรงจมูก ส่งผลให้การบวมคั่งของเลือดลดลง ช่องทางเดินหายใจเปิดกว้างขึ้น บรรเทาอาการคัดจมูกได้อย่างรวดเร็ว
🔍 ข้ออื่นผิดเพราะอะไร:
• ข้อ ข. Beta-1 adrenergic agonist: กระตุ้นการทำงานของหัวใจ เพิ่มอัตราการเต้นและแรงบีบตัวของหัวใจ เช่น Dobutamine
• ข้อ ค. Muscarinic agonist: กระตุ้นระบบพาราซิมพาเทติก ทำให้สารคัดหลั่งเพิ่มขึ้นและหลอดลมหดเกร็ง
• ข้อ ง. Acetylcholinesterase inhibitor: เพิ่มระดับ acetylcholine ใช้รักษาโรคกล้ามเนื้ออ่อนแรง Myasthenia gravis หรือ Alzheimer's
• ข้อ จ. Neuromuscular blocker: ยาหย่อนกล้ามเนื้อลาย ใช้ในการดมยาสลบและการผ่าตัด
• --</t>
        </is>
      </c>
      <c r="L134" s="186" t="n"/>
      <c r="M134" s="186" t="inlineStr">
        <is>
          <t>Pulmonary</t>
        </is>
      </c>
      <c r="N134" s="186" t="inlineStr">
        <is>
          <t>Allergic Rhinitis</t>
        </is>
      </c>
      <c r="O134" s="185" t="inlineStr">
        <is>
          <t>Clinic</t>
        </is>
      </c>
      <c r="P134" s="186" t="inlineStr">
        <is>
          <t>ข้อ 44 Mock RxCU83</t>
        </is>
      </c>
      <c r="Q134" s="185" t="inlineStr">
        <is>
          <t>ข้อสอบจำลอง</t>
        </is>
      </c>
      <c r="R134" s="185" t="inlineStr">
        <is>
          <t>Mock RxCU83 ชุดที่ 1</t>
        </is>
      </c>
      <c r="S134" s="185" t="n"/>
    </row>
    <row r="135">
      <c r="A135" s="185" t="n">
        <v>133</v>
      </c>
      <c r="B135" s="186" t="n"/>
      <c r="C135" s="186" t="inlineStr">
        <is>
          <t>45. ยา Chlorpheniramine (CPM) จัดเป็น First-generation antihistamine ควรหลีกเลี่ยงหรือห้ามใช้ในผู้ป่วยโรคใดต่อไปนี้</t>
        </is>
      </c>
      <c r="D135" s="186" t="n"/>
      <c r="E135" s="186" t="inlineStr">
        <is>
          <t>ภาวะกลั้นปัสสาวะไม่อยู่ (Urinary incontinence)</t>
        </is>
      </c>
      <c r="F135" s="186" t="inlineStr">
        <is>
          <t>โรคหอบหืด (Asthma)</t>
        </is>
      </c>
      <c r="G135" s="186" t="inlineStr">
        <is>
          <t>โรคต่อมลูกหมากโต (Benign Prostatic Hyperplasia: BPH)</t>
        </is>
      </c>
      <c r="H135" s="186" t="inlineStr">
        <is>
          <t>โรคหัวใจเต้นผิดจังหวะ (Cardiac arrhythmia)</t>
        </is>
      </c>
      <c r="I135" s="186" t="inlineStr">
        <is>
          <t>ผู้ป่วยที่กำลังใช้ยาปฏิชีวนะ Erythromycin</t>
        </is>
      </c>
      <c r="J135" s="185" t="inlineStr">
        <is>
          <t>3</t>
        </is>
      </c>
      <c r="K135" s="186" t="inlineStr">
        <is>
          <t>✅ คำตอบที่ถูกต้อง: ข้อ ค. โรคต่อมลูกหมากโต (Benign Prostatic Hyperplasia: BPH)
🎯 ทำไมข้อนี้ถึงถูก:
🎯 ทำไมข้อนี้ถึงถูก: Chlorpheniramine มีฤทธิ์ปิดกั้นตัวรับ Muscarinic (Anticholinergic effect) อย่างมีนัยสำคัญ ส่งผลให้กล้ามเนื้อกระเพาะปัสสาวะคลายตัวและกล้ามเนื้อหูรูดทางเดินปัสสาวะหดเกร็ง ในผู้ป่วยโรคต่อมลูกหมากโต (BPH) ที่มีทางเดินปัสสาวะอุดกั้นอยู่เดิม การได้รับยานี้จะกระตุ้นให้เกิดภาวะปัสสาวะคั่งเฉียบพลัน (Acute urinary retention) ซึ่งเป็นอันตรายอย่างยิ่ง
🔍 ข้ออื่นผิดเพราะอะไร:
• ข้อ ก. ภาวะกลั้นปัสสาวะไม่อยู่: ฤทธิ์ anticholinergic ช่วยลดการบีบตัวของกระเพาะปัสสาวะ บางครั้งจึงนำมาใช้บำบัดภาวะ overactive bladder
• ข้อ ข. หอบหืด: ไม่ได้เป็นข้อห้ามใช้เด็ดขาด แม้จะมีคำเตือนเรื่องเสมหะเหนียวข้น
• ข้อ ง. หัวใจเต้นผิดจังหวะ: ยาที่ต้องระวัง QT prolongation คือ Terfenadine หรือ Astemizole ในอดีต ส่วน CPM มีความเสี่ยงต่ำ
• ข้อ จ. ผู้ที่ใช้ยาปฏิชีวนะ Erythromycin: CPM ไม่ได้มีอันตรกิริยารุนแรงที่ทำให้เกิด cardiac toxicity เหมือนยาต้านฮิสตามีนรุ่นเก่าบางชนิด
• --</t>
        </is>
      </c>
      <c r="L135" s="186" t="n"/>
      <c r="M135" s="186" t="inlineStr">
        <is>
          <t>Pulmonary</t>
        </is>
      </c>
      <c r="N135" s="186" t="inlineStr">
        <is>
          <t>Allergic Rhinitis</t>
        </is>
      </c>
      <c r="O135" s="185" t="inlineStr">
        <is>
          <t>Clinic</t>
        </is>
      </c>
      <c r="P135" s="186" t="inlineStr">
        <is>
          <t>ข้อ 45 Mock RxCU83</t>
        </is>
      </c>
      <c r="Q135" s="185" t="inlineStr">
        <is>
          <t>ข้อสอบจำลอง</t>
        </is>
      </c>
      <c r="R135" s="185" t="inlineStr">
        <is>
          <t>Mock RxCU83 ชุดที่ 1</t>
        </is>
      </c>
      <c r="S135" s="185" t="n"/>
    </row>
    <row r="136">
      <c r="A136" s="185" t="n">
        <v>134</v>
      </c>
      <c r="B136" s="186" t="n"/>
      <c r="C136" s="186" t="inlineStr">
        <is>
          <t>50. ปัจจัยทางสิ่งแวดล้อมและอาหารในข้อใด สามารถกระตุ้นหรือทำให้อาการของโรคจมูกอักเสบภูมิแพ้ (Allergic Rhinitis) กำเริบขึ้นได้</t>
        </is>
      </c>
      <c r="D136" s="186" t="n"/>
      <c r="E136" s="186" t="inlineStr">
        <is>
          <t>เครื่องดื่มแอลกอฮอล์</t>
        </is>
      </c>
      <c r="F136" s="186" t="inlineStr">
        <is>
          <t>สารกันเสียกลุ่มซัลไฟต์ (Sulfites) ในไวน์และอาหารแปรรูป</t>
        </is>
      </c>
      <c r="G136" s="186" t="inlineStr">
        <is>
          <t>อาหารรสจัดหรือเผ็ดร้อนที่กระตุ้นการหลั่งสารคัดหลั่ง</t>
        </is>
      </c>
      <c r="H136" s="186" t="inlineStr">
        <is>
          <t>ควันบุหรี่และการสูบบุหรี่</t>
        </is>
      </c>
      <c r="I136" s="186" t="inlineStr">
        <is>
          <t>ถูกทุกข้อ</t>
        </is>
      </c>
      <c r="J136" s="185" t="inlineStr">
        <is>
          <t>5</t>
        </is>
      </c>
      <c r="K136" s="186" t="inlineStr">
        <is>
          <t>✅ คำตอบที่ถูกต้อง: ข้อ จ. ถูกทุกข้อ
🎯 ทำไมข้อนี้ถึงถูก:
🎯 ทำไมข้อนี้ถึงถูก: ปัจจัยทั้ง 4 ประการล้วนเป็นสิ่งกระตุ้นอาการทางจมูก (Nasal triggers) โดย:
- แอลกอฮอล์: ทำให้เกิด peripheral vasodilation ส่งผลให้หลอดเลือดในโพรงจมูกขยายตัวและคัดจมูกมากขึ้น
- ซัลไฟต์: เป็นสารก่อภูมิแพ้และสารระคายเคืองที่กระตุ้น mast cell degranulation และทำให้หลอดลมหดเกร็ง
- อาหารรสจัด: กระตุ้นผ่าน parasympathetic nerve reflex เกิดภาวะ gustatory rhinitis
- ควันบุหรี่: เป็น airway irritant ที่ทำลาย cilia และเพิ่มการอักเสบของเยื่อบุทางเดินหายใจ
🔍 ข้ออื่นผิดเพราะอะไร:
• ข้อ ก. ข. ค. และ ง.: ล้วนเป็นคำตอบที่ถูกต้อง จึงต้องเลือกข้อ จ. ถูกทุกข้อ
• '''
• out_path = r'PLE CC Quiz\Markdown_Vault\Mock_RxCU83\Mock_RxCU83_Batch2.md'
• with open(out_path, 'w', encoding='utf-8') as f:
• f.write(md_content.strip() + '\n')
• print(f'Batch 2 written successfully to {out_path} (Size: {os.path.getsize(out_path)} bytes)')</t>
        </is>
      </c>
      <c r="L136" s="186" t="n"/>
      <c r="M136" s="186" t="inlineStr">
        <is>
          <t>Pulmonary</t>
        </is>
      </c>
      <c r="N136" s="186" t="inlineStr">
        <is>
          <t>Allergic Rhinitis</t>
        </is>
      </c>
      <c r="O136" s="185" t="inlineStr">
        <is>
          <t>Clinic</t>
        </is>
      </c>
      <c r="P136" s="186" t="inlineStr">
        <is>
          <t>ข้อ 50 Mock RxCU83</t>
        </is>
      </c>
      <c r="Q136" s="185" t="inlineStr">
        <is>
          <t>ข้อสอบจำลอง</t>
        </is>
      </c>
      <c r="R136" s="185" t="inlineStr">
        <is>
          <t>Mock RxCU83 ชุดที่ 1</t>
        </is>
      </c>
      <c r="S136" s="185" t="n"/>
    </row>
    <row r="137">
      <c r="A137" s="185" t="n">
        <v>135</v>
      </c>
      <c r="B137" s="186" t="n"/>
      <c r="C137" s="186" t="inlineStr">
        <is>
          <t>83. คำแนะนำด้านโภชนาการและการหลีกเลี่ยงอาหารในข้อใดต่อไปนี้ มีความสำคัญและเหมาะสมที่สุดสำหรับผู้ป่วยโรคหืด (Asthma) เพื่อป้องกันการกระตุ้นให้เกิดอาการหลอดลมหดเกร็งเฉียบพลัน (Bronchospasm)</t>
        </is>
      </c>
      <c r="D137" s="186" t="n"/>
      <c r="E137" s="186" t="inlineStr">
        <is>
          <t>หลีกเลี่ยงอาหารแปรรูป เครื่องดื่ม หรือผลไม้แห้งที่มีสารกันเสียกลุ่มซัลไฟต์ (Sulfites เช่น โซเดียมเมตาไบซัลไฟต์)</t>
        </is>
      </c>
      <c r="F137" s="186" t="inlineStr">
        <is>
          <t>รับประทานอาหารที่มีโพแทสเซียมสูงเพื่อช่วยขยายหลอดลม</t>
        </is>
      </c>
      <c r="G137" s="186" t="inlineStr">
        <is>
          <t>ดื่มกาแฟเข้มข้นวันละ 5 แก้วเพื่อรักษาอาการหอบหืดแทนยาพ่น</t>
        </is>
      </c>
      <c r="H137" s="186" t="inlineStr">
        <is>
          <t>หลีกเลี่ยงการรับประทานผักและผลไม้สดทุกชนิด</t>
        </is>
      </c>
      <c r="I137" s="186" t="inlineStr">
        <is>
          <t>ดื่มน้ำเย็นจัดทันทีหลังออกกำลังกาย</t>
        </is>
      </c>
      <c r="J137" s="185" t="inlineStr">
        <is>
          <t>1</t>
        </is>
      </c>
      <c r="K137" s="186" t="inlineStr">
        <is>
          <t>✅ คำตอบที่ถูกต้อง: ข้อ ก. หลีกเลี่ยงอาหารแปรรูป เครื่องดื่ม หรือผลไม้แห้งที่มีสารกันเสียกลุ่มซัลไฟต์ (Sulfites เช่น โซเดียมเมตาไบซัลไฟต์)
🎯 ทำไมข้อนี้ถึงถูก:
🎯 ทำไมข้อนี้ถึงถูก: สารกลุ่มซัลไฟต์ (Sulfites เช่น Sulfur dioxide, Sodium metabisulfite) ที่นิยมใช้เป็นสารกันเสียและสารกันหืนในไวน์ เบียร์ ผลไม้แห้ง ผักดอง และอาหารทะเลแปรรูป สามารถปล่อยก๊าซ Sulfur dioxide ออกมาในทางเดินหายใจ ซึ่งกระตุ้นเส้นประสาท Parasympathetic ทำให้เกิดหลอดลมหดเกร็งเฉียบพลันอย่างรุนแรง (Sulfite-induced bronchospasm) ในผู้ป่วยโรคหืดที่มีความไวต่อสารนี้
🔍 ข้ออื่นผิดเพราะอะไร:
• ข้อ ข. โพแทสเซียมไม่ได้ช่วยขยายหลอดลม
• ข้อ ค. แม้คาเฟอีนจะมีโครงสร้างคล้าย Theophylline แต่ออกฤทธิ์อ่อนมาก ไม่สามารถใช้แทนยาพ่นรักษาโรคหืดได้
• ข้อ ง. ผักและผลไม้สดมีสารต้านอนุมูลอิสระที่มีประโยชน์ต่อผู้ป่วยโรคหืด
• ข้อ จ. น้ำเย็นจัดอาจกระตุ้นหลอดลมหดตัวในบางราย
• --</t>
        </is>
      </c>
      <c r="L137" s="186" t="n"/>
      <c r="M137" s="186" t="inlineStr">
        <is>
          <t>Pulmonary</t>
        </is>
      </c>
      <c r="N137" s="186" t="inlineStr">
        <is>
          <t>Asthma</t>
        </is>
      </c>
      <c r="O137" s="185" t="inlineStr">
        <is>
          <t>Clinic</t>
        </is>
      </c>
      <c r="P137" s="186" t="inlineStr">
        <is>
          <t>ข้อ 83 Mock RxCU83 ชุดที่ 2</t>
        </is>
      </c>
      <c r="Q137" s="185" t="inlineStr">
        <is>
          <t>ข้อสอบจำลอง</t>
        </is>
      </c>
      <c r="R137" s="185" t="inlineStr">
        <is>
          <t>Mock RxCU83 ชุดที่ 2</t>
        </is>
      </c>
      <c r="S137" s="185" t="n"/>
    </row>
    <row r="138">
      <c r="A138" s="185" t="n">
        <v>136</v>
      </c>
      <c r="B138" s="186" t="n"/>
      <c r="C138" s="186" t="inlineStr">
        <is>
          <t>84. ผู้ป่วยโรคหืดรายหนึ่งมีอาการหอบกำเริบบ่อยครั้งหลังจากรับประทานยาแก้ปวดลดไข้ เภสัชกรสงสัยภาวะ Aspirin-Exacerbated Respiratory Disease (AERD) ยาแก้ปวดลดไข้ในข้อใดต่อไปนี้มีความปลอดภัยสูงสุดและแนะนำให้ใช้ในผู้ป่วยรายนี้</t>
        </is>
      </c>
      <c r="D138" s="186" t="n"/>
      <c r="E138" s="186" t="inlineStr">
        <is>
          <t>Paracetamol (ในขนาดต่ำไม่เกิน 1,000 mg ต่อครั้ง)</t>
        </is>
      </c>
      <c r="F138" s="186" t="inlineStr">
        <is>
          <t>Aspirin 325 mg</t>
        </is>
      </c>
      <c r="G138" s="186" t="inlineStr">
        <is>
          <t>Ibuprofen 400 mg</t>
        </is>
      </c>
      <c r="H138" s="186" t="inlineStr">
        <is>
          <t>Naproxen 250 mg</t>
        </is>
      </c>
      <c r="I138" s="186" t="inlineStr">
        <is>
          <t>Diclofenac 50 mg</t>
        </is>
      </c>
      <c r="J138" s="185" t="inlineStr">
        <is>
          <t>1</t>
        </is>
      </c>
      <c r="K138" s="186" t="inlineStr">
        <is>
          <t>✅ คำตอบที่ถูกต้อง: ข้อ ก. Paracetamol (ในขนาดต่ำไม่เกิน 1,000 mg ต่อครั้ง)
🎯 ทำไมข้อนี้ถึงถูก:
🎯 ทำไมข้อนี้ถึงถูก: ในผู้ป่วยภาวะ AERD (Samter's triad: Asthma + Nasal polyps + Aspirin/NSAID sensitivity) เกิดจากการยับยั้งเอนไซม์ COX-1 ทำให้กรดอะราคิโดนิกเปลี่ยนทิศทางไปสร้าง Leukotrienes ผ่านวิถี 5-LOX อย่างมหาศาล ทำให้หลอดลมหดเกร็งอย่างรุนแรง ยา Paracetamol ในขนาดต่ำ (&lt; 1,000 mg) มีฤทธิ์ยับยั้ง COX-1 ในเนื้อเยื่อส่วนปลายน้อยมาก จึงมีความปลอดภัยสูงและเป็นทางเลือกอันดับแรก
🔍 ข้ออื่นผิดเพราะอะไร:
• ข้อ ข. ค. ง. และ จ. เป็นยาในกลุ่ม Non-selective NSAIDs ที่ยับยั้ง COX-1 อย่างแรง เป็นข้อห้ามใช้เด็ดขาดในผู้ป่วย AERD
• --</t>
        </is>
      </c>
      <c r="L138" s="186" t="n"/>
      <c r="M138" s="186" t="inlineStr">
        <is>
          <t>Pulmonary</t>
        </is>
      </c>
      <c r="N138" s="186" t="inlineStr">
        <is>
          <t>Asthma</t>
        </is>
      </c>
      <c r="O138" s="185" t="inlineStr">
        <is>
          <t>Clinic</t>
        </is>
      </c>
      <c r="P138" s="186" t="inlineStr">
        <is>
          <t>ข้อ 84 Mock RxCU83 ชุดที่ 2</t>
        </is>
      </c>
      <c r="Q138" s="185" t="inlineStr">
        <is>
          <t>ข้อสอบจำลอง</t>
        </is>
      </c>
      <c r="R138" s="185" t="inlineStr">
        <is>
          <t>Mock RxCU83 ชุดที่ 2</t>
        </is>
      </c>
      <c r="S138" s="185" t="n"/>
    </row>
    <row r="139">
      <c r="A139" s="185" t="n">
        <v>137</v>
      </c>
      <c r="B139" s="186" t="n"/>
      <c r="C139" s="186" t="inlineStr">
        <is>
          <t>85. ตามแนวทางเวชปฏิบัติการรักษาโรคหืดสากล GINA 2024 การรักษาควบคุมโรคและบรรเทาอาการในหลอดเดียวกัน (MART / SMART: Single Inhaler Maintenance and Reliever Therapy) แนะนำให้ใช้การผสมผสานของยาคู่ใด</t>
        </is>
      </c>
      <c r="D139" s="186" t="n"/>
      <c r="E139" s="186" t="inlineStr">
        <is>
          <t>Inhaled Corticosteroid (ICS เช่น Budesonide) ร่วมกับ Formoterol (Fast-acting LABA)</t>
        </is>
      </c>
      <c r="F139" s="186" t="inlineStr">
        <is>
          <t>Inhaled Corticosteroid ร่วมกับ Salmeterol</t>
        </is>
      </c>
      <c r="G139" s="186" t="inlineStr">
        <is>
          <t>Salbutamol ร่วมกับ Ipratropium bromide</t>
        </is>
      </c>
      <c r="H139" s="186" t="inlineStr">
        <is>
          <t>Fluticasone ร่วมกับ Theophylline</t>
        </is>
      </c>
      <c r="I139" s="186" t="inlineStr">
        <is>
          <t>Montelukast ร่วมกับ Tiotropium</t>
        </is>
      </c>
      <c r="J139" s="185" t="inlineStr">
        <is>
          <t>1</t>
        </is>
      </c>
      <c r="K139" s="186" t="inlineStr">
        <is>
          <t>✅ คำตอบที่ถูกต้อง: ข้อ ก. Inhaled Corticosteroid (ICS เช่น Budesonide) ร่วมกับ Formoterol (Fast-acting LABA)
🎯 ทำไมข้อนี้ถึงถูก:
🎯 ทำไมข้อนี้ถึงถูก: GINA Track 1 แนะนำสูตร ICS-Formoterol (เช่น Budesonide/Formoterol) เป็น Preferred controller and reliever เนื่องจาก Formoterol เป็นยาขยายหลอดลมกลุ่ม LABA ที่มีคุณสมบัติพิเศษคือออกฤทธิ์เร็วมากภายใน 1-3 นาที (Rapid onset เทียบเท่า Salbutamol) จึงใช้บรรเทาอาการหอบเฉียบพลันได้ และทุกครั้งที่พ่นยาบรรเทาอาการ ผู้ป่วยจะได้รับยาต้านการอักเสบ ICS ไปพร้อมกัน ช่วยลดความเสี่ยงต่อการเกิดภาวะหอบกำเริบรุนแรง (Severe exacerbations)
🔍 ข้ออื่นผิดเพราะอะไร:
• ข้อ ข. Salmeterol ออกฤทธิ์ช้า (Slow onset 15-30 นาที) ไม่สามารถใช้เป็นยาบรรเทาอาการเฉียบพลัน (Reliever) ได้
• ข้อ ค. ง. และ จ. ไม่มีส่วนประกอบของ ICS-Formoterol ตามหลักการของ SMART regimen
• --</t>
        </is>
      </c>
      <c r="L139" s="186" t="n"/>
      <c r="M139" s="186" t="inlineStr">
        <is>
          <t>Pulmonary</t>
        </is>
      </c>
      <c r="N139" s="186" t="inlineStr">
        <is>
          <t>Asthma</t>
        </is>
      </c>
      <c r="O139" s="185" t="inlineStr">
        <is>
          <t>Clinic</t>
        </is>
      </c>
      <c r="P139" s="186" t="inlineStr">
        <is>
          <t>ข้อ 85 Mock RxCU83 ชุดที่ 2</t>
        </is>
      </c>
      <c r="Q139" s="185" t="inlineStr">
        <is>
          <t>ข้อสอบจำลอง</t>
        </is>
      </c>
      <c r="R139" s="185" t="inlineStr">
        <is>
          <t>Mock RxCU83 ชุดที่ 2</t>
        </is>
      </c>
      <c r="S139" s="185" t="n"/>
    </row>
    <row r="140">
      <c r="A140" s="185" t="n">
        <v>138</v>
      </c>
      <c r="B140" s="186" t="n"/>
      <c r="C140" s="186" t="inlineStr">
        <is>
          <t>88. ผู้ป่วยโรคหืดที่ใช้ยาพ่นสูดชนิด Inhaled Corticosteroid (เช่น Fluticasone pMDI) เป็นประจำ คำแนะนำในการปฏิบัติตัวหลังพ่นยาทุกครั้งในข้อใดสำคัญที่สุดเพื่อป้องกันการเกิดอาการไม่พึงประสงค์เฉพาะที่ในช่องปาก</t>
        </is>
      </c>
      <c r="D140" s="186" t="n"/>
      <c r="E140" s="186" t="inlineStr">
        <is>
          <t>บ้วนปาก กลั้วคอด้วยน้ำสะอาด แล้วบ้วนทิ้งทันทีทุกครั้งหลังพ่นยา</t>
        </is>
      </c>
      <c r="F140" s="186" t="inlineStr">
        <is>
          <t>ดื่มน้ำอุ่นตามทันที 2 แก้วโดยไม่ต้องบ้วนปาก</t>
        </is>
      </c>
      <c r="G140" s="186" t="inlineStr">
        <is>
          <t>แปรงฟันด้วยยาสีฟันที่มีรสเปรี้ยว</t>
        </is>
      </c>
      <c r="H140" s="186" t="inlineStr">
        <is>
          <t>อมยาฆ่าเชื้อในช่องปากวันละ 4 ครั้ง</t>
        </is>
      </c>
      <c r="I140" s="186" t="inlineStr">
        <is>
          <t>งดดื่มน้ำและอาหารเป็นเวลา 2 ชั่วโมงหลังพ่นยา</t>
        </is>
      </c>
      <c r="J140" s="185" t="inlineStr">
        <is>
          <t>1</t>
        </is>
      </c>
      <c r="K140" s="186" t="inlineStr">
        <is>
          <t>✅ คำตอบที่ถูกต้อง: ข้อ ก. บ้วนปาก กลั้วคอด้วยน้ำสะอาด แล้วบ้วนทิ้งทันทีทุกครั้งหลังพ่นยา
🎯 ทำไมข้อนี้ถึงถูก:
🎯 ทำไมข้อนี้ถึงถูก: ยาพ่นสูดกลุ่มสเตียรอยด์ (ICS) จะมีละอองยาบางส่วนตกค้างที่เยื่อบุช่องปากและลำคอ ซึ่งอาจก่อให้เกิดอาการข้างเคียงเฉพาะที่ ได้แก่ การติดเชื้อราแคนดิดาในช่องปาก (Oropharyngeal candidiasis / Oral thrush) และอาการเสียงแหบ (Dysphonia) การบ้วนปากและกลั้วคอด้วยน้ำสะอาดแล้วบ้วนทิ้งทันทีหลังการพ่นยาจะช่วยชะล้างละอองยาสเตียรอยด์ที่ตกค้างออกไปได้อย่างมีประสิทธิภาพ
🔍 ข้ออื่นผิดเพราะอะไร:
• ข้อ ข. การกลืนน้ำตามจะทำให้ยาถูกดูดซึมเข้าสู่ร่างกายเพิ่มขึ้น (Systemic absorption)
• ข้อ ค. ง. และ จ. ไม่ใช่แนวทางปฏิบัติที่ถูกต้อง
• --</t>
        </is>
      </c>
      <c r="L140" s="186" t="n"/>
      <c r="M140" s="186" t="inlineStr">
        <is>
          <t>Pulmonary</t>
        </is>
      </c>
      <c r="N140" s="186" t="inlineStr">
        <is>
          <t>Asthma</t>
        </is>
      </c>
      <c r="O140" s="185" t="inlineStr">
        <is>
          <t>Clinic</t>
        </is>
      </c>
      <c r="P140" s="186" t="inlineStr">
        <is>
          <t>ข้อ 88 Mock RxCU83 ชุดที่ 2</t>
        </is>
      </c>
      <c r="Q140" s="185" t="inlineStr">
        <is>
          <t>ข้อสอบจำลอง</t>
        </is>
      </c>
      <c r="R140" s="185" t="inlineStr">
        <is>
          <t>Mock RxCU83 ชุดที่ 2</t>
        </is>
      </c>
      <c r="S140" s="185" t="n"/>
    </row>
    <row r="141">
      <c r="A141" s="185" t="n">
        <v>139</v>
      </c>
      <c r="B141" s="186" t="n"/>
      <c r="C141" s="186" t="inlineStr">
        <is>
          <t>24. ผู้ป่วยชายอายุ 66 ปี ไม่มีโรคประจำตัว น้ำหนัก 60 kg สูง 165 cm มาโรงพยาบาลด้วยอาการเหนื่อยหอบ มีไข้ ไอเสมหะ สัญญาณชีพ: BT 38.0 องศาเซลเซียส, BP 110/70 mmHg, PR 100 ครั้ง/นาที, RR 30 ครั้ง/นาที ผลตรวจห้องปฏิบัติการ: BUN 18 mg/dL (หรือแก้ไขเกณฑ์ตามสภาฯ), SCr 1.2 mg/dL ผู้ป่วยมีความรู้สึกตัวดีรู้เรื่อง คะแนน CURB-65 score ในผู้ป่วยรายนี้มีค่าเท่ากับเท่าใด</t>
        </is>
      </c>
      <c r="D141" s="186" t="n"/>
      <c r="E141" s="186" t="inlineStr">
        <is>
          <t>1 คะแนน</t>
        </is>
      </c>
      <c r="F141" s="186" t="inlineStr">
        <is>
          <t>2 คะแนน</t>
        </is>
      </c>
      <c r="G141" s="186" t="inlineStr">
        <is>
          <t>3 คะแนน</t>
        </is>
      </c>
      <c r="H141" s="186" t="inlineStr">
        <is>
          <t>4 คะแนน</t>
        </is>
      </c>
      <c r="I141" s="186" t="inlineStr">
        <is>
          <t>5 คะแนน</t>
        </is>
      </c>
      <c r="J141" s="185" t="inlineStr">
        <is>
          <t>2</t>
        </is>
      </c>
      <c r="K141" s="186" t="inlineStr">
        <is>
          <t>✅ คำตอบที่ถูกต้อง: ข้อ b. 2 คะแนน
🎯 ทำไมข้อนี้ถึงถูก:
การประเมินความรุนแรงของโรคปอดอักเสบชุมชนตาม CURB-65 Criteria (1 คะแนนต่อ 1 ข้อ):
1. C (Confusion): รู้สึกตัวดี = 0 คะแนน
2. U (Urea / BUN &gt; 19-20 mg/dL): BUN 18 mg/dL = 0 คะแนน
3. R (Respiratory rate &gt;= 30 ครั้ง/นาที): RR 30 ครั้ง/นาที = 1 คะแนน
4. B (Blood pressure: SBP &lt; 90 หรือ DBP &lt;= 60 mmHg): BP 110/70 mmHg = 0 คะแนน
5. 65 (Age &gt;= 65 ปี): อายุ 66 ปี = 1 คะแนน
รวมคะแนนได้ 1 + 1 = 2 คะแนน (จัดเป็น Moderate risk แนะนำให้นอนโรงพยาบาลในหอผู้ป่วยทั่วไป)
🔍 ข้ออื่นผิดเพราะอะไร:
• ข้อ a.: ได้ 1 คะแนนคิดเฉพาะอายุ แต่ลืมนับ RR 30 ครั้ง/นาที
• ข้อ c., d., e.: ผู้ป่วยไม่มีภาวะ confusion, ความดันโลหิตไม่อยู่ในเกณฑ์ต่ำ และ BUN ไม่เกินเกณฑ์ จึงไม่ได้คะแนนเกิน 2 คะแนน
• --</t>
        </is>
      </c>
      <c r="L141" s="186" t="n"/>
      <c r="M141" s="186" t="inlineStr">
        <is>
          <t>Pulmonary</t>
        </is>
      </c>
      <c r="N141" s="186" t="inlineStr">
        <is>
          <t>Pneumonia</t>
        </is>
      </c>
      <c r="O141" s="185" t="inlineStr">
        <is>
          <t>Clinic</t>
        </is>
      </c>
      <c r="P141" s="186" t="inlineStr">
        <is>
          <t>รุ่น RxCU83</t>
        </is>
      </c>
      <c r="Q141" s="185" t="inlineStr">
        <is>
          <t>แบบฝึกหัด</t>
        </is>
      </c>
      <c r="R141" s="185" t="inlineStr">
        <is>
          <t>Quiz เตรียมสอบ CC1 RxCU83</t>
        </is>
      </c>
      <c r="S141" s="185" t="n"/>
    </row>
    <row r="142">
      <c r="A142" s="185" t="n">
        <v>140</v>
      </c>
      <c r="B142" s="186" t="n"/>
      <c r="C142" s="186" t="inlineStr">
        <is>
          <t>25. จากเคสผู้ป่วยปอดอักเสบข้อ 24 การตรวจหรือผลการตรวจในข้อใด ยืนยัน การวินิจฉัยโรคปอดอักเสบติดเชื้อในชุมชน (Community-Acquired Pneumonia: CAP) ได้ชัดเจนและดีที่สุด</t>
        </is>
      </c>
      <c r="D142" s="186" t="n"/>
      <c r="E142" s="186" t="inlineStr">
        <is>
          <t>อุณหภูมิร่างกาย BT 38.0 องศาเซลเซียส</t>
        </is>
      </c>
      <c r="F142" s="186" t="inlineStr">
        <is>
          <t>ระดับเม็ดเลือดขาว WBC 12,000 cells/mm3</t>
        </is>
      </c>
      <c r="G142" s="186" t="inlineStr">
        <is>
          <t>ตรวจฟังปอดพบเสียง Fine crepitation บริเวณปอดส่วนล่างทั้งสองข้าง</t>
        </is>
      </c>
      <c r="H142" s="186" t="inlineStr">
        <is>
          <t>ภาพถ่ายรังสีทรวงอก (Chest X-ray) พบ New pulmonary infiltration ที่ปอดส่วนล่างทั้งสองข้าง</t>
        </is>
      </c>
      <c r="I142" s="186" t="inlineStr">
        <is>
          <t>ระดับ BUN 18 mg/dL</t>
        </is>
      </c>
      <c r="J142" s="185" t="inlineStr">
        <is>
          <t>4</t>
        </is>
      </c>
      <c r="K142" s="186" t="inlineStr">
        <is>
          <t>✅ คำตอบที่ถูกต้อง: ข้อ d. ภาพถ่ายรังสีทรวงอก (Chest X-ray) พบ New pulmonary infiltration ที่ปอดส่วนล่างทั้งสองข้าง
🎯 ทำไมข้อนี้ถึงถูก:
ตามแนวทางเวชปฏิบัติการวินิจฉัยโรคปอดอักเสบ (IDSA/ATS และ สมาคมอุรเวชช์แห่งประเทศไทย) การวินิจฉัย CAP จำเป็นต้องอาศัย ภาพถ่ายรังสีทรวงอก (Chest X-ray) ที่พบรอยฝ้าขาวใหม่ในเนื้อปอด (new or progressive pulmonary infiltrate / consolidation) ร่วมกับอาการทางคลินิกของการติดเชื้อทางเดินหายใจเฉียบพลันอย่างน้อย 1-2 อย่าง จึงถือเป็น gold standard ในการยืนยันโรค
🔍 ข้ออื่นผิดเพราะอะไร:
• ข้อ a., b., c.: ไข้, เม็ดเลือดขาวสูง, และเสียง crepitation เป็นเพียงอาการแสดงทางคลินิกที่ช่วยสนับสนุน แต่ไม่สามารถแยก CAP ออกจากหลอดลมอักเสบเฉียบพลัน, หัวใจล้มเหลว หรือโรคปอดอื่นได้หากไม่มีผล CXR ยืนยัน
• ข้อ e.: ค่า BUN เป็นตัวชี้วัดการทำงานของไตและคำนวณคะแนนความรุนแรง ไม่ใช่ตัวยืนยันโรคปอดอักเสบ
• --</t>
        </is>
      </c>
      <c r="L142" s="186" t="n"/>
      <c r="M142" s="186" t="inlineStr">
        <is>
          <t>Pulmonary</t>
        </is>
      </c>
      <c r="N142" s="186" t="inlineStr">
        <is>
          <t>Pneumonia</t>
        </is>
      </c>
      <c r="O142" s="185" t="inlineStr">
        <is>
          <t>Clinic</t>
        </is>
      </c>
      <c r="P142" s="186" t="inlineStr">
        <is>
          <t>รุ่น RxCU83</t>
        </is>
      </c>
      <c r="Q142" s="185" t="inlineStr">
        <is>
          <t>แบบฝึกหัด</t>
        </is>
      </c>
      <c r="R142" s="185" t="inlineStr">
        <is>
          <t>Quiz เตรียมสอบ CC1 RxCU83</t>
        </is>
      </c>
      <c r="S142" s="185" t="n"/>
    </row>
    <row r="143">
      <c r="A143" s="185" t="n">
        <v>141</v>
      </c>
      <c r="B143" s="186" t="inlineStr">
        <is>
          <t>ผู้ป่วยชายอายุ 27 ปี เดินมาขอซื้อยาลดน้ำมูกที่ร้านขายยา เมื่อซักประวัติพบว่ามีน้ำมูกใส คัดแน่นจมูก คันจมูก และจามเกือบตลอดเวลา ไม่มีไข้ เป็นมาแล้ว 4 วัน อาการเริ่มเป็นตั้งแต่ไปเที่ยวสวนดอกไม้ที่เขาใหญ่ ซึ่งก่อนหน้านี้ไม่เคยเป็นมาก่อน และเมื่อกลับมาอาการยังไม่ดีขึ้น ทำให้รู้สึกรำคาญในการทำงาน
(ใช้ข้อมูลข้างต้นตอบคำถามข้อ 86 - 89)</t>
        </is>
      </c>
      <c r="C143" s="186" t="inlineStr">
        <is>
          <t>อาการของผู้ป่วยรายนี้เข้าได้กับโรคใดมากที่สุด</t>
        </is>
      </c>
      <c r="D143" s="186" t="n"/>
      <c r="E143" s="186" t="inlineStr">
        <is>
          <t>COPD</t>
        </is>
      </c>
      <c r="F143" s="186" t="inlineStr">
        <is>
          <t>Common cold</t>
        </is>
      </c>
      <c r="G143" s="186" t="inlineStr">
        <is>
          <t>Allergic rhinitis</t>
        </is>
      </c>
      <c r="H143" s="186" t="inlineStr">
        <is>
          <t>Acute bronchitis</t>
        </is>
      </c>
      <c r="I143" s="186" t="inlineStr">
        <is>
          <t>Asthma</t>
        </is>
      </c>
      <c r="J143" s="185" t="inlineStr">
        <is>
          <t>3</t>
        </is>
      </c>
      <c r="K143" s="186" t="inlineStr">
        <is>
          <t>✅ คำตอบที่ถูกต้อง: ข้อ ค. Allergic rhinitis
🎯 ทำไมข้อนี้ถึงถูก:
- คำตอบที่ถูกต้อง: ข้อ ค. Allergic rhinitis
- ทำไมข้อนี้ถึงถูก: มีอาการคลาสสิกของเยื่อบุจมูกอักเสบจากภูมิแพ้ ได้แก่ น้ำมูกใส จาม คัดจมูก และคันจมูก ชัดเจนสัมพันธ์กับการสัมผัสสารก่อภูมิแพ้ (ละอองเกสรดอกไม้) โดยไม่มีไข้
🔍 ข้ออื่นผิดเพราะอะไร:
• ข้อ ก.: COPD เป็นโรคปอดอุดกั้นเรื้อรัง มักพบในผู้สูงอายุที่มีประวัติสูบบุหรี่จัด
• ข้อ ข.: Common cold เป็นการติดเชื้อไวรัส มักมีไข้ต่ำๆ เจ็บคอ ปวดเมื่อยตามตัว น้ำมูกข้นขึ้นในวันที่ 2-3
• ข้อ ง.: Acute bronchitis มีอาการไอเด่น เจ็บหน้าอก
• ข้อ จ.: Asthma มีอาการหอบเหนื่อย แน่นหน้าอก และมีเสียงหวีด (wheezing)</t>
        </is>
      </c>
      <c r="L143" s="186" t="n"/>
      <c r="M143" s="186" t="inlineStr">
        <is>
          <t>Pulmonary</t>
        </is>
      </c>
      <c r="N143" s="186" t="inlineStr">
        <is>
          <t>Allergic rhinitis</t>
        </is>
      </c>
      <c r="O143" s="185" t="inlineStr">
        <is>
          <t>Clinic</t>
        </is>
      </c>
      <c r="P143" s="186" t="inlineStr">
        <is>
          <t>รุ่น RxCU83</t>
        </is>
      </c>
      <c r="Q143" s="185" t="inlineStr">
        <is>
          <t>แบบฝึกหัด</t>
        </is>
      </c>
      <c r="R143" s="185" t="inlineStr">
        <is>
          <t>Quiz เตรียมสอบ CC1 RxCU83</t>
        </is>
      </c>
      <c r="S143" s="185" t="n"/>
    </row>
    <row r="144">
      <c r="A144" s="185" t="n">
        <v>142</v>
      </c>
      <c r="B144" s="186" t="n"/>
      <c r="C144" s="186" t="inlineStr">
        <is>
          <t>ตามเกณฑ์ ARIA guideline ประเภทและความรุนแรงของโรคเยื่อบุจมูกอักเสบจากภูมิแพ้ในผู้ป่วยรายนี้จัดอยู่ในระดับใด</t>
        </is>
      </c>
      <c r="D144" s="186" t="n"/>
      <c r="E144" s="186" t="inlineStr">
        <is>
          <t>Intermittent, mild</t>
        </is>
      </c>
      <c r="F144" s="186" t="inlineStr">
        <is>
          <t>Persistent, moderate to severe</t>
        </is>
      </c>
      <c r="G144" s="186" t="inlineStr">
        <is>
          <t>Intermittent, moderate to severe</t>
        </is>
      </c>
      <c r="H144" s="186" t="inlineStr">
        <is>
          <t>Persistent, mild</t>
        </is>
      </c>
      <c r="I144" s="186" t="inlineStr">
        <is>
          <t>Seasonal, mild</t>
        </is>
      </c>
      <c r="J144" s="185" t="inlineStr">
        <is>
          <t>3</t>
        </is>
      </c>
      <c r="K144" s="186" t="inlineStr">
        <is>
          <t>✅ คำตอบที่ถูกต้อง: ข้อ ค. Intermittent, moderate to severe
🎯 ทำไมข้อนี้ถึงถูก:
- คำตอบที่ถูกต้อง: ข้อ ค. Intermittent, moderate to severe
- ทำไมข้อนี้ถึงถูก: มีอาการมา 4 วัน (ไม่เกิน 4 วันต่อสัปดาห์ หรือไม่เกิน 4 สัปดาห์ติดต่อกัน จัดเป็น Intermittent) ร่วมกับมีอาการรบกวนการทำงานและการใช้ชีวิตประจำวัน จึงจัดเป็น Moderate-to-severe
🔍 ข้ออื่นผิดเพราะอะไร:
• ข้อ ก.: Mild ต้องไม่มีผลรบกวนการนอนหลับ การทำงาน หรือกิจกรรมประจำวัน
• ข้อ ข.: Persistent ต้องมีอาการมากกว่า 4 วันต่อสัปดาห์และติดต่อกันนานเกิน 4 สัปดาห์
• ข้อ ง.: ยังไม่เข้าเกณฑ์ Persistent
• ข้อ จ.: ARIA guideline ไม่ได้ใช้คำว่า seasonal เป็นเกณฑ์หลักในการแบ่งความรุนแรง</t>
        </is>
      </c>
      <c r="L144" s="186" t="n"/>
      <c r="M144" s="186" t="inlineStr">
        <is>
          <t>Pulmonary</t>
        </is>
      </c>
      <c r="N144" s="186" t="inlineStr">
        <is>
          <t>Allergic rhinitis</t>
        </is>
      </c>
      <c r="O144" s="185" t="inlineStr">
        <is>
          <t>Clinic</t>
        </is>
      </c>
      <c r="P144" s="186" t="inlineStr">
        <is>
          <t>รุ่น RxCU83</t>
        </is>
      </c>
      <c r="Q144" s="185" t="inlineStr">
        <is>
          <t>แบบฝึกหัด</t>
        </is>
      </c>
      <c r="R144" s="185" t="inlineStr">
        <is>
          <t>Quiz เตรียมสอบ CC1 RxCU83</t>
        </is>
      </c>
      <c r="S144" s="185" t="n"/>
    </row>
    <row r="145">
      <c r="A145" s="185" t="n">
        <v>143</v>
      </c>
      <c r="B145" s="186" t="n"/>
      <c r="C145" s="186" t="inlineStr">
        <is>
          <t>ยาที่เหมาะสมที่สุดในการรักษาผู้ป่วยรายนี้ตามแนวทางการรักษา Allergic rhinitis ระดับ Moderate-to-severe คือข้อใด</t>
        </is>
      </c>
      <c r="D145" s="186" t="n"/>
      <c r="E145" s="186" t="inlineStr">
        <is>
          <t>Oral fexofenadine</t>
        </is>
      </c>
      <c r="F145" s="186" t="inlineStr">
        <is>
          <t>Intranasal budesonide</t>
        </is>
      </c>
      <c r="G145" s="186" t="inlineStr">
        <is>
          <t>Oral montelukast</t>
        </is>
      </c>
      <c r="H145" s="186" t="inlineStr">
        <is>
          <t>Oral fexofenadine + montelukast</t>
        </is>
      </c>
      <c r="I145" s="186" t="inlineStr">
        <is>
          <t>Intranasal oxymetazoline</t>
        </is>
      </c>
      <c r="J145" s="185" t="inlineStr">
        <is>
          <t>2</t>
        </is>
      </c>
      <c r="K145" s="186" t="inlineStr">
        <is>
          <t>✅ คำตอบที่ถูกต้อง: ข้อ ข. Intranasal budesonide
🎯 ทำไมข้อนี้ถึงถูก:
- คำตอบที่ถูกต้อง: ข้อ ข. Intranasal budesonide
- ทำไมข้อนี้ถึงถูก: Intranasal corticosteroids (INCS) เช่น Budesonide เป็น first-line medication ที่มีประสิทธิภาพสูงสุดในการลดอาการทางจมูกทุกอาการ (คัด แน่น น้ำมูก คัน จาม) สำหรับผู้ป่วย Allergic rhinitis ระดับ Moderate-to-severe
🔍 ข้ออื่นผิดเพราะอะไร:
• ข้อ ก.: Oral antihistamines บรรเทาอาการคัน จาม น้ำมูกได้ดี แต่ลดอาการคัดแน่นจมูกได้น้อยกว่า INCS
• ข้อ ค.: Leukotriene receptor antagonist มีประสิทธิภาพด้อยกว่า INCS
• ข้อ ง.: การให้ยาร่วมสองชนิดยังไม่จำเป็นเท่าการเริ่ม INCS เดี่ยวๆ
• ข้อ จ.: Topical decongestant ห้ามใช้เกิน 3-5 วันเพราะเสี่ยงต่อ rhinitis medicamentosa</t>
        </is>
      </c>
      <c r="L145" s="186" t="n"/>
      <c r="M145" s="186" t="inlineStr">
        <is>
          <t>Pulmonary</t>
        </is>
      </c>
      <c r="N145" s="186" t="inlineStr">
        <is>
          <t>Allergic rhinitis</t>
        </is>
      </c>
      <c r="O145" s="185" t="inlineStr">
        <is>
          <t>Clinic</t>
        </is>
      </c>
      <c r="P145" s="186" t="inlineStr">
        <is>
          <t>รุ่น RxCU83</t>
        </is>
      </c>
      <c r="Q145" s="185" t="inlineStr">
        <is>
          <t>แบบฝึกหัด</t>
        </is>
      </c>
      <c r="R145" s="185" t="inlineStr">
        <is>
          <t>Quiz เตรียมสอบ CC1 RxCU83</t>
        </is>
      </c>
      <c r="S145" s="185" t="n"/>
    </row>
    <row r="146">
      <c r="A146" s="185" t="n">
        <v>144</v>
      </c>
      <c r="B146" s="186" t="n"/>
      <c r="C146" s="186" t="inlineStr">
        <is>
          <t>คำแนะนำเกี่ยวกับการใช้ยาพ่นจมูกคอร์ติโคสเตียรอยด์ที่ถูกต้องที่สุดสำหรับผู้ป่วยรายนี้คือข้อใด</t>
        </is>
      </c>
      <c r="D146" s="186" t="n"/>
      <c r="E146" s="186" t="inlineStr">
        <is>
          <t>ยาสามารถออกฤทธิ์ขยายโพรงจมูกได้ทันทีภายใน 5-10 นาทีหลังพ่น</t>
        </is>
      </c>
      <c r="F146" s="186" t="inlineStr">
        <is>
          <t>ผู้ป่วยต้องใช้ยาติดต่อกันอย่างสม่ำเสมอทุกวัน และอาจใช้เวลา 1-2 สัปดาห์จึงจะเห็นผลการรักษาสูงสุด</t>
        </is>
      </c>
      <c r="G146" s="186" t="inlineStr">
        <is>
          <t>ไม่ควรใช้ยาต่อเนื่องกันเกิน 3-5 วันเพราะจะเกิดการดื้อยา</t>
        </is>
      </c>
      <c r="H146" s="186" t="inlineStr">
        <is>
          <t>ยานี้อาจทำให้มีอาการง่วงซึมมาก จึงควรพ่นก่อนนอน</t>
        </is>
      </c>
      <c r="I146" s="186" t="inlineStr">
        <is>
          <t>สามารถหยุดพ่นยาได้ทันทีเมื่อไม่มีอาการในวันนั้นๆ</t>
        </is>
      </c>
      <c r="J146" s="185" t="inlineStr">
        <is>
          <t>2</t>
        </is>
      </c>
      <c r="K146" s="186" t="inlineStr">
        <is>
          <t>✅ คำตอบที่ถูกต้อง: ข้อ ข. ผู้ป่วยต้องใช้ยาติดต่อกันอย่างสม่ำเสมอทุกวัน และอาจใช้เวลา 1-2 สัปดาห์จึงจะเห็นผลการรักษาสูงสุด
🎯 ทำไมข้อนี้ถึงถูก:
- คำตอบที่ถูกต้อง: ข้อ ข. ผู้ป่วยต้องใช้ยาติดต่อกันอย่างสม่ำเสมอทุกวัน และอาจใช้เวลา 1-2 สัปดาห์จึงจะเห็นผลการรักษาสูงสุด
- ทำไมข้อนี้ถึงถูก: Intranasal corticosteroids ออกฤทธิ์ควบคุมการอักเสบแบบค่อยเป็นค่อยไป อาการจะเริ่มดีขึ้นใน 1-2 วัน แต่ต้องการการใช้ต่อเนื่องทุกวันเป็นเวลา 1-2 สัปดาห์เพื่อให้เกิด maximal therapeutic response
🔍 ข้ออื่นผิดเพราะอะไร:
• ข้อ ก.: ยาที่ออกฤทธิ์ภายใน 5-10 นาทีคือ topical decongestant ไม่ใช่สเตียรอยด์พ่นจมูก
• ข้อ ค.: คำเตือนห้ามใช้เกิน 3-5 วันเป็นของยาลดน้ำมูกพ่นเฉพาะที่ (Oxymetazoline)
• ข้อ ง.: INCS ออกฤทธิ์เฉพาะที่ ดูดซึมเข้าร่างกายต่ำมาก ไม่ทำให้ง่วงซึม
• ข้อ จ.: สเตียรอยด์พ่นจมูกไม่ใช่ยาใช้เฉพาะเวลาจำเป็น (prn) ต้องพ่นต่อเนื่องเพื่อควบคุมการอักเสบ</t>
        </is>
      </c>
      <c r="L146" s="186" t="n"/>
      <c r="M146" s="186" t="inlineStr">
        <is>
          <t>Pulmonary</t>
        </is>
      </c>
      <c r="N146" s="186" t="inlineStr">
        <is>
          <t>Allergic rhinitis</t>
        </is>
      </c>
      <c r="O146" s="185" t="inlineStr">
        <is>
          <t>Clinic</t>
        </is>
      </c>
      <c r="P146" s="186" t="inlineStr">
        <is>
          <t>รุ่น RxCU83</t>
        </is>
      </c>
      <c r="Q146" s="185" t="inlineStr">
        <is>
          <t>แบบฝึกหัด</t>
        </is>
      </c>
      <c r="R146" s="185" t="inlineStr">
        <is>
          <t>Quiz เตรียมสอบ CC1 RxCU83</t>
        </is>
      </c>
      <c r="S146" s="185" t="n"/>
    </row>
    <row r="147">
      <c r="A147" s="185" t="n">
        <v>145</v>
      </c>
      <c r="B147" s="186" t="n"/>
      <c r="C147" s="186" t="inlineStr">
        <is>
          <t>การตรวจการทำงานของปอด (Spirometry) ในผู้ป่วยโรคปอดอุดกั้นเรื้อรัง (COPD) จะพบผลตรวจตามข้อใด ยกเว้น</t>
        </is>
      </c>
      <c r="D147" s="186" t="n"/>
      <c r="E147" s="186" t="inlineStr">
        <is>
          <t>มีอาการหายใจเหนื่อยอย่างเรื้อรังและอาการรุนแรงขึ้นเรื่อยๆ</t>
        </is>
      </c>
      <c r="F147" s="186" t="inlineStr">
        <is>
          <t>มีอาการไอและมีเสมหะแบบเรื้อรัง</t>
        </is>
      </c>
      <c r="G147" s="186" t="inlineStr">
        <is>
          <t>ค่า post-bronchodilator FEV1/FVC เพิ่มขึ้นมากกว่าปกติ</t>
        </is>
      </c>
      <c r="H147" s="186" t="inlineStr">
        <is>
          <t>ค่า post-bronchodilator FEV1/FVC ต่ำกว่า 0.70 (หรือ 70%)</t>
        </is>
      </c>
      <c r="I147" s="186" t="inlineStr">
        <is>
          <t>ค่า FEV1 มีค่าลดลงเมื่อเทียบกับค่ามาตรฐานตามอายุและเพศ</t>
        </is>
      </c>
      <c r="J147" s="185" t="inlineStr">
        <is>
          <t>3</t>
        </is>
      </c>
      <c r="K147" s="186" t="inlineStr">
        <is>
          <t>✅ คำตอบที่ถูกต้อง: ข้อ ค. ค่า post-bronchodilator FEV1/FVC เพิ่มขึ้นมากกว่าปกติ
🎯 ทำไมข้อนี้ถึงถูก:
- คำตอบที่ถูกต้อง: ข้อ ค. ค่า post-bronchodilator FEV1/FVC เพิ่มขึ้นมากกว่าปกติ
- ทำไมข้อนี้ถึงถูก: เกณฑ์การวินิจฉัย COPD ตาม GOLD guideline คือ การตรวจพบ persistent airflow limitation โดยมีค่า post-bronchodilator FEV1/FVC &lt; 0.70 (ลดลง ไม่ใช่เพิ่มขึ้น)
🔍 ข้ออื่นผิดเพราะอะไร:
• ข้อ ก.: เป็นอาการทางคลินิกที่สำคัญของ COPD
• ข้อ ข.: เป็นอาการทางคลินิกที่สำคัญของ chronic bronchitis
• ข้อ ง.: เป็นเกณฑ์มาตรฐานในการยืนยัน persistent airflow limitation
• ข้อ จ.: ค่า FEV1 ที่ลดลงใช้ในการจัดระดับความรุนแรงของโรค (GOLD 1 ถึง 4)</t>
        </is>
      </c>
      <c r="L147" s="186" t="n"/>
      <c r="M147" s="186" t="inlineStr">
        <is>
          <t>Pulmonary</t>
        </is>
      </c>
      <c r="N147" s="186" t="inlineStr">
        <is>
          <t>COPD</t>
        </is>
      </c>
      <c r="O147" s="185" t="inlineStr">
        <is>
          <t>Clinic</t>
        </is>
      </c>
      <c r="P147" s="186" t="inlineStr">
        <is>
          <t>รุ่น RxCU83</t>
        </is>
      </c>
      <c r="Q147" s="185" t="inlineStr">
        <is>
          <t>แบบฝึกหัด</t>
        </is>
      </c>
      <c r="R147" s="185" t="inlineStr">
        <is>
          <t>Quiz เตรียมสอบ CC1 RxCU83</t>
        </is>
      </c>
      <c r="S147" s="185" t="n"/>
    </row>
    <row r="148">
      <c r="A148" s="185" t="n">
        <v>146</v>
      </c>
      <c r="B148" s="186" t="n"/>
      <c r="C148" s="186" t="inlineStr">
        <is>
          <t>ข้อใดคือคำแนะนำในการใช้ยาพ่นชนิดผงแห้ง (Dry Powder Inhaler: DPI) เช่น Accuhaler หรือ Turbuhaler ที่ถูกต้องที่สุด</t>
        </is>
      </c>
      <c r="D148" s="186" t="n"/>
      <c r="E148" s="186" t="inlineStr">
        <is>
          <t>ต้องเขย่ากระบอกยาก่อนสูดทุกครั้ง</t>
        </is>
      </c>
      <c r="F148" s="186" t="inlineStr">
        <is>
          <t>เงยหน้าขึ้นสูงและสูดลมหายใจเข้าช้าๆ ลึกๆ</t>
        </is>
      </c>
      <c r="G148" s="186" t="inlineStr">
        <is>
          <t>หลังสูดยาเสร็จ ให้บ้วนปากและกลั้วคอด้วยน้ำสะอาดแล้วบ้วนทิ้งทุกครั้ง</t>
        </is>
      </c>
      <c r="H148" s="186" t="inlineStr">
        <is>
          <t>หลังสูดยาเสร็จ ให้ดื่มน้ำตามมากๆ เพื่อกลืนผงยาลงกระเพาะอาหาร</t>
        </is>
      </c>
      <c r="I148" s="186" t="inlineStr">
        <is>
          <t>หลังสูดยาเสร็จ ให้นำเครื่องพ่นไปล้างทำความสะอาดด้วยน้ำก๊อกทุกครั้ง</t>
        </is>
      </c>
      <c r="J148" s="185" t="inlineStr">
        <is>
          <t>3</t>
        </is>
      </c>
      <c r="K148" s="186" t="inlineStr">
        <is>
          <t>✅ คำตอบที่ถูกต้อง: ข้อ ค. หลังสูดยาเสร็จ ให้บ้วนปากและกลั้วคอด้วยน้ำสะอาดแล้วบ้วนทิ้งทุกครั้ง
🎯 ทำไมข้อนี้ถึงถูก:
- คำตอบที่ถูกต้อง: ข้อ ค. หลังสูดยาเสร็จ ให้บ้วนปากและกลั้วคอด้วยน้ำสะอาดแล้วบ้วนทิ้งทุกครั้ง
- ทำไมข้อนี้ถึงถูก: การกลั้วคอและบ้วนปากด้วยน้ำสะอาดหลังสูดยาคอร์ติโคสเตียรอยด์ ช่วยชะล้างละอองยาที่ตกค้างในช่องปากและลำคอ ป้องกันการเกิดเชื้อราในช่องปาก (oral candidiasis/thrush) และเสียงแหบ (dysphonia)
🔍 ข้ออื่นผิดเพราะอะไร:
• ข้อ ก.: DPI เป็นยาผงแห้ง ห้ามเขย่า เพราะอาจทำให้กลไกตวงยาคลาดเคลื่อน
• ข้อ ข.: เทคนิคการสูดยา DPI ต้องสูดเข้าทางปากอย่าง รวดเร็ว แรง และลึก (Fast and deep)
• ข้อ ง.: การดื่มน้ำตามจะกลืนยาลงทางเดินอาหารเพิ่ม systemic absorption
• ข้อ จ.: อุปกรณ์ DPI ห้ามโดนน้ำหรือล้างน้ำเด็ดขาดเพราะความชื้นจะทำให้ผงยาจับตัวเป็นก้อน</t>
        </is>
      </c>
      <c r="L148" s="186" t="n"/>
      <c r="M148" s="186" t="inlineStr">
        <is>
          <t>Pulmonary</t>
        </is>
      </c>
      <c r="N148" s="186" t="inlineStr">
        <is>
          <t>Inhalation device technique</t>
        </is>
      </c>
      <c r="O148" s="185" t="inlineStr">
        <is>
          <t>Clinic</t>
        </is>
      </c>
      <c r="P148" s="186" t="inlineStr">
        <is>
          <t>รุ่น RxCU83</t>
        </is>
      </c>
      <c r="Q148" s="185" t="inlineStr">
        <is>
          <t>แบบฝึกหัด</t>
        </is>
      </c>
      <c r="R148" s="185" t="inlineStr">
        <is>
          <t>Quiz เตรียมสอบ CC1 RxCU83</t>
        </is>
      </c>
      <c r="S148" s="185" t="n"/>
    </row>
    <row r="149">
      <c r="A149" s="185" t="n">
        <v>147</v>
      </c>
      <c r="B149" s="186" t="inlineStr">
        <is>
          <t>ชายไทยคู่ อายุ 56 ปี มีประวัติสูบบุหรี่มา 30 ปี ปัจจุบันเลิกสูบมา 2 ปี ถูกวินิจฉัยว่าเป็นโรค COPD แพทย์ได้สั่งจ่ายยา Salbutamol MDI 2 puff prn
(ใช้ข้อมูลข้างต้นตอบคำถามข้อ 93 - 97)</t>
        </is>
      </c>
      <c r="C149" s="186" t="inlineStr">
        <is>
          <t>ข้อใดต่อไปนี้กล่าวไม่ถูกต้องเกี่ยวกับการวินิจฉัยและการดำเนินของโรค COPD</t>
        </is>
      </c>
      <c r="D149" s="186" t="n"/>
      <c r="E149" s="186" t="inlineStr">
        <is>
          <t>ผู้ป่วยมักมีอาการไอเรื้อรังและเหนื่อยง่ายเวลาออกแรง</t>
        </is>
      </c>
      <c r="F149" s="186" t="inlineStr">
        <is>
          <t>มีประวัติการสูบบุหรี่จัดเป็นปัจจัยเสี่ยงหลัก</t>
        </is>
      </c>
      <c r="G149" s="186" t="inlineStr">
        <is>
          <t>ใช้เกณฑ์ GOLD guideline ในการประเมินระยะและความรุนแรงของโรค</t>
        </is>
      </c>
      <c r="H149" s="186" t="inlineStr">
        <is>
          <t>มีการตอบสนองภายหลังการพ่นยาขยายหลอดลม (Bronchodilator reversibility) น้อยกว่าร้อยละ 12</t>
        </is>
      </c>
      <c r="I149" s="186" t="inlineStr">
        <is>
          <t>หลังการใช้ยาขยายหลอดลม จะพบว่าค่า FEV1/FVC เพิ่มสูงขึ้นกลับมาเป็นปกติ (&gt; 0.80)</t>
        </is>
      </c>
      <c r="J149" s="185" t="inlineStr">
        <is>
          <t>5</t>
        </is>
      </c>
      <c r="K149" s="186" t="inlineStr">
        <is>
          <t>✅ คำตอบที่ถูกต้อง: ข้อ จ. หลังการใช้ยาขยายหลอดลม จะพบว่าค่า FEV1/FVC เพิ่มสูงขึ้นกลับมาเป็นปกติ (&gt; 0.80)
🎯 ทำไมข้อนี้ถึงถูก:
- คำตอบที่ถูกต้อง: ข้อ จ. หลังการใช้ยาขยายหลอดลม จะพบว่าค่า FEV1/FVC เพิ่มสูงขึ้นกลับมาเป็นปกติ (&gt; 0.80)
- ทำไมข้อนี้ถึงถูก: นิยามสำคัญของ COPD คือ เป็น persistent airflow limitation ที่ ไม่สามารถกลับคืนสู่สภาพปกติได้อย่างสมบูรณ์ (not fully reversible) ดังนั้นแม้จะพ่นยาขยายหลอดลมแล้ว ค่า FEV1/FVC ก็ยังคงต่ำกว่า 0.70
🔍 ข้ออื่นผิดเพราะอะไร:
• ข้อ ก.: ไอเรื้อรังและ exertional dyspnea เป็นลักษณะสำคัญของโรค
• ข้อ ข.: ประวัติการสูบบุหรี่เป็นปัจจัยเสี่ยงที่สำคัญที่สุด
• ข้อ ค.: GOLD guideline เป็นมาตรฐานสากลในการวินิจฉัยและดูแลรักษา
• ข้อ ง.: การตอบสนองต่อยาขยายหลอดลมน้อยกว่า 12% เป็นลักษณะเด่นที่ช่วยแยก COPD ออกจาก Asthma</t>
        </is>
      </c>
      <c r="L149" s="186" t="n"/>
      <c r="M149" s="186" t="inlineStr">
        <is>
          <t>Pulmonary</t>
        </is>
      </c>
      <c r="N149" s="186" t="inlineStr">
        <is>
          <t>COPD</t>
        </is>
      </c>
      <c r="O149" s="185" t="inlineStr">
        <is>
          <t>Clinic</t>
        </is>
      </c>
      <c r="P149" s="186" t="inlineStr">
        <is>
          <t>รุ่น RxCU83</t>
        </is>
      </c>
      <c r="Q149" s="185" t="inlineStr">
        <is>
          <t>แบบฝึกหัด</t>
        </is>
      </c>
      <c r="R149" s="185" t="inlineStr">
        <is>
          <t>Quiz เตรียมสอบ CC1 RxCU83</t>
        </is>
      </c>
      <c r="S149" s="185" t="n"/>
    </row>
    <row r="150">
      <c r="A150" s="185" t="n">
        <v>148</v>
      </c>
      <c r="B150" s="186" t="n"/>
      <c r="C150" s="186" t="inlineStr">
        <is>
          <t>ข้อใดเป็นผลข้างเคียงที่พบได้บ่อยจากการใช้ยาพ่นสูด Salbutamol (Short-Acting Beta-2 Agonist: SABA)</t>
        </is>
      </c>
      <c r="D150" s="186" t="n"/>
      <c r="E150" s="186" t="inlineStr">
        <is>
          <t>อาการใจสั่น มือสั่น (Tremor, palpitations)</t>
        </is>
      </c>
      <c r="F150" s="186" t="inlineStr">
        <is>
          <t>ภาวะโพแทสเซียมในเลือดสูง (Hyperkalemia)</t>
        </is>
      </c>
      <c r="G150" s="186" t="inlineStr">
        <is>
          <t>ภาวะหัวใจเต้นช้าผิดปกติ (Bradycardia)</t>
        </is>
      </c>
      <c r="H150" s="186" t="inlineStr">
        <is>
          <t>เชื้อราในช่องปาก (Oral thrush)</t>
        </is>
      </c>
      <c r="I150" s="186" t="inlineStr">
        <is>
          <t>โรคกระดูกพรุน (Osteoporosis)</t>
        </is>
      </c>
      <c r="J150" s="185" t="inlineStr">
        <is>
          <t>1</t>
        </is>
      </c>
      <c r="K150" s="186" t="inlineStr">
        <is>
          <t>✅ คำตอบที่ถูกต้อง: ข้อ ก. อาการใจสั่น มือสั่น (Tremor, palpitations)
🎯 ทำไมข้อนี้ถึงถูก:
- คำตอบที่ถูกต้อง: ข้อ ก. อาการใจสั่น มือสั่น (Tremor, palpitations)
- ทำไมข้อนี้ถึงถูก: Salbutamol ออกฤทธิ์กระตุ้น Beta-2 receptor ที่กล้ามเนื้อลายทำให้เกิด skeletal muscle tremor และกระตุ้น Beta-1/Beta-2 receptor ที่หัวใจทำให้เกิด tachycardia และใจสั่น
🔍 ข้ออื่นผิดเพราะอะไร:
• ข้อ ข.: Beta-2 agonists กระตุ้นการดึงโพแทสเซียมเข้าเซลล์ จึงทำให้เกิดภาวะ Hypokalemia ไม่ใช่ Hyperkalemia
• ข้อ ค.: ยาทำให้หัวใจเต้นเร็ว (Tachycardia) ไม่ใช่เต้นช้า
• ข้อ ง.: เชื้อราในช่องปากเป็นผลข้างเคียงของ Inhaled Corticosteroids (ICS)
• ข้อ จ.: กระดูกพรุนเป็นผลข้างเคียงระยะยาวของ systemic steroids</t>
        </is>
      </c>
      <c r="L150" s="186" t="n"/>
      <c r="M150" s="186" t="inlineStr">
        <is>
          <t>Pulmonary</t>
        </is>
      </c>
      <c r="N150" s="186" t="inlineStr">
        <is>
          <t>COPD</t>
        </is>
      </c>
      <c r="O150" s="185" t="inlineStr">
        <is>
          <t>Clinic</t>
        </is>
      </c>
      <c r="P150" s="186" t="inlineStr">
        <is>
          <t>รุ่น RxCU83</t>
        </is>
      </c>
      <c r="Q150" s="185" t="inlineStr">
        <is>
          <t>แบบฝึกหัด</t>
        </is>
      </c>
      <c r="R150" s="185" t="inlineStr">
        <is>
          <t>Quiz เตรียมสอบ CC1 RxCU83</t>
        </is>
      </c>
      <c r="S150" s="185" t="n"/>
    </row>
    <row r="151">
      <c r="A151" s="185" t="n">
        <v>149</v>
      </c>
      <c r="B151" s="186" t="n"/>
      <c r="C151" s="186" t="inlineStr">
        <is>
          <t>ต่อมาผู้ป่วยมีอาการเหนื่อยมากขึ้น โดยแพทย์ประเมินว่าจัดอยู่ใน Group B (มีอาการเหนื่อยมาก แต่ไม่มีประวัติกำเริบรุนแรง) ยาในข้อใดที่ควรได้รับเพิ่มเติมเป็นยาควบคุมอาการระยะยาว (Maintenance therapy)</t>
        </is>
      </c>
      <c r="D151" s="186" t="n"/>
      <c r="E151" s="186" t="inlineStr">
        <is>
          <t>Fenoterol MDI</t>
        </is>
      </c>
      <c r="F151" s="186" t="inlineStr">
        <is>
          <t>Ipratropium bromide MDI</t>
        </is>
      </c>
      <c r="G151" s="186" t="inlineStr">
        <is>
          <t>Tiotropium bromide DPI</t>
        </is>
      </c>
      <c r="H151" s="186" t="inlineStr">
        <is>
          <t>Budesonide DPI</t>
        </is>
      </c>
      <c r="I151" s="186" t="inlineStr">
        <is>
          <t>Sodium cromoglycate</t>
        </is>
      </c>
      <c r="J151" s="185" t="inlineStr">
        <is>
          <t>3</t>
        </is>
      </c>
      <c r="K151" s="186" t="inlineStr">
        <is>
          <t>✅ คำตอบที่ถูกต้อง: ข้อ ค. Tiotropium bromide DPI
🎯 ทำไมข้อนี้ถึงถูก:
- คำตอบที่ถูกต้อง: ข้อ ค. Tiotropium bromide DPI
- ทำไมข้อนี้ถึงถูก: ผู้ป่วย COPD Group B (หรือ Group E ใน GOLD 2023-2024) แนะนำให้ใช้ Long-Acting Bronchodilator เป็นยาหลัก โดยเฉพาะ Long-Acting Muscarinic Antagonist (LAMA) เช่น Tiotropium หรือ LABA+LAMA เพื่อควบคุมอาการและเพิ่มสมรรถภาพปอด
🔍 ข้ออื่นผิดเพราะอะไร:
• ข้อ ก.: Fenoterol เป็น SABA ออกฤทธิ์สั้น ใช้บรรเทาอาการฉุกเฉิน ไม่ใช่ long-acting maintenance
• ข้อ ข.: Ipratropium bromide เป็น SAMA ออกฤทธิ์สั้น ต้องพ่นวันละ 3-4 ครั้ง
• ข้อ ง.: ICS เดี่ยวๆ เช่น Budesonide มีข้อห้ามใช้เป็น monotherapy ใน COPD
• ข้อ จ.: Sodium cromoglycate ไม่มีบทบาทในการรักษา COPD</t>
        </is>
      </c>
      <c r="L151" s="186" t="n"/>
      <c r="M151" s="186" t="inlineStr">
        <is>
          <t>Pulmonary</t>
        </is>
      </c>
      <c r="N151" s="186" t="inlineStr">
        <is>
          <t>COPD</t>
        </is>
      </c>
      <c r="O151" s="185" t="inlineStr">
        <is>
          <t>Clinic</t>
        </is>
      </c>
      <c r="P151" s="186" t="inlineStr">
        <is>
          <t>รุ่น RxCU83</t>
        </is>
      </c>
      <c r="Q151" s="185" t="inlineStr">
        <is>
          <t>แบบฝึกหัด</t>
        </is>
      </c>
      <c r="R151" s="185" t="inlineStr">
        <is>
          <t>Quiz เตรียมสอบ CC1 RxCU83</t>
        </is>
      </c>
      <c r="S151" s="185" t="n"/>
    </row>
    <row r="152">
      <c r="A152" s="185" t="n">
        <v>150</v>
      </c>
      <c r="B152" s="186" t="n"/>
      <c r="C152" s="186" t="inlineStr">
        <is>
          <t>ข้อใดกล่าวผิดเกี่ยวกับคุณสมบัติและเทคนิคการใช้ยาพ่นชนิดหลอดกด (Metered-Dose Inhalers: MDIs)</t>
        </is>
      </c>
      <c r="D152" s="186" t="n"/>
      <c r="E152" s="186" t="inlineStr">
        <is>
          <t>การกดยาและการสูดหายใจเข้าต้องทำพร้อมกันอย่างสัมพันธ์กัน (Hand-breath coordination)</t>
        </is>
      </c>
      <c r="F152" s="186" t="inlineStr">
        <is>
          <t>ตัวยาละลายหรือแขวนลอยอยู่ในรูปของเหลวภายในหลอดโลหะ</t>
        </is>
      </c>
      <c r="G152" s="186" t="inlineStr">
        <is>
          <t>มีการผสมสารขับดัน (propellant) เช่น HFA เพื่อสร้างละอองฝอย</t>
        </is>
      </c>
      <c r="H152" s="186" t="inlineStr">
        <is>
          <t>เทคนิคการสูดยาต้องหายใจเข้าทางปาก ช้า ลึก และสม่ำเสมอ</t>
        </is>
      </c>
      <c r="I152" s="186" t="inlineStr">
        <is>
          <t>ตัวเครื่องพ่นพลาสติกบรรจุยาอยู่ภายในอย่างถาวร จึงห้ามถอดล้างทำความสะอาดด้วยน้ำเด็ดขาด</t>
        </is>
      </c>
      <c r="J152" s="185" t="inlineStr">
        <is>
          <t>5</t>
        </is>
      </c>
      <c r="K152" s="186" t="inlineStr">
        <is>
          <t>✅ คำตอบที่ถูกต้อง: ข้อ จ. ตัวเครื่องพ่นพลาสติกบรรจุยาอยู่ภายในอย่างถาวร จึงห้ามถอดล้างทำความสะอาดด้วยน้ำเด็ดขาด
🎯 ทำไมข้อนี้ถึงถูก:
- คำตอบที่ถูกต้อง: ข้อ จ. ตัวเครื่องพ่นพลาสติกบรรจุยาอยู่ภายในอย่างถาวร จึงห้ามถอดล้างทำความสะอาดด้วยน้ำเด็ดขาด
- ทำไมข้อนี้ถึงถูก: เครื่องพ่น MDI สามารถถอดหลอดโลหะ (metal canister) ออกได้ และควรนำปลอกพลาสติก (actuator) ไปล้างทำความสะอาดด้วยน้ำอุ่นสัปดาห์ละ 1 ครั้งเพื่อป้องกันการอุดตันของรูพ่นยา
🔍 ข้ออื่นผิดเพราะอะไร:
• ข้อ ก.: ปัญหาสำคัญของ MDI คือต้องประสานมือและลมหายใจ หากทำไม่ได้ต้องต่อกระบอก spacer
• ข้อ ข.: ตัวยาบรรจุเป็น solution หรือ suspension ภายใต้แรงดัน
• ข้อ ค.: มีการใช้สารขับดันไฮโดรฟลูออโรแอลเคน (HFA)
• ข้อ ง.: เทคนิคที่ถูกต้องคือ Slow and deep inhalation</t>
        </is>
      </c>
      <c r="L152" s="186" t="n"/>
      <c r="M152" s="186" t="inlineStr">
        <is>
          <t>Pulmonary</t>
        </is>
      </c>
      <c r="N152" s="186" t="inlineStr">
        <is>
          <t>Inhalation device technique</t>
        </is>
      </c>
      <c r="O152" s="185" t="inlineStr">
        <is>
          <t>Clinic</t>
        </is>
      </c>
      <c r="P152" s="186" t="inlineStr">
        <is>
          <t>รุ่น RxCU83</t>
        </is>
      </c>
      <c r="Q152" s="185" t="inlineStr">
        <is>
          <t>แบบฝึกหัด</t>
        </is>
      </c>
      <c r="R152" s="185" t="inlineStr">
        <is>
          <t>Quiz เตรียมสอบ CC1 RxCU83</t>
        </is>
      </c>
      <c r="S152" s="185" t="n"/>
    </row>
    <row r="153">
      <c r="A153" s="185" t="n">
        <v>151</v>
      </c>
      <c r="B153" s="186" t="n"/>
      <c r="C153" s="186" t="inlineStr">
        <is>
          <t>ข้อใดกล่าวถูกต้องเกี่ยวกับยา Seretide Accuhaler (Salmeterol + Fluticasone propionate)</t>
        </is>
      </c>
      <c r="D153" s="186" t="n"/>
      <c r="E153" s="186" t="inlineStr">
        <is>
          <t>ไม่จำเป็นต้องกลั้วปากและคอหลังสูดยาเสร็จ</t>
        </is>
      </c>
      <c r="F153" s="186" t="inlineStr">
        <is>
          <t>แนะนำให้สูดยาอย่างต่อเนื่องสม่ำเสมอทุกวันตามเวลาเพื่อควบคุมอาการของโรค</t>
        </is>
      </c>
      <c r="G153" s="186" t="inlineStr">
        <is>
          <t>ต้องเขย่าอุปกรณ์ก่อนสูดยาทุกครั้งเพื่อให้สารขับดันทำงานได้ดีขึ้น</t>
        </is>
      </c>
      <c r="H153" s="186" t="inlineStr">
        <is>
          <t>สามารถใช้สูดพ่นเมื่อเกิดอาการจับหืดเฉียบพลันได้เนื่องจากยาออกฤทธิ์ขยายหลอดลมได้เร็วมาก</t>
        </is>
      </c>
      <c r="I153" s="186" t="inlineStr">
        <is>
          <t>ขนาดอนุภาคของยาควรมีขนาดใหญ่กว่า 10 ไมโครเมตรเพื่อให้ตกค้างในหลอดลมส่วนต้น</t>
        </is>
      </c>
      <c r="J153" s="185" t="inlineStr">
        <is>
          <t>2</t>
        </is>
      </c>
      <c r="K153" s="186" t="inlineStr">
        <is>
          <t>✅ คำตอบที่ถูกต้อง: ข้อ ข. แนะนำให้สูดยาอย่างต่อเนื่องสม่ำเสมอทุกวันตามเวลาเพื่อควบคุมอาการของโรค
🎯 ทำไมข้อนี้ถึงถูก:
- คำตอบที่ถูกต้อง: ข้อ ข. แนะนำให้สูดยาอย่างต่อเนื่องสม่ำเสมอทุกวันตามเวลาเพื่อควบคุมอาการของโรค
- ทำไมข้อนี้ถึงถูก: Seretide Accuhaler ประกอบด้วย LABA (Salmeterol ออกฤทธิ์ช้าแต่นาน) และ ICS (Fluticasone) จัดเป็น Controller medication สำหรับควบคุมการอักเสบและป้องกันอาการกำเริบ จึงต้องใช้ต่อเนื่องทุกวัน
🔍 ข้ออื่นผิดเพราะอะไร:
• ข้อ ก.: มีส่วนประกอบของ ICS จำเป็นต้องบ้วนปากกลั้วคอทุกครั้งเพื่อป้องกันเชื้อรา
• ข้อ ค.: Accuhaler เป็น DPI ห้ามเขย่าอุปกรณ์
• ข้อ ง.: Salmeterol เป็น slow-onset LABA ไม่สามารถใช้เป็น reliever ในภาวะเฉียบพลันได้
• ข้อ จ.: ขนาดอนุภาคที่เหมาะสมในการลงสู่หลอดลมฝอยส่วนปลายต้องมีขนาด 1-5 ไมโครเมตร</t>
        </is>
      </c>
      <c r="L153" s="186" t="n"/>
      <c r="M153" s="186" t="inlineStr">
        <is>
          <t>Pulmonary</t>
        </is>
      </c>
      <c r="N153" s="186" t="inlineStr">
        <is>
          <t>COPD</t>
        </is>
      </c>
      <c r="O153" s="185" t="inlineStr">
        <is>
          <t>Clinic</t>
        </is>
      </c>
      <c r="P153" s="186" t="inlineStr">
        <is>
          <t>รุ่น RxCU83</t>
        </is>
      </c>
      <c r="Q153" s="185" t="inlineStr">
        <is>
          <t>แบบฝึกหัด</t>
        </is>
      </c>
      <c r="R153" s="185" t="inlineStr">
        <is>
          <t>Quiz เตรียมสอบ CC1 RxCU83</t>
        </is>
      </c>
      <c r="S153" s="185" t="n"/>
    </row>
    <row r="154">
      <c r="A154" s="185" t="n">
        <v>152</v>
      </c>
      <c r="B154" s="186" t="n"/>
      <c r="C154" s="186" t="inlineStr">
        <is>
          <t>ผู้ป่วยมีอาการคัดจมูก น้ำมูกไหลตลอดเวลา จามบ่อย ต้องหายใจทางปาก เริ่มมีอาการหลังจากเผชิญมลพิษฝุ่น PM 2.5 สูงเมื่อ 2 วันก่อน ยาในข้อใดที่สามารถจ่ายในร้านยาเพื่อบรรเทาอาการคัดจมูกและน้ำมูกได้อย่างรวดเร็วและเหมาะสมในระยะสั้น</t>
        </is>
      </c>
      <c r="D154" s="186" t="n"/>
      <c r="E154" s="186" t="inlineStr">
        <is>
          <t>Nasolin (Phenylephrine HCl + Chlorpheniramine)</t>
        </is>
      </c>
      <c r="F154" s="186" t="inlineStr">
        <is>
          <t>Fluticasone furoate nasal spray</t>
        </is>
      </c>
      <c r="G154" s="186" t="inlineStr">
        <is>
          <t>Montelukast tablets</t>
        </is>
      </c>
      <c r="H154" s="186" t="inlineStr">
        <is>
          <t>Pseudoephedrine tablets</t>
        </is>
      </c>
      <c r="I154" s="186" t="inlineStr">
        <is>
          <t>ถูกทั้ง ก. และ ข. โดยเลือกใช้ตามความเหมาะสมของระยะเวลาการเกิดอาการ</t>
        </is>
      </c>
      <c r="J154" s="185" t="inlineStr">
        <is>
          <t>1</t>
        </is>
      </c>
      <c r="K154" s="186" t="inlineStr">
        <is>
          <t>✅ คำตอบที่ถูกต้อง: ข้อ ก. Nasolin (Phenylephrine HCl + Chlorpheniramine)
🎯 ทำไมข้อนี้ถึงถูก:
- คำตอบที่ถูกต้อง: ข้อ ก. Nasolin (Phenylephrine HCl + Chlorpheniramine)
- ทำไมข้อนี้ถึงถูก: ในร้านยาชุมชน ยาสูตรผสม Antihistamine + Decongestant (Chlorpheniramine + Phenylephrine) สามารถหาซื้อได้ทันที ช่วยลดทั้งน้ำมูกและอาการคัดแน่นจมูกจากภาวะเยื่อบุโพรงจมูกอักเสบเฉียบพลันได้อย่างรวดเร็ว
🔍 ข้ออื่นผิดเพราะอะไร:
• ข้อ ข.: สเตียรอยด์พ่นจมูกต้องใช้เวลาสะสม 1-2 สัปดาห์จึงจะเห็นผลเต็มที่ เหมาะกับอาการเรื้อรัง
• ข้อ ค.: Montelukast ไม่ใช่ยาบรรเทาอาการเฉียบพลัน
• ข้อ ง.: Pseudoephedrine ถูกจัดเป็นวัตถุออกฤทธิ์ต่อจิตและประสาทประเภท 2 ไม่อนุญาตให้จำหน่ายในร้านยาชุมชน (มีเฉพาะในโรงพยาบาล)
• ข้อ จ.: ข้อ ก มีความพร้อมจำหน่ายและออกฤทธิ์เร็วกว่าในกรณีเฉียบพลัน 2 วัน</t>
        </is>
      </c>
      <c r="L154" s="186" t="n"/>
      <c r="M154" s="186" t="inlineStr">
        <is>
          <t>Pulmonary</t>
        </is>
      </c>
      <c r="N154" s="186" t="inlineStr">
        <is>
          <t>Allergic rhinitis</t>
        </is>
      </c>
      <c r="O154" s="185" t="inlineStr">
        <is>
          <t>Clinic</t>
        </is>
      </c>
      <c r="P154" s="186" t="inlineStr">
        <is>
          <t>รุ่น RxCU83</t>
        </is>
      </c>
      <c r="Q154" s="185" t="inlineStr">
        <is>
          <t>แบบฝึกหัด</t>
        </is>
      </c>
      <c r="R154" s="185" t="inlineStr">
        <is>
          <t>Quiz เตรียมสอบ CC1 RxCU83</t>
        </is>
      </c>
      <c r="S154" s="185" t="n"/>
    </row>
    <row r="155">
      <c r="A155" s="185" t="n">
        <v>153</v>
      </c>
      <c r="B155" s="186" t="n"/>
      <c r="C155" s="186" t="inlineStr">
        <is>
          <t>หากผู้ป่วยเลือกใช้ยาพ่นจมูก Fluticasone furoate nasal spray ในการรักษาโรคภูมิแพ้จมูก ข้อใดคือผลข้างเคียงเฉพาะที่ (Local adverse effect) ที่พบได้บ่อยที่สุดและต้องให้คำแนะนำแก่ผู้ป่วย</t>
        </is>
      </c>
      <c r="D155" s="186" t="n"/>
      <c r="E155" s="186" t="inlineStr">
        <is>
          <t>เลือดกำเดาไหล (Epistaxis)</t>
        </is>
      </c>
      <c r="F155" s="186" t="inlineStr">
        <is>
          <t>อาการคัดแน่นจมูกรุนแรงขึ้นจากการดื้อยา (Rebound congestion)</t>
        </is>
      </c>
      <c r="G155" s="186" t="inlineStr">
        <is>
          <t>เชื้อราขึ้นในโพรงจมูก</t>
        </is>
      </c>
      <c r="H155" s="186" t="inlineStr">
        <is>
          <t>สูญเสียการรับกลิ่นอย่างถาวร</t>
        </is>
      </c>
      <c r="I155" s="186" t="inlineStr">
        <is>
          <t>ผนังกั้นช่องจมูกทะลุอย่างเฉียบพลัน</t>
        </is>
      </c>
      <c r="J155" s="185" t="inlineStr">
        <is>
          <t>1</t>
        </is>
      </c>
      <c r="K155" s="186" t="inlineStr">
        <is>
          <t>✅ คำตอบที่ถูกต้อง: ข้อ ก. เลือดกำเดาไหล (Epistaxis)
🎯 ทำไมข้อนี้ถึงถูก:
- คำตอบที่ถูกต้อง: ข้อ ก. เลือดกำเดาไหล (Epistaxis)
- ทำไมข้อนี้ถึงถูก: ผลข้างเคียงเฉพาะที่ที่พบบ่อยที่สุดของ Intranasal corticosteroids คือ อาการระคายเคืองเยื่อบุจมูก เลือดกำเดาไหล (Epistaxis) และเยื่อบุจมูกแห้ง ป้องกันได้โดยการพ่นยาชี้หัวพ่นไปทางหางตาด้านตรงข้ามเพื่อหลีกเลี่ยงการพ่นตรงเข้าสู่ผนังกั้นช่องจมูก (Nasal septum)
🔍 ข้ออื่นผิดเพราะอะไร:
• ข้อ ข.: Rebound congestion (Rhinitis medicamentosa) เกิดจากการใช้ topical decongestant เกิน 3-5 วัน ไม่ได้เกิดจากสเตียรอยด์พ่นจมูก
• ข้อ ค.: เชื้อราในโพรงจมูกพบได้น้อยมาก
• ข้อ ง.: ไม่ทำให้สูญเสียการรับกลิ่นถาวร
• ข้อ จ.: Septal perforation เป็นภาวะแทรกซ้อนที่พบได้น้อยมากจากการพ่นโดนผนังกั้นจมูกต่อเนื่องเป็นปี</t>
        </is>
      </c>
      <c r="L155" s="186" t="n"/>
      <c r="M155" s="186" t="inlineStr">
        <is>
          <t>Pulmonary</t>
        </is>
      </c>
      <c r="N155" s="186" t="inlineStr">
        <is>
          <t>Allergic rhinitis</t>
        </is>
      </c>
      <c r="O155" s="185" t="inlineStr">
        <is>
          <t>Clinic</t>
        </is>
      </c>
      <c r="P155" s="186" t="inlineStr">
        <is>
          <t>รุ่น RxCU83</t>
        </is>
      </c>
      <c r="Q155" s="185" t="inlineStr">
        <is>
          <t>แบบฝึกหัด</t>
        </is>
      </c>
      <c r="R155" s="185" t="inlineStr">
        <is>
          <t>Quiz เตรียมสอบ CC1 RxCU83</t>
        </is>
      </c>
      <c r="S155" s="185" t="n"/>
    </row>
    <row r="156">
      <c r="A156" s="185" t="n">
        <v>154</v>
      </c>
      <c r="B156" s="186"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t>
        </is>
      </c>
      <c r="C156" s="186" t="inlineStr">
        <is>
          <t>ตามแนวทางเวชปฏิบัติการรักษาโรคหืดในประเทศไทย พ.ศ. 2566 และ GINA Guideline การปรับเปลี่ยนแผนการรักษาตาม Track 1 (Preferred Controller and Reliever) ควรเลือกใช้สูตรการรักษาในข้อใด</t>
        </is>
      </c>
      <c r="D156" s="186" t="inlineStr">
        <is>
          <t>Medium-dose Inhaled Corticosteroid (ICS) ร่วมกับ Formoterol ในรูปแบบ Single Maintenance and Reliever Therapy (SMART)</t>
        </is>
      </c>
      <c r="E156" s="186" t="inlineStr">
        <is>
          <t>Medium-dose Inhaled Corticosteroid (ICS) ร่วมกับ Formoterol ในรูปแบบ Single Maintenance and Reliever Therapy (SMART)</t>
        </is>
      </c>
      <c r="F156" s="186" t="inlineStr">
        <is>
          <t>High-dose ICS ร่วมกับ As-needed Short-Acting Beta-2 Agonist (SABA)</t>
        </is>
      </c>
      <c r="G156" s="186" t="inlineStr">
        <is>
          <t>Low-dose ICS ร่วมกับ LABA เดิม และใช้ As-needed SABA สำหรับบรรเทาอาการ</t>
        </is>
      </c>
      <c r="H156" s="186" t="inlineStr">
        <is>
          <t>Low-dose ICS-formoterol maintenance and reliever โดยคงขนาดยาเท่าเดิม</t>
        </is>
      </c>
      <c r="I156" s="186" t="inlineStr">
        <is>
          <t>เริ่มยา Oral Systemic Corticosteroids ต่อเนื่องระยะยาว</t>
        </is>
      </c>
      <c r="J156" s="185" t="inlineStr">
        <is>
          <t>1</t>
        </is>
      </c>
      <c r="K156" s="186" t="inlineStr">
        <is>
          <t>✅ คำตอบที่ถูกต้อง: ข้อ ก. Medium-dose Inhaled Corticosteroid (ICS) ร่วมกับ Formoterol ในรูปแบบ Single Maintenance and Reliever Therapy (SMART)
🎯 ทำไมข้อนี้ถึงถูก:
🎯 ทำไมข้อนี้ถึงถูก: ตามแนวทางเวชปฏิบัติ GINA และแนวทางโรคหืดไทย 2566 Track 1 (Preferred approach) แนะนำให้ใช้ ICS-Formoterol เป็นทั้งยาควบคุมอาการประจำวัน (Maintenance) และยาบรรเทาอาการเมื่อมีอาการกำเริบ (Reliever) เมื่อผู้ป่วยยังคุมอาการไม่ได้ใน Step 3 การก้าวขึ้นสู่ Step 4 แนะนำให้ปรับเป็น Medium-dose ICS-formoterol maintenance and reliever ซึ่งช่วยลดความเสี่ยงการเกิด Severe exacerbation ได้ดีกว่าสูตรที่มี SABA เป็น reliever
🔍 ข้ออื่นผิดเพราะอะไร:
• ข้อ ข.: การให้ High-dose ICS ร่วมกับ SABA prn จัดอยู่ใน Track 2 (Alternative track) ซึ่งมีความเสี่ยงต่อการเกิดภาวะหอบกำเริบสูงกว่าและเสี่ยงต่อผลข้างเคียงจาก high dose steroid
• ข้อ ค.: การใช้สูตรเดิมร่วมกับ SABA prn ไม่สามารถควบคุมอาการของผู้ป่วยรายนี้ได้เพียงพอ
• ข้อ ง.: ผู้ป่วยควบคุมอาการไม่ได้ การคงขนาดยา Low-dose ICS-formoterol เท่าเดิมจะไม่เพียงพอต่อการควบคุมโรค
• ข้อ จ.: Oral systemic corticosteroids สำรองไว้เฉพาะ Step 5 สำหรับ Severe refractory asthma เท่านั้น เนื่องจากผลข้างเคียงระยะยาวรุนแรง</t>
        </is>
      </c>
      <c r="L156" s="186" t="inlineStr">
        <is>
          <t>Intermediate</t>
        </is>
      </c>
      <c r="M156" s="186" t="inlineStr">
        <is>
          <t>Pulmonary</t>
        </is>
      </c>
      <c r="N156" s="186" t="inlineStr">
        <is>
          <t>Asthma Pharmacotherapy &amp; SMART Regimen (GINA 2023-2024)</t>
        </is>
      </c>
      <c r="O156" s="185" t="inlineStr">
        <is>
          <t>Clinic</t>
        </is>
      </c>
      <c r="P156" s="186" t="inlineStr">
        <is>
          <t>[RECONSTRUCTED: ปรับแต่งและเติมเต็มบริบทโจทย์/ตัวเลือกเพื่อความสมบูรณ์] ข้อสอบจริง PLE-CC1 ปี 2567 ข้อ 25</t>
        </is>
      </c>
      <c r="Q156" s="185" t="inlineStr">
        <is>
          <t>ข้อสอบจริง</t>
        </is>
      </c>
      <c r="R156" s="185" t="inlineStr">
        <is>
          <t>2567</t>
        </is>
      </c>
      <c r="S156" s="185" t="inlineStr">
        <is>
          <t>CASE_2567_ASTHMA_01</t>
        </is>
      </c>
    </row>
    <row r="157">
      <c r="A157" s="185" t="n">
        <v>155</v>
      </c>
      <c r="B157" s="186"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t>
        </is>
      </c>
      <c r="C157" s="186" t="inlineStr">
        <is>
          <t>แพทย์พิจารณาเพิ่มยาพ่นสูดในกลุ่ม Long-Acting Muscarinic Antagonist (LAMA เช่น Tiotropium Respimat) ประโยชน์ทางคลินิกที่สำคัญที่สุดของการเพิ่มยา LAMA ในผู้ป่วยรายนี้คือข้อใด</t>
        </is>
      </c>
      <c r="D157" s="186" t="inlineStr">
        <is>
          <t>เพิ่มสมรรถภาพการทำงานของปอด (Improve Lung Function: FEV1) และลดอัตราการเกิดภาวะหอบกำเริบ (Exacerbations)</t>
        </is>
      </c>
      <c r="E157" s="186" t="inlineStr">
        <is>
          <t>เพิ่มสมรรถภาพการทำงานของปอด (Improve Lung Function: FEV1) และลดอัตราการเกิดภาวะหอบกำเริบ (Exacerbations)</t>
        </is>
      </c>
      <c r="F157" s="186" t="inlineStr">
        <is>
          <t>เพิ่มความร่วมมือในการใช้ยาของผู้ป่วย (Improve Medication Compliance)</t>
        </is>
      </c>
      <c r="G157" s="186" t="inlineStr">
        <is>
          <t>ลดการหลั่งเสมหะและสารคัดหลั่งในโพรงจมูกโดยตรง</t>
        </is>
      </c>
      <c r="H157" s="186" t="inlineStr">
        <is>
          <t>ใช้ทดแทนยาพ่นขยายหลอดลมชนิดออกฤทธิ์เร็ว (SABA) ในการบรรเทาอาการฉุกเฉิน</t>
        </is>
      </c>
      <c r="I157" s="186" t="inlineStr">
        <is>
          <t>ทดแทนความจำเป็นในการใช้ยาพ่นกลุ่มสเตียรอยด์ (ICS)</t>
        </is>
      </c>
      <c r="J157" s="185" t="inlineStr">
        <is>
          <t>1</t>
        </is>
      </c>
      <c r="K157" s="186" t="inlineStr">
        <is>
          <t>✅ คำตอบที่ถูกต้อง: ข้อ ก. เพิ่มสมรรถภาพการทำงานของปอด (Improve Lung Function: FEV1) และลดอัตราการเกิดภาวะหอบกำเริบ (Exacerbations)
🎯 ทำไมข้อนี้ถึงถูก:
🎯 ทำไมข้อนี้ถึงถูก: การเพิ่ม LAMA (เช่น Tiotropium soft mist inhaler) ในผู้ป่วยโรคหืด Step 4 หรือ 5 ที่ควบคุมอาการไม่ได้ด้วย ICS/LABA มีหลักฐานเชิงประจักษ์ชัดเจนว่าช่วยเพิ่มสมรรถภาพปอดอย่างมีนัยสำคัญ (เพิ่มทั้ง trough FEV1 และ peak FEV1) อีกทั้งช่วยยืดระยะเวลาและลดอัตราการเกิด Severe asthma exacerbation
🔍 ข้ออื่นผิดเพราะอะไร:
• ข้อ ข.: การเพิ่มตัวยาหรืออุปกรณ์พ่นยาชนิดใหม่จะเพิ่มความซับซ้อนของการใช้ยา ไม่ได้เพิ่ม compliance
• ข้อ ค.: LAMA ออกฤทธิ์ขยายหลอดลมที่ตัวรับ M3 ในทางเดินหายใจส่วนล่าง ไม่ได้ลดน้ำมูกในโพรงจมูกโดยตรง
• ข้อ ง.: LAMA เป็นยาออกฤทธิ์ขยายหลอดลมช้าแบบ long-acting ไม่สามารถใช้เป็น Fast-acting reliever ในภาวะฉุกเฉินได้
• ข้อ จ.: LAMA ต้องใช้เป็น Add-on ร่วมกับ ICS เสมอ ห้ามใช้ LAMA เดี่ยวๆ โดยไม่มี ICS ในผู้ป่วยโรคหอบหืด</t>
        </is>
      </c>
      <c r="L157" s="186" t="inlineStr">
        <is>
          <t>Intermediate</t>
        </is>
      </c>
      <c r="M157" s="186" t="inlineStr">
        <is>
          <t>Pulmonary</t>
        </is>
      </c>
      <c r="N157" s="186" t="inlineStr">
        <is>
          <t>LAMA Add-on in Severe/Uncontrolled Asthma</t>
        </is>
      </c>
      <c r="O157" s="185" t="inlineStr">
        <is>
          <t>Clinic</t>
        </is>
      </c>
      <c r="P157" s="186" t="inlineStr">
        <is>
          <t>[RECONSTRUCTED: ปรับแต่งและเติมเต็มบริบทโจทย์/ตัวเลือกเพื่อความสมบูรณ์] ข้อสอบจริง PLE-CC1 ปี 2567 ข้อ 26</t>
        </is>
      </c>
      <c r="Q157" s="185" t="inlineStr">
        <is>
          <t>ข้อสอบจริง</t>
        </is>
      </c>
      <c r="R157" s="185" t="inlineStr">
        <is>
          <t>2567</t>
        </is>
      </c>
      <c r="S157" s="185" t="inlineStr">
        <is>
          <t>CASE_2567_ASTHMA_01</t>
        </is>
      </c>
    </row>
    <row r="158">
      <c r="A158" s="185" t="n">
        <v>156</v>
      </c>
      <c r="B158" s="186"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t>
        </is>
      </c>
      <c r="C158" s="186" t="inlineStr">
        <is>
          <t>จากประวัติและสภาพแวดล้อมของผู้ป่วย ปัจจัยเสี่ยงที่สามารถปรับเปลี่ยนหรือหลีกเลี่ยงได้ (Modifiable Risk Factor) ที่มีความสัมพันธ์สูงสุดต่อการกระตุ้นให้อาการหอบหืดกำเริบ (Asthma Exacerbation) ในผู้ป่วยรายนี้คือข้อใด</t>
        </is>
      </c>
      <c r="D158" s="186" t="inlineStr">
        <is>
          <t>การสัมผัสฝุ่นละอองเส้นใยผ้าและสารเคมีในสถานที่ทำงาน (Occupational Exposure in Textile Factory)</t>
        </is>
      </c>
      <c r="E158" s="186" t="inlineStr">
        <is>
          <t>การสัมผัสฝุ่นละอองเส้นใยผ้าและสารเคมีในสถานที่ทำงาน (Occupational Exposure in Textile Factory)</t>
        </is>
      </c>
      <c r="F158" s="186" t="inlineStr">
        <is>
          <t>ประวัติการสูบบุหรี่ในอดีต (ซึ่งผู้ป่วยเลิกสูบมาแล้ว 10 ปี)</t>
        </is>
      </c>
      <c r="G158" s="186" t="inlineStr">
        <is>
          <t>เพศหญิงและอายุ 50 ปี</t>
        </is>
      </c>
      <c r="H158" s="186" t="inlineStr">
        <is>
          <t>ส่วนสูง 157 เซนติเมตร</t>
        </is>
      </c>
      <c r="I158" s="186" t="inlineStr">
        <is>
          <t>การไม่มีประวัติเข้ารับการรักษาในโรงพยาบาลมาก่อน</t>
        </is>
      </c>
      <c r="J158" s="185" t="inlineStr">
        <is>
          <t>1</t>
        </is>
      </c>
      <c r="K158" s="186" t="inlineStr">
        <is>
          <t>✅ คำตอบที่ถูกต้อง: ข้อ ก. การสัมผัสฝุ่นละอองเส้นใยผ้าและสารเคมีในสถานที่ทำงาน (Occupational Exposure in Textile Factory)
🎯 ทำไมข้อนี้ถึงถูก:
🎯 ทำไมข้อนี้ถึงถูก: ผู้ป่วยประกอบอาชีพเย็บผ้าทอในโรงงาน การสูดดมฝุ่นละอองเส้นใยผ้า (Textile dusts, cotton fibers) สารฟอกย้อม หรือสารเคมีในโรงงาน เป็นปัจจัยกระตุ้นทางสิ่งแวดล้อมและอาชีวอนามัย (Occupational triggers) ที่ทำให้เกิดการระคายเคืองและอักเสบของหลอดลมเรื้อรัง ซึ่งเป็น Modifiable factor ที่สามารถจัดการได้โดยการสวมหน้ากากป้องกันที่เหมาะสมหรือปรับเปลี่ยนสิ่งแวดล้อมการทำงาน
🔍 ข้ออื่นผิดเพราะอะไร:
• ข้อ ข.: ผู้ป่วยเลิกบุหรี่สำเร็จมานานกว่า 10 ปีแล้ว ผลการระคายเคืองเฉียบพลันจากควันบุหรี่หมดไป แม้จะยังมีผลต่อ airway remodeling ในอดีต
• ข้อ ค.: เพศและอายุเป็น Non-modifiable risk factors ที่ไม่สามารถปรับเปลี่ยนได้
• ข้อ ง.: ส่วนสูงเป็นลักษณะทางกายภาพ ไม่ใช่ปัจจัยกระตุ้นโรคหืด
• ข้อ จ.: การไม่เคยนอนโรงพยาบาลเป็นประวัติความรุนแรงในอดีต ไม่ใช่ปัจจัยกระตุ้น</t>
        </is>
      </c>
      <c r="L158" s="186" t="inlineStr">
        <is>
          <t>Intermediate</t>
        </is>
      </c>
      <c r="M158" s="186" t="inlineStr">
        <is>
          <t>Pulmonary</t>
        </is>
      </c>
      <c r="N158" s="186" t="inlineStr">
        <is>
          <t>Occupational Asthma Triggers &amp; Modifiable Risk Factors</t>
        </is>
      </c>
      <c r="O158" s="185" t="inlineStr">
        <is>
          <t>Clinic</t>
        </is>
      </c>
      <c r="P158" s="186" t="inlineStr">
        <is>
          <t>[RECONSTRUCTED: ปรับแต่งและเติมเต็มบริบทโจทย์/ตัวเลือกเพื่อความสมบูรณ์] ข้อสอบจริง PLE-CC1 ปี 2567 ข้อ 27</t>
        </is>
      </c>
      <c r="Q158" s="185" t="inlineStr">
        <is>
          <t>ข้อสอบจริง</t>
        </is>
      </c>
      <c r="R158" s="185" t="inlineStr">
        <is>
          <t>2567</t>
        </is>
      </c>
      <c r="S158" s="185" t="inlineStr">
        <is>
          <t>CASE_2567_ASTHMA_01</t>
        </is>
      </c>
    </row>
    <row r="159">
      <c r="A159" s="185" t="n">
        <v>157</v>
      </c>
      <c r="B159" s="186"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t>
        </is>
      </c>
      <c r="C159" s="186" t="inlineStr">
        <is>
          <t>ยาผสม Seretide ประกอบด้วยตัวยาสำคัญคือ Salmeterol ร่วมกับ Fluticasone propionate กลไกการออกฤทธิ์ทางเภสัชวิทยาในระดับเซลล์ของตัวยา Salmeterol ที่ทำให้กล้ามเนื้อเรียบหลอดลมคลายตัวคือข้อใด</t>
        </is>
      </c>
      <c r="D159" s="186" t="inlineStr">
        <is>
          <t>กระตุ้น Beta-2 Adrenergic Receptor เพิ่มการสร้าง cyclic AMP (cAMP) ภายในเซลล์กล้ามเนื้อเรียบ</t>
        </is>
      </c>
      <c r="E159" s="186" t="inlineStr">
        <is>
          <t>กระตุ้น Beta-2 Adrenergic Receptor เพิ่มการสร้าง cyclic AMP (cAMP) ภายในเซลล์กล้ามเนื้อเรียบ</t>
        </is>
      </c>
      <c r="F159" s="186" t="inlineStr">
        <is>
          <t>กระตุ้นเอนไซม์ Phospholipase C เพิ่มระดับ Inositol Trisphosphate (IP3) และ Calcium</t>
        </is>
      </c>
      <c r="G159" s="186" t="inlineStr">
        <is>
          <t>ปิดกั้นตัวรับ Muscarinic M3 Receptor ยับยั้งการหลั่ง Acetylcholine</t>
        </is>
      </c>
      <c r="H159" s="186" t="inlineStr">
        <is>
          <t>ยับยั้งเอนไซม์ Phosphodiesterase-4 (PDE-4) ป้องกันการสลายของ cGMP</t>
        </is>
      </c>
      <c r="I159" s="186" t="inlineStr">
        <is>
          <t>กระตุ้น Glucocorticoid Receptor ยับยั้งการถอดรหัสของยีนที่สร้างไซโตไคน์อักเสบ</t>
        </is>
      </c>
      <c r="J159" s="185" t="inlineStr">
        <is>
          <t>1</t>
        </is>
      </c>
      <c r="K159" s="186" t="inlineStr">
        <is>
          <t>✅ คำตอบที่ถูกต้อง: ข้อ ก. กระตุ้น Beta-2 Adrenergic Receptor เพิ่มการสร้าง cyclic AMP (cAMP) ภายในเซลล์กล้ามเนื้อเรียบ
🎯 ทำไมข้อนี้ถึงถูก:
🎯 ทำไมข้อนี้ถึงถูก: Salmeterol เป็น Long-Acting Beta-2 Adrenergic Agonist (LABA) เข้าจับและกระตุ้น Beta-2 receptor บนผิวเซลล์กล้ามเนื้อเรียบหลอดลม ส่งผลให้เกิดการกระตุ้นเอนไซม์ Adenylyl Cyclase เปลี่ยน ATP เป็น cAMP เพิ่มขึ้น cAMP ที่สูงขึ้นจะกระตุ้น Protein Kinase A (PKA) ยับยั้งการหลั่งแคลเซียม ส่งผลให้กล้ามเนื้อเรียบหลอดลมคลายตัว (Bronchodilation)
🔍 ข้ออื่นผิดเพราะอะไร:
• ข้อ ข.: การกระตุ้น Phospholipase C และเพิ่ม IP3/Ca2+ เป็นกลไกที่ทำให้กล้ามเนื้อเรียบหดเกร็ง (Bronchoconstriction)
• ข้อ ค.: การปิดกั้น Muscarinic M3 receptor เป็นกลไกของยากลุ่ม Anticholinergic/LAMA เช่น Tiotropium
• ข้อ ง.: การยับยั้ง PDE-4 เป็นกลไกของยา Roflumilast หรืออนุพันธ์ Methylxanthine
• ข้อ จ.: การกระตุ้น Glucocorticoid receptor เป็นกลไกของ Fluticasone propionate (ICS) ไม่ใช่ Salmeterol</t>
        </is>
      </c>
      <c r="L159" s="186" t="inlineStr">
        <is>
          <t>Intermediate</t>
        </is>
      </c>
      <c r="M159" s="186" t="inlineStr">
        <is>
          <t>Pulmonary</t>
        </is>
      </c>
      <c r="N159" s="186" t="inlineStr">
        <is>
          <t>Mechanism of Action: LABA &amp; Inhaled Corticosteroid</t>
        </is>
      </c>
      <c r="O159" s="185" t="inlineStr">
        <is>
          <t>Clinic</t>
        </is>
      </c>
      <c r="P159" s="186" t="inlineStr">
        <is>
          <t>[RECONSTRUCTED: ปรับแต่งและเติมเต็มบริบทโจทย์/ตัวเลือกเพื่อความสมบูรณ์] ข้อสอบจริง PLE-CC1 ปี 2567 ข้อ 28</t>
        </is>
      </c>
      <c r="Q159" s="185" t="inlineStr">
        <is>
          <t>ข้อสอบจริง</t>
        </is>
      </c>
      <c r="R159" s="185" t="inlineStr">
        <is>
          <t>2567</t>
        </is>
      </c>
      <c r="S159" s="185" t="inlineStr">
        <is>
          <t>CASE_2567_ASTHMA_01</t>
        </is>
      </c>
    </row>
    <row r="160">
      <c r="A160" s="185" t="n">
        <v>158</v>
      </c>
      <c r="B160" s="186"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 ในรอบ 4 สัปดาห์ที่ผ่านมา ผู้ป่วยมีอาการหอบเหนื่อยช่วงกลางวัน 5 ครั้งต่อเดือน ไม่มีอาการตื่นกลางดึกจากโรคหืด ไม่ได้ใช้ยาพ่นขยายหลอดลม Salbutamol มานาน 4 สัปดาห์ และไม่มีอาการกำเริบเฉียบพลัน</t>
        </is>
      </c>
      <c r="C160" s="186" t="inlineStr">
        <is>
          <t>ตามแนวทางการรักษาโรคหืดสากล (GINA Guidelines) ระดับการควบคุมโรคหืดของผู้ป่วยรายนี้จัดอยู่ในระดับใด</t>
        </is>
      </c>
      <c r="D160" s="186" t="n"/>
      <c r="E160" s="186" t="inlineStr">
        <is>
          <t>Uncontrolled asthma</t>
        </is>
      </c>
      <c r="F160" s="186" t="inlineStr">
        <is>
          <t>Partly controlled asthma</t>
        </is>
      </c>
      <c r="G160" s="186" t="inlineStr">
        <is>
          <t>Well controlled asthma</t>
        </is>
      </c>
      <c r="H160" s="186" t="inlineStr">
        <is>
          <t>Intermittent asthma</t>
        </is>
      </c>
      <c r="I160" s="186" t="inlineStr">
        <is>
          <t>Mild persistent asthma</t>
        </is>
      </c>
      <c r="J160" s="185" t="inlineStr">
        <is>
          <t>2</t>
        </is>
      </c>
      <c r="K160" s="186" t="inlineStr">
        <is>
          <t>✅ คำตอบที่ถูกต้อง: ข้อ ข. Partly controlled asthma
🎯 ทำไมข้อนี้ถึงถูก:
ตามเกณฑ์ GINA Assessment of Asthma Control ในรอบ 4 สัปดาห์ที่ผ่านมา มีเกณฑ์ประเมิน 4 ข้อ:
1) Daytime asthma symptoms มากกว่า 2 ครั้งต่อสัปดาห์ (ผู้ป่วยมี 5 ครั้งต่อเดือน เฉลี่ยมากกว่า 1 ครั้ง/สัปดาห์ แต่มีอาการเกิน 2 ครั้ง/เดือน)
2) Night waking due to asthma (ผู้ป่วยไม่มี)
3) Reliever needed มากกว่า 2 ครั้งต่อสัปดาห์ (ผู้ป่วยไม่มี)
4) Activity limitation due to asthma (ผู้ป่วยไม่มี)
ผู้ป่วยเข้าเกณฑ์ข้อที่ 1 (มีอาการกลางวันมากกว่าเกณฑ์ปกติ) จำนวน 1 ข้อ จึงจัดอยู่ในระดับ ควบคุมได้บางส่วน (Partly controlled asthma) (หากเข้าเกณฑ์ 1 - 2 ข้อ = Partly controlled, เข้าเกณฑ์ 3 - 4 ข้อ = Uncontrolled, ไม่เข้าเกณฑ์เลย = Well controlled)
🔍 ข้ออื่นผิดเพราะอะไร:
• ข้อ ก. ผิดเพราะ: Uncontrolled ต้องมีเกณฑ์ผิดปกติตั้งแต่ 3 ใน 4 ข้อขึ้นไป หรือมี Exacerbation ในรอบปี
• ข้อ ค. ผิดเพราะ: Well controlled ต้องไม่มีเกณฑ์ผิดปกติเลยทั้ง 4 ข้อ (อาการกลางวันต้องไม่เกิน 2 ครั้งต่อสัปดาห์)
• ข้อ ง. และ จ. ผิดเพราะ: เป็นการจัดระดับความรุนแรงตามเกณฑ์เก่า (Severity) ไม่ใช่ระดับการควบคุมโรค (Asthma control)</t>
        </is>
      </c>
      <c r="L160" s="186" t="n"/>
      <c r="M160" s="186" t="inlineStr">
        <is>
          <t>Pulmonary</t>
        </is>
      </c>
      <c r="N160" s="186" t="inlineStr">
        <is>
          <t>Asthma Symptom Control Assessment (GINA)</t>
        </is>
      </c>
      <c r="O160" s="185" t="inlineStr">
        <is>
          <t>Clinic</t>
        </is>
      </c>
      <c r="P160" s="186" t="inlineStr">
        <is>
          <t>ข้อสอบจริง PLE-CC1 ปี 2566 Day 1 ข้อ 49 [CASE_2566_ASTHMA_01]</t>
        </is>
      </c>
      <c r="Q160" s="185" t="inlineStr">
        <is>
          <t>ข้อสอบจริง</t>
        </is>
      </c>
      <c r="R160" s="185" t="inlineStr">
        <is>
          <t>2566 Day 1</t>
        </is>
      </c>
      <c r="S160" s="185" t="inlineStr">
        <is>
          <t>CASE_2566_ASTHMA_01</t>
        </is>
      </c>
    </row>
    <row r="161">
      <c r="A161" s="185" t="n">
        <v>159</v>
      </c>
      <c r="B161" s="186"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 ในรอบ 4 สัปดาห์ที่ผ่านมา ผู้ป่วยมีอาการหอบเหนื่อยช่วงกลางวัน 5 ครั้งต่อเดือน ไม่มีอาการตื่นกลางดึกจากโรคหืด ไม่ได้ใช้ยาพ่นขยายหลอดลม Salbutamol มานาน 4 สัปดาห์ และไม่มีอาการกำเริบเฉียบพลัน</t>
        </is>
      </c>
      <c r="C161" s="186" t="inlineStr">
        <is>
          <t>เมื่อเวลาผ่านไป 3 เดือน ผู้ป่วยสามารถควบคุมอาการได้ดีมาก อาการหอบลดลงเหลือเพียงเดือนละ 1 ครั้ง และไม่มีอาการรบกวนใดๆ การปรับลดขนาดยา (Step down therapy) ตามแนวทาง GINA Guidelines (Track 1) ข้อใดเหมาะสมที่สุด</t>
        </is>
      </c>
      <c r="D161" s="186" t="n"/>
      <c r="E161" s="186" t="inlineStr">
        <is>
          <t>Budesonide + Formoterol Turbuhaler (160/4.5 mcg) 1 puff BID</t>
        </is>
      </c>
      <c r="F161" s="186" t="inlineStr">
        <is>
          <t>Budesonide + Formoterol Turbuhaler (80/4.5 mcg) 1 puff BID ร่วมกับ Salbutamol MDI prn</t>
        </is>
      </c>
      <c r="G161" s="186" t="inlineStr">
        <is>
          <t>Fluticasone + Salmeterol MDI (125/25 mcg) 2 puffs BID</t>
        </is>
      </c>
      <c r="H161" s="186" t="inlineStr">
        <is>
          <t>Fluticasone propionate MDI 2 puffs BID ร่วมกับ Salbutamol MDI prn</t>
        </is>
      </c>
      <c r="I161" s="186" t="inlineStr">
        <is>
          <t>Budesonide + Formoterol Turbuhaler (160/4.5 mcg หรือ 80/4.5 mcg) 1 puff สูดพ่นเฉพาะเมื่อมีอาการหอบ (As-needed low-dose ICS-formoterol)</t>
        </is>
      </c>
      <c r="J161" s="185" t="inlineStr">
        <is>
          <t>5</t>
        </is>
      </c>
      <c r="K161" s="186" t="inlineStr">
        <is>
          <t>✅ คำตอบที่ถูกต้อง: ข้อ จ. Budesonide + Formoterol Turbuhaler (160/4.5 mcg หรือ 80/4.5 mcg) 1 puff สูดพ่นเฉพาะเมื่อมีอาการหอบ (As-needed low-dose ICS-formoterol)
🎯 ทำไมข้อนี้ถึงถูก:
ตามแนวทาง GINA Guidelines (Track 1 Preferred pathway): เมื่อผู้ป่วยสามารถควบคุมอาการของโรคหืดได้ดีต่อเนื่องเป็นเวลาอย่างน้อย 3 เดือน สามารถพิจารณาปรับลดขั้นการรักษา (Step down) จาก Step 3 (Low dose ICS-formoterol maintenance and reliever) ลงมาเป็น Step 1 หรือ Step 2 ซึ่งใช้ Low dose ICS-formoterol สูดพ่นเฉพาะเวลามีอาการ (As-needed only) ซึ่งมีความปลอดภัยสูง ช่วยป้องกันอาการกำเริบ และลดขนาดยาสเตียรอยด์สะสม
🔍 ข้ออื่นผิดเพราะอะไร:
• ข้อ ก. ผิดเพราะ: เป็นการเพิ่มขนาดยา (Step up) ไม่ใช่การลดยา
• ข้อ ข. ผิดเพราะ: เป็นการคงยาเดิม ไม่ได้ปรับลดขั้นการรักษา
• ข้อ ค. และ ง. ผิดเพราะ: เป็นการเปลี่ยนไปใช้ Track 2 (SABA reliever) ซึ่งมีความเสี่ยงต่อ Exacerbation มากกว่า Track 1</t>
        </is>
      </c>
      <c r="L161" s="186" t="n"/>
      <c r="M161" s="186" t="inlineStr">
        <is>
          <t>Pulmonary</t>
        </is>
      </c>
      <c r="N161" s="186" t="inlineStr">
        <is>
          <t>Asthma Step-Down Therapy (GINA Track 1)</t>
        </is>
      </c>
      <c r="O161" s="185" t="inlineStr">
        <is>
          <t>Clinic</t>
        </is>
      </c>
      <c r="P161" s="186" t="inlineStr">
        <is>
          <t>ข้อสอบจริง PLE-CC1 ปี 2566 Day 1 ข้อ 50 [CASE_2566_ASTHMA_01]</t>
        </is>
      </c>
      <c r="Q161" s="185" t="inlineStr">
        <is>
          <t>ข้อสอบจริง</t>
        </is>
      </c>
      <c r="R161" s="185" t="inlineStr">
        <is>
          <t>2566 Day 1</t>
        </is>
      </c>
      <c r="S161" s="185" t="inlineStr">
        <is>
          <t>CASE_2566_ASTHMA_01</t>
        </is>
      </c>
    </row>
    <row r="162">
      <c r="A162" s="185" t="n">
        <v>160</v>
      </c>
      <c r="B162" s="186"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t>
        </is>
      </c>
      <c r="C162" s="186" t="inlineStr">
        <is>
          <t>คำแนะนำในการปฏิบัติตัวที่สำคัญที่สุดหลังจากสูดยาสูตรผสมที่มีส่วนประกอบของคอร์ติโคสเตียรอยด์ (ICS) ชนิดผงแห้งคือข้อใด</t>
        </is>
      </c>
      <c r="D162" s="186" t="n"/>
      <c r="E162" s="186" t="inlineStr">
        <is>
          <t>บ้วนปาก กลั้วคอด้วยน้ำสะอาด แล้วบ้วนทิ้งทันทีทุกครั้งหลังสูดยา</t>
        </is>
      </c>
      <c r="F162" s="186" t="inlineStr">
        <is>
          <t>ดื่มน้ำอุ่นตามทันที 1 แก้วใหญ่เพื่อช่วยกลืนผงยาลงสู่กระเพาะ</t>
        </is>
      </c>
      <c r="G162" s="186" t="inlineStr">
        <is>
          <t>กลืนน้ำลายทันทีเพื่อเคลือบเนื้อเยื่อหลอดลมส่วนบน</t>
        </is>
      </c>
      <c r="H162" s="186" t="inlineStr">
        <is>
          <t>หลีกเลี่ยงการดื่มน้ำหรือรับประทานอาหารเป็นเวลาอย่างน้อย 30 นาที</t>
        </is>
      </c>
      <c r="I162" s="186" t="inlineStr">
        <is>
          <t>นอนราบลงทันทีเพื่อช่วยให้ยากระจายตัวสู่ปอดส่วนลึก</t>
        </is>
      </c>
      <c r="J162" s="185" t="inlineStr">
        <is>
          <t>1</t>
        </is>
      </c>
      <c r="K162" s="186" t="inlineStr">
        <is>
          <t>✅ คำตอบที่ถูกต้อง: ข้อ ก. บ้วนปาก กลั้วคอด้วยน้ำสะอาด แล้วบ้วนทิ้งทันทีทุกครั้งหลังสูดยา
🎯 ทำไมข้อนี้ถึงถูก:
การสูดยาที่มีสเตียรอยด์ (ICS: Inhaled Corticosteroid) จะมีละอองผงยาบางส่วนตกค้างอยู่ในช่องปากและลำคอ การบ้วนปากและกลั้วคอด้วยน้ำสะอาดแล้วบ้วนทิ้งทันที จะช่วยลดการสะสมของสเตียรอยด์เฉพาะที่ ป้องกันการเกิดเชื้อราในช่องปาก (Oral candidiasis) และป้องกันอาการเสียงแหบ (Dysphonia)
🔍 ข้ออื่นผิดเพราะอะไร:
• ข้อ ข. และ ค. ผิดเพราะ: การกลืนน้ำหรือกลืนผงยาลงสู่กระเพาะอาหารจะทำให้ยาถูกดูดซึมเข้าสู่กระแสเลือด เพิ่มความเสี่ยงของผลข้างเคียงทางระบบ (Systemic side effects)
• ข้อ ง. ผิดเพราะ: ไม่มีข้อห้ามในการดื่มน้ำหรือรับประทานอาหารหลังการบ้วนปาก
• ข้อ จ. ผิดเพราะ: การนอนราบไม่มีผลต่อการกระจายตัวของยาในปอด</t>
        </is>
      </c>
      <c r="L162" s="186" t="n"/>
      <c r="M162" s="186" t="inlineStr">
        <is>
          <t>Pulmonary</t>
        </is>
      </c>
      <c r="N162" s="186" t="inlineStr">
        <is>
          <t>Inhaled Corticosteroid Counseling &amp; Oral Rinse</t>
        </is>
      </c>
      <c r="O162" s="185" t="inlineStr">
        <is>
          <t>Clinic</t>
        </is>
      </c>
      <c r="P162" s="186" t="inlineStr">
        <is>
          <t>ข้อสอบจริง PLE-CC1 ปี 2566 Day 1 ข้อ 51 [CASE_2566_ASTHMA_01]</t>
        </is>
      </c>
      <c r="Q162" s="185" t="inlineStr">
        <is>
          <t>ข้อสอบจริง</t>
        </is>
      </c>
      <c r="R162" s="185" t="inlineStr">
        <is>
          <t>2566 Day 1</t>
        </is>
      </c>
      <c r="S162" s="185" t="inlineStr">
        <is>
          <t>CASE_2566_ASTHMA_01</t>
        </is>
      </c>
    </row>
    <row r="163">
      <c r="A163" s="185" t="n">
        <v>161</v>
      </c>
      <c r="B163" s="186"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t>
        </is>
      </c>
      <c r="C163" s="186" t="inlineStr">
        <is>
          <t>ผู้ป่วยรายนี้จัดอยู่ในระดับความรุนแรงและกลุ่มผู้ป่วยระดับใด ตามแนวทาง GOLD guideline 2022</t>
        </is>
      </c>
      <c r="D163" s="186" t="n"/>
      <c r="E163" s="186" t="inlineStr">
        <is>
          <t>GOLD 2, Group C</t>
        </is>
      </c>
      <c r="F163" s="186" t="inlineStr">
        <is>
          <t>GOLD 2, Group D</t>
        </is>
      </c>
      <c r="G163" s="186" t="inlineStr">
        <is>
          <t>GOLD 3, Group C</t>
        </is>
      </c>
      <c r="H163" s="186" t="inlineStr">
        <is>
          <t>GOLD 3, Group D</t>
        </is>
      </c>
      <c r="I163" s="186" t="inlineStr">
        <is>
          <t>GOLD 4, Group D</t>
        </is>
      </c>
      <c r="J163" s="185" t="inlineStr">
        <is>
          <t>3</t>
        </is>
      </c>
      <c r="K163" s="186" t="inlineStr">
        <is>
          <t>✅ คำตอบที่ถูกต้อง: ข้อ ค. GOLD 3, Group C
🎯 ทำไมข้อนี้ถึงถูก:
ตามเกณฑ์ GOLD 2022 ค่า FEV1 35% of predicted จัดอยู่ในช่วง 30-49% ซึ่งคือระดับความรุนแรง GOLD 3 (Severe airflow limitation: GOLD 1 &gt;= 80%, GOLD 2 50-79%, GOLD 3 30-49%, GOLD 4 &lt; 30%) และด้านความเสี่ยงต่อโรคกำเริบ ผู้ป่วยเคยมีประวัตินอนโรงพยาบาล 1 ครั้ง (&gt;= 1 leading to hospital admission) จึงจัดอยู่ในกลุ่มเสี่ยงสูง (Group C หรือ D) เมื่อร่วมกับคะแนนประเมินอาการ CAT 8 คะแนน (&lt; 10) และ mMRC 1 คะแนน (&lt; 2) จัดเป็นกลุ่ม Less symptoms จึงจัดอยู่ใน Group C อย่างชัดเจน สรุปรวมคือ GOLD 3, Group C
🔍 ข้ออื่นผิดเพราะอะไร:
• ข้อ ก. และ ข. ผิดเพราะ GOLD 2 กำหนดค่า FEV1 อยู่ในช่วง 50-79% ไม่ตรงกับค่า 35% ของผู้ป่วย
• ข้อ ง. ผิดเพราะ Group D ต้องมีอาการมาก (CAT &gt;= 10 หรือ mMRC &gt;= 2) แต่ผู้ป่วยมี CAT 8 และ mMRC 1
• ข้อ จ. ผิดเพราะ GOLD 4 กำหนดค่า FEV1 น้อยกว่า 30% และผู้ป่วยจัดอยู่ใน Group C ไม่ใช่ Group D</t>
        </is>
      </c>
      <c r="L163" s="186" t="n"/>
      <c r="M163" s="186" t="inlineStr">
        <is>
          <t>Pulmonary</t>
        </is>
      </c>
      <c r="N163" s="186" t="inlineStr">
        <is>
          <t>Chronic Obstructive Pulmonary Disease (COPD)</t>
        </is>
      </c>
      <c r="O163" s="185" t="inlineStr">
        <is>
          <t>Clinic</t>
        </is>
      </c>
      <c r="P163" s="186" t="inlineStr">
        <is>
          <t>ข้อสอบจริง PLE-CC1 ปี 2566 Day 2 ข้อ 1 [CASE_2566_COPD_01]</t>
        </is>
      </c>
      <c r="Q163" s="185" t="inlineStr">
        <is>
          <t>ข้อสอบจริง</t>
        </is>
      </c>
      <c r="R163" s="185" t="inlineStr">
        <is>
          <t>2566 Day 2</t>
        </is>
      </c>
      <c r="S163" s="185" t="inlineStr">
        <is>
          <t>CASE_2566_COPD_01</t>
        </is>
      </c>
    </row>
    <row r="164">
      <c r="A164" s="185" t="n">
        <v>162</v>
      </c>
      <c r="B164" s="186"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t>
        </is>
      </c>
      <c r="C164" s="186" t="inlineStr">
        <is>
          <t>จากกรณีศึกษาข้างต้น ตามแนวทาง GOLD guideline 2022 ควรปรับการรักษาทางยาเริ่มต้นสำหรับผู้ป่วยรายนี้อย่างไร</t>
        </is>
      </c>
      <c r="D164" s="186" t="n"/>
      <c r="E164" s="186" t="inlineStr">
        <is>
          <t>เพิ่ม Fluticasone + Salmeterol Accuhaler (50/250 mcg) 1 puff bid</t>
        </is>
      </c>
      <c r="F164" s="186" t="inlineStr">
        <is>
          <t>เพิ่ม Tiotropium 18 mcg DPI 1 puff OD</t>
        </is>
      </c>
      <c r="G164" s="186" t="inlineStr">
        <is>
          <t>เพิ่ม Umeclidinium + Vilanterol DPI 1 puff OD</t>
        </is>
      </c>
      <c r="H164" s="186" t="inlineStr">
        <is>
          <t>เพิ่ม Budesonide + Formoterol (160/4.5 mcg) 1 puff bid prn</t>
        </is>
      </c>
      <c r="I164" s="186" t="inlineStr">
        <is>
          <t>เพิ่ม Indacaterol 150 mcg DPI 1 puff OD</t>
        </is>
      </c>
      <c r="J164" s="185" t="inlineStr">
        <is>
          <t>2</t>
        </is>
      </c>
      <c r="K164" s="186" t="inlineStr">
        <is>
          <t>✅ คำตอบที่ถูกต้อง: ข้อ ข. เพิ่ม Tiotropium 18 mcg DPI 1 puff OD
🎯 ทำไมข้อนี้ถึงถูก:
ตามแนวทาง GOLD 2022 การรักษาเริ่มต้น (Initial pharmacological management) สำหรับผู้ป่วย COPD Group C (Less symptoms, High exacerbation risk) แนะนำให้ใช้ยา LAMA (Long-acting muscarinic antagonist) ชนิดเดี่ยว เช่น Tiotropium 18 mcg DPI วันละ 1 ครั้ง เนื่องจากมีหลักฐานเชิงประจักษ์ชัดเจนว่า LAMA สามารถลดอัตราการเกิดโรคกำเริบ (Exacerbations) ได้มีประสิทธิภาพเหนือกว่า LABA
🔍 ข้ออื่นผิดเพราะอะไร:
• ข้อ ก. และ ง. ผิดเพราะเป็นสูตรยาผสม ICS/LABA ซึ่งตามแนวทาง GOLD ไม่แนะนำให้เริ่มเป็นยาขนานแรกใน Group C เนื่องจากเพิ่มความเสี่ยงต่อการเกิดปอดอักเสบ (Pneumonia) และแนะนำ ICS เฉพาะในผู้ที่มี Blood eosinophils &gt;= 300 cells/mcL หรือมีประวัติหอบหืดร่วมด้วย
• ข้อ ค. ผิดเพราะเป็นการใช้ยาผสมสองตัว LAMA + LABA ซึ่งสงวนไว้สำหรับผู้ป่วย Group D หรือผู้ที่ไม่สามารถควบคุมอาการกำเริบได้ด้วย LAMA เดี่ยว
• ข้อ จ. ผิดเพราะ Indacaterol เป็น LABA เดี่ยว ซึ่งมีประสิทธิภาพในการป้องกันการเกิดโรคกำเริบได้ด้อยกว่ายากลุ่ม LAMA</t>
        </is>
      </c>
      <c r="L164" s="186" t="n"/>
      <c r="M164" s="186" t="inlineStr">
        <is>
          <t>Pulmonary</t>
        </is>
      </c>
      <c r="N164" s="186" t="inlineStr">
        <is>
          <t>Chronic Obstructive Pulmonary Disease (COPD)</t>
        </is>
      </c>
      <c r="O164" s="185" t="inlineStr">
        <is>
          <t>Clinic</t>
        </is>
      </c>
      <c r="P164" s="186" t="inlineStr">
        <is>
          <t>ข้อสอบจริง PLE-CC1 ปี 2566 Day 2 ข้อ 2 [CASE_2566_COPD_01]</t>
        </is>
      </c>
      <c r="Q164" s="185" t="inlineStr">
        <is>
          <t>ข้อสอบจริง</t>
        </is>
      </c>
      <c r="R164" s="185" t="inlineStr">
        <is>
          <t>2566 Day 2</t>
        </is>
      </c>
      <c r="S164" s="185" t="inlineStr">
        <is>
          <t>CASE_2566_COPD_01</t>
        </is>
      </c>
    </row>
    <row r="165">
      <c r="A165" s="185" t="n">
        <v>163</v>
      </c>
      <c r="B165" s="186" t="inlineStr">
        <is>
          <t>ผู้ป่วยหญิงไทยอายุ 14 ปี มาพบแพทย์ด้วยอาการคัดจมูก มีน้ำมูกใส จามบ่อย และคันจมูก ไม่มีไข้และไม่มีอาการเจ็บคอ มักตื่นขึ้นมากลางดึกเพราะคัดจมูกแน่นหายใจไม่ออก รบกวนการนอนหลับและการเรียน อาการเป็นต่อเนื่องทุกวันมานาน 5 สัปดาห์แล้ว ประวัติ: เป็นโรคภูมิแพ้แต่เดิม มารดามีประวัติโรคภูมิแพ้ บริเวณใกล้บ้านมีโครงการก่อสร้างมานาน 1 ปี และเมื่อ 2 เดือนก่อนเพิ่งรับแมวขนยาวมาเลี้ยงในห้องนอน</t>
        </is>
      </c>
      <c r="C165" s="186" t="inlineStr">
        <is>
          <t>สารก่อภูมิแพ้หรือปัจจัยกระตุ้นในข้อใด เป็นสาเหตุสำคัญที่สุดที่กระตุ้นให้อาการภูมิแพ้ของผู้ป่วยรายนี้กำเริบหนักขึ้นในช่วง 5 สัปดาห์ที่ผ่านมา</t>
        </is>
      </c>
      <c r="D165" s="186" t="n"/>
      <c r="E165" s="186" t="inlineStr">
        <is>
          <t>ฝุ่นละอองจากการก่อสร้างใกล้บ้าน</t>
        </is>
      </c>
      <c r="F165" s="186" t="inlineStr">
        <is>
          <t>การถ่ายทอดทางพันธุกรรมจากมารดา</t>
        </is>
      </c>
      <c r="G165" s="186" t="inlineStr">
        <is>
          <t>สารก่อภูมิแพ้จากรังแคและขนแมว (Cat dander / Fel d 1 allergen)</t>
        </is>
      </c>
      <c r="H165" s="186" t="inlineStr">
        <is>
          <t>การเปลี่ยนแปลงของฮอร์โมนเพศหญิงตามวัย</t>
        </is>
      </c>
      <c r="I165" s="186" t="inlineStr">
        <is>
          <t>การสัมผัสกับอากาศเย็นในห้องนอน</t>
        </is>
      </c>
      <c r="J165" s="185" t="inlineStr">
        <is>
          <t>3</t>
        </is>
      </c>
      <c r="K165" s="186" t="inlineStr">
        <is>
          <t>✅ คำตอบที่ถูกต้อง: ข้อ ค. สารก่อภูมิแพ้จากรังแคและขนแมว (Cat dander / Fel d 1 allergen)
🎯 ทำไมข้อนี้ถึงถูก:
ความสัมพันธ์ทางเวลา (Temporal relationship) ระบุชัดเจนว่าผู้ป่วยเพิ่งรับแมวมาเลี้ยงในห้องนอนเมื่อ 2 เดือนก่อน และเริ่มมีอาการกำเริบรุนแรงมานาน 5 สัปดาห์ สารก่อภูมิแพ้จากแมว โดยเฉพาะโปรตีน Fel d 1 ที่พบในสะเก็ดรังแคผิวหนัง (Dander) น้ำลาย และขนแมว เป็นสารก่อภูมิแพ้ในอาคารที่มีความรุนแรงสูง (Potent indoor aeroallergen) อนุภาคมีขนาดเล็กมาก ลอยอยู่ในอากาศได้นาน และกระตุ้นการสร้าง IgE นำไปสู่อาการ Allergic rhinitis กำเริบอย่างรวดเร็ว ในขณะที่การก่อสร้างมีมานาน 1 ปีแล้วจึงไม่ใช่ตัวกระตุ้นใหม่
🔍 ข้ออื่นผิดเพราะอะไร:
• ข้อ ก. การก่อสร้างมีมานาน 1 ปีแล้ว ไม่ตรงกับเวลาที่เริ่มกำเริบเมื่อ 5 สัปดาห์ก่อน
• ข้อ ข. พันธุกรรมเป็นปัจจัยเสี่ยงพื้นฐาน ไม่ใช่สิ่งกระตุ้นเฉียบพลัน
• ข้อ ง. และ จ. ไม่ใช่ปัจจัยกระตุ้นหลักทางอิมมูโนวิทยา</t>
        </is>
      </c>
      <c r="L165" s="186" t="n"/>
      <c r="M165" s="186" t="inlineStr">
        <is>
          <t>Pulmonary</t>
        </is>
      </c>
      <c r="N165" s="186" t="inlineStr">
        <is>
          <t>Allergic Rhinitis Triggers &amp; Pet Allergen Sensitization</t>
        </is>
      </c>
      <c r="O165" s="185" t="inlineStr">
        <is>
          <t>Clinic</t>
        </is>
      </c>
      <c r="P165" s="186" t="inlineStr">
        <is>
          <t>ข้อสอบจริง PLE-CC1 ปี 2566 Day 2 ข้อ 103 [CASE_2566_RHINITIS_01]</t>
        </is>
      </c>
      <c r="Q165" s="185" t="inlineStr">
        <is>
          <t>ข้อสอบจริง</t>
        </is>
      </c>
      <c r="R165" s="185" t="inlineStr">
        <is>
          <t>2566 Day 2</t>
        </is>
      </c>
      <c r="S165" s="185" t="inlineStr">
        <is>
          <t>CASE_2566_RHINITIS_01</t>
        </is>
      </c>
    </row>
    <row r="166">
      <c r="A166" s="185" t="n">
        <v>164</v>
      </c>
      <c r="B166" s="186" t="inlineStr">
        <is>
          <t>ผู้ป่วยหญิงไทยอายุ 14 ปี มีอาการคัดจมูก น้ำมูกใส จาม เป็นต่อเนื่องทุกวันนาน 5 สัปดาห์ และมีอาการคัดจมูกตื่นกลางดึกจนรบกวนการนอนหลับ เข้าได้กับเกณฑ์จำแนกโรคเป็น Moderate-to-severe persistent allergic rhinitis ตามแนวทาง ARIA guidelines</t>
        </is>
      </c>
      <c r="C166" s="186" t="inlineStr">
        <is>
          <t>ยาทางเลือกแรกที่มีประสิทธิภาพสูงสุดในการบรรเทาอาการคัดจมูกและควบคุมโรคที่ควรเริ่มต้นสั่งใช้สำหรับผู้ป่วยรายนี้คือข้อใด</t>
        </is>
      </c>
      <c r="D166" s="186" t="n"/>
      <c r="E166" s="186" t="inlineStr">
        <is>
          <t>Montelukast 10 mg รับประทานวันละ 1 ครั้งก่อนนอน</t>
        </is>
      </c>
      <c r="F166" s="186" t="inlineStr">
        <is>
          <t>Pseudoephedrine 60 mg รับประทานวันละ 3 ครั้ง</t>
        </is>
      </c>
      <c r="G166" s="186" t="inlineStr">
        <is>
          <t>Cetirizine 10 mg รับประทานวันละ 1 ครั้ง</t>
        </is>
      </c>
      <c r="H166" s="186" t="inlineStr">
        <is>
          <t>Mometasone furoate nasal spray พ่นจมูกข้างละ 1-2 puffs วันละ 1 ครั้ง</t>
        </is>
      </c>
      <c r="I166" s="186" t="inlineStr">
        <is>
          <t>Prednisolone 20 mg รับประทานวันละ 1 ครั้งต่อเนื่อง 1 เดือน</t>
        </is>
      </c>
      <c r="J166" s="185" t="inlineStr">
        <is>
          <t>4</t>
        </is>
      </c>
      <c r="K166" s="186" t="inlineStr">
        <is>
          <t>✅ คำตอบที่ถูกต้อง: ข้อ ง. Mometasone furoate nasal spray พ่นจมูกข้างละ 1-2 puffs วันละ 1 ครั้ง
🎯 ทำไมข้อนี้ถึงถูก:
ตามแนวทางมาตรฐานสากล ARIA guidelines ผู้ป่วยที่มีอาการภูมิแพ้จมูกชนิดรุนแรงปานกลางถึงมากและเป็นต่อเนื่อง (Moderate-to-severe persistent allergic rhinitis: มีอาการมากกว่า 4 วันต่อสัปดาห์ ติดต่อกันเกิน 4 สัปดาห์ และมีผลกระทบต่อการนอนหลับหรือการเรียน) ยาทางเลือกแรกที่มีหลักฐานระดับสูงสุด (First-line therapy) คือ ยาสเตียรอยด์พ่นจมูก (Intranasal corticosteroids: INCS เช่น Mometasone furoate หรือ Fluticasone furoate) เนื่องจากมีประสิทธิภาพสูงสุดในการลดการอักเสบ บรรเทาอาการคัดจมูก น้ำมูกไหล จาม และคันจมูก ได้เหนือกว่ายารับประทานทุกกลุ่ม
🔍 ข้ออื่นผิดเพราะอะไร:
• ข้อ ก. Montelukast แนะนำเป็นยาทางเลือกเสริม ไม่ใช่ยาเดี่ยวตัวแรก
• ข้อ ข. Pseudoephedrine เป็นยาแก้คัดจมูกระยะสั้น ไม่ควรใช้ต่อเนื่องยาวนาน
• ข้อ ค. Oral antihistamines บรรเทาอาการจามคันได้ดี แต่ลดอาการคัดจมูกได้น้อยกว่า INCS
• ข้อ จ. สเตียรอยด์ชนิดรับประทานมีผลข้างเคียงทั่วร่างกาย ไม่ควรใช้รักษา Allergic rhinitis ทั่วไป</t>
        </is>
      </c>
      <c r="L166" s="186" t="n"/>
      <c r="M166" s="186" t="inlineStr">
        <is>
          <t>Pulmonary</t>
        </is>
      </c>
      <c r="N166" s="186" t="inlineStr">
        <is>
          <t>Intranasal Corticosteroids for Moderate-Severe Allergic Rhinitis</t>
        </is>
      </c>
      <c r="O166" s="185" t="inlineStr">
        <is>
          <t>Clinic</t>
        </is>
      </c>
      <c r="P166" s="186" t="inlineStr">
        <is>
          <t>ข้อสอบจริง PLE-CC1 ปี 2566 Day 2 ข้อ 104 [CASE_2566_RHINITIS_01]</t>
        </is>
      </c>
      <c r="Q166" s="185" t="inlineStr">
        <is>
          <t>ข้อสอบจริง</t>
        </is>
      </c>
      <c r="R166" s="185" t="inlineStr">
        <is>
          <t>2566 Day 2</t>
        </is>
      </c>
      <c r="S166" s="185" t="inlineStr">
        <is>
          <t>CASE_2566_RHINITIS_01</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U139"/>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D3" s="186" t="n"/>
      <c r="E3" s="186" t="inlineStr">
        <is>
          <t>Lynestrenol</t>
        </is>
      </c>
      <c r="F3" s="186" t="inlineStr">
        <is>
          <t>Levonorgestrel</t>
        </is>
      </c>
      <c r="G3" s="186" t="inlineStr">
        <is>
          <t>Ethinyl estradiol + levonorgestrel</t>
        </is>
      </c>
      <c r="H3" s="186" t="inlineStr">
        <is>
          <t>Ethinyl estradiol + desogestrel</t>
        </is>
      </c>
      <c r="I3" s="188" t="inlineStr">
        <is>
          <t>Ethinyl estradiol + gestodene</t>
        </is>
      </c>
      <c r="J3" s="185" t="inlineStr">
        <is>
          <t>1</t>
        </is>
      </c>
      <c r="K3" s="186" t="inlineStr">
        <is>
          <t>✅ คำตอบที่ถูกต้อง: ข้อ ก. Lynestrenol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t>
        </is>
      </c>
      <c r="L3" s="186" t="n"/>
      <c r="M3" s="186" t="inlineStr">
        <is>
          <t>Gynaecologic &amp; Genitourinary</t>
        </is>
      </c>
      <c r="N3" s="186" t="inlineStr">
        <is>
          <t>Oral contraceptive</t>
        </is>
      </c>
      <c r="O3" s="185" t="inlineStr">
        <is>
          <t>Clinic</t>
        </is>
      </c>
      <c r="P3" s="186" t="inlineStr">
        <is>
          <t>ข้อ 1 Pharma Plus เล่มม่วง (เฉลยข้อ ก)</t>
        </is>
      </c>
      <c r="Q3" s="185" t="inlineStr">
        <is>
          <t>แบบฝึกหัด</t>
        </is>
      </c>
      <c r="R3" s="185" t="inlineStr">
        <is>
          <t>เล่มม่วง</t>
        </is>
      </c>
      <c r="S3" s="185" t="n"/>
    </row>
    <row r="4" ht="24" customHeight="1" s="49">
      <c r="A4" s="187" t="n">
        <v>2</v>
      </c>
      <c r="B4" s="186"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t>
        </is>
      </c>
      <c r="C4" s="186" t="inlineStr">
        <is>
          <t>คำแนะนำการจ่ายรับประทานยาคุมกำเนิดฉุกเฉินในข้อใดเหมาะสม</t>
        </is>
      </c>
      <c r="D4" s="186" t="n"/>
      <c r="E4" s="186" t="inlineStr">
        <is>
          <t>ไม่จำเป็นต้องคุมกำเนิดฉุกเฉิน เพราะช่วงเวลาที่มีเพศสัมพันธ์นั้นอยู่ในระยะปลอดภัย</t>
        </is>
      </c>
      <c r="F4" s="186" t="inlineStr">
        <is>
          <t>ให้รอดทดสอบการตั้งครรภ์ เพราะเลยระยะเวลาที่ยาคุมกำเนิดฉุกเฉินจะมีประสิทธิภาพ</t>
        </is>
      </c>
      <c r="G4" s="186" t="inlineStr">
        <is>
          <t>Ethinyl estradiol 2.5 mg วันละ 2 ครั้งเป็นเวลา 3 วัน</t>
        </is>
      </c>
      <c r="H4" s="186" t="inlineStr">
        <is>
          <t>Levonorgestrel 0.75 mg 2 เม็ด 2 ครั้งห่างกันไม่เกิน 12 ชม.</t>
        </is>
      </c>
      <c r="I4" s="188" t="inlineStr">
        <is>
          <t>ยาคุมที่มี ethinyl estradiol 50 mcg + levonorgestrel 0.25 mg 1 เม็ด 2 ครั้งห่างกันไม่เกิน 12 ชม.</t>
        </is>
      </c>
      <c r="J4" s="185" t="inlineStr">
        <is>
          <t>4</t>
        </is>
      </c>
      <c r="K4" s="186" t="inlineStr">
        <is>
          <t>✅ คำตอบที่ถูกต้อง: ข้อ ง. Levonorgestrel 0.75 mg 2 เม็ด 2 ครั้งห่างกันไม่เกิน 12 ชม.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t>
        </is>
      </c>
      <c r="L4" s="186" t="n"/>
      <c r="M4" s="186" t="inlineStr">
        <is>
          <t>Gynaecologic &amp; Genitourinary</t>
        </is>
      </c>
      <c r="N4" s="186" t="inlineStr">
        <is>
          <t>Oral contraceptive</t>
        </is>
      </c>
      <c r="O4" s="185" t="inlineStr">
        <is>
          <t>Clinic</t>
        </is>
      </c>
      <c r="P4" s="186" t="inlineStr">
        <is>
          <t>ข้อ 2 Pharma Plus เล่มม่วง (เฉลยข้อ )</t>
        </is>
      </c>
      <c r="Q4" s="185" t="inlineStr">
        <is>
          <t>แบบฝึกหัด</t>
        </is>
      </c>
      <c r="R4" s="185" t="inlineStr">
        <is>
          <t>เล่มม่วง</t>
        </is>
      </c>
      <c r="S4" s="185" t="n"/>
    </row>
    <row r="5" ht="24" customHeight="1" s="49">
      <c r="A5" s="187" t="n">
        <v>3</v>
      </c>
      <c r="B5" s="186" t="n"/>
      <c r="C5" s="186" t="inlineStr">
        <is>
          <t>ใช้ยาคุมที่มี ethinyl estradiol ไม่มีปัญหาในการเกิดปฏิกิริยาระหว่างยากรณีใดบ้าง</t>
        </is>
      </c>
      <c r="D5" s="186" t="n"/>
      <c r="E5" s="186" t="inlineStr">
        <is>
          <t>ในผู้ป่วยวัณโรคที่ใช้ rifampin อย่างต่อเนื่อง</t>
        </is>
      </c>
      <c r="F5" s="186" t="inlineStr">
        <is>
          <t>ในผู้ป่วยที่ได้รับ corticosteroid เป็นเวลาหลายเดือน</t>
        </is>
      </c>
      <c r="G5" s="186" t="inlineStr">
        <is>
          <t>ในผู้ป่วยที่ได้รับ barbiturate อย่างต่อเนื่อง</t>
        </is>
      </c>
      <c r="H5" s="186" t="inlineStr">
        <is>
          <t>ในผู้ป่วยที่ใช้ยา phenytoin ป้องกันการชัก</t>
        </is>
      </c>
      <c r="I5" s="188" t="inlineStr">
        <is>
          <t>ในผู้ป่วยที่ได้รับ aspirin อย่างต่อเนื่อง</t>
        </is>
      </c>
      <c r="J5" s="185" t="inlineStr">
        <is>
          <t>5</t>
        </is>
      </c>
      <c r="K5" s="186" t="inlineStr">
        <is>
          <t>✅ คำตอบที่ถูกต้อง: ข้อ จ. ในผู้ป่วยที่ได้รับ aspirin อย่างต่อเนื่อง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ไม่ตรงกับข้อบ่งใช้หรือหลักวิชาการตามที่โจทย์กำหนด
• ข้อ ข. (ในผู้ป่วยที่ได้รับ corticosteroid เป็นเวลาหลายเดือน): ในผู้ป่วยที่ได้รับ corticosteroid เป็นเวลาหลายเดือน ไม่ตรงกับข้อบ่งใช้หรือหลักวิชาการตามที่โจทย์กำหนด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t>
        </is>
      </c>
      <c r="L5" s="186" t="n"/>
      <c r="M5" s="186" t="inlineStr">
        <is>
          <t>Gynaecologic &amp; Genitourinary</t>
        </is>
      </c>
      <c r="N5" s="186" t="inlineStr">
        <is>
          <t>Oral contraceptive</t>
        </is>
      </c>
      <c r="O5" s="185" t="inlineStr">
        <is>
          <t>Clinic</t>
        </is>
      </c>
      <c r="P5" s="186" t="inlineStr">
        <is>
          <t>ข้อ 3 Pharma Plus เล่มม่วง (เฉลยข้อ จ)</t>
        </is>
      </c>
      <c r="Q5" s="185" t="inlineStr">
        <is>
          <t>แบบฝึกหัด</t>
        </is>
      </c>
      <c r="R5" s="185" t="inlineStr">
        <is>
          <t>เล่มม่วง</t>
        </is>
      </c>
      <c r="S5" s="185" t="n"/>
    </row>
    <row r="6" ht="24" customHeight="1" s="49">
      <c r="A6" s="187" t="n">
        <v>4</v>
      </c>
      <c r="B6" s="186" t="n"/>
      <c r="C6" s="186" t="inlineStr">
        <is>
          <t>ข้อใดไม่ถูกต้องเกี่ยวกับ ethinyl estradiol + levonorgestrel</t>
        </is>
      </c>
      <c r="D6" s="186" t="n"/>
      <c r="E6" s="186" t="inlineStr">
        <is>
          <t>Ethinyl estradiol เป็นยาในกลุ่ม estrogen</t>
        </is>
      </c>
      <c r="F6" s="186" t="inlineStr">
        <is>
          <t>Levonorgestrel เป็นยาในกลุ่ม progestins</t>
        </is>
      </c>
      <c r="G6" s="186" t="inlineStr">
        <is>
          <t>การให้ ethinyl estradiol 0.03 mg + levonorgestrel 0.15 mg ในทุกเม็ดของการให้แบบ biphasic combination โดยมียา 2 ชนิดในแผง</t>
        </is>
      </c>
      <c r="H6" s="186" t="inlineStr">
        <is>
          <t>Levonorgestrel 1.5 mg stat (Emergency)</t>
        </is>
      </c>
      <c r="I6" s="188" t="inlineStr">
        <is>
          <t>Levonorgestrel เป็น isomer หนึ่งของ norgestrel</t>
        </is>
      </c>
      <c r="J6" s="185" t="inlineStr">
        <is>
          <t>3</t>
        </is>
      </c>
      <c r="K6" s="186" t="inlineStr">
        <is>
          <t>✅ คำตอบที่ถูกต้อง: ข้อ ค. การให้ ethinyl estradiol 0.03 mg + levonorgestrel 0.15 mg ในทุกเม็ดของการให้แบบ biphasic combination โดยมียา 2 ชนิดในแผง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t>
        </is>
      </c>
      <c r="L6" s="186" t="n"/>
      <c r="M6" s="186" t="inlineStr">
        <is>
          <t>Gynaecologic &amp; Genitourinary</t>
        </is>
      </c>
      <c r="N6" s="186" t="inlineStr">
        <is>
          <t>Oral contraceptive</t>
        </is>
      </c>
      <c r="O6" s="185" t="inlineStr">
        <is>
          <t>Clinic</t>
        </is>
      </c>
      <c r="P6" s="186" t="inlineStr">
        <is>
          <t>ข้อ 4 Pharma Plus เล่มม่วง (เฉลยข้อ ค)</t>
        </is>
      </c>
      <c r="Q6" s="185" t="inlineStr">
        <is>
          <t>แบบฝึกหัด</t>
        </is>
      </c>
      <c r="R6" s="185" t="inlineStr">
        <is>
          <t>เล่มม่วง</t>
        </is>
      </c>
      <c r="S6" s="185" t="n"/>
    </row>
    <row r="7" ht="24" customHeight="1" s="49">
      <c r="A7" s="187" t="n">
        <v>5</v>
      </c>
      <c r="B7" s="186" t="inlineStr">
        <is>
          <t>ข้อใดผิดเกี่ยวกับยาคุมกำเนิด 2 ชนิดนี้
- Lynestrenol
- Norethindrone</t>
        </is>
      </c>
      <c r="C7" s="186" t="inlineStr">
        <is>
          <t>ข้อใดผิดเกี่ยวกับยาคุมกำเนิด 2 ชนิดนี้</t>
        </is>
      </c>
      <c r="D7" s="186" t="n"/>
      <c r="E7" s="186" t="inlineStr">
        <is>
          <t>Lynestrenol เป็นยาในกลุ่ม estrogen</t>
        </is>
      </c>
      <c r="F7" s="186" t="inlineStr">
        <is>
          <t>Norethindrone เป็นยาในกลุ่ม progestins</t>
        </is>
      </c>
      <c r="G7" s="186" t="inlineStr">
        <is>
          <t>Norethindrone มีผล androgenic effect เพราะมีโครงสร้างคล้ายกับ testosterone</t>
        </is>
      </c>
      <c r="H7" s="186" t="inlineStr">
        <is>
          <t>Lynestrenol มีผล androgenic effect ต่ำกว่า norethindrone</t>
        </is>
      </c>
      <c r="I7" s="188" t="inlineStr">
        <is>
          <t>หมู่ -C≡CH ในโครงสร้างทั้ง 2 ชนิดนี้จะขัดขวางการเกิด oxidation ของหมู่ -OH ไปเป็น ketone</t>
        </is>
      </c>
      <c r="J7" s="185" t="inlineStr">
        <is>
          <t>1</t>
        </is>
      </c>
      <c r="K7" s="186" t="inlineStr">
        <is>
          <t>✅ คำตอบที่ถูกต้อง: ข้อ ก. Lynestrenol เป็นยาในกลุ่ม estrogen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ไม่ตรงกับข้อบ่งใช้หรือหลักวิชาการตามที่โจทย์กำหนด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ไม่ตรงกับข้อบ่งใช้หรือหลักวิชาการตามที่โจทย์กำหนด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ไม่ตรงกับข้อบ่งใช้หรือหลักวิชาการตามที่โจทย์กำหนด</t>
        </is>
      </c>
      <c r="L7" s="186" t="n"/>
      <c r="M7" s="186" t="inlineStr">
        <is>
          <t>Gynaecologic &amp; Genitourinary</t>
        </is>
      </c>
      <c r="N7" s="186" t="inlineStr">
        <is>
          <t>Oral contraceptive</t>
        </is>
      </c>
      <c r="O7" s="185" t="inlineStr">
        <is>
          <t>Clinic</t>
        </is>
      </c>
      <c r="P7" s="186" t="inlineStr">
        <is>
          <t>ข้อ 5 Pharma Plus เล่มม่วง (เฉลยข้อ ก)</t>
        </is>
      </c>
      <c r="Q7" s="185" t="inlineStr">
        <is>
          <t>แบบฝึกหัด</t>
        </is>
      </c>
      <c r="R7" s="185" t="inlineStr">
        <is>
          <t>เล่มม่วง</t>
        </is>
      </c>
      <c r="S7" s="185" t="n"/>
    </row>
    <row r="8" ht="24" customHeight="1" s="49">
      <c r="A8" s="187" t="n">
        <v>6</v>
      </c>
      <c r="B8" s="186" t="inlineStr">
        <is>
          <t>Rx. Levonorgestrel 0.75 mg/tab จำนวน 2 กล่อง</t>
        </is>
      </c>
      <c r="C8" s="186" t="inlineStr">
        <is>
          <t>คำแนะนำของการใช้ยาคุมกำเนิดฉุกเฉินข้อใดถูกต้อง</t>
        </is>
      </c>
      <c r="D8" s="186" t="n"/>
      <c r="E8" s="186" t="inlineStr">
        <is>
          <t>กินครั้งเดียว 2 เม็ด</t>
        </is>
      </c>
      <c r="F8" s="186" t="inlineStr">
        <is>
          <t>กินเม็ดแรก 1 ชม. เม็ดที่ 2 ภายใน 48 ชม.</t>
        </is>
      </c>
      <c r="G8" s="186" t="inlineStr">
        <is>
          <t>กิน 1 เม็ดแรก ภายใน 72 ชม. เม็ดที่ 2 ภายใน 12 ชม.</t>
        </is>
      </c>
      <c r="H8" s="186" t="inlineStr">
        <is>
          <t>กิน 1 เม็ดแรก ภายใน 72 ชม. เม็ดที่ 2 ภายใน 24 ชม.</t>
        </is>
      </c>
      <c r="I8" s="188" t="inlineStr">
        <is>
          <t>กินไม่เกินเดือนละ 4 กล่อง</t>
        </is>
      </c>
      <c r="J8" s="185" t="inlineStr">
        <is>
          <t>1</t>
        </is>
      </c>
      <c r="K8" s="186" t="inlineStr">
        <is>
          <t>✅ คำตอบที่ถูกต้อง: ข้อ ก. กินครั้งเดียว 2 เม็ด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ไม่ตรงกับข้อบ่งใช้หรือหลักวิชาการตามที่โจทย์กำหนด
• ข้อ ค. (กิน 1 เม็ดแรก ภายใน 72 ชม. เม็ดที่ 2 ภายใน 12 ชม.): กิน 1 เม็ดแรก ภายใน 72 ชม. เม็ดที่ 2 ภายใน 12 ชม. ไม่ตรงกับข้อบ่งใช้หรือหลักวิชาการตามที่โจทย์กำหนด
• ข้อ ง. (กิน 1 เม็ดแรก ภายใน 72 ชม. เม็ดที่ 2 ภายใน 24 ชม.): กิน 1 เม็ดแรก ภายใน 72 ชม. เม็ดที่ 2 ภายใน 24 ชม. ไม่ตรงกับข้อบ่งใช้หรือหลักวิชาการตามที่โจทย์กำหนด
• ข้อ จ. (กินไม่เกินเดือนละ 4 กล่อง): กินไม่เกินเดือนละ 4 กล่อง ไม่ตรงกับข้อบ่งใช้หรือหลักวิชาการตามที่โจทย์กำหนด</t>
        </is>
      </c>
      <c r="L8" s="186" t="n"/>
      <c r="M8" s="186" t="inlineStr">
        <is>
          <t>Gynaecologic &amp; Genitourinary</t>
        </is>
      </c>
      <c r="N8" s="186" t="inlineStr">
        <is>
          <t>Oral contraceptive</t>
        </is>
      </c>
      <c r="O8" s="185" t="inlineStr">
        <is>
          <t>Clinic</t>
        </is>
      </c>
      <c r="P8" s="186" t="inlineStr">
        <is>
          <t>ข้อ 6 Pharma Plus เล่มม่วง (เฉลยข้อ ก ค)</t>
        </is>
      </c>
      <c r="Q8" s="185" t="inlineStr">
        <is>
          <t>แบบฝึกหัด</t>
        </is>
      </c>
      <c r="R8" s="185" t="inlineStr">
        <is>
          <t>เล่มม่วง</t>
        </is>
      </c>
      <c r="S8" s="185" t="n"/>
    </row>
    <row r="9" ht="24" customHeight="1" s="49">
      <c r="A9" s="187" t="n">
        <v>7</v>
      </c>
      <c r="B9" s="186" t="n"/>
      <c r="C9" s="186" t="inlineStr">
        <is>
          <t>ฮอร์โมนคุมกำเนิดไม่ใช่ในการรักษาอะไร</t>
        </is>
      </c>
      <c r="D9" s="186" t="n"/>
      <c r="E9" s="186" t="inlineStr">
        <is>
          <t>สิว</t>
        </is>
      </c>
      <c r="F9" s="186" t="inlineStr">
        <is>
          <t>ประจำเดือนมามากผิดปกติ</t>
        </is>
      </c>
      <c r="G9" s="186" t="inlineStr">
        <is>
          <t>ฝ้า</t>
        </is>
      </c>
      <c r="H9" s="186" t="inlineStr">
        <is>
          <t>ประจำเดือนมากกระปริดกระปรอย</t>
        </is>
      </c>
      <c r="I9" s="188" t="inlineStr">
        <is>
          <t>เลื่อนประจำเดือน</t>
        </is>
      </c>
      <c r="J9" s="185" t="inlineStr">
        <is>
          <t>3</t>
        </is>
      </c>
      <c r="K9" s="186" t="inlineStr">
        <is>
          <t>✅ คำตอบที่ถูกต้อง: ข้อ ค. ฝ้า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ไม่ตรงกับข้อบ่งใช้หรือหลักวิชาการตามที่โจทย์กำหนด
• ข้อ ข. (ประจำเดือนมามากผิดปกติ): ประจำเดือนมามากผิดปกติ ไม่ตรงกับข้อบ่งใช้หรือหลักวิชาการตามที่โจทย์กำหนด
• ข้อ ง. (ประจำเดือนมากกระปริดกระปรอย): ประจำเดือนมากกระปริดกระปรอย ไม่ตรงกับข้อบ่งใช้หรือหลักวิชาการตามที่โจทย์กำหนด
• ข้อ จ. (เลื่อนประจำเดือน): เลื่อนประจำเดือน ไม่ตรงกับข้อบ่งใช้หรือหลักวิชาการตามที่โจทย์กำหนด</t>
        </is>
      </c>
      <c r="L9" s="186" t="n"/>
      <c r="M9" s="186" t="inlineStr">
        <is>
          <t>Gynaecologic &amp; Genitourinary</t>
        </is>
      </c>
      <c r="N9" s="186" t="inlineStr">
        <is>
          <t>Oral contraceptive</t>
        </is>
      </c>
      <c r="O9" s="185" t="inlineStr">
        <is>
          <t>Clinic</t>
        </is>
      </c>
      <c r="P9" s="186" t="inlineStr">
        <is>
          <t>ข้อ 7 Pharma Plus เล่มม่วง (เฉลยข้อ ค)</t>
        </is>
      </c>
      <c r="Q9" s="185" t="inlineStr">
        <is>
          <t>แบบฝึกหัด</t>
        </is>
      </c>
      <c r="R9" s="185" t="inlineStr">
        <is>
          <t>เล่มม่วง</t>
        </is>
      </c>
      <c r="S9" s="185" t="n"/>
    </row>
    <row r="10" ht="24" customHeight="1" s="49">
      <c r="A10" s="187" t="n">
        <v>8</v>
      </c>
      <c r="B10" s="186" t="n"/>
      <c r="C10" s="186" t="inlineStr">
        <is>
          <t>ทุกข้อเป็นประโยชน์ของ progestogen ยกเว้นข้อใด</t>
        </is>
      </c>
      <c r="D10" s="186" t="n"/>
      <c r="E10" s="186" t="inlineStr">
        <is>
          <t>ยับยั้งการตกไข่</t>
        </is>
      </c>
      <c r="F10" s="186" t="inlineStr">
        <is>
          <t>ฆ่า sperm</t>
        </is>
      </c>
      <c r="G10" s="186" t="inlineStr">
        <is>
          <t>กระตุ้นการตกไข่</t>
        </is>
      </c>
      <c r="H10" s="186" t="inlineStr">
        <is>
          <t>ทำให้มูกเหนียวขึ้น</t>
        </is>
      </c>
      <c r="I10" s="188" t="inlineStr">
        <is>
          <t>ทำให้ท่อนำไข่บีบตัว</t>
        </is>
      </c>
      <c r="J10" s="185" t="inlineStr">
        <is>
          <t>2</t>
        </is>
      </c>
      <c r="K10" s="186" t="inlineStr">
        <is>
          <t>✅ คำตอบที่ถูกต้อง: ข้อ ข. ฆ่า sperm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ไม่ตรงกับข้อบ่งใช้หรือหลักวิชาการตามที่โจทย์กำหนด
• ข้อ ค. (กระตุ้นการตกไข่): กระตุ้นการตกไข่ ไม่ตรงกับข้อบ่งใช้หรือหลักวิชาการตามที่โจทย์กำหนด
• ข้อ ง. (ทำให้มูกเหนียวขึ้น): ทำให้มูกเหนียวขึ้น ไม่ตรงกับข้อบ่งใช้หรือหลักวิชาการตามที่โจทย์กำหนด
• ข้อ จ. (ทำให้ท่อนำไข่บีบตัว): ทำให้ท่อนำไข่บีบตัว ไม่ตรงกับข้อบ่งใช้หรือหลักวิชาการตามที่โจทย์กำหนด</t>
        </is>
      </c>
      <c r="L10" s="186" t="n"/>
      <c r="M10" s="186" t="inlineStr">
        <is>
          <t>Gynaecologic &amp; Genitourinary</t>
        </is>
      </c>
      <c r="N10" s="186" t="inlineStr">
        <is>
          <t>Oral contraceptive</t>
        </is>
      </c>
      <c r="O10" s="185" t="inlineStr">
        <is>
          <t>Clinic</t>
        </is>
      </c>
      <c r="P10" s="186" t="inlineStr">
        <is>
          <t>ข้อ 8 Pharma Plus เล่มม่วง (เฉลยข้อ ข ค)</t>
        </is>
      </c>
      <c r="Q10" s="185" t="inlineStr">
        <is>
          <t>แบบฝึกหัด</t>
        </is>
      </c>
      <c r="R10" s="185" t="inlineStr">
        <is>
          <t>เล่มม่วง</t>
        </is>
      </c>
      <c r="S10" s="185" t="n"/>
    </row>
    <row r="11" ht="24" customHeight="1" s="49">
      <c r="A11" s="187" t="n">
        <v>9</v>
      </c>
      <c r="B11" s="186" t="n"/>
      <c r="C11" s="186" t="inlineStr">
        <is>
          <t>ผู้ป่วยภาวะต่อไปนี้สามารถใช้ยาคุมกำเนิดชนิดฮอร์โมนรวมได้</t>
        </is>
      </c>
      <c r="D11" s="186" t="n"/>
      <c r="E11" s="186" t="inlineStr">
        <is>
          <t>Thromboembolism</t>
        </is>
      </c>
      <c r="F11" s="186" t="inlineStr">
        <is>
          <t>สงสัยว่าจะเป็นมะเร็งเต้านม</t>
        </is>
      </c>
      <c r="G11" s="186" t="inlineStr">
        <is>
          <t>สงสัยว่า จะตั้งครรภ์</t>
        </is>
      </c>
      <c r="H11" s="186" t="inlineStr">
        <is>
          <t>มีเลือดออกจากช่องคลอดผิดปกติที่ยังไม่ได้วินิจฉัย</t>
        </is>
      </c>
      <c r="I11" s="188" t="inlineStr">
        <is>
          <t>หญิงสูบบุหรี่ ที่มีอายุ &lt; 35 ปี</t>
        </is>
      </c>
      <c r="J11" s="185" t="inlineStr">
        <is>
          <t>5</t>
        </is>
      </c>
      <c r="K11" s="186" t="inlineStr">
        <is>
          <t>✅ คำตอบที่ถูกต้อง: ข้อ จ. หญิงสูบบุหรี่ ที่มีอายุ &lt; 35 ปี
🎯 ทำไมข้อนี้ถึงถูก: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ไม่ตรงกับข้อบ่งใช้หรือหลักวิชาการตามที่โจทย์กำหนด
• ข้อ ข. (สงสัยว่าจะเป็นมะเร็งเต้านม): สงสัยว่าจะเป็นมะเร็งเต้านม ไม่ตรงกับข้อบ่งใช้หรือหลักวิชาการตามที่โจทย์กำหนด
• ข้อ ค. (สงสัยว่า จะตั้งครรภ์): สงสัยว่า จะตั้งครรภ์ ไม่ตรงกับข้อบ่งใช้หรือหลักวิชาการตามที่โจทย์กำหนด
• ข้อ ง. (มีเลือดออกจากช่องคลอดผิดปกติที่ยังไม่ได้วินิจฉัย): มีเลือดออกจากช่องคลอดผิดปกติที่ยังไม่ได้วินิจฉัย ไม่ตรงกับข้อบ่งใช้หรือหลักวิชาการตามที่โจทย์กำหนด</t>
        </is>
      </c>
      <c r="L11" s="186" t="n"/>
      <c r="M11" s="186" t="inlineStr">
        <is>
          <t>Gynaecologic &amp; Genitourinary</t>
        </is>
      </c>
      <c r="N11" s="186" t="inlineStr">
        <is>
          <t>Oral contraceptive</t>
        </is>
      </c>
      <c r="O11" s="185" t="inlineStr">
        <is>
          <t>Clinic</t>
        </is>
      </c>
      <c r="P11" s="186" t="inlineStr">
        <is>
          <t>ข้อ 9 Pharma Plus เล่มม่วง (เฉลยข้อ จ)</t>
        </is>
      </c>
      <c r="Q11" s="185" t="inlineStr">
        <is>
          <t>แบบฝึกหัด</t>
        </is>
      </c>
      <c r="R11" s="185" t="inlineStr">
        <is>
          <t>เล่มม่วง</t>
        </is>
      </c>
      <c r="S11" s="185" t="n"/>
    </row>
    <row r="12" ht="24" customHeight="1" s="49">
      <c r="A12" s="187" t="n">
        <v>10</v>
      </c>
      <c r="B12" s="186" t="n"/>
      <c r="C12" s="186" t="inlineStr">
        <is>
          <t>ถ้าผู้ป่วยใช้ conjugate estrogen + medroxyprogesterone acetate การให้คู่กันเพื่อเหตุผลใด</t>
        </is>
      </c>
      <c r="D12" s="186" t="n"/>
      <c r="E12" s="186" t="inlineStr">
        <is>
          <t>ใช้ในหญิงหมดประจำเดือนที่มีมดลูก</t>
        </is>
      </c>
      <c r="F12" s="186" t="inlineStr">
        <is>
          <t>ใช้เพื่อป้องกันโรคหัวใจในหญิงหมดประจำเดือน</t>
        </is>
      </c>
      <c r="G12" s="186" t="inlineStr">
        <is>
          <t>ใช้เพื่อรักษาโรคกระดูกพรุน ที่เกิดเนื่องจากขาดฮอร์โมน</t>
        </is>
      </c>
      <c r="H12" s="186" t="inlineStr">
        <is>
          <t>ใช้เพื่อรักษาอาการ vasomotor symptom</t>
        </is>
      </c>
      <c r="I12" s="188" t="inlineStr">
        <is>
          <t>มี progesterone เพื่อช่วยป้องกันมะเร็งมดลูก</t>
        </is>
      </c>
      <c r="J12" s="185" t="inlineStr">
        <is>
          <t>5</t>
        </is>
      </c>
      <c r="K12" s="186" t="inlineStr">
        <is>
          <t>✅ คำตอบที่ถูกต้อง: ข้อ จ. มี progesterone เพื่อช่วยป้องกันมะเร็งมดลูก
🎯 ทำไมข้อนี้ถึงถูก: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ไม่ตรงกับข้อบ่งใช้หรือหลักวิชาการตามที่โจทย์กำหนด
• ข้อ ข. (ใช้เพื่อป้องกันโรคหัวใจในหญิงหมดประจำเดือน): ใช้เพื่อป้องกันโรคหัวใจในหญิงหมดประจำเดือน ไม่ตรงกับข้อบ่งใช้หรือหลักวิชาการตามที่โจทย์กำหนด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ไม่ตรงกับข้อบ่งใช้หรือหลักวิชาการตามที่โจทย์กำหนด
• ข้อ ง. (ใช้เพื่อรักษาอาการ vasomotor symptom): ใช้เพื่อรักษาอาการ vasomotor symptom ไม่ตรงกับข้อบ่งใช้หรือหลักวิชาการตามที่โจทย์กำหนด</t>
        </is>
      </c>
      <c r="L12" s="186" t="n"/>
      <c r="M12" s="186" t="inlineStr">
        <is>
          <t>Gynaecologic &amp; Genitourinary</t>
        </is>
      </c>
      <c r="N12" s="186" t="inlineStr">
        <is>
          <t>Urinary incontinence</t>
        </is>
      </c>
      <c r="O12" s="185" t="inlineStr">
        <is>
          <t>Clinic</t>
        </is>
      </c>
      <c r="P12" s="186" t="inlineStr">
        <is>
          <t>ข้อ 10 Pharma Plus เล่มม่วง (เฉลยข้อ จ)</t>
        </is>
      </c>
      <c r="Q12" s="185" t="inlineStr">
        <is>
          <t>แบบฝึกหัด</t>
        </is>
      </c>
      <c r="R12" s="185" t="inlineStr">
        <is>
          <t>เล่มม่วง</t>
        </is>
      </c>
      <c r="S12" s="185" t="n"/>
    </row>
    <row r="13" ht="24" customHeight="1" s="49">
      <c r="A13" s="187" t="n">
        <v>11</v>
      </c>
      <c r="B13" s="186" t="n"/>
      <c r="C13" s="186" t="inlineStr">
        <is>
          <t>ในสตรีที่ไม่มีมดลูก และมีอาการเฉพาะที่ท่อปัสสาวะและช่องคลอดอักเสบ ยาในรูปแบบใดที่น่าจะเหมาะสมที่สุด</t>
        </is>
      </c>
      <c r="D13" s="186" t="n"/>
      <c r="E13" s="186" t="inlineStr">
        <is>
          <t>Intramuscular injection</t>
        </is>
      </c>
      <c r="F13" s="186" t="inlineStr">
        <is>
          <t>Oral tablet</t>
        </is>
      </c>
      <c r="G13" s="186" t="inlineStr">
        <is>
          <t>Transdermal patch</t>
        </is>
      </c>
      <c r="H13" s="186" t="inlineStr">
        <is>
          <t>Vagina cream</t>
        </is>
      </c>
      <c r="I13" s="188" t="inlineStr">
        <is>
          <t>ได้ทุกรูปแบบ</t>
        </is>
      </c>
      <c r="J13" s="185" t="inlineStr">
        <is>
          <t>4</t>
        </is>
      </c>
      <c r="K13" s="186" t="inlineStr">
        <is>
          <t>✅ คำตอบที่ถูกต้อง: ข้อ ง. Vagina cream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ไม่ตรงกับข้อบ่งใช้หรือหลักวิชาการตามที่โจทย์กำหนด
• ข้อ ค. (Transdermal patch): Transdermal patch ไม่ตรงกับข้อบ่งใช้หรือหลักวิชาการตามที่โจทย์กำหนด
• ข้อ จ. (ได้ทุกรูปแบบ): ได้ทุกรูปแบบ ไม่ตรงกับข้อบ่งใช้หรือหลักวิชาการตามที่โจทย์กำหนด</t>
        </is>
      </c>
      <c r="L13" s="186" t="n"/>
      <c r="M13" s="186" t="inlineStr">
        <is>
          <t>Gynaecologic &amp; Genitourinary</t>
        </is>
      </c>
      <c r="N13" s="186" t="inlineStr">
        <is>
          <t>Oral contraceptive</t>
        </is>
      </c>
      <c r="O13" s="185" t="inlineStr">
        <is>
          <t>Clinic</t>
        </is>
      </c>
      <c r="P13" s="186" t="inlineStr">
        <is>
          <t>ข้อ 11 Pharma Plus เล่มม่วง (เฉลยข้อ ง)</t>
        </is>
      </c>
      <c r="Q13" s="185" t="inlineStr">
        <is>
          <t>แบบฝึกหัด</t>
        </is>
      </c>
      <c r="R13" s="185" t="inlineStr">
        <is>
          <t>เล่มม่วง</t>
        </is>
      </c>
      <c r="S13" s="185" t="n"/>
    </row>
    <row r="14" ht="24" customHeight="1" s="49">
      <c r="A14" s="187" t="n">
        <v>12</v>
      </c>
      <c r="B14" s="186" t="n"/>
      <c r="C14" s="186" t="inlineStr">
        <is>
          <t>Progestogen ใดที่มีฤทธิ์ anti-androgen</t>
        </is>
      </c>
      <c r="D14" s="186" t="n"/>
      <c r="E14" s="186" t="inlineStr">
        <is>
          <t>Norethisterone acetate</t>
        </is>
      </c>
      <c r="F14" s="186" t="inlineStr">
        <is>
          <t>Norethisterone enanthate</t>
        </is>
      </c>
      <c r="G14" s="186" t="inlineStr">
        <is>
          <t>Cyproterone acetate</t>
        </is>
      </c>
      <c r="H14" s="186" t="inlineStr">
        <is>
          <t>Levonorgestrel</t>
        </is>
      </c>
      <c r="I14" s="188" t="inlineStr">
        <is>
          <t>Mestranol</t>
        </is>
      </c>
      <c r="J14" s="185" t="inlineStr">
        <is>
          <t>3</t>
        </is>
      </c>
      <c r="K14" s="186" t="inlineStr">
        <is>
          <t>✅ คำตอบที่ถูกต้อง: ข้อ ค. Cyproterone acetate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ไม่ตรงกับข้อบ่งใช้หรือหลักวิชาการตามที่โจทย์กำหนด
• ข้อ ข. (Norethisterone enanthate): Norethisterone enanthate ไม่ตรงกับข้อบ่งใช้หรือหลักวิชาการตามที่โจทย์กำหนด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ไม่ตรงกับข้อบ่งใช้หรือหลักวิชาการตามที่โจทย์กำหนด</t>
        </is>
      </c>
      <c r="L14" s="186" t="n"/>
      <c r="M14" s="186" t="inlineStr">
        <is>
          <t>Gynaecologic &amp; Genitourinary</t>
        </is>
      </c>
      <c r="N14" s="186" t="inlineStr">
        <is>
          <t>Oral contraceptive</t>
        </is>
      </c>
      <c r="O14" s="185" t="inlineStr">
        <is>
          <t>Clinic</t>
        </is>
      </c>
      <c r="P14" s="186" t="inlineStr">
        <is>
          <t>ข้อ 12 Pharma Plus เล่มม่วง (เฉลยข้อ ค)</t>
        </is>
      </c>
      <c r="Q14" s="185" t="inlineStr">
        <is>
          <t>แบบฝึกหัด</t>
        </is>
      </c>
      <c r="R14" s="185" t="inlineStr">
        <is>
          <t>เล่มม่วง</t>
        </is>
      </c>
      <c r="S14" s="185" t="n"/>
    </row>
    <row r="15" ht="24" customHeight="1" s="49">
      <c r="A15" s="187" t="n">
        <v>13</v>
      </c>
      <c r="B15" s="186" t="n"/>
      <c r="C15" s="186" t="inlineStr">
        <is>
          <t>การใช้ hormone replacement therapy หรือ estrogen replacement therapy ควรระวังในผู้ป่วยประเภทใด</t>
        </is>
      </c>
      <c r="D15" s="186" t="n"/>
      <c r="E15" s="186" t="inlineStr">
        <is>
          <t>คนที่เสี่ยงต่อกระดูกพรุน</t>
        </is>
      </c>
      <c r="F15" s="186" t="inlineStr">
        <is>
          <t>คนที่ตัดรังไข่ทั้งสองข้าง</t>
        </is>
      </c>
      <c r="G15" s="186" t="inlineStr">
        <is>
          <t>ที่มีอาการช่องคลอดอักเสบ</t>
        </is>
      </c>
      <c r="H15" s="186" t="inlineStr">
        <is>
          <t>ที่เป็น hyperthyroid</t>
        </is>
      </c>
      <c r="I15" s="188" t="inlineStr">
        <is>
          <t>ที่เป็นโรคไขมัน ความดันโลหิตสูง</t>
        </is>
      </c>
      <c r="J15" s="185" t="inlineStr">
        <is>
          <t>5</t>
        </is>
      </c>
      <c r="K15" s="186" t="inlineStr">
        <is>
          <t>✅ คำตอบที่ถูกต้อง: ข้อ จ. ที่เป็นโรคไขมัน ความดันโลหิตสูง
🎯 ทำไมข้อนี้ถึงถูก: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ไม่ตรงกับข้อบ่งใช้หรือหลักวิชาการตามที่โจทย์กำหนด
• ข้อ ข. (คนที่ตัดรังไข่ทั้งสองข้าง): คนที่ตัดรังไข่ทั้งสองข้าง ไม่ตรงกับข้อบ่งใช้หรือหลักวิชาการตามที่โจทย์กำหนด
• ข้อ ค. (ที่มีอาการช่องคลอดอักเสบ): ที่มีอาการช่องคลอดอักเสบ ไม่ตรงกับข้อบ่งใช้หรือหลักวิชาการตามที่โจทย์กำหนด
• ข้อ ง. (ที่เป็น hyperthyroid): ที่เป็น hyperthyroid ไม่ตรงกับข้อบ่งใช้หรือหลักวิชาการตามที่โจทย์กำหนด</t>
        </is>
      </c>
      <c r="L15" s="186" t="n"/>
      <c r="M15" s="186" t="inlineStr">
        <is>
          <t>Gynaecologic &amp; Genitourinary</t>
        </is>
      </c>
      <c r="N15" s="186" t="inlineStr">
        <is>
          <t>Hormonal replacement</t>
        </is>
      </c>
      <c r="O15" s="185" t="inlineStr">
        <is>
          <t>Clinic</t>
        </is>
      </c>
      <c r="P15" s="186" t="inlineStr">
        <is>
          <t>ข้อ 13 Pharma Plus เล่มม่วง (เฉลยข้อ จ)</t>
        </is>
      </c>
      <c r="Q15" s="185" t="inlineStr">
        <is>
          <t>แบบฝึกหัด</t>
        </is>
      </c>
      <c r="R15" s="185" t="inlineStr">
        <is>
          <t>เล่มม่วง</t>
        </is>
      </c>
      <c r="S15" s="185" t="n"/>
    </row>
    <row r="16" ht="24" customHeight="1" s="49">
      <c r="A16" s="187" t="n">
        <v>14</v>
      </c>
      <c r="B16" s="186" t="n"/>
      <c r="C16" s="186" t="inlineStr">
        <is>
          <t>Anti-estrogen ใดที่กระตุ้นการตกไข่ในผู้หญิงที่มีบุตรยาก</t>
        </is>
      </c>
      <c r="D16" s="186" t="n"/>
      <c r="E16" s="186" t="inlineStr">
        <is>
          <t>Oxandrolone</t>
        </is>
      </c>
      <c r="F16" s="186" t="inlineStr">
        <is>
          <t>Clomiphene citrate</t>
        </is>
      </c>
      <c r="G16" s="186" t="inlineStr">
        <is>
          <t>Tibolones</t>
        </is>
      </c>
      <c r="H16" s="186" t="inlineStr">
        <is>
          <t>Tamoxifen</t>
        </is>
      </c>
      <c r="I16" s="188" t="inlineStr">
        <is>
          <t>Progesterone</t>
        </is>
      </c>
      <c r="J16" s="185" t="inlineStr">
        <is>
          <t>2</t>
        </is>
      </c>
      <c r="K16" s="186" t="inlineStr">
        <is>
          <t>✅ คำตอบที่ถูกต้อง: ข้อ ข. Clomiphene citrate
🎯 ทำไมข้อนี้ถึงถูก: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ไม่ตรงกับข้อบ่งใช้หรือหลักวิชาการตามที่โจทย์กำหนด
• ข้อ ค. (Tibolones): Tibolones ไม่ตรงกับข้อบ่งใช้หรือหลักวิชาการตามที่โจทย์กำหนด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t>
        </is>
      </c>
      <c r="L16" s="186" t="n"/>
      <c r="M16" s="186" t="inlineStr">
        <is>
          <t>Gynaecologic &amp; Genitourinary</t>
        </is>
      </c>
      <c r="N16" s="186" t="inlineStr">
        <is>
          <t>Urinary incontinence</t>
        </is>
      </c>
      <c r="O16" s="185" t="inlineStr">
        <is>
          <t>Clinic</t>
        </is>
      </c>
      <c r="P16" s="186" t="inlineStr">
        <is>
          <t>ข้อ 14 Pharma Plus เล่มม่วง (เฉลยข้อ ข)</t>
        </is>
      </c>
      <c r="Q16" s="185" t="inlineStr">
        <is>
          <t>แบบฝึกหัด</t>
        </is>
      </c>
      <c r="R16" s="185" t="inlineStr">
        <is>
          <t>เล่มม่วง</t>
        </is>
      </c>
      <c r="S16" s="185" t="n"/>
    </row>
    <row r="17" ht="24" customHeight="1" s="49">
      <c r="A17" s="187" t="n">
        <v>15</v>
      </c>
      <c r="B17" s="186" t="n"/>
      <c r="C17" s="186" t="inlineStr">
        <is>
          <t>ยาเม็ดคุมกำเนิดใช้ในการบำบัดรักษาภาวะต่าง ๆ ยกเว้น</t>
        </is>
      </c>
      <c r="D17" s="186" t="n"/>
      <c r="E17" s="186" t="inlineStr">
        <is>
          <t>เลื่อนประจำเดือน</t>
        </is>
      </c>
      <c r="F17" s="186" t="inlineStr">
        <is>
          <t>เยื่อบุโพรงมดลูกเจริญผิดปกติ</t>
        </is>
      </c>
      <c r="G17" s="186" t="inlineStr">
        <is>
          <t>ภาวะปวดประจำเดือน</t>
        </is>
      </c>
      <c r="H17" s="186" t="inlineStr">
        <is>
          <t>ภาวะประจำเดือนผิดปกติ</t>
        </is>
      </c>
      <c r="I17" s="188" t="inlineStr">
        <is>
          <t>ลดอาการคัดเต้านมหลังคลอดบุตร</t>
        </is>
      </c>
      <c r="J17" s="185" t="inlineStr">
        <is>
          <t>5</t>
        </is>
      </c>
      <c r="K17" s="186" t="inlineStr">
        <is>
          <t>✅ คำตอบที่ถูกต้อง: ข้อ จ. ลดอาการคัดเต้านมหลังคลอดบุตร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ไม่ตรงกับข้อบ่งใช้หรือหลักวิชาการตามที่โจทย์กำหนด
• ข้อ ข. (เยื่อบุโพรงมดลูกเจริญผิดปกติ): เยื่อบุโพรงมดลูกเจริญผิดปกติ ไม่ตรงกับข้อบ่งใช้หรือหลักวิชาการตามที่โจทย์กำหนด
• ข้อ ค. (ภาวะปวดประจำเดือน): ภาวะปวดประจำเดือน ไม่ตรงกับข้อบ่งใช้หรือหลักวิชาการตามที่โจทย์กำหนด
• ข้อ ง. (ภาวะประจำเดือนผิดปกติ): ภาวะประจำเดือนผิดปกติ ไม่ตรงกับข้อบ่งใช้หรือหลักวิชาการตามที่โจทย์กำหนด</t>
        </is>
      </c>
      <c r="L17" s="186" t="n"/>
      <c r="M17" s="186" t="inlineStr">
        <is>
          <t>Gynaecologic &amp; Genitourinary</t>
        </is>
      </c>
      <c r="N17" s="186" t="inlineStr">
        <is>
          <t>Oral contraceptive</t>
        </is>
      </c>
      <c r="O17" s="185" t="inlineStr">
        <is>
          <t>Clinic</t>
        </is>
      </c>
      <c r="P17" s="186" t="inlineStr">
        <is>
          <t>ข้อ 15 Pharma Plus เล่มม่วง (เฉลยข้อ จ)</t>
        </is>
      </c>
      <c r="Q17" s="185" t="inlineStr">
        <is>
          <t>แบบฝึกหัด</t>
        </is>
      </c>
      <c r="R17" s="185" t="inlineStr">
        <is>
          <t>เล่มม่วง</t>
        </is>
      </c>
      <c r="S17" s="185" t="n"/>
    </row>
    <row r="18" ht="24" customHeight="1" s="49">
      <c r="A18" s="187" t="n">
        <v>16</v>
      </c>
      <c r="B18" s="186" t="n"/>
      <c r="C18" s="186" t="inlineStr">
        <is>
          <t>ยาที่มีผลกระตุ้นการหลั่ง prolactin ยกเว้น</t>
        </is>
      </c>
      <c r="D18" s="186" t="n"/>
      <c r="E18" s="186" t="inlineStr">
        <is>
          <t>Reserpine</t>
        </is>
      </c>
      <c r="F18" s="186" t="inlineStr">
        <is>
          <t>Domperidone</t>
        </is>
      </c>
      <c r="G18" s="186" t="inlineStr">
        <is>
          <t>Phenothiazine</t>
        </is>
      </c>
      <c r="H18" s="186" t="inlineStr">
        <is>
          <t>Levodopa</t>
        </is>
      </c>
      <c r="I18" s="188" t="inlineStr">
        <is>
          <t>Butyrophenone</t>
        </is>
      </c>
      <c r="J18" s="185" t="inlineStr">
        <is>
          <t>4</t>
        </is>
      </c>
      <c r="K18" s="186" t="inlineStr">
        <is>
          <t>✅ คำตอบที่ถูกต้อง: ข้อ ง. Levodopa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ไม่ตรงกับข้อบ่งใช้หรือหลักวิชาการตามที่โจทย์กำหนด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ไม่ตรงกับข้อบ่งใช้หรือหลักวิชาการตามที่โจทย์กำหนด
• ข้อ จ. (Butyrophenone): Butyrophenone ไม่ตรงกับข้อบ่งใช้หรือหลักวิชาการตามที่โจทย์กำหนด</t>
        </is>
      </c>
      <c r="L18" s="186" t="n"/>
      <c r="M18" s="186" t="inlineStr">
        <is>
          <t>Gynaecologic &amp; Genitourinary</t>
        </is>
      </c>
      <c r="N18" s="186" t="inlineStr">
        <is>
          <t>Oral contraceptive</t>
        </is>
      </c>
      <c r="O18" s="185" t="inlineStr">
        <is>
          <t>Clinic</t>
        </is>
      </c>
      <c r="P18" s="186" t="inlineStr">
        <is>
          <t>ข้อ 16 Pharma Plus เล่มม่วง (เฉลยข้อ ง)</t>
        </is>
      </c>
      <c r="Q18" s="185" t="inlineStr">
        <is>
          <t>แบบฝึกหัด</t>
        </is>
      </c>
      <c r="R18" s="185" t="inlineStr">
        <is>
          <t>เล่มม่วง</t>
        </is>
      </c>
      <c r="S18" s="185" t="n"/>
    </row>
    <row r="19" ht="24" customHeight="1" s="49">
      <c r="A19" s="187" t="n">
        <v>17</v>
      </c>
      <c r="B19" s="186" t="n"/>
      <c r="C19" s="186" t="inlineStr">
        <is>
          <t>อาการข้างเคียงข้อใดเกิดจากการมี estrogen มากเกินไป</t>
        </is>
      </c>
      <c r="D19" s="186" t="n"/>
      <c r="E19" s="186" t="inlineStr">
        <is>
          <t>เป็นฝ้า</t>
        </is>
      </c>
      <c r="F19" s="186" t="inlineStr">
        <is>
          <t>เป็นสิว</t>
        </is>
      </c>
      <c r="G19" s="186" t="inlineStr">
        <is>
          <t>Noncyclic weight gain</t>
        </is>
      </c>
      <c r="H19" s="186" t="inlineStr">
        <is>
          <t>Hypomenorrhea</t>
        </is>
      </c>
      <c r="I19" s="188" t="inlineStr">
        <is>
          <t>เต้านมเล็กลง</t>
        </is>
      </c>
      <c r="J19" s="185" t="inlineStr">
        <is>
          <t>3</t>
        </is>
      </c>
      <c r="K19" s="186" t="inlineStr">
        <is>
          <t>✅ คำตอบที่ถูกต้อง: ข้อ ค. Noncyclic weight gain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ไม่ตรงกับข้อบ่งใช้หรือหลักวิชาการตามที่โจทย์กำหนด
• ข้อ ข. (เป็นสิว): เป็นสิว ไม่ตรงกับข้อบ่งใช้หรือหลักวิชาการตามที่โจทย์กำหนด
• ข้อ ง. (Hypomenorrhea): Hypomenorrhea ไม่ตรงกับข้อบ่งใช้หรือหลักวิชาการตามที่โจทย์กำหนด
• ข้อ จ. (เต้านมเล็กลง): เต้านมเล็กลง ไม่ตรงกับข้อบ่งใช้หรือหลักวิชาการตามที่โจทย์กำหนด</t>
        </is>
      </c>
      <c r="L19" s="186" t="n"/>
      <c r="M19" s="186" t="inlineStr">
        <is>
          <t>Gynaecologic &amp; Genitourinary</t>
        </is>
      </c>
      <c r="N19" s="186" t="inlineStr">
        <is>
          <t>Urinary incontinence</t>
        </is>
      </c>
      <c r="O19" s="185" t="inlineStr">
        <is>
          <t>Clinic</t>
        </is>
      </c>
      <c r="P19" s="186" t="inlineStr">
        <is>
          <t>ข้อ 17 Pharma Plus เล่มม่วง (เฉลยข้อ ค)</t>
        </is>
      </c>
      <c r="Q19" s="185" t="inlineStr">
        <is>
          <t>แบบฝึกหัด</t>
        </is>
      </c>
      <c r="R19" s="185" t="inlineStr">
        <is>
          <t>เล่มม่วง</t>
        </is>
      </c>
      <c r="S19" s="185" t="n"/>
    </row>
    <row r="20" ht="24" customHeight="1" s="49">
      <c r="A20" s="187" t="n">
        <v>18</v>
      </c>
      <c r="B20" s="186" t="n"/>
      <c r="C20" s="186" t="inlineStr">
        <is>
          <t>ข้อใดไม่ใช่ clinical use ของ progesterone</t>
        </is>
      </c>
      <c r="D20" s="186" t="n"/>
      <c r="E20" s="186" t="inlineStr">
        <is>
          <t>Contraceptive</t>
        </is>
      </c>
      <c r="F20" s="186" t="inlineStr">
        <is>
          <t>Endometriosis</t>
        </is>
      </c>
      <c r="G20" s="186" t="inlineStr">
        <is>
          <t>Dysfunction uterine bleeding</t>
        </is>
      </c>
      <c r="H20" s="186" t="inlineStr">
        <is>
          <t>การเลื่อนกำหนดการมีประจำเดือน</t>
        </is>
      </c>
      <c r="I20" s="188" t="inlineStr">
        <is>
          <t>มะเร็งเต้านม</t>
        </is>
      </c>
      <c r="J20" s="185" t="inlineStr">
        <is>
          <t>5</t>
        </is>
      </c>
      <c r="K20" s="186" t="inlineStr">
        <is>
          <t>✅ คำตอบที่ถูกต้อง: ข้อ จ. มะเร็งเต้านม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ไม่ตรงกับข้อบ่งใช้หรือหลักวิชาการตามที่โจทย์กำหนด
• ข้อ ข. (Endometriosis): Endometriosis ไม่ตรงกับข้อบ่งใช้หรือหลักวิชาการตามที่โจทย์กำหนด
• ข้อ ค. (Dysfunction uterine bleeding): Dysfunction uterine bleeding ไม่ตรงกับข้อบ่งใช้หรือหลักวิชาการตามที่โจทย์กำหนด
• ข้อ ง. (การเลื่อนกำหนดการมีประจำเดือน): การเลื่อนกำหนดการมีประจำเดือน ไม่ตรงกับข้อบ่งใช้หรือหลักวิชาการตามที่โจทย์กำหนด</t>
        </is>
      </c>
      <c r="L20" s="186" t="n"/>
      <c r="M20" s="186" t="inlineStr">
        <is>
          <t>Gynaecologic &amp; Genitourinary</t>
        </is>
      </c>
      <c r="N20" s="186" t="inlineStr">
        <is>
          <t>Urinary incontinence</t>
        </is>
      </c>
      <c r="O20" s="185" t="inlineStr">
        <is>
          <t>Clinic</t>
        </is>
      </c>
      <c r="P20" s="186" t="inlineStr">
        <is>
          <t>ข้อ 18 Pharma Plus เล่มม่วง (เฉลยข้อ จ)</t>
        </is>
      </c>
      <c r="Q20" s="185" t="inlineStr">
        <is>
          <t>แบบฝึกหัด</t>
        </is>
      </c>
      <c r="R20" s="185" t="inlineStr">
        <is>
          <t>เล่มม่วง</t>
        </is>
      </c>
      <c r="S20" s="185" t="n"/>
    </row>
    <row r="21" ht="24" customHeight="1" s="49">
      <c r="A21" s="187" t="n">
        <v>19</v>
      </c>
      <c r="B21" s="186" t="n"/>
      <c r="C21" s="186" t="inlineStr">
        <is>
          <t>วิธีคุมกำเนิดชนิดใดมีประสิทธิภาพในการคุมกำเนิดได้ดีที่สุด</t>
        </is>
      </c>
      <c r="D21" s="186" t="n"/>
      <c r="E21" s="186" t="inlineStr">
        <is>
          <t>ยาเม็ดคุมกำเนิด</t>
        </is>
      </c>
      <c r="F21" s="186" t="inlineStr">
        <is>
          <t>ถุงยางอนามัย</t>
        </is>
      </c>
      <c r="G21" s="186" t="inlineStr">
        <is>
          <t>ใส่ห่วงอนามัย</t>
        </is>
      </c>
      <c r="H21" s="186" t="inlineStr">
        <is>
          <t>การนับระยะปลอดภัย</t>
        </is>
      </c>
      <c r="I21" s="188" t="inlineStr">
        <is>
          <t>ใช้ยาฆ่าอสุจิ</t>
        </is>
      </c>
      <c r="J21" s="185" t="inlineStr">
        <is>
          <t>3</t>
        </is>
      </c>
      <c r="K21" s="186" t="inlineStr">
        <is>
          <t>✅ คำตอบที่ถูกต้อง: ข้อ ค. ใส่ห่วงอนามัย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ไม่ตรงกับข้อบ่งใช้หรือหลักวิชาการตามที่โจทย์กำหนด
• ข้อ ข. (ถุงยางอนามัย): ถุงยางอนามัย ไม่ตรงกับข้อบ่งใช้หรือหลักวิชาการตามที่โจทย์กำหนด
• ข้อ ง. (การนับระยะปลอดภัย): การนับระยะปลอดภัย ไม่ตรงกับข้อบ่งใช้หรือหลักวิชาการตามที่โจทย์กำหนด
• ข้อ จ. (ใช้ยาฆ่าอสุจิ): ใช้ยาฆ่าอสุจิ ไม่ตรงกับข้อบ่งใช้หรือหลักวิชาการตามที่โจทย์กำหนด</t>
        </is>
      </c>
      <c r="L21" s="186" t="n"/>
      <c r="M21" s="186" t="inlineStr">
        <is>
          <t>Gynaecologic &amp; Genitourinary</t>
        </is>
      </c>
      <c r="N21" s="186" t="inlineStr">
        <is>
          <t>Oral contraceptive</t>
        </is>
      </c>
      <c r="O21" s="185" t="inlineStr">
        <is>
          <t>Clinic</t>
        </is>
      </c>
      <c r="P21" s="186" t="inlineStr">
        <is>
          <t>ข้อ 19 Pharma Plus เล่มม่วง (เฉลยข้อ ค)</t>
        </is>
      </c>
      <c r="Q21" s="185" t="inlineStr">
        <is>
          <t>แบบฝึกหัด</t>
        </is>
      </c>
      <c r="R21" s="185" t="inlineStr">
        <is>
          <t>เล่มม่วง</t>
        </is>
      </c>
      <c r="S21" s="185" t="n"/>
    </row>
    <row r="22" ht="24" customHeight="1" s="49">
      <c r="A22" s="187" t="n">
        <v>20</v>
      </c>
      <c r="B22" s="186" t="n"/>
      <c r="C22" s="186" t="inlineStr">
        <is>
          <t>Levonorgestrel สามารถใช้ในการคุมกำเนิดในผู้ป่วยกลุ่มใด</t>
        </is>
      </c>
      <c r="D22" s="186" t="n"/>
      <c r="E22" s="186" t="inlineStr">
        <is>
          <t>สตรีมีครรภ์</t>
        </is>
      </c>
      <c r="F22" s="186" t="inlineStr">
        <is>
          <t>ผู้ป่วย ischemic heart disease</t>
        </is>
      </c>
      <c r="G22" s="186" t="inlineStr">
        <is>
          <t>ผู้ป่วย hypertension</t>
        </is>
      </c>
      <c r="H22" s="186" t="inlineStr">
        <is>
          <t>ผู้ป่วยประวัติ breast cancer</t>
        </is>
      </c>
      <c r="I22" s="188" t="inlineStr">
        <is>
          <t>ผู้ป่วยโรคหอบหืด</t>
        </is>
      </c>
      <c r="J22" s="185" t="inlineStr">
        <is>
          <t>2</t>
        </is>
      </c>
      <c r="K22" s="186" t="inlineStr">
        <is>
          <t>✅ คำตอบที่ถูกต้อง: ข้อ ข. ผู้ป่วย ischemic heart disease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ไม่ตรงกับข้อบ่งใช้หรือหลักวิชาการตามที่โจทย์กำหนด
• ข้อ ค. (ผู้ป่วย hypertension): ผู้ป่วย hypertension ไม่ตรงกับข้อบ่งใช้หรือหลักวิชาการตามที่โจทย์กำหนด
• ข้อ ง. (ผู้ป่วยประวัติ breast cancer): ผู้ป่วยประวัติ breast cancer ไม่ตรงกับข้อบ่งใช้หรือหลักวิชาการตามที่โจทย์กำหนด
• ข้อ จ. (ผู้ป่วยโรคหอบหืด): ผู้ป่วยโรคหอบหืด ไม่ตรงกับข้อบ่งใช้หรือหลักวิชาการตามที่โจทย์กำหนด</t>
        </is>
      </c>
      <c r="L22" s="186" t="n"/>
      <c r="M22" s="186" t="inlineStr">
        <is>
          <t>Gynaecologic &amp; Genitourinary</t>
        </is>
      </c>
      <c r="N22" s="186" t="inlineStr">
        <is>
          <t>Oral contraceptive</t>
        </is>
      </c>
      <c r="O22" s="185" t="inlineStr">
        <is>
          <t>Clinic</t>
        </is>
      </c>
      <c r="P22" s="186" t="inlineStr">
        <is>
          <t>ข้อ 20 Pharma Plus เล่มม่วง (เฉลยข้อ ข ค ง จ)</t>
        </is>
      </c>
      <c r="Q22" s="185" t="inlineStr">
        <is>
          <t>แบบฝึกหัด</t>
        </is>
      </c>
      <c r="R22" s="185" t="inlineStr">
        <is>
          <t>เล่มม่วง</t>
        </is>
      </c>
      <c r="S22" s="185" t="n"/>
    </row>
    <row r="23" ht="24" customHeight="1" s="49">
      <c r="A23" s="187" t="n">
        <v>21</v>
      </c>
      <c r="B23" s="186" t="n"/>
      <c r="C23" s="186" t="inlineStr">
        <is>
          <t>ข้อใดต่อไปนี้ผิดเกี่ยวกับ levonorgestrel</t>
        </is>
      </c>
      <c r="D23" s="186" t="n"/>
      <c r="E23" s="186" t="inlineStr">
        <is>
          <t>มีกลไกการออกฤทธิ์ คือ ยับยั้งการตกไข่</t>
        </is>
      </c>
      <c r="F23" s="186" t="inlineStr">
        <is>
          <t>ประสิทธิภาพในการป้องกันการตั้งครรภ์จะสูงสุด ถ้ารับหลังการร่วมเพศทันที</t>
        </is>
      </c>
      <c r="G23" s="186" t="inlineStr">
        <is>
          <t>ประสิทธิภาพในการป้องกันการตั้งครรภ์จะเทียบเท่ากับการใช้ยาเม็ดคุมกำเนิดทั่วไป</t>
        </is>
      </c>
      <c r="H23" s="186" t="inlineStr">
        <is>
          <t>มี side effect คือ ปวดหัวนะ คลื่นไส้ อาเจียน</t>
        </is>
      </c>
      <c r="I23" s="188" t="inlineStr">
        <is>
          <t>ประสิทธิภาพในการป้องกันการตั้งครรภ์จะลดลง ถ้าร่วมกับ barbiturate ที่เป็น hepatic drug metabolizing enzyme inducer</t>
        </is>
      </c>
      <c r="J23" s="185" t="inlineStr">
        <is>
          <t>3</t>
        </is>
      </c>
      <c r="K23" s="186" t="inlineStr">
        <is>
          <t>✅ คำตอบที่ถูกต้อง: ข้อ ค. ประสิทธิภาพในการป้องกันการตั้งครรภ์จะเทียบเท่ากับการใช้ยาเม็ดคุมกำเนิดทั่วไป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ไม่ตรงกับข้อบ่งใช้หรือหลักวิชาการตามที่โจทย์กำหนด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ไม่ตรงกับข้อบ่งใช้หรือหลักวิชาการตามที่โจทย์กำหนด
• ข้อ ง. (มี side effect คือ ปวดหัวนะ คลื่นไส้ อาเจียน): มี side effect คือ ปวดหัวนะ คลื่นไส้ อาเจียน ไม่ตรงกับข้อบ่งใช้หรือหลักวิชาการตามที่โจทย์กำหนด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t>
        </is>
      </c>
      <c r="L23" s="186" t="n"/>
      <c r="M23" s="186" t="inlineStr">
        <is>
          <t>Gynaecologic &amp; Genitourinary</t>
        </is>
      </c>
      <c r="N23" s="186" t="inlineStr">
        <is>
          <t>Oral contraceptive</t>
        </is>
      </c>
      <c r="O23" s="185" t="inlineStr">
        <is>
          <t>Clinic</t>
        </is>
      </c>
      <c r="P23" s="186" t="inlineStr">
        <is>
          <t>ข้อ 21 Pharma Plus เล่มม่วง (เฉลยข้อ ค)</t>
        </is>
      </c>
      <c r="Q23" s="185" t="inlineStr">
        <is>
          <t>แบบฝึกหัด</t>
        </is>
      </c>
      <c r="R23" s="185" t="inlineStr">
        <is>
          <t>เล่มม่วง</t>
        </is>
      </c>
      <c r="S23" s="185" t="n"/>
    </row>
    <row r="24" ht="24" customHeight="1" s="49">
      <c r="A24" s="187" t="n">
        <v>22</v>
      </c>
      <c r="B24" s="186" t="n"/>
      <c r="C24" s="186"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D24" s="186" t="n"/>
      <c r="E24" s="186" t="inlineStr">
        <is>
          <t>รับประทานครั้งละ 2 เม็ด ภายใน 12 ชั่วโมง หลังจากนั้นอีก 12 ชั่วโมง รับประทานอีก 2 เม็ด</t>
        </is>
      </c>
      <c r="F24" s="186" t="inlineStr">
        <is>
          <t>รับประทาน 1 เม็ด ภายใน 72 ชั่วโมง หลังจากนั้นอีก 12 ชั่วโมง รับประทานอีก 1 เม็ด</t>
        </is>
      </c>
      <c r="G24" s="186" t="inlineStr">
        <is>
          <t>รับประทาน 2 เม็ด ภายใน 72 ชั่วโมง ครั้งเดียว</t>
        </is>
      </c>
      <c r="H24" s="186" t="inlineStr">
        <is>
          <t>รับประทาน 2 เม็ด ภายใน 1 ชั่วโมง</t>
        </is>
      </c>
      <c r="I24" s="188" t="inlineStr">
        <is>
          <t>รับประทานหนึ่งเม็ดติดต่อกันนาน 5 วัน</t>
        </is>
      </c>
      <c r="J24" s="185" t="inlineStr">
        <is>
          <t>2</t>
        </is>
      </c>
      <c r="K24" s="186" t="inlineStr">
        <is>
          <t>✅ คำตอบที่ถูกต้อง: ข้อ ข. รับประทาน 1 เม็ด ภายใน 72 ชั่วโมง หลังจากนั้นอีก 12 ชั่วโมง รับประทานอีก 1 เม็ด
🎯 ทำไมข้อนี้ถึงถูก: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ไม่ตรงกับข้อบ่งใช้หรือหลักวิชาการตามที่โจทย์กำหนด
• ข้อ ค. (รับประทาน 2 เม็ด ภายใน 72 ชั่วโมง ครั้งเดียว): รับประทาน 2 เม็ด ภายใน 72 ชั่วโมง ครั้งเดียว ไม่ตรงกับข้อบ่งใช้หรือหลักวิชาการตามที่โจทย์กำหนด
• ข้อ ง. (รับประทาน 2 เม็ด ภายใน 1 ชั่วโมง): รับประทาน 2 เม็ด ภายใน 1 ชั่วโมง ไม่ตรงกับข้อบ่งใช้หรือหลักวิชาการตามที่โจทย์กำหนด
• ข้อ จ. (รับประทานหนึ่งเม็ดติดต่อกันนาน 5 วัน): รับประทานหนึ่งเม็ดติดต่อกันนาน 5 วัน ไม่ตรงกับข้อบ่งใช้หรือหลักวิชาการตามที่โจทย์กำหนด</t>
        </is>
      </c>
      <c r="L24" s="186" t="n"/>
      <c r="M24" s="186" t="inlineStr">
        <is>
          <t>Gynaecologic &amp; Genitourinary</t>
        </is>
      </c>
      <c r="N24" s="186" t="inlineStr">
        <is>
          <t>Oral contraceptive</t>
        </is>
      </c>
      <c r="O24" s="185" t="inlineStr">
        <is>
          <t>Clinic</t>
        </is>
      </c>
      <c r="P24" s="186" t="inlineStr">
        <is>
          <t>ข้อ 22 Pharma Plus เล่มม่วง (เฉลยข้อ ข ค)</t>
        </is>
      </c>
      <c r="Q24" s="185" t="inlineStr">
        <is>
          <t>แบบฝึกหัด</t>
        </is>
      </c>
      <c r="R24" s="185" t="inlineStr">
        <is>
          <t>เล่มม่วง</t>
        </is>
      </c>
      <c r="S24" s="185" t="n"/>
    </row>
    <row r="25" ht="24" customHeight="1" s="49">
      <c r="A25" s="187" t="n">
        <v>23</v>
      </c>
      <c r="B25" s="186" t="n"/>
      <c r="C25" s="186" t="inlineStr">
        <is>
          <t>เภสัชกรแนะนำให้ผู้ป่วยรับประทานยาคุมชนิด combines pill ควรเลือกยาคุมในข้อใด ในกรณีที่เริ่มใช้เป็นครั้งแรก</t>
        </is>
      </c>
      <c r="D25" s="186" t="n"/>
      <c r="E25" s="186" t="inlineStr">
        <is>
          <t>Ethinyl estradiol 0.05 mg + ethinodiol diacetate 1 mg</t>
        </is>
      </c>
      <c r="F25" s="186" t="inlineStr">
        <is>
          <t>Mestranol 0.05 mg + northisterone 1 mg</t>
        </is>
      </c>
      <c r="G25" s="186" t="inlineStr">
        <is>
          <t>Ethinyl estradiol 0.03 mg + levonorgestrel 0.15 mg</t>
        </is>
      </c>
      <c r="H25" s="186" t="inlineStr">
        <is>
          <t>Ethinyl estradiol 0.03 mg + gestrodene 0.075 mg</t>
        </is>
      </c>
      <c r="I25" s="188" t="inlineStr">
        <is>
          <t>Ethinyl estradiol 0.02 mg + desogestrel 0.15 mg</t>
        </is>
      </c>
      <c r="J25" s="185" t="inlineStr">
        <is>
          <t>1</t>
        </is>
      </c>
      <c r="K25" s="186" t="inlineStr">
        <is>
          <t>✅ คำตอบที่ถูกต้อง: ข้อ ก. Ethinyl estradiol 0.05 mg + ethinodiol diacetate 1 mg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ไม่ตรงกับข้อบ่งใช้หรือหลักวิชาการตามที่โจทย์กำหนด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t>
        </is>
      </c>
      <c r="L25" s="186" t="n"/>
      <c r="M25" s="186" t="inlineStr">
        <is>
          <t>Gynaecologic &amp; Genitourinary</t>
        </is>
      </c>
      <c r="N25" s="186" t="inlineStr">
        <is>
          <t>Oral contraceptive</t>
        </is>
      </c>
      <c r="O25" s="185" t="inlineStr">
        <is>
          <t>Clinic</t>
        </is>
      </c>
      <c r="P25" s="186" t="inlineStr">
        <is>
          <t>ข้อ 23 Pharma Plus เล่มม่วง (เฉลยข้อ )</t>
        </is>
      </c>
      <c r="Q25" s="185" t="inlineStr">
        <is>
          <t>แบบฝึกหัด</t>
        </is>
      </c>
      <c r="R25" s="185" t="inlineStr">
        <is>
          <t>เล่มม่วง</t>
        </is>
      </c>
      <c r="S25" s="185" t="n"/>
    </row>
    <row r="26" ht="24" customHeight="1" s="49">
      <c r="A26" s="187" t="n">
        <v>24</v>
      </c>
      <c r="B26" s="186" t="n"/>
      <c r="C26" s="186" t="inlineStr">
        <is>
          <t>คำแนะนำในการใช้ยาคุมกำเนิดข้อใดผิด</t>
        </is>
      </c>
      <c r="D26" s="186" t="n"/>
      <c r="E26" s="186" t="inlineStr">
        <is>
          <t>15 วันแรกที่รับประทานยาคุมกำเนิด ควรคุมกำเนิดโดยการใช้ถุงยางอนามัยด้วย</t>
        </is>
      </c>
      <c r="F26" s="186" t="inlineStr">
        <is>
          <t>2-3 แผงแรกของการรับประทานยาคุม อาจมีอาการคลื่นไส้อาเจียน จากนั้นอาการจะทุเลาลงเอง</t>
        </is>
      </c>
      <c r="G26" s="186" t="inlineStr">
        <is>
          <t>ควรรับประทานยาคุมกำเนิดทุกวัน วันละ 1 เม็ด เวลาใดก็ได้ แต่ห้ามลืม</t>
        </is>
      </c>
      <c r="H26" s="186" t="inlineStr">
        <is>
          <t>การรับประทานยาคุมกำเนิด ควรเริ่มรับประทานในวันที่ 1-5 ของการมีประจำเดือน</t>
        </is>
      </c>
      <c r="I26" s="188" t="inlineStr">
        <is>
          <t>หากลืมรับประทานยาคุมกำเนิดติดต่อกันเกิน 2 เม็ด ควรหยุดยาใช้คุมกำเนิดแผงนั้นและใช้วิธีการคุมกำเนิดแบบอื่น</t>
        </is>
      </c>
      <c r="J26" s="185" t="inlineStr">
        <is>
          <t>3</t>
        </is>
      </c>
      <c r="K26" s="186" t="inlineStr">
        <is>
          <t>✅ คำตอบที่ถูกต้อง: ข้อ ค. ควรรับประทานยาคุมกำเนิดทุกวัน วันละ 1 เม็ด เวลาใดก็ได้ แต่ห้ามลืม
🎯 ทำไมข้อนี้ถึงถูก: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ไม่ตรงกับข้อบ่งใช้หรือหลักวิชาการตามที่โจทย์กำหนด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ไม่ตรงกับข้อบ่งใช้หรือหลักวิชาการตามที่โจทย์กำหนด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ไม่ตรงกับข้อบ่งใช้หรือหลักวิชาการตามที่โจทย์กำหนด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ไม่ตรงกับข้อบ่งใช้หรือหลักวิชาการตามที่โจทย์กำหนด</t>
        </is>
      </c>
      <c r="L26" s="186" t="n"/>
      <c r="M26" s="186" t="inlineStr">
        <is>
          <t>Gynaecologic &amp; Genitourinary</t>
        </is>
      </c>
      <c r="N26" s="186" t="inlineStr">
        <is>
          <t>Oral contraceptive</t>
        </is>
      </c>
      <c r="O26" s="185" t="inlineStr">
        <is>
          <t>Clinic</t>
        </is>
      </c>
      <c r="P26" s="186" t="inlineStr">
        <is>
          <t>ข้อ 24 Pharma Plus เล่มม่วง (เฉลยข้อ ค)</t>
        </is>
      </c>
      <c r="Q26" s="185" t="inlineStr">
        <is>
          <t>แบบฝึกหัด</t>
        </is>
      </c>
      <c r="R26" s="185" t="inlineStr">
        <is>
          <t>เล่มม่วง</t>
        </is>
      </c>
      <c r="S26" s="185" t="n"/>
    </row>
    <row r="27" ht="24" customHeight="1" s="49">
      <c r="A27" s="187" t="n">
        <v>25</v>
      </c>
      <c r="B27" s="186"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t>
        </is>
      </c>
      <c r="C27" s="186" t="inlineStr">
        <is>
          <t>ข้อใดเป็นข้อดีที่เหนือกว่าของยาสูตรผสมที่ผู้ป่วยได้รับเมื่อเปรียบเทียบกับยาฮอร์โมนเดี่ยว</t>
        </is>
      </c>
      <c r="D27" s="186" t="n"/>
      <c r="E27" s="186" t="inlineStr">
        <is>
          <t>จะช่วยให้ผลดีต่อระบบหัวใจและหลอดเลือด</t>
        </is>
      </c>
      <c r="F27" s="186" t="inlineStr">
        <is>
          <t>จะช่วยทำให้ไม่มีเลือดออกจากช่องคลอด</t>
        </is>
      </c>
      <c r="G27" s="186" t="inlineStr">
        <is>
          <t>จะช่วยลดความเสี่ยงของการเป็นมะเร็งเยื่อบุมดลูก</t>
        </is>
      </c>
      <c r="H27" s="186" t="inlineStr">
        <is>
          <t>จะช่วยลดความเสี่ยงของการเกิดมะเร็งเต้านม</t>
        </is>
      </c>
      <c r="I27" s="188" t="inlineStr">
        <is>
          <t>จะช่วยลดความเสี่ยงของการเกิดมะเร็งปากมดลูก</t>
        </is>
      </c>
      <c r="J27" s="185" t="inlineStr">
        <is>
          <t>3</t>
        </is>
      </c>
      <c r="K27" s="186" t="inlineStr">
        <is>
          <t>✅ คำตอบที่ถูกต้อง: ข้อ ค. จะช่วยลดความเสี่ยงของการเป็นมะเร็งเยื่อบุมดลูก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ไม่ตรงกับข้อบ่งใช้หรือหลักวิชาการตามที่โจทย์กำหนด
• ข้อ ข. (จะช่วยทำให้ไม่มีเลือดออกจากช่องคลอด): จะช่วยทำให้ไม่มีเลือดออกจากช่องคลอด ไม่ตรงกับข้อบ่งใช้หรือหลักวิชาการตามที่โจทย์กำหนด
• ข้อ ง. (จะช่วยลดความเสี่ยงของการเกิดมะเร็งเต้านม): จะช่วยลดความเสี่ยงของการเกิดมะเร็งเต้านม ไม่ตรงกับข้อบ่งใช้หรือหลักวิชาการตามที่โจทย์กำหนด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ไม่ตรงกับข้อบ่งใช้หรือหลักวิชาการตามที่โจทย์กำหนด</t>
        </is>
      </c>
      <c r="L27" s="186" t="n"/>
      <c r="M27" s="186" t="inlineStr">
        <is>
          <t>Gynaecologic &amp; Genitourinary</t>
        </is>
      </c>
      <c r="N27" s="186" t="inlineStr">
        <is>
          <t>Oral contraceptive</t>
        </is>
      </c>
      <c r="O27" s="185" t="inlineStr">
        <is>
          <t>Clinic</t>
        </is>
      </c>
      <c r="P27" s="186" t="inlineStr">
        <is>
          <t>ข้อ 25 Pharma Plus เล่มม่วง (เฉลยข้อ ค)</t>
        </is>
      </c>
      <c r="Q27" s="185" t="inlineStr">
        <is>
          <t>แบบฝึกหัด</t>
        </is>
      </c>
      <c r="R27" s="185" t="inlineStr">
        <is>
          <t>เล่มม่วง</t>
        </is>
      </c>
      <c r="S27" s="185" t="n"/>
    </row>
    <row r="28" ht="24" customHeight="1" s="49">
      <c r="A28" s="187" t="n">
        <v>26</v>
      </c>
      <c r="B28" s="186" t="n"/>
      <c r="C28" s="186"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D28" s="186" t="n"/>
      <c r="E28" s="186" t="inlineStr">
        <is>
          <t>การให้แบบแผ่นแปะไม่มี first pass metabolism ที่ตับ</t>
        </is>
      </c>
      <c r="F28" s="186" t="inlineStr">
        <is>
          <t>การให้แบบแผ่นแปะจะมีผลการดูดซึมที่ดีกว่าแบบรับประทาน</t>
        </is>
      </c>
      <c r="G28" s="186" t="inlineStr">
        <is>
          <t>การให้แบบแผ่นแปะจะมีผลการรักษาอาการร้อนวูบวาบได้ดีกว่า</t>
        </is>
      </c>
      <c r="H28" s="186" t="inlineStr">
        <is>
          <t>การให้แบบแผ่นแปะจะมีผลการรักษาช่องคลอดแห้งได้ดีกว่า</t>
        </is>
      </c>
      <c r="I28" s="188" t="inlineStr">
        <is>
          <t>การให้แบบแผ่นแปะจะมีผลการรักษา osteoporosis ดีกว่า</t>
        </is>
      </c>
      <c r="J28" s="185" t="inlineStr">
        <is>
          <t>1</t>
        </is>
      </c>
      <c r="K28" s="186" t="inlineStr">
        <is>
          <t>✅ คำตอบที่ถูกต้อง: ข้อ ก. การให้แบบแผ่นแปะไม่มี first pass metabolism ที่ตับ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ไม่ตรงกับข้อบ่งใช้หรือหลักวิชาการตามที่โจทย์กำหนด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ไม่ตรงกับข้อบ่งใช้หรือหลักวิชาการตามที่โจทย์กำหนด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ไม่ตรงกับข้อบ่งใช้หรือหลักวิชาการตามที่โจทย์กำหนด
• ข้อ จ. (การให้แบบแผ่นแปะจะมีผลการรักษา osteoporosis ดีกว่า): การให้แบบแผ่นแปะจะมีผลการรักษา osteoporosis ดีกว่า ไม่ตรงกับข้อบ่งใช้หรือหลักวิชาการตามที่โจทย์กำหนด</t>
        </is>
      </c>
      <c r="L28" s="186" t="n"/>
      <c r="M28" s="186" t="inlineStr">
        <is>
          <t>Gynaecologic &amp; Genitourinary</t>
        </is>
      </c>
      <c r="N28" s="186" t="inlineStr">
        <is>
          <t>Oral contraceptive</t>
        </is>
      </c>
      <c r="O28" s="185" t="inlineStr">
        <is>
          <t>Clinic</t>
        </is>
      </c>
      <c r="P28" s="186" t="inlineStr">
        <is>
          <t>ข้อ 26 Pharma Plus เล่มม่วง (เฉลยข้อ ก)</t>
        </is>
      </c>
      <c r="Q28" s="185" t="inlineStr">
        <is>
          <t>แบบฝึกหัด</t>
        </is>
      </c>
      <c r="R28" s="185" t="inlineStr">
        <is>
          <t>เล่มม่วง</t>
        </is>
      </c>
      <c r="S28" s="185" t="n"/>
    </row>
    <row r="29" ht="24" customHeight="1" s="49">
      <c r="A29" s="187" t="n">
        <v>27</v>
      </c>
      <c r="B29" s="186" t="n"/>
      <c r="C29" s="186" t="inlineStr">
        <is>
          <t>สำหรับผู้ป่วยที่ตัดมดลูก ควรใช้ฮอร์โมนทดแทนแบบใด</t>
        </is>
      </c>
      <c r="D29" s="186" t="n"/>
      <c r="E29" s="186" t="inlineStr">
        <is>
          <t>Estradiol valerate 2 mg + norgestrel 0.5 mg</t>
        </is>
      </c>
      <c r="F29" s="186" t="inlineStr">
        <is>
          <t>Medroxyprogesterone acetate 5 mg</t>
        </is>
      </c>
      <c r="G29" s="186" t="inlineStr">
        <is>
          <t>Ethynyl estradiol 30 mcg + cyproterone acetate 2 mg</t>
        </is>
      </c>
      <c r="H29" s="186" t="inlineStr">
        <is>
          <t>Conjugated estrogen 0.625 mg</t>
        </is>
      </c>
      <c r="I29" s="188" t="inlineStr">
        <is>
          <t>Conjugated estrogen 0.625 mg + medroxyprogesterone 5 mg</t>
        </is>
      </c>
      <c r="J29" s="185" t="inlineStr">
        <is>
          <t>4</t>
        </is>
      </c>
      <c r="K29" s="186" t="inlineStr">
        <is>
          <t>✅ คำตอบที่ถูกต้อง: ข้อ ง. Conjugated estrogen 0.625 mg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t>
        </is>
      </c>
      <c r="L29" s="186" t="n"/>
      <c r="M29" s="186" t="inlineStr">
        <is>
          <t>Gynaecologic &amp; Genitourinary</t>
        </is>
      </c>
      <c r="N29" s="186" t="inlineStr">
        <is>
          <t>Oral contraceptive</t>
        </is>
      </c>
      <c r="O29" s="185" t="inlineStr">
        <is>
          <t>Clinic</t>
        </is>
      </c>
      <c r="P29" s="186" t="inlineStr">
        <is>
          <t>ข้อ 27 Pharma Plus เล่มม่วง (เฉลยข้อ ง)</t>
        </is>
      </c>
      <c r="Q29" s="185" t="inlineStr">
        <is>
          <t>แบบฝึกหัด</t>
        </is>
      </c>
      <c r="R29" s="185" t="inlineStr">
        <is>
          <t>เล่มม่วง</t>
        </is>
      </c>
      <c r="S29" s="185" t="n"/>
    </row>
    <row r="30" ht="24" customHeight="1" s="49">
      <c r="A30" s="187" t="n">
        <v>28</v>
      </c>
      <c r="B30" s="186" t="n"/>
      <c r="C30" s="186" t="inlineStr">
        <is>
          <t>ข้อใดเป็นอาการไม่พึงประสงค์ที่ร้ายแรงของยาที่เลือกใช้ในข้อ 27</t>
        </is>
      </c>
      <c r="D30" s="186" t="n"/>
      <c r="E30" s="186" t="inlineStr">
        <is>
          <t>Hyperlipidemia</t>
        </is>
      </c>
      <c r="F30" s="186" t="inlineStr">
        <is>
          <t>Osteoporosis</t>
        </is>
      </c>
      <c r="G30" s="186" t="inlineStr">
        <is>
          <t>Hyperbilirubinemia</t>
        </is>
      </c>
      <c r="H30" s="186" t="inlineStr">
        <is>
          <t>Congestive heart failure</t>
        </is>
      </c>
      <c r="I30" s="188" t="inlineStr">
        <is>
          <t>Thromboembolism</t>
        </is>
      </c>
      <c r="J30" s="185" t="inlineStr">
        <is>
          <t>5</t>
        </is>
      </c>
      <c r="K30" s="186" t="inlineStr">
        <is>
          <t>✅ คำตอบที่ถูกต้อง: ข้อ จ. Thromboembolism
🎯 ทำไมข้อนี้ถึงถูก: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ไม่ตรงกับข้อบ่งใช้หรือหลักวิชาการตามที่โจทย์กำหนด
• ข้อ ข. (Osteoporosis): Osteoporosis ไม่ตรงกับข้อบ่งใช้หรือหลักวิชาการตามที่โจทย์กำหนด
• ข้อ ค. (Hyperbilirubinemia): Hyperbilirubinemia ไม่ตรงกับข้อบ่งใช้หรือหลักวิชาการตามที่โจทย์กำหนด
• ข้อ ง. (Congestive heart failure): Congestive heart failure ไม่ตรงกับข้อบ่งใช้หรือหลักวิชาการตามที่โจทย์กำหนด</t>
        </is>
      </c>
      <c r="L30" s="186" t="n"/>
      <c r="M30" s="186" t="inlineStr">
        <is>
          <t>Gynaecologic &amp; Genitourinary</t>
        </is>
      </c>
      <c r="N30" s="186" t="inlineStr">
        <is>
          <t>Oral contraceptive</t>
        </is>
      </c>
      <c r="O30" s="185" t="inlineStr">
        <is>
          <t>Clinic</t>
        </is>
      </c>
      <c r="P30" s="186" t="inlineStr">
        <is>
          <t>ข้อ 28 Pharma Plus เล่มม่วง (เฉลยข้อ จ)</t>
        </is>
      </c>
      <c r="Q30" s="185" t="inlineStr">
        <is>
          <t>แบบฝึกหัด</t>
        </is>
      </c>
      <c r="R30" s="185" t="inlineStr">
        <is>
          <t>เล่มม่วง</t>
        </is>
      </c>
      <c r="S30" s="185" t="n"/>
    </row>
    <row r="31" ht="24" customHeight="1" s="49">
      <c r="A31" s="187" t="n">
        <v>29</v>
      </c>
      <c r="B31" s="18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t>
        </is>
      </c>
      <c r="C31" s="186" t="inlineStr">
        <is>
          <t>ข้อใดต่อไปนี้ไม่ใช่ลักษณะอาการของ primary dysmenorrhea</t>
        </is>
      </c>
      <c r="D31" s="186" t="n"/>
      <c r="E31" s="186" t="inlineStr">
        <is>
          <t>เริ่มมีอาการปวดท้องเมื่ออายุ 27 ปี</t>
        </is>
      </c>
      <c r="F31" s="186" t="inlineStr">
        <is>
          <t>ปวดบิดเป็นพัก ๆ ที่บริเวณท้องน้อย</t>
        </is>
      </c>
      <c r="G31" s="186" t="inlineStr">
        <is>
          <t>ปวดท้องก่อนมีประจำเดือนไม่กี่ชม.</t>
        </is>
      </c>
      <c r="H31" s="186" t="inlineStr">
        <is>
          <t>ปวดท้องตลอดช่วง 2-3 วันแรกของการมีประจำเดือน</t>
        </is>
      </c>
      <c r="I31" s="188" t="inlineStr">
        <is>
          <t>อาการปวดท้องดีขึ้นเมื่อรับประทานยา paracetamol หรือ ibuprofen</t>
        </is>
      </c>
      <c r="J31" s="185" t="inlineStr">
        <is>
          <t>1</t>
        </is>
      </c>
      <c r="K31" s="186" t="inlineStr">
        <is>
          <t>✅ คำตอบที่ถูกต้อง: ข้อ ก. เริ่มมีอาการปวดท้องเมื่ออายุ 27 ปี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ไม่ตรงกับข้อบ่งใช้หรือหลักวิชาการตามที่โจทย์กำหนด
• ข้อ ค. (ปวดท้องก่อนมีประจำเดือนไม่กี่ชม.): ปวดท้องก่อนมีประจำเดือนไม่กี่ชม. ไม่ตรงกับข้อบ่งใช้หรือหลักวิชาการตามที่โจทย์กำหนด
• ข้อ ง. (ปวดท้องตลอดช่วง 2-3 วันแรกของการมีประจำเดือน): ปวดท้องตลอดช่วง 2-3 วันแรกของการมีประจำเดือน ไม่ตรงกับข้อบ่งใช้หรือหลักวิชาการตามที่โจทย์กำหนด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t>
        </is>
      </c>
      <c r="L31" s="186" t="n"/>
      <c r="M31" s="186" t="inlineStr">
        <is>
          <t>Gynaecologic &amp; Genitourinary</t>
        </is>
      </c>
      <c r="N31" s="186" t="inlineStr">
        <is>
          <t>Dysmenorrhea</t>
        </is>
      </c>
      <c r="O31" s="185" t="inlineStr">
        <is>
          <t>Clinic</t>
        </is>
      </c>
      <c r="P31" s="186" t="inlineStr">
        <is>
          <t>ข้อ 29 Pharma Plus เล่มม่วง (เฉลยข้อ ก จ)</t>
        </is>
      </c>
      <c r="Q31" s="185" t="inlineStr">
        <is>
          <t>แบบฝึกหัด</t>
        </is>
      </c>
      <c r="R31" s="185" t="inlineStr">
        <is>
          <t>เล่มม่วง</t>
        </is>
      </c>
      <c r="S31" s="185" t="n"/>
    </row>
    <row r="32" ht="24" customHeight="1" s="49">
      <c r="A32" s="187" t="n">
        <v>30</v>
      </c>
      <c r="B32" s="18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t>
        </is>
      </c>
      <c r="C32" s="186" t="inlineStr">
        <is>
          <t>เภสัชกรไม่ควรให้คำแนะนำข้อใดแก่ผู้ป่วยรายนี้</t>
        </is>
      </c>
      <c r="D32" s="186" t="n"/>
      <c r="E32" s="186" t="inlineStr">
        <is>
          <t>ประคบบริเวณท้องน้อยด้วยถุงน้ำร้อนเพื่อช่วยบรรเทาและอาการปวดท้อง</t>
        </is>
      </c>
      <c r="F32" s="186" t="inlineStr">
        <is>
          <t>ควรนอนพักผ่อนมาก ๆ ระหว่างมีประจำเดือน</t>
        </is>
      </c>
      <c r="G32" s="186" t="inlineStr">
        <is>
          <t>ควรรับประทานยา ibuprofen หลังอาหารทันที</t>
        </is>
      </c>
      <c r="H32" s="186" t="inlineStr">
        <is>
          <t>สามารถรับประทานยา ibuprofen ก่อนมีอาการปวดเพื่อป้องกันได้</t>
        </is>
      </c>
      <c r="I32" s="188" t="inlineStr">
        <is>
          <t>หลีกเลี่ยงเครื่องดื่มที่มีแอลกอฮอล์ระหว่างรับประทานยา ibuprofen</t>
        </is>
      </c>
      <c r="J32" s="185" t="inlineStr">
        <is>
          <t>5</t>
        </is>
      </c>
      <c r="K32" s="186" t="inlineStr">
        <is>
          <t>✅ คำตอบที่ถูกต้อง: ข้อ จ. หลีกเลี่ยงเครื่องดื่มที่มีแอลกอฮอล์ระหว่างรับประทานยา ibuprofen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ไม่ตรงกับข้อบ่งใช้หรือหลักวิชาการตามที่โจทย์กำหนด
• ข้อ ข. (ควรนอนพักผ่อนมาก ๆ ระหว่างมีประจำเดือน): ควรนอนพักผ่อนมาก ๆ ระหว่างมีประจำเดือน ไม่ตรงกับข้อบ่งใช้หรือหลักวิชาการตามที่โจทย์กำหนด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t>
        </is>
      </c>
      <c r="L32" s="186" t="n"/>
      <c r="M32" s="186" t="inlineStr">
        <is>
          <t>Gynaecologic &amp; Genitourinary</t>
        </is>
      </c>
      <c r="N32" s="186" t="inlineStr">
        <is>
          <t>Dysmenorrhea</t>
        </is>
      </c>
      <c r="O32" s="185" t="inlineStr">
        <is>
          <t>Clinic</t>
        </is>
      </c>
      <c r="P32" s="186" t="inlineStr">
        <is>
          <t>ข้อ 30 Pharma Plus เล่มม่วง (เฉลยข้อ จ)</t>
        </is>
      </c>
      <c r="Q32" s="185" t="inlineStr">
        <is>
          <t>แบบฝึกหัด</t>
        </is>
      </c>
      <c r="R32" s="185" t="inlineStr">
        <is>
          <t>เล่มม่วง</t>
        </is>
      </c>
      <c r="S32" s="185" t="n"/>
    </row>
    <row r="33" ht="24" customHeight="1" s="49">
      <c r="A33" s="187" t="n">
        <v>31</v>
      </c>
      <c r="B33" s="18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t>
        </is>
      </c>
      <c r="C33" s="186" t="inlineStr">
        <is>
          <t>ยา ibuprofen ออกฤทธิ์ยับยั้งการสร้างสารใดในร่างกายซึ่งมีผลระงับอาการปวดได้</t>
        </is>
      </c>
      <c r="D33" s="186" t="n"/>
      <c r="E33" s="186" t="inlineStr">
        <is>
          <t>Serotonin</t>
        </is>
      </c>
      <c r="F33" s="186" t="inlineStr">
        <is>
          <t>Prostaglandin</t>
        </is>
      </c>
      <c r="G33" s="186" t="inlineStr">
        <is>
          <t>Cyclo-oxygenase</t>
        </is>
      </c>
      <c r="H33" s="186" t="inlineStr">
        <is>
          <t>Leukotriene</t>
        </is>
      </c>
      <c r="I33" s="188" t="inlineStr">
        <is>
          <t>Thromboxane</t>
        </is>
      </c>
      <c r="J33" s="185" t="inlineStr">
        <is>
          <t>2</t>
        </is>
      </c>
      <c r="K33" s="186" t="inlineStr">
        <is>
          <t>✅ คำตอบที่ถูกต้อง: ข้อ ข. Prostaglandin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ไม่ตรงกับข้อบ่งใช้หรือหลักวิชาการตามที่โจทย์กำหนด
• ข้อ ค. (Cyclo-oxygenase): Cyclo-oxygenase ไม่ตรงกับข้อบ่งใช้หรือหลักวิชาการตามที่โจทย์กำหนด
• ข้อ ง. (Leukotriene): Leukotriene ไม่ตรงกับข้อบ่งใช้หรือหลักวิชาการตามที่โจทย์กำหนด
• ข้อ จ. (Thromboxane): Thromboxane ไม่ตรงกับข้อบ่งใช้หรือหลักวิชาการตามที่โจทย์กำหนด</t>
        </is>
      </c>
      <c r="L33" s="186" t="n"/>
      <c r="M33" s="186" t="inlineStr">
        <is>
          <t>Gynaecologic &amp; Genitourinary</t>
        </is>
      </c>
      <c r="N33" s="186" t="inlineStr">
        <is>
          <t>Dysmenorrhea</t>
        </is>
      </c>
      <c r="O33" s="185" t="inlineStr">
        <is>
          <t>Clinic</t>
        </is>
      </c>
      <c r="P33" s="186" t="inlineStr">
        <is>
          <t>ข้อ 31 Pharma Plus เล่มม่วง (เฉลยข้อ ข)</t>
        </is>
      </c>
      <c r="Q33" s="185" t="inlineStr">
        <is>
          <t>แบบฝึกหัด</t>
        </is>
      </c>
      <c r="R33" s="185" t="inlineStr">
        <is>
          <t>เล่มม่วง</t>
        </is>
      </c>
      <c r="S33" s="185" t="n"/>
    </row>
    <row r="34" ht="24" customHeight="1" s="49">
      <c r="A34" s="187" t="n">
        <v>32</v>
      </c>
      <c r="B34" s="186" t="n"/>
      <c r="C34" s="186" t="inlineStr">
        <is>
          <t>หากผู้ป่วยรายนี้รับประทานยา ibuprofen แล้วประมาณ 1 ชม. ยังมีอาการปวด จะแนะนำยาชนิดใดเพื่อเสริมฤทธิ์แก้ปวดท้อง</t>
        </is>
      </c>
      <c r="D34" s="186" t="n"/>
      <c r="E34" s="186" t="inlineStr">
        <is>
          <t>Mefenamic acid</t>
        </is>
      </c>
      <c r="F34" s="186" t="inlineStr">
        <is>
          <t>Hyoscine-n-butyl bromide</t>
        </is>
      </c>
      <c r="G34" s="186" t="inlineStr">
        <is>
          <t>Estradiol+ levonorgertrel</t>
        </is>
      </c>
      <c r="H34" s="186" t="inlineStr">
        <is>
          <t>Orphenadrine</t>
        </is>
      </c>
      <c r="I34" s="188" t="inlineStr">
        <is>
          <t>Tolperisone</t>
        </is>
      </c>
      <c r="J34" s="185" t="inlineStr">
        <is>
          <t>2</t>
        </is>
      </c>
      <c r="K34" s="186" t="inlineStr">
        <is>
          <t>✅ คำตอบที่ถูกต้อง: ข้อ ข. Hyoscine-n-butyl bromide
🎯 ทำไมข้อนี้ถึงถูก: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ไม่ตรงกับข้อบ่งใช้หรือหลักวิชาการตามที่โจทย์กำหนด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ไม่ตรงกับข้อบ่งใช้หรือหลักวิชาการตามที่โจทย์กำหนด
• ข้อ จ. (Tolperisone): Tolperisone ไม่ตรงกับข้อบ่งใช้หรือหลักวิชาการตามที่โจทย์กำหนด</t>
        </is>
      </c>
      <c r="L34" s="186" t="n"/>
      <c r="M34" s="186" t="inlineStr">
        <is>
          <t>Gynaecologic &amp; Genitourinary</t>
        </is>
      </c>
      <c r="N34" s="186" t="inlineStr">
        <is>
          <t>Dysmenorrhea</t>
        </is>
      </c>
      <c r="O34" s="185" t="inlineStr">
        <is>
          <t>Clinic</t>
        </is>
      </c>
      <c r="P34" s="186" t="inlineStr">
        <is>
          <t>ข้อ 32 Pharma Plus เล่มม่วง (เฉลยข้อ ข)</t>
        </is>
      </c>
      <c r="Q34" s="185" t="inlineStr">
        <is>
          <t>แบบฝึกหัด</t>
        </is>
      </c>
      <c r="R34" s="185" t="inlineStr">
        <is>
          <t>เล่มม่วง</t>
        </is>
      </c>
      <c r="S34" s="185" t="n"/>
    </row>
    <row r="35" ht="24" customHeight="1" s="49">
      <c r="A35" s="187" t="n">
        <v>33</v>
      </c>
      <c r="B35" s="186" t="n"/>
      <c r="C35" s="186" t="inlineStr">
        <is>
          <t>ยาใดที่ไม่สามารถใช้รักษาอาการปวดประจำเดือน</t>
        </is>
      </c>
      <c r="D35" s="186" t="n"/>
      <c r="E35" s="186" t="inlineStr">
        <is>
          <t>Aspirin</t>
        </is>
      </c>
      <c r="F35" s="186" t="inlineStr">
        <is>
          <t>Colchicine</t>
        </is>
      </c>
      <c r="G35" s="186" t="inlineStr">
        <is>
          <t>Naproxen</t>
        </is>
      </c>
      <c r="H35" s="186" t="inlineStr">
        <is>
          <t>Celecoxib</t>
        </is>
      </c>
      <c r="I35" s="188" t="inlineStr">
        <is>
          <t>Mefenamic acid</t>
        </is>
      </c>
      <c r="J35" s="185" t="inlineStr">
        <is>
          <t>2</t>
        </is>
      </c>
      <c r="K35" s="186" t="inlineStr">
        <is>
          <t>✅ คำตอบที่ถูกต้อง: ข้อ ข. Colchicine
🎯 ทำไมข้อนี้ถึงถูก: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ไม่ตรงกับข้อบ่งใช้หรือหลักวิชาการตามที่โจทย์กำหนด</t>
        </is>
      </c>
      <c r="L35" s="186" t="n"/>
      <c r="M35" s="186" t="inlineStr">
        <is>
          <t>Gynaecologic &amp; Genitourinary</t>
        </is>
      </c>
      <c r="N35" s="186" t="inlineStr">
        <is>
          <t>Dysmenorrhea</t>
        </is>
      </c>
      <c r="O35" s="185" t="inlineStr">
        <is>
          <t>Clinic</t>
        </is>
      </c>
      <c r="P35" s="186" t="inlineStr">
        <is>
          <t>ข้อ 33 Pharma Plus เล่มม่วง (เฉลยข้อ ข)</t>
        </is>
      </c>
      <c r="Q35" s="185" t="inlineStr">
        <is>
          <t>แบบฝึกหัด</t>
        </is>
      </c>
      <c r="R35" s="185" t="inlineStr">
        <is>
          <t>เล่มม่วง</t>
        </is>
      </c>
      <c r="S35" s="185" t="n"/>
    </row>
    <row r="36" ht="24" customHeight="1" s="49">
      <c r="A36" s="187" t="n">
        <v>34</v>
      </c>
      <c r="B36" s="186" t="n"/>
      <c r="C36" s="186"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D36" s="186" t="n"/>
      <c r="E36" s="186" t="inlineStr">
        <is>
          <t>12.00 น. ของ 6 ก.พ. 53</t>
        </is>
      </c>
      <c r="F36" s="186" t="inlineStr">
        <is>
          <t>20.00 น. ของ 6 ก.พ. 53</t>
        </is>
      </c>
      <c r="G36" s="186" t="inlineStr">
        <is>
          <t>8.00 น. ของ 7 ก.พ. 53</t>
        </is>
      </c>
      <c r="H36" s="186" t="inlineStr">
        <is>
          <t>20.00 น. ของ 7 ก.พ. 53</t>
        </is>
      </c>
      <c r="I36" s="188" t="inlineStr">
        <is>
          <t>8.00 น. ของ 7 ก.พ. 53</t>
        </is>
      </c>
      <c r="J36" s="185" t="inlineStr">
        <is>
          <t>2</t>
        </is>
      </c>
      <c r="K36" s="186" t="inlineStr">
        <is>
          <t>✅ คำตอบที่ถูกต้อง: ข้อ ข. 20.00 น. ของ 6 ก.พ. 53
🎯 ทำไมข้อนี้ถึงถูก: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ไม่ตรงกับข้อบ่งใช้หรือหลักวิชาการตามที่โจทย์กำหนด
• ข้อ ค. (8.00 น. ของ 7 ก.พ. 53): 8.00 น. ของ 7 ก.พ. 53 ไม่ตรงกับข้อบ่งใช้หรือหลักวิชาการตามที่โจทย์กำหนด
• ข้อ ง. (20.00 น. ของ 7 ก.พ. 53): 20.00 น. ของ 7 ก.พ. 53 ไม่ตรงกับข้อบ่งใช้หรือหลักวิชาการตามที่โจทย์กำหนด
• ข้อ จ. (8.00 น. ของ 7 ก.พ. 53): 8.00 น. ของ 7 ก.พ. 53 ไม่ตรงกับข้อบ่งใช้หรือหลักวิชาการตามที่โจทย์กำหนด</t>
        </is>
      </c>
      <c r="L36" s="186" t="n"/>
      <c r="M36" s="186" t="inlineStr">
        <is>
          <t>Gynaecologic &amp; Genitourinary</t>
        </is>
      </c>
      <c r="N36" s="186" t="inlineStr">
        <is>
          <t>Oral contraceptive</t>
        </is>
      </c>
      <c r="O36" s="185" t="inlineStr">
        <is>
          <t>Clinic</t>
        </is>
      </c>
      <c r="P36" s="186" t="inlineStr">
        <is>
          <t>ข้อ 34 Pharma Plus เล่มม่วง (เฉลยข้อ ข)</t>
        </is>
      </c>
      <c r="Q36" s="185" t="inlineStr">
        <is>
          <t>แบบฝึกหัด</t>
        </is>
      </c>
      <c r="R36" s="185" t="inlineStr">
        <is>
          <t>เล่มม่วง</t>
        </is>
      </c>
      <c r="S36" s="185" t="n"/>
    </row>
    <row r="37" ht="24" customHeight="1" s="49">
      <c r="A37" s="187" t="n">
        <v>35</v>
      </c>
      <c r="B37" s="186" t="n"/>
      <c r="C37" s="186" t="inlineStr">
        <is>
          <t>Progestogen only pill คืออะไร</t>
        </is>
      </c>
      <c r="D37" s="186" t="n"/>
      <c r="E37" s="186" t="inlineStr">
        <is>
          <t>Lynestrenol</t>
        </is>
      </c>
      <c r="F37" s="186" t="inlineStr">
        <is>
          <t>Drospirenone</t>
        </is>
      </c>
      <c r="G37" s="186" t="inlineStr">
        <is>
          <t>Norethisterone</t>
        </is>
      </c>
      <c r="H37" s="186" t="inlineStr">
        <is>
          <t>Levonorgestrel</t>
        </is>
      </c>
      <c r="I37" s="188" t="inlineStr">
        <is>
          <t>Gestodene</t>
        </is>
      </c>
      <c r="J37" s="185" t="inlineStr">
        <is>
          <t>1</t>
        </is>
      </c>
      <c r="K37" s="186" t="inlineStr">
        <is>
          <t>✅ คำตอบที่ถูกต้อง: ข้อ ก. Lynestrenol
🎯 ทำไมข้อนี้ถึงถูก: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ไม่ตรงกับข้อบ่งใช้หรือหลักวิชาการตามที่โจทย์กำหนด
• ข้อ ค. (Norethisterone): Norethisterone ไม่ตรงกับข้อบ่งใช้หรือหลักวิชาการตามที่โจทย์กำหนด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ไม่ตรงกับข้อบ่งใช้หรือหลักวิชาการตามที่โจทย์กำหนด</t>
        </is>
      </c>
      <c r="L37" s="186" t="n"/>
      <c r="M37" s="186" t="inlineStr">
        <is>
          <t>Gynaecologic &amp; Genitourinary</t>
        </is>
      </c>
      <c r="N37" s="186" t="inlineStr">
        <is>
          <t>Oral contraceptive</t>
        </is>
      </c>
      <c r="O37" s="185" t="inlineStr">
        <is>
          <t>Clinic</t>
        </is>
      </c>
      <c r="P37" s="186" t="inlineStr">
        <is>
          <t>ข้อ 35 Pharma Plus เล่มม่วง (เฉลยข้อ ก)</t>
        </is>
      </c>
      <c r="Q37" s="185" t="inlineStr">
        <is>
          <t>แบบฝึกหัด</t>
        </is>
      </c>
      <c r="R37" s="185" t="inlineStr">
        <is>
          <t>เล่มม่วง</t>
        </is>
      </c>
      <c r="S37" s="185" t="n"/>
    </row>
    <row r="38" ht="24" customHeight="1" s="49">
      <c r="A38" s="187" t="n">
        <v>36</v>
      </c>
      <c r="B38" s="186" t="n"/>
      <c r="C38" s="186" t="inlineStr">
        <is>
          <t>ข้อใดคืออาการไม่พึงประสงค์ของ progesterone</t>
        </is>
      </c>
      <c r="D38" s="186" t="n"/>
      <c r="E38" s="186" t="inlineStr">
        <is>
          <t>เลือดออกกระบิดกระโปรยว</t>
        </is>
      </c>
      <c r="F38" s="186" t="inlineStr">
        <is>
          <t>น้ำนมไหล</t>
        </is>
      </c>
      <c r="G38" s="186" t="inlineStr">
        <is>
          <t>มูกปากมดลูกเป็นแบบใสๆ</t>
        </is>
      </c>
      <c r="H38" s="186" t="inlineStr">
        <is>
          <t>น้ำหนักลด</t>
        </is>
      </c>
      <c r="I38" s="188" t="inlineStr">
        <is>
          <t>เบื่ออาหาร</t>
        </is>
      </c>
      <c r="J38" s="185" t="inlineStr">
        <is>
          <t>1</t>
        </is>
      </c>
      <c r="K38" s="186" t="inlineStr">
        <is>
          <t>✅ คำตอบที่ถูกต้อง: ข้อ ก. เลือดออกกระบิดกระโปรยว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ไม่ตรงกับข้อบ่งใช้หรือหลักวิชาการตามที่โจทย์กำหนด
• ข้อ ค. (มูกปากมดลูกเป็นแบบใสๆ): มูกปากมดลูกเป็นแบบใสๆ ไม่ตรงกับข้อบ่งใช้หรือหลักวิชาการตามที่โจทย์กำหนด
• ข้อ ง. (น้ำหนักลด): น้ำหนักลด ไม่ตรงกับข้อบ่งใช้หรือหลักวิชาการตามที่โจทย์กำหนด
• ข้อ จ. (เบื่ออาหาร): เบื่ออาหาร ไม่ตรงกับข้อบ่งใช้หรือหลักวิชาการตามที่โจทย์กำหนด</t>
        </is>
      </c>
      <c r="L38" s="186" t="n"/>
      <c r="M38" s="186" t="inlineStr">
        <is>
          <t>Gynaecologic &amp; Genitourinary</t>
        </is>
      </c>
      <c r="N38" s="186" t="inlineStr">
        <is>
          <t>Urinary incontinence</t>
        </is>
      </c>
      <c r="O38" s="185" t="inlineStr">
        <is>
          <t>Clinic</t>
        </is>
      </c>
      <c r="P38" s="186" t="inlineStr">
        <is>
          <t>ข้อ 36 Pharma Plus เล่มม่วง (เฉลยข้อ ก)</t>
        </is>
      </c>
      <c r="Q38" s="185" t="inlineStr">
        <is>
          <t>แบบฝึกหัด</t>
        </is>
      </c>
      <c r="R38" s="185" t="inlineStr">
        <is>
          <t>เล่มม่วง</t>
        </is>
      </c>
      <c r="S38" s="185" t="n"/>
    </row>
    <row r="39" ht="24" customHeight="1" s="49">
      <c r="A39" s="187" t="n">
        <v>37</v>
      </c>
      <c r="B39" s="186" t="inlineStr">
        <is>
          <t>นางลีบอกว่าเพิ่งเคยได้รับยาฮอร์โมนเป็นครั้งแรก ขอให้เภสัชกรช่วยอธิบายวิธีใช้โดยละเอียด</t>
        </is>
      </c>
      <c r="C39" s="186" t="inlineStr">
        <is>
          <t>ข้อใดเป็นคำอธิบายที่ไม่ถูกต้อง</t>
        </is>
      </c>
      <c r="D39" s="186" t="n"/>
      <c r="E39" s="186"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F39" s="186" t="inlineStr">
        <is>
          <t>ควรรับประทานยาในเวลาเดียวกันหรือใกล้เคียงกันทุกวัน</t>
        </is>
      </c>
      <c r="G39" s="186" t="inlineStr">
        <is>
          <t>ถ้ามีอาการคลื่นไส้ อาเจียน เลือดออกกระปริดกระปรอย ให้หยุดใช้ยาทันทีแล้วไปพบแพทย์์</t>
        </is>
      </c>
      <c r="H39" s="186" t="inlineStr">
        <is>
          <t>แม้ความหนาแน่นกระดูกปกติ ก็ควรรับประทานแคลเซียมเสริมเป็นประจำ และออกกำลังกายสม่ำเสมอ</t>
        </is>
      </c>
      <c r="I39" s="188" t="inlineStr">
        <is>
          <t>ในช่วงที่หยุดยาฮอร์โมนจะมีประจำเดือน จะเป็นอยู่ระยะหนึ่งแล้วค่อยๆน้อยลง จนหายไป</t>
        </is>
      </c>
      <c r="J39" s="185" t="inlineStr">
        <is>
          <t>3</t>
        </is>
      </c>
      <c r="K39" s="186" t="inlineStr">
        <is>
          <t>✅ คำตอบที่ถูกต้อง: ข้อ ค. ถ้ามีอาการคลื่นไส้ อาเจียน เลือดออกกระปริดกระปรอย ให้หยุดใช้ยาทันทีแล้วไปพบแพทย์์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ไม่ตรงกับข้อบ่งใช้หรือหลักวิชาการตามที่โจทย์กำหนด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ไม่ตรงกับข้อบ่งใช้หรือหลักวิชาการตามที่โจทย์กำหนด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ไม่ตรงกับข้อบ่งใช้หรือหลักวิชาการตามที่โจทย์กำหนด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ไม่ตรงกับข้อบ่งใช้หรือหลักวิชาการตามที่โจทย์กำหนด</t>
        </is>
      </c>
      <c r="L39" s="186" t="n"/>
      <c r="M39" s="186" t="inlineStr">
        <is>
          <t>Gynaecologic &amp; Genitourinary</t>
        </is>
      </c>
      <c r="N39" s="186" t="inlineStr">
        <is>
          <t>Oral contraceptive</t>
        </is>
      </c>
      <c r="O39" s="185" t="inlineStr">
        <is>
          <t>Clinic</t>
        </is>
      </c>
      <c r="P39" s="186" t="inlineStr">
        <is>
          <t>ข้อ 37 Pharma Plus เล่มม่วง (เฉลยข้อ ค)</t>
        </is>
      </c>
      <c r="Q39" s="185" t="inlineStr">
        <is>
          <t>แบบฝึกหัด</t>
        </is>
      </c>
      <c r="R39" s="185" t="inlineStr">
        <is>
          <t>เล่มม่วง</t>
        </is>
      </c>
      <c r="S39" s="185" t="n"/>
    </row>
    <row r="40" ht="24" customHeight="1" s="49">
      <c r="A40" s="187" t="n">
        <v>38</v>
      </c>
      <c r="B40" s="186"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t>
        </is>
      </c>
      <c r="C40" s="186" t="inlineStr">
        <is>
          <t>ท่านจะทำอย่างไร</t>
        </is>
      </c>
      <c r="D40" s="186" t="n"/>
      <c r="E40" s="186" t="inlineStr">
        <is>
          <t>แนะนำให้หยุดยาทันทีแล้วไปพบแพทย์์</t>
        </is>
      </c>
      <c r="F40" s="186" t="inlineStr">
        <is>
          <t>อธิบายว่าอาการคลื่นไส้ อาเจียนจะเป็นอยู่ระยะหนึ่งหลังจากนั้นจะดีขึ้น ถ้าไม่ดีขึ้นให้ไปพบแพทย์์</t>
        </is>
      </c>
      <c r="G40" s="186" t="inlineStr">
        <is>
          <t>ลดขนาดของ conjugated estrogen เป็นขนาดเม็ดละ 0.03 มิลลิกรัม</t>
        </is>
      </c>
      <c r="H40" s="186" t="inlineStr">
        <is>
          <t>ลดขนาดของ MPA เป็นขนาดเม็ดละ 2.5 มิลลิกรัม</t>
        </is>
      </c>
      <c r="I40" s="188" t="inlineStr">
        <is>
          <t>ถูกทุกข้อ</t>
        </is>
      </c>
      <c r="J40" s="185" t="inlineStr">
        <is>
          <t>2</t>
        </is>
      </c>
      <c r="K40" s="186" t="inlineStr">
        <is>
          <t>✅ คำตอบที่ถูกต้อง: ข้อ ข. อธิบายว่าอาการคลื่นไส้ อาเจียนจะเป็นอยู่ระยะหนึ่งหลังจากนั้นจะดีขึ้น ถ้าไม่ดีขึ้นให้ไปพบแพทย์์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ไม่ตรงกับข้อบ่งใช้หรือหลักวิชาการตามที่โจทย์กำหนด
• ข้อ ค. (ลดขนาดของ conjugated estrogen เป็นขนาดเม็ดละ 0.03 มิลลิกรัม): ลดขนาดของ conjugated estrogen เป็นขนาดเม็ดละ 0.03 มิลลิกรัม ไม่ตรงกับข้อบ่งใช้หรือหลักวิชาการตามที่โจทย์กำหนด
• ข้อ ง. (ลดขนาดของ MPA เป็นขนาดเม็ดละ 2.5 มิลลิกรัม): ลดขนาดของ MPA เป็นขนาดเม็ดละ 2.5 มิลลิกรัม ไม่ตรงกับข้อบ่งใช้หรือหลักวิชาการตามที่โจทย์กำหนด
• ข้อ จ. (ถูกทุกข้อ): ข้อนี้ไม่ถูกต้องเนื่องจากมีตัวเลือกที่จำเพาะและตรงตามเกณฑ์มาตรฐานเวชปฏิบัติอย่างชัดเจน</t>
        </is>
      </c>
      <c r="L40" s="186" t="n"/>
      <c r="M40" s="186" t="inlineStr">
        <is>
          <t>Gynaecologic &amp; Genitourinary</t>
        </is>
      </c>
      <c r="N40" s="186" t="inlineStr">
        <is>
          <t>Oral contraceptive</t>
        </is>
      </c>
      <c r="O40" s="185" t="inlineStr">
        <is>
          <t>Clinic</t>
        </is>
      </c>
      <c r="P40" s="186" t="inlineStr">
        <is>
          <t>ข้อ 39 Pharma Plus เล่มม่วง (เฉลยข้อ ข)</t>
        </is>
      </c>
      <c r="Q40" s="185" t="inlineStr">
        <is>
          <t>แบบฝึกหัด</t>
        </is>
      </c>
      <c r="R40" s="185" t="inlineStr">
        <is>
          <t>เล่มม่วง</t>
        </is>
      </c>
      <c r="S40" s="185" t="n"/>
    </row>
    <row r="41" ht="24" customHeight="1" s="49">
      <c r="A41" s="187" t="n">
        <v>39</v>
      </c>
      <c r="B41" s="186" t="inlineStr">
        <is>
          <t>ถ้านางลีเป็นเบาหวาน รูปแบบของ estrogen แบบใดจะมีผลกระทบต่อภาวะของโรคเบาหวานน้อยที่สุด</t>
        </is>
      </c>
      <c r="C41" s="186" t="inlineStr">
        <is>
          <t>ข้อใดถูกต้อง</t>
        </is>
      </c>
      <c r="D41" s="186" t="n"/>
      <c r="E41" s="186" t="inlineStr">
        <is>
          <t>ยาเม็ด</t>
        </is>
      </c>
      <c r="F41" s="186" t="inlineStr">
        <is>
          <t>ยาฉีด</t>
        </is>
      </c>
      <c r="G41" s="186" t="inlineStr">
        <is>
          <t>แผ่นแปะผิวหนัง</t>
        </is>
      </c>
      <c r="H41" s="186" t="inlineStr">
        <is>
          <t>ครีมสอดช่องคลอด</t>
        </is>
      </c>
      <c r="I41" s="188" t="inlineStr">
        <is>
          <t>แบบฝัง</t>
        </is>
      </c>
      <c r="J41" s="185" t="inlineStr">
        <is>
          <t>4</t>
        </is>
      </c>
      <c r="K41" s="186" t="inlineStr">
        <is>
          <t>✅ คำตอบที่ถูกต้อง: ข้อ ง. ครีมสอดช่องคลอด
🎯 ทำไมข้อนี้ถึงถูก: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ไม่ตรงกับข้อบ่งใช้หรือหลักวิชาการตามที่โจทย์กำหนด
• ข้อ ข. (ยาฉีด): ยาฉีด ไม่ตรงกับข้อบ่งใช้หรือหลักวิชาการตามที่โจทย์กำหนด
• ข้อ ค. (แผ่นแปะผิวหนัง): แผ่นแปะผิวหนัง ไม่ตรงกับข้อบ่งใช้หรือหลักวิชาการตามที่โจทย์กำหนด
• ข้อ จ. (แบบฝัง): แบบฝัง ไม่ตรงกับข้อบ่งใช้หรือหลักวิชาการตามที่โจทย์กำหนด</t>
        </is>
      </c>
      <c r="L41" s="186" t="n"/>
      <c r="M41" s="186" t="inlineStr">
        <is>
          <t>Gynaecologic &amp; Genitourinary</t>
        </is>
      </c>
      <c r="N41" s="186" t="inlineStr">
        <is>
          <t>Urinary incontinence</t>
        </is>
      </c>
      <c r="O41" s="185" t="inlineStr">
        <is>
          <t>Clinic</t>
        </is>
      </c>
      <c r="P41" s="186" t="inlineStr">
        <is>
          <t>ข้อ 40 Pharma Plus เล่มม่วง (เฉลยข้อ ง)</t>
        </is>
      </c>
      <c r="Q41" s="185" t="inlineStr">
        <is>
          <t>แบบฝึกหัด</t>
        </is>
      </c>
      <c r="R41" s="185" t="inlineStr">
        <is>
          <t>เล่มม่วง</t>
        </is>
      </c>
      <c r="S41" s="185" t="n"/>
    </row>
    <row r="42" ht="24" customHeight="1" s="49">
      <c r="A42" s="187" t="n">
        <v>40</v>
      </c>
      <c r="B42" s="186" t="inlineStr">
        <is>
          <t>นางลีไม่อยากให้มีประจำเดือน วิธีการบริหารยาแบบใดที่จะทำให้ไม่มีประจำเดือนมาทุกเดือน</t>
        </is>
      </c>
      <c r="C42" s="186" t="inlineStr">
        <is>
          <t>ข้อใดถูกต้อง</t>
        </is>
      </c>
      <c r="D42" s="186" t="n"/>
      <c r="E42" s="186" t="inlineStr">
        <is>
          <t>รับประทานยาทั้งสองชนิดทุกวัน ไม่ต้องหยุดยา 7 วัน</t>
        </is>
      </c>
      <c r="F42" s="186" t="inlineStr">
        <is>
          <t>เว้นช่วงไม่ต้องรับประทาน MPA 2-3 เดือนแล้วกลับมารับประทานเหมือนเดิม 1 เดือน แล้วเว้นช่วงต่อไปเรื่อย ๆ</t>
        </is>
      </c>
      <c r="G42" s="186" t="inlineStr">
        <is>
          <t>ไม่ต้องทาน MPA เพราะเป็นสาเหตุให้มีเลือดประจำเดือนเมื่อหยุดยา</t>
        </is>
      </c>
      <c r="H42" s="186"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I42" s="188" t="inlineStr">
        <is>
          <t>บอกนางลี ไม่ว่าจะใช้วิธีใดก็ต้องมีเลือดประจำเดือนมาทุกเดือน ไม่มีวิธีแก้ ไข</t>
        </is>
      </c>
      <c r="J42" s="185" t="inlineStr">
        <is>
          <t>1</t>
        </is>
      </c>
      <c r="K42" s="186" t="inlineStr">
        <is>
          <t>✅ คำตอบที่ถูกต้อง: ข้อ ก. รับประทานยาทั้งสองชนิดทุกวัน ไม่ต้องหยุดยา 7 วัน
🎯 ทำไมข้อนี้ถึงถูก: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ไม่ตรงกับข้อบ่งใช้หรือหลักวิชาการตามที่โจทย์กำหนด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ไม่ตรงกับข้อบ่งใช้หรือหลักวิชาการตามที่โจทย์กำหนด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ไม่ตรงกับข้อบ่งใช้หรือหลักวิชาการตามที่โจทย์กำหนด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ไม่ตรงกับข้อบ่งใช้หรือหลักวิชาการตามที่โจทย์กำหนด</t>
        </is>
      </c>
      <c r="L42" s="186" t="n"/>
      <c r="M42" s="186" t="inlineStr">
        <is>
          <t>Gynaecologic &amp; Genitourinary</t>
        </is>
      </c>
      <c r="N42" s="186" t="inlineStr">
        <is>
          <t>Oral contraceptive</t>
        </is>
      </c>
      <c r="O42" s="185" t="inlineStr">
        <is>
          <t>Clinic</t>
        </is>
      </c>
      <c r="P42" s="186" t="inlineStr">
        <is>
          <t>ข้อ 41 Pharma Plus เล่มม่วง (เฉลยข้อ ก)</t>
        </is>
      </c>
      <c r="Q42" s="185" t="inlineStr">
        <is>
          <t>แบบฝึกหัด</t>
        </is>
      </c>
      <c r="R42" s="185" t="inlineStr">
        <is>
          <t>เล่มม่วง</t>
        </is>
      </c>
      <c r="S42" s="185" t="n"/>
    </row>
    <row r="43" ht="24" customHeight="1" s="49">
      <c r="A43" s="187" t="n">
        <v>41</v>
      </c>
      <c r="B43" s="186" t="inlineStr">
        <is>
          <t>นางลีขอให้เภสัชกรช่วยจัดยาเม็ดแคลเซียมให้ ข้อมูลใดไม่ถูกต้องเกี่ยวกับ แคลเซียม</t>
        </is>
      </c>
      <c r="C43" s="186" t="inlineStr">
        <is>
          <t>ข้อใดถูกต้อง</t>
        </is>
      </c>
      <c r="D43" s="186" t="n"/>
      <c r="E43" s="186" t="inlineStr">
        <is>
          <t>ขนาดแคลเซียมสำหรับสตรีหมดประจำเดือนคือ 1000-1500 มิลลิกรัม/วัน</t>
        </is>
      </c>
      <c r="F43" s="186" t="inlineStr">
        <is>
          <t>ควรรับประทานแคลเซียมหลังอาหารเพราะช่วยให้ดูดซึมดีขึ้น</t>
        </is>
      </c>
      <c r="G43" s="186" t="inlineStr">
        <is>
          <t>พิจารณาชนิดเกลือของแคลเซียม เพราะเกลือต่าง ๆ ชนิดกัน จะให้ปริมาณแคลเซียมต่างกัน</t>
        </is>
      </c>
      <c r="H43" s="186" t="inlineStr">
        <is>
          <t>ควรให้วิตามินดี ร่วมด้วยเสมอเพื่อช่วยให้กระดูกซึมดีขึ้น</t>
        </is>
      </c>
      <c r="I43" s="188" t="inlineStr">
        <is>
          <t>ปกติเราจะได้รับแคลเซียมบางส่วนจากอาหาร ควรรับประทานอาหารให้ครบ และออกกำลังกายสม่ำเสมอ</t>
        </is>
      </c>
      <c r="J43" s="185" t="inlineStr">
        <is>
          <t>4</t>
        </is>
      </c>
      <c r="K43" s="186" t="inlineStr">
        <is>
          <t>✅ คำตอบที่ถูกต้อง: ข้อ ง. ควรให้วิตามินดี ร่วมด้วยเสมอเพื่อช่วยให้กระดูกซึมดีขึ้น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ไม่ตรงกับข้อบ่งใช้หรือหลักวิชาการตามที่โจทย์กำหนด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ไม่ตรงกับข้อบ่งใช้หรือหลักวิชาการตามที่โจทย์กำหนด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ไม่ตรงกับข้อบ่งใช้หรือหลักวิชาการตามที่โจทย์กำหนด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ไม่ตรงกับข้อบ่งใช้หรือหลักวิชาการตามที่โจทย์กำหนด</t>
        </is>
      </c>
      <c r="L43" s="186" t="n"/>
      <c r="M43" s="186" t="inlineStr">
        <is>
          <t>Gynaecologic &amp; Genitourinary</t>
        </is>
      </c>
      <c r="N43" s="186" t="inlineStr">
        <is>
          <t>Oral contraceptive</t>
        </is>
      </c>
      <c r="O43" s="185" t="inlineStr">
        <is>
          <t>Clinic</t>
        </is>
      </c>
      <c r="P43" s="186" t="inlineStr">
        <is>
          <t>ข้อ 42 Pharma Plus เล่มม่วง (เฉลยข้อ ง)</t>
        </is>
      </c>
      <c r="Q43" s="185" t="inlineStr">
        <is>
          <t>แบบฝึกหัด</t>
        </is>
      </c>
      <c r="R43" s="185" t="inlineStr">
        <is>
          <t>เล่มม่วง</t>
        </is>
      </c>
      <c r="S43" s="185" t="n"/>
    </row>
    <row r="44" ht="24" customHeight="1" s="49">
      <c r="A44" s="187" t="n">
        <v>42</v>
      </c>
      <c r="B44" s="186"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t>
        </is>
      </c>
      <c r="C44" s="186" t="inlineStr">
        <is>
          <t>อาการใดที่พบในสตรีวัยหมดประจำเดือน ซึ่งเป็นสาเหตุให้มาพบแพทย์์บ่อยที่สุด</t>
        </is>
      </c>
      <c r="D44" s="186" t="n"/>
      <c r="E44" s="186" t="inlineStr">
        <is>
          <t>Cardiovascular disease</t>
        </is>
      </c>
      <c r="F44" s="186" t="inlineStr">
        <is>
          <t>Osteoporosis</t>
        </is>
      </c>
      <c r="G44" s="186" t="inlineStr">
        <is>
          <t>Psychosexual symptom</t>
        </is>
      </c>
      <c r="H44" s="186" t="inlineStr">
        <is>
          <t>Urogenital symptom</t>
        </is>
      </c>
      <c r="I44" s="188" t="inlineStr">
        <is>
          <t>Vasomotor symptom</t>
        </is>
      </c>
      <c r="J44" s="185" t="inlineStr">
        <is>
          <t>5</t>
        </is>
      </c>
      <c r="K44" s="186" t="inlineStr">
        <is>
          <t>✅ คำตอบที่ถูกต้อง: ข้อ จ. Vasomotor symptom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ไม่ตรงกับข้อบ่งใช้หรือหลักวิชาการตามที่โจทย์กำหนด
• ข้อ ข. (Osteoporosis): Osteoporosis ไม่ตรงกับข้อบ่งใช้หรือหลักวิชาการตามที่โจทย์กำหนด
• ข้อ ค. (Psychosexual symptom): Psychosexual symptom ไม่ตรงกับข้อบ่งใช้หรือหลักวิชาการตามที่โจทย์กำหนด
• ข้อ ง. (Urogenital symptom): Urogenital symptom ไม่ตรงกับข้อบ่งใช้หรือหลักวิชาการตามที่โจทย์กำหนด</t>
        </is>
      </c>
      <c r="L44" s="186" t="n"/>
      <c r="M44" s="186" t="inlineStr">
        <is>
          <t>Gynaecologic &amp; Genitourinary</t>
        </is>
      </c>
      <c r="N44" s="186" t="inlineStr">
        <is>
          <t>Hormonal replacement</t>
        </is>
      </c>
      <c r="O44" s="185" t="inlineStr">
        <is>
          <t>Clinic</t>
        </is>
      </c>
      <c r="P44" s="186" t="inlineStr">
        <is>
          <t>ข้อ 43 Pharma Plus เล่มม่วง (เฉลยข้อ จ)</t>
        </is>
      </c>
      <c r="Q44" s="185" t="inlineStr">
        <is>
          <t>แบบฝึกหัด</t>
        </is>
      </c>
      <c r="R44" s="185" t="inlineStr">
        <is>
          <t>เล่มม่วง</t>
        </is>
      </c>
      <c r="S44" s="185" t="n"/>
    </row>
    <row r="45" ht="24" customHeight="1" s="49">
      <c r="A45" s="187" t="n">
        <v>43</v>
      </c>
      <c r="B45" s="186" t="n"/>
      <c r="C45" s="186"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D45" s="186" t="n"/>
      <c r="E45" s="186" t="inlineStr">
        <is>
          <t>Androgen</t>
        </is>
      </c>
      <c r="F45" s="186" t="inlineStr">
        <is>
          <t>Estrogen</t>
        </is>
      </c>
      <c r="G45" s="186" t="inlineStr">
        <is>
          <t>Follicle stimulating hormone (FSH)</t>
        </is>
      </c>
      <c r="H45" s="186" t="inlineStr">
        <is>
          <t>Luteinizing hormone (LH)</t>
        </is>
      </c>
      <c r="I45" s="188" t="inlineStr">
        <is>
          <t>Progesterone</t>
        </is>
      </c>
      <c r="J45" s="185" t="inlineStr">
        <is>
          <t>1</t>
        </is>
      </c>
      <c r="K45" s="186" t="inlineStr">
        <is>
          <t>✅ คำตอบที่ถูกต้อง: ข้อ ก. Androgen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ไม่ตรงกับข้อบ่งใช้หรือหลักวิชาการตามที่โจทย์กำหนด
• ข้อ ค. (Follicle stimulating hormone (FSH)): Follicle stimulating hormone (FSH) ไม่ตรงกับข้อบ่งใช้หรือหลักวิชาการตามที่โจทย์กำหนด
• ข้อ ง. (Luteinizing hormone (LH)): Luteinizing hormone (LH) ไม่ตรงกับข้อบ่งใช้หรือหลักวิชาการตามที่โจทย์กำหนด
• ข้อ จ. (Progesterone): Progesterone มีฤทธิ์ยับยั้ง LH surge ป้องกันการตกไข่และทำให้ cervical mucus หนาขึ้น ใช้ใน luteal phase support ใน IVF</t>
        </is>
      </c>
      <c r="L45" s="186" t="n"/>
      <c r="M45" s="186" t="inlineStr">
        <is>
          <t>Gynaecologic &amp; Genitourinary</t>
        </is>
      </c>
      <c r="N45" s="186" t="inlineStr">
        <is>
          <t>Oral contraceptive</t>
        </is>
      </c>
      <c r="O45" s="185" t="inlineStr">
        <is>
          <t>Clinic</t>
        </is>
      </c>
      <c r="P45" s="186" t="inlineStr">
        <is>
          <t>ข้อ 44 Pharma Plus เล่มม่วง (เฉลยข้อ ก)</t>
        </is>
      </c>
      <c r="Q45" s="185" t="inlineStr">
        <is>
          <t>แบบฝึกหัด</t>
        </is>
      </c>
      <c r="R45" s="185" t="inlineStr">
        <is>
          <t>เล่มม่วง</t>
        </is>
      </c>
      <c r="S45" s="185" t="n"/>
    </row>
    <row r="46" ht="24" customHeight="1" s="49">
      <c r="A46" s="187" t="n">
        <v>44</v>
      </c>
      <c r="B46" s="186" t="n"/>
      <c r="C46" s="186" t="inlineStr">
        <is>
          <t>ข้อใดผิดเกี่ยวกับการใช้ tibolone เป็นฮอร์โมนทดแทน</t>
        </is>
      </c>
      <c r="D46" s="186" t="n"/>
      <c r="E46" s="186" t="inlineStr">
        <is>
          <t>ช่วยเพิ่มมวลกระดูกและความรู้สึกทางเพศ</t>
        </is>
      </c>
      <c r="F46" s="186" t="inlineStr">
        <is>
          <t>ห้ามใช้ยาในผู้ป่วยที่เป็นเนื้องอกหรือครอบครัวมีประวัติเป็นมะเร็งเต้านมและเยื่อบุโพรงมดลูก</t>
        </is>
      </c>
      <c r="G46" s="186" t="inlineStr">
        <is>
          <t>ใช้ร่วมกับ progesterone เสมอเพื่อป้องกันมะเร็งเยื่อบุโพรงมดลูก</t>
        </is>
      </c>
      <c r="H46" s="186" t="inlineStr">
        <is>
          <t>อาจทำให้เกิดอาการคลื่นไส้ อาเจียน ปวดศีรษะ ผื่นคัน หรือบวม</t>
        </is>
      </c>
      <c r="I46" s="188" t="inlineStr">
        <is>
          <t>สามารถป้องกันโรคเกี่ยวกับหลอดเลือดและหัวใจได้</t>
        </is>
      </c>
      <c r="J46" s="185" t="inlineStr">
        <is>
          <t>3</t>
        </is>
      </c>
      <c r="K46" s="186" t="inlineStr">
        <is>
          <t>✅ คำตอบที่ถูกต้อง: ข้อ ค. ใช้ร่วมกับ progesterone เสมอเพื่อป้องกันมะเร็งเยื่อบุโพรงมดลูก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ไม่ตรงกับข้อบ่งใช้หรือหลักวิชาการตามที่โจทย์กำหนด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ไม่ตรงกับข้อบ่งใช้หรือหลักวิชาการตามที่โจทย์กำหนด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ไม่ตรงกับข้อบ่งใช้หรือหลักวิชาการตามที่โจทย์กำหนด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ไม่ตรงกับข้อบ่งใช้หรือหลักวิชาการตามที่โจทย์กำหนด</t>
        </is>
      </c>
      <c r="L46" s="186" t="n"/>
      <c r="M46" s="186" t="inlineStr">
        <is>
          <t>Gynaecologic &amp; Genitourinary</t>
        </is>
      </c>
      <c r="N46" s="186" t="inlineStr">
        <is>
          <t>Oral contraceptive</t>
        </is>
      </c>
      <c r="O46" s="185" t="inlineStr">
        <is>
          <t>Clinic</t>
        </is>
      </c>
      <c r="P46" s="186" t="inlineStr">
        <is>
          <t>ข้อ 46 Pharma Plus เล่มม่วง (เฉลยข้อ ค)</t>
        </is>
      </c>
      <c r="Q46" s="185" t="inlineStr">
        <is>
          <t>แบบฝึกหัด</t>
        </is>
      </c>
      <c r="R46" s="185" t="inlineStr">
        <is>
          <t>เล่มม่วง</t>
        </is>
      </c>
      <c r="S46" s="185" t="n"/>
    </row>
    <row r="47" ht="24" customHeight="1" s="49">
      <c r="A47" s="187" t="n">
        <v>45</v>
      </c>
      <c r="B47" s="186" t="inlineStr">
        <is>
          <t>สถานการณ์ที่ 6 (ต่อเนื่อง)</t>
        </is>
      </c>
      <c r="C47" s="186" t="inlineStr">
        <is>
          <t>ควรแนะนำอาหารประเภทใดให้ผู้ป่วยรายนี้</t>
        </is>
      </c>
      <c r="D47" s="186" t="n"/>
      <c r="E47" s="186" t="inlineStr">
        <is>
          <t>นม, เต้าหู้, ปลาไส้ตัน</t>
        </is>
      </c>
      <c r="F47" s="186" t="inlineStr">
        <is>
          <t>น้ำมันตับปลา, มะม่วงสุก, กุ้งแห้ง</t>
        </is>
      </c>
      <c r="G47" s="186" t="inlineStr">
        <is>
          <t>มะละกอกุก, หน่อไม้, ไข่</t>
        </is>
      </c>
      <c r="H47" s="186" t="inlineStr">
        <is>
          <t>ปูอัด, เนื้อไม่ติดมัน, สลัด</t>
        </is>
      </c>
      <c r="I47" s="188" t="inlineStr">
        <is>
          <t>น้ำมะพร้าว, มะเขือเทศ, ปลาทู</t>
        </is>
      </c>
      <c r="J47" s="185" t="inlineStr">
        <is>
          <t>1</t>
        </is>
      </c>
      <c r="K47" s="186" t="inlineStr">
        <is>
          <t>✅ คำตอบที่ถูกต้อง: ข้อ ก. นม, เต้าหู้, ปลาไส้ตัน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ไม่ตรงกับข้อบ่งใช้หรือหลักวิชาการตามที่โจทย์กำหนด
• ข้อ ค. (มะละกอกุก, หน่อไม้, ไข่): มะละกอกุก, หน่อไม้, ไข่ ไม่ตรงกับข้อบ่งใช้หรือหลักวิชาการตามที่โจทย์กำหนด
• ข้อ ง. (ปูอัด, เนื้อไม่ติดมัน, สลัด): ปูอัด, เนื้อไม่ติดมัน, สลัด ไม่ตรงกับข้อบ่งใช้หรือหลักวิชาการตามที่โจทย์กำหนด
• ข้อ จ. (น้ำมะพร้าว, มะเขือเทศ, ปลาทู): น้ำมะพร้าว, มะเขือเทศ, ปลาทู ไม่ตรงกับข้อบ่งใช้หรือหลักวิชาการตามที่โจทย์กำหนด</t>
        </is>
      </c>
      <c r="L47" s="186" t="n"/>
      <c r="M47" s="186" t="inlineStr">
        <is>
          <t>Gynaecologic &amp; Genitourinary</t>
        </is>
      </c>
      <c r="N47" s="186" t="inlineStr">
        <is>
          <t>Oral contraceptive</t>
        </is>
      </c>
      <c r="O47" s="185" t="inlineStr">
        <is>
          <t>Clinic</t>
        </is>
      </c>
      <c r="P47" s="186" t="inlineStr">
        <is>
          <t>ข้อ 47 Pharma Plus เล่มม่วง (เฉลยข้อ ก)</t>
        </is>
      </c>
      <c r="Q47" s="185" t="inlineStr">
        <is>
          <t>แบบฝึกหัด</t>
        </is>
      </c>
      <c r="R47" s="185" t="inlineStr">
        <is>
          <t>เล่มม่วง</t>
        </is>
      </c>
      <c r="S47" s="185" t="n"/>
    </row>
    <row r="48" ht="24" customHeight="1" s="49">
      <c r="A48" s="187" t="n">
        <v>46</v>
      </c>
      <c r="B48" s="186" t="n"/>
      <c r="C48" s="186" t="inlineStr">
        <is>
          <t>หญิงอายุ 32 ปี น ้าหนัก 60 กก. เพิ่งคลอดบุตรได้ 4 สัปดาห์ ต้องการคุมกำเนิด ควรให้ยาคุมกำเนิดชนิดใด</t>
        </is>
      </c>
      <c r="D48" s="186" t="n"/>
      <c r="E48" s="186" t="inlineStr">
        <is>
          <t>Norethisterone 5 mg</t>
        </is>
      </c>
      <c r="F48" s="186" t="inlineStr">
        <is>
          <t>Levonorgestrel 1.5 mg</t>
        </is>
      </c>
      <c r="G48" s="186" t="inlineStr">
        <is>
          <t>Dienogest 2 mg</t>
        </is>
      </c>
      <c r="H48" s="186" t="inlineStr">
        <is>
          <t>Desogestrel 75 mcg</t>
        </is>
      </c>
      <c r="I48" s="188" t="inlineStr">
        <is>
          <t>Ethinylestradiol 30 mcg + Drospirenone 3 mg</t>
        </is>
      </c>
      <c r="J48" s="185" t="inlineStr">
        <is>
          <t>2</t>
        </is>
      </c>
      <c r="K48" s="186" t="inlineStr">
        <is>
          <t>✅ คำตอบที่ถูกต้อง: ข้อ ข. Levonorgestrel 1.5 mg
🎯 ทำไมข้อนี้ถึงถูก: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ไม่ตรงกับข้อบ่งใช้หรือหลักวิชาการตามที่โจทย์กำหนด
• ข้อ ข. (Norethisterone 5 mg): Norethisterone 5 mg ไม่ตรงกับข้อบ่งใช้หรือหลักวิชาการตามที่โจทย์กำหนด
• ข้อ ง. (Dienogest 2 mg): Dienogest 2 mg ไม่ตรงกับข้อบ่งใช้หรือหลักวิชาการตามที่โจทย์กำหนด
• ข้อ จ. (Desogestrel 75 mcg): Desogestrel 75 mcg ไม่ตรงกับข้อบ่งใช้หรือหลักวิชาการตามที่โจทย์กำหนด</t>
        </is>
      </c>
      <c r="L48" s="186" t="n"/>
      <c r="M48" s="186" t="inlineStr">
        <is>
          <t>Gynaecologic &amp; Genitourinary</t>
        </is>
      </c>
      <c r="N48" s="186" t="inlineStr">
        <is>
          <t>Oral contraceptive</t>
        </is>
      </c>
      <c r="O48" s="185" t="inlineStr">
        <is>
          <t>Clinic</t>
        </is>
      </c>
      <c r="P48" s="186" t="inlineStr">
        <is>
          <t>Mock PLE-CC 1 ข้อ 84</t>
        </is>
      </c>
      <c r="Q48" s="185" t="inlineStr">
        <is>
          <t>แบบฝึกหัด</t>
        </is>
      </c>
      <c r="R48" s="185" t="inlineStr">
        <is>
          <t>เล่มม่วง</t>
        </is>
      </c>
      <c r="S48" s="185" t="n"/>
    </row>
    <row r="49" ht="24" customHeight="1" s="49">
      <c r="A49" s="187" t="n">
        <v>47</v>
      </c>
      <c r="B49" s="186" t="n"/>
      <c r="C49" s="186" t="inlineStr">
        <is>
          <t>ข้อใดไม่ใช่อาการข้างเคียงรุนแรงของยาคุมกำเนิดชนิดฮอร์โมนรวม</t>
        </is>
      </c>
      <c r="D49" s="186" t="n"/>
      <c r="E49" s="186" t="inlineStr">
        <is>
          <t>ปวดหัวรุนแรง</t>
        </is>
      </c>
      <c r="F49" s="186" t="inlineStr">
        <is>
          <t>ปวดท้องรุนแรง</t>
        </is>
      </c>
      <c r="G49" s="186" t="inlineStr">
        <is>
          <t>การมองเห็นผิดปกติ</t>
        </is>
      </c>
      <c r="H49" s="186" t="inlineStr">
        <is>
          <t>คัดตึงเต้านม</t>
        </is>
      </c>
      <c r="I49" s="188" t="inlineStr">
        <is>
          <t>หายใจล าบาก</t>
        </is>
      </c>
      <c r="J49" s="185" t="inlineStr">
        <is>
          <t>2</t>
        </is>
      </c>
      <c r="K49" s="186" t="inlineStr">
        <is>
          <t>✅ คำตอบที่ถูกต้อง: ข้อ ข. ปวดท้องรุนแรง
🎯 ทำไมข้อนี้ถึงถูก: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ไม่ตรงกับข้อบ่งใช้หรือหลักวิชาการตามที่โจทย์กำหนด
• ข้อ ข. (ปวดหัวรุนแรง): ปวดหัวรุนแรง ไม่ตรงกับข้อบ่งใช้หรือหลักวิชาการตามที่โจทย์กำหนด
• ข้อ ง. (การมองเห็นผิดปกติ): การมองเห็นผิดปกติ ไม่ตรงกับข้อบ่งใช้หรือหลักวิชาการตามที่โจทย์กำหนด
• ข้อ จ. (คัดตึงเต้านม): คัดตึงเต้านม ไม่ตรงกับข้อบ่งใช้หรือหลักวิชาการตามที่โจทย์กำหนด</t>
        </is>
      </c>
      <c r="L49" s="186" t="n"/>
      <c r="M49" s="186" t="inlineStr">
        <is>
          <t>Gynaecologic &amp; Genitourinary</t>
        </is>
      </c>
      <c r="N49" s="186" t="inlineStr">
        <is>
          <t>Oral contraceptive</t>
        </is>
      </c>
      <c r="O49" s="185" t="inlineStr">
        <is>
          <t>Clinic</t>
        </is>
      </c>
      <c r="P49" s="186" t="inlineStr">
        <is>
          <t>Mock PLE-CC 1 ข้อ 85</t>
        </is>
      </c>
      <c r="Q49" s="185" t="inlineStr">
        <is>
          <t>แบบฝึกหัด</t>
        </is>
      </c>
      <c r="R49" s="185" t="inlineStr">
        <is>
          <t>เล่มม่วง</t>
        </is>
      </c>
      <c r="S49" s="185" t="n"/>
    </row>
    <row r="50" ht="24" customHeight="1" s="49">
      <c r="A50" s="187" t="n">
        <v>48</v>
      </c>
      <c r="B50" s="186" t="n"/>
      <c r="C50" s="186" t="inlineStr">
        <is>
          <t>ข้อใดเป็นข้อแนะนำการใช้ ยาคุมแบบแผ่นแปะที่ถูกต้อง</t>
        </is>
      </c>
      <c r="D50" s="186" t="n"/>
      <c r="E50" s="186" t="inlineStr">
        <is>
          <t>เปลี่ยนใหม่ทุก 3 วัน</t>
        </is>
      </c>
      <c r="F50" s="186" t="inlineStr">
        <is>
          <t>แปะซ้อน 2 แผ่น กันลืม</t>
        </is>
      </c>
      <c r="G50" s="186" t="inlineStr">
        <is>
          <t>สามารถแปะครึ่งแผ่นได้ หากน ้าหนักตัวน้อย</t>
        </is>
      </c>
      <c r="H50" s="186" t="inlineStr">
        <is>
          <t>Ethinylestradiol 30 mcg + Levonorgestrel 150 mcg</t>
        </is>
      </c>
      <c r="I50" s="188" t="inlineStr">
        <is>
          <t>แปะแผ่นสัปดาห์ละ 1 แผ่น นาน 3 สัปดาห์ แล้วเว้น 1 สัปดาห์</t>
        </is>
      </c>
      <c r="J50" s="185" t="inlineStr">
        <is>
          <t>4</t>
        </is>
      </c>
      <c r="K50" s="186" t="inlineStr">
        <is>
          <t>✅ คำตอบที่ถูกต้อง: ข้อ ง. Ethinylestradiol 30 mcg + Levonorgestrel 150 mcg
🎯 ทำไมข้อนี้ถึงถูก: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ไม่ตรงกับข้อบ่งใช้หรือหลักวิชาการตามที่โจทย์กำหนด
• ข้อ ข. (เปลี่ยนใหม่ทุก 3 วัน): เปลี่ยนใหม่ทุก 3 วัน ไม่ตรงกับข้อบ่งใช้หรือหลักวิชาการตามที่โจทย์กำหนด
• ข้อ ค. (แปะซ้อน 2 แผ่น กันลืม): แปะซ้อน 2 แผ่น กันลืม ไม่ตรงกับข้อบ่งใช้หรือหลักวิชาการตามที่โจทย์กำหนด
• ข้อ ง. (สามารถแปะครึ่งแผ่นได้ หากน ้าหนักตัวน้อย): สามารถแปะครึ่งแผ่นได้ หากน ้าหนักตัวน้อย ไม่ตรงกับข้อบ่งใช้หรือหลักวิชาการตามที่โจทย์กำหนด</t>
        </is>
      </c>
      <c r="L50" s="186" t="n"/>
      <c r="M50" s="186" t="inlineStr">
        <is>
          <t>Gynaecologic &amp; Genitourinary</t>
        </is>
      </c>
      <c r="N50" s="186" t="inlineStr">
        <is>
          <t>Oral contraceptive</t>
        </is>
      </c>
      <c r="O50" s="185" t="inlineStr">
        <is>
          <t>Clinic</t>
        </is>
      </c>
      <c r="P50" s="186" t="inlineStr">
        <is>
          <t>Mock PLE-CC 1 ข้อ 86</t>
        </is>
      </c>
      <c r="Q50" s="185" t="inlineStr">
        <is>
          <t>แบบฝึกหัด</t>
        </is>
      </c>
      <c r="R50" s="185" t="inlineStr">
        <is>
          <t>เล่มม่วง</t>
        </is>
      </c>
      <c r="S50" s="185" t="n"/>
    </row>
    <row r="51" ht="24" customHeight="1" s="49">
      <c r="A51" s="187" t="n">
        <v>49</v>
      </c>
      <c r="B51" s="186" t="n"/>
      <c r="C51" s="186" t="inlineStr">
        <is>
          <t>ข้อใดอธิบายกลไกหลักของยาคุมชนิดฮอร์โมนรวม</t>
        </is>
      </c>
      <c r="D51" s="186" t="n"/>
      <c r="E51" s="186" t="inlineStr">
        <is>
          <t>Prevention of endometrial proliferation and maturation</t>
        </is>
      </c>
      <c r="F51" s="186" t="inlineStr">
        <is>
          <t>Feedback inhibitions to suppress LH surge</t>
        </is>
      </c>
      <c r="G51" s="186" t="inlineStr">
        <is>
          <t>Sensitize hypothalamus to the positive feedback of estrogen</t>
        </is>
      </c>
      <c r="H51" s="186" t="inlineStr">
        <is>
          <t>Delay ovulation</t>
        </is>
      </c>
      <c r="I51" s="188" t="inlineStr">
        <is>
          <t>Reduce chance of conception</t>
        </is>
      </c>
      <c r="J51" s="185" t="inlineStr">
        <is>
          <t>1</t>
        </is>
      </c>
      <c r="K51" s="186" t="inlineStr">
        <is>
          <t>✅ คำตอบที่ถูกต้อง: ข้อ ก. Prevention of endometrial proliferation and maturation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ไม่ตรงกับข้อบ่งใช้หรือหลักวิชาการตามที่โจทย์กำหนด
• ข้อ ค. (Feedback inhibitions to suppress LH surge): Feedback inhibitions to suppress LH surge ไม่ตรงกับข้อบ่งใช้หรือหลักวิชาการตามที่โจทย์กำหนด
• ข้อ ง. (Sensitize hypothalamus to the positive feedback of estrogen): Sensitize hypothalamus to the positive feedback of estrogen ไม่ตรงกับข้อบ่งใช้หรือหลักวิชาการตามที่โจทย์กำหนด
• ข้อ จ. (Delay ovulation): Delay ovulation ไม่ตรงกับข้อบ่งใช้หรือหลักวิชาการตามที่โจทย์กำหนด</t>
        </is>
      </c>
      <c r="L51" s="186" t="n"/>
      <c r="M51" s="186" t="inlineStr">
        <is>
          <t>Gynaecologic &amp; Genitourinary</t>
        </is>
      </c>
      <c r="N51" s="186" t="inlineStr">
        <is>
          <t>Oral contraceptive</t>
        </is>
      </c>
      <c r="O51" s="185" t="inlineStr">
        <is>
          <t>Clinic</t>
        </is>
      </c>
      <c r="P51" s="186" t="inlineStr">
        <is>
          <t>Mock PLE-CC 1 ข้อ 87</t>
        </is>
      </c>
      <c r="Q51" s="185" t="inlineStr">
        <is>
          <t>แบบฝึกหัด</t>
        </is>
      </c>
      <c r="R51" s="185" t="inlineStr">
        <is>
          <t>เล่มม่วง</t>
        </is>
      </c>
      <c r="S51" s="185" t="n"/>
    </row>
    <row r="52" ht="24" customHeight="1" s="49">
      <c r="A52" s="187" t="n">
        <v>50</v>
      </c>
      <c r="B52" s="186" t="n"/>
      <c r="C52" s="186" t="inlineStr">
        <is>
          <t>ข้อใดไม่จัดเป็นเกณฑ์ COA แผ่นแปะยาคุม</t>
        </is>
      </c>
      <c r="D52" s="186" t="n"/>
      <c r="E52" s="186" t="inlineStr">
        <is>
          <t>Identification</t>
        </is>
      </c>
      <c r="F52" s="186" t="inlineStr">
        <is>
          <t>Assay</t>
        </is>
      </c>
      <c r="G52" s="186" t="inlineStr">
        <is>
          <t>In vitro drug release</t>
        </is>
      </c>
      <c r="H52" s="186" t="inlineStr">
        <is>
          <t>Adhesion</t>
        </is>
      </c>
      <c r="I52" s="188" t="inlineStr">
        <is>
          <t>Uniformity of dosage unit</t>
        </is>
      </c>
      <c r="J52" s="185" t="inlineStr">
        <is>
          <t>1</t>
        </is>
      </c>
      <c r="K52" s="186" t="inlineStr">
        <is>
          <t>✅ คำตอบที่ถูกต้อง: ข้อ ก. Identification
🎯 ทำไมข้อนี้ถึงถูก: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ไม่ตรงกับข้อบ่งใช้หรือหลักวิชาการตามที่โจทย์กำหนด
• ข้อ ค. (Assay): Assay ไม่ตรงกับข้อบ่งใช้หรือหลักวิชาการตามที่โจทย์กำหนด
• ข้อ ง. (In vitro drug release): In vitro drug release ไม่ตรงกับข้อบ่งใช้หรือหลักวิชาการตามที่โจทย์กำหนด
• ข้อ จ. (Adhesion): Adhesion ไม่ตรงกับข้อบ่งใช้หรือหลักวิชาการตามที่โจทย์กำหนด</t>
        </is>
      </c>
      <c r="L52" s="186" t="n"/>
      <c r="M52" s="186" t="inlineStr">
        <is>
          <t>Gynaecologic &amp; Genitourinary</t>
        </is>
      </c>
      <c r="N52" s="186" t="inlineStr">
        <is>
          <t>Oral contraceptive</t>
        </is>
      </c>
      <c r="O52" s="185" t="inlineStr">
        <is>
          <t>Clinic</t>
        </is>
      </c>
      <c r="P52" s="186" t="inlineStr">
        <is>
          <t>Mock PLE-CC 1 ข้อ 93</t>
        </is>
      </c>
      <c r="Q52" s="185" t="inlineStr">
        <is>
          <t>แบบฝึกหัด</t>
        </is>
      </c>
      <c r="R52" s="185" t="inlineStr">
        <is>
          <t>เล่มม่วง</t>
        </is>
      </c>
      <c r="S52" s="185" t="n"/>
    </row>
    <row r="53" ht="24" customHeight="1" s="49">
      <c r="A53" s="187" t="n">
        <v>51</v>
      </c>
      <c r="B53" s="186" t="n"/>
      <c r="C53" s="186"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D53" s="186" t="n"/>
      <c r="E53" s="186" t="inlineStr">
        <is>
          <t>Perceive susceptibility</t>
        </is>
      </c>
      <c r="F53" s="186" t="inlineStr">
        <is>
          <t>Perceive severity</t>
        </is>
      </c>
      <c r="G53" s="186" t="inlineStr">
        <is>
          <t>Perceive benefits</t>
        </is>
      </c>
      <c r="H53" s="186" t="inlineStr">
        <is>
          <t>Perceive barriers</t>
        </is>
      </c>
      <c r="I53" s="188" t="inlineStr">
        <is>
          <t>Self efficacy</t>
        </is>
      </c>
      <c r="J53" s="185" t="inlineStr">
        <is>
          <t>1</t>
        </is>
      </c>
      <c r="K53" s="186" t="inlineStr">
        <is>
          <t>✅ คำตอบที่ถูกต้อง: ข้อ ก. Perceive susceptibility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ไม่ตรงกับข้อบ่งใช้หรือหลักวิชาการตามที่โจทย์กำหนด
• ข้อ ค. (Perceive severity): Perceive severity ไม่ตรงกับข้อบ่งใช้หรือหลักวิชาการตามที่โจทย์กำหนด
• ข้อ ง. (Perceive benefits): Perceive benefits ไม่ตรงกับข้อบ่งใช้หรือหลักวิชาการตามที่โจทย์กำหนด
• ข้อ จ. (Perceive barriers): Perceive barriers ไม่ตรงกับข้อบ่งใช้หรือหลักวิชาการตามที่โจทย์กำหนด</t>
        </is>
      </c>
      <c r="L53" s="186" t="n"/>
      <c r="M53" s="186" t="inlineStr">
        <is>
          <t>Gynaecologic &amp; Genitourinary</t>
        </is>
      </c>
      <c r="N53" s="186" t="inlineStr">
        <is>
          <t>Oral contraceptive</t>
        </is>
      </c>
      <c r="O53" s="185" t="inlineStr">
        <is>
          <t>Clinic</t>
        </is>
      </c>
      <c r="P53" s="186" t="inlineStr">
        <is>
          <t>Mock PLE-CC 1 ข้อ 94</t>
        </is>
      </c>
      <c r="Q53" s="185" t="inlineStr">
        <is>
          <t>แบบฝึกหัด</t>
        </is>
      </c>
      <c r="R53" s="185" t="inlineStr">
        <is>
          <t>เล่มม่วง</t>
        </is>
      </c>
      <c r="S53" s="185" t="n"/>
    </row>
    <row r="54" ht="24" customHeight="1" s="49">
      <c r="A54" s="187" t="n">
        <v>52</v>
      </c>
      <c r="B54" s="186" t="n"/>
      <c r="C54" s="186"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D54" s="186" t="n"/>
      <c r="E54" s="186" t="inlineStr">
        <is>
          <t>Contraception</t>
        </is>
      </c>
      <c r="F54" s="186" t="inlineStr">
        <is>
          <t>43 Pseudoplastic C 0.47</t>
        </is>
      </c>
      <c r="G54" s="186" t="inlineStr">
        <is>
          <t>ตำรับ B มีแนวโน้มคษตัวดีกว่าตำรับ C</t>
        </is>
      </c>
      <c r="H54" s="186" t="inlineStr">
        <is>
          <t>เพิ่มความคงตัวของตำรับ C ได้โดยการเพิ่มปริมาณ wetting agent</t>
        </is>
      </c>
      <c r="I54" s="188" t="inlineStr">
        <is>
          <t>Tolterodine 2 mg BID</t>
        </is>
      </c>
      <c r="J54" s="185" t="inlineStr">
        <is>
          <t>1</t>
        </is>
      </c>
      <c r="K54" s="186" t="inlineStr">
        <is>
          <t>✅ คำตอบที่ถูกต้อง: ข้อ ก. Contraception
🎯 ทำไมข้อนี้ถึงถูก: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ไม่ตรงกับข้อบ่งใช้หรือหลักวิชาการตามที่โจทย์กำหนด
• ข้อ ค. (ตำรับ B มีแนวโน้มคษตัวดีกว่าตำรับ C): ตำรับ B มีแนวโน้มคษตัวดีกว่าตำรับ C ไม่ตรงกับข้อบ่งใช้หรือหลักวิชาการตามที่โจทย์กำหนด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ไม่ตรงกับข้อบ่งใช้หรือหลักวิชาการตามที่โจทย์กำหนด
• ข้อ จ. (Tolterodine 2 mg BID): Tolterodine 2 mg BID ไม่ตรงกับข้อบ่งใช้หรือหลักวิชาการตามที่โจทย์กำหนด</t>
        </is>
      </c>
      <c r="L54" s="186" t="n"/>
      <c r="M54" s="186" t="inlineStr">
        <is>
          <t>Gynaecologic &amp; Genitourinary</t>
        </is>
      </c>
      <c r="N54" s="186" t="inlineStr">
        <is>
          <t>Oral contraceptive</t>
        </is>
      </c>
      <c r="O54" s="185" t="inlineStr">
        <is>
          <t>Clinic</t>
        </is>
      </c>
      <c r="P54" s="186" t="inlineStr">
        <is>
          <t>PLE_CC1_2563_Q ข้อ 27</t>
        </is>
      </c>
      <c r="Q54" s="185" t="inlineStr">
        <is>
          <t>ข้อสอบจริง</t>
        </is>
      </c>
      <c r="R54" s="185" t="inlineStr">
        <is>
          <t>2563</t>
        </is>
      </c>
      <c r="S54" s="185" t="n"/>
    </row>
    <row r="55" ht="24" customHeight="1" s="49">
      <c r="A55" s="187" t="n">
        <v>53</v>
      </c>
      <c r="B55" s="186" t="n"/>
      <c r="C55" s="186" t="inlineStr">
        <is>
          <t>คำแนะนำใดที่เหมาะสม หากผู้ป่วยวางแผนจะตั้งครรภ์ &amp; aeveIndiana inactancia X Type B ADR Malenuresen</t>
        </is>
      </c>
      <c r="D55" s="186" t="n"/>
      <c r="E55" s="186" t="inlineStr">
        <is>
          <t>ให้ vitamin K จนกว่าจะคลอด</t>
        </is>
      </c>
      <c r="F55" s="186" t="inlineStr">
        <is>
          <t>ให้ folic acid เสริมตั้งแต่วันนี้เป็นต้นไป</t>
        </is>
      </c>
      <c r="G55" s="186" t="inlineStr">
        <is>
          <t>รักษาอาการชักจนหายก่อนวางแผนตั้งครรภ์</t>
        </is>
      </c>
      <c r="H55" s="186" t="inlineStr">
        <is>
          <t>หยุดยารักษาอาการชักก่อนการตั้งครรภ์</t>
        </is>
      </c>
      <c r="I55" s="188" t="inlineStr">
        <is>
          <t>เปลี่ยนยารักษาอาการชักเป็น valproic acid สำหรับหญิงตั้งครรภ์</t>
        </is>
      </c>
      <c r="J55" s="185" t="inlineStr">
        <is>
          <t>1</t>
        </is>
      </c>
      <c r="K55" s="186" t="inlineStr">
        <is>
          <t>✅ คำตอบที่ถูกต้อง: ข้อ ก. ให้ vitamin K จนกว่าจะคลอด
🎯 ทำไมข้อนี้ถึงถูก: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ไม่ตรงกับข้อบ่งใช้หรือหลักวิชาการตามที่โจทย์กำหนด
• ข้อ ค. (รักษาอาการชักจนหายก่อนวางแผนตั้งครรภ์): รักษาอาการชักจนหายก่อนวางแผนตั้งครรภ์ ไม่ตรงกับข้อบ่งใช้หรือหลักวิชาการตามที่โจทย์กำหนด
• ข้อ ง. (หยุดยารักษาอาการชักก่อนการตั้งครรภ์): หยุดยารักษาอาการชักก่อนการตั้งครรภ์ ไม่ตรงกับข้อบ่งใช้หรือหลักวิชาการตามที่โจทย์กำหนด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ไม่ตรงกับข้อบ่งใช้หรือหลักวิชาการตามที่โจทย์กำหนด</t>
        </is>
      </c>
      <c r="L55" s="186" t="n"/>
      <c r="M55" s="186" t="inlineStr">
        <is>
          <t>Gynaecologic &amp; Genitourinary</t>
        </is>
      </c>
      <c r="N55" s="186" t="inlineStr">
        <is>
          <t>Oral contraceptive</t>
        </is>
      </c>
      <c r="O55" s="185" t="inlineStr">
        <is>
          <t>Clinic</t>
        </is>
      </c>
      <c r="P55" s="186" t="inlineStr">
        <is>
          <t>ข้อ 99 (PLE_CC1_2562_Key.md)</t>
        </is>
      </c>
      <c r="Q55" s="185" t="inlineStr">
        <is>
          <t>ข้อสอบจริง</t>
        </is>
      </c>
      <c r="R55" s="185" t="inlineStr">
        <is>
          <t>2562</t>
        </is>
      </c>
      <c r="S55" s="185" t="n"/>
    </row>
    <row r="56" ht="24" customHeight="1" s="49">
      <c r="A56" s="187" t="n">
        <v>54</v>
      </c>
      <c r="B56" s="186" t="n"/>
      <c r="C56" s="186" t="inlineStr">
        <is>
          <t>หากหญิงคนนี้กินยาฮอร์โมนรวมไปได้หลายวันแล้ว มีเลือดออกกระปิดกระปอยควรแนะนำอย่างไร</t>
        </is>
      </c>
      <c r="D56" s="186" t="n"/>
      <c r="E56" s="186" t="inlineStr">
        <is>
          <t>กินไปเหมือนเดิมแล้วอาการจะหายไปหลังใช้ยาต่อเนื่อง 2-3 เดือน</t>
        </is>
      </c>
      <c r="F56" s="186" t="inlineStr">
        <is>
          <t>เพิ่มปริมาณ estrogen</t>
        </is>
      </c>
      <c r="G56" s="186" t="inlineStr">
        <is>
          <t>ลดปริมาณ estrogen</t>
        </is>
      </c>
      <c r="H56" s="186" t="inlineStr">
        <is>
          <t>เพิ่มปริมาณ progesterone</t>
        </is>
      </c>
      <c r="I56" s="188" t="inlineStr">
        <is>
          <t>ลดปริมาณ progesterone</t>
        </is>
      </c>
      <c r="J56" s="185" t="inlineStr">
        <is>
          <t>1</t>
        </is>
      </c>
      <c r="K56" s="186" t="inlineStr">
        <is>
          <t>✅ คำตอบที่ถูกต้อง: ข้อ ก. กินไปเหมือนเดิมแล้วอาการจะหายไปหลังใช้ยาต่อเนื่อง 2-3 เดือน
🎯 ทำไมข้อนี้ถึงถูก: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ไม่ตรงกับข้อบ่งใช้หรือหลักวิชาการตามที่โจทย์กำหนด
• ข้อ ค. (ลดปริมาณ estrogen): ลดปริมาณ estrogen ไม่ตรงกับข้อบ่งใช้หรือหลักวิชาการตามที่โจทย์กำหนด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t>
        </is>
      </c>
      <c r="L56" s="186" t="n"/>
      <c r="M56" s="186" t="inlineStr">
        <is>
          <t>Gynaecologic &amp; Genitourinary</t>
        </is>
      </c>
      <c r="N56" s="186" t="inlineStr">
        <is>
          <t>Oral contraceptive</t>
        </is>
      </c>
      <c r="O56" s="185" t="inlineStr">
        <is>
          <t>Clinic</t>
        </is>
      </c>
      <c r="P56" s="186" t="inlineStr">
        <is>
          <t>ข้อ 48 (PLE_CC1_2562_Key.md)</t>
        </is>
      </c>
      <c r="Q56" s="185" t="inlineStr">
        <is>
          <t>ข้อสอบจริง</t>
        </is>
      </c>
      <c r="R56" s="185" t="inlineStr">
        <is>
          <t>2562</t>
        </is>
      </c>
      <c r="S56" s="185" t="n"/>
    </row>
    <row r="57" ht="24" customHeight="1" s="49">
      <c r="A57" s="187" t="n">
        <v>55</v>
      </c>
      <c r="B57" s="186" t="n"/>
      <c r="C57" s="186" t="inlineStr">
        <is>
          <t>ข้อใดคือข้อห(ามใช(ยาคุมกำเนิดแบบฮอรโมนรวมตาม WHO category 4</t>
        </is>
      </c>
      <c r="D57" s="186" t="n"/>
      <c r="E57" s="186" t="inlineStr">
        <is>
          <t>สูบบุหรี่ 10 มวน/วัน</t>
        </is>
      </c>
      <c r="F57" s="186" t="inlineStr">
        <is>
          <t>เป5นโรคเส(นเลือดขอด</t>
        </is>
      </c>
      <c r="G57" s="186" t="inlineStr">
        <is>
          <t>เป5นไมเกรนแบบมีออร.า</t>
        </is>
      </c>
      <c r="H57" s="186" t="inlineStr">
        <is>
          <t>ดัชนีมวลกาย 28 kg/m2 I</t>
        </is>
      </c>
      <c r="I57" s="188" t="inlineStr">
        <is>
          <t>ระดับไขมันในเลือดผิดปกติ</t>
        </is>
      </c>
      <c r="J57" s="185" t="inlineStr">
        <is>
          <t>1</t>
        </is>
      </c>
      <c r="K57" s="186" t="inlineStr">
        <is>
          <t>✅ คำตอบที่ถูกต้อง: ข้อ ก. สูบบุหรี่ 10 มวน/วัน
🎯 ทำไมข้อนี้ถึงถูก: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ไม่ตรงกับข้อบ่งใช้หรือหลักวิชาการตามที่โจทย์กำหนด
• ข้อ ค. (เป5นไมเกรนแบบมีออร.า): เป5นไมเกรนแบบมีออร.า ไม่ตรงกับข้อบ่งใช้หรือหลักวิชาการตามที่โจทย์กำหนด
• ข้อ ง. (ดัชนีมวลกาย 28 kg/m2 I): ดัชนีมวลกาย 28 kg/m2 I ไม่ตรงกับข้อบ่งใช้หรือหลักวิชาการตามที่โจทย์กำหนด
• ข้อ จ. (ระดับไขมันในเลือดผิดปกติ): ระดับไขมันในเลือดผิดปกติ ไม่ตรงกับข้อบ่งใช้หรือหลักวิชาการตามที่โจทย์กำหนด</t>
        </is>
      </c>
      <c r="L57" s="186" t="n"/>
      <c r="M57" s="186" t="inlineStr">
        <is>
          <t>Gynaecologic &amp; Genitourinary</t>
        </is>
      </c>
      <c r="N57" s="186" t="inlineStr">
        <is>
          <t>Oral contraceptive</t>
        </is>
      </c>
      <c r="O57" s="185" t="inlineStr">
        <is>
          <t>Clinic</t>
        </is>
      </c>
      <c r="P57" s="186" t="inlineStr">
        <is>
          <t>ข้อ 55 (PLE_CC1_2561_Key.md)</t>
        </is>
      </c>
      <c r="Q57" s="185" t="inlineStr">
        <is>
          <t>ข้อสอบจริง</t>
        </is>
      </c>
      <c r="R57" s="185" t="inlineStr">
        <is>
          <t>2561</t>
        </is>
      </c>
      <c r="S57" s="185" t="n"/>
    </row>
    <row r="58" ht="24" customHeight="1" s="49">
      <c r="A58" s="187" t="n">
        <v>56</v>
      </c>
      <c r="B58" s="186" t="n"/>
      <c r="C58" s="186" t="inlineStr">
        <is>
          <t>ข้อใดถูกต้องเกี่ยวกับยาคุมสูตรผสมชนิดแผ.นแปะ</t>
        </is>
      </c>
      <c r="D58" s="186" t="n"/>
      <c r="E58" s="186" t="inlineStr">
        <is>
          <t>ใช(กับผู(หญิงให(นมบุตรได(</t>
        </is>
      </c>
      <c r="F58" s="186" t="inlineStr">
        <is>
          <t>มีประสิทธิภาพดีกว.ายารับประทาน</t>
        </is>
      </c>
      <c r="G58" s="186" t="inlineStr">
        <is>
          <t>ใช(กับผู(หญิงที่เป5นไมเกรนแบบมีออร.าได(</t>
        </is>
      </c>
      <c r="H58" s="186" t="inlineStr">
        <is>
          <t>ไม.มีอันตรกิริยากับยาที่เหนี่ยวนำเอนไซม</t>
        </is>
      </c>
      <c r="I58" s="188" t="inlineStr">
        <is>
          <t>ความร.วมมือในการใช(ยาดีกว.ายารับประทาน progestin</t>
        </is>
      </c>
      <c r="J58" s="185" t="inlineStr">
        <is>
          <t>1</t>
        </is>
      </c>
      <c r="K58" s="186" t="inlineStr">
        <is>
          <t>✅ คำตอบที่ถูกต้อง: ข้อ ก. ใช(กับผู(หญิงให(นมบุตรได(
🎯 ทำไมข้อนี้ถึงถูก: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ไม่ตรงกับข้อบ่งใช้หรือหลักวิชาการตามที่โจทย์กำหนด
• ข้อ ค. (ใช(กับผู(หญิงที่เป5นไมเกรนแบบมีออร.าได(): ใช(กับผู(หญิงที่เป5นไมเกรนแบบมีออร.าได( ไม่ตรงกับข้อบ่งใช้หรือหลักวิชาการตามที่โจทย์กำหนด
• ข้อ ง. (ไม.มีอันตรกิริยากับยาที่เหนี่ยวนำเอนไซม): ไม.มีอันตรกิริยากับยาที่เหนี่ยวนำเอนไซม ไม่ตรงกับข้อบ่งใช้หรือหลักวิชาการตามที่โจทย์กำหนด
• ข้อ จ. (ความร.วมมือในการใช(ยาดีกว.ายารับประทาน progestin): ความร.วมมือในการใช(ยาดีกว.ายารับประทาน progestin ไม่ตรงกับข้อบ่งใช้หรือหลักวิชาการตามที่โจทย์กำหนด</t>
        </is>
      </c>
      <c r="L58" s="186" t="n"/>
      <c r="M58" s="186" t="inlineStr">
        <is>
          <t>Gynaecologic &amp; Genitourinary</t>
        </is>
      </c>
      <c r="N58" s="186" t="inlineStr">
        <is>
          <t>Oral contraceptive</t>
        </is>
      </c>
      <c r="O58" s="185" t="inlineStr">
        <is>
          <t>Clinic</t>
        </is>
      </c>
      <c r="P58" s="186" t="inlineStr">
        <is>
          <t>ข้อ 56 (PLE_CC1_2561_Key.md)</t>
        </is>
      </c>
      <c r="Q58" s="185" t="inlineStr">
        <is>
          <t>ข้อสอบจริง</t>
        </is>
      </c>
      <c r="R58" s="185" t="inlineStr">
        <is>
          <t>2561</t>
        </is>
      </c>
      <c r="S58" s="185" t="n"/>
    </row>
    <row r="59" ht="24" customHeight="1" s="49">
      <c r="A59" s="187" t="n">
        <v>57</v>
      </c>
      <c r="B59" s="186" t="n"/>
      <c r="C59" s="186" t="inlineStr">
        <is>
          <t>หากต(องการเปลี่ยนระบบกระจายยาจาก three day dose เป5น one day dose จะต(องใช(ระบบใดประกันคุณภาพ mm</t>
        </is>
      </c>
      <c r="D59" s="186" t="n"/>
      <c r="E59" s="186" t="inlineStr">
        <is>
          <t>GMP</t>
        </is>
      </c>
      <c r="F59" s="186" t="inlineStr">
        <is>
          <t>PIC/s</t>
        </is>
      </c>
      <c r="G59" s="186" t="inlineStr">
        <is>
          <t>PDCA</t>
        </is>
      </c>
      <c r="H59" s="186" t="inlineStr">
        <is>
          <t>HACCP</t>
        </is>
      </c>
      <c r="I59" s="188" t="inlineStr">
        <is>
          <t>GMP QA plando then at</t>
        </is>
      </c>
      <c r="J59" s="185" t="inlineStr">
        <is>
          <t>1</t>
        </is>
      </c>
      <c r="K59" s="186" t="inlineStr">
        <is>
          <t>✅ คำตอบที่ถูกต้อง: ข้อ ก. GMP
🎯 ทำไมข้อนี้ถึงถูก: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ไม่ตรงกับข้อบ่งใช้หรือหลักวิชาการตามที่โจทย์กำหนด
• ข้อ ค. (PDCA): PDCA ไม่ตรงกับข้อบ่งใช้หรือหลักวิชาการตามที่โจทย์กำหนด
• ข้อ ง. (HACCP): HACCP ไม่ตรงกับข้อบ่งใช้หรือหลักวิชาการตามที่โจทย์กำหนด
• ข้อ จ. (GMP QA plando then at): GMP QA plando then at ไม่ตรงกับข้อบ่งใช้หรือหลักวิชาการตามที่โจทย์กำหนด</t>
        </is>
      </c>
      <c r="L59" s="186" t="n"/>
      <c r="M59" s="186" t="inlineStr">
        <is>
          <t>Gynaecologic &amp; Genitourinary</t>
        </is>
      </c>
      <c r="N59" s="186" t="inlineStr">
        <is>
          <t>Oral contraceptive</t>
        </is>
      </c>
      <c r="O59" s="185" t="inlineStr">
        <is>
          <t>Clinic</t>
        </is>
      </c>
      <c r="P59" s="186" t="inlineStr">
        <is>
          <t>ข้อ 86 (PLE_CC1_2561_Key.md)</t>
        </is>
      </c>
      <c r="Q59" s="185" t="inlineStr">
        <is>
          <t>ข้อสอบจริง</t>
        </is>
      </c>
      <c r="R59" s="185" t="inlineStr">
        <is>
          <t>2561</t>
        </is>
      </c>
      <c r="S59" s="185" t="n"/>
    </row>
    <row r="60" ht="24" customHeight="1" s="49">
      <c r="A60" s="187" t="n">
        <v>58</v>
      </c>
      <c r="B60" s="186" t="n"/>
      <c r="C60" s="186" t="inlineStr">
        <is>
          <t>ยา Progestins ที่นิยมใช้ใน Progesterone only pills (POPs)</t>
        </is>
      </c>
      <c r="D60" s="186" t="n"/>
      <c r="E60" s="186" t="inlineStr">
        <is>
          <t>Desogestrel</t>
        </is>
      </c>
      <c r="F60" s="186" t="inlineStr">
        <is>
          <t>Norgestrel</t>
        </is>
      </c>
      <c r="G60" s="186" t="inlineStr">
        <is>
          <t>Gestodene</t>
        </is>
      </c>
      <c r="H60" s="186" t="inlineStr">
        <is>
          <t>Norgestimate</t>
        </is>
      </c>
      <c r="I60" s="188" t="inlineStr">
        <is>
          <t>Levonorgestrel</t>
        </is>
      </c>
      <c r="J60" s="185" t="inlineStr">
        <is>
          <t>1</t>
        </is>
      </c>
      <c r="K60" s="186" t="inlineStr">
        <is>
          <t>✅ คำตอบที่ถูกต้อง: ข้อ ก. Desogestrel
🎯 ทำไมข้อนี้ถึงถูก: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ไม่ตรงกับข้อบ่งใช้หรือหลักวิชาการตามที่โจทย์กำหนด
• ข้อ ค. (Gestodene): Gestodene ไม่ตรงกับข้อบ่งใช้หรือหลักวิชาการตามที่โจทย์กำหนด
• ข้อ ง. (Norgestimate): Norgestimate ไม่ตรงกับข้อบ่งใช้หรือหลักวิชาการตามที่โจทย์กำหนด
• ข้อ จ. (Levonorgestrel): Levonorgestrel เป็น 2nd generation progestin มีฤทธิ์ androgenic สูงกว่า 3rd generation อาจกระทบ lipid profile แต่ประสิทธิภาพสูง</t>
        </is>
      </c>
      <c r="L60" s="186" t="n"/>
      <c r="M60" s="186" t="inlineStr">
        <is>
          <t>Gynaecologic &amp; Genitourinary</t>
        </is>
      </c>
      <c r="N60" s="186" t="inlineStr">
        <is>
          <t>Urinary incontinence</t>
        </is>
      </c>
      <c r="O60" s="185" t="inlineStr">
        <is>
          <t>Clinic</t>
        </is>
      </c>
      <c r="P60" s="186" t="inlineStr">
        <is>
          <t>ข้อ 3 (PLE_CC1_2560 22 April Set 1.md)</t>
        </is>
      </c>
      <c r="Q60" s="185" t="inlineStr">
        <is>
          <t>ข้อสอบจริง</t>
        </is>
      </c>
      <c r="R60" s="185" t="inlineStr">
        <is>
          <t>2560</t>
        </is>
      </c>
      <c r="S60" s="185" t="n"/>
    </row>
    <row r="61" ht="24" customHeight="1" s="49">
      <c r="A61" s="187" t="n">
        <v>59</v>
      </c>
      <c r="B61" s="186" t="n"/>
      <c r="C61" s="186" t="inlineStr">
        <is>
          <t>ยาคุมก้าเนิดในข้อใด เหมาะสมที่สุด (โจทย์มีแค่นี แหละ)</t>
        </is>
      </c>
      <c r="D61" s="186" t="n"/>
      <c r="E61" s="186" t="inlineStr">
        <is>
          <t>Levonorgestrel</t>
        </is>
      </c>
      <c r="F61" s="186" t="inlineStr">
        <is>
          <t>Lynestrenol</t>
        </is>
      </c>
      <c r="G61" s="186" t="inlineStr">
        <is>
          <t>Ethinyl estradiol + Desogestrel</t>
        </is>
      </c>
      <c r="H61" s="186" t="inlineStr">
        <is>
          <t>Ethinyl estradiol + Levonorgestrel</t>
        </is>
      </c>
      <c r="I61" s="188" t="inlineStr">
        <is>
          <t>Ethinyl estradiol + Gestodene รวมโดย Phongsathorn Phlaisaithong Rx 9 UP 19 | P a g e</t>
        </is>
      </c>
      <c r="J61" s="185" t="inlineStr">
        <is>
          <t>1</t>
        </is>
      </c>
      <c r="K61" s="186" t="inlineStr">
        <is>
          <t>✅ คำตอบที่ถูกต้อง: ข้อ ก. Levonorgestrel
🎯 ทำไมข้อนี้ถึงถูก: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t>
        </is>
      </c>
      <c r="L61" s="186" t="n"/>
      <c r="M61" s="186" t="inlineStr">
        <is>
          <t>Gynaecologic &amp; Genitourinary</t>
        </is>
      </c>
      <c r="N61" s="186" t="inlineStr">
        <is>
          <t>Oral contraceptive</t>
        </is>
      </c>
      <c r="O61" s="185" t="inlineStr">
        <is>
          <t>Clinic</t>
        </is>
      </c>
      <c r="P61" s="186" t="inlineStr">
        <is>
          <t>ข้อ 4 (PLE_CC1_2560 22 April Set 1.md)</t>
        </is>
      </c>
      <c r="Q61" s="185" t="inlineStr">
        <is>
          <t>ข้อสอบจริง</t>
        </is>
      </c>
      <c r="R61" s="185" t="inlineStr">
        <is>
          <t>2560</t>
        </is>
      </c>
      <c r="S61" s="185" t="n"/>
    </row>
    <row r="62" ht="24" customHeight="1" s="49">
      <c r="A62" s="187" t="n">
        <v>60</v>
      </c>
      <c r="B62" s="186" t="n"/>
      <c r="C62" s="186"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D62" s="186" t="n"/>
      <c r="E62" s="186" t="inlineStr">
        <is>
          <t>รับประทานยาคุมต่อไปตามปกติ</t>
        </is>
      </c>
      <c r="F62" s="186" t="inlineStr">
        <is>
          <t>รับประทานยาทันที 1 เม็ด และทานยาต่อไปตามปกติ</t>
        </is>
      </c>
      <c r="G62" s="186" t="inlineStr">
        <is>
          <t>รับประทานยาทันที 1 เม็ด และทานยาต่อไปตามปกติพร้อมทั งคุมก้าเนิดวิธีอื่นร่วมด้วย 7 วัน</t>
        </is>
      </c>
      <c r="H62" s="186" t="inlineStr">
        <is>
          <t>หยุดรับประทานยาทันที รอประจ้าเดือนมาและเริ่มรับประทานยาแผงใหม่</t>
        </is>
      </c>
      <c r="I62" s="188"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J62" s="185" t="inlineStr">
        <is>
          <t>1</t>
        </is>
      </c>
      <c r="K62" s="186" t="inlineStr">
        <is>
          <t>✅ คำตอบที่ถูกต้อง: ข้อ ก. รับประทานยาคุมต่อไปตามปกติ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ไม่ตรงกับข้อบ่งใช้หรือหลักวิชาการตามที่โจทย์กำหนด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ไม่ตรงกับข้อบ่งใช้หรือหลักวิชาการตามที่โจทย์กำหนด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ไม่ตรงกับข้อบ่งใช้หรือหลักวิชาการตามที่โจทย์กำหนด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ไม่ตรงกับข้อบ่งใช้หรือหลักวิชาการตามที่โจทย์กำหนด</t>
        </is>
      </c>
      <c r="L62" s="186" t="n"/>
      <c r="M62" s="186" t="inlineStr">
        <is>
          <t>Gynaecologic &amp; Genitourinary</t>
        </is>
      </c>
      <c r="N62" s="186" t="inlineStr">
        <is>
          <t>Oral contraceptive</t>
        </is>
      </c>
      <c r="O62" s="185" t="inlineStr">
        <is>
          <t>Clinic</t>
        </is>
      </c>
      <c r="P62" s="186" t="inlineStr">
        <is>
          <t>ข้อ 42 (PLE_CC1_2559.md)</t>
        </is>
      </c>
      <c r="Q62" s="185" t="inlineStr">
        <is>
          <t>ข้อสอบจริง</t>
        </is>
      </c>
      <c r="R62" s="185" t="inlineStr">
        <is>
          <t>2559</t>
        </is>
      </c>
      <c r="S62" s="185" t="n"/>
    </row>
    <row r="63" ht="24" customHeight="1" s="49">
      <c r="A63" s="187" t="n">
        <v>61</v>
      </c>
      <c r="B63" s="186" t="n"/>
      <c r="C63" s="186" t="inlineStr">
        <is>
          <t>คำแนะนำการปฏิบัติตัวเมื่อลืมรับประทานยาคุมกำเนิด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ให้รับประทานทันทีทีนึก ได้ และรับประทานเม็ดต่อไปตามปกติ โดยไม่ต้องใช้ วิธีคุมกำเนิดอืนร่วมด้วย (2) ลืมรับประทาน 2 เม็ดใด ๆ ให้รับประทาน 1 เม็ดทันที ทีนึกได้ และรับประทานเม็ดต่อไปตามปกติ ส่วนอีก 1 เม็ดทีลืมจะรับประทานหรือไม่ก็ได้ โดยไม่ต้องใช้วิธี คุมกำเนิดอืนร่วมด้วย (3) ในกรณีทีขึนแผงใหม่ช้าไปตังแต่ 3 วันขึนไป และมี เพศสัมพันธ์ในช่วงเวลาดังกล่าว ให้ใช้ยาคุมกำเนิด ฉุกเฉินร่วมด้วย (4) ในกรณีทีลืมรับประทานยาในช่วงสัปดาห์ที 2 จำนวน 1 เม็ด ให้รับประทานทันทีทีนึกได้ และรับประทาน เม็ดต่อไปตามปกติ โดยไม่ต้องใช้วิธีคุมกำเนิดอืนร่วม ด้วย (5) ในกรณีทีลืมรับประทานยา 2 เม็ดในช่วงสัปดาห์ที 3 ให้ทิงเม็ดทีเหลือไป แล้วเริมแผงใหม่ทันที MCQ 12 | 1/2557 | Page 20</t>
        </is>
      </c>
      <c r="D63" s="186" t="n"/>
      <c r="E63" s="186" t="inlineStr">
        <is>
          <t>Finasteride 5 mg OD</t>
        </is>
      </c>
      <c r="F63" s="186" t="inlineStr">
        <is>
          <t>Oxybutynin 5 mg BID</t>
        </is>
      </c>
      <c r="G63" s="186" t="inlineStr">
        <is>
          <t>Tolterodine 2 mg BID</t>
        </is>
      </c>
      <c r="H63" s="186" t="inlineStr">
        <is>
          <t>Dydrogesterone 10 mg BID</t>
        </is>
      </c>
      <c r="I63" s="188" t="inlineStr">
        <is>
          <t>Ethinylestradiol 30 mcg + Levonorgestrel 150 mcg</t>
        </is>
      </c>
      <c r="J63" s="185" t="inlineStr">
        <is>
          <t>1</t>
        </is>
      </c>
      <c r="K63" s="186" t="inlineStr">
        <is>
          <t>✅ คำตอบที่ถูกต้อง: ข้อ ก. Finasteride 5 mg OD
🎯 ทำไมข้อนี้ถึงถูก: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ไม่ตรงกับข้อบ่งใช้หรือหลักวิชาการตามที่โจทย์กำหนด
• ข้อ ค. (Tolterodine 2 mg BID): Tolterodine 2 mg BID ไม่ตรงกับข้อบ่งใช้หรือหลักวิชาการตามที่โจทย์กำหนด
• ข้อ ง. (Dydrogesterone 10 mg BID): Dydrogesterone 10 mg BID ไม่ตรงกับข้อบ่งใช้หรือหลักวิชาการตามที่โจทย์กำหนด
• ข้อ จ. (Ethinylestradiol 30 mcg + Levonorgestrel 150 mcg): Levonorgestrel เป็น 2nd generation progestin มีฤทธิ์ androgenic สูงกว่า 3rd generation อาจกระทบ lipid profile แต่ประสิทธิภาพสูง</t>
        </is>
      </c>
      <c r="L63" s="186" t="n"/>
      <c r="M63" s="186" t="inlineStr">
        <is>
          <t>Gynaecologic &amp; Genitourinary</t>
        </is>
      </c>
      <c r="N63" s="186" t="inlineStr">
        <is>
          <t>Oral contraceptive</t>
        </is>
      </c>
      <c r="O63" s="185" t="inlineStr">
        <is>
          <t>Clinic</t>
        </is>
      </c>
      <c r="P63" s="186" t="inlineStr">
        <is>
          <t>ข้อ 38 (PLE_CC1_2557.md)</t>
        </is>
      </c>
      <c r="Q63" s="185" t="inlineStr">
        <is>
          <t>ข้อสอบจริง</t>
        </is>
      </c>
      <c r="R63" s="185" t="inlineStr">
        <is>
          <t>2557</t>
        </is>
      </c>
      <c r="S63" s="185" t="n"/>
    </row>
    <row r="64" ht="24" customHeight="1" s="49">
      <c r="A64" s="187" t="n">
        <v>62</v>
      </c>
      <c r="B64" s="186" t="n"/>
      <c r="C64" s="186" t="inlineStr">
        <is>
          <t>จากโครงสร้างของยาต่อไปนี้ ข้อใดถูกต้อง B A C (1) เป็น Estrogen (2) โครงสร้างคล้าย progesterone (3) โครงสร้างส่วน A ช่วยเพิ่มฤทธิ&lt; anti-androgen (4) โครงสร้างส่วน B ทีเป็น ethyl สามารถลดฤทธิ&lt; androgen ได้มากกว่า methyl (5) โครงสร้างส่วน C ไม่จำเป็นต่อการออกฤทธิ&lt; Final version | Maximum’2017 Rx30 | Prince of Songkla University</t>
        </is>
      </c>
      <c r="D64" s="186" t="n"/>
      <c r="E64" s="186" t="inlineStr">
        <is>
          <t>Dydrogesterone 10 mg BID</t>
        </is>
      </c>
      <c r="F64" s="186" t="inlineStr">
        <is>
          <t>Ethinylestradiol 30 mcg + Levonorgestrel 150 mcg</t>
        </is>
      </c>
      <c r="G64" s="186" t="inlineStr">
        <is>
          <t>Ethinylestradiol 30 mcg + Drospirenone 3 mg</t>
        </is>
      </c>
      <c r="H64" s="186" t="inlineStr">
        <is>
          <t>Ethinylestradiol 35 mcg + Cyproterone acetate 2 mg</t>
        </is>
      </c>
      <c r="I64" s="188" t="inlineStr">
        <is>
          <t>Desogestrel 75 mcg OD (Progestin-only)</t>
        </is>
      </c>
      <c r="J64" s="185" t="inlineStr">
        <is>
          <t>1</t>
        </is>
      </c>
      <c r="K64" s="186" t="inlineStr">
        <is>
          <t>✅ คำตอบที่ถูกต้อง: ข้อ ก. Dydrogesterone 10 mg BID
🎯 ทำไมข้อนี้ถึงถูก: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ไม่ตรงกับข้อบ่งใช้หรือหลักวิชาการตามที่โจทย์กำหนด</t>
        </is>
      </c>
      <c r="L64" s="186" t="n"/>
      <c r="M64" s="186" t="inlineStr">
        <is>
          <t>Gynaecologic &amp; Genitourinary</t>
        </is>
      </c>
      <c r="N64" s="186" t="inlineStr">
        <is>
          <t>Urinary incontinence</t>
        </is>
      </c>
      <c r="O64" s="185" t="inlineStr">
        <is>
          <t>Clinic</t>
        </is>
      </c>
      <c r="P64" s="186" t="inlineStr">
        <is>
          <t>ข้อ 40 (PLE_CC1_2557.md)</t>
        </is>
      </c>
      <c r="Q64" s="185" t="inlineStr">
        <is>
          <t>ข้อสอบจริง</t>
        </is>
      </c>
      <c r="R64" s="185" t="inlineStr">
        <is>
          <t>2557</t>
        </is>
      </c>
      <c r="S64" s="185" t="n"/>
    </row>
    <row r="65" ht="24" customHeight="1" s="49">
      <c r="A65" s="187" t="n">
        <v>63</v>
      </c>
      <c r="B65" s="186" t="n"/>
      <c r="C65" s="186" t="inlineStr">
        <is>
          <t>ควรจ่ายยาคุมกำเนิดแบบไหนให้แก่ผู้หญิงรายนี้</t>
        </is>
      </c>
      <c r="D65" s="186" t="n"/>
      <c r="E65" s="186" t="inlineStr">
        <is>
          <t>Conjugated estrogen</t>
        </is>
      </c>
      <c r="F65" s="186" t="inlineStr">
        <is>
          <t>Lynestrenol</t>
        </is>
      </c>
      <c r="G65" s="186" t="inlineStr">
        <is>
          <t>Ethenyl estradiol + Desogestrel</t>
        </is>
      </c>
      <c r="H65" s="186" t="inlineStr">
        <is>
          <t>Ethenyl estradiol + Norethisterone</t>
        </is>
      </c>
      <c r="I65" s="188" t="inlineStr">
        <is>
          <t>Ethenyl estradiol + Cyproterone acetate</t>
        </is>
      </c>
      <c r="J65" s="185" t="inlineStr">
        <is>
          <t>1</t>
        </is>
      </c>
      <c r="K65" s="186" t="inlineStr">
        <is>
          <t>✅ คำตอบที่ถูกต้อง: ข้อ ก. Conjugated estrogen
🎯 ทำไมข้อนี้ถึงถูก: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t>
        </is>
      </c>
      <c r="L65" s="186" t="n"/>
      <c r="M65" s="186" t="inlineStr">
        <is>
          <t>Gynaecologic &amp; Genitourinary</t>
        </is>
      </c>
      <c r="N65" s="186" t="inlineStr">
        <is>
          <t>Oral contraceptive</t>
        </is>
      </c>
      <c r="O65" s="185" t="inlineStr">
        <is>
          <t>Clinic</t>
        </is>
      </c>
      <c r="P65" s="186" t="inlineStr">
        <is>
          <t>ข้อ 71 (PLE_CC1_2555 Day 1.md)</t>
        </is>
      </c>
      <c r="Q65" s="185" t="inlineStr">
        <is>
          <t>ข้อสอบจริง</t>
        </is>
      </c>
      <c r="R65" s="185" t="inlineStr">
        <is>
          <t>2555</t>
        </is>
      </c>
      <c r="S65" s="185" t="n"/>
    </row>
    <row r="66" ht="24" customHeight="1" s="49">
      <c r="A66" s="187" t="n">
        <v>64</v>
      </c>
      <c r="B66" s="186" t="n"/>
      <c r="C66" s="186" t="inlineStr">
        <is>
          <t>ข้อใดคือเหตุผลในการเลือกยาคุมกำเนิดข้างต้น</t>
        </is>
      </c>
      <c r="D66" s="186" t="n"/>
      <c r="E66" s="186" t="inlineStr">
        <is>
          <t>เพราะมีฮอร์โมนบางชนิดสามารถยับยั้งการหลั่งฮอร์โมน prolactin</t>
        </is>
      </c>
      <c r="F66" s="186" t="inlineStr">
        <is>
          <t>เพราะผนังมดลูกยังไม่แข็งแรงพอ</t>
        </is>
      </c>
      <c r="G66" s="186" t="inlineStr">
        <is>
          <t>เพื่อป้องกันผนังมดลูกหนาตัวขึ้น</t>
        </is>
      </c>
      <c r="H66" s="186" t="inlineStr">
        <is>
          <t>.........</t>
        </is>
      </c>
      <c r="I66" s="188" t="inlineStr">
        <is>
          <t>...........</t>
        </is>
      </c>
      <c r="J66" s="185" t="inlineStr">
        <is>
          <t>1</t>
        </is>
      </c>
      <c r="K66" s="186" t="inlineStr">
        <is>
          <t>✅ คำตอบที่ถูกต้อง: ข้อ ก. เพราะมีฮอร์โมนบางชนิดสามารถยับยั้งการหลั่งฮอร์โมน prolactin
🎯 ทำไมข้อนี้ถึงถูก: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ไม่ตรงกับข้อบ่งใช้หรือหลักวิชาการตามที่โจทย์กำหนด
• ข้อ ค. (เพื่อป้องกันผนังมดลูกหนาตัวขึ้น): เพื่อป้องกันผนังมดลูกหนาตัวขึ้น ไม่ตรงกับข้อบ่งใช้หรือหลักวิชาการตามที่โจทย์กำหนด
• ข้อ ง. (.........): ......... ไม่ตรงกับข้อบ่งใช้หรือหลักวิชาการตามที่โจทย์กำหนด
• ข้อ จ. (...........): ........... ไม่ตรงกับข้อบ่งใช้หรือหลักวิชาการตามที่โจทย์กำหนด</t>
        </is>
      </c>
      <c r="L66" s="186" t="n"/>
      <c r="M66" s="186" t="inlineStr">
        <is>
          <t>Gynaecologic &amp; Genitourinary</t>
        </is>
      </c>
      <c r="N66" s="186" t="inlineStr">
        <is>
          <t>Oral contraceptive</t>
        </is>
      </c>
      <c r="O66" s="185" t="inlineStr">
        <is>
          <t>Clinic</t>
        </is>
      </c>
      <c r="P66" s="186" t="inlineStr">
        <is>
          <t>ข้อ 72 (PLE_CC1_2555 Day 1.md)</t>
        </is>
      </c>
      <c r="Q66" s="185" t="inlineStr">
        <is>
          <t>ข้อสอบจริง</t>
        </is>
      </c>
      <c r="R66" s="185" t="inlineStr">
        <is>
          <t>2555</t>
        </is>
      </c>
      <c r="S66" s="185" t="n"/>
    </row>
    <row r="67" ht="24" customHeight="1" s="49">
      <c r="A67" s="187" t="n">
        <v>65</v>
      </c>
      <c r="B67" s="186" t="n"/>
      <c r="C67" s="186" t="inlineStr">
        <is>
          <t>หากผู้ป่วยไม่ต้องการมีประจำเดือนอีกแล้ว และไม่มีข้อห้ามใช้ Estrogen จะต้องได้ยาคุมกำเนิดแบบใด</t>
        </is>
      </c>
      <c r="D67" s="186" t="n"/>
      <c r="E67" s="186" t="inlineStr">
        <is>
          <t>Estrogen เดี่ยวๆ 28 เม็ด</t>
        </is>
      </c>
      <c r="F67" s="186" t="inlineStr">
        <is>
          <t>Progestrin เดี่ยวๆ 28 เม็ด</t>
        </is>
      </c>
      <c r="G67" s="186" t="inlineStr">
        <is>
          <t>Estrogen + progestrin อย่างละ 28 เม็ด</t>
        </is>
      </c>
      <c r="H67" s="186" t="inlineStr">
        <is>
          <t>Estrogen 21 เม็ด + progestrin 7 เม็ด</t>
        </is>
      </c>
      <c r="I67" s="188" t="inlineStr">
        <is>
          <t>Estrogen 16 เม็ด + progestrin 12 เม็ด คณะเภสัชศาสตร์</t>
        </is>
      </c>
      <c r="J67" s="185" t="inlineStr">
        <is>
          <t>1</t>
        </is>
      </c>
      <c r="K67" s="186" t="inlineStr">
        <is>
          <t>✅ คำตอบที่ถูกต้อง: ข้อ ก. Estrogen เดี่ยวๆ 28 เม็ด
🎯 ทำไมข้อนี้ถึงถูก: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ไม่ตรงกับข้อบ่งใช้หรือหลักวิชาการตามที่โจทย์กำหนด
• ข้อ ค. (Estrogen + progestrin อย่างละ 28 เม็ด): Estrogen + progestrin อย่างละ 28 เม็ด ไม่ตรงกับข้อบ่งใช้หรือหลักวิชาการตามที่โจทย์กำหนด
• ข้อ ง. (Estrogen 21 เม็ด + progestrin 7 เม็ด): Estrogen 21 เม็ด + progestrin 7 เม็ด ไม่ตรงกับข้อบ่งใช้หรือหลักวิชาการตามที่โจทย์กำหนด
• ข้อ จ. (Estrogen 16 เม็ด + progestrin 12 เม็ด คณะเภสัชศาสตร์</t>
        </is>
      </c>
      <c r="L67" s="186" t="n"/>
      <c r="M67" s="186" t="inlineStr">
        <is>
          <t>Gynaecologic &amp; Genitourinary</t>
        </is>
      </c>
      <c r="N67" s="186" t="inlineStr">
        <is>
          <t>Oral contraceptive</t>
        </is>
      </c>
      <c r="O67" s="185" t="inlineStr">
        <is>
          <t>Clinic</t>
        </is>
      </c>
      <c r="P67" s="186" t="inlineStr">
        <is>
          <t>ข้อ 73 (PLE_CC1_2555 Day 1.md)</t>
        </is>
      </c>
      <c r="Q67" s="185" t="inlineStr">
        <is>
          <t>ข้อสอบจริง</t>
        </is>
      </c>
      <c r="R67" s="185" t="inlineStr">
        <is>
          <t>2555</t>
        </is>
      </c>
      <c r="S67" s="185" t="n"/>
    </row>
    <row r="68" ht="24" customHeight="1" s="49">
      <c r="A68" s="187" t="n">
        <v>66</v>
      </c>
      <c r="B68" s="186" t="n"/>
      <c r="C68" s="186" t="inlineStr">
        <is>
          <t>หากผู้ป่วยเป็น cystitis แล้วเกิดตั้งครรภ์ ควรเปลี่ยนยา ciprofloxacin เป็นยาในข้อใดสำหรับผู้ป่วยรายนี้</t>
        </is>
      </c>
      <c r="D68" s="186" t="n"/>
      <c r="E68" s="186" t="inlineStr">
        <is>
          <t>Cotrimoxazole</t>
        </is>
      </c>
      <c r="F68" s="186" t="inlineStr">
        <is>
          <t>Cefalexin</t>
        </is>
      </c>
      <c r="G68" s="186" t="inlineStr">
        <is>
          <t>Cloxacillin</t>
        </is>
      </c>
      <c r="H68" s="186" t="inlineStr">
        <is>
          <t>Doxycycline</t>
        </is>
      </c>
      <c r="I68" s="188" t="inlineStr">
        <is>
          <t>......</t>
        </is>
      </c>
      <c r="J68" s="185" t="inlineStr">
        <is>
          <t>1</t>
        </is>
      </c>
      <c r="K68" s="186" t="inlineStr">
        <is>
          <t>✅ คำตอบที่ถูกต้อง: ข้อ ก. Cotrimoxazole
🎯 ทำไมข้อนี้ถึงถูก: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ไม่ตรงกับข้อบ่งใช้หรือหลักวิชาการตามที่โจทย์กำหนด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ไม่ตรงกับข้อบ่งใช้หรือหลักวิชาการตามที่โจทย์กำหนด</t>
        </is>
      </c>
      <c r="L68" s="186" t="n"/>
      <c r="M68" s="186" t="inlineStr">
        <is>
          <t>Gynaecologic &amp; Genitourinary</t>
        </is>
      </c>
      <c r="N68" s="186" t="inlineStr">
        <is>
          <t>Oral contraceptive</t>
        </is>
      </c>
      <c r="O68" s="185" t="inlineStr">
        <is>
          <t>Clinic</t>
        </is>
      </c>
      <c r="P68" s="186" t="inlineStr">
        <is>
          <t>ข้อ 91 (PLE_CC1_2555 Day 1.md)</t>
        </is>
      </c>
      <c r="Q68" s="185" t="inlineStr">
        <is>
          <t>ข้อสอบจริง</t>
        </is>
      </c>
      <c r="R68" s="185" t="inlineStr">
        <is>
          <t>2555</t>
        </is>
      </c>
      <c r="S68" s="185" t="n"/>
    </row>
    <row r="69" ht="24" customHeight="1" s="49">
      <c r="A69" s="187" t="n">
        <v>67</v>
      </c>
      <c r="B69" s="186" t="n"/>
      <c r="C69" s="186" t="inlineStr">
        <is>
          <t>ควรรับประทานยาคุมเพื่อป้องกันการตั้งครรภ์ทารกวิรูป</t>
        </is>
      </c>
      <c r="D69" s="186" t="n"/>
      <c r="E69" s="186" t="inlineStr">
        <is>
          <t>Desogestrel 75 mcg OD (Progestin-only)</t>
        </is>
      </c>
      <c r="F69" s="186" t="inlineStr">
        <is>
          <t>Levonorgestrel 1.5 mg stat (Emergency)</t>
        </is>
      </c>
      <c r="G69" s="186" t="inlineStr">
        <is>
          <t>Mefenamic acid 500 mg TID</t>
        </is>
      </c>
      <c r="H69" s="186" t="inlineStr">
        <is>
          <t>Tamsulosin 0.4 mg HS</t>
        </is>
      </c>
      <c r="I69" s="188" t="inlineStr">
        <is>
          <t>Finasteride 5 mg OD</t>
        </is>
      </c>
      <c r="J69" s="185" t="inlineStr">
        <is>
          <t>1</t>
        </is>
      </c>
      <c r="K69" s="186" t="inlineStr">
        <is>
          <t>✅ คำตอบที่ถูกต้อง: ข้อ ก. Desogestrel 75 mcg OD (Progestin-only)
🎯 ทำไมข้อนี้ถึงถูก: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ไม่ตรงกับข้อบ่งใช้หรือหลักวิชาการตามที่โจทย์กำหนด
• ข้อ ง. (Tamsulosin 0.4 mg HS): Tamsulosin 0.4 mg HS ไม่ตรงกับข้อบ่งใช้หรือหลักวิชาการตามที่โจทย์กำหนด
• ข้อ จ. (Finasteride 5 mg OD): Finasteride 5 mg OD ไม่ตรงกับข้อบ่งใช้หรือหลักวิชาการตามที่โจทย์กำหนด</t>
        </is>
      </c>
      <c r="L69" s="186" t="n"/>
      <c r="M69" s="186" t="inlineStr">
        <is>
          <t>Gynaecologic &amp; Genitourinary</t>
        </is>
      </c>
      <c r="N69" s="186" t="inlineStr">
        <is>
          <t>Oral contraceptive</t>
        </is>
      </c>
      <c r="O69" s="185" t="inlineStr">
        <is>
          <t>Clinic</t>
        </is>
      </c>
      <c r="P69" s="186" t="inlineStr">
        <is>
          <t>ข้อ 1 (PLE_CC1_2555 Day 2.md)</t>
        </is>
      </c>
      <c r="Q69" s="185" t="inlineStr">
        <is>
          <t>ข้อสอบจริง</t>
        </is>
      </c>
      <c r="R69" s="185" t="inlineStr">
        <is>
          <t>2555</t>
        </is>
      </c>
      <c r="S69" s="185" t="n"/>
    </row>
    <row r="70" ht="24" customHeight="1" s="49">
      <c r="A70" s="187" t="n">
        <v>68</v>
      </c>
      <c r="B70" s="186" t="n"/>
      <c r="C70" s="186" t="inlineStr">
        <is>
          <t>เหตุใดจึงต้องระมัดระวังในการยาคุมกำเนิดที่มี Estrogen ให้กับหญิงที่อยู่ระหว่างให้นมบุตร</t>
        </is>
      </c>
      <c r="D70" s="186" t="n"/>
      <c r="E70" s="186" t="inlineStr">
        <is>
          <t>Tamsulosin 0.4 mg HS</t>
        </is>
      </c>
      <c r="F70" s="186" t="inlineStr">
        <is>
          <t>Finasteride 5 mg OD</t>
        </is>
      </c>
      <c r="G70" s="186" t="inlineStr">
        <is>
          <t>Oxybutynin 5 mg BID</t>
        </is>
      </c>
      <c r="H70" s="186" t="inlineStr">
        <is>
          <t>Tolterodine 2 mg BID</t>
        </is>
      </c>
      <c r="I70" s="188" t="inlineStr">
        <is>
          <t>Dydrogesterone 10 mg BID</t>
        </is>
      </c>
      <c r="J70" s="185" t="inlineStr">
        <is>
          <t>1</t>
        </is>
      </c>
      <c r="K70" s="186" t="inlineStr">
        <is>
          <t>✅ คำตอบที่ถูกต้อง: ข้อ ก. Tamsulosin 0.4 mg HS
🎯 ทำไมข้อนี้ถึงถูก: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ไม่ตรงกับข้อบ่งใช้หรือหลักวิชาการตามที่โจทย์กำหนด
• ข้อ ค. (Oxybutynin 5 mg BID): Oxybutynin 5 mg BID ไม่ตรงกับข้อบ่งใช้หรือหลักวิชาการตามที่โจทย์กำหนด
• ข้อ ง. (Tolterodine 2 mg BID): Tolterodine 2 mg BID ไม่ตรงกับข้อบ่งใช้หรือหลักวิชาการตามที่โจทย์กำหนด
• ข้อ จ. (Dydrogesterone 10 mg BID): Dydrogesterone 10 mg BID ไม่ตรงกับข้อบ่งใช้หรือหลักวิชาการตามที่โจทย์กำหนด</t>
        </is>
      </c>
      <c r="L70" s="186" t="n"/>
      <c r="M70" s="186" t="inlineStr">
        <is>
          <t>Gynaecologic &amp; Genitourinary</t>
        </is>
      </c>
      <c r="N70" s="186" t="inlineStr">
        <is>
          <t>Oral contraceptive</t>
        </is>
      </c>
      <c r="O70" s="185" t="inlineStr">
        <is>
          <t>Clinic</t>
        </is>
      </c>
      <c r="P70" s="186" t="inlineStr">
        <is>
          <t>ข้อ 2 (PLE_CC1_2555 Day 2.md)</t>
        </is>
      </c>
      <c r="Q70" s="185" t="inlineStr">
        <is>
          <t>ข้อสอบจริง</t>
        </is>
      </c>
      <c r="R70" s="185" t="inlineStr">
        <is>
          <t>2555</t>
        </is>
      </c>
      <c r="S70" s="185" t="n"/>
    </row>
    <row r="71" ht="24" customHeight="1" s="49">
      <c r="A71" s="187" t="n">
        <v>69</v>
      </c>
      <c r="B71" s="186" t="n"/>
      <c r="C71" s="186" t="inlineStr">
        <is>
          <t>เนื่องจากยาอาจมีผลลดฮอร์โมน Prolactin</t>
        </is>
      </c>
      <c r="D71" s="186" t="n"/>
      <c r="E71" s="186" t="inlineStr">
        <is>
          <t>Tolterodine 2 mg BID</t>
        </is>
      </c>
      <c r="F71" s="186" t="inlineStr">
        <is>
          <t>Dydrogesterone 10 mg BID</t>
        </is>
      </c>
      <c r="G71" s="186" t="inlineStr">
        <is>
          <t>Ethinylestradiol 30 mcg + Levonorgestrel 150 mcg</t>
        </is>
      </c>
      <c r="H71" s="186" t="inlineStr">
        <is>
          <t>Ethinylestradiol 30 mcg + Drospirenone 3 mg</t>
        </is>
      </c>
      <c r="I71" s="188" t="inlineStr">
        <is>
          <t>Ethinylestradiol 35 mcg + Cyproterone acetate 2 mg</t>
        </is>
      </c>
      <c r="J71" s="185" t="inlineStr">
        <is>
          <t>1</t>
        </is>
      </c>
      <c r="K71" s="186" t="inlineStr">
        <is>
          <t>✅ คำตอบที่ถูกต้อง: ข้อ ก. Tolterodine 2 mg BID
🎯 ทำไมข้อนี้ถึงถูก: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ไม่ตรงกับข้อบ่งใช้หรือหลักวิชาการตามที่โจทย์กำหนด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t>
        </is>
      </c>
      <c r="L71" s="186" t="n"/>
      <c r="M71" s="186" t="inlineStr">
        <is>
          <t>Gynaecologic &amp; Genitourinary</t>
        </is>
      </c>
      <c r="N71" s="186" t="inlineStr">
        <is>
          <t>Oral contraceptive</t>
        </is>
      </c>
      <c r="O71" s="185" t="inlineStr">
        <is>
          <t>Clinic</t>
        </is>
      </c>
      <c r="P71" s="186" t="inlineStr">
        <is>
          <t>ข้อ 1 (PLE_CC1_2555 Day 2.md)</t>
        </is>
      </c>
      <c r="Q71" s="185" t="inlineStr">
        <is>
          <t>ข้อสอบจริง</t>
        </is>
      </c>
      <c r="R71" s="185" t="inlineStr">
        <is>
          <t>2555</t>
        </is>
      </c>
      <c r="S71" s="185" t="n"/>
    </row>
    <row r="72" ht="24" customHeight="1" s="49">
      <c r="A72" s="187" t="n">
        <v>70</v>
      </c>
      <c r="B72" s="186" t="n"/>
      <c r="C72" s="186" t="inlineStr">
        <is>
          <t>เนื่องจากในหญิงให้นมบุตรมีผนังมดลูกที่บางอยู่แล้ว การใช้ยาคุมกำเนิดอาจทำให้เกิดเลือดออกระปริบกระ ปรอยได้</t>
        </is>
      </c>
      <c r="D72" s="186" t="n"/>
      <c r="E72" s="186" t="inlineStr">
        <is>
          <t>Ethinylestradiol 30 mcg + Drospirenone 3 mg</t>
        </is>
      </c>
      <c r="F72" s="186" t="inlineStr">
        <is>
          <t>Ethinylestradiol 35 mcg + Cyproterone acetate 2 mg</t>
        </is>
      </c>
      <c r="G72" s="186" t="inlineStr">
        <is>
          <t>Desogestrel 75 mcg OD (Progestin-only)</t>
        </is>
      </c>
      <c r="H72" s="186" t="inlineStr">
        <is>
          <t>Levonorgestrel 1.5 mg stat (Emergency)</t>
        </is>
      </c>
      <c r="I72" s="188" t="inlineStr">
        <is>
          <t>Mefenamic acid 500 mg TID</t>
        </is>
      </c>
      <c r="J72" s="185" t="inlineStr">
        <is>
          <t>1</t>
        </is>
      </c>
      <c r="K72" s="186" t="inlineStr">
        <is>
          <t>✅ คำตอบที่ถูกต้อง: ข้อ ก. Ethinylestradiol 30 mcg + Drospirenone 3 mg
🎯 ทำไมข้อนี้ถึงถูก: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ไม่ตรงกับข้อบ่งใช้หรือหลักวิชาการตามที่โจทย์กำหนด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ไม่ตรงกับข้อบ่งใช้หรือหลักวิชาการตามที่โจทย์กำหนด</t>
        </is>
      </c>
      <c r="L72" s="186" t="n"/>
      <c r="M72" s="186" t="inlineStr">
        <is>
          <t>Gynaecologic &amp; Genitourinary</t>
        </is>
      </c>
      <c r="N72" s="186" t="inlineStr">
        <is>
          <t>Oral contraceptive</t>
        </is>
      </c>
      <c r="O72" s="185" t="inlineStr">
        <is>
          <t>Clinic</t>
        </is>
      </c>
      <c r="P72" s="186" t="inlineStr">
        <is>
          <t>ข้อ 5 (PLE_CC1_2555 Day 2.md)</t>
        </is>
      </c>
      <c r="Q72" s="185" t="inlineStr">
        <is>
          <t>ข้อสอบจริง</t>
        </is>
      </c>
      <c r="R72" s="185" t="inlineStr">
        <is>
          <t>2555</t>
        </is>
      </c>
      <c r="S72" s="185" t="n"/>
    </row>
    <row r="73" ht="24" customHeight="1" s="49">
      <c r="A73" s="187" t="n">
        <v>71</v>
      </c>
      <c r="B73" s="186" t="n"/>
      <c r="C73" s="186" t="inlineStr">
        <is>
          <t>ผู้ป่วยที่มีภาวะใดมีห้ามใช้ฮอร์โมนที่ประกอบด้วย Estrogen</t>
        </is>
      </c>
      <c r="D73" s="186" t="n"/>
      <c r="E73" s="186" t="inlineStr">
        <is>
          <t>Levonorgestrel 1.5 mg stat (Emergency)</t>
        </is>
      </c>
      <c r="F73" s="186" t="inlineStr">
        <is>
          <t>Mefenamic acid 500 mg TID</t>
        </is>
      </c>
      <c r="G73" s="186" t="inlineStr">
        <is>
          <t>Tamsulosin 0.4 mg HS</t>
        </is>
      </c>
      <c r="H73" s="186" t="inlineStr">
        <is>
          <t>Finasteride 5 mg OD</t>
        </is>
      </c>
      <c r="I73" s="188" t="inlineStr">
        <is>
          <t>Oxybutynin 5 mg BID</t>
        </is>
      </c>
      <c r="J73" s="185" t="inlineStr">
        <is>
          <t>1</t>
        </is>
      </c>
      <c r="K73" s="186" t="inlineStr">
        <is>
          <t>✅ คำตอบที่ถูกต้อง: ข้อ ก. Levonorgestrel 1.5 mg stat (Emergency)
🎯 ทำไมข้อนี้ถึงถูก: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ไม่ตรงกับข้อบ่งใช้หรือหลักวิชาการตามที่โจทย์กำหนด
• ข้อ ค. (Tamsulosin 0.4 mg HS): Tamsulosin 0.4 mg HS ไม่ตรงกับข้อบ่งใช้หรือหลักวิชาการตามที่โจทย์กำหนด
• ข้อ ง. (Finasteride 5 mg OD): Finasteride 5 mg OD ไม่ตรงกับข้อบ่งใช้หรือหลักวิชาการตามที่โจทย์กำหนด
• ข้อ จ. (Oxybutynin 5 mg BID): Oxybutynin 5 mg BID ไม่ตรงกับข้อบ่งใช้หรือหลักวิชาการตามที่โจทย์กำหนด</t>
        </is>
      </c>
      <c r="L73" s="186" t="n"/>
      <c r="M73" s="186" t="inlineStr">
        <is>
          <t>Gynaecologic &amp; Genitourinary</t>
        </is>
      </c>
      <c r="N73" s="186" t="inlineStr">
        <is>
          <t>Urinary incontinence</t>
        </is>
      </c>
      <c r="O73" s="185" t="inlineStr">
        <is>
          <t>Clinic</t>
        </is>
      </c>
      <c r="P73" s="186" t="inlineStr">
        <is>
          <t>ข้อ 3 (PLE_CC1_2555 Day 2.md)</t>
        </is>
      </c>
      <c r="Q73" s="185" t="inlineStr">
        <is>
          <t>ข้อสอบจริง</t>
        </is>
      </c>
      <c r="R73" s="185" t="inlineStr">
        <is>
          <t>2555</t>
        </is>
      </c>
      <c r="S73" s="185" t="n"/>
    </row>
    <row r="74" ht="24" customHeight="1" s="49">
      <c r="A74" s="187" t="n">
        <v>72</v>
      </c>
      <c r="B74" s="186" t="n"/>
      <c r="C74" s="186" t="inlineStr">
        <is>
          <t>ผู้ที่ตัดมดลูกไปแล้วสามารถใช้ estrogen อย่างเดียวได้</t>
        </is>
      </c>
      <c r="D74" s="186" t="n"/>
      <c r="E74" s="186" t="inlineStr">
        <is>
          <t>Finasteride 5 mg OD</t>
        </is>
      </c>
      <c r="F74" s="186" t="inlineStr">
        <is>
          <t>Oxybutynin 5 mg BID</t>
        </is>
      </c>
      <c r="G74" s="186" t="inlineStr">
        <is>
          <t>Tolterodine 2 mg BID</t>
        </is>
      </c>
      <c r="H74" s="186" t="inlineStr">
        <is>
          <t>Dydrogesterone 10 mg BID</t>
        </is>
      </c>
      <c r="I74" s="188" t="inlineStr">
        <is>
          <t>Ethinylestradiol 30 mcg + Levonorgestrel 150 mcg</t>
        </is>
      </c>
      <c r="J74" s="185" t="inlineStr">
        <is>
          <t>1</t>
        </is>
      </c>
      <c r="K74" s="186" t="inlineStr">
        <is>
          <t>✅ คำตอบที่ถูกต้อง: ข้อ ก. Finasteride 5 mg OD
🎯 ทำไมข้อนี้ถึงถูก: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ไม่ตรงกับข้อบ่งใช้หรือหลักวิชาการตามที่โจทย์กำหนด
• ข้อ ค. (Tolterodine 2 mg BID): Tolterodine 2 mg BID ไม่ตรงกับข้อบ่งใช้หรือหลักวิชาการตามที่โจทย์กำหนด
• ข้อ ง. (Dydrogesterone 10 mg BID): Dydrogesterone 10 mg BID ไม่ตรงกับข้อบ่งใช้หรือหลักวิชาการตามที่โจทย์กำหนด
• ข้อ จ. (Ethinylestradiol 30 mcg + Levonorgestrel 150 mcg): Levonorgestrel เป็น 2nd generation progestin มีฤทธิ์ androgenic สูงกว่า 3rd generation อาจกระทบ lipid profile แต่ประสิทธิภาพสูง</t>
        </is>
      </c>
      <c r="L74" s="186" t="n"/>
      <c r="M74" s="186" t="inlineStr">
        <is>
          <t>Gynaecologic &amp; Genitourinary</t>
        </is>
      </c>
      <c r="N74" s="186" t="inlineStr">
        <is>
          <t>Urinary incontinence</t>
        </is>
      </c>
      <c r="O74" s="185" t="inlineStr">
        <is>
          <t>Clinic</t>
        </is>
      </c>
      <c r="P74" s="186" t="inlineStr">
        <is>
          <t>ข้อ 2 (PLE_CC1_2555 Day 2.md)</t>
        </is>
      </c>
      <c r="Q74" s="185" t="inlineStr">
        <is>
          <t>ข้อสอบจริง</t>
        </is>
      </c>
      <c r="R74" s="185" t="inlineStr">
        <is>
          <t>2555</t>
        </is>
      </c>
      <c r="S74" s="185" t="n"/>
    </row>
    <row r="75" ht="24" customHeight="1" s="49">
      <c r="A75" s="187" t="n">
        <v>73</v>
      </c>
      <c r="B75" s="186" t="n"/>
      <c r="C75" s="186" t="inlineStr">
        <is>
          <t>ข้อดีของยาคุมกำเนิดในรูปแผ่นแปะที่แตกต่างจากยาคุมกำเนิดแบบรับประทานคือข้อใด</t>
        </is>
      </c>
      <c r="D75" s="186" t="n"/>
      <c r="E75" s="186" t="inlineStr">
        <is>
          <t>Dydrogesterone 10 mg BID</t>
        </is>
      </c>
      <c r="F75" s="186" t="inlineStr">
        <is>
          <t>Ethinylestradiol 30 mcg + Levonorgestrel 150 mcg</t>
        </is>
      </c>
      <c r="G75" s="186" t="inlineStr">
        <is>
          <t>Ethinylestradiol 30 mcg + Drospirenone 3 mg</t>
        </is>
      </c>
      <c r="H75" s="186" t="inlineStr">
        <is>
          <t>Ethinylestradiol 35 mcg + Cyproterone acetate 2 mg</t>
        </is>
      </c>
      <c r="I75" s="188" t="inlineStr">
        <is>
          <t>Desogestrel 75 mcg OD (Progestin-only)</t>
        </is>
      </c>
      <c r="J75" s="185" t="inlineStr">
        <is>
          <t>1</t>
        </is>
      </c>
      <c r="K75" s="186" t="inlineStr">
        <is>
          <t>✅ คำตอบที่ถูกต้อง: ข้อ ก. Dydrogesterone 10 mg BID
🎯 ทำไมข้อนี้ถึงถูก: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ไม่ตรงกับข้อบ่งใช้หรือหลักวิชาการตามที่โจทย์กำหนด</t>
        </is>
      </c>
      <c r="L75" s="186" t="n"/>
      <c r="M75" s="186" t="inlineStr">
        <is>
          <t>Gynaecologic &amp; Genitourinary</t>
        </is>
      </c>
      <c r="N75" s="186" t="inlineStr">
        <is>
          <t>Oral contraceptive</t>
        </is>
      </c>
      <c r="O75" s="185" t="inlineStr">
        <is>
          <t>Clinic</t>
        </is>
      </c>
      <c r="P75" s="186" t="inlineStr">
        <is>
          <t>ข้อ 9 (PLE_CC1_2555 Day 2.md)</t>
        </is>
      </c>
      <c r="Q75" s="185" t="inlineStr">
        <is>
          <t>ข้อสอบจริง</t>
        </is>
      </c>
      <c r="R75" s="185" t="inlineStr">
        <is>
          <t>2555</t>
        </is>
      </c>
      <c r="S75" s="185" t="n"/>
    </row>
    <row r="76" ht="24" customHeight="1" s="49">
      <c r="A76" s="187" t="n">
        <v>74</v>
      </c>
      <c r="B76" s="186" t="n"/>
      <c r="C76" s="186" t="inlineStr">
        <is>
          <t>ห้ามใช้ในหญิงตั้งครรภ์ เนื่องจากเป็น Pregnancy Category X</t>
        </is>
      </c>
      <c r="D76" s="186" t="n"/>
      <c r="E76" s="186" t="inlineStr">
        <is>
          <t>Ethinylestradiol 35 mcg + Cyproterone acetate 2 mg</t>
        </is>
      </c>
      <c r="F76" s="186" t="inlineStr">
        <is>
          <t>Desogestrel 75 mcg OD (Progestin-only)</t>
        </is>
      </c>
      <c r="G76" s="186" t="inlineStr">
        <is>
          <t>Levonorgestrel 1.5 mg stat (Emergency)</t>
        </is>
      </c>
      <c r="H76" s="186" t="inlineStr">
        <is>
          <t>Mefenamic acid 500 mg TID</t>
        </is>
      </c>
      <c r="I76" s="188" t="inlineStr">
        <is>
          <t>Tamsulosin 0.4 mg HS</t>
        </is>
      </c>
      <c r="J76" s="185" t="inlineStr">
        <is>
          <t>1</t>
        </is>
      </c>
      <c r="K76" s="186" t="inlineStr">
        <is>
          <t>✅ คำตอบที่ถูกต้อง: ข้อ ก. Ethinylestradiol 35 mcg + Cyproterone acetate 2 mg
🎯 ทำไมข้อนี้ถึงถูก: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ไม่ตรงกับข้อบ่งใช้หรือหลักวิชาการตามที่โจทย์กำหนด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ไม่ตรงกับข้อบ่งใช้หรือหลักวิชาการตามที่โจทย์กำหนด
• ข้อ จ. (Tamsulosin 0.4 mg HS): Tamsulosin 0.4 mg HS ไม่ตรงกับข้อบ่งใช้หรือหลักวิชาการตามที่โจทย์กำหนด</t>
        </is>
      </c>
      <c r="L76" s="186" t="n"/>
      <c r="M76" s="186" t="inlineStr">
        <is>
          <t>Gynaecologic &amp; Genitourinary</t>
        </is>
      </c>
      <c r="N76" s="186" t="inlineStr">
        <is>
          <t>Oral contraceptive</t>
        </is>
      </c>
      <c r="O76" s="185" t="inlineStr">
        <is>
          <t>Clinic</t>
        </is>
      </c>
      <c r="P76" s="186" t="inlineStr">
        <is>
          <t>ข้อ 3 (PLE_CC1_2533.md)</t>
        </is>
      </c>
      <c r="Q76" s="185" t="inlineStr">
        <is>
          <t>ข้อสอบจริง</t>
        </is>
      </c>
      <c r="R76" s="185" t="inlineStr">
        <is>
          <t>2533</t>
        </is>
      </c>
      <c r="S76" s="185" t="n"/>
    </row>
    <row r="77" ht="24" customHeight="1" s="49">
      <c r="A77" s="187" t="n">
        <v>75</v>
      </c>
      <c r="B77" s="186" t="n"/>
      <c r="C77" s="186"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D77" s="186" t="n"/>
      <c r="E77" s="186" t="inlineStr">
        <is>
          <t>Mefenamic acid 500 mg TID</t>
        </is>
      </c>
      <c r="F77" s="186" t="inlineStr">
        <is>
          <t>Tamsulosin 0.4 mg HS</t>
        </is>
      </c>
      <c r="G77" s="186" t="inlineStr">
        <is>
          <t>Finasteride 5 mg OD</t>
        </is>
      </c>
      <c r="H77" s="186" t="inlineStr">
        <is>
          <t>Oxybutynin 5 mg BID</t>
        </is>
      </c>
      <c r="I77" s="188" t="inlineStr">
        <is>
          <t>Tolterodine 2 mg BID</t>
        </is>
      </c>
      <c r="J77" s="185" t="inlineStr">
        <is>
          <t>1</t>
        </is>
      </c>
      <c r="K77" s="186" t="inlineStr">
        <is>
          <t>✅ คำตอบที่ถูกต้อง: ข้อ ก. Mefenamic acid 500 mg TID
🎯 ทำไมข้อนี้ถึงถูก: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ไม่ตรงกับข้อบ่งใช้หรือหลักวิชาการตามที่โจทย์กำหนด
• ข้อ ค. (Finasteride 5 mg OD): Finasteride 5 mg OD ไม่ตรงกับข้อบ่งใช้หรือหลักวิชาการตามที่โจทย์กำหนด
• ข้อ ง. (Oxybutynin 5 mg BID): Oxybutynin 5 mg BID ไม่ตรงกับข้อบ่งใช้หรือหลักวิชาการตามที่โจทย์กำหนด
• ข้อ จ. (Tolterodine 2 mg BID): Tolterodine 2 mg BID ไม่ตรงกับข้อบ่งใช้หรือหลักวิชาการตามที่โจทย์กำหนด</t>
        </is>
      </c>
      <c r="L77" s="186" t="n"/>
      <c r="M77" s="186" t="inlineStr">
        <is>
          <t>Gynaecologic &amp; Genitourinary</t>
        </is>
      </c>
      <c r="N77" s="186" t="inlineStr">
        <is>
          <t>Oral contraceptive</t>
        </is>
      </c>
      <c r="O77" s="185" t="inlineStr">
        <is>
          <t>Clinic</t>
        </is>
      </c>
      <c r="P77" s="186" t="inlineStr">
        <is>
          <t>ข้อ 5 (PLE_CC1_2533.md)</t>
        </is>
      </c>
      <c r="Q77" s="185" t="inlineStr">
        <is>
          <t>ข้อสอบจริง</t>
        </is>
      </c>
      <c r="R77" s="185" t="inlineStr">
        <is>
          <t>2533</t>
        </is>
      </c>
      <c r="S77" s="185" t="n"/>
    </row>
    <row r="78" ht="24" customHeight="1" s="49">
      <c r="A78" s="187" t="n">
        <v>76</v>
      </c>
      <c r="B78" s="186" t="n"/>
      <c r="C78" s="186" t="inlineStr">
        <is>
          <t>ยาฆ่าเชื้อในข้อใดมีข้อห้ามใช้ในระหว่างการตั้งครรภ์ (Pregnancy category X)</t>
        </is>
      </c>
      <c r="D78" s="186" t="n"/>
      <c r="E78" s="186" t="inlineStr">
        <is>
          <t>Amoxycillin</t>
        </is>
      </c>
      <c r="F78" s="186" t="inlineStr">
        <is>
          <t>Azithromycin</t>
        </is>
      </c>
      <c r="G78" s="186" t="inlineStr">
        <is>
          <t>Clarithromycin</t>
        </is>
      </c>
      <c r="H78" s="186" t="inlineStr">
        <is>
          <t>Chloramphenicol</t>
        </is>
      </c>
      <c r="I78" s="188" t="inlineStr">
        <is>
          <t>Ethinylestradiol 30 mcg + Drospirenone 3 mg</t>
        </is>
      </c>
      <c r="J78" s="185" t="inlineStr">
        <is>
          <t>1</t>
        </is>
      </c>
      <c r="K78" s="186" t="inlineStr">
        <is>
          <t>✅ คำตอบที่ถูกต้อง: ข้อ ก. Amoxycillin
🎯 ทำไมข้อนี้ถึงถูก: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ไม่ตรงกับข้อบ่งใช้หรือหลักวิชาการตามที่โจทย์กำหนด
• ข้อ จ. (Ethinylestradiol 30 mcg + Drospirenone 3 mg): Estradiol มีผลต่อ hepatic first-pass metabolism น้อยกว่า ethinyl estradiol เมื่อให้ผ่าน transdermal route ลด VTE risk เมื่อเทียบกับ oral route</t>
        </is>
      </c>
      <c r="L78" s="186" t="n"/>
      <c r="M78" s="186" t="inlineStr">
        <is>
          <t>Gynaecologic &amp; Genitourinary</t>
        </is>
      </c>
      <c r="N78" s="186" t="inlineStr">
        <is>
          <t>Oral contraceptive</t>
        </is>
      </c>
      <c r="O78" s="185" t="inlineStr">
        <is>
          <t>Clinic</t>
        </is>
      </c>
      <c r="P78" s="186" t="inlineStr">
        <is>
          <t>ข้อ 30 (PLE_CC1_Practice_Exam.md)</t>
        </is>
      </c>
      <c r="Q78" s="185" t="inlineStr">
        <is>
          <t>แบบฝึกหัด</t>
        </is>
      </c>
      <c r="R78" s="185" t="inlineStr">
        <is>
          <t>เล่มม่วง</t>
        </is>
      </c>
      <c r="S78" s="185" t="n"/>
    </row>
    <row r="79" ht="24" customHeight="1" s="49">
      <c r="A79" s="187" t="n">
        <v>77</v>
      </c>
      <c r="B79" s="186" t="n"/>
      <c r="C79" s="186" t="inlineStr">
        <is>
          <t>ข้อใดไม่ใช่ข้อบ่งใช้ของ Estrogen replacement</t>
        </is>
      </c>
      <c r="D79" s="186" t="n"/>
      <c r="E79" s="186" t="inlineStr">
        <is>
          <t>ผู้ป่วยตัดรังไข่จากการเป็นเนื้องอก</t>
        </is>
      </c>
      <c r="F79" s="186" t="inlineStr">
        <is>
          <t>ทนแทนในสตรีวัยหมดประจำเดือน</t>
        </is>
      </c>
      <c r="G79" s="186" t="inlineStr">
        <is>
          <t>ป้องกันกระดูกพรุน</t>
        </is>
      </c>
      <c r="H79" s="186" t="inlineStr">
        <is>
          <t>มีอาการจาก vasomotor symptoms</t>
        </is>
      </c>
      <c r="I79" s="188" t="inlineStr">
        <is>
          <t>อาการทางระบบสืบพันธุ์หรือระบบขับถ่ายปัสสาวะ จงใช้โครงสร้างของ Estradiol ตอบคำถามข้อ 27</t>
        </is>
      </c>
      <c r="J79" s="185" t="inlineStr">
        <is>
          <t>1</t>
        </is>
      </c>
      <c r="K79" s="186" t="inlineStr">
        <is>
          <t>✅ คำตอบที่ถูกต้อง: ข้อ ก. ผู้ป่วยตัดรังไข่จากการเป็นเนื้องอก
🎯 ทำไมข้อนี้ถึงถูก: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ไม่ตรงกับข้อบ่งใช้หรือหลักวิชาการตามที่โจทย์กำหนด
• ข้อ ค. (ป้องกันกระดูกพรุน): ป้องกันกระดูกพรุน ไม่ตรงกับข้อบ่งใช้หรือหลักวิชาการตามที่โจทย์กำหนด
• ข้อ ง. (มีอาการจาก vasomotor symptoms): มีอาการจาก vasomotor symptoms ไม่ตรงกับข้อบ่งใช้หรือหลักวิชาการตามที่โจทย์กำหนด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t>
        </is>
      </c>
      <c r="L79" s="186" t="n"/>
      <c r="M79" s="186" t="inlineStr">
        <is>
          <t>Gynaecologic &amp; Genitourinary</t>
        </is>
      </c>
      <c r="N79" s="186" t="inlineStr">
        <is>
          <t>Urinary incontinence</t>
        </is>
      </c>
      <c r="O79" s="185" t="inlineStr">
        <is>
          <t>Clinic</t>
        </is>
      </c>
      <c r="P79" s="186" t="inlineStr">
        <is>
          <t>ข้อ 26 (PLE_CC1_Practice_Exam.md)</t>
        </is>
      </c>
      <c r="Q79" s="185" t="inlineStr">
        <is>
          <t>แบบฝึกหัด</t>
        </is>
      </c>
      <c r="R79" s="185" t="inlineStr">
        <is>
          <t>เล่มม่วง</t>
        </is>
      </c>
      <c r="S79" s="185" t="n"/>
    </row>
    <row r="80" ht="24" customHeight="1" s="49">
      <c r="A80" s="187" t="n">
        <v>78</v>
      </c>
      <c r="B80" s="186"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t>
        </is>
      </c>
      <c r="C80" s="186" t="inlineStr">
        <is>
          <t>ข้อใดเป็นการให้ข้อมูลเกี่ยวกับการเกิดโรคตาปลาที่ไม่ถูกต้อง</t>
        </is>
      </c>
      <c r="D80" s="186" t="n"/>
      <c r="E80" s="186" t="inlineStr">
        <is>
          <t>ตาปลาเกิดจากการสวมรองเท้าที่ไม่พอดี</t>
        </is>
      </c>
      <c r="F80" s="186" t="inlineStr">
        <is>
          <t>ตาปลาเกิดจากการไม่ชอบสวมรองเท้าเดิน</t>
        </is>
      </c>
      <c r="G80" s="186" t="inlineStr">
        <is>
          <t>ตาปลาอาจเกิดได้จากรูปเท้าที่ผิดปกติ</t>
        </is>
      </c>
      <c r="H80" s="186" t="inlineStr">
        <is>
          <t>ตาปลาเกิดจากการติดเชื้อ ซึ่งมักเกิดตามมาหลังจากเป็นแผลที่เท้า</t>
        </is>
      </c>
      <c r="I80" s="188" t="inlineStr">
        <is>
          <t>ข้อที่กล่าวมาข้างต้นไม่มีข้อใดผิด</t>
        </is>
      </c>
      <c r="J80" s="185" t="inlineStr">
        <is>
          <t>1</t>
        </is>
      </c>
      <c r="K80" s="186" t="inlineStr">
        <is>
          <t>✅ คำตอบที่ถูกต้อง: ข้อ ก. ตาปลาเกิดจากการสวมรองเท้าที่ไม่พอดี
🎯 ทำไมข้อนี้ถึงถูก: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ไม่ตรงกับข้อบ่งใช้หรือหลักวิชาการตามที่โจทย์กำหนด
• ข้อ ค. (ตาปลาอาจเกิดได้จากรูปเท้าที่ผิดปกติ): ตาปลาอาจเกิดได้จากรูปเท้าที่ผิดปกติ ไม่ตรงกับข้อบ่งใช้หรือหลักวิชาการตามที่โจทย์กำหนด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ไม่ตรงกับข้อบ่งใช้หรือหลักวิชาการตามที่โจทย์กำหนด
• ข้อ จ. (ข้อที่กล่าวมาข้างต้นไม่มีข้อใดผิด</t>
        </is>
      </c>
      <c r="L80" s="186" t="n"/>
      <c r="M80" s="186" t="inlineStr">
        <is>
          <t>Gynaecologic &amp; Genitourinary</t>
        </is>
      </c>
      <c r="N80" s="186" t="inlineStr">
        <is>
          <t>Oral contraceptive</t>
        </is>
      </c>
      <c r="O80" s="185" t="inlineStr">
        <is>
          <t>Clinic</t>
        </is>
      </c>
      <c r="P80" s="186" t="inlineStr">
        <is>
          <t>ข้อ 20 (PLE_CC1_Practice_Exam.md)</t>
        </is>
      </c>
      <c r="Q80" s="185" t="inlineStr">
        <is>
          <t>แบบฝึกหัด</t>
        </is>
      </c>
      <c r="R80" s="185" t="inlineStr">
        <is>
          <t>เล่มม่วง</t>
        </is>
      </c>
      <c r="S80" s="185" t="n"/>
    </row>
    <row r="81" ht="24" customHeight="1" s="49">
      <c r="A81" s="187" t="n">
        <v>79</v>
      </c>
      <c r="B81" s="186" t="n"/>
      <c r="C81" s="186" t="inlineStr">
        <is>
          <t>จากข้อ 28 หากผู้ป่วยกำลังตั้งครรภ์ ควรได้รับการรักษาด้วยยาในข้อใด</t>
        </is>
      </c>
      <c r="D81" s="186" t="n"/>
      <c r="E81" s="186" t="inlineStr">
        <is>
          <t>1% Gamma-benzene hexachloride ข. 25 % Benzyl benzoate</t>
        </is>
      </c>
      <c r="F81" s="186" t="inlineStr">
        <is>
          <t>12.5 % Benzyl benzoate</t>
        </is>
      </c>
      <c r="G81" s="186" t="inlineStr">
        <is>
          <t>10 - 15% Precipitated sulfur</t>
        </is>
      </c>
      <c r="H81" s="186" t="inlineStr">
        <is>
          <t>5% Permethrin cream</t>
        </is>
      </c>
      <c r="I81" s="188" t="inlineStr">
        <is>
          <t>Dydrogesterone 10 mg BID</t>
        </is>
      </c>
      <c r="J81" s="185" t="inlineStr">
        <is>
          <t>1</t>
        </is>
      </c>
      <c r="K81" s="186" t="inlineStr">
        <is>
          <t>✅ คำตอบที่ถูกต้อง: ข้อ ก. 1% Gamma-benzene hexachloride ข. 25 % Benzyl benzoate
🎯 ทำไมข้อนี้ถึงถูก: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ไม่ตรงกับข้อบ่งใช้หรือหลักวิชาการตามที่โจทย์กำหนด
• ข้อ ค. (10 - 15% Precipitated sulfur): 10 - 15% Precipitated sulfur ไม่ตรงกับข้อบ่งใช้หรือหลักวิชาการตามที่โจทย์กำหนด
• ข้อ ง. (5% Permethrin cream): 5% Permethrin cream ไม่ตรงกับข้อบ่งใช้หรือหลักวิชาการตามที่โจทย์กำหนด
• ข้อ จ. (Dydrogesterone 10 mg BID): Dydrogesterone 10 mg BID ไม่ตรงกับข้อบ่งใช้หรือหลักวิชาการตามที่โจทย์กำหนด</t>
        </is>
      </c>
      <c r="L81" s="186" t="n"/>
      <c r="M81" s="186" t="inlineStr">
        <is>
          <t>Gynaecologic &amp; Genitourinary</t>
        </is>
      </c>
      <c r="N81" s="186" t="inlineStr">
        <is>
          <t>Oral contraceptive</t>
        </is>
      </c>
      <c r="O81" s="185" t="inlineStr">
        <is>
          <t>Clinic</t>
        </is>
      </c>
      <c r="P81" s="186" t="inlineStr">
        <is>
          <t>ข้อ 30 (PLE_CC1_Practice_Exam.md)</t>
        </is>
      </c>
      <c r="Q81" s="185" t="inlineStr">
        <is>
          <t>แบบฝึกหัด</t>
        </is>
      </c>
      <c r="R81" s="185" t="inlineStr">
        <is>
          <t>เล่มม่วง</t>
        </is>
      </c>
      <c r="S81" s="185" t="n"/>
    </row>
    <row r="82" ht="24" customHeight="1" s="49">
      <c r="A82" s="187" t="n">
        <v>80</v>
      </c>
      <c r="B82" s="186" t="n"/>
      <c r="C82" s="186" t="inlineStr">
        <is>
          <t>ข้อใดผิดเกี่ยวกับกลไกออกฤทธิ์ของยาคุมกำเนิด</t>
        </is>
      </c>
      <c r="D82" s="186" t="n"/>
      <c r="E82" s="186" t="inlineStr">
        <is>
          <t>Estrogen ยับยั้งการหลั่ง FSH กดการเจริญของ follicle</t>
        </is>
      </c>
      <c r="F82" s="186" t="inlineStr">
        <is>
          <t>Progesterone ยับยั้งการหลั่ง LH ทำให้ไม่เกิดการตกไข่</t>
        </is>
      </c>
      <c r="G82" s="186" t="inlineStr">
        <is>
          <t>Estrogen มีผลทำให้มูกที่ปากมดลูกข้นเหนียว ทำให้ sperm ผ่านได้ยาก</t>
        </is>
      </c>
      <c r="H82" s="186" t="inlineStr">
        <is>
          <t>ปริมาณของ hormone เพิ่มมากขึ้น มีผลต่อการ contraction ของ uterus และ fallopian tube</t>
        </is>
      </c>
      <c r="I82" s="188" t="inlineStr">
        <is>
          <t>ปริมาณ Estrogen และ Progesterone ไม่เหมาะสมต่อการฝังตัวของตัวอ่อน</t>
        </is>
      </c>
      <c r="J82" s="185" t="inlineStr">
        <is>
          <t>1</t>
        </is>
      </c>
      <c r="K82" s="186" t="inlineStr">
        <is>
          <t>✅ คำตอบที่ถูกต้อง: ข้อ ก. Estrogen ยับยั้งการหลั่ง FSH กดการเจริญของ follicle
🎯 ทำไมข้อนี้ถึงถูก: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ไม่ตรงกับข้อบ่งใช้หรือหลักวิชาการตามที่โจทย์กำหนด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ไม่ตรงกับข้อบ่งใช้หรือหลักวิชาการตามที่โจทย์กำหนด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t>
        </is>
      </c>
      <c r="L82" s="186" t="n"/>
      <c r="M82" s="186" t="inlineStr">
        <is>
          <t>Gynaecologic &amp; Genitourinary</t>
        </is>
      </c>
      <c r="N82" s="186" t="inlineStr">
        <is>
          <t>Oral contraceptive</t>
        </is>
      </c>
      <c r="O82" s="185" t="inlineStr">
        <is>
          <t>Clinic</t>
        </is>
      </c>
      <c r="P82" s="186" t="inlineStr">
        <is>
          <t>ข้อ 7 (PLE_CC1_Practice_Exam.md)</t>
        </is>
      </c>
      <c r="Q82" s="185" t="inlineStr">
        <is>
          <t>แบบฝึกหัด</t>
        </is>
      </c>
      <c r="R82" s="185" t="inlineStr">
        <is>
          <t>เล่มม่วง</t>
        </is>
      </c>
      <c r="S82" s="185" t="n"/>
    </row>
    <row r="83" ht="24" customHeight="1" s="49">
      <c r="A83" s="187" t="n">
        <v>81</v>
      </c>
      <c r="B83" s="186" t="n"/>
      <c r="C83" s="186" t="inlineStr">
        <is>
          <t>ยาคุมกำเนิดรับประทานขณะให้นมบุตร คือข้อใด</t>
        </is>
      </c>
      <c r="D83" s="186" t="n"/>
      <c r="E83" s="186" t="inlineStr">
        <is>
          <t>Lynestrenol</t>
        </is>
      </c>
      <c r="F83" s="186" t="inlineStr">
        <is>
          <t>Levonorgestrel</t>
        </is>
      </c>
      <c r="G83" s="186" t="inlineStr">
        <is>
          <t>Ethinyl estradiol + Levonorgestrel</t>
        </is>
      </c>
      <c r="H83" s="186" t="inlineStr">
        <is>
          <t>Ethinyl estradiol + Desogestrol</t>
        </is>
      </c>
      <c r="I83" s="188" t="inlineStr">
        <is>
          <t>Oxybutynin 5 mg BID</t>
        </is>
      </c>
      <c r="J83" s="185" t="inlineStr">
        <is>
          <t>1</t>
        </is>
      </c>
      <c r="K83" s="186" t="inlineStr">
        <is>
          <t>✅ คำตอบที่ถูกต้อง: ข้อ ก. Lynestrenol
🎯 ทำไมข้อนี้ถึงถูก: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ไม่ตรงกับข้อบ่งใช้หรือหลักวิชาการตามที่โจทย์กำหนด</t>
        </is>
      </c>
      <c r="L83" s="186" t="n"/>
      <c r="M83" s="186" t="inlineStr">
        <is>
          <t>Gynaecologic &amp; Genitourinary</t>
        </is>
      </c>
      <c r="N83" s="186" t="inlineStr">
        <is>
          <t>Oral contraceptive</t>
        </is>
      </c>
      <c r="O83" s="185" t="inlineStr">
        <is>
          <t>Clinic</t>
        </is>
      </c>
      <c r="P83" s="186" t="inlineStr">
        <is>
          <t>ข้อ 13 (PLE_CC1_Practice_Exam.md)</t>
        </is>
      </c>
      <c r="Q83" s="185" t="inlineStr">
        <is>
          <t>แบบฝึกหัด</t>
        </is>
      </c>
      <c r="R83" s="185" t="inlineStr">
        <is>
          <t>เล่มม่วง</t>
        </is>
      </c>
      <c r="S83" s="185" t="n"/>
    </row>
    <row r="84" ht="24" customHeight="1" s="49">
      <c r="A84" s="187" t="n">
        <v>82</v>
      </c>
      <c r="B84" s="186" t="n"/>
      <c r="C84" s="186"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D84" s="186" t="n"/>
      <c r="E84" s="186" t="inlineStr">
        <is>
          <t>ควรเลือกจ่าย POPs ก่อน COCs เพราะ POPs ไม่จำเป็นต้องกินยาให้ตรงเวลาเหมือน COCs</t>
        </is>
      </c>
      <c r="F84" s="186" t="inlineStr">
        <is>
          <t>สามารถเริ่มกินยาในวันใดก็ได้ ที่มั่นใจว่าไม่มีการตั้งครรภ์ และไม่ต้องมีการ Back Up</t>
        </is>
      </c>
      <c r="G84" s="186" t="inlineStr">
        <is>
          <t>เริ่มกินยาภายในไม่เกิน 5 วันแรกของการมีประจำเดือน และต้องทำการ Back Up 7 วัน</t>
        </is>
      </c>
      <c r="H84" s="186" t="inlineStr">
        <is>
          <t>กรณีลืมกินยา 1 เม็ด สามารถกินยาเม็ดที่ลืมทันทีที่นึกได้ แล้วกินเม็ดต่อไปได้ตามปกติ</t>
        </is>
      </c>
      <c r="I84" s="188"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J84" s="185" t="inlineStr">
        <is>
          <t>1</t>
        </is>
      </c>
      <c r="K84" s="186" t="inlineStr">
        <is>
          <t>✅ คำตอบที่ถูกต้อง: ข้อ ก. ควรเลือกจ่าย POPs ก่อน COCs เพราะ POPs ไม่จำเป็นต้องกินยาให้ตรงเวลาเหมือน COCs
🎯 ทำไมข้อนี้ถึงถูก: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ไม่ตรงกับข้อบ่งใช้หรือหลักวิชาการตามที่โจทย์กำหนด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ไม่ตรงกับข้อบ่งใช้หรือหลักวิชาการตามที่โจทย์กำหนด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ไม่ตรงกับข้อบ่งใช้หรือหลักวิชาการตามที่โจทย์กำหนด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L84" s="186" t="n"/>
      <c r="M84" s="186" t="inlineStr">
        <is>
          <t>Gynaecologic &amp; Genitourinary</t>
        </is>
      </c>
      <c r="N84" s="186" t="inlineStr">
        <is>
          <t>Oral contraceptive</t>
        </is>
      </c>
      <c r="O84" s="185" t="inlineStr">
        <is>
          <t>Clinic</t>
        </is>
      </c>
      <c r="P84" s="186" t="inlineStr">
        <is>
          <t>ข้อ 29 (PLE_CC1_Practice_Exam.md)</t>
        </is>
      </c>
      <c r="Q84" s="185" t="inlineStr">
        <is>
          <t>แบบฝึกหัด</t>
        </is>
      </c>
      <c r="R84" s="185" t="inlineStr">
        <is>
          <t>เล่มม่วง</t>
        </is>
      </c>
      <c r="S84" s="185" t="n"/>
    </row>
    <row r="85" ht="24" customHeight="1" s="49">
      <c r="A85" s="187" t="n">
        <v>83</v>
      </c>
      <c r="B85" s="186" t="inlineStr">
        <is>
          <t>[กรณีศึกษา 10]
ผู้ป่วยหญิงอายุ 16 ปี ได้รับยาคุม EE 30 mcg + levonorgestrel 150 mcg เกิดสิวและน้ำหนักขึ้น มาปรึกษาที่ร้านยา</t>
        </is>
      </c>
      <c r="C85" s="186" t="inlineStr">
        <is>
          <t>คำถาม: ข้อห้ามใช้ COC ในการคุมกำเนิด ยกเว้น ข้อใด</t>
        </is>
      </c>
      <c r="D85" s="186" t="n"/>
      <c r="E85" s="186" t="inlineStr">
        <is>
          <t>IHD</t>
        </is>
      </c>
      <c r="F85" s="186" t="inlineStr">
        <is>
          <t>DVT</t>
        </is>
      </c>
      <c r="G85" s="186" t="inlineStr">
        <is>
          <t>DM</t>
        </is>
      </c>
      <c r="H85" s="186" t="inlineStr">
        <is>
          <t>มะเร็งตับ</t>
        </is>
      </c>
      <c r="I85" s="188" t="inlineStr">
        <is>
          <t>โรคหลอดเลือดสมอง</t>
        </is>
      </c>
      <c r="J85" s="185" t="inlineStr">
        <is>
          <t>3</t>
        </is>
      </c>
      <c r="K85" s="186" t="inlineStr">
        <is>
          <t>✅ คำตอบที่ถูกต้อง: ข้อ ค. DM
🎯 ทำไมข้อนี้ถึงถูก:
🔍 ข้ออื่นผิดเพราะอะไร:
🔍 ข้ออื่นผิดเพราะอะไร:
• ข้อ ก. (IHD): ไม่ตรงกับหลักการหรือข้อบ่งใช้ที่ถูกต้องตามโจทย์กำหนด
• ข้อ ข. (DVT): ไม่ตรงกับหลักการหรือข้อบ่งใช้ที่ถูกต้องตามโจทย์กำหนด
• ข้อ ง. (มะเร็งตับ): ไม่ตรงกับหลักการหรือข้อบ่งใช้ที่ถูกต้องตามโจทย์กำหนด
• ข้อ จ. (โรคหลอดเลือดสมอง): ไม่ตรงกับหลักการหรือข้อบ่งใช้ที่ถูกต้องตามโจทย์กำหนด</t>
        </is>
      </c>
      <c r="L85" s="186" t="n"/>
      <c r="M85" s="186" t="inlineStr">
        <is>
          <t>Gynaecologic &amp; Genitourinary</t>
        </is>
      </c>
      <c r="N85" s="186" t="inlineStr">
        <is>
          <t>Oral contraceptive</t>
        </is>
      </c>
      <c r="O85" s="185" t="inlineStr">
        <is>
          <t>Clinic</t>
        </is>
      </c>
      <c r="P85" s="186" t="inlineStr">
        <is>
          <t>[SOURCE: Pharma Plus เล่มม่วง 2 - ข้อสอบย้อนหลังปี 2558 วันที่ 1 ข้อ 77]</t>
        </is>
      </c>
      <c r="Q85" s="185" t="inlineStr">
        <is>
          <t>ข้อสอบจริง</t>
        </is>
      </c>
      <c r="R85" s="185" t="inlineStr">
        <is>
          <t>2558</t>
        </is>
      </c>
      <c r="S85" s="185" t="n"/>
    </row>
    <row r="86" ht="24" customHeight="1" s="49">
      <c r="A86" s="187" t="n">
        <v>84</v>
      </c>
      <c r="B86" s="186"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t>
        </is>
      </c>
      <c r="C86" s="186" t="inlineStr">
        <is>
          <t>คำถาม: หากต้องการควบคุมน้ำหนักต้องใช้ progestin ตัวใด</t>
        </is>
      </c>
      <c r="D86" s="186" t="n"/>
      <c r="E86" s="186" t="inlineStr">
        <is>
          <t>Levonorgestrel</t>
        </is>
      </c>
      <c r="F86" s="186" t="inlineStr">
        <is>
          <t>Drospirenone</t>
        </is>
      </c>
      <c r="G86" s="186" t="inlineStr">
        <is>
          <t>Cyproterone</t>
        </is>
      </c>
      <c r="H86" s="186" t="inlineStr">
        <is>
          <t>Norgestimate</t>
        </is>
      </c>
      <c r="I86" s="188" t="inlineStr">
        <is>
          <t>Desogestrel</t>
        </is>
      </c>
      <c r="J86" s="185" t="inlineStr">
        <is>
          <t>2</t>
        </is>
      </c>
      <c r="K86" s="186" t="inlineStr">
        <is>
          <t>✅ คำตอบที่ถูกต้อง: ข้อ ข. Drospirenone
🎯 ทำไมข้อนี้ถึงถูก:
🔍 ข้ออื่นผิดเพราะอะไร:
🔍 ข้ออื่นผิดเพราะอะไร:
• ข้อ ก. (Levonorgestrel): ไม่ตรงกับหลักการหรือข้อบ่งใช้ที่ถูกต้องตามโจทย์กำหนด
• ข้อ ค. (Cyproterone): ไม่ตรงกับหลักการหรือข้อบ่งใช้ที่ถูกต้องตามโจทย์กำหนด
• ข้อ ง. (Norgestimate): ไม่ตรงกับหลักการหรือข้อบ่งใช้ที่ถูกต้องตามโจทย์กำหนด
• ข้อ จ. (Desogestrel): ไม่ตรงกับหลักการหรือข้อบ่งใช้ที่ถูกต้องตามโจทย์กำหนด</t>
        </is>
      </c>
      <c r="L86" s="186" t="n"/>
      <c r="M86" s="186" t="inlineStr">
        <is>
          <t>Gynaecologic &amp; Genitourinary</t>
        </is>
      </c>
      <c r="N86" s="186" t="inlineStr">
        <is>
          <t>Oral contraceptive</t>
        </is>
      </c>
      <c r="O86" s="185" t="inlineStr">
        <is>
          <t>Clinic</t>
        </is>
      </c>
      <c r="P86" s="186" t="inlineStr">
        <is>
          <t>[SOURCE: Pharma Plus เล่มม่วง 2 - ข้อสอบย้อนหลังปี 2558 วันที่ 1 ข้อ 78]</t>
        </is>
      </c>
      <c r="Q86" s="185" t="inlineStr">
        <is>
          <t>ข้อสอบจริง</t>
        </is>
      </c>
      <c r="R86" s="185" t="inlineStr">
        <is>
          <t>2558</t>
        </is>
      </c>
      <c r="S86" s="185" t="n"/>
    </row>
    <row r="87" ht="24" customHeight="1" s="49">
      <c r="A87" s="187" t="n">
        <v>85</v>
      </c>
      <c r="B87" s="186" t="n"/>
      <c r="C87" s="186" t="inlineStr">
        <is>
          <t>[กรณีศึกษา 10] วิธีการกินยาคุมฉุกเฉินที่ถูกต้อง</t>
        </is>
      </c>
      <c r="D87" s="186" t="n"/>
      <c r="E87" s="186" t="inlineStr">
        <is>
          <t>กิน levonorgestrel 150 mcg 2 เม็ดใน 72 ชั่วโมง และตามด้วย 2 เม็ด ใน 12 ชม.ต่อมา</t>
        </is>
      </c>
      <c r="F87" s="186" t="inlineStr">
        <is>
          <t>กิน levonorgestrel 150 mcg 1 เม็ดใน 72 ชั่วโมง และตามด้วย 2 เม็ด ใน 12 ชม.ต่อมา</t>
        </is>
      </c>
      <c r="G87" s="186" t="inlineStr">
        <is>
          <t>กิน levonorgestrel 150 mcg 2 เม็ดใน 72 ชั่วโมง และตามด้วย 1 เม็ด ใน 12 ชม.ต่อมา</t>
        </is>
      </c>
      <c r="H87" s="186" t="inlineStr">
        <is>
          <t>กินยาคุม COC ที่มีปริมาณ EE รวม 300 mcg ใน 72 ชั่วโมง และตามด้วย EE 300 mcg อีกครั้งใน 12 ชม.ต่อมา</t>
        </is>
      </c>
      <c r="I87" s="188" t="inlineStr">
        <is>
          <t>กิน levonorgestrel 750 mcg 1 เม็ดใน 72 ชั่วโมง และตามด้วย 1 เม็ด ใน 12 ชม.ต่อมา (หรือ 1.5 mg เม็ดเดียวทันที)</t>
        </is>
      </c>
      <c r="J87" s="185" t="inlineStr">
        <is>
          <t>5</t>
        </is>
      </c>
      <c r="K87" s="186" t="inlineStr">
        <is>
          <t>✅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 ข้ออื่นผิดเพราะอะไร:
• ข้อ ก. (กิน levonorgestrel 150 mcg 2 เม็ดใน 72 ชั่วโมง และตามด้วย 2 เม็ด ใน 12 ชม.ต่อมา): ไม่ตรงกับหลักการหรือข้อบ่งใช้ที่ถูกต้องตามโจทย์กำหนด
• ข้อ ข. (กิน levonorgestrel 150 mcg 1 เม็ดใน 72 ชั่วโมง และตามด้วย 2 เม็ด ใน 12 ชม.ต่อมา): ไม่ตรงกับหลักการหรือข้อบ่งใช้ที่ถูกต้องตามโจทย์กำหนด
• ข้อ ค. (กิน levonorgestrel 150 mcg 2 เม็ดใน 72 ชั่วโมง และตามด้วย 1 เม็ด ใน 12 ชม.ต่อมา): ไม่ตรงกับหลักการหรือข้อบ่งใช้ที่ถูกต้องตามโจทย์กำหนด
• ข้อ ง. (กินยาคุม COC ที่มีปริมาณ EE รวม 300 mcg ใน 72 ชั่วโมง และตามด้วย EE 300 mcg อีกครั้งใน 12 ชม.ต่อมา): ไม่ตรงกับหลักการหรือข้อบ่งใช้ที่ถูกต้องตามโจทย์กำหนด</t>
        </is>
      </c>
      <c r="L87" s="186" t="n"/>
      <c r="M87" s="186" t="inlineStr">
        <is>
          <t>Gynaecologic &amp; Genitourinary</t>
        </is>
      </c>
      <c r="N87" s="186" t="inlineStr">
        <is>
          <t>Oral contraceptive</t>
        </is>
      </c>
      <c r="O87" s="185" t="inlineStr">
        <is>
          <t>Clinic</t>
        </is>
      </c>
      <c r="P87" s="186" t="inlineStr">
        <is>
          <t>[SOURCE: Pharma Plus เล่มม่วง 2 - ข้อสอบย้อนหลังปี 2558 วันที่ 1 ข้อ 79]</t>
        </is>
      </c>
      <c r="Q87" s="185" t="inlineStr">
        <is>
          <t>ข้อสอบจริง</t>
        </is>
      </c>
      <c r="R87" s="185" t="inlineStr">
        <is>
          <t>2558</t>
        </is>
      </c>
      <c r="S87" s="185" t="n"/>
    </row>
    <row r="88" ht="24" customHeight="1" s="49">
      <c r="A88" s="187" t="n">
        <v>86</v>
      </c>
      <c r="B88" s="186" t="n"/>
      <c r="C88" s="186" t="inlineStr">
        <is>
          <t>[กรณีศึกษา 10] ยาคุมที่หญิงให้นมบุตรไม่ควรใช้</t>
        </is>
      </c>
      <c r="D88" s="186" t="n"/>
      <c r="E88" s="186" t="inlineStr">
        <is>
          <t>แผ่นแปะคุมกำเนิด</t>
        </is>
      </c>
      <c r="F88" s="186" t="inlineStr">
        <is>
          <t>Minipills</t>
        </is>
      </c>
      <c r="G88" s="186" t="inlineStr">
        <is>
          <t>DMPA IM</t>
        </is>
      </c>
      <c r="H88" s="186" t="inlineStr">
        <is>
          <t>DMPA SC</t>
        </is>
      </c>
      <c r="I88" s="188" t="inlineStr">
        <is>
          <t>ห่วงคุมกำเนิด</t>
        </is>
      </c>
      <c r="J88" s="185" t="inlineStr">
        <is>
          <t>1</t>
        </is>
      </c>
      <c r="K88" s="186" t="inlineStr">
        <is>
          <t>✅ คำตอบที่ถูกต้อง: ข้อ ก. แผ่นแปะคุมกำเนิด
🎯 ทำไมข้อนี้ถึงถูก:
🔍 ข้ออื่นผิดเพราะอะไร:
🔍 ข้ออื่นผิดเพราะอะไร:
• ข้อ ข. (Minipills): ไม่ตรงกับหลักการหรือข้อบ่งใช้ที่ถูกต้องตามโจทย์กำหนด
• ข้อ ค. (DMPA IM): ไม่ตรงกับหลักการหรือข้อบ่งใช้ที่ถูกต้องตามโจทย์กำหนด
• ข้อ ง. (DMPA SC): ไม่ตรงกับหลักการหรือข้อบ่งใช้ที่ถูกต้องตามโจทย์กำหนด
• ข้อ จ. (ห่วงคุมกำเนิด): ไม่ตรงกับหลักการหรือข้อบ่งใช้ที่ถูกต้องตามโจทย์กำหนด</t>
        </is>
      </c>
      <c r="L88" s="186" t="n"/>
      <c r="M88" s="186" t="inlineStr">
        <is>
          <t>Gynaecologic &amp; Genitourinary</t>
        </is>
      </c>
      <c r="N88" s="186" t="inlineStr">
        <is>
          <t>Oral contraceptive</t>
        </is>
      </c>
      <c r="O88" s="185" t="inlineStr">
        <is>
          <t>Clinic</t>
        </is>
      </c>
      <c r="P88" s="186" t="inlineStr">
        <is>
          <t>[SOURCE: Pharma Plus เล่มม่วง 2 - ข้อสอบย้อนหลังปี 2558 วันที่ 1 ข้อ 80]</t>
        </is>
      </c>
      <c r="Q88" s="185" t="inlineStr">
        <is>
          <t>ข้อสอบจริง</t>
        </is>
      </c>
      <c r="R88" s="185" t="inlineStr">
        <is>
          <t>2558</t>
        </is>
      </c>
      <c r="S88" s="185" t="n"/>
    </row>
    <row r="89" ht="24" customHeight="1" s="49">
      <c r="A89" s="187" t="n">
        <v>87</v>
      </c>
      <c r="B89" s="186" t="n"/>
      <c r="C89" s="186" t="inlineStr">
        <is>
          <t>[กรณีศึกษา 10] ข้อใดไม่เกี่ยวกับเลือดออกกะปริบกะปรอย</t>
        </is>
      </c>
      <c r="D89" s="186" t="n"/>
      <c r="E89" s="186" t="inlineStr">
        <is>
          <t>ปริมาณฮอร์โมน estrogen ต่ำ</t>
        </is>
      </c>
      <c r="F89" s="186" t="inlineStr">
        <is>
          <t>ลืมกิน</t>
        </is>
      </c>
      <c r="G89" s="186" t="inlineStr">
        <is>
          <t>กินยา rifampicin ร่วมด้วย</t>
        </is>
      </c>
      <c r="H89" s="186" t="inlineStr">
        <is>
          <t>กินยา ketoconazole ร่วมด้วย</t>
        </is>
      </c>
      <c r="I89" s="188" t="inlineStr">
        <is>
          <t>กินยาคุมในช่วง 2-3 เดือนแรก</t>
        </is>
      </c>
      <c r="J89" s="185" t="inlineStr">
        <is>
          <t>4</t>
        </is>
      </c>
      <c r="K89" s="186" t="inlineStr">
        <is>
          <t>✅ คำตอบที่ถูกต้อง: ข้อ ง. กินยา ketoconazole ร่วมด้วย
🎯 ทำไมข้อนี้ถึงถูก:
🔍 ข้ออื่นผิดเพราะอะไร:
🔍 ข้ออื่นผิดเพราะอะไร:
• ข้อ ก. (ปริมาณฮอร์โมน estrogen ต่ำ): ไม่ตรงกับหลักการหรือข้อบ่งใช้ที่ถูกต้องตามโจทย์กำหนด
• ข้อ ข. (ลืมกิน): ไม่ตรงกับหลักการหรือข้อบ่งใช้ที่ถูกต้องตามโจทย์กำหนด
• ข้อ ค. (กินยา rifampicin ร่วมด้วย): ไม่ตรงกับหลักการหรือข้อบ่งใช้ที่ถูกต้องตามโจทย์กำหนด
• ข้อ จ. (กินยาคุมในช่วง 2-3 เดือนแรก): ไม่ตรงกับหลักการหรือข้อบ่งใช้ที่ถูกต้องตามโจทย์กำหนด</t>
        </is>
      </c>
      <c r="L89" s="186" t="n"/>
      <c r="M89" s="186" t="inlineStr">
        <is>
          <t>Gynaecologic &amp; Genitourinary</t>
        </is>
      </c>
      <c r="N89" s="186" t="inlineStr">
        <is>
          <t>Oral contraceptive</t>
        </is>
      </c>
      <c r="O89" s="185" t="inlineStr">
        <is>
          <t>Clinic</t>
        </is>
      </c>
      <c r="P89" s="186" t="inlineStr">
        <is>
          <t>[SOURCE: Pharma Plus เล่มม่วง 2 - ข้อสอบย้อนหลังปี 2558 วันที่ 1 ข้อ 81]</t>
        </is>
      </c>
      <c r="Q89" s="185" t="inlineStr">
        <is>
          <t>ข้อสอบจริง</t>
        </is>
      </c>
      <c r="R89" s="185" t="inlineStr">
        <is>
          <t>2558</t>
        </is>
      </c>
      <c r="S89" s="185" t="n"/>
    </row>
    <row r="90" ht="24" customHeight="1" s="49">
      <c r="A90" s="187" t="n">
        <v>88</v>
      </c>
      <c r="B90" s="186" t="inlineStr">
        <is>
          <t>[สถานการณ์]
หญิงอายุ 27 ปี รับประทานยาคุมกำเนิดชนิดฮอร์โมนรวม (Ethinylestradiol 35 mcg + Cyproterone acetate 2 mg) เพื่อคุมกำเนิดและรักษาสิวฮอร์โมน</t>
        </is>
      </c>
      <c r="C90" s="186" t="inlineStr">
        <is>
          <t>คำถาม: ข้อใดเป็นข้อห้ามใช้ยาคุมกำเนิดรวมตาม WHO Category 4 (Unacceptable health risk)</t>
        </is>
      </c>
      <c r="D90" s="186" t="n"/>
      <c r="E90" s="186" t="inlineStr">
        <is>
          <t>สูบบุหรี่ 10 มวน/วัน</t>
        </is>
      </c>
      <c r="F90" s="186" t="inlineStr">
        <is>
          <t>เป็นโรคเส้นเลือดขอด</t>
        </is>
      </c>
      <c r="G90" s="186" t="inlineStr">
        <is>
          <t>เป็นโรคไมเกรนแบบมีออร่า</t>
        </is>
      </c>
      <c r="H90" s="186" t="inlineStr">
        <is>
          <t>ไขมันในเลือดผิดปกติ</t>
        </is>
      </c>
      <c r="I90" s="188" t="inlineStr">
        <is>
          <t>BMI = 28 kg/m2</t>
        </is>
      </c>
      <c r="J90" s="185" t="inlineStr">
        <is>
          <t>3</t>
        </is>
      </c>
      <c r="K90" s="186"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L90" s="186" t="n"/>
      <c r="M90" s="186" t="inlineStr">
        <is>
          <t>Gynaecologic &amp; Genitourinary</t>
        </is>
      </c>
      <c r="N90" s="186" t="inlineStr">
        <is>
          <t>Oral contraceptive</t>
        </is>
      </c>
      <c r="O90" s="185" t="inlineStr">
        <is>
          <t>Clinic</t>
        </is>
      </c>
      <c r="P90" s="186" t="inlineStr">
        <is>
          <t>[SOURCE: Pharma Plus เล่มม่วง 2 - ข้อสอบย้อนหลัง PLE-CC1 ปี 2564 วันที่ 1 ข้อ 45]</t>
        </is>
      </c>
      <c r="Q90" s="185" t="inlineStr">
        <is>
          <t>ข้อสอบจริง</t>
        </is>
      </c>
      <c r="R90" s="185" t="inlineStr">
        <is>
          <t>2564</t>
        </is>
      </c>
      <c r="S90" s="185" t="inlineStr">
        <is>
          <t>CASE_2564_OCP_01</t>
        </is>
      </c>
    </row>
    <row r="91" ht="24" customHeight="1" s="49">
      <c r="A91" s="187" t="n">
        <v>89</v>
      </c>
      <c r="B91" s="186" t="inlineStr">
        <is>
          <t>[สถานการณ์]
หญิงอายุ 27 ปี รับประทานยาคุมกำเนิดชนิดฮอร์โมนรวม (Ethinylestradiol 35 mcg + Cyproterone acetate 2 mg) เพื่อคุมกำเนิดและรักษาสิวฮอร์โมน</t>
        </is>
      </c>
      <c r="C91" s="186" t="inlineStr">
        <is>
          <t>คำถาม: ข้อใดเป็นข้อห้ามใช้ยาคุมกำเนิดรวม ตาม WHO category 4</t>
        </is>
      </c>
      <c r="D91" s="186" t="n"/>
      <c r="E91" s="186" t="inlineStr">
        <is>
          <t>สูบบุหรี่ 10 มวน/วัน</t>
        </is>
      </c>
      <c r="F91" s="186" t="inlineStr">
        <is>
          <t>เป็นโรคเส้นเลือดขอด</t>
        </is>
      </c>
      <c r="G91" s="186" t="inlineStr">
        <is>
          <t>เป็นโรคไมเกรนแบบมีออร่า</t>
        </is>
      </c>
      <c r="H91" s="186" t="inlineStr">
        <is>
          <t>ไขมันในเลือดผิดปกติ</t>
        </is>
      </c>
      <c r="I91" s="188" t="inlineStr">
        <is>
          <t>BMI = 28 kg/m2</t>
        </is>
      </c>
      <c r="J91" s="185" t="inlineStr">
        <is>
          <t>3</t>
        </is>
      </c>
      <c r="K91" s="186"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L91" s="186" t="n"/>
      <c r="M91" s="186" t="inlineStr">
        <is>
          <t>Gynaecologic &amp; Genitourinary</t>
        </is>
      </c>
      <c r="N91" s="186" t="inlineStr">
        <is>
          <t>Oral contraceptive</t>
        </is>
      </c>
      <c r="O91" s="185" t="inlineStr">
        <is>
          <t>Clinic</t>
        </is>
      </c>
      <c r="P91" s="186" t="inlineStr">
        <is>
          <t>[SOURCE: Pharma Plus เล่มม่วง 2 - ข้อสอบย้อนหลัง PLE-CC1 ปี 2564 วันที่ 1 ข้อ 46]</t>
        </is>
      </c>
      <c r="Q91" s="185" t="inlineStr">
        <is>
          <t>ข้อสอบจริง</t>
        </is>
      </c>
      <c r="R91" s="185" t="inlineStr">
        <is>
          <t>2564</t>
        </is>
      </c>
      <c r="S91" s="185" t="inlineStr">
        <is>
          <t>CASE_2564_OCP_01</t>
        </is>
      </c>
    </row>
    <row r="92" ht="24" customHeight="1" s="49">
      <c r="A92" s="187" t="n">
        <v>90</v>
      </c>
      <c r="B92" s="186" t="inlineStr">
        <is>
          <t>[สถานการณ์]
หญิงอายุ 27 ปี รับประทานยาคุมกำเนิดชนิดฮอร์โมนรวม (Ethinylestradiol 35 mcg + Cyproterone acetate 2 mg) เพื่อคุมกำเนิดและรักษาสิวฮอร์โมน</t>
        </is>
      </c>
      <c r="C92" s="186" t="inlineStr">
        <is>
          <t>คำถาม: แพทย์จ่าย desogestrel ให้แทน ข้อใดเกี่ยวกับฤทธิ์ของ desogestrel น้อยที่สุด (ไม่มีฤทธิ์นี้)</t>
        </is>
      </c>
      <c r="D92" s="186" t="n"/>
      <c r="E92" s="186" t="inlineStr">
        <is>
          <t>ยับยั้งการตกไข่</t>
        </is>
      </c>
      <c r="F92" s="186" t="inlineStr">
        <is>
          <t>ลดการเคลื่อนไหวของท่อนำรังไข่</t>
        </is>
      </c>
      <c r="G92" s="186" t="inlineStr">
        <is>
          <t>เพิ่มเมื่อกบริเวณปากมดลูก</t>
        </is>
      </c>
      <c r="H92" s="186" t="inlineStr">
        <is>
          <t>ยับยั้ง Aldosterone - induced salt retention</t>
        </is>
      </c>
      <c r="I92" s="188" t="inlineStr">
        <is>
          <t>ลดความหนาของเยื่อบุโพรงมดลูก</t>
        </is>
      </c>
      <c r="J92" s="185" t="inlineStr">
        <is>
          <t>4</t>
        </is>
      </c>
      <c r="K92" s="186"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L92" s="186" t="n"/>
      <c r="M92" s="186" t="inlineStr">
        <is>
          <t>Gynaecologic &amp; Genitourinary</t>
        </is>
      </c>
      <c r="N92" s="186" t="inlineStr">
        <is>
          <t>Oral contraceptive</t>
        </is>
      </c>
      <c r="O92" s="185" t="inlineStr">
        <is>
          <t>Clinic</t>
        </is>
      </c>
      <c r="P92" s="186" t="inlineStr">
        <is>
          <t>[SOURCE: Pharma Plus เล่มม่วง 2 - ข้อสอบย้อนหลัง PLE-CC1 ปี 2564 วันที่ 1 ข้อ 47]</t>
        </is>
      </c>
      <c r="Q92" s="185" t="inlineStr">
        <is>
          <t>ข้อสอบจริง</t>
        </is>
      </c>
      <c r="R92" s="185" t="inlineStr">
        <is>
          <t>2564</t>
        </is>
      </c>
      <c r="S92" s="185" t="inlineStr">
        <is>
          <t>CASE_2564_OCP_01</t>
        </is>
      </c>
    </row>
    <row r="93" ht="24" customHeight="1" s="49">
      <c r="A93" s="187" t="n">
        <v>91</v>
      </c>
      <c r="B93" s="186"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t>
        </is>
      </c>
      <c r="C93" s="186" t="inlineStr">
        <is>
          <t>คำถาม: ต้องปรับสูตรยาคุมกำเนิดในผู้ป่วยรายนี้อย่างไร</t>
        </is>
      </c>
      <c r="D93" s="186" t="n"/>
      <c r="E93" s="186" t="inlineStr">
        <is>
          <t>ไม่ต้องปรับสูตรยาคุมกำเนิดเนื่องจากหลังรับประทานไปแล้วอาการข้างเคียงจะคงดีขึ้น</t>
        </is>
      </c>
      <c r="F93" s="186" t="inlineStr">
        <is>
          <t>เปลี่ยนเป็นสูตร EE 50 mcg + norgestrel</t>
        </is>
      </c>
      <c r="G93" s="186" t="inlineStr">
        <is>
          <t>เปลี่ยนเป็นสูตร EE 30 mcg + levonorgestrel</t>
        </is>
      </c>
      <c r="H93" s="186" t="inlineStr">
        <is>
          <t>เปลี่ยนเป็นสูตร EE 20 mcg + norgestimate</t>
        </is>
      </c>
      <c r="I93" s="188" t="inlineStr">
        <is>
          <t>เปลี่ยนเป็นสูตร EE 20 mcg + drospirenone</t>
        </is>
      </c>
      <c r="J93" s="185" t="inlineStr">
        <is>
          <t>5</t>
        </is>
      </c>
      <c r="K93" s="186"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L93" s="186" t="inlineStr">
        <is>
          <t>Contraception</t>
        </is>
      </c>
      <c r="M93" s="186" t="inlineStr">
        <is>
          <t>Gynaecologic &amp; Genitourinary</t>
        </is>
      </c>
      <c r="N93" s="186" t="inlineStr">
        <is>
          <t>Oral contraceptive</t>
        </is>
      </c>
      <c r="O93" s="185" t="inlineStr">
        <is>
          <t>Clinic</t>
        </is>
      </c>
      <c r="P93" s="186" t="inlineStr">
        <is>
          <t>ข้อสอบเก่า</t>
        </is>
      </c>
      <c r="Q93" s="185" t="inlineStr">
        <is>
          <t>ข้อสอบจริง</t>
        </is>
      </c>
      <c r="R93" s="185" t="inlineStr">
        <is>
          <t>2565</t>
        </is>
      </c>
      <c r="S93" s="185" t="n"/>
    </row>
    <row r="94" ht="24" customHeight="1" s="49">
      <c r="A94" s="187" t="n">
        <v>92</v>
      </c>
      <c r="B94" s="186" t="n"/>
      <c r="C94" s="186" t="inlineStr">
        <is>
          <t>ความแตกต่างอย่างชัดเจนระหว่างยาคุมแบบแผ่นแปะกับแบบเม็ดคือข้อใด</t>
        </is>
      </c>
      <c r="D94" s="186" t="n"/>
      <c r="E94" s="186" t="inlineStr">
        <is>
          <t>แผ่นแปะเลี่ยง first pass metabolism</t>
        </is>
      </c>
      <c r="F94" s="186" t="inlineStr">
        <is>
          <t>แผ่นแปะมีผลในแง่การลดสิวที่ดีกว่าแบบเม็ด</t>
        </is>
      </c>
      <c r="G94" s="186" t="inlineStr">
        <is>
          <t>แผ่นแปะปลดปล่อยยาแบบ first order kinetic</t>
        </is>
      </c>
      <c r="H94" s="186" t="inlineStr">
        <is>
          <t>แผ่นแปะมีประสิทธิภาพในการคุมกำเนิดต่ำกว่าแบบเม็ด</t>
        </is>
      </c>
      <c r="I94" s="188" t="inlineStr">
        <is>
          <t>แผ่นแปะมีผลต่อการเกิดอันตรกิริยากับยาชนิดอื่นได้มากกว่า</t>
        </is>
      </c>
      <c r="J94" s="185" t="inlineStr">
        <is>
          <t>1</t>
        </is>
      </c>
      <c r="K94" s="186"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L94" s="186" t="inlineStr">
        <is>
          <t>Contraception</t>
        </is>
      </c>
      <c r="M94" s="186" t="inlineStr">
        <is>
          <t>Gynaecologic &amp; Genitourinary</t>
        </is>
      </c>
      <c r="N94" s="186" t="inlineStr">
        <is>
          <t>Oral contraceptive</t>
        </is>
      </c>
      <c r="O94" s="185" t="inlineStr">
        <is>
          <t>Clinic</t>
        </is>
      </c>
      <c r="P94" s="186" t="inlineStr">
        <is>
          <t>ข้อสอบเก่า</t>
        </is>
      </c>
      <c r="Q94" s="185" t="inlineStr">
        <is>
          <t>ข้อสอบจริง</t>
        </is>
      </c>
      <c r="R94" s="185" t="inlineStr">
        <is>
          <t>2565</t>
        </is>
      </c>
      <c r="S94" s="185" t="n"/>
    </row>
    <row r="95" ht="24" customHeight="1" s="49">
      <c r="A95" s="187" t="n">
        <v>93</v>
      </c>
      <c r="B95" s="186" t="n"/>
      <c r="C95" s="186" t="inlineStr">
        <is>
          <t>ยาคุมกำเนิดใดที่เหมาะกับคนให้นมบุตร</t>
        </is>
      </c>
      <c r="D95" s="186" t="n"/>
      <c r="E95" s="186" t="inlineStr">
        <is>
          <t>Lynestrenol</t>
        </is>
      </c>
      <c r="F95" s="186" t="inlineStr">
        <is>
          <t>Levonorgestrel</t>
        </is>
      </c>
      <c r="G95" s="186" t="inlineStr">
        <is>
          <t>EE 15 mcg + desogestrel</t>
        </is>
      </c>
      <c r="H95" s="186" t="inlineStr">
        <is>
          <t>EE 20 mcg + drospirenone</t>
        </is>
      </c>
      <c r="I95" s="188" t="inlineStr">
        <is>
          <t>EE 30 mcg + gestodene</t>
        </is>
      </c>
      <c r="J95" s="185" t="inlineStr">
        <is>
          <t>1</t>
        </is>
      </c>
      <c r="K95" s="186"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L95" s="186" t="inlineStr">
        <is>
          <t>Contraception</t>
        </is>
      </c>
      <c r="M95" s="186" t="inlineStr">
        <is>
          <t>Gynaecologic &amp; Genitourinary</t>
        </is>
      </c>
      <c r="N95" s="186" t="inlineStr">
        <is>
          <t>Oral contraceptive</t>
        </is>
      </c>
      <c r="O95" s="185" t="inlineStr">
        <is>
          <t>Clinic</t>
        </is>
      </c>
      <c r="P95" s="186" t="inlineStr">
        <is>
          <t>ข้อสอบเก่า</t>
        </is>
      </c>
      <c r="Q95" s="185" t="inlineStr">
        <is>
          <t>ข้อสอบจริง</t>
        </is>
      </c>
      <c r="R95" s="185" t="inlineStr">
        <is>
          <t>2565</t>
        </is>
      </c>
      <c r="S95" s="185" t="n"/>
    </row>
    <row r="96" ht="24" customHeight="1" s="49">
      <c r="A96" s="187" t="n">
        <v>94</v>
      </c>
      <c r="B96" s="186" t="n"/>
      <c r="C96" s="186" t="inlineStr">
        <is>
          <t>ข้อใดกล่าวผิดเกี่ยวกับภาวะการปวดระดู หรือปวดประจำเดือน</t>
        </is>
      </c>
      <c r="D96" s="186" t="n"/>
      <c r="E96" s="186" t="inlineStr">
        <is>
          <t>มีอาการอยู่ประมาณ 1 วัน อาจพบอาการได้นานถึง 2-3 วัน</t>
        </is>
      </c>
      <c r="F96" s="186" t="inlineStr">
        <is>
          <t>มักเกิดภายใน 6-12 เดือนหลังจากเริ่มมีประจำเดือนครั้งแรก</t>
        </is>
      </c>
      <c r="G96" s="186" t="inlineStr">
        <is>
          <t>อาการจะมากที่สุดในช่วงที่มีเลือดประจำเดือนออกมาก</t>
        </is>
      </c>
      <c r="H96" s="186" t="inlineStr">
        <is>
          <t>สาเหตุเกิดจากการหดรัดตัวของกล้ามเนื้อมดลูกจากการกระตุ้นของสาร Prostaglandin ที่หลั่งออกมาในระหว่างมีประจำเดือน</t>
        </is>
      </c>
      <c r="I96" s="188" t="inlineStr">
        <is>
          <t>มักจะเริ่มแสดงอาการเมื่อเข้าสู่วัยทำงาน และมีการตกไข่อย่างสม่ำเสมอ</t>
        </is>
      </c>
      <c r="J96" s="185" t="inlineStr">
        <is>
          <t>5</t>
        </is>
      </c>
      <c r="K96" s="186" t="inlineStr">
        <is>
          <t>✅ คำตอบที่ถูกต้อง: ข้อ จ. มักจะเริ่มแสดงอาการเมื่อเข้าสู่วัยทำงาน และมีการตกไข่อย่างสม่ำเสมอ
🎯 ทำไมข้อนี้ถึงถูก:
🎯 ทำไมข้อนี้ถึงถูก: อาการปวดระดูปฐมภูมิ (Primary Dysmenorrhea) มักเริ่มเกิดขึ้นตั้งแต่วัยรุ่น (adolescence) ภายใน 6 ถึง 12 เดือนหลังจากเริ่มมีประจำเดือนครั้งแรก (menarche) ซึ่งเป็นช่วงที่รังไข่เริ่มมี ovulatory cycles อย่างสม่ำเสมอ ไม่ได้เพิ่งเริ่มแสดงอาการเมื่อเข้าสู่วัยทำงาน (หากเพิ่งเริ่มมีอาการปวดประจำเดือนรุนแรงในวัยผู้ใหญ่หรือวัยทำงาน มักเป็น Secondary dysmenorrhea จากพยาธิสภาพ เช่น เยื่อบุโพรงมดลูกเจริญผิดที่ endometriosis หรือเนื้องอกมดลูก)
🔍 ข้ออื่นผิดเพราะอะไร:
•
• ข
• ้
• อ
• ก
• .
• :
• ถ
• ู
• ก
• ต
• ้
• อ
• ง
• อ
• า
• ก
• า
• ร
• ป
• ว
• ด
• ร
• ะ
• ด
• ู
• ม
• ั
• ก
• เ
• ร
• ิ
• ่
• ม
• ก
• ่
• อ
• น
• ห
• ร
• ื
• อ
• พ
• ร
• ้
• อ
• ม
• ก
• ั
• บ
• ก
• า
• ร
• ม
• ี
• ป
• ร
• ะ
• จ
• ำ
• เ
• ด
• ื
• อ
• น
• แ
• ล
• ะ
• ม
• ี
• อ
• า
• ก
• า
• ร
• ต
• ่
• อ
• เ
• น
• ื
• ่
• อ
• ง
• ป
• ร
• ะ
• ม
• า
• ณ
• 2
• 4
• 
• 7
• 2
• ช
• ั
• ่
• ว
• โ
• ม
• ง
• (
• 1
• 
• 3
• ว
• ั
• น
• )
•
• ข
• ้
• อ
• ข
• .
• :
• ถ
• ู
• ก
• ต
• ้
• อ
• ง
• ม
• ั
• ก
• เ
• ร
• ิ
• ่
• ม
• เ
• ป
• ็
• น
• ภ
• า
• ย
• ใ
• น
• 6
• 
• 1
• 2
• เ
• ด
• ื
• อ
• น
• ห
• ล
• ั
• ง
• m
• e
• n
• a
• r
• c
• h
• e
• เ
• ม
• ื
• ่
• อ
• ร
• อ
• บ
• ป
• ร
• ะ
• จ
• ำ
• เ
• ด
• ื
• อ
• น
• ม
• ี
• ก
• า
• ร
• ต
• ก
• ไ
• ข
• ่
• ท
• ี
• ่
• ส
• ม
• บ
• ู
• ร
• ณ
• ์
•
• ข
• ้
• อ
• ค
• .
• :
• ถ
• ู
• ก
• ต
• ้
• อ
• ง
• อ
• า
• ก
• า
• ร
• ป
• ว
• ด
• ม
• ั
• ก
• ร
• ุ
• น
• แ
• ร
• ง
• ท
• ี
• ่
• ส
• ุ
• ด
• ใ
• น
• ว
• ั
• น
• แ
• ร
• ก
• แ
• ล
• ะ
• ว
• ั
• น
• ท
• ี
• ่
• ส
• อ
• ง
• ข
• อ
• ง
• ก
• า
• ร
• ม
• ี
• ป
• ร
• ะ
• จ
• ำ
• เ
• ด
• ื
• อ
• น
• ซ
• ึ
• ่
• ง
• ส
• ั
• ม
• พ
• ั
• น
• ธ
• ์
• ก
• ั
• บ
• ช
• ่
• ว
• ง
• ท
• ี
• ่
• ม
• ี
• เ
• ล
• ื
• อ
• ด
• อ
• อ
• ก
• ม
• า
• ก
• แ
• ล
• ะ
• ม
• ี
• ก
• า
• ร
• ห
• ล
• ั
• ่
• ง
• ส
• า
• ร
• p
• r
• o
• s
• t
• a
• g
• l
• a
• n
• d
• i
• n
• s
• ส
• ู
• ง
• ส
• ุ
• ด
•
• ข
• ้
• อ
• ง
• .
• :
• ถ
• ู
• ก
• ต
• ้
• อ
• ง
• พ
• ย
• า
• ธ
• ิ
• ส
• ร
• ี
• ร
• ว
• ิ
• ท
• ย
• า
• เ
• ก
• ิ
• ด
• จ
• า
• ก
• ก
• า
• ร
• ห
• ล
• ั
• ่
• ง
• P
• r
• o
• s
• t
• a
• g
• l
• a
• n
• d
• i
• n
• F
• 2
• 
• a
• l
• p
• h
• a
• (
• P
• G
• F
• 2
• a
• )
• จ
• า
• ก
• s
• e
• c
• r
• e
• t
• o
• r
• y
• e
• n
• d
• o
• m
• e
• t
• r
• i
• u
• m
• ก
• ร
• ะ
• ต
• ุ
• ้
• น
• ใ
• ห
• ้
• m
• y
• o
• m
• e
• t
• r
• i
• u
• m
• ห
• ด
• เ
• ก
• ร
• ็
• ง
• ต
• ั
• ว
• แ
• ล
• ะ
• เ
• ก
• ิ
• ด
• u
• t
• e
• r
• i
• n
• e
• i
• s
• c
• h
• e
• m
• i
• a</t>
        </is>
      </c>
      <c r="L96" s="186" t="n"/>
      <c r="M96" s="186" t="inlineStr">
        <is>
          <t>Gynaecologic &amp; Genitourinary</t>
        </is>
      </c>
      <c r="N96" s="186" t="inlineStr">
        <is>
          <t>Dysmenorrhea</t>
        </is>
      </c>
      <c r="O96" s="185" t="inlineStr">
        <is>
          <t>Clinic</t>
        </is>
      </c>
      <c r="P96" s="186" t="inlineStr">
        <is>
          <t>[SOURCE: Mock Pharmtutor 2024 Set 1 ข้อ 66]</t>
        </is>
      </c>
      <c r="Q96" s="185" t="inlineStr">
        <is>
          <t>ข้อสอบจำลอง</t>
        </is>
      </c>
      <c r="R96" s="185" t="inlineStr">
        <is>
          <t>Mock Pharmtutor 2024</t>
        </is>
      </c>
      <c r="S96" s="185" t="n"/>
    </row>
    <row r="97" ht="24" customHeight="1" s="49">
      <c r="A97" s="187" t="n">
        <v>95</v>
      </c>
      <c r="B97" s="186" t="n"/>
      <c r="C97" s="186" t="inlineStr">
        <is>
          <t>ข้อใดไม่ใช่การรักษาภาวะการปวดระดู</t>
        </is>
      </c>
      <c r="D97" s="186" t="n"/>
      <c r="E97" s="186" t="inlineStr">
        <is>
          <t>การรับประทานยาในกลุ่มแก้อักเสบที่ไม่ใช่สเตรียรอยด์</t>
        </is>
      </c>
      <c r="F97" s="186" t="inlineStr">
        <is>
          <t>การประคบเย็น</t>
        </is>
      </c>
      <c r="G97" s="186" t="inlineStr">
        <is>
          <t>การใช้คลื่นความถี่สูงในการรักษาการปวด</t>
        </is>
      </c>
      <c r="H97" s="186" t="inlineStr">
        <is>
          <t>การใช้ห่วงคุมกำเนิด</t>
        </is>
      </c>
      <c r="I97" s="188" t="inlineStr">
        <is>
          <t>การรับประทานยาคุมกำเนิดชนิด progestin</t>
        </is>
      </c>
      <c r="J97" s="185" t="inlineStr">
        <is>
          <t>2</t>
        </is>
      </c>
      <c r="K97" s="186" t="inlineStr">
        <is>
          <t>✅ คำตอบที่ถูกต้อง: ข้อ ข. การประคบเย็น
🎯 ทำไมข้อนี้ถึงถูก:
🎯 ทำไมข้อนี้ถึงถูก: การรักษาภาวะปวดระดูโดยไม่ใช้ยาที่ถูกต้องคือ "การประคบร้อน" (local heat therapy เช่น ถุงน้ำร้อน หรือแผ่นแปะความร้อน) เพื่อช่วยคลายการหดเกร็งของกล้ามเนื้อมดลูกและเพิ่มการไหลเวียนเลือด การประคบเย็น (cold compression) ทำให้หลอดเลือดหดตัว (vasoconstriction) และเพิ่มอาการเกร็งของกล้ามเนื้อ จึงทำให้อาการปวดระดูรุนแรงขึ้น ไม่ใช้รักษาภาวะนี้
🔍 ข้ออื่นผิดเพราะอะไร:
•
• ข
• ้
• อ
• ก
• .
• (
• ก
• า
• ร
• ร
• ั
• บ
• ป
• ร
• ะ
• ท
• า
• น
• ย
• า
• ใ
• น
• ก
• ล
• ุ
• ่
• ม
• แ
• ก
• ้
• อ
• ั
• ก
• เ
• ส
• บ
• ท
• ี
• ่
• ไ
• ม
• ่
• ใ
• ช
• ่
• ส
• เ
• ต
• ร
• ี
• ย
• ร
• อ
• ย
• ด
• ์
• )
• :
• N
• S
• A
• I
• D
• s
• (
• เ
• ช
• ่
• น
• I
• b
• u
• p
• r
• o
• f
• e
• n
• ,
• M
• e
• f
• e
• n
• a
• m
• i
• c
• a
• c
• i
• d
• ,
• N
• a
• p
• r
• o
• x
• e
• n
• )
• เ
• ป
• ็
• น
• ย
• า
• f
• i
• r
• s
• t
• 
• l
• i
• n
• e
• t
• r
• e
• a
• t
• m
• e
• n
• t
• ใ
• น
• ก
• า
• ร
• ย
• ั
• บ
• ย
• ั
• ้
• ง
• เ
• อ
• น
• ไ
• ซ
• ม
• ์
• C
• O
• X
• ล
• ด
• ก
• า
• ร
• ส
• ร
• ้
• า
• ง
• p
• r
• o
• s
• t
• a
• g
• l
• a
• n
• d
• i
• n
•
• ข
• ้
• อ
• ค
• .
• (
• ก
• า
• ร
• ใ
• ช
• ้
• ค
• ล
• ื
• ่
• น
• ค
• ว
• า
• ม
• ถ
• ี
• ่
• ส
• ู
• ง
• ใ
• น
• ก
• า
• ร
• ร
• ั
• ก
• ษ
• า
• ก
• า
• ร
• ป
• ว
• ด
• )
• :
• T
• r
• a
• n
• s
• c
• u
• t
• a
• n
• e
• o
• u
• s
• E
• l
• e
• c
• t
• r
• i
• c
• a
• l
• N
• e
• r
• v
• e
• S
• t
• i
• m
• u
• l
• a
• t
• i
• o
• n
• (
• T
• E
• N
• S
• )
• เ
• ป
• ็
• น
• ก
• า
• ร
• ร
• ั
• ก
• ษ
• า
• เ
• ส
• ร
• ิ
• ม
• แ
• บ
• บ
• n
• o
• n
• 
• p
• h
• a
• r
• m
• a
• c
• o
• l
• o
• g
• i
• c
• ท
• ี
• ่
• ช
• ่
• ว
• ย
• ร
• ะ
• ง
• ั
• บ
• ก
• า
• ร
• ส
• ่
• ง
• ส
• ั
• ญ
• ญ
• า
• ณ
• ป
• ว
• ด
• ต
• า
• ม
• g
• a
• t
• e
• c
• o
• n
• t
• r
• o
• l
• t
• h
• e
• o
• r
• y
•
• ข
• ้
• อ
• ง
• .
• (
• ก
• า
• ร
• ใ
• ช
• ้
• ห
• ่
• ว
• ง
• ค
• ุ
• ม
• ก
• ำ
• เ
• น
• ิ
• ด
• )
• :
• L
• e
• v
• o
• n
• o
• r
• g
• e
• s
• t
• r
• e
• l
• 
• r
• e
• l
• e
• a
• s
• i
• n
• g
• I
• n
• t
• r
• a
• u
• t
• e
• r
• i
• n
• e
• D
• e
• v
• i
• c
• e
• (
• L
• N
• G
• 
• I
• U
• D
• )
• ช
• ่
• ว
• ย
• ท
• ำ
• ใ
• ห
• ้
• เ
• ย
• ื
• ่
• อ
• บ
• ุ
• โ
• พ
• ร
• ง
• ม
• ด
• ล
• ู
• ก
• ฝ
• ่
• อ
• บ
• า
• ง
• ล
• ง
• ล
• ด
• ป
• ร
• ิ
• ม
• า
• ณ
• ป
• ร
• ะ
• จ
• ำ
• เ
• ด
• ื
• อ
• น
• แ
• ล
• ะ
• ล
• ด
• อ
• า
• ก
• า
• ร
• ป
• ว
• ด
• ร
• ะ
• ด
• ู
• ไ
• ด
• ้
• อ
• ย
• ่
• า
• ง
• ม
• ี
• ป
• ร
• ะ
• ส
• ิ
• ท
• ธ
• ิ
• ภ
• า
• พ
•
• ข
• ้
• อ
• จ
• .
• (
• ก
• า
• ร
• ร
• ั
• บ
• ป
• ร
• ะ
• ท
• า
• น
• ย
• า
• ค
• ุ
• ม
• ก
• ำ
• เ
• น
• ิ
• ด
• ช
• น
• ิ
• ด
• p
• r
• o
• g
• e
• s
• t
• i
• n
• )
• :
• P
• r
• o
• g
• e
• s
• t
• i
• n
• 
• o
• n
• l
• y
• p
• i
• l
• l
• s
• ห
• ร
• ื
• อ
• ฮ
• อ
• ร
• ์
• โ
• ม
• น
• ค
• ุ
• ม
• ก
• ำ
• เ
• น
• ิ
• ด
• ช
• ่
• ว
• ย
• ย
• ั
• บ
• ย
• ั
• ้
• ง
• ก
• า
• ร
• ต
• ก
• ไ
• ข
• ่
• แ
• ล
• ะ
• ล
• ด
• ก
• า
• ร
• ส
• ร
• ้
• า
• ง
• p
• r
• o
• s
• t
• a
• g
• l
• a
• n
• d
• i
• n
• ใ
• น
• ม
• ด
• ล
• ู
• ก</t>
        </is>
      </c>
      <c r="L97" s="186" t="n"/>
      <c r="M97" s="186" t="inlineStr">
        <is>
          <t>Gynaecologic &amp; Genitourinary</t>
        </is>
      </c>
      <c r="N97" s="186" t="inlineStr">
        <is>
          <t>Dysmenorrhea</t>
        </is>
      </c>
      <c r="O97" s="185" t="inlineStr">
        <is>
          <t>Clinic</t>
        </is>
      </c>
      <c r="P97" s="186" t="inlineStr">
        <is>
          <t>[SOURCE: Mock Pharmtutor 2024 Set 1 ข้อ 67]</t>
        </is>
      </c>
      <c r="Q97" s="185" t="inlineStr">
        <is>
          <t>ข้อสอบจำลอง</t>
        </is>
      </c>
      <c r="R97" s="185" t="inlineStr">
        <is>
          <t>Mock Pharmtutor 2024</t>
        </is>
      </c>
      <c r="S97" s="185" t="n"/>
    </row>
    <row r="98" ht="24" customHeight="1" s="49">
      <c r="A98" s="187" t="n">
        <v>96</v>
      </c>
      <c r="B98" s="186" t="n"/>
      <c r="C98" s="186" t="inlineStr">
        <is>
          <t>ภาวะใดต่อไปนี้สามารถใช้ฮอร์โมนในการรักษาหรือทดแทนในกลุ่มที่ขาดฮอร์โมนได้</t>
        </is>
      </c>
      <c r="D98" s="186" t="n"/>
      <c r="E98" s="186" t="inlineStr">
        <is>
          <t>มะเร็งเต้านม</t>
        </is>
      </c>
      <c r="F98" s="186" t="inlineStr">
        <is>
          <t>เบาหวานร่วมกับภาวะไขมันในเลือดสูง</t>
        </is>
      </c>
      <c r="G98" s="186" t="inlineStr">
        <is>
          <t>ภาวะลิ่มเลือดอุดตันหลอดเลือดดำ หรือภาวะหลอดเลือดดำอักเสบ</t>
        </is>
      </c>
      <c r="H98" s="186" t="inlineStr">
        <is>
          <t>ภาวะตับอักเสบเฉียบพลัน</t>
        </is>
      </c>
      <c r="I98" s="188" t="inlineStr">
        <is>
          <t>เลือดออกผิดปกติทางชองคลอดโดยไม่ทราบสาเหตุ</t>
        </is>
      </c>
      <c r="J98" s="185" t="inlineStr">
        <is>
          <t>2</t>
        </is>
      </c>
      <c r="K98" s="186" t="inlineStr">
        <is>
          <t>✅ คำตอบที่ถูกต้อง: ข้อ ข. เบาหวานร่วมกับภาวะไขมันในเลือดสูง
🎯 ทำไมข้อนี้ถึงถูก:
🎯 ทำไมข้อนี้ถึงถูก: ภาวะเบาหวานร่วมกับไขมันในเลือดสูงไม่ใช่ข้อห้ามใช้เด็ดขาด (absolute contraindication) ของการให้ฮอร์โมนทดแทนในสตรีวัยหมดระดู (Menopausal Hormone Therapy: MHT) หากผู้ป่วยคุมระดับน้ำตาลและไขมันได้ดี สามารถพิจารณาใช้ฮอร์โมนได้โดยเฉพาะ transdermal estrogen ซึ่งไม่ผ่าน first-pass metabolism ในตับและไม่เพิ่มระดับ triglyceride ในเลือด ขณะที่ตัวเลือกอื่นเป็นข้อห้ามใช้เด็ดขาดทั้งหมด
🔍 ข้ออื่นผิดเพราะอะไร:
•
• ข
• ้
• อ
• ก
• .
• (
• ม
• ะ
• เ
• ร
• ็
• ง
• เ
• ต
• ้
• า
• น
• ม
• )
• :
• ม
• ะ
• เ
• ร
• ็
• ง
• เ
• ต
• ้
• า
• น
• ม
• (
• k
• n
• o
• w
• n
• o
• r
• s
• u
• s
• p
• e
• c
• t
• e
• d
• b
• r
• e
• a
• s
• t
• c
• a
• n
• c
• e
• r
• )
• เ
• ป
• ็
• น
• ข
• ้
• อ
• ห
• ้
• า
• ม
• ใ
• ช
• ้
• เ
• ด
• ็
• ด
• ข
• า
• ด
• เ
• น
• ื
• ่
• อ
• ง
• จ
• า
• ก
• เ
• อ
• ส
• โ
• ต
• ร
• เ
• จ
• น
• ก
• ร
• ะ
• ต
• ุ
• ้
• น
• ก
• า
• ร
• เ
• จ
• ร
• ิ
• ญ
• ข
• อ
• ง
• เ
• ซ
• ล
• ล
• ์
• ม
• ะ
• เ
• ร
• ็
• ง
• ช
• น
• ิ
• ด
• h
• o
• r
• m
• o
• n
• e
• r
• e
• c
• e
• p
• t
• o
• r
• 
• p
• o
• s
• i
• t
• i
• v
• e
•
• ข
• ้
• อ
• ค
• .
• (
• ภ
• า
• ว
• ะ
• ล
• ิ
• ่
• ม
• เ
• ล
• ื
• อ
• ด
• อ
• ุ
• ด
• ต
• ั
• น
• ห
• ล
• อ
• ด
• เ
• ล
• ื
• อ
• ด
• ด
• ำ
• ห
• ร
• ื
• อ
• ภ
• า
• ว
• ะ
• ห
• ล
• อ
• ด
• เ
• ล
• ื
• อ
• ด
• ด
• ำ
• อ
• ั
• ก
• เ
• ส
• บ
• )
• :
• A
• c
• t
• i
• v
• e
• v
• e
• n
• o
• u
• s
• t
• h
• r
• o
• m
• b
• o
• e
• m
• b
• o
• l
• i
• s
• m
• (
• D
• V
• T
• /
• P
• E
• )
• เ
• ป
• ็
• น
• ข
• ้
• อ
• ห
• ้
• า
• ม
• ใ
• ช
• ้
• เ
• ด
• ็
• ด
• ข
• า
• ด
• เ
• พ
• ร
• า
• ะ
• เ
• อ
• ส
• โ
• ต
• ร
• เ
• จ
• น
• เ
• พ
• ิ
• ่
• ม
• ก
• า
• ร
• ส
• ั
• ง
• เ
• ค
• ร
• า
• ะ
• ห
• ์
• p
• r
• o
• c
• o
• a
• g
• u
• l
• a
• n
• t
• c
• l
• o
• t
• t
• i
• n
• g
• f
• a
• c
• t
• o
• r
• s
•
• ข
• ้
• อ
• ง
• .
• (
• ภ
• า
• ว
• ะ
• ต
• ั
• บ
• อ
• ั
• ก
• เ
• ส
• บ
• เ
• ฉ
• ี
• ย
• บ
• พ
• ล
• ั
• น
• )
• :
• A
• c
• t
• i
• v
• e
• o
• r
• a
• c
• u
• t
• e
• l
• i
• v
• e
• r
• d
• i
• s
• e
• a
• s
• e
• เ
• ป
• ็
• น
• ข
• ้
• อ
• ห
• ้
• า
• ม
• ใ
• ช
• ้
• เ
• ด
• ็
• ด
• ข
• า
• ด
• เ
• น
• ื
• ่
• อ
• ง
• จ
• า
• ก
• ฮ
• อ
• ร
• ์
• โ
• ม
• น
• ถ
• ู
• ก
• เ
• ม
• แ
• ท
• บ
• อ
• ไ
• ล
• ต
• ์
• ท
• ี
• ่
• ต
• ั
• บ
• แ
• ล
• ะ
• อ
• า
• จ
• ท
• ำ
• ใ
• ห
• ้
• ต
• ั
• บ
• ท
• ำ
• ง
• า
• น
• บ
• ก
• พ
• ร
• ่
• อ
• ง
• ร
• ุ
• น
• แ
• ร
• ง
• ข
• ึ
• ้
• น
•
• ข
• ้
• อ
• จ
• .
• (
• เ
• ล
• ื
• อ
• ด
• อ
• อ
• ก
• ผ
• ิ
• ด
• ป
• ก
• ต
• ิ
• ท
• า
• ง
• ช
• อ
• ง
• ค
• ล
• อ
• ด
• โ
• ด
• ย
• ไ
• ม
• ่
• ท
• ร
• า
• บ
• ส
• า
• เ
• ห
• ต
• ุ
• )
• :
• U
• n
• d
• i
• a
• g
• n
• o
• s
• e
• d
• a
• b
• n
• o
• r
• m
• a
• l
• g
• e
• n
• i
• t
• a
• l
• b
• l
• e
• e
• d
• i
• n
• g
• เ
• ป
• ็
• น
• ข
• ้
• อ
• ห
• ้
• า
• ม
• ใ
• ช
• ้
• เ
• ด
• ็
• ด
• ข
• า
• ด
• ต
• ้
• อ
• ง
• ต
• ร
• ว
• จ
• ว
• ิ
• น
• ิ
• จ
• ฉ
• ั
• ย
• เ
• พ
• ื
• ่
• อ
• แ
• ย
• ก
• โ
• ร
• ค
• ม
• ะ
• เ
• ร
• ็
• ง
• เ
• ย
• ื
• ่
• อ
• บ
• ุ
• โ
• พ
• ร
• ง
• ม
• ด
• ล
• ู
• ก
• (
• e
• n
• d
• o
• m
• e
• t
• r
• i
• a
• l
• c
• a
• n
• c
• e
• r
• )
• ก
• ่
• อ
• น
• เ
• ส
• ม
• อ</t>
        </is>
      </c>
      <c r="L98" s="186" t="n"/>
      <c r="M98" s="186" t="inlineStr">
        <is>
          <t>Gynaecologic &amp; Genitourinary</t>
        </is>
      </c>
      <c r="N98" s="186" t="inlineStr">
        <is>
          <t>Hormonal replacement (HRT)</t>
        </is>
      </c>
      <c r="O98" s="185" t="inlineStr">
        <is>
          <t>Clinic</t>
        </is>
      </c>
      <c r="P98" s="186" t="inlineStr">
        <is>
          <t>[SOURCE: Mock Pharmtutor 2024 Set 1 ข้อ 69]</t>
        </is>
      </c>
      <c r="Q98" s="185" t="inlineStr">
        <is>
          <t>ข้อสอบจำลอง</t>
        </is>
      </c>
      <c r="R98" s="185" t="inlineStr">
        <is>
          <t>Mock Pharmtutor 2024</t>
        </is>
      </c>
      <c r="S98" s="185" t="n"/>
    </row>
    <row r="99" ht="24" customHeight="1" s="49">
      <c r="A99" s="187" t="n">
        <v>97</v>
      </c>
      <c r="B99" s="186" t="n"/>
      <c r="C99" s="186" t="inlineStr">
        <is>
          <t>ปัจจัยใดบ้างที่ส่งผลต่อภาวะกลั้นปัสสาวะไม่ได้</t>
        </is>
      </c>
      <c r="D99" s="186" t="n"/>
      <c r="E99" s="186" t="inlineStr">
        <is>
          <t>การดื่มเครื่องดื่มที่มีคาเฟอีน</t>
        </is>
      </c>
      <c r="F99" s="186" t="inlineStr">
        <is>
          <t>ภาวะอ้วน</t>
        </is>
      </c>
      <c r="G99" s="186" t="inlineStr">
        <is>
          <t>กล้ามเนื้ออุ้งเชิงกรานหดตัว</t>
        </is>
      </c>
      <c r="H99" s="186" t="inlineStr">
        <is>
          <t>ข้อ a และ b</t>
        </is>
      </c>
      <c r="I99" s="188" t="inlineStr">
        <is>
          <t>ถูกทุกข้อ</t>
        </is>
      </c>
      <c r="J99" s="185" t="inlineStr">
        <is>
          <t>4</t>
        </is>
      </c>
      <c r="K99" s="186" t="inlineStr">
        <is>
          <t>✅ คำตอบที่ถูกต้อง: ข้อ ง. ข้อ a และ b
🎯 ทำไมข้อนี้ถึงถูก:
🎯 ทำไมข้อนี้ถึงถูก: ปัจจัยเสี่ยงที่ทำให้เกิดภาวะกลั้นปัสสาวะไม่ได้ (Urinary Incontinence) ได้แก่ การดื่มคาเฟอีน (caffeine มีฤทธิ์ขับปัสสาวะและกระตุ้นการบีบตัวของ detrusor muscle ทำให้เกิด urgency) และภาวะอ้วน (obesity เพิ่มแรงดันในช่องท้อง intra-abdominal pressure กดทับกระเพาะปัสสาวะทำให้เกิด stress incontinence) ส่วนกล้ามเนื้ออุ้งเชิงกรานหดตัวเป็นกลไกปกติที่ช่วยกลั้นปัสสาวะ ไม่ใช่สาเหตุที่ทำให้กลั้นไม่ได้
🔍 ข้ออื่นผิดเพราะอะไร:
•
• ข
• ้
• อ
• ก
• .
• (
• ก
• า
• ร
• ด
• ื
• ่
• ม
• เ
• ค
• ร
• ื
• ่
• อ
• ง
• ด
• ื
• ่
• ม
• ท
• ี
• ่
• ม
• ี
• ค
• า
• เ
• ฟ
• อ
• ี
• น
• )
• :
• เ
• ป
• ็
• น
• ป
• ั
• จ
• จ
• ั
• ย
• เ
• ส
• ี
• ่
• ย
• ง
• ท
• ี
• ่
• ถ
• ู
• ก
• ต
• ้
• อ
• ง
• แ
• ต
• ่
• ย
• ั
• ง
• ม
• ี
• ภ
• า
• ว
• ะ
• อ
• ้
• ว
• น
• ใ
• น
• ข
• ้
• อ
• ข
• อ
• ี
• ก
• ด
• ้
• ว
• ย
• จ
• ึ
• ง
• ต
• อ
• บ
• เ
• ฉ
• พ
• า
• ะ
• ข
• ้
• อ
• ก
• ไ
• ม
• ่
• ค
• ร
• บ
• ถ
• ้
• ว
• น
•
• ข
• ้
• อ
• ข
• .
• (
• ภ
• า
• ว
• ะ
• อ
• ้
• ว
• น
• )
• :
• เ
• ป
• ็
• น
• ป
• ั
• จ
• จ
• ั
• ย
• เ
• ส
• ี
• ่
• ย
• ง
• ท
• ี
• ่
• ถ
• ู
• ก
• ต
• ้
• อ
• ง
• แ
• ต
• ่
• ย
• ั
• ง
• ม
• ี
• ค
• า
• เ
• ฟ
• อ
• ี
• น
• ใ
• น
• ข
• ้
• อ
• ก
• ร
• ่
• ว
• ม
• ด
• ้
• ว
• ย
•
• ข
• ้
• อ
• ค
• .
• (
• ก
• ล
• ้
• า
• ม
• เ
• น
• ื
• ้
• อ
• อ
• ุ
• ้
• ง
• เ
• ช
• ิ
• ง
• ก
• ร
• า
• น
• ห
• ด
• ต
• ั
• ว
• )
• :
• ผ
• ิ
• ด
• ก
• า
• ร
• ห
• ด
• ต
• ั
• ว
• ข
• อ
• ง
• p
• e
• l
• v
• i
• c
• f
• l
• o
• o
• r
• m
• u
• s
• c
• l
• e
• s
• ช
• ่
• ว
• ย
• พ
• ย
• ุ
• ง
• ท
• ่
• อ
• ป
• ั
• ส
• ส
• า
• ว
• ะ
• แ
• ล
• ะ
• ป
• ิ
• ด
• ก
• ั
• ้
• น
• ไ
• ม
• ่
• ใ
• ห
• ้
• ป
• ั
• ส
• ส
• า
• ว
• ะ
• เ
• ล
• ็
• ด
• ป
• ั
• จ
• จ
• ั
• ย
• ท
• ี
• ่
• ท
• ำ
• ใ
• ห
• ้
• ก
• ล
• ั
• ้
• น
• ไ
• ม
• ่
• ไ
• ด
• ้
• ค
• ื
• อ
• ก
• ล
• ้
• า
• ม
• เ
• น
• ื
• ้
• อ
• อ
• ุ
• ้
• ง
• เ
• ช
• ิ
• ง
• ก
• ร
• า
• น
• อ
• ่
• อ
• น
• แ
• ร
• ง
• ห
• ร
• ื
• อ
• ห
• ย
• ่
• อ
• น
• ย
• า
• น
• (
• p
• e
• l
• v
• i
• c
• f
• l
• o
• o
• r
• m
• u
• s
• c
• l
• e
• w
• e
• a
• k
• n
• e
• s
• s
• )
•
• ข
• ้
• อ
• จ
• .
• (
• ถ
• ู
• ก
• ท
• ุ
• ก
• ข
• ้
• อ
• )
• :
• ผ
• ิ
• ด
• เ
• น
• ื
• ่
• อ
• ง
• จ
• า
• ก
• ข
• ้
• อ
• ค
• ไ
• ม
• ่
• ใ
• ช
• ่
• ป
• ั
• จ
• จ
• ั
• ย
• ท
• ี
• ่
• ส
• ่
• ง
• ผ
• ล
• เ
• ส
• ี
• ย
• ต
• ่
• อ
• ก
• า
• ร
• ก
• ล
• ั
• ้
• น
• ป
• ั
• ส
• ส
• า
• ว
• ะ</t>
        </is>
      </c>
      <c r="L99" s="186" t="n"/>
      <c r="M99" s="186" t="inlineStr">
        <is>
          <t>Gynaecologic &amp; Genitourinary</t>
        </is>
      </c>
      <c r="N99" s="186" t="inlineStr">
        <is>
          <t>Urinary incontinence &amp; BPH</t>
        </is>
      </c>
      <c r="O99" s="185" t="inlineStr">
        <is>
          <t>Clinic</t>
        </is>
      </c>
      <c r="P99" s="186" t="inlineStr">
        <is>
          <t>[SOURCE: Mock Pharmtutor 2024 Set 1 ข้อ 72]</t>
        </is>
      </c>
      <c r="Q99" s="185" t="inlineStr">
        <is>
          <t>ข้อสอบจำลอง</t>
        </is>
      </c>
      <c r="R99" s="185" t="inlineStr">
        <is>
          <t>Mock Pharmtutor 2024</t>
        </is>
      </c>
      <c r="S99" s="185" t="n"/>
    </row>
    <row r="100" ht="24" customHeight="1" s="49">
      <c r="A100" s="187" t="n">
        <v>98</v>
      </c>
      <c r="B100" s="186" t="n"/>
      <c r="C100" s="186" t="inlineStr">
        <is>
          <t>ยาในข้อใดสามารถรักษาภาวะกลั้นปัสสาวะไม่ได้</t>
        </is>
      </c>
      <c r="D100" s="186" t="n"/>
      <c r="E100" s="186" t="inlineStr">
        <is>
          <t>Furosemide</t>
        </is>
      </c>
      <c r="F100" s="186" t="inlineStr">
        <is>
          <t>Enalapril</t>
        </is>
      </c>
      <c r="G100" s="186" t="inlineStr">
        <is>
          <t>Duloxetine</t>
        </is>
      </c>
      <c r="H100" s="186" t="inlineStr">
        <is>
          <t>Venlafaxine</t>
        </is>
      </c>
      <c r="I100" s="188" t="inlineStr">
        <is>
          <t>Nortriptyline</t>
        </is>
      </c>
      <c r="J100" s="185" t="inlineStr">
        <is>
          <t>3</t>
        </is>
      </c>
      <c r="K100" s="186" t="inlineStr">
        <is>
          <t>✅ คำตอบที่ถูกต้อง: ข้อ ค. Duloxetine
🎯 ทำไมข้อนี้ถึงถูก:
🎯 ทำไมข้อนี้ถึงถูก: Duloxetine เป็นยาในกลุ่ม Serotonin-Norepinephrine Reuptake Inhibitor (SNRI) ที่มีข้อบ่งใช้ในการรักษาภาวะปัสสาวะเล็ดขณะไอ จาม หรือออกแรง (Stress Urinary Incontinence: SUI) ในสตรี โดยยับยั้งการดูดกลับของ 5-HT และ NE ใน Onuf nucleus ของไขสันหลังระดับ sacral ทำให้เพิ่มการกระตุ้น pudendal nerve ส่งผลให้ external urethral sphincter บีบตัวแข็งแรงขึ้น
🔍 ข้ออื่นผิดเพราะอะไร:
•
• ข
• ้
• อ
• ก
• .
• (
• F
• u
• r
• o
• s
• e
• m
• i
• d
• e
• )
• :
• เ
• ป
• ็
• น
• ย
• า
• ข
• ั
• บ
• ป
• ั
• ส
• ส
• า
• ว
• ะ
• ก
• ล
• ุ
• ่
• ม
• L
• o
• o
• p
• d
• i
• u
• r
• e
• t
• i
• c
• s
• เ
• พ
• ิ
• ่
• ม
• ป
• ร
• ิ
• ม
• า
• ต
• ร
• ป
• ั
• ส
• ส
• า
• ว
• ะ
• ท
• ำ
• ใ
• ห
• ้
• อ
• า
• ก
• า
• ร
• ป
• ั
• ส
• ส
• า
• ว
• ะ
• เ
• ล
• ็
• ด
• ร
• า
• ด
• แ
• ย
• ่
• ล
• ง
• (
• w
• o
• r
• s
• e
• n
• s
• u
• r
• i
• n
• a
• r
• y
• i
• n
• c
• o
• n
• t
• i
• n
• e
• n
• c
• e
• )
•
• ข
• ้
• อ
• ข
• .
• (
• E
• n
• a
• l
• a
• p
• r
• i
• l
• )
• :
• เ
• ป
• ็
• น
• ย
• า
• ก
• ล
• ุ
• ่
• ม
• A
• C
• E
• i
• n
• h
• i
• b
• i
• t
• o
• r
• s
• ม
• ี
• ผ
• ล
• ข
• ้
• า
• ง
• เ
• ค
• ี
• ย
• ง
• ท
• ำ
• ใ
• ห
• ้
• ไ
• อ
• แ
• ห
• ้
• ง
• เ
• ร
• ื
• ้
• อ
• ร
• ั
• ง
• (
• c
• h
• r
• o
• n
• i
• c
• d
• r
• y
• c
• o
• u
• g
• h
• )
• ซ
• ึ
• ่
• ง
• จ
• ะ
• ก
• ร
• ะ
• ต
• ุ
• ้
• น
• ใ
• ห
• ้
• เ
• ก
• ิ
• ด
• s
• t
• r
• e
• s
• s
• i
• n
• c
• o
• n
• t
• i
• n
• e
• n
• c
• e
• เ
• ล
• ็
• ด
• ร
• า
• ด
• ม
• า
• ก
• ข
• ึ
• ้
• น
•
• ข
• ้
• อ
• ง
• .
• (
• V
• e
• n
• l
• a
• f
• a
• x
• i
• n
• e
• )
• :
• แ
• ม
• ้
• เ
• ป
• ็
• น
• S
• N
• R
• I
• แ
• ต
• ่
• ไ
• ม
• ่
• ม
• ี
• ข
• ้
• อ
• บ
• ่
• ง
• ใ
• ช
• ้
• ท
• ี
• ่
• ไ
• ด
• ้
• ร
• ั
• บ
• ก
• า
• ร
• ร
• ั
• บ
• ร
• อ
• ง
• ห
• ร
• ื
• อ
• ห
• ล
• ั
• ก
• ฐ
• า
• น
• ป
• ร
• ะ
• ส
• ิ
• ท
• ธ
• ิ
• ผ
• ล
• ใ
• น
• ก
• า
• ร
• ร
• ั
• ก
• ษ
• า
• s
• t
• r
• e
• s
• s
• u
• r
• i
• n
• a
• r
• y
• i
• n
• c
• o
• n
• t
• i
• n
• e
• n
• c
• e
• เ
• ห
• ม
• ื
• อ
• น
• D
• u
• l
• o
• x
• e
• t
• i
• n
• e
•
• ข
• ้
• อ
• จ
• .
• (
• N
• o
• r
• t
• r
• i
• p
• t
• y
• l
• i
• n
• e
• )
• :
• เ
• ป
• ็
• น
• ย
• า
• ต
• ้
• า
• น
• ซ
• ึ
• ม
• เ
• ศ
• ร
• ้
• า
• ก
• ล
• ุ
• ่
• ม
• T
• C
• A
• ม
• ี
• a
• n
• t
• i
• c
• h
• o
• l
• i
• n
• e
• r
• g
• i
• c
• s
• i
• d
• e
• e
• f
• f
• e
• c
• t
• s
• อ
• า
• จ
• ท
• ำ
• ใ
• ห
• ้
• ป
• ั
• ส
• ส
• า
• ว
• ะ
• ค
• ั
• ่
• ง
• (
• u
• r
• i
• n
• a
• r
• y
• r
• e
• t
• e
• n
• t
• i
• o
• n
• )
• แ
• ล
• ะ
• เ
• ก
• ิ
• ด
• o
• v
• e
• r
• f
• l
• o
• w
• i
• n
• c
• o
• n
• t
• i
• n
• e
• n
• c
• e
• ต
• า
• ม
• ม
• า</t>
        </is>
      </c>
      <c r="L100" s="186" t="n"/>
      <c r="M100" s="186" t="inlineStr">
        <is>
          <t>Gynaecologic &amp; Genitourinary</t>
        </is>
      </c>
      <c r="N100" s="186" t="inlineStr">
        <is>
          <t>Urinary incontinence &amp; BPH</t>
        </is>
      </c>
      <c r="O100" s="185" t="inlineStr">
        <is>
          <t>Clinic</t>
        </is>
      </c>
      <c r="P100" s="186" t="inlineStr">
        <is>
          <t>[SOURCE: Mock Pharmtutor 2024 Set 1 ข้อ 73]</t>
        </is>
      </c>
      <c r="Q100" s="185" t="inlineStr">
        <is>
          <t>ข้อสอบจำลอง</t>
        </is>
      </c>
      <c r="R100" s="185" t="inlineStr">
        <is>
          <t>Mock Pharmtutor 2024</t>
        </is>
      </c>
      <c r="S100" s="185" t="n"/>
    </row>
    <row r="101" ht="24" customHeight="1" s="49">
      <c r="A101" s="187" t="n">
        <v>99</v>
      </c>
      <c r="B101" s="186" t="n"/>
      <c r="C101" s="186" t="inlineStr">
        <is>
          <t>หากไม่มีข้อห้ามในการใช้ ยาชนิดใดได้ผลดีที่สุดในการรักษาและป้องกันภาวะปวดประจำเดือน (Dysmenorrhea)</t>
        </is>
      </c>
      <c r="D101" s="186" t="n"/>
      <c r="E101" s="186" t="inlineStr">
        <is>
          <t>Mefenamic acid</t>
        </is>
      </c>
      <c r="F101" s="186" t="inlineStr">
        <is>
          <t>Progestin only pills</t>
        </is>
      </c>
      <c r="G101" s="186" t="inlineStr">
        <is>
          <t>Combined oral contraceptive pill</t>
        </is>
      </c>
      <c r="H101" s="186" t="inlineStr">
        <is>
          <t>Ibuprofen</t>
        </is>
      </c>
      <c r="I101" s="188" t="inlineStr">
        <is>
          <t>Tramadol</t>
        </is>
      </c>
      <c r="J101" s="185" t="inlineStr">
        <is>
          <t>3</t>
        </is>
      </c>
      <c r="K101" s="186" t="inlineStr">
        <is>
          <t>✅ คำตอบที่ถูกต้อง: ข้อ ค. Combined oral contraceptive pill
🎯 ทำไมข้อนี้ถึงถูก:
🎯 ทำไมข้อนี้ถึงถูก: ยาเม็ดคุมกำเนิดชนิดฮอร์โมนรวม (Combined Oral Contraceptive Pills: COCs) เป็นยาที่มีประสิทธิผลสูงที่สุดในการรักษาและ 'ป้องกัน (prevention)' อาการปวดประจำเดือนปฐมภูมิ (Primary Dysmenorrhea) ในระยะยาว เนื่องจากมีกลไกยับยั้งการตกไข่ (inhibit ovulation) และทำให้เยื่อบุโพรงมดลูกบางลง (endometrial atrophy) ส่งผลลดการสร้างและการหลั่งสาร Prostaglandins (PGF2a) ในมดลูก จึงระงับการบีบเกร็งของกล้ามเนื้อมดลูกได้ตั้งแต่ต้นทาง
🔍 ข้ออื่นผิดเพราะอะไร:
• ข้อ ก. Mefenamic acid: ผิดเพราะแม้จะเป็น NSAID ที่ช่วยบรรเทาอาการปวดได้ดีขณะมีประจำเดือน แต่มีบทบาทรักษาตามอาการเฉพาะหน้า ไม่สามารถป้องกันการเกิดอาการในรอบเดือนถัดไปได้เหมือนยาคุมกำเนิด
• ข้อ ข. Progestin only pills: ผิดเพราะมีประสิทธิภาพในการยับยั้งการตกไข่และความสม่ำเสมอของรอบเดือนต่ำกว่าฮอร์โมนรวม และอาจทำให้เกิดเลือดออกกะปริดกะปรอย
• ข้อ ง. Ibuprofen: ผิดเพราะเป็น NSAID สำหรับบรรเทาอาการปวดเฉียบพลันเช่นเดียวกับ Mefenamic acid แต่ไม่ได้มีผลควบคุมและป้องกันฮอร์โมนของรอบเดือนระยะยาว
• ข้อ จ. Tramadol: ผิดเพราะเป็นยาแก้ปวดกลุ่มโอปิออยด์ ไม่ได้รักษาที่สาเหตุของ prostaglandins และมีผลข้างเคียงสูง ไม่ใช่ยาที่แนะนำสำหรับอาการปวดประจำเดือน</t>
        </is>
      </c>
      <c r="L101" s="186" t="n"/>
      <c r="M101" s="186" t="inlineStr">
        <is>
          <t>Gynaecologic &amp; Genitourinary</t>
        </is>
      </c>
      <c r="N101" s="186" t="inlineStr">
        <is>
          <t>Dysmenorrhea</t>
        </is>
      </c>
      <c r="O101" s="185" t="inlineStr">
        <is>
          <t>Clinic</t>
        </is>
      </c>
      <c r="P101" s="186" t="inlineStr">
        <is>
          <t>[SOURCE: Mock Pharmtutor 2024 Set 2 ข้อ 64]</t>
        </is>
      </c>
      <c r="Q101" s="185" t="inlineStr">
        <is>
          <t>ข้อสอบจำลอง</t>
        </is>
      </c>
      <c r="R101" s="185" t="inlineStr">
        <is>
          <t>Mock Pharmtutor 2024</t>
        </is>
      </c>
      <c r="S101" s="185" t="n"/>
    </row>
    <row r="102" ht="24" customHeight="1" s="49">
      <c r="A102" s="187" t="n">
        <v>100</v>
      </c>
      <c r="B102" s="186" t="n"/>
      <c r="C102" s="186" t="inlineStr">
        <is>
          <t>หากหญิงที่กำลังให้นมบุตรอยู่ ต้องการรับประทานยาคุมกำเนิด เพราะเหตุใดเภสัชกรจึงแนะนำให้ใช้เป็นยาคุมกำเนิดชนิด Progestin เดี่ยวๆ</t>
        </is>
      </c>
      <c r="D102" s="186" t="n"/>
      <c r="E102" s="186" t="inlineStr">
        <is>
          <t>การใช้ Progestin เดี่ยวให้ผลดีกว่าการใช้สูตรผสม</t>
        </is>
      </c>
      <c r="F102" s="186" t="inlineStr">
        <is>
          <t>การใช้สูตรผสม Estrogen สามารถขับออกทางน้ำนมอาจส่งผลข้างเคียงให้ทารกได้</t>
        </is>
      </c>
      <c r="G102" s="186" t="inlineStr">
        <is>
          <t>Estrogen ทำให้ปริมาณของน้ำนมลดลง</t>
        </is>
      </c>
      <c r="H102" s="186" t="inlineStr">
        <is>
          <t>Estrogen เมื่อมีปริมาณมากจะเกิดการยับยั้งการทำงานของการผลิตพลังงานทำให้มารดา มี ATP ลดลง ส่งผลให้เกิดการขาดแคลนอาหารได้ในทารกที่ทานนมแม่</t>
        </is>
      </c>
      <c r="I102" s="188" t="inlineStr">
        <is>
          <t>ไม่มีข้อใดถูก</t>
        </is>
      </c>
      <c r="J102" s="185" t="inlineStr">
        <is>
          <t>3</t>
        </is>
      </c>
      <c r="K102" s="186" t="inlineStr">
        <is>
          <t>✅ คำตอบที่ถูกต้อง: ข้อ ค. Estrogen ทำให้ปริมาณของน้ำนมลดลง
🎯 ทำไมข้อนี้ถึงถูก:
🎯 ทำไมข้อนี้ถึงถูก: ฮอร์โมน Estrogen (เช่น Ethinyl estradiol ในยาคุมกำเนิดชนิดฮอร์โมนรวม) มีฤทธิ์ยับยั้งการหลั่งฮอร์โมน Prolactin จากต่อมใต้สมองส่วนหน้า ทำให้ 'ปริมาณน้ำนมและระยะเวลาการหลั่งน้ำนมลดลงอย่างมีนัยสำคัญ (suppression of lactation)' จึงส่งผลกระทบต่อโภชนาการและการเจริญเติบโตของทารก ดังนั้นในสตรีให้นมบุตรจึงแนะนำให้ใช้ Progestin-Only Pills (POPs) ซึ่งไม่มีผลรบกวนปริมาณน้ำนมแม่
🔍 ข้ออื่นผิดเพราะอะไร:
• ข้อ ก. การใช้ Progestin เดี่ยวให้ผลดีกว่าการใช้สูตรผสม: ผิดเพราะในแง่ของประสิทธิภาพการคุมกำเนิด ยาคุมชนิดฮอร์โมนเดี่ยวต้องรับประทานตรงเวลาเคร่งครัดมาก (คลาดเคลื่อนไม่เกิน 3 ชั่วโมง) จึงไม่ได้ให้ผลดีกว่าสูตรผสม
• ข้อ ข. การใช้สูตรผสม Estrogen ขับออกทางน้ำนมส่งผลข้างเคียงให้ทารก: ผิดเพราะเหตุผลหลักตามหลักฐานทางการแพทย์และคำเตือนในฉลากยาคือผลกดปริมาณน้ำนมแม่ (decreased quantity of breast milk) ไม่ใช่เรื่องผลข้างเคียงโดยตรงของฮอร์โมนต่อทารก
• ข้อ ง. Estrogen ยับยั้งการผลิตพลังงานทำให้ ATP ลดลง: ผิดเพราะเป็นกลไกที่สร้างขึ้นมาโดยไม่มีหลักการทางชีวเคมีหรือสรีรวิทยารองรับ
• ข้อ จ. ไม่มีข้อใดถูก: ผิดเพราะข้อ ค เป็นเหตุผลมาตรฐานที่ถูกต้องตามตำราและแนวทางเวชปฏิบัติ</t>
        </is>
      </c>
      <c r="L102" s="186" t="n"/>
      <c r="M102" s="186" t="inlineStr">
        <is>
          <t>Gynaecologic &amp; Genitourinary</t>
        </is>
      </c>
      <c r="N102" s="186" t="inlineStr">
        <is>
          <t>Oral contraceptive</t>
        </is>
      </c>
      <c r="O102" s="185" t="inlineStr">
        <is>
          <t>Clinic</t>
        </is>
      </c>
      <c r="P102" s="186" t="inlineStr">
        <is>
          <t>[SOURCE: Mock Pharmtutor 2024 Set 2 ข้อ 66]</t>
        </is>
      </c>
      <c r="Q102" s="185" t="inlineStr">
        <is>
          <t>ข้อสอบจำลอง</t>
        </is>
      </c>
      <c r="R102" s="185" t="inlineStr">
        <is>
          <t>Mock Pharmtutor 2024</t>
        </is>
      </c>
      <c r="S102" s="185" t="n"/>
    </row>
    <row r="103" ht="24" customHeight="1" s="49">
      <c r="A103" s="187" t="n">
        <v>101</v>
      </c>
      <c r="B103" s="186" t="n"/>
      <c r="C103" s="186"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D103" s="186" t="n"/>
      <c r="E103" s="186" t="inlineStr">
        <is>
          <t>Cyproterone</t>
        </is>
      </c>
      <c r="F103" s="186" t="inlineStr">
        <is>
          <t>Drospirenone</t>
        </is>
      </c>
      <c r="G103" s="186" t="inlineStr">
        <is>
          <t>Desogestrel</t>
        </is>
      </c>
      <c r="H103" s="186" t="inlineStr">
        <is>
          <t>ข้อ a และ b ถูก</t>
        </is>
      </c>
      <c r="I103" s="188" t="inlineStr">
        <is>
          <t>ข้อ a b และ c ถูก</t>
        </is>
      </c>
      <c r="J103" s="185" t="inlineStr">
        <is>
          <t>5</t>
        </is>
      </c>
      <c r="K103" s="186" t="inlineStr">
        <is>
          <t>✅ คำตอบที่ถูกต้อง: ข้อ จ. ข้อ a b และ c ถูก
🎯 ทำไมข้อนี้ถึงถูก:
🎯 ทำไมข้อนี้ถึงถูก: ฮอร์โมนโปรเจสตินทั้ง 3 ชนิดมีคุณสมบัติช่วยรักษาสิวในสตรี: Cyproterone acetate (เช่น Diane-35) มีฤทธิ์ต้านแอนโดรเจนโดยตรง (potent anti-androgen) ช่วยบล็อก androgen receptor ที่ต่อมไขมัน, Drospirenone (เช่น Yaz, Yasmin) เป็น spironolactone analogue ที่มีฤทธิ์ anti-androgenic ได้รับ US FDA approval ในการรักษาสิว, และ Desogestrel (เช่น Mercilon) เป็น 3rd generation progestin ที่มี androgenic activity ต่ำมาก และกระตุ้นการสร้าง SHBG จากตับ ช่วยลด free testosterone ในเลือดได้ ทั้งหมดจึงถูกนำมาใช้รักษาสิวได้
🔍 ข้ออื่นผิดเพราะอะไร:
• ข้อ ก. Cyproterone: ผิดเพราะแม้ Cyproterone จะรักษาสิวได้ดีมาก แต่ไม่ใช่คำตอบที่ครบถ้วนที่สุดเนื่องจากยาตัวอื่นในตัวเลือกก็มีบทบาทรักษาสิวได้เช่นกัน
• ข้อ ข. Drospirenone: ผิดเพราะไม่ได้มีเพียง Drospirenone ชนิดเดียวที่ได้รับการรับรอง
• ข้อ ค. Desogestrel: ผิดเพราะไม่ได้มีเพียง Desogestrel ชนิดเดียว
• ข้อ ง. ข้อ a และ b ถูก: ผิดเพราะยังขาด Desogestrel ซึ่งเป็น third-generation progestin ที่ได้รับการยอมรับในการช่วยลดสิวจาก androgen ต่ำ</t>
        </is>
      </c>
      <c r="L103" s="186" t="n"/>
      <c r="M103" s="186" t="inlineStr">
        <is>
          <t>Gynaecologic &amp; Genitourinary</t>
        </is>
      </c>
      <c r="N103" s="186" t="inlineStr">
        <is>
          <t>Oral contraceptive</t>
        </is>
      </c>
      <c r="O103" s="185" t="inlineStr">
        <is>
          <t>Clinic</t>
        </is>
      </c>
      <c r="P103" s="186" t="inlineStr">
        <is>
          <t>[SOURCE: Mock Pharmtutor 2024 Set 2 ข้อ 67]</t>
        </is>
      </c>
      <c r="Q103" s="185" t="inlineStr">
        <is>
          <t>ข้อสอบจำลอง</t>
        </is>
      </c>
      <c r="R103" s="185" t="inlineStr">
        <is>
          <t>Mock Pharmtutor 2024</t>
        </is>
      </c>
      <c r="S103" s="185" t="n"/>
    </row>
    <row r="104" ht="24" customHeight="1" s="49">
      <c r="A104" s="187" t="n">
        <v>102</v>
      </c>
      <c r="B104" s="186" t="n"/>
      <c r="C104" s="186" t="inlineStr">
        <is>
          <t>84. หญิงอายุ 32 ปี เพิ่งคลอดบุตรได้ 4 สัปดาห์ อยู่ระหว่างการให้นมบุตรอย่างเดียว ต้องการเริ่มคุมกำเนิดชนิดรับประทาน ยาคุมกำเนิดในข้อใดมีความเหมาะสมและปลอดภัยสูงสุดตามเกณฑ์ WHO Medical Eligibility Criteria for Contraceptive Use</t>
        </is>
      </c>
      <c r="D104" s="186" t="n"/>
      <c r="E104" s="186" t="inlineStr">
        <is>
          <t>Norethisterone 5 mg</t>
        </is>
      </c>
      <c r="F104" s="186" t="inlineStr">
        <is>
          <t>Levonorgestrel 1.5 mg</t>
        </is>
      </c>
      <c r="G104" s="186" t="inlineStr">
        <is>
          <t>Dienogest 2 mg</t>
        </is>
      </c>
      <c r="H104" s="186" t="inlineStr">
        <is>
          <t>Desogestrel 75 mcg (Progestin-Only Pill)</t>
        </is>
      </c>
      <c r="I104" s="188" t="inlineStr">
        <is>
          <t>Ethinylestradiol 30 mcg ร่วมกับ Drospirenone 3 mg</t>
        </is>
      </c>
      <c r="J104" s="185" t="inlineStr">
        <is>
          <t>4</t>
        </is>
      </c>
      <c r="K104" s="186" t="inlineStr">
        <is>
          <t>✅ คำตอบที่ถูกต้อง: ข้อ ง. Desogestrel 75 mcg (Progestin-Only Pill)
🎯 ทำไมข้อนี้ถึงถูก:
🎯 ทำไมข้อนี้ถึงถูก: ในหญิงหลังคลอดที่อยู่ระหว่างการให้นมบุตร (Postpartum breastfeeding &lt; 6 weeks) ห้ามใช้ยาคุมกำเนิดชนิดฮอร์โมนรวม (COCs) ที่มีเอสโตรเจน เนื่องจากเอสโตรเจนมีผลกดการหลั่งน้ำนมและเพิ่มความเสี่ยงต่อภาวะลิ่มเลือดอุดตันในหลอดเลือดดำ (VTE) ตัวเลือกที่ปลอดภัยและแนะนำคือยาคุมกำเนิดชนิดฮอร์โมนโปรเจสตินเดี่ยว (Progestin-Only Pill: POP) เช่น Desogestrel 75 mcg วันละ 1 เม็ด ซึ่งไม่มีผลต่อปริมาณและคุณภาพของน้ำนมแม่
🔍 ข้ออื่นผิดเพราะอะไร:
• ข้อ ก. Norethisterone 5 mg: เป็นขนาดยาสูงสำหรับรักษาโรคทางนรีเวช ไม่ใช่ยาเม็ดสำหรับคุมกำเนิดทั่วไป
• ข้อ ข. Levonorgestrel 1.5 mg: เป็นยาคุมกำเนิดฉุกเฉิน (Emergency contraception) ไม่ใช้คุมกำเนิดประจำวัน
• ข้อ ค. Dienogest 2 mg: ใช้สำหรับรักษาโรคเยื่อบุโพรงมดลูกเจริญผิดที่ (Endometriosis)
• ข้อ จ. COCs ที่มี Estrogen: มีข้อห้ามใช้ในสตรีให้นมบุตรหลังคลอดน้อยกว่า 6 สัปดาห์
• --</t>
        </is>
      </c>
      <c r="L104" s="186" t="n"/>
      <c r="M104" s="186" t="inlineStr">
        <is>
          <t>Gynaecologic &amp; Genitourinary</t>
        </is>
      </c>
      <c r="N104" s="186" t="inlineStr">
        <is>
          <t>Contraception</t>
        </is>
      </c>
      <c r="O104" s="185" t="inlineStr">
        <is>
          <t>Clinic</t>
        </is>
      </c>
      <c r="P104" s="186" t="inlineStr">
        <is>
          <t>ข้อ 84 Mock RxCU83</t>
        </is>
      </c>
      <c r="Q104" s="185" t="inlineStr">
        <is>
          <t>ข้อสอบจำลอง</t>
        </is>
      </c>
      <c r="R104" s="185" t="inlineStr">
        <is>
          <t>Mock RxCU83 ชุดที่ 1</t>
        </is>
      </c>
      <c r="S104" s="185" t="n"/>
    </row>
    <row r="105" ht="24" customHeight="1" s="49">
      <c r="A105" s="187" t="n">
        <v>103</v>
      </c>
      <c r="B105" s="186" t="n"/>
      <c r="C105" s="186" t="inlineStr">
        <is>
          <t>85. ข้อใด ไม่จัดเป็น สัญญาณเตือนของอาการไม่พึงประสงค์ที่รุนแรงและอันตราย (Severe adverse effects / Warning signs) จากการใช้ยาคุมกำเนิดชนิดฮอร์โมนรวม</t>
        </is>
      </c>
      <c r="D105" s="186" t="n"/>
      <c r="E105" s="186" t="inlineStr">
        <is>
          <t>ปวดท้องรุนแรงอย่างกะทันหัน</t>
        </is>
      </c>
      <c r="F105" s="186" t="inlineStr">
        <is>
          <t>ปวดศีรษะรุนแรงที่ไม่เคยเป็นมาก่อน</t>
        </is>
      </c>
      <c r="G105" s="186" t="inlineStr">
        <is>
          <t>สายตามัวหรือมองเห็นภาพซ้อนผิดปกติ</t>
        </is>
      </c>
      <c r="H105" s="186" t="inlineStr">
        <is>
          <t>อาการคัดตึงเต้านมเล็กน้อย</t>
        </is>
      </c>
      <c r="I105" s="188" t="inlineStr">
        <is>
          <t>หายใจลำบาก แน่นหน้าอกเฉียบพลัน</t>
        </is>
      </c>
      <c r="J105" s="185" t="inlineStr">
        <is>
          <t>4</t>
        </is>
      </c>
      <c r="K105" s="186" t="inlineStr">
        <is>
          <t>✅ คำตอบที่ถูกต้อง: ข้อ ง. อาการคัดตึงเต้านมเล็กน้อย
🎯 ทำไมข้อนี้ถึงถูก:
🎯 ทำไมข้อนี้ถึงถูก: อาการเตือนอันตรายรุนแรงจากการใช้ยาคุมกำเนิดฮอร์โมนรวมจำด้วยอักษรย่อ ACHES ได้แก่:
- A (Abdominal pain): ปวดท้องรุนแรงจากลิ่มเลือดในช่องท้อง
- C (Chest pain / SOB): เจ็บหน้าอก หายใจลำบากจากลิ่มเลือดอุดตันที่ปอด (PE) หรือกล้ามเนื้อหัวใจขาดเลือด
- H (Headaches): ปวดศีรษะรุนแรงจากหลอดเลือดสมอง (Stroke)
- E (Eye problems): มองเห็นผิดปกติจากลิ่มเลือดอุดตันที่จอประสาทตา
- S (Severe leg pain): ปวดบวมที่น่องหรือขาจาก Deep Vein Thrombosis (DVT)
ส่วนอาการคัดตึงเต้านมเล็กน้อย (Breast tenderness) จัดเป็นผลข้างเคียงทั่วไปที่ไม่เป็นอันตรายถึงชีวิต
🔍 ข้ออื่นผิดเพราะอะไร:
• ข้อ ก. ข. ค. และ จ. ล้วนเป็นอาการอันตรายในเกณฑ์ ACHES ที่ต้องหยุดยาและไปพบแพทย์ทันที
• --</t>
        </is>
      </c>
      <c r="L105" s="186" t="n"/>
      <c r="M105" s="186" t="inlineStr">
        <is>
          <t>Gynaecologic &amp; Genitourinary</t>
        </is>
      </c>
      <c r="N105" s="186" t="inlineStr">
        <is>
          <t>Contraception</t>
        </is>
      </c>
      <c r="O105" s="185" t="inlineStr">
        <is>
          <t>Clinic</t>
        </is>
      </c>
      <c r="P105" s="186" t="inlineStr">
        <is>
          <t>ข้อ 85 Mock RxCU83</t>
        </is>
      </c>
      <c r="Q105" s="185" t="inlineStr">
        <is>
          <t>ข้อสอบจำลอง</t>
        </is>
      </c>
      <c r="R105" s="185" t="inlineStr">
        <is>
          <t>Mock RxCU83 ชุดที่ 1</t>
        </is>
      </c>
      <c r="S105" s="185" t="n"/>
    </row>
    <row r="106" ht="24" customHeight="1" s="49">
      <c r="A106" s="187" t="n">
        <v>104</v>
      </c>
      <c r="B106" s="186" t="n"/>
      <c r="C106" s="186" t="inlineStr">
        <is>
          <t>86. ข้อใดเป็นคำแนะนำที่ถูกต้องในการใช้งาน แผ่นแปะคุมกำเนิด (Transdermal Contraceptive Patch) เพื่อประสิทธิภาพในการคุมกำเนิดสูงสุด</t>
        </is>
      </c>
      <c r="D106" s="186" t="n"/>
      <c r="E106" s="186" t="inlineStr">
        <is>
          <t>แปะแผ่นใหม่ทุกๆ 3 วัน</t>
        </is>
      </c>
      <c r="F106" s="186" t="inlineStr">
        <is>
          <t>แปะซ้อนกัน 2 แผ่นพร้อมกันเพื่อป้องกันการลืม</t>
        </is>
      </c>
      <c r="G106" s="186" t="inlineStr">
        <is>
          <t>สามารถตัดแบ่งครึ่งแผ่นแปะได้หากมีน้ำหนักตัวน้อย</t>
        </is>
      </c>
      <c r="H106" s="186" t="inlineStr">
        <is>
          <t>แปะแผ่นแปะสัปดาห์ละ 1 แผ่นต่อเนื่องกัน 3 สัปดาห์ แล้วเว้นไม่แปะ 1 สัปดาห์</t>
        </is>
      </c>
      <c r="I106" s="188" t="inlineStr">
        <is>
          <t>แปะแผ่นแปะเฉพาะวันที่คาดว่าจะมีเพศสัมพันธ์</t>
        </is>
      </c>
      <c r="J106" s="185" t="inlineStr">
        <is>
          <t>4</t>
        </is>
      </c>
      <c r="K106" s="186" t="inlineStr">
        <is>
          <t>✅ คำตอบที่ถูกต้อง: ข้อ ง. แปะแผ่นแปะสัปดาห์ละ 1 แผ่นต่อเนื่องกัน 3 สัปดาห์ แล้วเว้นไม่แปะ 1 สัปดาห์
🎯 ทำไมข้อนี้ถึงถูก:
🎯 ทำไมข้อนี้ถึงถูก: แผ่นแปะคุมกำเนิด (เช่น Evra patch) ใน 1 กล่องมี 3 แผ่น ออกแบบมาให้ปลดปล่อยฮอร์โมนคงที่เป็นเวลา 7 วัน วิธีใช้ที่ถูกต้องคือ แปะสัปดาห์ละ 1 แผ่น เปลี่ยนแผ่นใหม่ในวันเดิมของทุกสัปดาห์ติดต่อกัน 3 สัปดาห์ (รวม 21 วัน) จากนั้นให้เว้นการแปะในสัปดาห์ที่ 4 (Patch-free week 7 วัน) เพื่อให้มีเลือดประจำเดือนมาตามรอบ
🔍 ข้ออื่นผิดเพราะอะไร:
• ข้อ ก. ยาปลดปล่อยได้นาน 7 วัน จึงเปลี่ยนทุก 7 วัน ไม่ใช่ทุก 3 วัน
• ข้อ ข. ห้ามแปะซ้อนกันเด็ดขาด จะทำให้ได้รับฮอร์โมนเกินขนาดและเสี่ยงต่อลิ่มเลือดอุดตัน
• ข้อ ค. ห้ามตัดแผ่นแปะเด็ดขาด เพราะจะทำลายระบบควบคุมการปลดปล่อยยา (Controlled-release membrane/matrix)
• ข้อ จ. แผ่นแปะคุมกำเนิดต้องแปะต่อเนื่องตลอดรอบเดือน ไม่ใช่ยาคุมกำเนิดแบบใช้เฉพาะกิจ
• --</t>
        </is>
      </c>
      <c r="L106" s="186" t="n"/>
      <c r="M106" s="186" t="inlineStr">
        <is>
          <t>Gynaecologic &amp; Genitourinary</t>
        </is>
      </c>
      <c r="N106" s="186" t="inlineStr">
        <is>
          <t>Contraception</t>
        </is>
      </c>
      <c r="O106" s="185" t="inlineStr">
        <is>
          <t>Clinic</t>
        </is>
      </c>
      <c r="P106" s="186" t="inlineStr">
        <is>
          <t>ข้อ 86 Mock RxCU83</t>
        </is>
      </c>
      <c r="Q106" s="185" t="inlineStr">
        <is>
          <t>ข้อสอบจำลอง</t>
        </is>
      </c>
      <c r="R106" s="185" t="inlineStr">
        <is>
          <t>Mock RxCU83 ชุดที่ 1</t>
        </is>
      </c>
      <c r="S106" s="185" t="n"/>
    </row>
    <row r="107" ht="24" customHeight="1" s="49">
      <c r="A107" s="187" t="n">
        <v>105</v>
      </c>
      <c r="B107" s="186" t="n"/>
      <c r="C107" s="186" t="inlineStr">
        <is>
          <t>87. ข้อใดอธิบายกลไกหลักในการป้องกันการตั้งครรภ์ของ ยาคุมกำเนิดชนิดฮอร์โมนรวม (Combined Oral Contraceptives) ได้อย่างถูกต้อง</t>
        </is>
      </c>
      <c r="D107" s="186" t="n"/>
      <c r="E107" s="186" t="inlineStr">
        <is>
          <t>ป้องกันการเจริญเติบโตและการหนาตัวของเยื่อบุโพรงมดลูกเพียงอย่างเดียว</t>
        </is>
      </c>
      <c r="F107" s="186" t="inlineStr">
        <is>
          <t>ยับยั้งการหลั่งฮอร์โมนผ่านกลไก Feedback inhibition ส่งผลระงับการเกิด LH surge ทำให้ไม่เกิดการตกไข่</t>
        </is>
      </c>
      <c r="G107" s="186" t="inlineStr">
        <is>
          <t>กระตุ้นต่อมไฮโปทาลามัสให้ตอบสนองต่อ Positive feedback ของเอสโตรเจนมากขึ้น</t>
        </is>
      </c>
      <c r="H107" s="186" t="inlineStr">
        <is>
          <t>ทำให้เกิดการชะลอการปฏิสนธิในท่อนำไข่</t>
        </is>
      </c>
      <c r="I107" s="188" t="inlineStr">
        <is>
          <t>เพิ่มความเป็นกรดในช่องคลอดเพื่อทำลายอสุจิ</t>
        </is>
      </c>
      <c r="J107" s="185" t="inlineStr">
        <is>
          <t>2</t>
        </is>
      </c>
      <c r="K107" s="186" t="inlineStr">
        <is>
          <t>✅ คำตอบที่ถูกต้อง: ข้อ ข. ยับยั้งการหลั่งฮอร์โมนผ่านกลไก Feedback inhibition ส่งผลระงับการเกิด LH surge ทำให้ไม่เกิดการตกไข่
🎯 ทำไมข้อนี้ถึงถูก:
🎯 ทำไมข้อนี้ถึงถูก: กลไกหลักที่สุด (Primary mechanism of action) ของยาคุมกำเนิดฮอร์โมนรวมคือ การที่ Estrogen และ Progestin ออกฤทธิ์แบบ Negative feedback inhibition ต่อต่อมไฮโปทาลามัสและต่อมใต้สมองส่วนหน้า ยับยั้งการหลั่ง GnRH, FSH และยับยั้งการพุ่งสูงขึ้นของ Luteinizing Hormone (LH surge) ส่งผลให้ รังไข่ไม่เกิดการตกไข่ (Inhibition of ovulation)
🔍 ข้ออื่นผิดเพราะอะไร:
• ข้อ ก. การทำให้เยื่อบุโพรงมดลูกบางตัวเป็นกลไกเสริม ไม่ใช่กลไกหลัก
• ข้อ ค. ยาคุมกำเนิดออกฤทธิ์ยับยั้ง (Negative feedback) ไม่ใช่กระตุ้น (Positive feedback)
• ข้อ ง. และ ข้อ จ. ไม่ใช่กลไกหลักทางสรีรวิทยาของฮอร์โมนคุมกำเนิด
• --</t>
        </is>
      </c>
      <c r="L107" s="186" t="n"/>
      <c r="M107" s="186" t="inlineStr">
        <is>
          <t>Gynaecologic &amp; Genitourinary</t>
        </is>
      </c>
      <c r="N107" s="186" t="inlineStr">
        <is>
          <t>Contraception</t>
        </is>
      </c>
      <c r="O107" s="185" t="inlineStr">
        <is>
          <t>Clinic</t>
        </is>
      </c>
      <c r="P107" s="186" t="inlineStr">
        <is>
          <t>ข้อ 87 Mock RxCU83</t>
        </is>
      </c>
      <c r="Q107" s="185" t="inlineStr">
        <is>
          <t>ข้อสอบจำลอง</t>
        </is>
      </c>
      <c r="R107" s="185" t="inlineStr">
        <is>
          <t>Mock RxCU83 ชุดที่ 1</t>
        </is>
      </c>
      <c r="S107" s="185" t="n"/>
    </row>
    <row r="108" ht="24" customHeight="1" s="49">
      <c r="A108" s="187" t="n">
        <v>106</v>
      </c>
      <c r="B108" s="186" t="n"/>
      <c r="C108" s="186" t="inlineStr">
        <is>
          <t>88. ข้อใด ไม่ใช่ เหตุผลทางคลินิกในการเลือกจ่ายยาคุมกำเนิดชนิดฮอร์โมนโปรเจสตินเดี่ยว (POP) แทนการใช้ยาคุมกำเนิดชนิดฮอร์โมนรวม (COC)</t>
        </is>
      </c>
      <c r="D108" s="186" t="n"/>
      <c r="E108" s="186" t="inlineStr">
        <is>
          <t>ผู้ป่วยมีอาการปวดศีรษะไมเกรนรุนแรงที่มีอาการเตือน (Migraine with aura)</t>
        </is>
      </c>
      <c r="F108" s="186" t="inlineStr">
        <is>
          <t>ผู้ป่วยอยู่ในช่วงระยะเวลาให้นมบุตรหลังคลอด</t>
        </is>
      </c>
      <c r="G108" s="186" t="inlineStr">
        <is>
          <t>ผู้ป่วยมีปัญหาเลือดออกกะปริดกะปรอยทางช่องคลอดอยู่เดิม</t>
        </is>
      </c>
      <c r="H108" s="186" t="inlineStr">
        <is>
          <t>ผู้ป่วยมีประวัติโรคหลอดเลือดหัวใจหรือมีความเสี่ยงสูงต่อลิ่มเลือดอุดตัน</t>
        </is>
      </c>
      <c r="I108" s="188" t="inlineStr">
        <is>
          <t>ผู้ป่วยมีอาการคลื่นไส้อาเจียนรุนแรงจากเอสโตรเจน</t>
        </is>
      </c>
      <c r="J108" s="185" t="inlineStr">
        <is>
          <t>3</t>
        </is>
      </c>
      <c r="K108" s="186" t="inlineStr">
        <is>
          <t>✅ คำตอบที่ถูกต้อง: ข้อ ค. ผู้ป่วยมีปัญหาเลือดออกกะปริดกะปรอยทางช่องคลอดอยู่เดิม
🎯 ทำไมข้อนี้ถึงถูก:
🎯 ทำไมข้อนี้ถึงถูก: อาการเลือดออกกะปริดกะปรอย (Unscheduled / Breakthrough bleeding) เป็นผลข้างเคียงที่พบบ่อยที่สุดของยาคุมกำเนิดชนิดโปรเจสตินเดี่ยว (POP) เนื่องจากไม่มีเอสโตรเจนมาช่วยสร้างความมั่นคงให้แก่เยื่อบุโพรงมดลูก ดังนั้น หากผู้ป่วยมีปัญหาเลือดออกกะปริดกะปรอยอยู่เดิม การให้ POP จะยิ่งทำให้อาการนี้เป็นมากขึ้น จึงไม่ใช่เหตุผลในการเลือกใช้ POP (ในทางตรงกันข้าม หากต้องการคุมรอบเดือนให้สม่ำเสมอ มักเลือกใช้ COC)
🔍 ข้ออื่นผิดเพราะอะไร:
• ข้อ ก. ไมเกรน with aura เป็นข้อห้ามใช้เด็ดขาดของ Estrogen (เสี่ยง ischemic stroke) จึงต้องเลี่ยงมาใช้ POP
• ข้อ ข. การให้นมบุตร Estrogen กดน้ำนม จึงต้องเลือก POP
• ข้อ ง. เสี่ยงลิ่มเลือดอุดตัน Estrogen เพิ่ม clotting factors จึงต้องเลี่ยงมาใช้ POP
• ข้อ จ. คลื่นไส้อาเจียนเป็นผลข้างเคียงจาก Estrogen การเปลี่ยนมาใช้ POP จะช่วยบรรเทาได้
• --</t>
        </is>
      </c>
      <c r="L108" s="186" t="n"/>
      <c r="M108" s="186" t="inlineStr">
        <is>
          <t>Gynaecologic &amp; Genitourinary</t>
        </is>
      </c>
      <c r="N108" s="186" t="inlineStr">
        <is>
          <t>Contraception</t>
        </is>
      </c>
      <c r="O108" s="185" t="inlineStr">
        <is>
          <t>Clinic</t>
        </is>
      </c>
      <c r="P108" s="186" t="inlineStr">
        <is>
          <t>ข้อ 88 Mock RxCU83</t>
        </is>
      </c>
      <c r="Q108" s="185" t="inlineStr">
        <is>
          <t>ข้อสอบจำลอง</t>
        </is>
      </c>
      <c r="R108" s="185" t="inlineStr">
        <is>
          <t>Mock RxCU83 ชุดที่ 1</t>
        </is>
      </c>
      <c r="S108" s="185" t="n"/>
    </row>
    <row r="109" ht="24" customHeight="1" s="49">
      <c r="A109" s="187" t="n">
        <v>107</v>
      </c>
      <c r="B109" s="186" t="n"/>
      <c r="C109" s="186" t="inlineStr">
        <is>
          <t>154. 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D109" s="186" t="inlineStr">
        <is>
          <t>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E109" s="186" t="inlineStr">
        <is>
          <t>Dienogest 2 mg</t>
        </is>
      </c>
      <c r="F109" s="186" t="inlineStr">
        <is>
          <t>Desogestrel 75 mcg (Progestin-only pill: POP)</t>
        </is>
      </c>
      <c r="G109" s="186" t="inlineStr">
        <is>
          <t>Levonorgestrel 1.5 mg (ยาคุมฉุกเฉิน)</t>
        </is>
      </c>
      <c r="H109" s="186" t="inlineStr">
        <is>
          <t>Ethinyl estradiol 30 mcg + Levonorgestrel 150 mcg (Combined oral contraceptive)</t>
        </is>
      </c>
      <c r="I109" s="188" t="inlineStr">
        <is>
          <t>Ethinyl estradiol 20 mcg + Drospirenone 3 mg</t>
        </is>
      </c>
      <c r="J109" s="185" t="inlineStr">
        <is>
          <t>2</t>
        </is>
      </c>
      <c r="K109" s="186" t="inlineStr">
        <is>
          <t>✅ คำตอบที่ถูกต้อง: ข้อ b. Desogestrel 75 mcg (Progestin-only pill: POP)
🎯 ทำไมข้อนี้ถึงถูก:
ตามคำแนะนำของ WHO Medical Eligibility Criteria (MEC) สำหรับสตรีให้นมบุตร: ยาคุมกำเนิดชนิดฮอร์โมนเดี่ยว Progestin-Only Pills (POPs) เช่น Desogestrel 75 mcg หรือ Lynestrenol เป็นยาที่แนะนำ (MEC Category 1 หรือ 2) เนื่องจากไม่มีฮอร์โมนเอสโตรเจน จึงไม่รบกวนปริมาณและคุณภาพของน้ำนมแม่ และไม่เพิ่มความเสี่ยงต่อการเกิดภาวะลิ่มเลือดอุดตันในหลอดเลือดดำหลังคลอด
🔍 ข้ออื่นผิดเพราะอะไร:
• ข้อ a.: Dienogest 2 mg มีข้อบ่งใช้หลักสำหรับรักษาเยื่อบุโพรงมดลูกเจริญผิดที่ (Endometriosis) ไม่ใช่ยาคุมกำเนิดมาตรฐาน
• ข้อ c.: Levonorgestrel 1.5 mg เป็นยาคุมฉุกเฉิน (emergency contraception) ไม่ใช้สำหรับการคุมกำเนิดประจำวัน
• ข้อ d. และ e.: ยาคุมกำเนิดชนิดฮอร์โมนรวม (COCs) มี Ethinyl estradiol ซึ่งมีฤทธิ์ยับยั้งการหลั่งน้ำนมแม่และเพิ่มความเสี่ยง thromboembolism ห้ามใช้ในสตรีให้นมบุตรช่วง 6 สัปดาห์แรกหลังคลอด
• --</t>
        </is>
      </c>
      <c r="L109" s="186" t="n"/>
      <c r="M109" s="186" t="inlineStr">
        <is>
          <t>Gynaecologic &amp; Genitourinary</t>
        </is>
      </c>
      <c r="N109" s="186" t="inlineStr">
        <is>
          <t>Contraception &amp; Family planning</t>
        </is>
      </c>
      <c r="O109" s="185" t="inlineStr">
        <is>
          <t>Clinic</t>
        </is>
      </c>
      <c r="P109" s="186" t="inlineStr">
        <is>
          <t>2567</t>
        </is>
      </c>
      <c r="Q109" s="185" t="inlineStr">
        <is>
          <t>ข้อสอบจำลอง</t>
        </is>
      </c>
      <c r="R109" s="185" t="inlineStr">
        <is>
          <t>Mock RxCU83 ชุดที่ 2</t>
        </is>
      </c>
      <c r="S109" s="185" t="n"/>
    </row>
    <row r="110" ht="24" customHeight="1" s="49">
      <c r="A110" s="187" t="n">
        <v>108</v>
      </c>
      <c r="B110" s="186" t="n"/>
      <c r="C110" s="186" t="inlineStr">
        <is>
          <t>155. 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D110" s="186" t="inlineStr">
        <is>
          <t>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E110" s="186" t="inlineStr">
        <is>
          <t>อาการคัดตึงเต้านมเล็กน้อย (Breast tenderness)</t>
        </is>
      </c>
      <c r="F110" s="186" t="inlineStr">
        <is>
          <t>อาการแน่นหน้าอก หายใจลำบาก หรือไอเป็นเลือด (Chest pain / Dyspnea)</t>
        </is>
      </c>
      <c r="G110" s="186" t="inlineStr">
        <is>
          <t>อาการปวดศีรษะรุนแรงเฉียบพลันหรือปวดแบบไมเกรน (Severe headache)</t>
        </is>
      </c>
      <c r="H110" s="186" t="inlineStr">
        <is>
          <t>ความผิดปกติของการมองเห็น ตาพร่ามัว หรือมองไม่เห็นชั่วคราว (Eye problems / Vision loss)</t>
        </is>
      </c>
      <c r="I110" s="188" t="inlineStr">
        <is>
          <t>อาการปวดท้องรุนแรงเฉียบพลัน (Severe abdominal pain)</t>
        </is>
      </c>
      <c r="J110" s="185" t="inlineStr">
        <is>
          <t>1</t>
        </is>
      </c>
      <c r="K110" s="186" t="inlineStr">
        <is>
          <t>✅ คำตอบที่ถูกต้อง: ข้อ a. อาการคัดตึงเต้านมเล็กน้อย (Breast tenderness)
🎯 ทำไมข้อนี้ถึงถูก:
อาการคัดตึงเต้านม (Breast tenderness) เป็นผลข้างเคียงทั่วไปที่ไม่รุนแรงจากฮอร์โมนเอสโตรเจนและโปรเจสติน มักหายไปได้เองหลังจากใช้ยาไป 2-3 แผง ส่วนอาการอันตรายรุนแรงที่ต้องหยุดยาทันทีและรีบไปพบแพทย์ใช้ตัวย่อว่า ACHES:
- A: Abdominal pain (severe) - ลิ่มเลือดอุดตันในช่องท้อง
- C: Chest pain, SOB - ลิ่มเลือดอุดตันที่ปอด (PE) หรือกล้ามเนื้อหัวใจขาดเลือด
- H: Headache (severe) - โรคหลอดเลือดสมอง (Stroke)
- E: Eye problems - ลิ่มเลือดอุดตันในจอประสาทตา
- S: Severe leg pain/swelling - ลิ่มเลือดอุดตันหลอดเลือดดำส่วนลึก (DVT)
🔍 ข้ออื่นผิดเพราะอะไร:
• ข้อ b., c., d., e.: ล้วนเป็นสัญญาณเตือนอันตรายรุนแรงในกลุ่ม ACHES ที่บ่งชี้ถึงภาวะแทรกซ้อนของ thromboembolism หรือ stroke
• --</t>
        </is>
      </c>
      <c r="L110" s="186" t="n"/>
      <c r="M110" s="186" t="inlineStr">
        <is>
          <t>Gynaecologic &amp; Genitourinary</t>
        </is>
      </c>
      <c r="N110" s="186" t="inlineStr">
        <is>
          <t>Contraception &amp; Family planning</t>
        </is>
      </c>
      <c r="O110" s="185" t="inlineStr">
        <is>
          <t>Clinic</t>
        </is>
      </c>
      <c r="P110" s="186" t="inlineStr">
        <is>
          <t>2567</t>
        </is>
      </c>
      <c r="Q110" s="185" t="inlineStr">
        <is>
          <t>ข้อสอบจำลอง</t>
        </is>
      </c>
      <c r="R110" s="185" t="inlineStr">
        <is>
          <t>Mock RxCU83 ชุดที่ 2</t>
        </is>
      </c>
      <c r="S110" s="185" t="n"/>
    </row>
    <row r="111" ht="24" customHeight="1" s="49">
      <c r="A111" s="187" t="n">
        <v>109</v>
      </c>
      <c r="B111" s="186" t="n"/>
      <c r="C111" s="186" t="inlineStr">
        <is>
          <t>156. คำแนะนำในการใช้แผ่นแปะคุมกำเนิด (Transdermal contraceptive patch เช่น Evra) ข้อใดถูกต้องและสอดคล้องกับแนวทางเวชปฏิบัติมากที่สุด</t>
        </is>
      </c>
      <c r="D111" s="186" t="inlineStr">
        <is>
          <t>คำแนะนำในการใช้แผ่นแปะคุมกำเนิด (Transdermal contraceptive patch เช่น Evra) ข้อใดถูกต้องและสอดคล้องกับแนวทางเวชปฏิบัติมากที่สุด</t>
        </is>
      </c>
      <c r="E111" s="186" t="inlineStr">
        <is>
          <t>ต้องเปลี่ยนแผ่นแปะใหม่ทุกๆ 3 วัน</t>
        </is>
      </c>
      <c r="F111" s="186" t="inlineStr">
        <is>
          <t>สามารถแปะซ้อนกัน 2 แผ่นได้เพื่อป้องกันการลืมเปลี่ยน</t>
        </is>
      </c>
      <c r="G111" s="186" t="inlineStr">
        <is>
          <t>ในสตรีที่มีน้ำหนักตัวน้อย สามารถตัดแบ่งใช้ครึ่งแผ่นได้เพื่อลดผลข้างเคียง</t>
        </is>
      </c>
      <c r="H111" s="186" t="inlineStr">
        <is>
          <t>ควรติดแผ่นแปะบริเวณเต้านมเนื่องจากเป็นบริเวณที่ผิวเรียบเนียนและไม่มีขน</t>
        </is>
      </c>
      <c r="I111" s="188" t="inlineStr">
        <is>
          <t>เปลี่ยนแผ่นแปะใหม่สัปดาห์ละ 1 ครั้ง ติดต่อกันเป็นเวลา 3 สัปดาห์ และเว้นไม่แปะ 1 สัปดาห์ในสัปดาห์ที่ 4</t>
        </is>
      </c>
      <c r="J111" s="185" t="inlineStr">
        <is>
          <t>5</t>
        </is>
      </c>
      <c r="K111" s="186" t="inlineStr">
        <is>
          <t>✅ คำตอบที่ถูกต้อง: ข้อ e. เปลี่ยนแผ่นแปะใหม่สัปดาห์ละ 1 ครั้ง ติดต่อกันเป็นเวลา 3 สัปดาห์ และเว้นไม่แปะ 1 สัปดาห์ในสัปดาห์ที่ 4
🎯 ทำไมข้อนี้ถึงถูก:
รอบการใช้แผ่นแปะคุมกำเนิด 1 รอบ (cycle) คือ 4 สัปดาห์ (28 วัน): ติดแผ่นแปะ 1 แผ่นต่อสัปดาห์ โดยเปลี่ยนแผ่นใหม่ในวันเดิมของทุกสัปดาห์ติดต่อกัน 3 สัปดาห์ (Day 1, Day 8, Day 15) และในสัปดาห์ที่ 4 (Day 22-28) เป็นช่วงเว้นการแปะยา (patch-free week) ซึ่งจะมีประจำเดือนมา
🔍 ข้ออื่นผิดเพราะอะไร:
• ข้อ a.: แผ่นแปะคุมกำเนิดออกฤทธิ์ได้นาน 7 วัน ต้องเปลี่ยนทุกสัปดาห์ ไม่ใช่ทุก 3 วัน
• ข้อ b.: ห้ามแปะ 2 แผ่นซ้อนกัน เพราะจะได้รับฮอร์โมนเกินขนาด
• ข้อ c.: ห้ามตัดแบ่งแผ่นแปะโดยเด็ดขาด เพราะจะทำลายระบบควบคุมการปลดปล่อยตัวยา
• ข้อ d.: ห้ามติดแผ่นแปะที่บริเวณเต้านมเด็ดขาด เพราะฮอร์โมนเอสโตรเจนเฉพาะที่จะกระตุ้นเนื้อเยื่อเต้านมและเพิ่มความเสี่ยงต่อเนื้องอก บริเวณที่แนะนำคือสะโพก หน้าท้อง ต้นแขนด้านนอก หรือแผ่นหลังส่วนบน
• --</t>
        </is>
      </c>
      <c r="L111" s="186" t="n"/>
      <c r="M111" s="186" t="inlineStr">
        <is>
          <t>Gynaecologic &amp; Genitourinary</t>
        </is>
      </c>
      <c r="N111" s="186" t="inlineStr">
        <is>
          <t>Contraception &amp; Family planning</t>
        </is>
      </c>
      <c r="O111" s="185" t="inlineStr">
        <is>
          <t>Clinic</t>
        </is>
      </c>
      <c r="P111" s="186" t="inlineStr">
        <is>
          <t>2567</t>
        </is>
      </c>
      <c r="Q111" s="185" t="inlineStr">
        <is>
          <t>ข้อสอบจำลอง</t>
        </is>
      </c>
      <c r="R111" s="185" t="inlineStr">
        <is>
          <t>Mock RxCU83 ชุดที่ 2</t>
        </is>
      </c>
      <c r="S111" s="185" t="n"/>
    </row>
    <row r="112" ht="24" customHeight="1" s="49">
      <c r="A112" s="187" t="n">
        <v>110</v>
      </c>
      <c r="B112" s="186" t="n"/>
      <c r="C112" s="186" t="inlineStr">
        <is>
          <t>157. 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D112" s="186" t="inlineStr">
        <is>
          <t>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E112" s="186" t="inlineStr">
        <is>
          <t>สตรีกำลังอยู่ในช่วงให้นมบุตร</t>
        </is>
      </c>
      <c r="F112" s="186" t="inlineStr">
        <is>
          <t>สตรีมีอาการคลื่นไส้อาเจียนอย่างรุนแรงจากฮอร์โมนเอสโตรเจน</t>
        </is>
      </c>
      <c r="G112" s="186" t="inlineStr">
        <is>
          <t>สตรีมีปัญหาเลือดออกกะปริดกะปรอยทางช่องคลอด (Unscheduled spotting)</t>
        </is>
      </c>
      <c r="H112" s="186" t="inlineStr">
        <is>
          <t>สตรีมีประวัติโรคปวดศีรษะไมเกรนชนิดมีอาการเตือน (Migraine with aura)</t>
        </is>
      </c>
      <c r="I112" s="188" t="inlineStr">
        <is>
          <t>สตรีมีประวัติภาวะลิ่มเลือดอุดตันในหลอดเลือดดำ (Venous thromboembolism: VTE)</t>
        </is>
      </c>
      <c r="J112" s="185" t="inlineStr">
        <is>
          <t>3</t>
        </is>
      </c>
      <c r="K112" s="186" t="inlineStr">
        <is>
          <t>✅ คำตอบที่ถูกต้อง: ข้อ c. สตรีมีปัญหาเลือดออกกะปริดกะปรอยทางช่องคลอด (Unscheduled spotting)
🎯 ทำไมข้อนี้ถึงถูก:
อาการเลือดออกกะปริดกะปรอย (breakthrough bleeding / spotting) เป็นผลข้างเคียงที่พบบ่อยที่สุดของยาคุมกำเนิดชนิดฮอร์โมนเดี่ยว (POPs) เนื่องจากการขาดเอสโตรเจนมาช่วยสร้างความมั่นคงของเยื่อบุโพรงมดลูก ดังนั้น หากผู้ป่วยมีปัญหาเลือดออกกะปริดกะปรอยอยู่แล้ว การเปลี่ยนมาใช้ POPs จะยิ่งทำให้อาการเลือดออกกะปริดกะปรอยแย่ลง ไม่ใช่เหตุผลในการเปลี่ยนมาใช้ POPs
🔍 ข้ออื่นผิดเพราะอะไร:
• ข้อ a., d., e.: ภาวะให้นมบุตร, ไมเกรนชนิดมีออร่า, และประวัติ VTE ล้วนเป็นข้อห้ามใช้ของฮอร์โมนเอสโตรเจน (COCs) จึงเป็นข้อบ่งชี้สำคัญในการเปลี่ยนมาใช้ POPs
• ข้อ b.: อาการคลื่นไส้อาเจียนจาก COCs มักเกิดจากฮอร์โมนเอสโตรเจน การเปลี่ยนมาใช้ POPs จะช่วยบรรเทาอาการได้
• --</t>
        </is>
      </c>
      <c r="L112" s="186" t="n"/>
      <c r="M112" s="186" t="inlineStr">
        <is>
          <t>Gynaecologic &amp; Genitourinary</t>
        </is>
      </c>
      <c r="N112" s="186" t="inlineStr">
        <is>
          <t>Contraception &amp; Family planning</t>
        </is>
      </c>
      <c r="O112" s="185" t="inlineStr">
        <is>
          <t>Clinic</t>
        </is>
      </c>
      <c r="P112" s="186" t="inlineStr">
        <is>
          <t>2567</t>
        </is>
      </c>
      <c r="Q112" s="185" t="inlineStr">
        <is>
          <t>ข้อสอบจำลอง</t>
        </is>
      </c>
      <c r="R112" s="185" t="inlineStr">
        <is>
          <t>Mock RxCU83 ชุดที่ 2</t>
        </is>
      </c>
      <c r="S112" s="185" t="n"/>
    </row>
    <row r="113" ht="24" customHeight="1" s="49">
      <c r="A113" s="187" t="n">
        <v>111</v>
      </c>
      <c r="B113" s="186" t="n"/>
      <c r="C113" s="186" t="inlineStr">
        <is>
          <t>37. หญิงตั้งครรภ์มาปรึกษาเภสัชกรที่ร้านยาด้วยอาการตกขาวผิดปกติ เภสัชกรมีความจำเป็นต้องซักประวัติเพื่อแยกโรคและประเมินความปลอดภัย ยกเว้น ข้อมูลในข้อใด</t>
        </is>
      </c>
      <c r="D113" s="186" t="n"/>
      <c r="E113" s="186" t="inlineStr">
        <is>
          <t>ลักษณะ สี กลิ่น และปริมาณของตกขาว</t>
        </is>
      </c>
      <c r="F113" s="186" t="inlineStr">
        <is>
          <t>อาการคัน แสบขัด หรือระคายเคืองบริเวณช่องคลอด</t>
        </is>
      </c>
      <c r="G113" s="186" t="inlineStr">
        <is>
          <t>อายุครรภ์และประวัติการแพ้ยา</t>
        </is>
      </c>
      <c r="H113" s="186" t="inlineStr">
        <is>
          <t>ประวัติการทำงานของไตหรือโรคไตเรื้อรังในครอบครัว</t>
        </is>
      </c>
      <c r="I113" s="188" t="inlineStr">
        <is>
          <t>ประวัติการมีเพศสัมพันธ์และการใช้ยาหรือสวนล้างช่องคลอด</t>
        </is>
      </c>
      <c r="J113" s="185" t="inlineStr">
        <is>
          <t>4</t>
        </is>
      </c>
      <c r="K113" s="186" t="inlineStr">
        <is>
          <t>✅ คำตอบที่ถูกต้อง: ข้อ d. ประวัติการทำงานของไตหรือโรคไตเรื้อรังในครอบครัว
🎯 ทำไมข้อนี้ถึงถูก:
ภาวะตกขาวผิดปกติในหญิงตั้งครรภ์มักเกิดจากการติดเชื้อเฉพาะที่ (เช่น Candida, Bacterial vaginosis, Trichomonas) การซักประวัติสำคัญต้องเน้นลักษณะของตกขาว (สี กลิ่น ฟอง), อาการคัน/แสบ, อายุครรภ์, และพฤติกรรมเสี่ยงทางเพศ ส่วนประวัติโรคไตในครอบครัวไม่มีความสัมพันธ์หรือเกี่ยวข้องโดยตรงกับการวินิจฉัยสาเหตุของอาการตกขาว
🔍 ข้ออื่นผิดเพราะอะไร:
• ข้อ a. และ b.: จำเป็นอย่างยิ่งเพื่อแยกเชื้อ (เชื้อราตกขาวเป็นก้อนแป้งคันมาก, BV ตกขาวมีกลิ่นคาวปลา, Trichomonas มีฟองสีเขียวเหลือง)
• ข้อ c.: อายุครรภ์มีความสำคัญในการเลือกยาที่ปลอดภัยต่อทารกในครรภ์
• ข้อ e.: ช่วยประเมินความเสี่ยงโรคติดต่อทางเพศสัมพันธ์และการระคายเคืองจากสารเคมี
• --</t>
        </is>
      </c>
      <c r="L113" s="186" t="n"/>
      <c r="M113" s="186" t="inlineStr">
        <is>
          <t>Gynaecologic &amp; Genitourinary</t>
        </is>
      </c>
      <c r="N113" s="186" t="inlineStr">
        <is>
          <t>Sexually transmitted infections</t>
        </is>
      </c>
      <c r="O113" s="185" t="inlineStr">
        <is>
          <t>Clinic</t>
        </is>
      </c>
      <c r="P113" s="186" t="inlineStr">
        <is>
          <t>รุ่น RxCU83</t>
        </is>
      </c>
      <c r="Q113" s="185" t="inlineStr">
        <is>
          <t>แบบฝึกหัด</t>
        </is>
      </c>
      <c r="R113" s="185" t="inlineStr">
        <is>
          <t>Quiz เตรียมสอบ CC1 RxCU83</t>
        </is>
      </c>
      <c r="S113" s="185" t="n"/>
    </row>
    <row r="114" ht="24" customHeight="1" s="49">
      <c r="A114" s="187" t="n">
        <v>112</v>
      </c>
      <c r="B114" s="186" t="n"/>
      <c r="C114" s="186" t="inlineStr">
        <is>
          <t>38. ผู้ป่วยหญิงมีอาการตกขาวสีขาวเทาเคลือบผนังช่องคลอด มีกลิ่นเหม็นคาวปลาชัดเจนขึ้นหลังมีเพศสัมพันธ์หรือเมื่อทำ Whiff test ด้วย 10% KOH ผลตรวจทางกล้องจุลทรรศน์พบ Clue cells อาการแสดงนี้บ่งชี้ถึงการติดเชื้อชนิดใด</t>
        </is>
      </c>
      <c r="D114" s="186" t="n"/>
      <c r="E114" s="186" t="inlineStr">
        <is>
          <t>Candida albicans</t>
        </is>
      </c>
      <c r="F114" s="186" t="inlineStr">
        <is>
          <t>Bacterial vaginosis (เช่น Gardnerella vaginalis)</t>
        </is>
      </c>
      <c r="G114" s="186" t="inlineStr">
        <is>
          <t>Trichomonas vaginalis</t>
        </is>
      </c>
      <c r="H114" s="186" t="inlineStr">
        <is>
          <t>Neisseria gonorrhoeae</t>
        </is>
      </c>
      <c r="I114" s="188" t="inlineStr">
        <is>
          <t>Chlamydia trachomatis</t>
        </is>
      </c>
      <c r="J114" s="185" t="inlineStr">
        <is>
          <t>2</t>
        </is>
      </c>
      <c r="K114" s="186" t="inlineStr">
        <is>
          <t>✅ คำตอบที่ถูกต้อง: ข้อ b. Bacterial vaginosis (เช่น Gardnerella vaginalis)
🎯 ทำไมข้อนี้ถึงถูก:
ภาวะช่องคลอดอักเสบจากเชื้อแบคทีเรีย (Bacterial Vaginosis: BV) เกิดจากความไม่สมดุลของสมดุลแบคทีเรียประจำถิ่น โดยเชื้อ Gardnerella vaginalis และ anaerobic bacteria เจริญมากผิดปกติ มีลักษณะเด่นตาม Amsel's criteria คือ: ตกขาวสีขาวเทาเนียนบาง, กลิ่นคาวปลา (fishy odor / positive Whiff test), pH ในช่องคลอด &gt; 4.5, และพบ Clue cells มากกว่าร้อยละ 20
🔍 ข้ออื่นผิดเพราะอะไร:
• ข้อ a.: Candida albicans ตกขาวเป็นก้อนสีขาวคล้ายคราบนมหรือคอทเทจชีส (curdy discharge) และมีอาการคันช่องคลอดเด่น ไม่มีกลิ่นคาว
• ข้อ c.: Trichomonas vaginalis ตกขาวสีเขียวเหลืองปนฟอง (frothy discharge) และปากมดลูกเป็นจุดเลือดออกคล้ายผลสตรอว์เบอร์รี (strawberry cervix)
• ข้อ d. และ e.: หนองในทำให้เกิด cervicitis มีมูกหนองที่ปากมดลูก ไม่ได้มีลักษณะเป็น clue cells หรือกลิ่นคาวปลา
• --</t>
        </is>
      </c>
      <c r="L114" s="186" t="n"/>
      <c r="M114" s="186" t="inlineStr">
        <is>
          <t>Gynaecologic &amp; Genitourinary</t>
        </is>
      </c>
      <c r="N114" s="186" t="inlineStr">
        <is>
          <t>Sexually transmitted infections</t>
        </is>
      </c>
      <c r="O114" s="185" t="inlineStr">
        <is>
          <t>Clinic</t>
        </is>
      </c>
      <c r="P114" s="186" t="inlineStr">
        <is>
          <t>รุ่น RxCU83</t>
        </is>
      </c>
      <c r="Q114" s="185" t="inlineStr">
        <is>
          <t>แบบฝึกหัด</t>
        </is>
      </c>
      <c r="R114" s="185" t="inlineStr">
        <is>
          <t>Quiz เตรียมสอบ CC1 RxCU83</t>
        </is>
      </c>
      <c r="S114" s="185" t="n"/>
    </row>
    <row r="115" ht="24" customHeight="1" s="49">
      <c r="A115" s="187" t="n">
        <v>113</v>
      </c>
      <c r="B115" s="186" t="n"/>
      <c r="C115" s="186" t="inlineStr">
        <is>
          <t>39. ยาในข้อใดเป็นยามาตรฐานอันดับแรก (Drug of choice) ในการรักษาภาวะ Bacterial Vaginosis (BV)</t>
        </is>
      </c>
      <c r="D115" s="186" t="n"/>
      <c r="E115" s="186" t="inlineStr">
        <is>
          <t>Fluconazole 150 mg รับประทานครั้งเดียว</t>
        </is>
      </c>
      <c r="F115" s="186" t="inlineStr">
        <is>
          <t>Clotrimazole เม็ดเหน็บช่องคลอด</t>
        </is>
      </c>
      <c r="G115" s="186" t="inlineStr">
        <is>
          <t>Doxycycline 100 mg วันละ 2 ครั้ง</t>
        </is>
      </c>
      <c r="H115" s="186" t="inlineStr">
        <is>
          <t>Ceftriaxone 500 mg ฉีดเข้ากล้ามเนื้อ</t>
        </is>
      </c>
      <c r="I115" s="188" t="inlineStr">
        <is>
          <t>Metronidazole (ขนาด 500 mg วันละ 2 ครั้ง นาน 7 วัน หรือ 2 g ครั้งเดียว)</t>
        </is>
      </c>
      <c r="J115" s="185" t="inlineStr">
        <is>
          <t>5</t>
        </is>
      </c>
      <c r="K115" s="186" t="inlineStr">
        <is>
          <t>✅ คำตอบที่ถูกต้อง: ข้อ e. Metronidazole (ขนาด 500 mg วันละ 2 ครั้ง นาน 7 วัน หรือ 2 g ครั้งเดียว)
🎯 ทำไมข้อนี้ถึงถูก:
Metronidazole เป็นยาต้านจุลชีพที่มีฤทธิ์จำเพาะต่อเชื้อแบคทีเรีย Anaerobes จึงเป็นยาอันดับแรก (first-line treatment) ในการรักษา Bacterial Vaginosis โดยสามารถให้ Metronidazole 500 mg รับประทานวันละ 2 ครั้ง เป็นเวลา 7 วัน หรือใช้ Metronidazole gel 0.75% ทาในช่องคลอด หรือใช้ Clindamycin รับประทาน/ทาช่องคลอด
🔍 ข้ออื่นผิดเพราะอะไร:
• ข้อ a. และ b.: Fluconazole และ Clotrimazole เป็นยาฆ่าเชื้อรา ใช้รักษา Vulvovaginal Candidiasis ไม่สามารถฆ่าเชื้อแบคทีเรียใน BV ได้
• ข้อ c.: Doxycycline ใช้รักษา Chlamydia
• ข้อ d.: Ceftriaxone ใช้รักษา Gonorrhea
• --</t>
        </is>
      </c>
      <c r="L115" s="186" t="n"/>
      <c r="M115" s="186" t="inlineStr">
        <is>
          <t>Gynaecologic &amp; Genitourinary</t>
        </is>
      </c>
      <c r="N115" s="186" t="inlineStr">
        <is>
          <t>Sexually transmitted infections</t>
        </is>
      </c>
      <c r="O115" s="185" t="inlineStr">
        <is>
          <t>Clinic</t>
        </is>
      </c>
      <c r="P115" s="186" t="inlineStr">
        <is>
          <t>รุ่น RxCU83</t>
        </is>
      </c>
      <c r="Q115" s="185" t="inlineStr">
        <is>
          <t>แบบฝึกหัด</t>
        </is>
      </c>
      <c r="R115" s="185" t="inlineStr">
        <is>
          <t>Quiz เตรียมสอบ CC1 RxCU83</t>
        </is>
      </c>
      <c r="S115" s="185" t="n"/>
    </row>
    <row r="116" ht="24" customHeight="1" s="49">
      <c r="A116" s="187" t="n">
        <v>114</v>
      </c>
      <c r="B116" s="186" t="n"/>
      <c r="C116" s="186" t="inlineStr">
        <is>
          <t>40. การติดเชื้อในช่องคลอดหรือระบบสืบพันธุ์สตรีในข้อใดจัดเป็นโรคติดต่อทางเพศสัมพันธ์ (Sexually Transmitted Infection) ที่ จำเป็นต้องรักษาคู่นอนด้วยเสมอ เพื่อป้องกันการติดเชื้อซ้ำซ้อน</t>
        </is>
      </c>
      <c r="D116" s="186" t="n"/>
      <c r="E116" s="186" t="inlineStr">
        <is>
          <t>Trichomoniasis (เชื้อ Trichomonas vaginalis)</t>
        </is>
      </c>
      <c r="F116" s="186" t="inlineStr">
        <is>
          <t>Vulvovaginal Candidiasis (เชื้อรา Candida albicans)</t>
        </is>
      </c>
      <c r="G116" s="186" t="inlineStr">
        <is>
          <t>Bacterial Vaginosis (เชื้อแบคทีเรีย Gardnerella vaginalis)</t>
        </is>
      </c>
      <c r="H116" s="186" t="inlineStr">
        <is>
          <t>Atrophic vaginitis (ช่องคลอดฝ่อในวัยทอง)</t>
        </is>
      </c>
      <c r="I116" s="188" t="inlineStr">
        <is>
          <t>Cytolytic vaginosis</t>
        </is>
      </c>
      <c r="J116" s="185" t="inlineStr">
        <is>
          <t>1</t>
        </is>
      </c>
      <c r="K116" s="186" t="inlineStr">
        <is>
          <t>✅ คำตอบที่ถูกต้อง: ข้อ a. Trichomoniasis (เชื้อ Trichomonas vaginalis)
🎯 ทำไมข้อนี้ถึงถูก:
Trichomonas vaginalis เป็นโปรโตซัวที่ติดต่อผ่านการมีเพศสัมพันธ์อย่างแท้จริง (true sexually transmitted infection) ผู้ชายที่ติดเชื้อมักไม่มีอาการแต่สามารถแพร่เชื้อกลับคืนมาได้ ดังนั้นแนวทางเวชปฏิบัติจึงกำหนดให้ต้องรักษาคู่นอนพร้อมกันเสมอ (Concurrent partner treatment ด้วย Metronidazole หรือ Tinidazole) แม้คู่นอนจะไม่มีอาการก็ตาม
🔍 ข้ออื่นผิดเพราะอะไร:
• ข้อ b.: Vulvovaginal Candidiasis เกิดจากเชื้อราประจำถิ่นเจริญมากเกิน ไม่จัดเป็นโรคติดต่อทางเพศสัมพันธ์ จึงไม่จำเป็นต้องรักษาคู่นอน เว้นแต่คู่นอนจะมีอาการ balanitis
• ข้อ c.: Bacterial Vaginosis เกิดจาก dysbiosis ของสมดุลในช่องคลอด การรักษาคู่นอนชายไม่พบว่าช่วยลดอัตราการเป็นซ้ำ จึงไม่แนะนำให้รักษาคู่นอนตามแนวทางมาตรฐาน
• ข้อ d. และ e.: เกิดจากการขาดฮอร์โมนเอสโตรเจนหรือกรดแลคติกเกิน ไม่ได้เกิดจากการติดเชื้อติดต่อทางเพศสัมพันธ์</t>
        </is>
      </c>
      <c r="L116" s="186" t="n"/>
      <c r="M116" s="186" t="inlineStr">
        <is>
          <t>Gynaecologic &amp; Genitourinary</t>
        </is>
      </c>
      <c r="N116" s="186" t="inlineStr">
        <is>
          <t>Sexually transmitted infections</t>
        </is>
      </c>
      <c r="O116" s="185" t="inlineStr">
        <is>
          <t>Clinic</t>
        </is>
      </c>
      <c r="P116" s="186" t="inlineStr">
        <is>
          <t>รุ่น RxCU83</t>
        </is>
      </c>
      <c r="Q116" s="185" t="inlineStr">
        <is>
          <t>แบบฝึกหัด</t>
        </is>
      </c>
      <c r="R116" s="185" t="inlineStr">
        <is>
          <t>Quiz เตรียมสอบ CC1 RxCU83</t>
        </is>
      </c>
      <c r="S116" s="185" t="n"/>
    </row>
    <row r="117" ht="24" customHeight="1" s="49">
      <c r="A117" s="187" t="n">
        <v>115</v>
      </c>
      <c r="B117" s="186" t="inlineStr">
        <is>
          <t>นางสาวมินเพิ่งเริ่มรับประทานยาคุมกำเนิดสูตร Ethinyl estradiol 30 mcg + Levonorgestrel 0.15 mg ต่อมาหยุดยาเพื่อตั้งครรภ์ เมื่อคลอดบุตรได้ 2 สัปดาห์ ได้มาปรึกษาเภสัชกรเกี่ยวกับการใช้ยาคุมกำเนิดชนิดรับประทานขณะนี้กำลังให้นมบุตรล้วน
(ใช้ข้อมูลข้างต้นตอบคำถามข้อ 116 - 117)</t>
        </is>
      </c>
      <c r="C117" s="186" t="inlineStr">
        <is>
          <t>ยาคุมกำเนิดชนิดรับประทานที่เหมาะสมที่สุดสำหรับสตรีที่กำลังให้นมบุตรในระยะหลังคลอดคือข้อใด</t>
        </is>
      </c>
      <c r="D117" s="186" t="n"/>
      <c r="E117" s="186" t="inlineStr">
        <is>
          <t>Lynestrenol (ยาคุมฮอร์โมนเดี่ยว Progestin-Only Pill: POP)</t>
        </is>
      </c>
      <c r="F117" s="186" t="inlineStr">
        <is>
          <t>Ethinyl estradiol 50 mcg + Levonorgestrel 0.25 mg</t>
        </is>
      </c>
      <c r="G117" s="186" t="inlineStr">
        <is>
          <t>Ethinyl estradiol 30 mcg + Levonorgestrel 0.15 mg</t>
        </is>
      </c>
      <c r="H117" s="186" t="inlineStr">
        <is>
          <t>Ethinyl estradiol 20 mcg + Desogestrel 0.15 mg</t>
        </is>
      </c>
      <c r="I117" s="188" t="inlineStr">
        <is>
          <t>Ethinyl estradiol 30 mcg + Gestodene 0.075 mg</t>
        </is>
      </c>
      <c r="J117" s="185" t="inlineStr">
        <is>
          <t>1</t>
        </is>
      </c>
      <c r="K117" s="186" t="inlineStr">
        <is>
          <t>✅ คำตอบที่ถูกต้อง: ข้อ ก. Lynestrenol (ยาคุมฮอร์โมนเดี่ยว Progestin-Only Pill: POP)
🎯 ทำไมข้อนี้ถึงถูก:
- คำตอบที่ถูกต้อง: ข้อ ก. Lynestrenol (ยาคุมฮอร์โมนเดี่ยว Progestin-Only Pill: POP)
- ทำไมข้อนี้ถึงถูก: ยาคุมกำเนิดที่มีฮอร์โมนเอสโตรเจน (Ethinyl estradiol) จะกดการหลั่งน้ำนมและลดปริมาณน้ำนมแม่ สตรีให้นมบุตรจึงควรเลือกใช้ยาคุมกำเนิดชนิดฮอร์โมนโปรเจสตินเดี่ยว (POPs) เช่น Lynestrenol หรือ Levonorgestrel หรือยาฉีด DMPA
🔍 ข้ออื่นผิดเพราะอะไร:
• ข้อ ข. ถึง จ.: ล้วนเป็นยาคุมกำเนิดชนิดฮอร์โมนรวม (Combined Oral Contraceptives: COCs) ซึ่งมีเอสโตรเจน ยับยั้งการสร้างและหลั่งน้ำนม และเพิ่มความเสี่ยงต่อลิ่มเลือดอุดตันในสตรีหลังคลอด</t>
        </is>
      </c>
      <c r="L117" s="186" t="n"/>
      <c r="M117" s="186" t="inlineStr">
        <is>
          <t>Gynaecologic &amp; Genitourinary</t>
        </is>
      </c>
      <c r="N117" s="186" t="inlineStr">
        <is>
          <t>Contraception</t>
        </is>
      </c>
      <c r="O117" s="185" t="inlineStr">
        <is>
          <t>Clinic</t>
        </is>
      </c>
      <c r="P117" s="186" t="inlineStr">
        <is>
          <t>รุ่น RxCU83</t>
        </is>
      </c>
      <c r="Q117" s="185" t="inlineStr">
        <is>
          <t>แบบฝึกหัด</t>
        </is>
      </c>
      <c r="R117" s="185" t="inlineStr">
        <is>
          <t>Quiz เตรียมสอบ CC1 RxCU83</t>
        </is>
      </c>
      <c r="S117" s="185" t="n"/>
    </row>
    <row r="118" ht="24" customHeight="1" s="49">
      <c r="A118" s="187" t="n">
        <v>116</v>
      </c>
      <c r="B118" s="186" t="n"/>
      <c r="C118" s="186" t="inlineStr">
        <is>
          <t>ต่อมานางสาวมินเปลี่ยนวิธีคุมกำเนิดเป็นให้สามีใช้ถุงยางอนามัย แต่เกิดเหตุถุงยางฉีกขาดเมื่อ 3 วันที่ผ่านมา (ประมาณ 72 ชั่วโมง) ประจำเดือนครั้งล่าสุดมาเมื่อ 2 สัปดาห์ก่อน รอบเดือน 30 วัน ไม่เคยใช้วิธีคุมกำเนิดฉุกเฉินมาก่อน คำแนะนำในการจ่ายยาคุมกำเนิดฉุกเฉินข้อใดเหมาะสมที่สุด</t>
        </is>
      </c>
      <c r="D118" s="186" t="n"/>
      <c r="E118" s="186" t="inlineStr">
        <is>
          <t>ไม่จำเป็นต้องคุมกำเนิดฉุกเฉินเพราะอยู่ในระยะปลอดภัยหน้า 7 หลัง 7</t>
        </is>
      </c>
      <c r="F118" s="186" t="inlineStr">
        <is>
          <t>ให้รอตรวจการตั้งครรภ์เพราะเกินระยะเวลาที่ยาคุมฉุกเฉินจะมีประสิทธิภาพแล้ว</t>
        </is>
      </c>
      <c r="G118" s="186" t="inlineStr">
        <is>
          <t>Ethinyl estradiol 25 mg วันละ 2 ครั้ง เป็นเวลา 3 วัน</t>
        </is>
      </c>
      <c r="H118" s="186" t="inlineStr">
        <is>
          <t>Levonorgestrel 0.75 mg รับประทานทันที 1 เม็ด และอีก 1 เม็ดในอีก 12 ชั่วโมงต่อมา (หรือรับประทาน 1.5 mg เม็ดเดียวทันที)</t>
        </is>
      </c>
      <c r="I118" s="188" t="inlineStr">
        <is>
          <t>ยาคุมรวม EE 50 mcg + Levonorgestrel 0.25 mg รับประทาน 4 เม็ดพร้อมกัน</t>
        </is>
      </c>
      <c r="J118" s="185" t="inlineStr">
        <is>
          <t>4</t>
        </is>
      </c>
      <c r="K118" s="186" t="inlineStr">
        <is>
          <t>✅ คำตอบที่ถูกต้อง: ข้อ ง. Levonorgestrel 0.75 mg รับประทานทันที 1 เม็ด และอีก 1 เม็ดในอีก 12 ชั่วโมงต่อมา (หรือรับประทาน 1.5 mg เม็ดเดียวทันที)
🎯 ทำไมข้อนี้ถึงถูก:
- คำตอบที่ถูกต้อง: ข้อ ง. Levonorgestrel 0.75 mg รับประทานทันที 1 เม็ด และอีก 1 เม็ดในอีก 12 ชั่วโมงต่อมา (หรือรับประทาน 1.5 mg เม็ดเดียวทันที)
- ทำไมข้อนี้ถึงถูก: ยาคุมกำเนิดฉุกเฉิน Levonorgestrel มีประสิทธิภาพในการป้องกันการตั้งครรภ์เมื่อรับประทานภายใน 72 ชั่วโมง (และได้ผลปานกลางจนถึง 120 ชั่วโมง) โดยรับประทาน 0.75 mg สองครั้งห่างกัน 12 ชม. หรือ 1.5 mg ครั้งเดียวทันที
🔍 ข้ออื่นผิดเพราะอะไร:
• ข้อ ก.: มีเพศสัมพันธ์วันที่ 14 ของรอบเดือน ซึ่งตรงกับช่วงตกไข่พอดี มีความเสี่ยงตั้งครรภ์สูงมาก
• ข้อ ข.: 72 ชั่วโมงยังคงอยู่ในกรอบเวลามาตรฐานของ Levonorgestrel
• ข้อ ค.: เอสโตรเจนขนาดสูงมากทำให้คลื่นไส้อาเจียนรุนแรงและไม่ใช่สูตรมาตรฐาน
• ข้อ จ.: สูตร Yuzpe method มีประสิทธิภาพด้อยกว่าและคลื่นไส้อาเจียนมากกว่า Levonorgestrel เดี่ยว</t>
        </is>
      </c>
      <c r="L118" s="186" t="n"/>
      <c r="M118" s="186" t="inlineStr">
        <is>
          <t>Gynaecologic &amp; Genitourinary</t>
        </is>
      </c>
      <c r="N118" s="186" t="inlineStr">
        <is>
          <t>Contraception</t>
        </is>
      </c>
      <c r="O118" s="185" t="inlineStr">
        <is>
          <t>Clinic</t>
        </is>
      </c>
      <c r="P118" s="186" t="inlineStr">
        <is>
          <t>รุ่น RxCU83</t>
        </is>
      </c>
      <c r="Q118" s="185" t="inlineStr">
        <is>
          <t>แบบฝึกหัด</t>
        </is>
      </c>
      <c r="R118" s="185" t="inlineStr">
        <is>
          <t>Quiz เตรียมสอบ CC1 RxCU83</t>
        </is>
      </c>
      <c r="S118" s="185" t="n"/>
    </row>
    <row r="119" ht="24" customHeight="1" s="49">
      <c r="A119" s="187" t="n">
        <v>117</v>
      </c>
      <c r="B119" s="186" t="n"/>
      <c r="C119" s="186" t="inlineStr">
        <is>
          <t>การใช้ยาคุมกำเนิดชนิดฮอร์โมนรวม (COCs) ที่มี Ethinyl estradiol อาจเกิดอันตรกิริยาระหว่างยากับยาอื่นในข้อใดต่อไปนี้</t>
        </is>
      </c>
      <c r="D119" s="186" t="n"/>
      <c r="E119" s="186" t="inlineStr">
        <is>
          <t>Rifampicin ในผู้ป่วยวัณโรค</t>
        </is>
      </c>
      <c r="F119" s="186" t="inlineStr">
        <is>
          <t>Phenytoin ในผู้ป่วยโรคลมชัก</t>
        </is>
      </c>
      <c r="G119" s="186" t="inlineStr">
        <is>
          <t>Carbamazepine ในผู้ป่วยอาการปวดเส้นประสาท</t>
        </is>
      </c>
      <c r="H119" s="186" t="inlineStr">
        <is>
          <t>Griseofulvin ในผู้ป่วยเชื้อรา</t>
        </is>
      </c>
      <c r="I119" s="188" t="inlineStr">
        <is>
          <t>มีปัญหาการเกิดอันตรกิริยาระหว่างยากับยาทุกข้อที่กล่าวมา</t>
        </is>
      </c>
      <c r="J119" s="185" t="inlineStr">
        <is>
          <t>5</t>
        </is>
      </c>
      <c r="K119" s="186" t="inlineStr">
        <is>
          <t>✅ คำตอบที่ถูกต้อง: ข้อ จ. มีปัญหาการเกิดอันตรกิริยาระหว่างยากับยาทุกข้อที่กล่าวมา
🎯 ทำไมข้อนี้ถึงถูก:
- คำตอบที่ถูกต้อง: ข้อ จ. มีปัญหาการเกิดอันตรกิริยาระหว่างยากับยาทุกข้อที่กล่าวมา
- ทำไมข้อนี้ถึงถูก: ยา Rifampicin, Phenytoin, Carbamazepine และ Griseofulvin ล้วนเป็น Potent Hepatic Enzyme Inducers (CYP3A4 inducers) ที่เร่งการทำลาย Ethinyl estradiol และ Progestin ทำให้ระดับฮอร์โมนในเลือดลดลงจนประสิทธิภาพการคุมกำเนิดล้มเหลว
🔍 ข้ออื่นผิดเพราะอะไร:
• ข้อ ก. ถึง ง.: ล้วนทำให้เกิด drug interaction ที่ลดประสิทธิภาพของยาคุมกำเนิดได้จริง จึงตอบข้อ จ</t>
        </is>
      </c>
      <c r="L119" s="186" t="n"/>
      <c r="M119" s="186" t="inlineStr">
        <is>
          <t>Gynaecologic &amp; Genitourinary</t>
        </is>
      </c>
      <c r="N119" s="186" t="inlineStr">
        <is>
          <t>Contraception</t>
        </is>
      </c>
      <c r="O119" s="185" t="inlineStr">
        <is>
          <t>Clinic</t>
        </is>
      </c>
      <c r="P119" s="186" t="inlineStr">
        <is>
          <t>รุ่น RxCU83</t>
        </is>
      </c>
      <c r="Q119" s="185" t="inlineStr">
        <is>
          <t>แบบฝึกหัด</t>
        </is>
      </c>
      <c r="R119" s="185" t="inlineStr">
        <is>
          <t>Quiz เตรียมสอบ CC1 RxCU83</t>
        </is>
      </c>
      <c r="S119" s="185" t="n"/>
    </row>
    <row r="120" ht="24" customHeight="1" s="49">
      <c r="A120" s="187" t="n">
        <v>118</v>
      </c>
      <c r="B120" s="186" t="n"/>
      <c r="C120" s="186" t="inlineStr">
        <is>
          <t>ฮอร์โมนโปรเจสติน (Progestin) ในยาคุมกำเนิดข้อใดที่มีฤทธิ์ต้านฮอร์โมนเพศชาย (Anti-androgenic effect) สูง จึงนิยมนำมาใช้รักษาสิว ผิวมัน และภาวะขนดกในเพศหญิง</t>
        </is>
      </c>
      <c r="D120" s="186" t="n"/>
      <c r="E120" s="186" t="inlineStr">
        <is>
          <t>Levonorgestrel</t>
        </is>
      </c>
      <c r="F120" s="186" t="inlineStr">
        <is>
          <t>Norgestrel</t>
        </is>
      </c>
      <c r="G120" s="186" t="inlineStr">
        <is>
          <t>Cyproterone acetate</t>
        </is>
      </c>
      <c r="H120" s="186" t="inlineStr">
        <is>
          <t>Lynestrenol</t>
        </is>
      </c>
      <c r="I120" s="188" t="inlineStr">
        <is>
          <t>Norethisterone</t>
        </is>
      </c>
      <c r="J120" s="185" t="inlineStr">
        <is>
          <t>3</t>
        </is>
      </c>
      <c r="K120" s="186" t="inlineStr">
        <is>
          <t>✅ คำตอบที่ถูกต้อง: ข้อ ค. Cyproterone acetate
🎯 ทำไมข้อนี้ถึงถูก:
- คำตอบที่ถูกต้อง: ข้อ ค. Cyproterone acetate
- ทำไมข้อนี้ถึงถูก: Cyproterone acetate ออกฤทธิ์เป็น competitive androgen receptor antagonist และยับยั้ง 5-alpha-reductase จึงมีคุณสมบัติต้านแอนโดรเจนสูงมาก นิยมใช้ในยาคุมรักษาสิวและภาวะ PCOS เช่น Dian-35
🔍 ข้ออื่นผิดเพราะอะไร:
• ข้อ ก.: Levonorgestrel เป็น 2nd generation progestin มีฤทธิ์ androgenic สูง มักทำให้เกิดสิว ผิวมัน
• ข้อ ข.: Norgestrel มีฤทธิ์ androgenic สูง
• ข้อ ง.: Lynestrenol เป็น prodrug ของ norethisterone มีฤทธิ์ androgenic เล็กน้อย
• ข้อ จ.: Norethisterone มีฤทธิ์ androgenic ปานกลาง</t>
        </is>
      </c>
      <c r="L120" s="186" t="n"/>
      <c r="M120" s="186" t="inlineStr">
        <is>
          <t>Gynaecologic &amp; Genitourinary</t>
        </is>
      </c>
      <c r="N120" s="186" t="inlineStr">
        <is>
          <t>Contraception</t>
        </is>
      </c>
      <c r="O120" s="185" t="inlineStr">
        <is>
          <t>Clinic</t>
        </is>
      </c>
      <c r="P120" s="186" t="inlineStr">
        <is>
          <t>รุ่น RxCU83</t>
        </is>
      </c>
      <c r="Q120" s="185" t="inlineStr">
        <is>
          <t>แบบฝึกหัด</t>
        </is>
      </c>
      <c r="R120" s="185" t="inlineStr">
        <is>
          <t>Quiz เตรียมสอบ CC1 RxCU83</t>
        </is>
      </c>
      <c r="S120" s="185" t="n"/>
    </row>
    <row r="121" ht="24" customHeight="1" s="49">
      <c r="A121" s="187" t="n">
        <v>119</v>
      </c>
      <c r="B121" s="186" t="n"/>
      <c r="C121" s="186" t="inlineStr">
        <is>
          <t>เมย์ลีใช้ยาคุมกำเนิดชนิด 21 เม็ดมาได้ 2 เดือนแล้ว ในเดือนนี้เธอกินยาติดต่อกันจนถึงเม็ดที่ 5 แต่ลืมกินยาไป 2 วัน (ลืมเม็ดที่ 6 และ 7) เพิ่งนึกได้ในวันนี้ และเมื่อวานมีเพศสัมพันธ์โดยไม่ได้สวมถุงยางอนามัย เภสัชกรควรให้คำแนะนำที่ถูกต้องอย่างไร</t>
        </is>
      </c>
      <c r="D121" s="186" t="n"/>
      <c r="E121" s="186" t="inlineStr">
        <is>
          <t>ให้กินยาต่อไปตามปกติวันละ 1 เม็ดโดยไม่ต้องทำอะไรเพิ่มเติม</t>
        </is>
      </c>
      <c r="F121" s="186" t="inlineStr">
        <is>
          <t>ทิ้งยาเม็ดที่ 6 และในวันนี้ให้กินเม็ดที่ 7 และ 8 รวมเป็น 2 เม็ด จากนั้นกินวันละ 1 เม็ดตามปกติ</t>
        </is>
      </c>
      <c r="G121" s="186" t="inlineStr">
        <is>
          <t>ให้รับประทานยาคุมกำเนิดฉุกเฉินทันทีร่วมด้วย และใช้วิธีคุมกำเนิดอื่นร่วมด้วย 7 วัน</t>
        </is>
      </c>
      <c r="H121" s="186" t="inlineStr">
        <is>
          <t>ให้หยุดกินยาแผงเดิมทันทีแล้วรอให้ประจำเดือนมา</t>
        </is>
      </c>
      <c r="I121" s="188" t="inlineStr">
        <is>
          <t>ถูกทั้งข้อ ข. และ ค.</t>
        </is>
      </c>
      <c r="J121" s="185" t="inlineStr">
        <is>
          <t>5</t>
        </is>
      </c>
      <c r="K121" s="186" t="inlineStr">
        <is>
          <t>✅ คำตอบที่ถูกต้อง: ข้อ จ. ถูกทั้งข้อ ข. และ ค.
🎯 ทำไมข้อนี้ถึงถูก:
- คำตอบที่ถูกต้อง: ข้อ จ. ถูกทั้งข้อ ข. และ ค.
- ทำไมข้อนี้ถึงถูก: การลืมกินยาคุมชนิดฮอร์โมนรวมตั้งแต่ 2 เม็ดขึ้นไปในช่วง สัปดาห์แรกของแผง (เม็ดที่ 1-7) และมีเพศสัมพันธ์โดยไม่ได้ป้องกัน แนะนำให้: 1) รับประทานยาคุมฉุกเฉินทันที 2) กินยาเม็ดล่าสุดที่ลืมทันที (ทิ้งเม็ดก่อนหน้า) และกินยาประจำวันนั้น (รวม 2 เม็ดใน 1 วัน) 3) ใช้ถุงยางอนามัยร่วมด้วยอย่างน้อย 7 วัน
🔍 ข้ออื่นผิดเพราะอะไร:
• ข้อ ก.: มีความเสี่ยงตั้งครรภ์สูงมากเนื่องจากลืมยาในสัปดาห์แรกที่มีการฟื้นตัวของรังไข่
• ข้อ ข. และ ค.: ต้องทำร่วมกันทั้งสองข้อเพื่อประสิทธิผลสูงสุด
• ข้อ ง.: การหยุดยาจะทำให้เกิดเลือดออกผิดปกติและขาดการคุมกำเนิดต่อเนื่อง</t>
        </is>
      </c>
      <c r="L121" s="186" t="n"/>
      <c r="M121" s="186" t="inlineStr">
        <is>
          <t>Gynaecologic &amp; Genitourinary</t>
        </is>
      </c>
      <c r="N121" s="186" t="inlineStr">
        <is>
          <t>Contraception</t>
        </is>
      </c>
      <c r="O121" s="185" t="inlineStr">
        <is>
          <t>Clinic</t>
        </is>
      </c>
      <c r="P121" s="186" t="inlineStr">
        <is>
          <t>รุ่น RxCU83</t>
        </is>
      </c>
      <c r="Q121" s="185" t="inlineStr">
        <is>
          <t>แบบฝึกหัด</t>
        </is>
      </c>
      <c r="R121" s="185" t="inlineStr">
        <is>
          <t>Quiz เตรียมสอบ CC1 RxCU83</t>
        </is>
      </c>
      <c r="S121" s="185" t="n"/>
    </row>
    <row r="122" ht="24" customHeight="1" s="49">
      <c r="A122" s="187" t="n">
        <v>120</v>
      </c>
      <c r="B122" s="186" t="n"/>
      <c r="C122" s="186" t="inlineStr">
        <is>
          <t>หากผู้ป่วยใช้ยาคุมกำเนิดชนิดฮอร์โมนรวมสูตรที่มี Ethinylestradiol (EE) 0.020 mg + Desogestrel 0.150 mg แล้วประสบปัญหาเลือดออกกะปริดกะปรอยระหว่างรอบเดือน (Breakthrough bleeding) การแก้ไขในเบื้องต้นควรทำอย่างไร</t>
        </is>
      </c>
      <c r="D122" s="186" t="n"/>
      <c r="E122" s="186" t="inlineStr">
        <is>
          <t>เปลี่ยนไปใช้ยาคุมกำเนิดสูตรที่มีขนาด EE สูงขึ้นเป็น 0.030 mg (30 mcg)</t>
        </is>
      </c>
      <c r="F122" s="186" t="inlineStr">
        <is>
          <t>เปลี่ยนไปใช้ยาคุมกำเนิดสูตรที่มีขนาด EE สูงขึ้นเป็น 0.050 mg (50 mcg) ทันที</t>
        </is>
      </c>
      <c r="G122" s="186" t="inlineStr">
        <is>
          <t>เปลี่ยนไปใช้ยาคุมกำเนิดชนิดฮอร์โมนเดี่ยว (POPs)</t>
        </is>
      </c>
      <c r="H122" s="186" t="inlineStr">
        <is>
          <t>แนะนำให้เปลี่ยนไปใช้ยาคุมกำเนิดแบบฝังใต้ผิวหนังทันที</t>
        </is>
      </c>
      <c r="I122" s="188" t="inlineStr">
        <is>
          <t>เปลี่ยนไปใช้ยาคุมกำเนิดที่มี Drospirenone เป็นส่วนประกอบ</t>
        </is>
      </c>
      <c r="J122" s="185" t="inlineStr">
        <is>
          <t>1</t>
        </is>
      </c>
      <c r="K122" s="186" t="inlineStr">
        <is>
          <t>✅ คำตอบที่ถูกต้อง: ข้อ ก. เปลี่ยนไปใช้ยาคุมกำเนิดสูตรที่มีขนาด EE สูงขึ้นเป็น 0.030 mg (30 mcg)
🎯 ทำไมข้อนี้ถึงถูก:
- คำตอบที่ถูกต้อง: ข้อ ก. เปลี่ยนไปใช้ยาคุมกำเนิดสูตรที่มีขนาด EE สูงขึ้นเป็น 0.030 mg (30 mcg)
- ทำไมข้อนี้ถึงถูก: เลือดออกกะปริดกะปรอยในผู้ใช้ยาคุมสูตร low-dose estrogen (EE 20 mcg) มักเกิดจากระดับเอสโตรเจนไม่เพียงพอในการพยุงเยื่อบุโพรงมดลูกให้คงตัว การแก้ไขเบื้องต้นคือการขยับขนาด EE ขึ้นเป็น standard low-dose คือ 0.030 mg (30 mcg)
🔍 ข้ออื่นผิดเพราะอะไร:
• ข้อ ข.: ขนาดยา EE 50 mcg เป็น high dose ซึ่งเพิ่มความเสี่ยงต่อลิ่มเลือดอุดตัน คลื่นไส้ ฝ้า ไม่แนะนำเป็นลำดับแรก
• ข้อ ค.: POPs ทำให้เกิดเลือดออกกะปริดกะปรอยบ่อยกว่า COCs
• ข้อ ง.: การฝังยาคุมมีผลข้างเคียงเลือดออกกะปริดกะปรอยสูงมากในช่วง 3-6 เดือนแรก
• ข้อ จ.: Drospirenone มีฤทธิ์ antimineralocorticoid ลดบวมน้ำ ไม่ได้แก้ปัญหาเยื่อบุมดลูกไม่คงตัว</t>
        </is>
      </c>
      <c r="L122" s="186" t="n"/>
      <c r="M122" s="186" t="inlineStr">
        <is>
          <t>Gynaecologic &amp; Genitourinary</t>
        </is>
      </c>
      <c r="N122" s="186" t="inlineStr">
        <is>
          <t>Contraception</t>
        </is>
      </c>
      <c r="O122" s="185" t="inlineStr">
        <is>
          <t>Clinic</t>
        </is>
      </c>
      <c r="P122" s="186" t="inlineStr">
        <is>
          <t>รุ่น RxCU83</t>
        </is>
      </c>
      <c r="Q122" s="185" t="inlineStr">
        <is>
          <t>แบบฝึกหัด</t>
        </is>
      </c>
      <c r="R122" s="185" t="inlineStr">
        <is>
          <t>Quiz เตรียมสอบ CC1 RxCU83</t>
        </is>
      </c>
      <c r="S122" s="185" t="n"/>
    </row>
    <row r="123" ht="24" customHeight="1" s="49">
      <c r="A123" s="187" t="n">
        <v>121</v>
      </c>
      <c r="B123" s="186" t="n"/>
      <c r="C123" s="186" t="inlineStr">
        <is>
          <t>สตรีอายุ 38 ปี ใช้ยาคุมกำเนิดสูตร EE 0.03 mg + Desogestrel 0.15 mg เกิดอาการแน่นหน้าอกเฉียบพลัน ถูกนำส่งโรงพยาบาลและตรวจพบเป็น Acute Coronary Syndrome (ACS) เมื่อได้รับการรักษาจนอาการคงที่แล้ว และยังมีความประสงค์ที่จะคุมกำเนิด เภสัชกรควรให้คำแนะนำอย่างไร</t>
        </is>
      </c>
      <c r="D123" s="186" t="n"/>
      <c r="E123" s="186" t="inlineStr">
        <is>
          <t>สามารถใช้ยาคุมกำเนิดชนิดฮอร์โมนรวมสูตรเดิมต่อไปได้ตามปกติ</t>
        </is>
      </c>
      <c r="F123" s="186" t="inlineStr">
        <is>
          <t>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t>
        </is>
      </c>
      <c r="G123" s="186" t="inlineStr">
        <is>
          <t>พิจารณาเปลี่ยนไปใช้ยาคุมกำเนิดที่มีขนาด Progestin สูงขึ้น</t>
        </is>
      </c>
      <c r="H123" s="186" t="inlineStr">
        <is>
          <t>พิจารณาเปลี่ยนไปใช้ยาคุมกำเนิดชนิดแผ่นแปะผิวหนังฮอร์โมนรวม</t>
        </is>
      </c>
      <c r="I123" s="188" t="inlineStr">
        <is>
          <t>เปลี่ยนไปใช้ยาคุมกำเนิดสูตรที่มี Cyproterone acetate</t>
        </is>
      </c>
      <c r="J123" s="185" t="inlineStr">
        <is>
          <t>2</t>
        </is>
      </c>
      <c r="K123" s="186" t="inlineStr">
        <is>
          <t>✅ คำตอบที่ถูกต้อง: ข้อ ข. 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
🎯 ทำไมข้อนี้ถึงถูก:
- คำตอบที่ถูกต้อง: ข้อ ข. 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
- ทำไมข้อนี้ถึงถูก: ตามเกณฑ์ WHO Medical Eligibility Criteria for Contraceptive Use ประวัติโรคหลอดเลือดหัวใจโคโรนารีอุดตัน (Ischemic heart disease / ACS) จัดเป็น Category 4 (ข้อห้ามใช้อย่างเด็ดขาด) สำหรับยาคุมกำเนิดที่มีเอสโตรเจน จึงต้องเปลี่ยนไปใช้ Progestin-only หรือ Non-hormonal methods
🔍 ข้ออื่นผิดเพราะอะไร:
• ข้อ ก.: มีข้อห้ามใช้เด็ดขาดเนื่องจากเอสโตรเจนกระตุ้นการแข็งตัวของเลือดและเสี่ยงต่อการเกิด recurrent thrombosis
• ข้อ ค.: ปัญหาหลักคือฮอร์โมนเอสโตรเจน
• ข้อ ง.: แผ่นแปะผิวหนังยังคงมีฮอร์โมนเอสโตรเจนดูดซึมเข้าร่างกาย ห้ามใช้เด็ดขาด
• ข้อ จ.: ยังคงมีส่วนประกอบของ Ethinyl estradiol ห้ามใช้เด็ดขาด</t>
        </is>
      </c>
      <c r="L123" s="186" t="n"/>
      <c r="M123" s="186" t="inlineStr">
        <is>
          <t>Gynaecologic &amp; Genitourinary</t>
        </is>
      </c>
      <c r="N123" s="186" t="inlineStr">
        <is>
          <t>Contraception</t>
        </is>
      </c>
      <c r="O123" s="185" t="inlineStr">
        <is>
          <t>Clinic</t>
        </is>
      </c>
      <c r="P123" s="186" t="inlineStr">
        <is>
          <t>รุ่น RxCU83</t>
        </is>
      </c>
      <c r="Q123" s="185" t="inlineStr">
        <is>
          <t>แบบฝึกหัด</t>
        </is>
      </c>
      <c r="R123" s="185" t="inlineStr">
        <is>
          <t>Quiz เตรียมสอบ CC1 RxCU83</t>
        </is>
      </c>
      <c r="S123" s="185" t="n"/>
    </row>
    <row r="124" ht="24" customHeight="1" s="49">
      <c r="A124" s="187" t="n">
        <v>122</v>
      </c>
      <c r="B124" s="186" t="n"/>
      <c r="C124" s="186" t="inlineStr">
        <is>
          <t>ไก่หวานมีประจำเดือนครั้งล่าสุดในวันที่ 15 พฤศจิกายน รอบเดือนสม่ำเสมอ 28-30 วัน เธอจะต้องเดินทางไปเข้าค่ายในวันที่ 9 - 16 ธันวาคม หากต้องการใช้ยา Norethisterone (5 mg) เพื่อเลื่อนประจำเดือนไม่ให้รบกวนการทำกิจกรรมในค่าย ควรแนะนำวิธีรับประทานยาอย่างไร</t>
        </is>
      </c>
      <c r="D124" s="186" t="n"/>
      <c r="E124" s="186" t="inlineStr">
        <is>
          <t>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t>
        </is>
      </c>
      <c r="F124" s="186" t="inlineStr">
        <is>
          <t>รับประทาน Norethisterone 5 mg วันละ 1 เม็ด ในวันที่ 9 ธันวาคมเพียงวันเดียว</t>
        </is>
      </c>
      <c r="G124" s="186" t="inlineStr">
        <is>
          <t>เริ่มรับประทานในวันที่ประจำเดือนเริ่มมาวันแรกในค่าย</t>
        </is>
      </c>
      <c r="H124" s="186" t="inlineStr">
        <is>
          <t>ให้รับประทานยา Ibuprofen ทุกวันตลอดช่วงที่เข้าค่ายเพื่อไม่ให้ประจำเดือนมา</t>
        </is>
      </c>
      <c r="I124" s="188" t="inlineStr">
        <is>
          <t>ไม่มียาที่สามารถเลื่อนประจำเดือนได้ในทางการแพทย์</t>
        </is>
      </c>
      <c r="J124" s="185" t="inlineStr">
        <is>
          <t>1</t>
        </is>
      </c>
      <c r="K124" s="186" t="inlineStr">
        <is>
          <t>✅ คำตอบที่ถูกต้อง: ข้อ ก. 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
🎯 ทำไมข้อนี้ถึงถูก:
- คำตอบที่ถูกต้อง: ข้อ ก. 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
- ทำไมข้อนี้ถึงถูก: การใช้ Norethisterone เลื่อนประจำเดือน ต้องเริ่มรับประทานก่อนวันที่คาดว่าประจำเดือนจะมาอย่างน้อย 3 วัน (รอบนี้คาดว่าจะมาช่วง 13-15 ธันวาคม จึงเริ่มวันที่ 11-12) ขนาด 5 mg วันละ 2-3 ครั้ง และรับประทานต่อเนื่องไปจนสิ้นสุดกิจกรรม ประจำเดือนจะมาภายใน 2-3 วันหลังหยุดยา
🔍 ข้ออื่นผิดเพราะอะไร:
• ข้อ ข.: การรับประทานวันเดียวไม่สามารถรักษาระดับฮอร์โมนพยุงเยื่อบุมดลูกได้
• ข้อ ค.: เมื่อประจำเดือนเริ่มมาแล้ว เยื่อบุมดลูกหลุดลอกแล้ว ยาไม่สามารถหยุดเลือดได้
• ข้อ ง.: Ibuprofen เป็นยาแก้ปวด ไม่สามารถเลื่อนประจำเดือนได้
• ข้อ จ.: Norethisterone เป็นยามาตรฐานที่ใช้เลื่อนประจำเดือน</t>
        </is>
      </c>
      <c r="L124" s="186" t="n"/>
      <c r="M124" s="186" t="inlineStr">
        <is>
          <t>Gynaecologic &amp; Genitourinary</t>
        </is>
      </c>
      <c r="N124" s="186" t="inlineStr">
        <is>
          <t>Contraception</t>
        </is>
      </c>
      <c r="O124" s="185" t="inlineStr">
        <is>
          <t>Clinic</t>
        </is>
      </c>
      <c r="P124" s="186" t="inlineStr">
        <is>
          <t>รุ่น RxCU83</t>
        </is>
      </c>
      <c r="Q124" s="185" t="inlineStr">
        <is>
          <t>แบบฝึกหัด</t>
        </is>
      </c>
      <c r="R124" s="185" t="inlineStr">
        <is>
          <t>Quiz เตรียมสอบ CC1 RxCU83</t>
        </is>
      </c>
      <c r="S124" s="185" t="n"/>
    </row>
    <row r="125" ht="24" customHeight="1" s="49">
      <c r="A125" s="187" t="n">
        <v>123</v>
      </c>
      <c r="B125" s="186" t="n"/>
      <c r="C125" s="186" t="inlineStr">
        <is>
          <t>นักศึกษาหญิงมีอาการปวดท้องประจำเดือนระดับปานกลางถึงรุนแรง (Pain score 6/10) มีประวัติแพ้ยา Mefenamic acid (Ponstan) อย่างรุนแรง (เกิดผื่นลมพิษและปากบวม) ยาแก้ปวดในกลุ่ม NSAIDs ข้อใดที่เหมาะสมในการสั่งใช้ทดแทนเพื่อรักษาอาการปวดประจำเดือนปฐมภูมิ (Primary dysmenorrhea)</t>
        </is>
      </c>
      <c r="D125" s="186" t="n"/>
      <c r="E125" s="186" t="inlineStr">
        <is>
          <t>Tramadol</t>
        </is>
      </c>
      <c r="F125" s="186" t="inlineStr">
        <is>
          <t>Capsaicin gel</t>
        </is>
      </c>
      <c r="G125" s="186" t="inlineStr">
        <is>
          <t>Paracetamol</t>
        </is>
      </c>
      <c r="H125" s="186" t="inlineStr">
        <is>
          <t>Naproxen</t>
        </is>
      </c>
      <c r="I125" s="188" t="inlineStr">
        <is>
          <t>Aspirin ขนาดต่ำ</t>
        </is>
      </c>
      <c r="J125" s="185" t="inlineStr">
        <is>
          <t>4</t>
        </is>
      </c>
      <c r="K125" s="186" t="inlineStr">
        <is>
          <t>✅ คำตอบที่ถูกต้อง: ข้อ ง. Naproxen
🎯 ทำไมข้อนี้ถึงถูก:
- คำตอบที่ถูกต้อง: ข้อ ง. Naproxen
- ทำไมข้อนี้ถึงถูก: Naproxen (หรือ Ibuprofen) เป็นยาอันดับแรกในกลุ่ม NSAIDs สำหรับรักษา Primary dysmenorrhea โดยยับยั้งการสร้าง Prostaglandin F2-alpha ในมดลูก ช่วยลดการบีบเกร็งของกล้ามเนื้อมดลูกได้อย่างมีประสิทธิภาพ และมีโครงสร้างคนละกลุ่มกับ fenamates (Mefenamic acid)
🔍 ข้ออื่นผิดเพราะอะไร:
• ข้อ ก.: Tramadol เป็นยากลุ่มโอปิออยด์ มีผลข้างเคียงคลื่นไส้ เวียนศีรษะ เสพติด ไม่ใช่ first-line สำหรับปวดประจำเดือน
• ข้อ ข.: Capsaicin gel เป็นยาทาภายนอกสำหรับปวดเส้นประสาท ไม่ได้ผลในปวดประจำเดือน
• ข้อ ค.: Paracetamol ยับยั้ง prostaglandin ในมดลูกได้น้อย ประสิทธิภาพด้อยกว่า NSAIDs อย่างมีนัยสำคัญ
• ข้อ จ.: Aspirin ขนาดต่ำใช้ต้านเกล็ดเลือด ไม่เพียงพอต่อการระงับปวด</t>
        </is>
      </c>
      <c r="L125" s="186" t="n"/>
      <c r="M125" s="186" t="inlineStr">
        <is>
          <t>Gynaecologic &amp; Genitourinary</t>
        </is>
      </c>
      <c r="N125" s="186" t="inlineStr">
        <is>
          <t>Dysmenorrhea</t>
        </is>
      </c>
      <c r="O125" s="185" t="inlineStr">
        <is>
          <t>Clinic</t>
        </is>
      </c>
      <c r="P125" s="186" t="inlineStr">
        <is>
          <t>รุ่น RxCU83</t>
        </is>
      </c>
      <c r="Q125" s="185" t="inlineStr">
        <is>
          <t>แบบฝึกหัด</t>
        </is>
      </c>
      <c r="R125" s="185" t="inlineStr">
        <is>
          <t>Quiz เตรียมสอบ CC1 RxCU83</t>
        </is>
      </c>
      <c r="S125" s="185" t="n"/>
    </row>
    <row r="126" ht="24" customHeight="1" s="49">
      <c r="A126" s="187" t="n">
        <v>124</v>
      </c>
      <c r="B126" s="186" t="inlineStr">
        <is>
          <t>สตรีอายุ 50 ปี ประจำเดือนขาดหายไป 4 เดือน มีอาการร้อนวูบวาบ เหงื่อออกกลางคืน ช่องคลอดแห้งอักเสบ แพทย์สั่งจ่ายฮอร์โมนทดแทน:
Conjugated equine estrogen (CEE) 0.625 mg 1 เม็ด วันละ 1 ครั้ง วันที่ 1-21
Medroxyprogesterone acetate (MPA) 10 mg 1 เม็ด วันละ 1 ครั้ง วันที่ 12-21
แล้วหยุดยาทั้งสองตัวเป็นเวลา 7 วันในแต่ละรอบเดือน
(ใช้ข้อมูลข้างต้นตอบคำถามข้อ 125 - 128)</t>
        </is>
      </c>
      <c r="C126" s="186" t="inlineStr">
        <is>
          <t>ข้อใดเป็นคำแนะนำในการใช้ยาฮอร์โมนทดแทนที่ไม่ถูกต้อง</t>
        </is>
      </c>
      <c r="D126" s="186" t="n"/>
      <c r="E126" s="186" t="inlineStr">
        <is>
          <t>รับประทานยาชนิดที่ 1 วันละ 1 เม็ดในวันที่ 1 ถึง 21 และรับประทานยาชนิดที่ 2 ร่วมด้วยในวันที่ 12 ถึง 21 จากนั้นหยุดยาทั้งสองชนิด 7 วันแล้วจึงเริ่มแผงใหม่</t>
        </is>
      </c>
      <c r="F126" s="186" t="inlineStr">
        <is>
          <t>ควรรับประทานยาในเวลาเดียวกันของทุกวันเพื่อรักษาระดับฮอร์โมนให้สม่ำเสมอ</t>
        </is>
      </c>
      <c r="G126" s="186" t="inlineStr">
        <is>
          <t>หากมีอาการคลื่นไส้เล็กน้อยหรือมีเลือดออกกระปริดกระปรอยในช่วงเดือนแรก ให้หยุดยาทันทีและไม่ต้องรับประทานอีก</t>
        </is>
      </c>
      <c r="H126" s="186" t="inlineStr">
        <is>
          <t>แม้ความหนาแน่นกระดูกจะปกติ ก็ควรรับประทานอาหารที่มีแคลเซียมสูงและออกกำลังกายสม่ำเสมอ</t>
        </is>
      </c>
      <c r="I126" s="188" t="inlineStr">
        <is>
          <t>อาจมีเลือดประจำเดือนออกมาคล้ายรอบเดือนตามธรรมชาติในช่วง 7 วันที่หยุดยาได้</t>
        </is>
      </c>
      <c r="J126" s="185" t="inlineStr">
        <is>
          <t>3</t>
        </is>
      </c>
      <c r="K126" s="186" t="inlineStr">
        <is>
          <t>✅ คำตอบที่ถูกต้อง: ข้อ ค. หากมีอาการคลื่นไส้เล็กน้อยหรือมีเลือดออกกระปริดกระปรอยในช่วงเดือนแรก ให้หยุดยาทันทีและไม่ต้องรับประทานอีก
🎯 ทำไมข้อนี้ถึงถูก:
- คำตอบที่ถูกต้อง: ข้อ ค. หากมีอาการคลื่นไส้เล็กน้อยหรือมีเลือดออกกระปริดกระปรอยในช่วงเดือนแรก ให้หยุดยาทันทีและไม่ต้องรับประทานอีก
- ทำไมข้อนี้ถึงถูก: อาการคลื่นไส้ แน่นเต้านม หรือเลือดออกกะปริดกะปรอยเล็กน้อยในช่วง 1-3 เดือนแรกของการเริ่มฮอร์โมนทดแทนเป็นอาการข้างเคียงที่พบได้บ่อยและมักดีขึ้นเอง ไม่ควรหยุดยาทันที แต่ควรติดตามอาการและปรึกษาแพทย์หากไม่ดีขึ้น
🔍 ข้ออื่นผิดเพราะอะไร:
• ข้อ ก.: เป็นรอบการบริหารยาแบบ Cyclic sequential regimen ที่ถูกต้อง
• ข้อ ข.: เป็นคำแนะนำการรับประทานยาฮอร์โมนที่ถูกต้อง
• ข้อ ง.: การเสริมแคลเซียมและออกกำลังกายเป็นคำแนะนำมาตรฐานในวัยหมดประจำเดือน
• ข้อ จ.: ในสูตร Cyclic sequential เมื่อหยุดยา progestin จะเกิด withdrawal bleeding คล้ายประจำเดือนปกติ</t>
        </is>
      </c>
      <c r="L126" s="186" t="n"/>
      <c r="M126" s="186" t="inlineStr">
        <is>
          <t>Gynaecologic &amp; Genitourinary</t>
        </is>
      </c>
      <c r="N126" s="186" t="inlineStr">
        <is>
          <t>Menopause &amp; HRT</t>
        </is>
      </c>
      <c r="O126" s="185" t="inlineStr">
        <is>
          <t>Clinic</t>
        </is>
      </c>
      <c r="P126" s="186" t="inlineStr">
        <is>
          <t>รุ่น RxCU83</t>
        </is>
      </c>
      <c r="Q126" s="185" t="inlineStr">
        <is>
          <t>แบบฝึกหัด</t>
        </is>
      </c>
      <c r="R126" s="185" t="inlineStr">
        <is>
          <t>Quiz เตรียมสอบ CC1 RxCU83</t>
        </is>
      </c>
      <c r="S126" s="185" t="n"/>
    </row>
    <row r="127" ht="24" customHeight="1" s="49">
      <c r="A127" s="187" t="n">
        <v>125</v>
      </c>
      <c r="B127" s="186" t="n"/>
      <c r="C127" s="186" t="inlineStr">
        <is>
          <t>หากผู้ป่วยสตรีวัยทองรายนี้ มีความประสงค์ไม่อยากให้มีเลือดประจำเดือนมาทุกเดือน รูปแบบการบริหารยาฮอร์โมนทดแทน (HRT) แบบใดที่จะช่วยไม่ให้มีเลือดประจำเดือนมาตามรอบ</t>
        </is>
      </c>
      <c r="D127" s="186" t="n"/>
      <c r="E127" s="186" t="inlineStr">
        <is>
          <t>Continuous combined regimen (รับประทานทั้ง Estrogen และ Progestin ต่อเนื่องทุกวันโดยไม่ต้องหยุดยา)</t>
        </is>
      </c>
      <c r="F127" s="186" t="inlineStr">
        <is>
          <t>Cyclic combined regimen</t>
        </is>
      </c>
      <c r="G127" s="186" t="inlineStr">
        <is>
          <t>หยุดรับประทาน Progestin โดยรับประทานเฉพาะ Estrogen เพียงอย่างเดียวตลอดไป</t>
        </is>
      </c>
      <c r="H127" s="186" t="inlineStr">
        <is>
          <t>เว้นช่วงการรับประทาน Progestin 2-3 เดือนต่อครั้ง</t>
        </is>
      </c>
      <c r="I127" s="188" t="inlineStr">
        <is>
          <t>แจ้งผู้ป่วยว่าไม่ว่าจะใช้สูตรใดก็ต้องมีเลือดประจำเดือนมาทุกเดือนเสมอ</t>
        </is>
      </c>
      <c r="J127" s="185" t="inlineStr">
        <is>
          <t>1</t>
        </is>
      </c>
      <c r="K127" s="186" t="inlineStr">
        <is>
          <t>✅ คำตอบที่ถูกต้อง: ข้อ ก. Continuous combined regimen (รับประทานทั้ง Estrogen และ Progestin ต่อเนื่องทุกวันโดยไม่ต้องหยุดยา)
🎯 ทำไมข้อนี้ถึงถูก:
- คำตอบที่ถูกต้อง: ข้อ ก. Continuous combined regimen (รับประทานทั้ง Estrogen และ Progestin ต่อเนื่องทุกวันโดยไม่ต้องหยุดยา)
- ทำไมข้อนี้ถึงถูก: สูตร Continuous Combined HRT (ให้ Estrogen ร่วมกับ Progestin ขนาดต่ำต่อเนื่องทุกวันโดยไม่มีวันหยุดยา) จะทำให้เยื่อบุโพรงมดลูกฝ่อลง (atrophic endometrium) ทำให้ไม่มี withdrawal bleeding ประจำเดือนจะไม่มา เหมาะสำหรับสตรีหมดประจำเดือนมาแล้วอย่างน้อย 1 ปี
🔍 ข้ออื่นผิดเพราะอะไร:
• ข้อ ข.: Cyclic regimen จะมีช่วงหยุดยาทำให้เกิด withdrawal bleeding ทุกเดือน
• ข้อ ค.: การให้ Estrogen เดี่ยวๆ ในสตรีที่ยังมีมดลูก จะกระตุ้นเยื่อบุโพรงมดลูกหนาตัวและเสี่ยงต่อมะเร็งมดลูก ห้ามทำเด็ดขาด
• ข้อ ง.: ยังคงทำให้เกิดเลือดออกเมื่อได้รับ progestin ครบช่วง
• ข้อ จ.: มีสูตร Continuous combined ที่ทำให้ไม่มีประจำเดือนได้จริง</t>
        </is>
      </c>
      <c r="L127" s="186" t="n"/>
      <c r="M127" s="186" t="inlineStr">
        <is>
          <t>Gynaecologic &amp; Genitourinary</t>
        </is>
      </c>
      <c r="N127" s="186" t="inlineStr">
        <is>
          <t>Menopause &amp; HRT</t>
        </is>
      </c>
      <c r="O127" s="185" t="inlineStr">
        <is>
          <t>Clinic</t>
        </is>
      </c>
      <c r="P127" s="186" t="inlineStr">
        <is>
          <t>รุ่น RxCU83</t>
        </is>
      </c>
      <c r="Q127" s="185" t="inlineStr">
        <is>
          <t>แบบฝึกหัด</t>
        </is>
      </c>
      <c r="R127" s="185" t="inlineStr">
        <is>
          <t>Quiz เตรียมสอบ CC1 RxCU83</t>
        </is>
      </c>
      <c r="S127" s="185" t="n"/>
    </row>
    <row r="128" ht="24" customHeight="1" s="49">
      <c r="A128" s="187" t="n">
        <v>126</v>
      </c>
      <c r="B128" s="186" t="n"/>
      <c r="C128" s="186" t="inlineStr">
        <is>
          <t>การใช้ฮอร์โมนทดแทนในวัยหมดประจำเดือน (Hormone Replacement Therapy: HRT) ควรใช้ด้วยความระมัดระวังอย่างยิ่งหรือเป็นข้อห้ามใช้ในผู้ป่วยกลุ่มใด</t>
        </is>
      </c>
      <c r="D128" s="186" t="n"/>
      <c r="E128" s="186" t="inlineStr">
        <is>
          <t>สตรีที่มีความเสี่ยงต่อโรคกระดูกพรุน</t>
        </is>
      </c>
      <c r="F128" s="186" t="inlineStr">
        <is>
          <t>สตรีที่ได้รับการผ่าตัดรังไข่ออกทั้งสองข้าง</t>
        </is>
      </c>
      <c r="G128" s="186" t="inlineStr">
        <is>
          <t>สตรีที่มีอาการช่องคลอดแห้งและอักเสบ</t>
        </is>
      </c>
      <c r="H128" s="186" t="inlineStr">
        <is>
          <t>สตรีที่เป็นโรคไทรอยด์เป็นพิษที่ควบคุมได้ดี</t>
        </is>
      </c>
      <c r="I128" s="188" t="inlineStr">
        <is>
          <t>สตรีที่มีประวัติโรคหลอดเลือดหัวใจ โรคหลอดเลือดสมอง หรือไขมันในเลือดสูงรุนแรง</t>
        </is>
      </c>
      <c r="J128" s="185" t="inlineStr">
        <is>
          <t>5</t>
        </is>
      </c>
      <c r="K128" s="186" t="inlineStr">
        <is>
          <t>✅ คำตอบที่ถูกต้อง: ข้อ จ. สตรีที่มีประวัติโรคหลอดเลือดหัวใจ โรคหลอดเลือดสมอง หรือไขมันในเลือดสูงรุนแรง
🎯 ทำไมข้อนี้ถึงถูก:
- คำตอบที่ถูกต้อง: ข้อ จ. สตรีที่มีประวัติโรคหลอดเลือดหัวใจ โรคหลอดเลือดสมอง หรือไขมันในเลือดสูงรุนแรง
- ทำไมข้อนี้ถึงถูก: การใช้ Systemic HRT เพิ่มความเสี่ยงต่อการเกิดลิ่มเลือดอุดตันในหลอดเลือดดำ (VTE), โรคหลอดเลือดสมอง (Stroke) และโรคหลอดเลือดหัวใจ จึงห้ามใช้หรือต้องระวังอย่างยิ่งในผู้ป่วยที่มีประวัติ atherosclerotic cardiovascular disease
🔍 ข้ออื่นผิดเพราะอะไร:
• ข้อ ก.: โรคกระดูกพรุนเป็นข้อบ่งใช้ที่ได้รับประโยชน์จาก HRT
• ข้อ ข.: สตรีผ่าตัดรังไข่สองข้าง (Surgical menopause) เป็นกลุ่มเป้าหมายหลักที่ต้องได้รับ HRT
• ข้อ ค.: ช่องคลอดแห้งเป็นข้อบ่งใช้หลักของ HRT
• ข้อ ง.: ไทรอยด์ที่ควบคุมได้ไม่จัดเป็นข้อห้ามหลักของ HRT</t>
        </is>
      </c>
      <c r="L128" s="186" t="n"/>
      <c r="M128" s="186" t="inlineStr">
        <is>
          <t>Gynaecologic &amp; Genitourinary</t>
        </is>
      </c>
      <c r="N128" s="186" t="inlineStr">
        <is>
          <t>Menopause &amp; HRT</t>
        </is>
      </c>
      <c r="O128" s="185" t="inlineStr">
        <is>
          <t>Clinic</t>
        </is>
      </c>
      <c r="P128" s="186" t="inlineStr">
        <is>
          <t>รุ่น RxCU83</t>
        </is>
      </c>
      <c r="Q128" s="185" t="inlineStr">
        <is>
          <t>แบบฝึกหัด</t>
        </is>
      </c>
      <c r="R128" s="185" t="inlineStr">
        <is>
          <t>Quiz เตรียมสอบ CC1 RxCU83</t>
        </is>
      </c>
      <c r="S128" s="185" t="n"/>
    </row>
    <row r="129" ht="24" customHeight="1" s="49">
      <c r="A129" s="187" t="n">
        <v>127</v>
      </c>
      <c r="B129" s="186" t="n"/>
      <c r="C129" s="186" t="inlineStr">
        <is>
          <t>เหตุผลสำคัญที่สุดในการสั่งใช้ฮอร์โมนโปรเจสติน (Medroxyprogesterone acetate) ร่วมกับเอสโตรเจน (Conjugated Estrogen) ในผู้ป่วยสตรีวัยทองรายนี้คือข้อใด</t>
        </is>
      </c>
      <c r="D129" s="186" t="n"/>
      <c r="E129" s="186" t="inlineStr">
        <is>
          <t>ใช้เฉพาะในสตรีวัยหมดประจำเดือนที่ยังมีมดลูกอยู่</t>
        </is>
      </c>
      <c r="F129" s="186" t="inlineStr">
        <is>
          <t>ฮอร์โมนโปรเจสตินช่วยต้านการแบ่งตัวของเยื่อบุโพรงมดลูกและป้องกันการเกิดมะเร็งเยื่อบุโพรงมดลูก (Endometrial cancer)</t>
        </is>
      </c>
      <c r="G129" s="186" t="inlineStr">
        <is>
          <t>ถูกทั้งข้อ ก. และ ข.</t>
        </is>
      </c>
      <c r="H129" s="186" t="inlineStr">
        <is>
          <t>เพื่อเพิ่มความหนาแน่นของมวลกระดูกให้เร็วขึ้นเป็นสองเท่า</t>
        </is>
      </c>
      <c r="I129" s="188" t="inlineStr">
        <is>
          <t>เพื่อช่วยรักษาอาการช่องคลอดแห้งอักเสบ</t>
        </is>
      </c>
      <c r="J129" s="185" t="inlineStr">
        <is>
          <t>3</t>
        </is>
      </c>
      <c r="K129" s="186" t="inlineStr">
        <is>
          <t>✅ คำตอบที่ถูกต้อง: ข้อ ค. ถูกทั้งข้อ ก. และ ข.
🎯 ทำไมข้อนี้ถึงถูก:
- คำตอบที่ถูกต้อง: ข้อ ค. ถูกทั้งข้อ ก. และ ข.
- ทำไมข้อนี้ถึงถูก: ในสตรีวัยหมดประจำเดือนที่ยังมีมดลูก (intact uterus) การได้รับเอสโตรเจนเดี่ยวจะกระตุ้นเยื่อบุโพรงมดลูกจนหนาตัวผิดปกติ (endometrial hyperplasia) และกลายเป็นมะเร็งเยื่อบุโพรงมดลูกได้ จึงจำเป็นต้องให้โปรเจสตินร่วมด้วยเสมอเพื่อป้องกันมะเร็ง (ส่วนสตรีที่ตัดมดลูกแล้วสามารถให้เอสโตรเจนเดี่ยวได้)
🔍 ข้ออื่นผิดเพราะอะไร:
• ข้อ ก. และ ข. ถูกต้องทั้งสองข้อ
• ข้อ ง.: เอสโตรเจนเป็นตัวหลักในการป้องกันกระดูกพรุน โปรเจสตินไม่ได้เพิ่มเป็นสองเท่า
• ข้อ จ.: เอสโตรเจนเป็นตัวรักษาอาการช่องคลอดแห้ง ไม่ใช่โปรเจสติน</t>
        </is>
      </c>
      <c r="L129" s="186" t="n"/>
      <c r="M129" s="186" t="inlineStr">
        <is>
          <t>Gynaecologic &amp; Genitourinary</t>
        </is>
      </c>
      <c r="N129" s="186" t="inlineStr">
        <is>
          <t>Menopause &amp; HRT</t>
        </is>
      </c>
      <c r="O129" s="185" t="inlineStr">
        <is>
          <t>Clinic</t>
        </is>
      </c>
      <c r="P129" s="186" t="inlineStr">
        <is>
          <t>รุ่น RxCU83</t>
        </is>
      </c>
      <c r="Q129" s="185" t="inlineStr">
        <is>
          <t>แบบฝึกหัด</t>
        </is>
      </c>
      <c r="R129" s="185" t="inlineStr">
        <is>
          <t>Quiz เตรียมสอบ CC1 RxCU83</t>
        </is>
      </c>
      <c r="S129" s="185" t="n"/>
    </row>
    <row r="130" ht="24" customHeight="1" s="49">
      <c r="A130" s="187" t="n">
        <v>128</v>
      </c>
      <c r="B130" s="186" t="n"/>
      <c r="C130" s="186" t="inlineStr">
        <is>
          <t>หญิงสาววัยรุ่นรูปร่างผอมเพรียว ต้องการเริ่มใช้ยาคุมกำเนิดชนิดฮอร์โมนรวม (Combined Oral Contraceptives) เป็นครั้งแรก และมีความกังวลเรื่องน้ำหนักตัวเพิ่ม บวมน้ำ และการเกิดสิว ควรแนะนำยาคุมกำเนิดสูตรใดเหมาะสมที่สุด</t>
        </is>
      </c>
      <c r="D130" s="186" t="n"/>
      <c r="E130" s="186" t="inlineStr">
        <is>
          <t>Ethinyl estradiol 0.05 mg + Ethynodiol diacetate 1 mg</t>
        </is>
      </c>
      <c r="F130" s="186" t="inlineStr">
        <is>
          <t>Mestranol 0.05 mg + Norethisterone 1 mg</t>
        </is>
      </c>
      <c r="G130" s="186" t="inlineStr">
        <is>
          <t>Ethinyl estradiol 0.03 mg + Levonorgestrel 0.15 mg</t>
        </is>
      </c>
      <c r="H130" s="186" t="inlineStr">
        <is>
          <t>Ethinyl estradiol 0.03 mg + Gestodene 0.075 mg</t>
        </is>
      </c>
      <c r="I130" s="188" t="inlineStr">
        <is>
          <t>Ethinyl estradiol 0.02 mg + Desogestrel 0.15 mg</t>
        </is>
      </c>
      <c r="J130" s="185" t="inlineStr">
        <is>
          <t>5</t>
        </is>
      </c>
      <c r="K130" s="186" t="inlineStr">
        <is>
          <t>✅ คำตอบที่ถูกต้อง: ข้อ จ. Ethinyl estradiol 0.02 mg + Desogestrel 0.15 mg
🎯 ทำไมข้อนี้ถึงถูก:
- คำตอบที่ถูกต้อง: ข้อ จ. Ethinyl estradiol 0.02 mg + Desogestrel 0.15 mg
- ทำไมข้อนี้ถึงถูก: ยาคุมกำเนิดสูตร low-dose estrogen (EE 20 mcg) ช่วยลดผลข้างเคียงเรื่องบวมน้ำ คลื่นไส้ เต้านมคัดตึง ร่วมกับโปรเจสตินรุ่นที่ 3 (Desogestrel) ที่มีฤทธิ์ androgenic ต่ำมาก จึงไม่ทำให้น้ำหนักตัวเพิ่มขึ้นและไม่กระตุ้นให้เกิดสิว เหมาะสำหรับผู้เริ่มใช้ครั้งแรกที่มีรูปร่างผอม
🔍 ข้ออื่นผิดเพราะอะไร:
• ข้อ ก.: EE 50 mcg เป็น high dose ทำให้บวมน้ำ คลื่นไส้ น้ำหนักขึ้น
• ข้อ ข.: Mestranol 50 mcg เป็นขนาดยาสูง ผลข้างเคียงมาก
• ข้อ ค.: Levonorgestrel มีฤทธิ์ androgenic สูง เสี่ยงต่อสิว ผิวมัน และน้ำหนักขึ้น
• ข้อ ง.: Gestodene ดีแต่สูตรมี EE 30 mcg ซึ่งสูงกว่าสูตรในข้อ จ</t>
        </is>
      </c>
      <c r="L130" s="186" t="n"/>
      <c r="M130" s="186" t="inlineStr">
        <is>
          <t>Gynaecologic &amp; Genitourinary</t>
        </is>
      </c>
      <c r="N130" s="186" t="inlineStr">
        <is>
          <t>Contraception</t>
        </is>
      </c>
      <c r="O130" s="185" t="inlineStr">
        <is>
          <t>Clinic</t>
        </is>
      </c>
      <c r="P130" s="186" t="inlineStr">
        <is>
          <t>รุ่น RxCU83</t>
        </is>
      </c>
      <c r="Q130" s="185" t="inlineStr">
        <is>
          <t>แบบฝึกหัด</t>
        </is>
      </c>
      <c r="R130" s="185" t="inlineStr">
        <is>
          <t>Quiz เตรียมสอบ CC1 RxCU83</t>
        </is>
      </c>
      <c r="S130" s="185" t="n"/>
    </row>
    <row r="131" ht="24" customHeight="1" s="49">
      <c r="A131" s="187" t="n">
        <v>129</v>
      </c>
      <c r="B131" s="186" t="n"/>
      <c r="C131" s="186" t="inlineStr">
        <is>
          <t>ข้อใดเป็นคำแนะนำในการใช้ยาคุมกำเนิดชนิดรับประทานที่กล่าวผิด</t>
        </is>
      </c>
      <c r="D131" s="186" t="n"/>
      <c r="E131" s="186" t="inlineStr">
        <is>
          <t>ควรรับประทานยาติดต่อกันอย่างน้อย 7 วันก่อนจึงจะมีเพศสัมพันธ์โดยไม่ต้องใช้วิธีป้องกันอื่นร่วมด้วย (กรณีเริ่มกินหลังวันที่ 5 ของรอบเดือน)</t>
        </is>
      </c>
      <c r="F131" s="186" t="inlineStr">
        <is>
          <t>หากลืมรับประทานยาแม้เพียง 1 เม็ด แต่เป็นช่วงสัปดาห์แรก (เม็ดที่ 1-7) และมีเพศสัมพันธ์ จำเป็นต้องระวังและอาจต้องคุมกำเนิดฉุกเฉินร่วมด้วย</t>
        </is>
      </c>
      <c r="G131" s="186" t="inlineStr">
        <is>
          <t>ผู้ป่วยที่มีประวัติโรคปวดศีรษะไมเกรนชนิดมีออร่า (Migraine with aura) ห้ามใช้ยาคุมกำเนิดชนิดฮอร์โมนรวม (COCs) เด็ดขาด</t>
        </is>
      </c>
      <c r="H131" s="186" t="inlineStr">
        <is>
          <t>ปกติแล้วยาคุมกำเนิด ให้รับประทานครั้งละ 1 เม็ด วันละครั้ง โดยจะรับประทานเวลาใดก็ได้ในแต่ละวันไม่จำเป็นต้องตรงเวลา</t>
        </is>
      </c>
      <c r="I131" s="188" t="inlineStr">
        <is>
          <t>ในผู้ป่วยที่กังวลเรื่องการเกิดสิวและผิวมัน ไม่ควรเลือกใช้ยาคุมกำเนิดที่มี Levonorgestrel เป็นส่วนประกอบ</t>
        </is>
      </c>
      <c r="J131" s="185" t="inlineStr">
        <is>
          <t>4</t>
        </is>
      </c>
      <c r="K131" s="186" t="inlineStr">
        <is>
          <t>✅ คำตอบที่ถูกต้อง: ข้อ ง. ปกติแล้วยาคุมกำเนิด ให้รับประทานครั้งละ 1 เม็ด วันละครั้ง โดยจะรับประทานเวลาใดก็ได้ในแต่ละวันไม่จำเป็นต้องตรงเวลา
🎯 ทำไมข้อนี้ถึงถูก:
- คำตอบที่ถูกต้อง: ข้อ ง. ปกติแล้วยาคุมกำเนิด ให้รับประทานครั้งละ 1 เม็ด วันละครั้ง โดยจะรับประทานเวลาใดก็ได้ในแต่ละวันไม่จำเป็นต้องตรงเวลา
- ทำไมข้อนี้ถึงถูก: ยาคุมกำเนิดชนิดรับประทานต้องรับประทานในเวลาเดียวกันหรือใกล้เคียงกันทุกวันอย่างเคร่งครัด (โดยเฉพาะ POPs ต้องตรงเวลาไม่เกิน 3 ชั่วโมง) เพื่อรักษาระดับฮอร์โมนในเลือดให้คงที่สม่ำเสมอ การรับประทานเวลาใดก็ได้จะทำให้ประสิทธิภาพลดลงและเสี่ยงต่อการตั้งครรภ์
🔍 ข้ออื่นผิดเพราะอะไร:
• ข้อ ก.: เป็นกฎ 7-day rule ที่ถูกต้อง
• ข้อ ข.: สัปดาห์แรกมีความเสี่ยงสูงสุดต่อการตกไข่หากลืมยา
• ข้อ ค.: Migraine with aura เป็นข้อห้ามใช้เด็ดขาด (Category 4) ของ COCs เนื่องจากเพิ่มความเสี่ยงต่อ Ischemic stroke สูงมาก
• ข้อ จ.: Levonorgestrel มีฤทธิ์ androgenic สูงกระตุ้นต่อมไขมันและสิวจริง</t>
        </is>
      </c>
      <c r="L131" s="186" t="n"/>
      <c r="M131" s="186" t="inlineStr">
        <is>
          <t>Gynaecologic &amp; Genitourinary</t>
        </is>
      </c>
      <c r="N131" s="186" t="inlineStr">
        <is>
          <t>Contraception</t>
        </is>
      </c>
      <c r="O131" s="185" t="inlineStr">
        <is>
          <t>Clinic</t>
        </is>
      </c>
      <c r="P131" s="186" t="inlineStr">
        <is>
          <t>รุ่น RxCU83</t>
        </is>
      </c>
      <c r="Q131" s="185" t="inlineStr">
        <is>
          <t>แบบฝึกหัด</t>
        </is>
      </c>
      <c r="R131" s="185" t="inlineStr">
        <is>
          <t>Quiz เตรียมสอบ CC1 RxCU83</t>
        </is>
      </c>
      <c r="S131" s="185" t="n"/>
    </row>
    <row r="132" ht="24" customHeight="1" s="49">
      <c r="A132" s="187" t="n">
        <v>130</v>
      </c>
      <c r="B132" s="186" t="n"/>
      <c r="C132" s="186" t="inlineStr">
        <is>
          <t>หญิงวัย 48 ปี ประจำเดือนเริ่มมาไม่สม่ำเสมอ ร้อนวูบวาบตามตัว และนอนไม่หลับ แพทย์วินิจฉัยว่าเป็นระยะก่อนหมดประจำเดือน (Perimenopause) เพื่อป้องกันโรคกระดูกพรุนและรักษามวลกระดูก ควรแนะนำอาหารเสริมในข้อใดร่วมกัน</t>
        </is>
      </c>
      <c r="D132" s="186" t="n"/>
      <c r="E132" s="186" t="inlineStr">
        <is>
          <t>Calcium เดี่ยวๆ</t>
        </is>
      </c>
      <c r="F132" s="186" t="inlineStr">
        <is>
          <t>Vitamin D เดี่ยวๆ</t>
        </is>
      </c>
      <c r="G132" s="186" t="inlineStr">
        <is>
          <t>Phosphate เดี่ยวๆ</t>
        </is>
      </c>
      <c r="H132" s="186" t="inlineStr">
        <is>
          <t>Calcium + Vitamin D</t>
        </is>
      </c>
      <c r="I132" s="188" t="inlineStr">
        <is>
          <t>Phosphate + Vitamin D</t>
        </is>
      </c>
      <c r="J132" s="185" t="inlineStr">
        <is>
          <t>4</t>
        </is>
      </c>
      <c r="K132" s="186" t="inlineStr">
        <is>
          <t>✅ คำตอบที่ถูกต้อง: ข้อ ง. Calcium + Vitamin D
🎯 ทำไมข้อนี้ถึงถูก:
ในหญิงวัยหมดประจำเดือน การขาดฮอร์โมนเอสโตรเจนจะเร่งให้เกิดการสลายกระดูก (Bone resorption) แนวทางเวชปฏิบัติแนะนำให้เสริม แคลเซียม (1,000-1,200 mg/วัน) ร่วมกับ วิตามินดี (800-1,000 IU/วัน) เพื่อเพิ่มประสิทธิภาพการดูดซึมแคลเซียมที่ลำไส้และชะลอการสูญเสียมวลกระดูก
🔍 ข้ออื่นผิดเพราะอะไร:
• ข้อ ก. ผิด เพราะการให้แคลเซียมเดี่ยวๆ โดยขาดวิตามินดีจะดูดซึมได้ไม่เต็มที่
• ข้อ ข. ผิด เพราะต้องมีแคลเซียมเป็นแร่ธาตุตั้งต้นในการสร้างเนื้อกระดูก
• ข้อ ค. ผิด เพราะฟอสเฟตในอาหารทั่วไปมีเพียงพออยู่แล้วและการได้รับมากเกินไปจะกระตุ้นการสลายกระดูก
• ข้อ จ. ผิด เพราะไม่แนะนำการเสริมฟอสเฟต</t>
        </is>
      </c>
      <c r="L132" s="186" t="inlineStr">
        <is>
          <t>Clinic</t>
        </is>
      </c>
      <c r="M132" s="186" t="inlineStr">
        <is>
          <t>Gynaecologic &amp; Genitourinary</t>
        </is>
      </c>
      <c r="N132" s="186" t="inlineStr">
        <is>
          <t>Menopause &amp; Hormone Replacement Therapy</t>
        </is>
      </c>
      <c r="O132" s="185" t="inlineStr">
        <is>
          <t>Clinic</t>
        </is>
      </c>
      <c r="P132" s="186" t="inlineStr">
        <is>
          <t>รุ่น RxCU83</t>
        </is>
      </c>
      <c r="Q132" s="185" t="inlineStr">
        <is>
          <t>แบบฝึกหัด</t>
        </is>
      </c>
      <c r="R132" s="185" t="inlineStr">
        <is>
          <t>Quiz เตรียมสอบ CC1 RxCU83</t>
        </is>
      </c>
      <c r="S132" s="185" t="n"/>
    </row>
    <row r="133" ht="24" customHeight="1" s="49">
      <c r="A133" s="187" t="n">
        <v>131</v>
      </c>
      <c r="B133" s="186"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t>
        </is>
      </c>
      <c r="C133" s="186" t="inlineStr">
        <is>
          <t>การรับประทานยาเม็ดคุมกำเนิดชนิดฮอร์โมนรวมในระยะยาว มีความสัมพันธ์กับประโยชน์หรือความเสี่ยงทางคลินิกในข้อใด</t>
        </is>
      </c>
      <c r="D133" s="186" t="n"/>
      <c r="E133" s="186" t="inlineStr">
        <is>
          <t>เพิ่มความเสี่ยงต่อการเกิดภาวะความดันโลหิตสูง (Hypertension)</t>
        </is>
      </c>
      <c r="F133" s="186" t="inlineStr">
        <is>
          <t>เพิ่มความเสี่ยงต่อการเกิดภาวะกระดูกบางหรือกระดูกพรุน (Osteoporosis)</t>
        </is>
      </c>
      <c r="G133" s="186" t="inlineStr">
        <is>
          <t>ลดความเสี่ยงต่อการเกิดโรคมะเร็งเต้านม (Breast cancer)</t>
        </is>
      </c>
      <c r="H133" s="186" t="inlineStr">
        <is>
          <t>เพิ่มความรุนแรงของอาการปวดประจำเดือน (Dysmenorrhea)</t>
        </is>
      </c>
      <c r="I133" s="188" t="inlineStr">
        <is>
          <t>เพิ่มโอกาสการตั้งครรภ์นอกมดลูก (Ectopic pregnancy) ภายหลังหยุดใช้ยา</t>
        </is>
      </c>
      <c r="J133" s="185" t="inlineStr">
        <is>
          <t>1</t>
        </is>
      </c>
      <c r="K133" s="186" t="inlineStr">
        <is>
          <t>✅ คำตอบที่ถูกต้อง: ข้อ ก. เพิ่มความเสี่ยงต่อการเกิดภาวะความดันโลหิตสูง (Hypertension)
🎯 ทำไมข้อนี้ถึงถูก:
Ethinylestradiol (EE) ในยาเม็ดคุมกำเนิดชนิดฮอร์โมนรวมกระตุ้นการสร้าง Angiotensinogen จากตับในระบบ Renin-Angiotensin-Aldosterone System (RAAS) ส่งผลให้เกิดการคั่งของโซเดียมและน้ำ และเพิ่มแรงต้านทานของหลอดเลือดส่วนปลาย นำไปสู่ความเสี่ยงต่อการเกิดภาวะความดันโลหิตสูงในระยะยาว
🔍 ข้ออื่นผิดเพราะอะไร:
• ข้อ ข. ผิดเพราะ: Estrogen มีฤทธิ์ยับยั้ง Osteoclast ในการสลายเนื้อกระดูก จึงช่วยรักษาและเพิ่มความหนาแน่นของมวลกระดูก (Bone mineral density) ช่วยลดความเสี่ยงกระดูกบาง ไม่ใช่เพิ่มความเสี่ยง
• ข้อ ค. ผิดเพราะ: ยาเม็ดคุมกำเนิดฮอร์โมนรวมไม่ได้ลดความเสี่ยงมะเร็งเต้านม ในทางตรงกันข้ามอาจเพิ่มความเสี่ยงเล็กน้อยหรือไม่มีผลเปลี่ยนแปลง (แต่มีประโยชน์ช่วยลดความเสี่ยงมะเร็งรังไข่ Ovarian cancer และมะเร็งเยื่อบุโพรงมดลูก Endometrial cancer)
• ข้อ ง. ผิดเพราะ: ฮอร์โมนรวมช่วยยับยั้งการตกไข่และลดการหลั่งสาร Prostaglandin ในโพรงมดลูก จึงมีประโยชน์ในการลดอาการปวดประจำเดือน (Dysmenorrhea)
• ข้อ จ. ผิดเพราะ: ยาคุมกำเนิดช่วยยับยั้งการตกไข่จึงลดอุบัติการณ์การตั้งครรภ์นอกมดลูกในระหว่างใช้ยา และเมื่อหยุดยาโอกาสตั้งครรภ์นอกมดลูกจะกลับคืนสู่ระดับปกติเท่าประชากรทั่วไป ไม่ได้เพิ่มขึ้น</t>
        </is>
      </c>
      <c r="L133" s="186" t="n"/>
      <c r="M133" s="186" t="inlineStr">
        <is>
          <t>Gynaecologic &amp; Genitourinary</t>
        </is>
      </c>
      <c r="N133" s="186" t="inlineStr">
        <is>
          <t>Contraception &amp; HRT</t>
        </is>
      </c>
      <c r="O133" s="185" t="inlineStr">
        <is>
          <t>Clinic</t>
        </is>
      </c>
      <c r="P133" s="186" t="inlineStr">
        <is>
          <t>ข้อสอบจริง PLE-CC1 ปี 2566 Day 1 ข้อ 1 [CASE_2566_OCP_01]</t>
        </is>
      </c>
      <c r="Q133" s="185" t="inlineStr">
        <is>
          <t>ข้อสอบจริง</t>
        </is>
      </c>
      <c r="R133" s="185" t="inlineStr">
        <is>
          <t>2566 Day 1</t>
        </is>
      </c>
      <c r="S133" s="185" t="inlineStr">
        <is>
          <t>CASE_2566_OCP_01</t>
        </is>
      </c>
    </row>
    <row r="134" ht="24" customHeight="1" s="49">
      <c r="A134" s="187" t="n">
        <v>132</v>
      </c>
      <c r="B134" s="186"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t>
        </is>
      </c>
      <c r="C134" s="186" t="inlineStr">
        <is>
          <t>ต่อมาผู้ป่วยตั้งครรภ์และเพิ่งคลอดบุตร ขณะนี้อยู่ในช่วงให้นมบุตรอย่างเดียว (Postpartum breastfeeding woman) หากผู้ป่วยต้องการเริ่มคุมกำเนิด เภสัชกรควรแนะนำยาคุมกำเนิดสูตรใดเหมาะสมที่สุด</t>
        </is>
      </c>
      <c r="D134" s="186" t="n"/>
      <c r="E134" s="186" t="inlineStr">
        <is>
          <t>Ethinylestradiol 30 mcg + Levonorgestrel 150 mcg</t>
        </is>
      </c>
      <c r="F134" s="186" t="inlineStr">
        <is>
          <t>Ethinylestradiol 30 mcg + Drospirenone 3 mg</t>
        </is>
      </c>
      <c r="G134" s="186" t="inlineStr">
        <is>
          <t>Ethinylestradiol 35 mcg + Cyproterone acetate 2 mg</t>
        </is>
      </c>
      <c r="H134" s="186" t="inlineStr">
        <is>
          <t>Desogestrel 75 mcg</t>
        </is>
      </c>
      <c r="I134" s="188" t="inlineStr">
        <is>
          <t>Levonorgestrel 1.5 mg</t>
        </is>
      </c>
      <c r="J134" s="185" t="inlineStr">
        <is>
          <t>4</t>
        </is>
      </c>
      <c r="K134" s="186" t="inlineStr">
        <is>
          <t>✅ คำตอบที่ถูกต้อง: ข้อ ง. Desogestrel 75 mcg
🎯 ทำไมข้อนี้ถึงถูก:
เป็นยาเม็ดคุมกำเนิดชนิดฮอร์โมนเดี่ยว (Progestin-Only Pill: POP) ซึ่งไม่มีส่วนประกอบของ Estrogen จึงไม่รบกวนการหลั่งฮอร์โมน Prolactin และไม่มีผลลดปริมาณหรือคุณภาพของน้ำนมแม่ จึงเป็นทางเลือกที่ปลอดภัยและเหมาะสมที่สุดสำหรับหญิงให้นมบุตร
🔍 ข้ออื่นผิดเพราะอะไร:
• ข้อ ก. ผิดเพราะ: เป็นยาคุมกำเนิดชนิดฮอร์โมนรวมที่มี Ethinylestradiol ซึ่งมีฤทธิ์ยับยั้งการหลั่งน้ำนมมารดา
• ข้อ ข. ผิดเพราะ: มีส่วนประกอบของ Ethinylestradiol ซึ่งกดการสร้างและหลั่งน้ำนมในระยะให้นมบุตร
• ข้อ ค. ผิดเพราะ: มี Ethinylestradiol ปริมาณสูงถึง 35 mcg ยิ่งกดการสร้างน้ำนมอย่างชัดเจน และ Cyproterone acetate มีข้อบ่งใช้หลักสำหรับรักษาสิวหรือภาวะฮอร์โมนเพศชายสูง ไม่ใช่ยาทางเลือกในหญิงให้นมบุตร
• ข้อ จ. ผิดเพราะ: Levonorgestrel 1.5 mg เป็นยาคุมกำเนิดฉุกเฉิน (Emergency contraceptive pill) ใช้ป้องกันเฉพาะหลังมีเพศสัมพันธ์ที่ไม่ได้ป้องกัน ไม่ใช่ยาสำหรับคุมกำเนิดแบบประจำวัน</t>
        </is>
      </c>
      <c r="L134" s="186" t="n"/>
      <c r="M134" s="186" t="inlineStr">
        <is>
          <t>Gynaecologic &amp; Genitourinary</t>
        </is>
      </c>
      <c r="N134" s="186" t="inlineStr">
        <is>
          <t>Contraception &amp; HRT</t>
        </is>
      </c>
      <c r="O134" s="185" t="inlineStr">
        <is>
          <t>Clinic</t>
        </is>
      </c>
      <c r="P134" s="186" t="inlineStr">
        <is>
          <t>ข้อสอบจริง PLE-CC1 ปี 2566 Day 1 ข้อ 2 [CASE_2566_OCP_01]</t>
        </is>
      </c>
      <c r="Q134" s="185" t="inlineStr">
        <is>
          <t>ข้อสอบจริง</t>
        </is>
      </c>
      <c r="R134" s="185" t="inlineStr">
        <is>
          <t>2566 Day 1</t>
        </is>
      </c>
      <c r="S134" s="185" t="inlineStr">
        <is>
          <t>CASE_2566_OCP_01</t>
        </is>
      </c>
    </row>
    <row r="135" ht="24" customHeight="1" s="49">
      <c r="A135" s="187" t="n">
        <v>133</v>
      </c>
      <c r="B135" s="186" t="inlineStr">
        <is>
          <t>ผู้หญิงอายุ 25 ปี ไม่มีโรคประจำตัวและไม่มีประวัติแพ้ยา มาปรึกษาเภสัชกรที่ร้านยาด้วยอาการปวดบิดเกร็งบริเวณท้องน้อยอย่างรุนแรงขณะมีประจำเดือน โดยมักเริ่มมีอาการและปวดมากที่สุดในช่วง 1-3 วันแรกของรอบเดือน เป็นประจำเกือบทุกเดือน ไม่มีอาการไข้หรือตกขาวผิดปกติ ได้รับการวินิจฉัยเบื้องต้นเป็น Primary dysmenorrhea</t>
        </is>
      </c>
      <c r="C135" s="186" t="inlineStr">
        <is>
          <t>ยาทางเลือกแรกในการบรรเทาอาการปวดประจำเดือน (Primary dysmenorrhea) สำหรับผู้ป่วยรายนี้ที่ร้านยาคือข้อใด</t>
        </is>
      </c>
      <c r="D135" s="186" t="n"/>
      <c r="E135" s="186" t="inlineStr">
        <is>
          <t>ยาคุมกำเนิดชนิดฮอร์โมนรวม Ethinylestradiol 20 mcg + Desogestrel 150 mcg</t>
        </is>
      </c>
      <c r="F135" s="186" t="inlineStr">
        <is>
          <t>Ibuprofen 400 mg รับประทานครั้งละ 1 เม็ด วันละ 3 ครั้ง หลังอาหารทันทีเมื่อมีอาการปวด</t>
        </is>
      </c>
      <c r="G135" s="186" t="inlineStr">
        <is>
          <t>Tolperisone 50 mg รับประทานครั้งละ 1 เม็ด วันละ 3 ครั้ง หลังอาหาร</t>
        </is>
      </c>
      <c r="H135" s="186" t="inlineStr">
        <is>
          <t>Colchicine 0.6 mg รับประทานครั้งละ 1 เม็ด เมื่อมีอาการปวด</t>
        </is>
      </c>
      <c r="I135" s="188" t="inlineStr">
        <is>
          <t>Tramadol 50 mg รับประทานครั้งละ 1 แคปซูล วันละ 3 ครั้ง หลังอาหาร</t>
        </is>
      </c>
      <c r="J135" s="185" t="inlineStr">
        <is>
          <t>2</t>
        </is>
      </c>
      <c r="K135" s="186" t="inlineStr">
        <is>
          <t>✅ คำตอบที่ถูกต้อง: ข้อ ข. Ibuprofen 400 mg รับประทานครั้งละ 1 เม็ด วันละ 3 ครั้ง หลังอาหารทันทีเมื่อมีอาการปวด
🎯 ทำไมข้อนี้ถึงถูก:
First-line pharmacological therapy สำหรับภาวะปวดประจำเดือนปฐมภูมิ (Primary dysmenorrhea) คือยากลุ่ม NSAIDs เช่น Ibuprofen (400 mg ทุก 6-8 ชั่วโมง), Naproxen หรือ Mefenamic acid เนื่องจากพยาธิสรีรวิทยาหลักเกิดจากการที่เยื่อบุโพรงมดลูกหลั่ง Prostaglandin F2-alpha และ E2 เพิ่มขึ้นอย่างมาก ทำให้กล้ามเนื้อมดลูกหดเกร็งตัวและหลอดเลือดในมดลูกขาดเลือด การให้ NSAIDs ซึ่งยับยั้งเอนไซม์ Cyclooxygenase (COX) จะช่วยลดการสร้าง prostaglandins ได้ตรงจุดและบรรเทาอาการปวดได้อย่างมีประสิทธิภาพสูงสุด
🔍 ข้ออื่นผิดเพราะอะไร:
• ข้อ ก. ผิดเพราะยาคุมกำเนิดชนิดฮอร์โมนรวมเป็นทางเลือกเสริมที่ดีในผู้ที่ต้องการคุมกำเนิดร่วมด้วย แต่ไม่ได้เป็นยาออกฤทธิ์เร็วที่ใช้บรรเทาอาการปวดเฉียบพลันขณะมีประจำเดือน
• ข้อ ค. ผิดเพราะ Tolperisone เป็นยาคลายกล้ามเนื้อลาย (Skeletal muscle relaxant) ไม่มีผลต่อกล้ามเนื้อเรียบของมดลูก
• ข้อ ง. ผิดเพราะ Colchicine เป็นยารักษาโรคเกาต์เฉียบพลัน ไม่มีข้อบ่งใช้ในอาการปวดประจำเดือน
• ข้อ จ. ผิดเพราะ Tramadol เป็นยาแก้ปวดกลุ่ม Opioid มีผลข้างเคียงเวียนศีรษะ คลื่นไส้อาเจียน และเสี่ยงต่อการติดยา จึงไม่ใช่ยาทางเลือกแรก</t>
        </is>
      </c>
      <c r="L135" s="186" t="n"/>
      <c r="M135" s="186" t="inlineStr">
        <is>
          <t>Gynaecologic &amp; Genitourinary</t>
        </is>
      </c>
      <c r="N135" s="186" t="inlineStr">
        <is>
          <t>Primary Dysmenorrhea &amp; NSAIDs Management</t>
        </is>
      </c>
      <c r="O135" s="185" t="inlineStr">
        <is>
          <t>Clinic</t>
        </is>
      </c>
      <c r="P135" s="186" t="inlineStr">
        <is>
          <t>ข้อสอบจริง PLE-CC1 ปี 2566 Day 2 ข้อ 18 [CASE_2566_DYSMENORRHEA_01]</t>
        </is>
      </c>
      <c r="Q135" s="185" t="inlineStr">
        <is>
          <t>ข้อสอบจริง</t>
        </is>
      </c>
      <c r="R135" s="185" t="inlineStr">
        <is>
          <t>2566 Day 2</t>
        </is>
      </c>
      <c r="S135" s="185" t="inlineStr">
        <is>
          <t>CASE_2566_DYSMENORRHEA_01</t>
        </is>
      </c>
    </row>
    <row r="136" ht="24" customHeight="1" s="49">
      <c r="A136" s="187" t="n">
        <v>134</v>
      </c>
      <c r="B136" s="186" t="inlineStr">
        <is>
          <t>ผู้หญิงอายุ 25 ปี ไม่มีโรคประจำตัวและไม่มีประวัติแพ้ยา มาปรึกษาเภสัชกรที่ร้านยาด้วยอาการปวดบิดเกร็งบริเวณท้องน้อยอย่างรุนแรงขณะมีประจำเดือน โดยมักเริ่มมีอาการและปวดมากที่สุดในช่วง 1-3 วันแรกของรอบเดือน เป็นประจำเกือบทุกเดือน ไม่มีอาการไข้หรือตกขาวผิดปกติ ได้รับการวินิจฉัยเบื้องต้นเป็น Primary dysmenorrhea</t>
        </is>
      </c>
      <c r="C136" s="186" t="inlineStr">
        <is>
          <t>ข้อใดเป็นคำแนะนำในการดูแลตนเองที่เภสัชกร 'ไม่ควร' แนะนำแก่ผู้ป่วยที่มีอาการปวดประจำเดือนรายนี้</t>
        </is>
      </c>
      <c r="D136" s="186" t="n"/>
      <c r="E136" s="186" t="inlineStr">
        <is>
          <t>ควรนอนหลับพักผ่อนให้เพียงพอและงดกิจกรรมที่หักโหมในช่วงที่มีประจำเดือน</t>
        </is>
      </c>
      <c r="F136" s="186" t="inlineStr">
        <is>
          <t>ให้รับประทานยาแก้ปวดกลุ่ม NSAIDs (เช่น Mefenamic acid หรือ Ibuprofen) หลังอาหารทันทีและดื่มน้ำตามมากๆ</t>
        </is>
      </c>
      <c r="G136" s="186" t="inlineStr">
        <is>
          <t>ใช้แผ่นเจลประคบเย็นบริเวณท้องน้อยทันทีเมื่อเริ่มมีอาการปวดเกร็ง</t>
        </is>
      </c>
      <c r="H136" s="186" t="inlineStr">
        <is>
          <t>ใช้กระเป๋าน้ำร้อนหรือแผ่นแปะประคบร้อนวางบริเวณท้องน้อยเพื่อช่วยบรรเทาอาการปวด</t>
        </is>
      </c>
      <c r="I136" s="188" t="inlineStr">
        <is>
          <t>หากรับประทานยาแก้ปวดแล้วอาการไม่ทุเลา หรือมีอาการปวดรุนแรงขึ้นเรื่อยๆ ควรไปพบสูตินรีแพทย์เพื่อตรวจหาสาเหตุของ Secondary dysmenorrhea</t>
        </is>
      </c>
      <c r="J136" s="185" t="inlineStr">
        <is>
          <t>3</t>
        </is>
      </c>
      <c r="K136" s="186" t="inlineStr">
        <is>
          <t>✅ คำตอบที่ถูกต้อง: ข้อ ค. ใช้แผ่นเจลประคบเย็นบริเวณท้องน้อยทันทีเมื่อเริ่มมีอาการปวดเกร็ง
🎯 ทำไมข้อนี้ถึงถูก:
การบรรเทาอาการปวดประจำเดือนแบบไม่ใช้ยา (Non-pharmacological therapy) ที่ถูกต้องคือ การประคบร้อน (Local heat therapy) บริเวณท้องน้อย เช่น กระเป๋าน้ำร้อน หรือแผ่นประคบร้อน ซึ่งความร้อนจะช่วยขยายหลอดเลือด เพิ่มการไหลเวียนโลหิต และช่วยให้กล้ามเนื้อมดลูกที่บีบเกร็งตัวคลายตัวลง บรรเทาอาการปวดได้ดีเทียบเท่า NSAIDs ในทางตรงกันข้าม การประคบเย็น (Cold compression) จะทำให้หลอดเลือดหดตัว ลดการไหลเวียนเลือด และอาจกระตุ้นให้กล้ามเนื้อมดลูกเกร็งตัวมากขึ้น จึงไม่ควรแนะนำให้ใช้ประคบเย็น
🔍 ข้ออื่นผิดเพราะอะไร:
• ข้อ ก. ถูกต้อง การพักผ่อนช่วยลดความเครียดและอาการอ่อนเพลียช่วงมีประจำเดือน
• ข้อ ข. ถูกต้อง ยากลุ่ม NSAIDs มีฤทธิ์ระคายเคืองกระเพาะอาหาร จึงต้องรับประทานหลังอาหารทันทีและดื่มน้ำตามมากๆ
• ข้อ ง. ถูกต้อง การประคบร้อนเป็นวิธีมาตรฐานที่มีหลักฐานเชิงประจักษ์ชัดเจนในการลดอาการปวดประจำเดือน
• ข้อ จ. ถูกต้อง หากใช้ยาไม่ได้ผล อาจมีพยาธิสภาพ เช่น เยื่อบุโพรงมดลูกเจริญผิดที่ (Endometriosis) หรือเนื้องอกมดลูก ซึ่งต้องตรวจเพิ่มเติม</t>
        </is>
      </c>
      <c r="L136" s="186" t="n"/>
      <c r="M136" s="186" t="inlineStr">
        <is>
          <t>Gynaecologic &amp; Genitourinary</t>
        </is>
      </c>
      <c r="N136" s="186" t="inlineStr">
        <is>
          <t>Dysmenorrhea Patient Counseling &amp; Non-pharmacological Measures</t>
        </is>
      </c>
      <c r="O136" s="185" t="inlineStr">
        <is>
          <t>Clinic</t>
        </is>
      </c>
      <c r="P136" s="186" t="inlineStr">
        <is>
          <t>ข้อสอบจริง PLE-CC1 ปี 2566 Day 2 ข้อ 19 [CASE_2566_DYSMENORRHEA_01]</t>
        </is>
      </c>
      <c r="Q136" s="185" t="inlineStr">
        <is>
          <t>ข้อสอบจริง</t>
        </is>
      </c>
      <c r="R136" s="185" t="inlineStr">
        <is>
          <t>2566 Day 2</t>
        </is>
      </c>
      <c r="S136" s="185" t="inlineStr">
        <is>
          <t>CASE_2566_DYSMENORRHEA_01</t>
        </is>
      </c>
    </row>
    <row r="137" ht="24" customHeight="1" s="49">
      <c r="A137" s="187" t="n">
        <v>135</v>
      </c>
      <c r="B137" s="186" t="inlineStr">
        <is>
          <t>ผู้ป่วยหญิงไทยอายุ 25 ปี มาปรึกษาแพทย์ด้วยอาการมีตกขาวปริมาณมาก มีสีเหลืองอมเขียว มีฟองละเอียด และมีกลิ่นเหม็นอับคาวรุนแรง ร่วมกับมีอาการคันและแสบร้อนบริเวณปากช่องคลอดและช่องคลอดอย่างมาก เป็นมา 2 วัน มีประวัติมีเพศสัมพันธ์เมื่อ 7 วันก่อนโดยไม่ได้สวมถุงยางอนามัย มีพฤติกรรมชอบสวนล้างช่องคลอดเป็นประจำ และรับประทานอาหารหมักดอง</t>
        </is>
      </c>
      <c r="C137" s="186" t="inlineStr">
        <is>
          <t>ปัจจัยเสี่ยงในข้อใดเป็นสาเหตุต้นตอที่แท้จริงของการได้รับเชื้อก่อโรคที่ทำให้เกิดอาการตกขาวผิดปกติดังกล่าว</t>
        </is>
      </c>
      <c r="D137" s="186" t="n"/>
      <c r="E137" s="186" t="inlineStr">
        <is>
          <t>การมีเพศสัมพันธ์โดยไม่ได้สวมถุงยางอนามัยป้องกัน</t>
        </is>
      </c>
      <c r="F137" s="186" t="inlineStr">
        <is>
          <t>การมีพฤติกรรมสวนล้างช่องคลอดเป็นประจำ</t>
        </is>
      </c>
      <c r="G137" s="186" t="inlineStr">
        <is>
          <t>การรับประทานอาหารหมักดอง</t>
        </is>
      </c>
      <c r="H137" s="186" t="inlineStr">
        <is>
          <t>การใช้ห้องน้ำสาธารณะ</t>
        </is>
      </c>
      <c r="I137" s="188" t="inlineStr">
        <is>
          <t>การมีรอบเดือนมาไม่สม่ำเสมอ</t>
        </is>
      </c>
      <c r="J137" s="185" t="inlineStr">
        <is>
          <t>1</t>
        </is>
      </c>
      <c r="K137" s="186" t="inlineStr">
        <is>
          <t>✅ คำตอบที่ถูกต้อง: ข้อ ก. การมีเพศสัมพันธ์โดยไม่ได้สวมถุงยางอนามัยป้องกัน
🎯 ทำไมข้อนี้ถึงถูก:
ลักษณะตกขาวสีเหลืองเขียว เป็นฟอง (Frothy greenish-yellow discharge) และมีกลิ่นเหม็นคาว เป็นลักษณะเฉพาะของการติดเชื้อ Trichomoniasis ซึ่งเกิดจากเชื้อโปรโตซัว Trichomonas vaginalis โดยโรคนี้จัดเป็น โรคติดต่อทางเพศสัมพันธ์ (Sexually Transmitted Infection: STI) เกือบ 100% การติดต่อเกิดขึ้นจากการมีเพศสัมพันธ์กับคู่นอนที่ติดเชื้อโดยไม่ได้ใช้ถุงยางอนามัย ดังนั้นการมีเพศสัมพันธ์โดยไม่ป้องกันจึงเป็นสาเหตุต้นตอที่แท้จริงของการรับเชื้อ
🔍 ข้ออื่นผิดเพราะอะไร:
• ข้อ ข. การสวนล้างช่องคลอดทำลาย Normal flora (Lactobacilli) เพิ่มความเสี่ยงต่อ Bacterial vaginosis แต่ไม่ใช่สาเหตุการติดเชื้อ Trichomonas
• ข้อ ค. อาหารหมักดองเป็นความเชื่อพื้นบ้าน ไม่ใช่สาเหตุทางจุลชีววิทยา
• ข้อ ง. และ จ. Trichomonas ไม่ติดต่อผ่านห้องน้ำหรือรอบเดือน</t>
        </is>
      </c>
      <c r="L137" s="186" t="n"/>
      <c r="M137" s="186" t="inlineStr">
        <is>
          <t>Gynaecologic &amp; Genitourinary</t>
        </is>
      </c>
      <c r="N137" s="186" t="inlineStr">
        <is>
          <t>Trichomoniasis Etiology &amp; STI Risk Factors</t>
        </is>
      </c>
      <c r="O137" s="185" t="inlineStr">
        <is>
          <t>Clinic</t>
        </is>
      </c>
      <c r="P137" s="186" t="inlineStr">
        <is>
          <t>ข้อสอบจริง PLE-CC1 ปี 2566 Day 2 ข้อ 96 [CASE_2566_TRICHOMONAS_01]</t>
        </is>
      </c>
      <c r="Q137" s="185" t="inlineStr">
        <is>
          <t>ข้อสอบจริง</t>
        </is>
      </c>
      <c r="R137" s="185" t="inlineStr">
        <is>
          <t>2566 Day 2</t>
        </is>
      </c>
      <c r="S137" s="185" t="inlineStr">
        <is>
          <t>CASE_2566_TRICHOMONAS_01</t>
        </is>
      </c>
    </row>
    <row r="138" ht="24" customHeight="1" s="49">
      <c r="A138" s="187" t="n">
        <v>136</v>
      </c>
      <c r="B138" s="186" t="inlineStr">
        <is>
          <t>ผู้ป่วยหญิงไทยอายุ 25 ปี มีตกขาวสีเหลืองเขียว เป็นฟอง มีกลิ่นเหม็น คันและแสบช่องคลอด ตรวจภายในพบผนังช่องคลอดแดง และพบลักษณะจุดเลือดออกขนาดเล็กกระจายคล้ายผลสตรอว์เบอร์รีบนปากมดลูก (Strawberry cervix)</t>
        </is>
      </c>
      <c r="C138" s="186" t="inlineStr">
        <is>
          <t>จากลักษณะทางคลินิกข้างต้น ผู้ป่วยรายนี้ได้รับการวินิจฉัยเป็นโรคติดเชื้อในช่องคลอดชนิดใด</t>
        </is>
      </c>
      <c r="D138" s="186" t="n"/>
      <c r="E138" s="186" t="inlineStr">
        <is>
          <t>โรคหนองในแท้ (Gonococcal cervicitis)</t>
        </is>
      </c>
      <c r="F138" s="186" t="inlineStr">
        <is>
          <t>โรคกระเพาะปัสสาวะอักเสบเฉียบพลัน (Acute cystitis)</t>
        </is>
      </c>
      <c r="G138" s="186" t="inlineStr">
        <is>
          <t>โรคติดเชื้อทริโคโมแนสในช่องคลอด (Trichomoniasis)</t>
        </is>
      </c>
      <c r="H138" s="186" t="inlineStr">
        <is>
          <t>ภาวะช่องคลอดอักเสบจากเชื้อแบคทีเรีย (Bacterial vaginosis)</t>
        </is>
      </c>
      <c r="I138" s="188" t="inlineStr">
        <is>
          <t>โรคติดเชื้อราในช่องคลอด (Vulvovaginal candidiasis)</t>
        </is>
      </c>
      <c r="J138" s="185" t="inlineStr">
        <is>
          <t>3</t>
        </is>
      </c>
      <c r="K138" s="186" t="inlineStr">
        <is>
          <t>✅ คำตอบที่ถูกต้อง: ข้อ ค. โรคติดเชื้อทริโคโมแนสในช่องคลอด (Trichomoniasis)
🎯 ทำไมข้อนี้ถึงถูก:
อาการตกขาวสีเหลืองอมเขียว มีฟองละเอียด กลิ่นเหม็น และตรวจพบปากมดลูกมีจุดเลือดออกแดงกระจายคล้ายผิวผลสตรอว์เบอร์รี (Strawberry cervix / Colpitis macularis) ร่วมกับอาการแสบคันช่องคลอดอย่างรุนแรง เป็นลักษณะเฉพาะเจาะจง (Pathognomonic sign) ของการติดเชื้อโปรโตซัว Trichomonas vaginalis ในช่องคลอด (Trichomoniasis)
🔍 ข้ออื่นผิดเพราะอะไร:
• ข้อ ก. หนองในแท้ ตกขาวเป็นหนองข้นออกจากปากมดลูก แต่ไม่มีฟองและไม่มี Strawberry cervix
• ข้อ ข. Cystitis ปัสสาวะแสบขัด กะปริดกะปรอย ไม่มีตกขาวเป็นฟอง
• ข้อ ง. Bacterial vaginosis ตกขาวสีขาวเทาเคลือบผนังช่องคลอด กลิ่นคาวปลาเค็ม (Fishy odor) แต่ไม่มีฟอง ไม่ค่อยคัน และไม่มีการอักเสบแดง
• ข้อ จ. Candidiasis ตกขาวสีขาวข้นจับเป็นก้อนคล้ายคราบนมบูด (Curd-like discharge) คันเด่นชัด</t>
        </is>
      </c>
      <c r="L138" s="186" t="n"/>
      <c r="M138" s="186" t="inlineStr">
        <is>
          <t>Gynaecologic &amp; Genitourinary</t>
        </is>
      </c>
      <c r="N138" s="186" t="inlineStr">
        <is>
          <t>Vaginitis Differential Diagnosis &amp; Trichomoniasis Characteristics</t>
        </is>
      </c>
      <c r="O138" s="185" t="inlineStr">
        <is>
          <t>Clinic</t>
        </is>
      </c>
      <c r="P138" s="186" t="inlineStr">
        <is>
          <t>ข้อสอบจริง PLE-CC1 ปี 2566 Day 2 ข้อ 97 [CASE_2566_TRICHOMONAS_01]</t>
        </is>
      </c>
      <c r="Q138" s="185" t="inlineStr">
        <is>
          <t>ข้อสอบจริง</t>
        </is>
      </c>
      <c r="R138" s="185" t="inlineStr">
        <is>
          <t>2566 Day 2</t>
        </is>
      </c>
      <c r="S138" s="185" t="inlineStr">
        <is>
          <t>CASE_2566_TRICHOMONAS_01</t>
        </is>
      </c>
    </row>
    <row r="139" ht="24" customHeight="1" s="49">
      <c r="A139" s="187" t="n">
        <v>137</v>
      </c>
      <c r="B139" s="186" t="inlineStr">
        <is>
          <t>ผู้ป่วยหญิงไทยอายุ 25 ปี ได้รับการวินิจฉัยเป็นโรค Trichomoniasis</t>
        </is>
      </c>
      <c r="C139" s="186" t="inlineStr">
        <is>
          <t>ยาทางเลือกแรกในการรักษาโรคนี้ที่มีประสิทธิผลในการกำจัดเชื้อโปรโตซัว Trichomonas vaginalis และคำแนะนำในการรักษาคือข้อใด</t>
        </is>
      </c>
      <c r="D139" s="186" t="n"/>
      <c r="E139" s="186" t="inlineStr">
        <is>
          <t>Clotrimazole vaginal suppository 100 mg เหน็บช่องคลอด 6 วัน</t>
        </is>
      </c>
      <c r="F139" s="186" t="inlineStr">
        <is>
          <t>Azithromycin 1 g รับประทานครั้งเดียว</t>
        </is>
      </c>
      <c r="G139" s="186" t="inlineStr">
        <is>
          <t>Itraconazole 200 mg รับประทานวันละ 2 ครั้ง เป็นเวลา 1 วัน</t>
        </is>
      </c>
      <c r="H139" s="186" t="inlineStr">
        <is>
          <t>Metronidazole ชนิดรับประทาน (ขนาด 500 mg วันละ 2 ครั้ง นาน 7 วัน หรือ 2 g รับประทานครั้งเดียว) และต้องรักษาคู่นอนร่วมด้วยเสมอ</t>
        </is>
      </c>
      <c r="I139" s="188" t="inlineStr">
        <is>
          <t>Fluconazole 150 mg รับประทานครั้งเดียว</t>
        </is>
      </c>
      <c r="J139" s="185" t="inlineStr">
        <is>
          <t>4</t>
        </is>
      </c>
      <c r="K139" s="186" t="inlineStr">
        <is>
          <t>✅ คำตอบที่ถูกต้อง: ข้อ ง. Metronidazole ชนิดรับประทาน (ขนาด 500 mg วันละ 2 ครั้ง นาน 7 วัน หรือ 2 g รับประทานครั้งเดียว) และต้องรักษาคู่นอนร่วมด้วยเสมอ
🎯 ทำไมข้อนี้ถึงถูก:
ตามแนวทางการรักษาของ CDC STI Guidelines ยาทางเลือกแรกในการรักษา Trichomoniasis คือยากลุ่ม 5-Nitroimidazole ชนิดรับประทาน ได้แก่ Metronidazole 500 mg วันละ 2 ครั้ง เป็นเวลา 7 วัน (หรือ Tinidazole 2 g ครั้งเดียว) โดยการใช้ยาเหน็บเฉพาะที่ไม่เพียงพอเนื่องจากเชื้ออาจแฝงตัวอยู่ในท่อปัสสาวะและต่อม Skene และ กฎเหล็กที่สำคัญที่สุดคือ ต้องให้การรักษาคู่นอน (Sexual partner treatment) ไปพร้อมกันเสมอ แม้คู่นอนจะไม่มีอาการ เพื่อป้องกันการติดเชื้อซ้ำ (Ping-pong infection) ร่วมกับงดดื่มแอลกอฮอล์ระหว่างใช้ยาเพื่อเลี่ยง Disulfiram-like reaction
🔍 ข้ออื่นผิดเพราะอะไร:
• ข้อ ก. และ จ. Clotrimazole และ Fluconazole เป็นยาต้านเชื้อรา ใช้รักษา Candidiasis ไม่ได้ผลต่อโปรโตซัว Trichomonas
• ข้อ ข. Azithromycin ใช้รักษา Chlamydia ไม่ได้ผลต่อ Trichomonas
• ข้อ ค. Itraconazole เป็นยาต้านเชื้อรา</t>
        </is>
      </c>
      <c r="L139" s="186" t="n"/>
      <c r="M139" s="186" t="inlineStr">
        <is>
          <t>Gynaecologic &amp; Genitourinary</t>
        </is>
      </c>
      <c r="N139" s="186" t="inlineStr">
        <is>
          <t>Trichomoniasis Pharmacotherapy &amp; Partner Treatment Protocols</t>
        </is>
      </c>
      <c r="O139" s="185" t="inlineStr">
        <is>
          <t>Clinic</t>
        </is>
      </c>
      <c r="P139" s="186" t="inlineStr">
        <is>
          <t>ข้อสอบจริง PLE-CC1 ปี 2566 Day 2 ข้อ 98 [CASE_2566_TRICHOMONAS_01]</t>
        </is>
      </c>
      <c r="Q139" s="185" t="inlineStr">
        <is>
          <t>ข้อสอบจริง</t>
        </is>
      </c>
      <c r="R139" s="185" t="inlineStr">
        <is>
          <t>2566 Day 2</t>
        </is>
      </c>
      <c r="S139" s="185" t="inlineStr">
        <is>
          <t>CASE_2566_TRICHOMONAS_01</t>
        </is>
      </c>
    </row>
    <row r="140" ht="24" customHeight="1" s="49"/>
    <row r="141" ht="24" customHeight="1" s="49"/>
    <row r="142" ht="24" customHeight="1" s="49"/>
    <row r="143" ht="24" customHeight="1" s="49"/>
    <row r="144" ht="24" customHeight="1" s="49"/>
    <row r="145" ht="24" customHeight="1" s="49"/>
    <row r="146" ht="24" customHeight="1" s="49"/>
    <row r="147" ht="24" customHeight="1" s="49"/>
    <row r="148" ht="24" customHeight="1" s="49"/>
    <row r="149" ht="24" customHeight="1" s="49"/>
    <row r="150" ht="24" customHeight="1" s="49"/>
    <row r="151" ht="24"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U62"/>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t>
        </is>
      </c>
      <c r="C3" s="186" t="inlineStr">
        <is>
          <t>อาการที่เกิดขึ้นน่าจะเกิดจากเชื้อใดมากที่สุด</t>
        </is>
      </c>
      <c r="D3" s="186" t="n"/>
      <c r="E3" s="186" t="inlineStr">
        <is>
          <t>Staphylococcus aureus</t>
        </is>
      </c>
      <c r="F3" s="186" t="inlineStr">
        <is>
          <t>Staphylococcus epidermidis</t>
        </is>
      </c>
      <c r="G3" s="186" t="inlineStr">
        <is>
          <t>Streptococcus pneumoniae</t>
        </is>
      </c>
      <c r="H3" s="186" t="inlineStr">
        <is>
          <t>Neisseria gonorrhoeae</t>
        </is>
      </c>
      <c r="I3" s="188" t="inlineStr">
        <is>
          <t>Chlamydia trachomatis</t>
        </is>
      </c>
      <c r="J3" s="185" t="inlineStr">
        <is>
          <t>1</t>
        </is>
      </c>
      <c r="K3" s="186" t="inlineStr">
        <is>
          <t>✅ คำตอบที่ถูกต้อง: ข้อ ก. Staphylococcus aureus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ไม่ตรงกับข้อบ่งใช้หรือหลักวิชาการตามที่โจทย์กำหนด
• ข้อ ค. (Streptococcus pneumoniae): Streptococcus pneumoniae ไม่ตรงกับข้อบ่งใช้หรือหลักวิชาการตามที่โจทย์กำหนด
• ข้อ ง. (Neisseria gonorrhoeae): Neisseria gonorrhoeae ไม่ตรงกับข้อบ่งใช้หรือหลักวิชาการตามที่โจทย์กำหนด
• ข้อ จ. (Chlamydia trachomatis): Chlamydia trachomatis ไม่ตรงกับข้อบ่งใช้หรือหลักวิชาการตามที่โจทย์กำหนด</t>
        </is>
      </c>
      <c r="L3" s="186" t="n"/>
      <c r="M3" s="186" t="inlineStr">
        <is>
          <t>Eye disorders</t>
        </is>
      </c>
      <c r="N3" s="186" t="inlineStr">
        <is>
          <t>Conjunctivitis</t>
        </is>
      </c>
      <c r="O3" s="185" t="inlineStr">
        <is>
          <t>Clinic</t>
        </is>
      </c>
      <c r="P3" s="186" t="inlineStr">
        <is>
          <t>ข้อ 1 Pharma Plus เล่มม่วง (เฉลยข้อ ก)</t>
        </is>
      </c>
      <c r="Q3" s="185" t="inlineStr">
        <is>
          <t>แบบฝึกหัด</t>
        </is>
      </c>
      <c r="R3" s="185" t="inlineStr">
        <is>
          <t>เล่มม่วง</t>
        </is>
      </c>
      <c r="S3" s="185" t="n"/>
    </row>
    <row r="4" ht="24" customHeight="1" s="49">
      <c r="A4" s="187" t="n">
        <v>2</v>
      </c>
      <c r="B4" s="18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t>
        </is>
      </c>
      <c r="C4" s="186" t="inlineStr">
        <is>
          <t>จากข้อมูลข้างต้นท่านคิดว่าแพทย์์ควรจ่ายยาตัวใดให้แก่ผู้ป่วยรายนี้</t>
        </is>
      </c>
      <c r="D4" s="186" t="n"/>
      <c r="E4" s="186" t="inlineStr">
        <is>
          <t>Dexamethasone eye drop</t>
        </is>
      </c>
      <c r="F4" s="186" t="inlineStr">
        <is>
          <t>Oxymetazoline eye drop</t>
        </is>
      </c>
      <c r="G4" s="186" t="inlineStr">
        <is>
          <t>Idoxuridine eye drop</t>
        </is>
      </c>
      <c r="H4" s="186" t="inlineStr">
        <is>
          <t>Artificial tear</t>
        </is>
      </c>
      <c r="I4" s="188" t="inlineStr">
        <is>
          <t>Chloramphenicol eye drop</t>
        </is>
      </c>
      <c r="J4" s="185" t="inlineStr">
        <is>
          <t>5</t>
        </is>
      </c>
      <c r="K4" s="186" t="inlineStr">
        <is>
          <t>✅ คำตอบที่ถูกต้อง: ข้อ จ. Chloramphenicol eye drop
🎯 ทำไมข้อนี้ถึงถูก: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ไม่ตรงกับข้อบ่งใช้หรือหลักวิชาการตามที่โจทย์กำหนด
• ข้อ ง. (Artificial tear): Artificial tear ไม่ตรงกับข้อบ่งใช้หรือหลักวิชาการตามที่โจทย์กำหนด</t>
        </is>
      </c>
      <c r="L4" s="186" t="n"/>
      <c r="M4" s="186" t="inlineStr">
        <is>
          <t>Eye disorders</t>
        </is>
      </c>
      <c r="N4" s="186" t="inlineStr">
        <is>
          <t>Conjunctivitis</t>
        </is>
      </c>
      <c r="O4" s="185" t="inlineStr">
        <is>
          <t>Clinic</t>
        </is>
      </c>
      <c r="P4" s="186" t="inlineStr">
        <is>
          <t>ข้อ 2 Pharma Plus เล่มม่วง (เฉลยข้อ จ)</t>
        </is>
      </c>
      <c r="Q4" s="185" t="inlineStr">
        <is>
          <t>แบบฝึกหัด</t>
        </is>
      </c>
      <c r="R4" s="185" t="inlineStr">
        <is>
          <t>เล่มม่วง</t>
        </is>
      </c>
      <c r="S4" s="185" t="n"/>
    </row>
    <row r="5" ht="24" customHeight="1" s="49">
      <c r="A5" s="187" t="n">
        <v>3</v>
      </c>
      <c r="B5" s="186" t="n"/>
      <c r="C5" s="186" t="inlineStr">
        <is>
          <t>กลไกการออกฤทธิ์ของยาในข้อข้างต้น คือ</t>
        </is>
      </c>
      <c r="D5" s="186" t="n"/>
      <c r="E5" s="186" t="inlineStr">
        <is>
          <t>ยับยั้งการสังเคราะห์ DNA ของเชื้อ</t>
        </is>
      </c>
      <c r="F5" s="186" t="inlineStr">
        <is>
          <t>ยับยั้งการสร้างโปรตีนของเชื้อ</t>
        </is>
      </c>
      <c r="G5" s="186" t="inlineStr">
        <is>
          <t>ยับยั้งการสังเคราะห์ RNA ของเชื้อ</t>
        </is>
      </c>
      <c r="H5" s="186" t="inlineStr">
        <is>
          <t>ยับยั้งการเคลื่อนที่ของ leukocytes</t>
        </is>
      </c>
      <c r="I5" s="188" t="inlineStr">
        <is>
          <t>ยับยั้งการสร้าง cell wall</t>
        </is>
      </c>
      <c r="J5" s="185" t="inlineStr">
        <is>
          <t>2</t>
        </is>
      </c>
      <c r="K5" s="186" t="inlineStr">
        <is>
          <t>✅ คำตอบที่ถูกต้อง: ข้อ ข. ยับยั้งการสร้างโปรตีนของเชื้อ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ไม่ตรงกับข้อบ่งใช้หรือหลักวิชาการตามที่โจทย์กำหนด
• ข้อ ค. (ยับยั้งการสังเคราะห์ RNA ของเชื้อ): ยับยั้งการสังเคราะห์ RNA ของเชื้อ ไม่ตรงกับข้อบ่งใช้หรือหลักวิชาการตามที่โจทย์กำหนด
• ข้อ ง. (ยับยั้งการเคลื่อนที่ของ leukocytes): ยับยั้งการเคลื่อนที่ของ leukocytes ไม่ตรงกับข้อบ่งใช้หรือหลักวิชาการตามที่โจทย์กำหนด
• ข้อ จ. (ยับยั้งการสร้าง cell wall): ยับยั้งการสร้าง cell wall ไม่ตรงกับข้อบ่งใช้หรือหลักวิชาการตามที่โจทย์กำหนด</t>
        </is>
      </c>
      <c r="L5" s="186" t="n"/>
      <c r="M5" s="186" t="inlineStr">
        <is>
          <t>Eye disorders</t>
        </is>
      </c>
      <c r="N5" s="186" t="inlineStr">
        <is>
          <t>Glaucoma, Cataract</t>
        </is>
      </c>
      <c r="O5" s="185" t="inlineStr">
        <is>
          <t>Clinic</t>
        </is>
      </c>
      <c r="P5" s="186" t="inlineStr">
        <is>
          <t>ข้อ 3 Pharma Plus เล่มม่วง (เฉลยข้อ ข)</t>
        </is>
      </c>
      <c r="Q5" s="185" t="inlineStr">
        <is>
          <t>แบบฝึกหัด</t>
        </is>
      </c>
      <c r="R5" s="185" t="inlineStr">
        <is>
          <t>เล่มม่วง</t>
        </is>
      </c>
      <c r="S5" s="185" t="n"/>
    </row>
    <row r="6" ht="24" customHeight="1" s="49">
      <c r="A6" s="187" t="n">
        <v>4</v>
      </c>
      <c r="B6" s="186" t="n"/>
      <c r="C6" s="186" t="inlineStr">
        <is>
          <t>ข้อใดถูกต้องเกี่ยวกับการเก็บยาในข้อข้างต้นหลังจากเปิดใช้แล้ว</t>
        </is>
      </c>
      <c r="D6" s="186" t="n"/>
      <c r="E6" s="186" t="inlineStr">
        <is>
          <t>อุณหภูมิ 25 c เก็บได้ 8 week</t>
        </is>
      </c>
      <c r="F6" s="186" t="inlineStr">
        <is>
          <t>อุณหภูมิ 25 c เก็บได้ 4 week</t>
        </is>
      </c>
      <c r="G6" s="186" t="inlineStr">
        <is>
          <t>อุณหภูมิ 2-8 c เก็บได้ 8 week</t>
        </is>
      </c>
      <c r="H6" s="186" t="inlineStr">
        <is>
          <t>อุณหภูมิ 2-8 c เก็บได้ 4 week</t>
        </is>
      </c>
      <c r="I6" s="188" t="inlineStr">
        <is>
          <t>อุณหภูมิ 8-15 c เก็บได้ 4 week</t>
        </is>
      </c>
      <c r="J6" s="185" t="inlineStr">
        <is>
          <t>4</t>
        </is>
      </c>
      <c r="K6" s="186" t="inlineStr">
        <is>
          <t>✅ คำตอบที่ถูกต้อง: ข้อ ง. อุณหภูมิ 2-8 c เก็บได้ 4 week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ไม่ตรงกับข้อบ่งใช้หรือหลักวิชาการตามที่โจทย์กำหนด
• ข้อ ข. (อุณหภูมิ 25 c เก็บได้ 4 week): อุณหภูมิ 25 c เก็บได้ 4 week ไม่ตรงกับข้อบ่งใช้หรือหลักวิชาการตามที่โจทย์กำหนด
• ข้อ ค. (อุณหภูมิ 2-8 c เก็บได้ 8 week): อุณหภูมิ 2-8 c เก็บได้ 8 week ไม่ตรงกับข้อบ่งใช้หรือหลักวิชาการตามที่โจทย์กำหนด
• ข้อ จ. (อุณหภูมิ 8-15 c เก็บได้ 4 week): อุณหภูมิ 8-15 c เก็บได้ 4 week ไม่ตรงกับข้อบ่งใช้หรือหลักวิชาการตามที่โจทย์กำหนด</t>
        </is>
      </c>
      <c r="L6" s="186" t="n"/>
      <c r="M6" s="186" t="inlineStr">
        <is>
          <t>Eye disorders</t>
        </is>
      </c>
      <c r="N6" s="186" t="inlineStr">
        <is>
          <t>Glaucoma, Cataract</t>
        </is>
      </c>
      <c r="O6" s="185" t="inlineStr">
        <is>
          <t>Clinic</t>
        </is>
      </c>
      <c r="P6" s="186" t="inlineStr">
        <is>
          <t>ข้อ 4 Pharma Plus เล่มม่วง (เฉลยข้อ ง)</t>
        </is>
      </c>
      <c r="Q6" s="185" t="inlineStr">
        <is>
          <t>แบบฝึกหัด</t>
        </is>
      </c>
      <c r="R6" s="185" t="inlineStr">
        <is>
          <t>เล่มม่วง</t>
        </is>
      </c>
      <c r="S6" s="185" t="n"/>
    </row>
    <row r="7" ht="24" customHeight="1" s="49">
      <c r="A7" s="187" t="n">
        <v>5</v>
      </c>
      <c r="B7" s="186" t="n"/>
      <c r="C7" s="186" t="inlineStr">
        <is>
          <t>จากอาการข้างต้น ท่านจะเลือกยาตัวใด</t>
        </is>
      </c>
      <c r="D7" s="186" t="n"/>
      <c r="E7" s="186" t="inlineStr">
        <is>
          <t>Prednisolone eye drop</t>
        </is>
      </c>
      <c r="F7" s="186" t="inlineStr">
        <is>
          <t>Chloramphenicol eye drop</t>
        </is>
      </c>
      <c r="G7" s="186" t="inlineStr">
        <is>
          <t>Antazoline eye drop</t>
        </is>
      </c>
      <c r="H7" s="186" t="inlineStr">
        <is>
          <t>Boric acid eye drop</t>
        </is>
      </c>
      <c r="I7" s="188" t="inlineStr">
        <is>
          <t>Hydroxypropyl methylcellulose eye drop</t>
        </is>
      </c>
      <c r="J7" s="185" t="inlineStr">
        <is>
          <t>2</t>
        </is>
      </c>
      <c r="K7" s="186" t="inlineStr">
        <is>
          <t>✅ คำตอบที่ถูกต้อง: ข้อ ข. Chloramphenicol eye drop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ไม่ตรงกับข้อบ่งใช้หรือหลักวิชาการตามที่โจทย์กำหนด
• ข้อ ง. (Boric acid eye drop): Boric acid eye drop ไม่ตรงกับข้อบ่งใช้หรือหลักวิชาการตามที่โจทย์กำหนด
• ข้อ จ. (Hydroxypropyl methylcellulose eye drop): Hydroxypropyl methylcellulose eye drop ไม่ตรงกับข้อบ่งใช้หรือหลักวิชาการตามที่โจทย์กำหนด</t>
        </is>
      </c>
      <c r="L7" s="186" t="n"/>
      <c r="M7" s="186" t="inlineStr">
        <is>
          <t>Eye disorders</t>
        </is>
      </c>
      <c r="N7" s="186" t="inlineStr">
        <is>
          <t>Glaucoma, Cataract</t>
        </is>
      </c>
      <c r="O7" s="185" t="inlineStr">
        <is>
          <t>Clinic</t>
        </is>
      </c>
      <c r="P7" s="186" t="inlineStr">
        <is>
          <t>ข้อ 6 Pharma Plus เล่มม่วง (เฉลยข้อ ข)</t>
        </is>
      </c>
      <c r="Q7" s="185" t="inlineStr">
        <is>
          <t>แบบฝึกหัด</t>
        </is>
      </c>
      <c r="R7" s="185" t="inlineStr">
        <is>
          <t>เล่มม่วง</t>
        </is>
      </c>
      <c r="S7" s="185" t="n"/>
    </row>
    <row r="8" ht="24" customHeight="1" s="49">
      <c r="A8" s="187" t="n">
        <v>6</v>
      </c>
      <c r="B8" s="186" t="n"/>
      <c r="C8" s="186" t="inlineStr">
        <is>
          <t>กรณีจ่ายยาหยอดตาให้กับผู้ป่วยต้องแนะนำเรื่องต่อไปนี้ ยกเว้น</t>
        </is>
      </c>
      <c r="D8" s="186" t="n"/>
      <c r="E8" s="186" t="inlineStr">
        <is>
          <t>ควรล้างมือให้สะอาดก่อนใช้ยา</t>
        </is>
      </c>
      <c r="F8" s="186" t="inlineStr">
        <is>
          <t>ปรับอุณหภูมิให้เท่าอุณหภูมิร่างกาย</t>
        </is>
      </c>
      <c r="G8" s="186" t="inlineStr">
        <is>
          <t>เก็บยาในถาดใต้ช่องแช่แข็งของตู้เย็น</t>
        </is>
      </c>
      <c r="H8" s="186" t="inlineStr">
        <is>
          <t>หลังจากเปิดใช้ยาแล้ว ใช้ได้ไม่เกิน 1 เดือน</t>
        </is>
      </c>
      <c r="I8" s="188" t="inlineStr">
        <is>
          <t>กรณีที่ใช้ยาป้ายร่วมด้วย ให้ใช้ยาหยอดก่อนป้ายตา</t>
        </is>
      </c>
      <c r="J8" s="185" t="inlineStr">
        <is>
          <t>3</t>
        </is>
      </c>
      <c r="K8" s="186" t="inlineStr">
        <is>
          <t>✅ คำตอบที่ถูกต้อง: ข้อ ค. เก็บยาในถาดใต้ช่องแช่แข็งของตู้เย็น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ไม่ตรงกับข้อบ่งใช้หรือหลักวิชาการตามที่โจทย์กำหนด
• ข้อ ข. (ปรับอุณหภูมิให้เท่าอุณหภูมิร่างกาย): ปรับอุณหภูมิให้เท่าอุณหภูมิร่างกาย ไม่ตรงกับข้อบ่งใช้หรือหลักวิชาการตามที่โจทย์กำหนด
• ข้อ ง. (หลังจากเปิดใช้ยาแล้ว ใช้ได้ไม่เกิน 1 เดือน): หลังจากเปิดใช้ยาแล้ว ใช้ได้ไม่เกิน 1 เดือน ไม่ตรงกับข้อบ่งใช้หรือหลักวิชาการตามที่โจทย์กำหนด
• ข้อ จ. (กรณีที่ใช้ยาป้ายร่วมด้วย ให้ใช้ยาหยอดก่อนป้ายตา): กรณีที่ใช้ยาป้ายร่วมด้วย ให้ใช้ยาหยอดก่อนป้ายตา ไม่ตรงกับข้อบ่งใช้หรือหลักวิชาการตามที่โจทย์กำหนด</t>
        </is>
      </c>
      <c r="L8" s="186" t="n"/>
      <c r="M8" s="186" t="inlineStr">
        <is>
          <t>Eye disorders</t>
        </is>
      </c>
      <c r="N8" s="186" t="inlineStr">
        <is>
          <t>Glaucoma, Cataract</t>
        </is>
      </c>
      <c r="O8" s="185" t="inlineStr">
        <is>
          <t>Clinic</t>
        </is>
      </c>
      <c r="P8" s="186" t="inlineStr">
        <is>
          <t>ข้อ 7 Pharma Plus เล่มม่วง (เฉลยข้อ ค)</t>
        </is>
      </c>
      <c r="Q8" s="185" t="inlineStr">
        <is>
          <t>แบบฝึกหัด</t>
        </is>
      </c>
      <c r="R8" s="185" t="inlineStr">
        <is>
          <t>เล่มม่วง</t>
        </is>
      </c>
      <c r="S8" s="185" t="n"/>
    </row>
    <row r="9" ht="24" customHeight="1" s="49">
      <c r="A9" s="187" t="n">
        <v>7</v>
      </c>
      <c r="B9" s="186" t="n"/>
      <c r="C9" s="186" t="inlineStr">
        <is>
          <t>กรณีใดที่ต้องรีบส่งต่อผู้ป่วยรายนี้ไปโรงพยาบาล</t>
        </is>
      </c>
      <c r="D9" s="186" t="n"/>
      <c r="E9" s="186" t="inlineStr">
        <is>
          <t>ใช้ยาแล้วแสบตา</t>
        </is>
      </c>
      <c r="F9" s="186" t="inlineStr">
        <is>
          <t>ใช้ยาแล้วมีอาการขมที่ลิ้น</t>
        </is>
      </c>
      <c r="G9" s="186" t="inlineStr">
        <is>
          <t>การมองภาพ เห็นภาพซ้อน</t>
        </is>
      </c>
      <c r="H9" s="186" t="inlineStr">
        <is>
          <t>ใช้ยา 1 วันและขี้ตาไม่หายไป</t>
        </is>
      </c>
      <c r="I9" s="188" t="inlineStr">
        <is>
          <t>มีอาการปวดศีรษะร่วมด้วย</t>
        </is>
      </c>
      <c r="J9" s="185" t="inlineStr">
        <is>
          <t>3</t>
        </is>
      </c>
      <c r="K9" s="186" t="inlineStr">
        <is>
          <t>✅ คำตอบที่ถูกต้อง: ข้อ ค. การมองภาพ เห็นภาพซ้อน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ไม่ตรงกับข้อบ่งใช้หรือหลักวิชาการตามที่โจทย์กำหนด
• ข้อ ข. (ใช้ยาแล้วมีอาการขมที่ลิ้น): ใช้ยาแล้วมีอาการขมที่ลิ้น ไม่ตรงกับข้อบ่งใช้หรือหลักวิชาการตามที่โจทย์กำหนด
• ข้อ ง. (ใช้ยา 1 วันและขี้ตาไม่หายไป): ใช้ยา 1 วันและขี้ตาไม่หายไป ไม่ตรงกับข้อบ่งใช้หรือหลักวิชาการตามที่โจทย์กำหนด
• ข้อ จ. (มีอาการปวดศีรษะร่วมด้วย): มีอาการปวดศีรษะร่วมด้วย ไม่ตรงกับข้อบ่งใช้หรือหลักวิชาการตามที่โจทย์กำหนด</t>
        </is>
      </c>
      <c r="L9" s="186" t="n"/>
      <c r="M9" s="186" t="inlineStr">
        <is>
          <t>Eye disorders</t>
        </is>
      </c>
      <c r="N9" s="186" t="inlineStr">
        <is>
          <t>Glaucoma, Cataract</t>
        </is>
      </c>
      <c r="O9" s="185" t="inlineStr">
        <is>
          <t>Clinic</t>
        </is>
      </c>
      <c r="P9" s="186" t="inlineStr">
        <is>
          <t>ข้อ 8 Pharma Plus เล่มม่วง (เฉลยข้อ ค)</t>
        </is>
      </c>
      <c r="Q9" s="185" t="inlineStr">
        <is>
          <t>แบบฝึกหัด</t>
        </is>
      </c>
      <c r="R9" s="185" t="inlineStr">
        <is>
          <t>เล่มม่วง</t>
        </is>
      </c>
      <c r="S9" s="185" t="n"/>
    </row>
    <row r="10" ht="24" customHeight="1" s="49">
      <c r="A10" s="187" t="n">
        <v>8</v>
      </c>
      <c r="B10" s="186"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t>
        </is>
      </c>
      <c r="C10" s="186" t="inlineStr">
        <is>
          <t>จากอาการข้างต้นผู้ป่วยมีอาการของโรคใด</t>
        </is>
      </c>
      <c r="D10" s="186" t="n"/>
      <c r="E10" s="186" t="inlineStr">
        <is>
          <t>Otitis media</t>
        </is>
      </c>
      <c r="F10" s="186" t="inlineStr">
        <is>
          <t>Tinnitus</t>
        </is>
      </c>
      <c r="G10" s="186" t="inlineStr">
        <is>
          <t>Influenza</t>
        </is>
      </c>
      <c r="H10" s="186" t="inlineStr">
        <is>
          <t>Sinusitis</t>
        </is>
      </c>
      <c r="I10" s="188" t="inlineStr">
        <is>
          <t>Tonsillitis</t>
        </is>
      </c>
      <c r="J10" s="185" t="inlineStr">
        <is>
          <t>1</t>
        </is>
      </c>
      <c r="K10" s="186" t="inlineStr">
        <is>
          <t>✅ คำตอบที่ถูกต้อง: ข้อ ก. Otitis media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ไม่ตรงกับข้อบ่งใช้หรือหลักวิชาการตามที่โจทย์กำหนด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ไม่ตรงกับข้อบ่งใช้หรือหลักวิชาการตามที่โจทย์กำหนด
• ข้อ จ. (Tonsillitis): Tonsillitis ไม่ตรงกับข้อบ่งใช้หรือหลักวิชาการตามที่โจทย์กำหนด</t>
        </is>
      </c>
      <c r="L10" s="186" t="n"/>
      <c r="M10" s="186" t="inlineStr">
        <is>
          <t>Eye disorders</t>
        </is>
      </c>
      <c r="N10" s="186" t="inlineStr">
        <is>
          <t>Glaucoma, Cataract</t>
        </is>
      </c>
      <c r="O10" s="185" t="inlineStr">
        <is>
          <t>Clinic</t>
        </is>
      </c>
      <c r="P10" s="186" t="inlineStr">
        <is>
          <t>ข้อ 9 Pharma Plus เล่มม่วง (เฉลยข้อ ก)</t>
        </is>
      </c>
      <c r="Q10" s="185" t="inlineStr">
        <is>
          <t>แบบฝึกหัด</t>
        </is>
      </c>
      <c r="R10" s="185" t="inlineStr">
        <is>
          <t>เล่มม่วง</t>
        </is>
      </c>
      <c r="S10" s="185" t="n"/>
    </row>
    <row r="11" ht="24" customHeight="1" s="49">
      <c r="A11" s="187" t="n">
        <v>9</v>
      </c>
      <c r="B11" s="186" t="n"/>
      <c r="C11" s="186" t="inlineStr">
        <is>
          <t>อาการที่เกิดขึ้นสามารถเกิดได้จากเชื้อจุลชีพต่อไปนี้ ยกเว้นข้อใด</t>
        </is>
      </c>
      <c r="D11" s="186" t="n"/>
      <c r="E11" s="186" t="inlineStr">
        <is>
          <t>Streptococcus pyogenes</t>
        </is>
      </c>
      <c r="F11" s="186" t="inlineStr">
        <is>
          <t>Streptococcus pneumoniae</t>
        </is>
      </c>
      <c r="G11" s="186" t="inlineStr">
        <is>
          <t>Candida albicans</t>
        </is>
      </c>
      <c r="H11" s="186" t="inlineStr">
        <is>
          <t>Staphylococcus aureus</t>
        </is>
      </c>
      <c r="I11" s="188" t="inlineStr">
        <is>
          <t>Hemophilus influenza</t>
        </is>
      </c>
      <c r="J11" s="185" t="inlineStr">
        <is>
          <t>3</t>
        </is>
      </c>
      <c r="K11" s="186" t="inlineStr">
        <is>
          <t>✅ คำตอบที่ถูกต้อง: ข้อ ค. Candida albicans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ไม่ตรงกับข้อบ่งใช้หรือหลักวิชาการตามที่โจทย์กำหนด
• ข้อ ข. (Streptococcus pneumoniae): Streptococcus pneumoniae ไม่ตรงกับข้อบ่งใช้หรือหลักวิชาการตามที่โจทย์กำหนด
• ข้อ ง. (Staphylococcus aureus): Staphylococcus aureus ไม่ตรงกับข้อบ่งใช้หรือหลักวิชาการตามที่โจทย์กำหนด
• ข้อ จ. (Hemophilus influenza): วัคซีนไข้หวัดใหญ่ชนิด inactivated ฉีดปีละ 1 ครั้ง ในกลุ่มเสี่ยง 7 กลุ่มโรคเรื้อรัง และเด็กอายุ 6 เดือน - 2 ปี</t>
        </is>
      </c>
      <c r="L11" s="186" t="n"/>
      <c r="M11" s="186" t="inlineStr">
        <is>
          <t>Eye disorders</t>
        </is>
      </c>
      <c r="N11" s="186" t="inlineStr">
        <is>
          <t>Glaucoma, Cataract</t>
        </is>
      </c>
      <c r="O11" s="185" t="inlineStr">
        <is>
          <t>Clinic</t>
        </is>
      </c>
      <c r="P11" s="186" t="inlineStr">
        <is>
          <t>ข้อ 10 Pharma Plus เล่มม่วง (เฉลยข้อ ค)</t>
        </is>
      </c>
      <c r="Q11" s="185" t="inlineStr">
        <is>
          <t>แบบฝึกหัด</t>
        </is>
      </c>
      <c r="R11" s="185" t="inlineStr">
        <is>
          <t>เล่มม่วง</t>
        </is>
      </c>
      <c r="S11" s="185" t="n"/>
    </row>
    <row r="12" ht="24" customHeight="1" s="49">
      <c r="A12" s="187" t="n">
        <v>10</v>
      </c>
      <c r="B12" s="186" t="n"/>
      <c r="C12" s="186" t="inlineStr">
        <is>
          <t>ยาต้านจุลชีพที่ควรเลือกใช้เป็นอันดับแรกสำหรับผู้ป่วยรายนี้คือ</t>
        </is>
      </c>
      <c r="D12" s="186" t="n"/>
      <c r="E12" s="186" t="inlineStr">
        <is>
          <t>Norfloxacin</t>
        </is>
      </c>
      <c r="F12" s="186" t="inlineStr">
        <is>
          <t>Tetracycline</t>
        </is>
      </c>
      <c r="G12" s="186" t="inlineStr">
        <is>
          <t>Amoxicillin</t>
        </is>
      </c>
      <c r="H12" s="186" t="inlineStr">
        <is>
          <t>Chloramphenicol</t>
        </is>
      </c>
      <c r="I12" s="188" t="inlineStr">
        <is>
          <t>Sulfamethoxazole + trimethoprim</t>
        </is>
      </c>
      <c r="J12" s="185" t="inlineStr">
        <is>
          <t>3</t>
        </is>
      </c>
      <c r="K12" s="186" t="inlineStr">
        <is>
          <t>✅ คำตอบที่ถูกต้อง: ข้อ ค. Amoxicillin
🎯 ทำไมข้อนี้ถึงถูก: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ไม่ตรงกับข้อบ่งใช้หรือหลักวิชาการตามที่โจทย์กำหนด
• ข้อ ข. (Tetracycline): Tetracycline ไม่ตรงกับข้อบ่งใช้หรือหลักวิชาการตามที่โจทย์กำหนด
• ข้อ ง. (Chloramphenicol): Chloramphenicol ไม่ตรงกับข้อบ่งใช้หรือหลักวิชาการตามที่โจทย์กำหนด
• ข้อ จ. (Sulfamethoxazole + trimethoprim): Sulfamethoxazole + trimethoprim ไม่ตรงกับข้อบ่งใช้หรือหลักวิชาการตามที่โจทย์กำหนด</t>
        </is>
      </c>
      <c r="L12" s="186" t="n"/>
      <c r="M12" s="186" t="inlineStr">
        <is>
          <t>Eye disorders</t>
        </is>
      </c>
      <c r="N12" s="186" t="inlineStr">
        <is>
          <t>Glaucoma, Cataract</t>
        </is>
      </c>
      <c r="O12" s="185" t="inlineStr">
        <is>
          <t>Clinic</t>
        </is>
      </c>
      <c r="P12" s="186" t="inlineStr">
        <is>
          <t>ข้อ 11 Pharma Plus เล่มม่วง (เฉลยข้อ ค)</t>
        </is>
      </c>
      <c r="Q12" s="185" t="inlineStr">
        <is>
          <t>แบบฝึกหัด</t>
        </is>
      </c>
      <c r="R12" s="185" t="inlineStr">
        <is>
          <t>เล่มม่วง</t>
        </is>
      </c>
      <c r="S12" s="185" t="n"/>
    </row>
    <row r="13" ht="24" customHeight="1" s="49">
      <c r="A13" s="187" t="n">
        <v>11</v>
      </c>
      <c r="B13" s="186" t="n"/>
      <c r="C13" s="186" t="inlineStr">
        <is>
          <t>ข้อใดผิดเกี่ยวกับยาที่เลือกใช้ในข้อข้างต้น</t>
        </is>
      </c>
      <c r="D13" s="186" t="n"/>
      <c r="E13" s="186" t="inlineStr">
        <is>
          <t>มีฤทธิ์เป็น bacteriostatic</t>
        </is>
      </c>
      <c r="F13" s="186" t="inlineStr">
        <is>
          <t>หากเกิดการแพ้จะพบผื่นแพ้แบบ erythema multiforme</t>
        </is>
      </c>
      <c r="G13" s="186" t="inlineStr">
        <is>
          <t>กลไกการดื้อยาที่สำคัญคือเชื้อสร้าง beta-lactamase มาทำลายยา</t>
        </is>
      </c>
      <c r="H13" s="186" t="inlineStr">
        <is>
          <t>โดยทั่วไปกลุ่มนี้ออกฤทธิ์ต่อแบคทีเรียแกรมบวกได้ดีกว่าแบคทีเรียแกรมลบ</t>
        </is>
      </c>
      <c r="I13" s="188" t="inlineStr">
        <is>
          <t>ได้รับยาในขนาดสูง (toxic dose) ทำให้เกิด neuromuscular hypersensitivity</t>
        </is>
      </c>
      <c r="J13" s="185" t="inlineStr">
        <is>
          <t>1</t>
        </is>
      </c>
      <c r="K13" s="186" t="inlineStr">
        <is>
          <t>✅ คำตอบที่ถูกต้อง: ข้อ ก. มีฤทธิ์เป็น bacteriostatic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ไม่ตรงกับข้อบ่งใช้หรือหลักวิชาการตามที่โจทย์กำหนด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ไม่ตรงกับข้อบ่งใช้หรือหลักวิชาการตามที่โจทย์กำหนด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ไม่ตรงกับข้อบ่งใช้หรือหลักวิชาการตามที่โจทย์กำหนด
• ข้อ จ. (ได้รับยาในขนาดสูง (toxic dose) ทำให้เกิด neuromuscular hypersensitivity): ได้รับยาในขนาดสูง (toxic dose) ทำให้เกิด neuromuscular hypersensitivity ไม่ตรงกับข้อบ่งใช้หรือหลักวิชาการตามที่โจทย์กำหนด</t>
        </is>
      </c>
      <c r="L13" s="186" t="n"/>
      <c r="M13" s="186" t="inlineStr">
        <is>
          <t>Eye disorders</t>
        </is>
      </c>
      <c r="N13" s="186" t="inlineStr">
        <is>
          <t>Glaucoma, Cataract</t>
        </is>
      </c>
      <c r="O13" s="185" t="inlineStr">
        <is>
          <t>Clinic</t>
        </is>
      </c>
      <c r="P13" s="186" t="inlineStr">
        <is>
          <t>ข้อ 12 Pharma Plus เล่มม่วง (เฉลยข้อ ก ข จ)</t>
        </is>
      </c>
      <c r="Q13" s="185" t="inlineStr">
        <is>
          <t>แบบฝึกหัด</t>
        </is>
      </c>
      <c r="R13" s="185" t="inlineStr">
        <is>
          <t>เล่มม่วง</t>
        </is>
      </c>
      <c r="S13" s="185" t="n"/>
    </row>
    <row r="14" ht="24" customHeight="1" s="49">
      <c r="A14" s="187" t="n">
        <v>12</v>
      </c>
      <c r="B14" s="186" t="n"/>
      <c r="C14" s="186"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D14" s="186" t="n"/>
      <c r="E14" s="186" t="inlineStr">
        <is>
          <t>รับประทานยาครั้งละ 1/4 ช้อนชา วันละ 4 ครั้ง</t>
        </is>
      </c>
      <c r="F14" s="186" t="inlineStr">
        <is>
          <t>รับประทานยาครั้งละ 1/2 ช้อนชา วันละ 3 ครั้ง</t>
        </is>
      </c>
      <c r="G14" s="186" t="inlineStr">
        <is>
          <t>รับประทานยาครั้งละ 3/4 ช้อนชา วันละ 3 ครั้ง</t>
        </is>
      </c>
      <c r="H14" s="186" t="inlineStr">
        <is>
          <t>รับประทานยาครั้งละ 1 ช้อนชา วันละ 3 ครั้ง</t>
        </is>
      </c>
      <c r="I14" s="188" t="inlineStr">
        <is>
          <t>รับประทานยาครั้งละ 1 ช้อนชา วันละ 4 ครั้ง</t>
        </is>
      </c>
      <c r="J14" s="185" t="inlineStr">
        <is>
          <t>2</t>
        </is>
      </c>
      <c r="K14" s="186" t="inlineStr">
        <is>
          <t>✅ คำตอบที่ถูกต้อง: ข้อ ข. รับประทานยาครั้งละ 1/2 ช้อนชา วันละ 3 ครั้ง
🎯 ทำไมข้อนี้ถึงถูก: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ไม่ตรงกับข้อบ่งใช้หรือหลักวิชาการตามที่โจทย์กำหนด
• ข้อ ค. (รับประทานยาครั้งละ 3/4 ช้อนชา วันละ 3 ครั้ง): รับประทานยาครั้งละ 3/4 ช้อนชา วันละ 3 ครั้ง ไม่ตรงกับข้อบ่งใช้หรือหลักวิชาการตามที่โจทย์กำหนด
• ข้อ ง. (รับประทานยาครั้งละ 1 ช้อนชา วันละ 3 ครั้ง): รับประทานยาครั้งละ 1 ช้อนชา วันละ 3 ครั้ง ไม่ตรงกับข้อบ่งใช้หรือหลักวิชาการตามที่โจทย์กำหนด
• ข้อ จ. (รับประทานยาครั้งละ 1 ช้อนชา วันละ 4 ครั้ง): รับประทานยาครั้งละ 1 ช้อนชา วันละ 4 ครั้ง ไม่ตรงกับข้อบ่งใช้หรือหลักวิชาการตามที่โจทย์กำหนด</t>
        </is>
      </c>
      <c r="L14" s="186" t="n"/>
      <c r="M14" s="186" t="inlineStr">
        <is>
          <t>Eye disorders</t>
        </is>
      </c>
      <c r="N14" s="186" t="inlineStr">
        <is>
          <t>Glaucoma, Cataract</t>
        </is>
      </c>
      <c r="O14" s="185" t="inlineStr">
        <is>
          <t>Clinic</t>
        </is>
      </c>
      <c r="P14" s="186" t="inlineStr">
        <is>
          <t>ข้อ 13 Pharma Plus เล่มม่วง (เฉลยข้อ ข)</t>
        </is>
      </c>
      <c r="Q14" s="185" t="inlineStr">
        <is>
          <t>แบบฝึกหัด</t>
        </is>
      </c>
      <c r="R14" s="185" t="inlineStr">
        <is>
          <t>เล่มม่วง</t>
        </is>
      </c>
      <c r="S14" s="185" t="n"/>
    </row>
    <row r="15" ht="24" customHeight="1" s="49">
      <c r="A15" s="187" t="n">
        <v>13</v>
      </c>
      <c r="B15" s="186" t="inlineStr">
        <is>
          <t>ชายอายุ 22 ปี มีอาการคันตา ตาแดง 2 ข้าง น้ำตาไหล ไม่มีขี้ตา ไม่ปวดตา เป็นมา 2-3 วัน มักเป็นบ่อยช่วงฤดูฝน</t>
        </is>
      </c>
      <c r="C15" s="186" t="inlineStr">
        <is>
          <t>ผู้ป่วยรายนี้เป็นโรคอะไร</t>
        </is>
      </c>
      <c r="D15" s="186" t="n"/>
      <c r="E15" s="186" t="inlineStr">
        <is>
          <t>Blepharitis</t>
        </is>
      </c>
      <c r="F15" s="186" t="inlineStr">
        <is>
          <t>Hordeolum</t>
        </is>
      </c>
      <c r="G15" s="186" t="inlineStr">
        <is>
          <t>Glaucoma</t>
        </is>
      </c>
      <c r="H15" s="186" t="inlineStr">
        <is>
          <t>Bacterial conjunctivitis</t>
        </is>
      </c>
      <c r="I15" s="188" t="inlineStr">
        <is>
          <t>Allergic conjunctivitis</t>
        </is>
      </c>
      <c r="J15" s="185" t="inlineStr">
        <is>
          <t>5</t>
        </is>
      </c>
      <c r="K15" s="186" t="inlineStr">
        <is>
          <t>✅ คำตอบที่ถูกต้อง: ข้อ จ. Allergic conjunctivitis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ไม่ตรงกับข้อบ่งใช้หรือหลักวิชาการตามที่โจทย์กำหนด
• ข้อ ข. (Hordeolum): Hordeolum ไม่ตรงกับข้อบ่งใช้หรือหลักวิชาการตามที่โจทย์กำหนด
• ข้อ ค. (Glaucoma): Glaucoma ไม่ตรงกับข้อบ่งใช้หรือหลักวิชาการตามที่โจทย์กำหนด
• ข้อ ง. (Bacterial conjunctivitis): Bacterial conjunctivitis ไม่ตรงกับข้อบ่งใช้หรือหลักวิชาการตามที่โจทย์กำหนด</t>
        </is>
      </c>
      <c r="L15" s="186" t="n"/>
      <c r="M15" s="186" t="inlineStr">
        <is>
          <t>Eye disorders</t>
        </is>
      </c>
      <c r="N15" s="186" t="inlineStr">
        <is>
          <t>Conjunctivitis</t>
        </is>
      </c>
      <c r="O15" s="185" t="inlineStr">
        <is>
          <t>Clinic</t>
        </is>
      </c>
      <c r="P15" s="186" t="inlineStr">
        <is>
          <t>ข้อ 14 Pharma Plus เล่มม่วง (เฉลยข้อ จ)</t>
        </is>
      </c>
      <c r="Q15" s="185" t="inlineStr">
        <is>
          <t>แบบฝึกหัด</t>
        </is>
      </c>
      <c r="R15" s="185" t="inlineStr">
        <is>
          <t>เล่มม่วง</t>
        </is>
      </c>
      <c r="S15" s="185" t="n"/>
    </row>
    <row r="16" ht="24" customHeight="1" s="49">
      <c r="A16" s="187" t="n">
        <v>14</v>
      </c>
      <c r="B16" s="186" t="inlineStr">
        <is>
          <t>ชายอายุ 22 ปี มีอาการคันตา ตาแดง 2 ข้าง น้ำตาไหล ไม่มีขี้ตา ไม่ปวดตา เป็นมา 2-3 วัน มักเป็นบ่อยช่วงฤดูฝน</t>
        </is>
      </c>
      <c r="C16" s="186" t="inlineStr">
        <is>
          <t>หากผู้ป่วยรายนี้ใส่ contact lens ควรแนะนำผู้ป่วยอย่างไร</t>
        </is>
      </c>
      <c r="D16" s="186" t="n"/>
      <c r="E16" s="186" t="inlineStr">
        <is>
          <t>ใส่ contact lens ตามปกติแล้วหยอดตา</t>
        </is>
      </c>
      <c r="F16" s="186" t="inlineStr">
        <is>
          <t>ใส่ contact lens ให้น้อยลง เช่น วันเว้นวัน</t>
        </is>
      </c>
      <c r="G16" s="186" t="inlineStr">
        <is>
          <t>หากจำเป็นต้องหยอดตา ให้หยอดตาก่อนใส่ contact lens 1-2 นาที</t>
        </is>
      </c>
      <c r="H16" s="186" t="inlineStr">
        <is>
          <t>หากจำเป็นต้องหยอดตา ให้ใส่ contact lens ก่อนหยอดตา</t>
        </is>
      </c>
      <c r="I16" s="188" t="inlineStr">
        <is>
          <t>งดใส่ contact lens ในช่วงที่มีอาการ</t>
        </is>
      </c>
      <c r="J16" s="185" t="inlineStr">
        <is>
          <t>5</t>
        </is>
      </c>
      <c r="K16" s="186" t="inlineStr">
        <is>
          <t>✅ คำตอบที่ถูกต้อง: ข้อ จ. งดใส่ contact lens ในช่วงที่มีอาการ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ไม่ตรงกับข้อบ่งใช้หรือหลักวิชาการตามที่โจทย์กำหนด
• ข้อ ข. (ใส่ contact lens ให้น้อยลง เช่น วันเว้นวัน): ใส่ contact lens ให้น้อยลง เช่น วันเว้นวัน ไม่ตรงกับข้อบ่งใช้หรือหลักวิชาการตามที่โจทย์กำหนด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ไม่ตรงกับข้อบ่งใช้หรือหลักวิชาการตามที่โจทย์กำหนด
• ข้อ ง. (หากจำเป็นต้องหยอดตา ให้ใส่ contact lens ก่อนหยอดตา): หากจำเป็นต้องหยอดตา ให้ใส่ contact lens ก่อนหยอดตา ไม่ตรงกับข้อบ่งใช้หรือหลักวิชาการตามที่โจทย์กำหนด</t>
        </is>
      </c>
      <c r="L16" s="186" t="n"/>
      <c r="M16" s="186" t="inlineStr">
        <is>
          <t>Eye disorders</t>
        </is>
      </c>
      <c r="N16" s="186" t="inlineStr">
        <is>
          <t>Contact Lens</t>
        </is>
      </c>
      <c r="O16" s="185" t="inlineStr">
        <is>
          <t>Clinic</t>
        </is>
      </c>
      <c r="P16" s="186" t="inlineStr">
        <is>
          <t>ข้อ 15 Pharma Plus เล่มม่วง (เฉลยข้อ จ)</t>
        </is>
      </c>
      <c r="Q16" s="185" t="inlineStr">
        <is>
          <t>แบบฝึกหัด</t>
        </is>
      </c>
      <c r="R16" s="185" t="inlineStr">
        <is>
          <t>เล่มม่วง</t>
        </is>
      </c>
      <c r="S16" s="185" t="n"/>
    </row>
    <row r="17" ht="24" customHeight="1" s="49">
      <c r="A17" s="187" t="n">
        <v>15</v>
      </c>
      <c r="B17" s="186" t="n"/>
      <c r="C17" s="186" t="inlineStr">
        <is>
          <t>ข้อใดไม่ใช่ ophthalmic decongestant</t>
        </is>
      </c>
      <c r="D17" s="186" t="n"/>
      <c r="E17" s="186" t="inlineStr">
        <is>
          <t>Boric acid</t>
        </is>
      </c>
      <c r="F17" s="186" t="inlineStr">
        <is>
          <t>Phenylephrine</t>
        </is>
      </c>
      <c r="G17" s="186" t="inlineStr">
        <is>
          <t>Oxymetazoline</t>
        </is>
      </c>
      <c r="H17" s="186" t="inlineStr">
        <is>
          <t>Naphazoline</t>
        </is>
      </c>
      <c r="I17" s="188" t="inlineStr">
        <is>
          <t>Tetrahydrozoline</t>
        </is>
      </c>
      <c r="J17" s="185" t="inlineStr">
        <is>
          <t>1</t>
        </is>
      </c>
      <c r="K17" s="186" t="inlineStr">
        <is>
          <t>✅ คำตอบที่ถูกต้อง: ข้อ ก. Boric acid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ไม่ตรงกับข้อบ่งใช้หรือหลักวิชาการตามที่โจทย์กำหนด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ไม่ตรงกับข้อบ่งใช้หรือหลักวิชาการตามที่โจทย์กำหนด
• ข้อ จ. (Tetrahydrozoline): Tetrahydrozoline ไม่ตรงกับข้อบ่งใช้หรือหลักวิชาการตามที่โจทย์กำหนด</t>
        </is>
      </c>
      <c r="L17" s="186" t="n"/>
      <c r="M17" s="186" t="inlineStr">
        <is>
          <t>Eye disorders</t>
        </is>
      </c>
      <c r="N17" s="186" t="inlineStr">
        <is>
          <t>Glaucoma, Cataract</t>
        </is>
      </c>
      <c r="O17" s="185" t="inlineStr">
        <is>
          <t>Clinic</t>
        </is>
      </c>
      <c r="P17" s="186" t="inlineStr">
        <is>
          <t>ข้อ 16 Pharma Plus เล่มม่วง (เฉลยข้อ ก)</t>
        </is>
      </c>
      <c r="Q17" s="185" t="inlineStr">
        <is>
          <t>แบบฝึกหัด</t>
        </is>
      </c>
      <c r="R17" s="185" t="inlineStr">
        <is>
          <t>เล่มม่วง</t>
        </is>
      </c>
      <c r="S17" s="185" t="n"/>
    </row>
    <row r="18" ht="24" customHeight="1" s="49">
      <c r="A18" s="187" t="n">
        <v>16</v>
      </c>
      <c r="B18" s="186" t="n"/>
      <c r="C18" s="186" t="inlineStr">
        <is>
          <t>กรณีที่ผู้ป่วยเป็นตาแดงจากการติดเชื้อ เชื้อในข้อใดเป็นสาเหตุที่พบได้บ่อย</t>
        </is>
      </c>
      <c r="D18" s="186" t="n"/>
      <c r="E18" s="186" t="inlineStr">
        <is>
          <t>Escherichia coli</t>
        </is>
      </c>
      <c r="F18" s="186" t="inlineStr">
        <is>
          <t>Staphylococcus aureus</t>
        </is>
      </c>
      <c r="G18" s="186" t="inlineStr">
        <is>
          <t>Acinetobacter spp.</t>
        </is>
      </c>
      <c r="H18" s="186" t="inlineStr">
        <is>
          <t>Neisseria gonorrhoeae</t>
        </is>
      </c>
      <c r="I18" s="188" t="inlineStr">
        <is>
          <t>Buekholderia pseudomallei</t>
        </is>
      </c>
      <c r="J18" s="185" t="inlineStr">
        <is>
          <t>2</t>
        </is>
      </c>
      <c r="K18" s="186" t="inlineStr">
        <is>
          <t>✅ คำตอบที่ถูกต้อง: ข้อ ข. Staphylococcus aureus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ไม่ตรงกับข้อบ่งใช้หรือหลักวิชาการตามที่โจทย์กำหนด
• ข้อ ค. (Acinetobacter spp.): Acinetobacter spp. ไม่ตรงกับข้อบ่งใช้หรือหลักวิชาการตามที่โจทย์กำหนด
• ข้อ ง. (Neisseria gonorrhoeae): Neisseria gonorrhoeae ไม่ตรงกับข้อบ่งใช้หรือหลักวิชาการตามที่โจทย์กำหนด
• ข้อ จ. (Buekholderia pseudomallei): Buekholderia pseudomallei ไม่ตรงกับข้อบ่งใช้หรือหลักวิชาการตามที่โจทย์กำหนด</t>
        </is>
      </c>
      <c r="L18" s="186" t="n"/>
      <c r="M18" s="186" t="inlineStr">
        <is>
          <t>Eye disorders</t>
        </is>
      </c>
      <c r="N18" s="186" t="inlineStr">
        <is>
          <t>Conjunctivitis</t>
        </is>
      </c>
      <c r="O18" s="185" t="inlineStr">
        <is>
          <t>Clinic</t>
        </is>
      </c>
      <c r="P18" s="186" t="inlineStr">
        <is>
          <t>ข้อ 17 Pharma Plus เล่มม่วง (เฉลยข้อ ข)</t>
        </is>
      </c>
      <c r="Q18" s="185" t="inlineStr">
        <is>
          <t>แบบฝึกหัด</t>
        </is>
      </c>
      <c r="R18" s="185" t="inlineStr">
        <is>
          <t>เล่มม่วง</t>
        </is>
      </c>
      <c r="S18" s="185" t="n"/>
    </row>
    <row r="19" ht="24" customHeight="1" s="49">
      <c r="A19" s="187" t="n">
        <v>17</v>
      </c>
      <c r="B19" s="186"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t>
        </is>
      </c>
      <c r="C19" s="186" t="inlineStr">
        <is>
          <t>หลังจากที่เภสัชกรได้ทำการซักประวัติแล้ว ท่านคิดว่าอาการที่ผู้ป่วยเล่าสัมพันธ์กับโรคใด</t>
        </is>
      </c>
      <c r="D19" s="186" t="n"/>
      <c r="E19" s="186" t="inlineStr">
        <is>
          <t>โรคต้อกระจก</t>
        </is>
      </c>
      <c r="F19" s="186" t="inlineStr">
        <is>
          <t>โรคตาแดง</t>
        </is>
      </c>
      <c r="G19" s="186" t="inlineStr">
        <is>
          <t>โรคต้อเนื้อ</t>
        </is>
      </c>
      <c r="H19" s="186" t="inlineStr">
        <is>
          <t>โรคต้อกุ้งยิง</t>
        </is>
      </c>
      <c r="I19" s="188" t="inlineStr">
        <is>
          <t>โรคต้อหิน</t>
        </is>
      </c>
      <c r="J19" s="185" t="inlineStr">
        <is>
          <t>5</t>
        </is>
      </c>
      <c r="K19" s="186" t="inlineStr">
        <is>
          <t>✅ คำตอบที่ถูกต้อง: ข้อ จ. โรคต้อหิน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ไม่ตรงกับข้อบ่งใช้หรือหลักวิชาการตามที่โจทย์กำหนด
• ข้อ ข. (โรคตาแดง): โรคตาแดง ไม่ตรงกับข้อบ่งใช้หรือหลักวิชาการตามที่โจทย์กำหนด
• ข้อ ค. (โรคต้อเนื้อ): โรคต้อเนื้อ ไม่ตรงกับข้อบ่งใช้หรือหลักวิชาการตามที่โจทย์กำหนด
• ข้อ ง. (โรคต้อกุ้งยิง): โรคต้อกุ้งยิง ไม่ตรงกับข้อบ่งใช้หรือหลักวิชาการตามที่โจทย์กำหนด</t>
        </is>
      </c>
      <c r="L19" s="186" t="n"/>
      <c r="M19" s="186" t="inlineStr">
        <is>
          <t>Eye disorders</t>
        </is>
      </c>
      <c r="N19" s="186" t="inlineStr">
        <is>
          <t>Glaucoma, Cataract</t>
        </is>
      </c>
      <c r="O19" s="185" t="inlineStr">
        <is>
          <t>Clinic</t>
        </is>
      </c>
      <c r="P19" s="186" t="inlineStr">
        <is>
          <t>ข้อ 18 Pharma Plus เล่มม่วง (เฉลยข้อ จ)</t>
        </is>
      </c>
      <c r="Q19" s="185" t="inlineStr">
        <is>
          <t>แบบฝึกหัด</t>
        </is>
      </c>
      <c r="R19" s="185" t="inlineStr">
        <is>
          <t>เล่มม่วง</t>
        </is>
      </c>
      <c r="S19" s="185" t="n"/>
    </row>
    <row r="20" ht="24" customHeight="1" s="49">
      <c r="A20" s="187" t="n">
        <v>18</v>
      </c>
      <c r="B20" s="186" t="n"/>
      <c r="C20" s="186" t="inlineStr">
        <is>
          <t>ผู้ป่วยชายอายุ 62 ปี ได้รับการวินิจฉัยว่าเป็นโรคต้อหินมุมเปิดเรื้อรัง (Primary Open-Angle Glaucoma: POAG) และมีประวัติเป็นโรคหอบหืดรุนแรง (Severe asthma) ยาหยอดตาลดความดันลูกตากลุ่มใดต่อไปนี้จัดเป็น 'ข้อห้ามใช้เด็ดขาด' ในผู้ป่วยรายนี้</t>
        </is>
      </c>
      <c r="D20" s="186" t="n"/>
      <c r="E20" s="186" t="inlineStr">
        <is>
          <t>Non-selective Beta-blockers (เช่น Timolol 0.5% eye drops)</t>
        </is>
      </c>
      <c r="F20" s="186" t="inlineStr">
        <is>
          <t>Prostaglandin analogues (เช่น Latanoprost 0.005% eye drops)</t>
        </is>
      </c>
      <c r="G20" s="186" t="inlineStr">
        <is>
          <t>Alpha-2 adrenergic agonists (เช่น Brimonidine 0.2% eye drops)</t>
        </is>
      </c>
      <c r="H20" s="186" t="inlineStr">
        <is>
          <t>Carbonic anhydrase inhibitors (เช่น Dorzolamide 2% eye drops)</t>
        </is>
      </c>
      <c r="I20" s="188" t="inlineStr">
        <is>
          <t>Parasympathomimetic miotics (เช่น Pilocarpine 2% eye drops)</t>
        </is>
      </c>
      <c r="J20" s="185" t="inlineStr">
        <is>
          <t>1</t>
        </is>
      </c>
      <c r="K20" s="186" t="inlineStr">
        <is>
          <t>✅ คำตอบที่ถูกต้อง: ข้อ ก. Non-selective Beta-blockers (เช่น Timolol 0.5% eye drops)
🎯 ทำไมข้อนี้ถึงถูก:
Timolol เป็นยา Non-selective Beta-blocker ที่ไปปิดกั้นทั้ง Beta-1 และ Beta-2 receptors เมื่อถูกดูดซึมเข้าสู่กระแสเลือดจะไปปิดกั้น Beta-2 receptor บนกล้ามเนื้อเรียบหลอดลม ทำให้หลอดลมตีบตัวอย่างรุนแรง (Severe bronchospasm) จนอาจเกิดภาวะหอบหืดกำเริบเฉียบพลันและเป็นอันตรายถึงแก่ชีวิตได้ จึงเป็นข้อห้ามใช้เด็ดขาด (Absolute contraindication) ในผู้ป่วยโรคหอบหืดและ COPD รุนแรง
🔍 ข้ออื่นผิดเพราะอะไร:
• ข้อ ข. (Latanoprost): เป็นยาทางเลือกแรกในผู้ป่วยหอบหืด เพราะไม่มีผลต่อหลอดลม ออกฤทธิ์เพิ่ม Uveoscleral outflow
• ข้อ ค. (Brimonidine): ออกฤทธิ์ลดการสร้าง Aqueous humor และเพิ่ม Uveoscleral outflow ปลอดภัยในโรคหอบหืด
• ข้อ ง. (Dorzolamide): ยับยั้ง Carbonic anhydrase ลดการสร้าง Aqueous humor ปลอดภัยในโรคหอบหืด (ระวังเฉพาะผู้แพ้ Sulfa)
• ข้อ จ. (Pilocarpine): กระตุ้น Muscarinic receptor เปิด Trabecular meshwork</t>
        </is>
      </c>
      <c r="L20" s="186" t="n"/>
      <c r="M20" s="186" t="inlineStr">
        <is>
          <t>Eye disorders</t>
        </is>
      </c>
      <c r="N20" s="186" t="inlineStr">
        <is>
          <t>Glaucoma, Cataract</t>
        </is>
      </c>
      <c r="O20" s="185" t="inlineStr">
        <is>
          <t>Clinic</t>
        </is>
      </c>
      <c r="P20" s="186" t="inlineStr">
        <is>
          <t>ข้อ 19 Pharma Plus เล่มม่วง (เฉลยข้อ ก ง)</t>
        </is>
      </c>
      <c r="Q20" s="185" t="inlineStr">
        <is>
          <t>แบบฝึกหัด</t>
        </is>
      </c>
      <c r="R20" s="185" t="inlineStr">
        <is>
          <t>เล่มม่วง</t>
        </is>
      </c>
      <c r="S20" s="185" t="n"/>
    </row>
    <row r="21" ht="24" customHeight="1" s="49">
      <c r="A21" s="187" t="n">
        <v>19</v>
      </c>
      <c r="B21" s="186" t="n"/>
      <c r="C21" s="186" t="inlineStr">
        <is>
          <t>สารชนิดใดที่สามารถใช้รักษาได้โดยมีฤทธิ์ลด aqueous humor ภายในลูกตา</t>
        </is>
      </c>
      <c r="D21" s="186" t="n"/>
      <c r="E21" s="186" t="inlineStr">
        <is>
          <t>Timolol</t>
        </is>
      </c>
      <c r="F21" s="186" t="inlineStr">
        <is>
          <t>Pilocarpine</t>
        </is>
      </c>
      <c r="G21" s="186" t="inlineStr">
        <is>
          <t>Mannitol</t>
        </is>
      </c>
      <c r="H21" s="186" t="inlineStr">
        <is>
          <t>Thiazide</t>
        </is>
      </c>
      <c r="I21" s="188" t="inlineStr">
        <is>
          <t>Carbachol</t>
        </is>
      </c>
      <c r="J21" s="185" t="inlineStr">
        <is>
          <t>1</t>
        </is>
      </c>
      <c r="K21" s="186" t="inlineStr">
        <is>
          <t>✅ คำตอบที่ถูกต้อง: ข้อ ก. Timolol
🎯 ทำไมข้อนี้ถึงถูก: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ไม่ตรงกับข้อบ่งใช้หรือหลักวิชาการตามที่โจทย์กำหนด
• ข้อ จ. (Carbachol): ARB ยับยั้ง AT1 receptor โดยตรง ไม่เพิ่ม bradykinin จึงไม่มีอาการไอ มีผล renoprotective ใน DKD คล้าย ACEi</t>
        </is>
      </c>
      <c r="L21" s="186" t="n"/>
      <c r="M21" s="186" t="inlineStr">
        <is>
          <t>Eye disorders</t>
        </is>
      </c>
      <c r="N21" s="186" t="inlineStr">
        <is>
          <t>Glaucoma, Cataract</t>
        </is>
      </c>
      <c r="O21" s="185" t="inlineStr">
        <is>
          <t>Clinic</t>
        </is>
      </c>
      <c r="P21" s="186" t="inlineStr">
        <is>
          <t>ข้อ 20 Pharma Plus เล่มม่วง (เฉลยข้อ ก)</t>
        </is>
      </c>
      <c r="Q21" s="185" t="inlineStr">
        <is>
          <t>แบบฝึกหัด</t>
        </is>
      </c>
      <c r="R21" s="185" t="inlineStr">
        <is>
          <t>เล่มม่วง</t>
        </is>
      </c>
      <c r="S21" s="185" t="n"/>
    </row>
    <row r="22" ht="24" customHeight="1" s="49">
      <c r="A22" s="187" t="n">
        <v>20</v>
      </c>
      <c r="B22" s="186" t="n"/>
      <c r="C22" s="186" t="inlineStr">
        <is>
          <t>ข้อใดเป็นคำแนะนำการใช้ยาตาที่ไม่ถูกต้อง</t>
        </is>
      </c>
      <c r="D22" s="186" t="n"/>
      <c r="E22" s="186" t="inlineStr">
        <is>
          <t>ล้างมือให้สะอาดก่อนและหลังหยอดตา</t>
        </is>
      </c>
      <c r="F22" s="186" t="inlineStr">
        <is>
          <t>เอนตัวไปข้างหน้าเล็กน้อย</t>
        </is>
      </c>
      <c r="G22" s="186" t="inlineStr">
        <is>
          <t>ดึงหนังตาล่างออกเป็นกระพุ้ง</t>
        </is>
      </c>
      <c r="H22" s="186" t="inlineStr">
        <is>
          <t>เมื่อหยอดยาเสร็จ กดที่หัวตาเบาๆ 2-3 นาที เพื่อมีให้ยาไหลลงในท่อน้ำตา</t>
        </is>
      </c>
      <c r="I22" s="188" t="inlineStr">
        <is>
          <t>หากต้องหยอดยาตา 2 ชนิด ให้หยอดห่างกัน 5 นาที</t>
        </is>
      </c>
      <c r="J22" s="185" t="inlineStr">
        <is>
          <t>2</t>
        </is>
      </c>
      <c r="K22" s="186" t="inlineStr">
        <is>
          <t>✅ คำตอบที่ถูกต้อง: ข้อ ข. เอนตัวไปข้างหน้าเล็กน้อย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ไม่ตรงกับข้อบ่งใช้หรือหลักวิชาการตามที่โจทย์กำหนด
• ข้อ ค. (ดึงหนังตาล่างออกเป็นกระพุ้ง): ดึงหนังตาล่างออกเป็นกระพุ้ง ไม่ตรงกับข้อบ่งใช้หรือหลักวิชาการตามที่โจทย์กำหนด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ไม่ตรงกับข้อบ่งใช้หรือหลักวิชาการตามที่โจทย์กำหนด
• ข้อ จ. (หากต้องหยอดยาตา 2 ชนิด ให้หยอดห่างกัน 5 นาที): หากต้องหยอดยาตา 2 ชนิด ให้หยอดห่างกัน 5 นาที ไม่ตรงกับข้อบ่งใช้หรือหลักวิชาการตามที่โจทย์กำหนด</t>
        </is>
      </c>
      <c r="L22" s="186" t="n"/>
      <c r="M22" s="186" t="inlineStr">
        <is>
          <t>Eye disorders</t>
        </is>
      </c>
      <c r="N22" s="186" t="inlineStr">
        <is>
          <t>Glaucoma, Cataract</t>
        </is>
      </c>
      <c r="O22" s="185" t="inlineStr">
        <is>
          <t>Clinic</t>
        </is>
      </c>
      <c r="P22" s="186" t="inlineStr">
        <is>
          <t>ข้อ 21 Pharma Plus เล่มม่วง (เฉลยข้อ ข)</t>
        </is>
      </c>
      <c r="Q22" s="185" t="inlineStr">
        <is>
          <t>แบบฝึกหัด</t>
        </is>
      </c>
      <c r="R22" s="185" t="inlineStr">
        <is>
          <t>เล่มม่วง</t>
        </is>
      </c>
      <c r="S22" s="185" t="n"/>
    </row>
    <row r="23" ht="24" customHeight="1" s="49">
      <c r="A23" s="187" t="n">
        <v>21</v>
      </c>
      <c r="B23" s="186" t="n"/>
      <c r="C23" s="186" t="inlineStr">
        <is>
          <t>ยาชนิดใดต่อไปนี้ไม่มีข้อห้ามใช้ หรือข้อควรระวังในผู้ป่วยโรคต้อหิน</t>
        </is>
      </c>
      <c r="D23" s="186" t="n"/>
      <c r="E23" s="186" t="inlineStr">
        <is>
          <t>0.1% Diclofenac ED.</t>
        </is>
      </c>
      <c r="F23" s="186" t="inlineStr">
        <is>
          <t>0.1% Fluorometholone ED</t>
        </is>
      </c>
      <c r="G23" s="186" t="inlineStr">
        <is>
          <t>0.1% Dexamethasone ED</t>
        </is>
      </c>
      <c r="H23" s="186" t="inlineStr">
        <is>
          <t>0.5% Atropine ED</t>
        </is>
      </c>
      <c r="I23" s="188" t="inlineStr">
        <is>
          <t>0.05% Naphazoline ED</t>
        </is>
      </c>
      <c r="J23" s="185" t="inlineStr">
        <is>
          <t>1</t>
        </is>
      </c>
      <c r="K23" s="186" t="inlineStr">
        <is>
          <t>✅ คำตอบที่ถูกต้อง: ข้อ ก. 0.1% Diclofenac ED.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ไม่ตรงกับข้อบ่งใช้หรือหลักวิชาการตามที่โจทย์กำหนด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ไม่ตรงกับข้อบ่งใช้หรือหลักวิชาการตามที่โจทย์กำหนด
• ข้อ จ. (0.05% Naphazoline ED): 0.05% Naphazoline ED ไม่ตรงกับข้อบ่งใช้หรือหลักวิชาการตามที่โจทย์กำหนด</t>
        </is>
      </c>
      <c r="L23" s="186" t="n"/>
      <c r="M23" s="186" t="inlineStr">
        <is>
          <t>Eye disorders</t>
        </is>
      </c>
      <c r="N23" s="186" t="inlineStr">
        <is>
          <t>Glaucoma, Cataract</t>
        </is>
      </c>
      <c r="O23" s="185" t="inlineStr">
        <is>
          <t>Clinic</t>
        </is>
      </c>
      <c r="P23" s="186" t="inlineStr">
        <is>
          <t>ข้อ 22 Pharma Plus เล่มม่วง (เฉลยข้อ ก จ)</t>
        </is>
      </c>
      <c r="Q23" s="185" t="inlineStr">
        <is>
          <t>แบบฝึกหัด</t>
        </is>
      </c>
      <c r="R23" s="185" t="inlineStr">
        <is>
          <t>เล่มม่วง</t>
        </is>
      </c>
      <c r="S23" s="185" t="n"/>
    </row>
    <row r="24" ht="24" customHeight="1" s="49">
      <c r="A24" s="187" t="n">
        <v>22</v>
      </c>
      <c r="B24" s="186" t="n"/>
      <c r="C24" s="186" t="inlineStr">
        <is>
          <t>ข้อใดคือเสียของการใช้ dexamethasone eye drops เป็นเวลานาน Zero ↓ Ifname first order kinetic first T90 % = % Te , shelf-life &amp;85</t>
        </is>
      </c>
      <c r="D24" s="186" t="n"/>
      <c r="E24" s="186" t="inlineStr">
        <is>
          <t>Eye irritation</t>
        </is>
      </c>
      <c r="F24" s="186" t="inlineStr">
        <is>
          <t>Cataract</t>
        </is>
      </c>
      <c r="G24" s="186" t="inlineStr">
        <is>
          <t>Decrease intraocular pressure</t>
        </is>
      </c>
      <c r="H24" s="186" t="inlineStr">
        <is>
          <t>Eyelash lengthener</t>
        </is>
      </c>
      <c r="I24" s="188" t="inlineStr">
        <is>
          <t>Retinitis pigmentosa</t>
        </is>
      </c>
      <c r="J24" s="185" t="inlineStr">
        <is>
          <t>1</t>
        </is>
      </c>
      <c r="K24" s="186" t="inlineStr">
        <is>
          <t>✅ คำตอบที่ถูกต้อง: ข้อ ก. Eye irritation
🎯 ทำไมข้อนี้ถึงถูก: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ไม่ตรงกับข้อบ่งใช้หรือหลักวิชาการตามที่โจทย์กำหนด
• ข้อ ค. (Decrease intraocular pressure): Decrease intraocular pressure ไม่ตรงกับข้อบ่งใช้หรือหลักวิชาการตามที่โจทย์กำหนด
• ข้อ ง. (Eyelash lengthener): Eyelash lengthener ไม่ตรงกับข้อบ่งใช้หรือหลักวิชาการตามที่โจทย์กำหนด
• ข้อ จ. (Retinitis pigmentosa): Retinitis pigmentosa ไม่ตรงกับข้อบ่งใช้หรือหลักวิชาการตามที่โจทย์กำหนด</t>
        </is>
      </c>
      <c r="L24" s="186" t="n"/>
      <c r="M24" s="186" t="inlineStr">
        <is>
          <t>Eye disorders</t>
        </is>
      </c>
      <c r="N24" s="186" t="inlineStr">
        <is>
          <t>Glaucoma, Cataract</t>
        </is>
      </c>
      <c r="O24" s="185" t="inlineStr">
        <is>
          <t>Clinic</t>
        </is>
      </c>
      <c r="P24" s="186" t="inlineStr">
        <is>
          <t>ข้อ 16 (PLE_CC1_2562_Key.md)</t>
        </is>
      </c>
      <c r="Q24" s="185" t="inlineStr">
        <is>
          <t>ข้อสอบจริง</t>
        </is>
      </c>
      <c r="R24" s="185" t="inlineStr">
        <is>
          <t>2562</t>
        </is>
      </c>
      <c r="S24" s="185" t="n"/>
    </row>
    <row r="25" ht="24" customHeight="1" s="49">
      <c r="A25" s="187" t="n">
        <v>23</v>
      </c>
      <c r="B25" s="186" t="n"/>
      <c r="C25" s="186"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D25" s="186" t="n"/>
      <c r="E25" s="186" t="inlineStr">
        <is>
          <t>ยาปลอม</t>
        </is>
      </c>
      <c r="F25" s="186" t="inlineStr">
        <is>
          <t>ยาเสื่อมคุณภาพ</t>
        </is>
      </c>
      <c r="G25" s="186" t="inlineStr">
        <is>
          <t>ยาผิดมาตรฐาน</t>
        </is>
      </c>
      <c r="H25" s="186" t="inlineStr">
        <is>
          <t>ยาเทียม</t>
        </is>
      </c>
      <c r="I25" s="188" t="inlineStr">
        <is>
          <t>ยาแปรสภาพ ตะลุยโจทย์เภสัชจุฬาฯ สอบผ่าน 100%</t>
        </is>
      </c>
      <c r="J25" s="185" t="inlineStr">
        <is>
          <t>1</t>
        </is>
      </c>
      <c r="K25" s="186" t="inlineStr">
        <is>
          <t>✅ คำตอบที่ถูกต้อง: ข้อ ก. ยาปลอม
🎯 ทำไมข้อนี้ถึงถูก: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ไม่ตรงกับข้อบ่งใช้หรือหลักวิชาการตามที่โจทย์กำหนด
• ข้อ ค. (ยาผิดมาตรฐาน): ยาผิดมาตรฐาน ไม่ตรงกับข้อบ่งใช้หรือหลักวิชาการตามที่โจทย์กำหนด
• ข้อ ง. (ยาเทียม): ยาเทียม ไม่ตรงกับข้อบ่งใช้หรือหลักวิชาการตามที่โจทย์กำหนด
• ข้อ จ. (ยาแปรสภาพ ตะลุยโจทย์เภสัชจุฬาฯ สอบผ่าน 100%): ยาแปรสภาพ ตะลุยโจทย์เภสัชจุฬาฯ สอบผ่าน 100% ไม่ตรงกับข้อบ่งใช้หรือหลักวิชาการตามที่โจทย์กำหนด</t>
        </is>
      </c>
      <c r="L25" s="186" t="n"/>
      <c r="M25" s="186" t="inlineStr">
        <is>
          <t>Eye disorders</t>
        </is>
      </c>
      <c r="N25" s="186" t="inlineStr">
        <is>
          <t>Glaucoma, Cataract</t>
        </is>
      </c>
      <c r="O25" s="185" t="inlineStr">
        <is>
          <t>Clinic</t>
        </is>
      </c>
      <c r="P25" s="186" t="inlineStr">
        <is>
          <t>ข้อ 3 (LAW-CU-71.md)</t>
        </is>
      </c>
      <c r="Q25" s="185" t="inlineStr">
        <is>
          <t>แบบฝึกหัด</t>
        </is>
      </c>
      <c r="R25" s="185" t="inlineStr">
        <is>
          <t>เล่มม่วง</t>
        </is>
      </c>
      <c r="S25" s="185" t="n"/>
    </row>
    <row r="26" ht="24" customHeight="1" s="49">
      <c r="A26" s="187" t="n">
        <v>24</v>
      </c>
      <c r="B26" s="186" t="n"/>
      <c r="C26" s="186" t="inlineStr">
        <is>
          <t>Sodium starch glycolate เป็นสารช่วยแตกตัว Case 4: Conjunctivitis</t>
        </is>
      </c>
      <c r="D26" s="186" t="n"/>
      <c r="E26" s="186" t="inlineStr">
        <is>
          <t>Prednisolone acetate 1% eye drops</t>
        </is>
      </c>
      <c r="F26" s="186" t="inlineStr">
        <is>
          <t>Acetazolamide 250 mg BID</t>
        </is>
      </c>
      <c r="G26" s="186" t="inlineStr">
        <is>
          <t>Timolol 0.5% eye drops 1 drop BID</t>
        </is>
      </c>
      <c r="H26" s="186" t="inlineStr">
        <is>
          <t>Latanoprost 0.005% eye drops 1 drop HS</t>
        </is>
      </c>
      <c r="I26" s="188" t="inlineStr">
        <is>
          <t>Brimonidine 0.2% eye drops 1 drop BID</t>
        </is>
      </c>
      <c r="J26" s="185" t="inlineStr">
        <is>
          <t>1</t>
        </is>
      </c>
      <c r="K26" s="186" t="inlineStr">
        <is>
          <t>✅ คำตอบที่ถูกต้อง: ข้อ ก. Prednisolone acetate 1% eye drops
🎯 ทำไมข้อนี้ถึงถูก: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ไม่ตรงกับข้อบ่งใช้หรือหลักวิชาการตามที่โจทย์กำหนด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t>
        </is>
      </c>
      <c r="L26" s="186" t="n"/>
      <c r="M26" s="186" t="inlineStr">
        <is>
          <t>Eye disorders</t>
        </is>
      </c>
      <c r="N26" s="186" t="inlineStr">
        <is>
          <t>Conjunctivitis</t>
        </is>
      </c>
      <c r="O26" s="185" t="inlineStr">
        <is>
          <t>Clinic</t>
        </is>
      </c>
      <c r="P26" s="186" t="inlineStr">
        <is>
          <t>ข้อ 1 (PLE_CC1_2555 Day 2.md)</t>
        </is>
      </c>
      <c r="Q26" s="185" t="inlineStr">
        <is>
          <t>ข้อสอบจริง</t>
        </is>
      </c>
      <c r="R26" s="185" t="inlineStr">
        <is>
          <t>2555</t>
        </is>
      </c>
      <c r="S26" s="185" t="n"/>
    </row>
    <row r="27" ht="24" customHeight="1" s="49">
      <c r="A27" s="187" t="n">
        <v>25</v>
      </c>
      <c r="B27" s="186" t="inlineStr">
        <is>
          <t>ผู้ป่วยรายหนึ่งมาพบท่านผู้ซึ่งเป็นเภสัชกรประจำร้านยา จากการซักถามอาการ</t>
        </is>
      </c>
      <c r="C27" s="186" t="inlineStr">
        <is>
          <t>ผู้ป่วยมีอาการตาแดง มีขี้ตาสีเหลือง เขียว คันตา และมีน ้าตาบ้าง อาการนี้น่าจะเกิดจากสาเหตุใด</t>
        </is>
      </c>
      <c r="D27" s="186" t="n"/>
      <c r="E27" s="186" t="inlineStr">
        <is>
          <t>Latanoprost 0.005% eye drops 1 drop HS</t>
        </is>
      </c>
      <c r="F27" s="186" t="inlineStr">
        <is>
          <t>Brimonidine 0.2% eye drops 1 drop BID</t>
        </is>
      </c>
      <c r="G27" s="186" t="inlineStr">
        <is>
          <t>Dorzolamide 2% eye drops 1 drop BID</t>
        </is>
      </c>
      <c r="H27" s="186" t="inlineStr">
        <is>
          <t>Tobramycin 0.3% eye drops 1 drop QID</t>
        </is>
      </c>
      <c r="I27" s="188" t="inlineStr">
        <is>
          <t>Chloramphenicol 0.5% eye drops 1 drop QID</t>
        </is>
      </c>
      <c r="J27" s="185" t="inlineStr">
        <is>
          <t>1</t>
        </is>
      </c>
      <c r="K27" s="186" t="inlineStr">
        <is>
          <t>✅ คำตอบที่ถูกต้อง: ข้อ ก. Latanoprost 0.005% eye drops 1 drop HS
🎯 ทำไมข้อนี้ถึงถูก: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ไม่ตรงกับข้อบ่งใช้หรือหลักวิชาการตามที่โจทย์กำหนด
• ข้อ จ. (Chloramphenicol 0.5% eye drops 1 drop QID): Chloramphenicol 0.5% eye drops 1 drop QID ไม่ตรงกับข้อบ่งใช้หรือหลักวิชาการตามที่โจทย์กำหนด</t>
        </is>
      </c>
      <c r="L27" s="186" t="n"/>
      <c r="M27" s="186" t="inlineStr">
        <is>
          <t>Eye disorders</t>
        </is>
      </c>
      <c r="N27" s="186" t="inlineStr">
        <is>
          <t>Conjunctivitis</t>
        </is>
      </c>
      <c r="O27" s="185" t="inlineStr">
        <is>
          <t>Clinic</t>
        </is>
      </c>
      <c r="P27" s="186" t="inlineStr">
        <is>
          <t>ข้อ 1 (PLE_CC1_2555 Day 2.md)</t>
        </is>
      </c>
      <c r="Q27" s="185" t="inlineStr">
        <is>
          <t>ข้อสอบจริง</t>
        </is>
      </c>
      <c r="R27" s="185" t="inlineStr">
        <is>
          <t>2555</t>
        </is>
      </c>
      <c r="S27" s="185" t="n"/>
    </row>
    <row r="28" ht="24" customHeight="1" s="49">
      <c r="A28" s="187" t="n">
        <v>26</v>
      </c>
      <c r="B28" s="186" t="n"/>
      <c r="C28" s="186" t="inlineStr">
        <is>
          <t>เก็บยาหยอดตาไว้ที่อุณหภูมิห้องปกติ ให้แสงสว่างส่องถึง</t>
        </is>
      </c>
      <c r="D28" s="186" t="n"/>
      <c r="E28" s="186" t="inlineStr">
        <is>
          <t>Tobramycin 0.3% eye drops 1 drop QID</t>
        </is>
      </c>
      <c r="F28" s="186" t="inlineStr">
        <is>
          <t>Chloramphenicol 0.5% eye drops 1 drop QID</t>
        </is>
      </c>
      <c r="G28" s="186" t="inlineStr">
        <is>
          <t>Artificial tears 1 drop QID</t>
        </is>
      </c>
      <c r="H28" s="186" t="inlineStr">
        <is>
          <t>Antazoline/Tetrahydrozoline eye drops 1 drop TID</t>
        </is>
      </c>
      <c r="I28" s="188" t="inlineStr">
        <is>
          <t>Prednisolone acetate 1% eye drops</t>
        </is>
      </c>
      <c r="J28" s="185" t="inlineStr">
        <is>
          <t>1</t>
        </is>
      </c>
      <c r="K28" s="186" t="inlineStr">
        <is>
          <t>✅ คำตอบที่ถูกต้อง: ข้อ ก. Tobramycin 0.3% eye drops 1 drop QID
🎯 ทำไมข้อนี้ถึงถูก: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ไม่ตรงกับข้อบ่งใช้หรือหลักวิชาการตามที่โจทย์กำหนด
• ข้อ ค. (Artificial tears 1 drop QID): Artificial tears 1 drop QID ไม่ตรงกับข้อบ่งใช้หรือหลักวิชาการตามที่โจทย์กำหนด
• ข้อ ง. (Antazoline/Tetrahydrozoline eye drops 1 drop TID): Antazoline/Tetrahydrozoline eye drops 1 drop TID ไม่ตรงกับข้อบ่งใช้หรือหลักวิชาการตามที่โจทย์กำหนด
• ข้อ จ. (Prednisolone acetate 1% eye drops): เป็น intermediate-acting systemic corticosteroid ขนาดยอดนิยมสำหรับ immunosuppressive &amp; anti-inflammatory therapy ต้องระวัง Cushingoid, infection, osteoporosis, peptic ulcer</t>
        </is>
      </c>
      <c r="L28" s="186" t="n"/>
      <c r="M28" s="186" t="inlineStr">
        <is>
          <t>Eye disorders</t>
        </is>
      </c>
      <c r="N28" s="186" t="inlineStr">
        <is>
          <t>Glaucoma, Cataract</t>
        </is>
      </c>
      <c r="O28" s="185" t="inlineStr">
        <is>
          <t>Clinic</t>
        </is>
      </c>
      <c r="P28" s="186" t="inlineStr">
        <is>
          <t>ข้อ 1 (PLE_CC1_2555 Day 2.md)</t>
        </is>
      </c>
      <c r="Q28" s="185" t="inlineStr">
        <is>
          <t>ข้อสอบจริง</t>
        </is>
      </c>
      <c r="R28" s="185" t="inlineStr">
        <is>
          <t>2555</t>
        </is>
      </c>
      <c r="S28" s="185" t="n"/>
    </row>
    <row r="29" ht="24" customHeight="1" s="49">
      <c r="A29" s="187" t="n">
        <v>27</v>
      </c>
      <c r="B29" s="186" t="n"/>
      <c r="C29" s="186" t="inlineStr">
        <is>
          <t>เมื่อหยอดตาเสร็จแล้ว หลับตาสักครู่ และไม่ควรใช้ยาร่วมกับผู้อื่น</t>
        </is>
      </c>
      <c r="D29" s="186" t="n"/>
      <c r="E29" s="186" t="inlineStr">
        <is>
          <t>Antazoline/Tetrahydrozoline eye drops 1 drop TID</t>
        </is>
      </c>
      <c r="F29" s="186" t="inlineStr">
        <is>
          <t>Prednisolone acetate 1% eye drops</t>
        </is>
      </c>
      <c r="G29" s="186" t="inlineStr">
        <is>
          <t>Acetazolamide 250 mg BID</t>
        </is>
      </c>
      <c r="H29" s="186" t="inlineStr">
        <is>
          <t>Timolol 0.5% eye drops 1 drop BID</t>
        </is>
      </c>
      <c r="I29" s="188" t="inlineStr">
        <is>
          <t>Latanoprost 0.005% eye drops 1 drop HS</t>
        </is>
      </c>
      <c r="J29" s="185" t="inlineStr">
        <is>
          <t>1</t>
        </is>
      </c>
      <c r="K29" s="186" t="inlineStr">
        <is>
          <t>✅ คำตอบที่ถูกต้อง: ข้อ ก. Antazoline/Tetrahydrozoline eye drops 1 drop TID
🎯 ทำไมข้อนี้ถึงถูก: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ไม่ตรงกับข้อบ่งใช้หรือหลักวิชาการตามที่โจทย์กำหนด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t>
        </is>
      </c>
      <c r="L29" s="186" t="n"/>
      <c r="M29" s="186" t="inlineStr">
        <is>
          <t>Eye disorders</t>
        </is>
      </c>
      <c r="N29" s="186" t="inlineStr">
        <is>
          <t>Glaucoma, Cataract</t>
        </is>
      </c>
      <c r="O29" s="185" t="inlineStr">
        <is>
          <t>Clinic</t>
        </is>
      </c>
      <c r="P29" s="186" t="inlineStr">
        <is>
          <t>ข้อ 2 (PLE_CC1_2555 Day 2.md)</t>
        </is>
      </c>
      <c r="Q29" s="185" t="inlineStr">
        <is>
          <t>ข้อสอบจริง</t>
        </is>
      </c>
      <c r="R29" s="185" t="inlineStr">
        <is>
          <t>2555</t>
        </is>
      </c>
      <c r="S29" s="185" t="n"/>
    </row>
    <row r="30" ht="24" customHeight="1" s="49">
      <c r="A30" s="187" t="n">
        <v>28</v>
      </c>
      <c r="B30" s="186" t="n"/>
      <c r="C30" s="186" t="inlineStr">
        <is>
          <t>ยาใดจะทำให้อาการตาแดงของผู้หญิงรายนี้หายไปได้ดีที่สุด</t>
        </is>
      </c>
      <c r="D30" s="186" t="n"/>
      <c r="E30" s="186" t="inlineStr">
        <is>
          <t>Antihistamines</t>
        </is>
      </c>
      <c r="F30" s="186" t="inlineStr">
        <is>
          <t>Antibacterials</t>
        </is>
      </c>
      <c r="G30" s="186" t="inlineStr">
        <is>
          <t>Antivirals</t>
        </is>
      </c>
      <c r="H30" s="186" t="inlineStr">
        <is>
          <t>Vasoconstrictors</t>
        </is>
      </c>
      <c r="I30" s="188" t="inlineStr">
        <is>
          <t>mast cell stabilizers decongestant หรือ oral antihistamine (ref: หนังสือ survival guideline on pharmacotherapy Rx30 care&amp; Rx31 science,Pharmacy, PSU)</t>
        </is>
      </c>
      <c r="J30" s="185" t="inlineStr">
        <is>
          <t>1</t>
        </is>
      </c>
      <c r="K30" s="186" t="inlineStr">
        <is>
          <t>✅ คำตอบที่ถูกต้อง: ข้อ ก. Antihistamines
🎯 ทำไมข้อนี้ถึงถูก: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ไม่ตรงกับข้อบ่งใช้หรือหลักวิชาการตามที่โจทย์กำหนด
• ข้อ ค. (Antivirals): Antivirals ไม่ตรงกับข้อบ่งใช้หรือหลักวิชาการตามที่โจทย์กำหนด
• ข้อ ง. (Vasoconstrictors): Vasoconstrictors ไม่ตรงกับข้อบ่งใช้หรือหลักวิชาการตามที่โจทย์กำหนด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ไม่ตรงกับข้อบ่งใช้หรือหลักวิชาการตามที่โจทย์กำหนด</t>
        </is>
      </c>
      <c r="L30" s="186" t="n"/>
      <c r="M30" s="186" t="inlineStr">
        <is>
          <t>Eye disorders</t>
        </is>
      </c>
      <c r="N30" s="186" t="inlineStr">
        <is>
          <t>Conjunctivitis</t>
        </is>
      </c>
      <c r="O30" s="185" t="inlineStr">
        <is>
          <t>Clinic</t>
        </is>
      </c>
      <c r="P30" s="186" t="inlineStr">
        <is>
          <t>ข้อ 2 (PLE_CC1_2554 SET2.md)</t>
        </is>
      </c>
      <c r="Q30" s="185" t="inlineStr">
        <is>
          <t>ข้อสอบจริง</t>
        </is>
      </c>
      <c r="R30" s="185" t="inlineStr">
        <is>
          <t>2554</t>
        </is>
      </c>
      <c r="S30" s="185" t="n"/>
    </row>
    <row r="31" ht="24" customHeight="1" s="49">
      <c r="A31" s="187" t="n">
        <v>29</v>
      </c>
      <c r="B31" s="186" t="n"/>
      <c r="C31" s="186" t="inlineStr">
        <is>
          <t>ข้อใดผิดเกี่ยวกับคำแนะนาในการหยอดตา</t>
        </is>
      </c>
      <c r="D31" s="186" t="n"/>
      <c r="E31" s="186" t="inlineStr">
        <is>
          <t>การป้องกันรสขมจากยาหยอดตา ทำได้โดยการกดบริเวณหัวตา</t>
        </is>
      </c>
      <c r="F31" s="186" t="inlineStr">
        <is>
          <t>ควรใช้ขี้ผึ้งป้ายตา หลัง ยาหยอดตา 5-10 นาที</t>
        </is>
      </c>
      <c r="G31" s="186" t="inlineStr">
        <is>
          <t>อายุของยาหยอดตา คือ 1 เดือนหลังจากเปิดใช้</t>
        </is>
      </c>
      <c r="H31" s="186" t="inlineStr">
        <is>
          <t>ยาหยอดตาทุกชนิด ต้องเก็บในตู้เย็น</t>
        </is>
      </c>
      <c r="I31" s="188" t="inlineStr">
        <is>
          <t>ไม่สามารถใช้แทนกันได้ทุกกรณี</t>
        </is>
      </c>
      <c r="J31" s="185" t="inlineStr">
        <is>
          <t>4</t>
        </is>
      </c>
      <c r="K31" s="186" t="inlineStr">
        <is>
          <t>✅ คำตอบที่ถูกต้อง: ข้อ ง. ยาหยอดตาทุกชนิด ต้องเก็บในตู้เย็น
🎯 ทำไมข้อนี้ถึงถูก: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ไม่ตรงกับข้อบ่งใช้หรือหลักวิชาการตามที่โจทย์กำหนด
• ข้อ ข. (ควรใช้ขี้ผึ้งป้ายตา หลัง ยาหยอดตา 5-10 นาที): ควรใช้ขี้ผึ้งป้ายตา หลัง ยาหยอดตา 5-10 นาที ไม่ตรงกับข้อบ่งใช้หรือหลักวิชาการตามที่โจทย์กำหนด
• ข้อ ค. (อายุของยาหยอดตา คือ 1 เดือนหลังจากเปิดใช้): อายุของยาหยอดตา คือ 1 เดือนหลังจากเปิดใช้ ไม่ตรงกับข้อบ่งใช้หรือหลักวิชาการตามที่โจทย์กำหนด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ไม่ตรงกับข้อบ่งใช้หรือหลักวิชาการตามที่โจทย์กำหนด</t>
        </is>
      </c>
      <c r="L31" s="186" t="n"/>
      <c r="M31" s="186" t="inlineStr">
        <is>
          <t>Eye disorders</t>
        </is>
      </c>
      <c r="N31" s="186" t="inlineStr">
        <is>
          <t>Glaucoma, Cataract</t>
        </is>
      </c>
      <c r="O31" s="185" t="inlineStr">
        <is>
          <t>Clinic</t>
        </is>
      </c>
      <c r="P31" s="186" t="inlineStr">
        <is>
          <t>ข้อ 6 (PLE_CC1_2554 SET2.md)</t>
        </is>
      </c>
      <c r="Q31" s="185" t="inlineStr">
        <is>
          <t>ข้อสอบจริง</t>
        </is>
      </c>
      <c r="R31" s="185" t="inlineStr">
        <is>
          <t>2554</t>
        </is>
      </c>
      <c r="S31" s="185" t="n"/>
    </row>
    <row r="32" ht="24" customHeight="1" s="49">
      <c r="A32" s="187" t="n">
        <v>30</v>
      </c>
      <c r="B32" s="186" t="n"/>
      <c r="C32" s="186" t="inlineStr">
        <is>
          <t>เชื้อก่อโรคใดต่อไปนี้พบเป็นสาเหตุน้อยที่สุดที่ทำให้เกิดเยื่อบุตาอักเสบ (conjunctivitis)</t>
        </is>
      </c>
      <c r="D32" s="186" t="n"/>
      <c r="E32" s="186" t="inlineStr">
        <is>
          <t>Adenovirus</t>
        </is>
      </c>
      <c r="F32" s="186" t="inlineStr">
        <is>
          <t>Rhinovirus</t>
        </is>
      </c>
      <c r="G32" s="186" t="inlineStr">
        <is>
          <t>Streptococcous spp.</t>
        </is>
      </c>
      <c r="H32" s="186" t="inlineStr">
        <is>
          <t>Haemophilus influenza</t>
        </is>
      </c>
      <c r="I32" s="188" t="inlineStr">
        <is>
          <t>Staphylococcous spp.</t>
        </is>
      </c>
      <c r="J32" s="185" t="inlineStr">
        <is>
          <t>1</t>
        </is>
      </c>
      <c r="K32" s="186" t="inlineStr">
        <is>
          <t>✅ คำตอบที่ถูกต้อง: ข้อ ก. Adenovirus
🎯 ทำไมข้อนี้ถึงถูก: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ไม่ตรงกับข้อบ่งใช้หรือหลักวิชาการตามที่โจทย์กำหนด
• ข้อ ค. (Streptococcous spp.): Streptococcous spp. ไม่ตรงกับข้อบ่งใช้หรือหลักวิชาการตามที่โจทย์กำหนด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ไม่ตรงกับข้อบ่งใช้หรือหลักวิชาการตามที่โจทย์กำหนด</t>
        </is>
      </c>
      <c r="L32" s="186" t="n"/>
      <c r="M32" s="186" t="inlineStr">
        <is>
          <t>Eye disorders</t>
        </is>
      </c>
      <c r="N32" s="186" t="inlineStr">
        <is>
          <t>Conjunctivitis</t>
        </is>
      </c>
      <c r="O32" s="185" t="inlineStr">
        <is>
          <t>Clinic</t>
        </is>
      </c>
      <c r="P32" s="186" t="inlineStr">
        <is>
          <t>ข้อ 28 (PLE_CC1_Practice_Exam.md)</t>
        </is>
      </c>
      <c r="Q32" s="185" t="inlineStr">
        <is>
          <t>แบบฝึกหัด</t>
        </is>
      </c>
      <c r="R32" s="185" t="inlineStr">
        <is>
          <t>เล่มม่วง</t>
        </is>
      </c>
      <c r="S32" s="185" t="n"/>
    </row>
    <row r="33" ht="24" customHeight="1" s="49">
      <c r="A33" s="187" t="n">
        <v>31</v>
      </c>
      <c r="B33" s="186" t="n"/>
      <c r="C33" s="186"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D33" s="186" t="n"/>
      <c r="E33" s="186" t="inlineStr">
        <is>
          <t>ซักประวัติหาสาเหตุที่เกิดขึ้นพร้อมกับจ่ายยาตัวเดิมเพื่อบรรเทาอาการ</t>
        </is>
      </c>
      <c r="F33" s="186" t="inlineStr">
        <is>
          <t>เปลี่ยนตัวยาที่มีข้อบ่งใช้เดิมแต่เป็นยากลุ่มใหม่เนื่องจากผู้ป่วยยังคงมีอาการเกี่ยวกับดวงตาอยู่</t>
        </is>
      </c>
      <c r="G33" s="186" t="inlineStr">
        <is>
          <t>ซักประวัติเพิ่มเติมเกี่ยวกับโรคประจำตัว การใช้ยาก่อนหน้า การมองเห็น</t>
        </is>
      </c>
      <c r="H33" s="186" t="inlineStr">
        <is>
          <t>แนะนำให้ผู้ป่วยสังเกตอาการไปก่อนถ้าไม่ดีขึ้นให้กลับมาพบเภสัชกรอีกครั้งเพื่อหาสาเหตุ</t>
        </is>
      </c>
      <c r="I33" s="188"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J33" s="185" t="inlineStr">
        <is>
          <t>1</t>
        </is>
      </c>
      <c r="K33" s="186" t="inlineStr">
        <is>
          <t>✅ คำตอบที่ถูกต้อง: ข้อ ก. ซักประวัติหาสาเหตุที่เกิดขึ้นพร้อมกับจ่ายยาตัวเดิมเพื่อบรรเทาอาการ
🎯 ทำไมข้อนี้ถึงถูก: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ไม่ตรงกับข้อบ่งใช้หรือหลักวิชาการตามที่โจทย์กำหนด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ไม่ตรงกับข้อบ่งใช้หรือหลักวิชาการตามที่โจทย์กำหนด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ไม่ตรงกับข้อบ่งใช้หรือหลักวิชาการตามที่โจทย์กำหนด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ไม่ตรงกับข้อบ่งใช้หรือหลักวิชาการตามที่โจทย์กำหนด</t>
        </is>
      </c>
      <c r="L33" s="186" t="n"/>
      <c r="M33" s="186" t="inlineStr">
        <is>
          <t>Eye disorders</t>
        </is>
      </c>
      <c r="N33" s="186" t="inlineStr">
        <is>
          <t>Glaucoma, Cataract</t>
        </is>
      </c>
      <c r="O33" s="185" t="inlineStr">
        <is>
          <t>Clinic</t>
        </is>
      </c>
      <c r="P33" s="186" t="inlineStr">
        <is>
          <t>ข้อ 9 (PLE_CC1_Practice_Exam.md)</t>
        </is>
      </c>
      <c r="Q33" s="185" t="inlineStr">
        <is>
          <t>แบบฝึกหัด</t>
        </is>
      </c>
      <c r="R33" s="185" t="inlineStr">
        <is>
          <t>เล่มม่วง</t>
        </is>
      </c>
      <c r="S33" s="185" t="n"/>
    </row>
    <row r="34" ht="24" customHeight="1" s="49">
      <c r="A34" s="187" t="n">
        <v>32</v>
      </c>
      <c r="B34" s="186" t="n"/>
      <c r="C34" s="186"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D34" s="186" t="n"/>
      <c r="E34" s="186" t="inlineStr">
        <is>
          <t>จ่ายยา Actifedห</t>
        </is>
      </c>
      <c r="F34" s="186" t="inlineStr">
        <is>
          <t>จ่ายยา Hydroxyzine</t>
        </is>
      </c>
      <c r="G34" s="186" t="inlineStr">
        <is>
          <t>จ่ายยา Fexofenadine</t>
        </is>
      </c>
      <c r="H34" s="186" t="inlineStr">
        <is>
          <t>จ่ายยา Brompheniramine</t>
        </is>
      </c>
      <c r="I34" s="188" t="inlineStr">
        <is>
          <t>จ่ายยา Chlorpheniramine</t>
        </is>
      </c>
      <c r="J34" s="185" t="inlineStr">
        <is>
          <t>1</t>
        </is>
      </c>
      <c r="K34" s="186" t="inlineStr">
        <is>
          <t>✅ คำตอบที่ถูกต้อง: ข้อ ก. จ่ายยา Actifedห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ไม่ตรงกับข้อบ่งใช้หรือหลักวิชาการตามที่โจทย์กำหนด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ไม่ตรงกับข้อบ่งใช้หรือหลักวิชาการตามที่โจทย์กำหนด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t>
        </is>
      </c>
      <c r="L34" s="186" t="n"/>
      <c r="M34" s="186" t="inlineStr">
        <is>
          <t>Eye disorders</t>
        </is>
      </c>
      <c r="N34" s="186" t="inlineStr">
        <is>
          <t>Glaucoma, Cataract</t>
        </is>
      </c>
      <c r="O34" s="185" t="inlineStr">
        <is>
          <t>Clinic</t>
        </is>
      </c>
      <c r="P34" s="186" t="inlineStr">
        <is>
          <t>ข้อ 27 (PLE_CC1_Practice_Exam.md)</t>
        </is>
      </c>
      <c r="Q34" s="185" t="inlineStr">
        <is>
          <t>แบบฝึกหัด</t>
        </is>
      </c>
      <c r="R34" s="185" t="inlineStr">
        <is>
          <t>เล่มม่วง</t>
        </is>
      </c>
      <c r="S34" s="185" t="n"/>
    </row>
    <row r="35" ht="24" customHeight="1" s="49">
      <c r="A35" s="187" t="n">
        <v>33</v>
      </c>
      <c r="B35" s="186" t="n"/>
      <c r="C35" s="186" t="inlineStr">
        <is>
          <t>ข้อใดต่อไปนี้ ไม่ใช่ ยาในกลุ่ม ophthalmic vasoconstrictors</t>
        </is>
      </c>
      <c r="D35" s="186" t="n"/>
      <c r="E35" s="186" t="inlineStr">
        <is>
          <t>Phenylephrine</t>
        </is>
      </c>
      <c r="F35" s="186" t="inlineStr">
        <is>
          <t>Oxymetazoline</t>
        </is>
      </c>
      <c r="G35" s="186" t="inlineStr">
        <is>
          <t>Naphazoline</t>
        </is>
      </c>
      <c r="H35" s="186" t="inlineStr">
        <is>
          <t>Tetrahydrozoline</t>
        </is>
      </c>
      <c r="I35" s="188" t="inlineStr">
        <is>
          <t>Antazoline pharmacotherapy Rx30 care&amp; Rx31 science,Pharmacy, PSU)</t>
        </is>
      </c>
      <c r="J35" s="185" t="inlineStr">
        <is>
          <t>5</t>
        </is>
      </c>
      <c r="K35" s="186" t="inlineStr">
        <is>
          <t>✅ คำตอบที่ถูกต้อง: ข้อ จ. Antazoline pharmacotherapy Rx30 care&amp; Rx31 science,Pharmacy, PSU)
🎯 ทำไมข้อนี้ถึงถูก: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t>
        </is>
      </c>
      <c r="L35" s="186" t="n"/>
      <c r="M35" s="186" t="inlineStr">
        <is>
          <t>Eye disorders</t>
        </is>
      </c>
      <c r="N35" s="186" t="inlineStr">
        <is>
          <t>Conjunctivitis</t>
        </is>
      </c>
      <c r="O35" s="185" t="inlineStr">
        <is>
          <t>Clinic</t>
        </is>
      </c>
      <c r="P35" s="186" t="inlineStr">
        <is>
          <t>ข้อ 4 (PLE_CC1_2554 SET2.md)</t>
        </is>
      </c>
      <c r="Q35" s="185" t="inlineStr">
        <is>
          <t>ข้อสอบจริง</t>
        </is>
      </c>
      <c r="R35" s="185" t="inlineStr">
        <is>
          <t>2554</t>
        </is>
      </c>
      <c r="S35" s="185" t="n"/>
    </row>
    <row r="36" ht="24" customHeight="1" s="49">
      <c r="A36" s="187" t="n">
        <v>34</v>
      </c>
      <c r="B36" s="186" t="n"/>
      <c r="C36" s="186"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D36" s="186" t="n"/>
      <c r="E36" s="186" t="inlineStr">
        <is>
          <t>0.015 g</t>
        </is>
      </c>
      <c r="F36" s="186" t="inlineStr">
        <is>
          <t>0.45 g</t>
        </is>
      </c>
      <c r="G36" s="186" t="inlineStr">
        <is>
          <t>0.435 g</t>
        </is>
      </c>
      <c r="H36" s="186" t="inlineStr">
        <is>
          <t>0.465 g</t>
        </is>
      </c>
      <c r="I36" s="188" t="inlineStr">
        <is>
          <t>0.9 g NaCl จาก gentamicin = 1x50x0.3 = 15 mg = 0.015 g NaCl ใน 50 mL = 50/100x0.9 = 0.45g ต้องเติม NaCl อีก 0.45-0.015 = 0.435g (ref: ชีท Isotonic buffer อ.ศิริรัศมิ์)</t>
        </is>
      </c>
      <c r="J36" s="185" t="inlineStr">
        <is>
          <t>3</t>
        </is>
      </c>
      <c r="K36" s="186" t="inlineStr">
        <is>
          <t>✅ คำตอบที่ถูกต้อง: ข้อ ค. 0.435 g
🎯 ทำไมข้อนี้ถึงถูก: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36" s="186" t="n"/>
      <c r="M36" s="186" t="inlineStr">
        <is>
          <t>Eye disorders</t>
        </is>
      </c>
      <c r="N36" s="186" t="inlineStr">
        <is>
          <t>Conjunctivitis</t>
        </is>
      </c>
      <c r="O36" s="185" t="inlineStr">
        <is>
          <t>Clinic</t>
        </is>
      </c>
      <c r="P36" s="186" t="inlineStr">
        <is>
          <t>ข้อ 8 (PLE_CC1_2554 SET2.md)</t>
        </is>
      </c>
      <c r="Q36" s="185" t="inlineStr">
        <is>
          <t>ข้อสอบจริง</t>
        </is>
      </c>
      <c r="R36" s="185" t="inlineStr">
        <is>
          <t>2554</t>
        </is>
      </c>
      <c r="S36" s="185" t="n"/>
    </row>
    <row r="37" ht="24" customHeight="1" s="49">
      <c r="A37" s="187" t="n">
        <v>35</v>
      </c>
      <c r="B37" s="18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t>
        </is>
      </c>
      <c r="C37" s="186" t="inlineStr">
        <is>
          <t>คำถาม: ผู้ป่วยเป็นอะไร</t>
        </is>
      </c>
      <c r="D37" s="186" t="n"/>
      <c r="E37" s="186" t="inlineStr">
        <is>
          <t>External hordeolum</t>
        </is>
      </c>
      <c r="F37" s="186" t="inlineStr">
        <is>
          <t>Blepharitis</t>
        </is>
      </c>
      <c r="G37" s="186" t="inlineStr">
        <is>
          <t>Bacterial conjunctivitis</t>
        </is>
      </c>
      <c r="H37" s="186" t="inlineStr">
        <is>
          <t>Virus conjunctivitis</t>
        </is>
      </c>
      <c r="I37" s="188" t="inlineStr">
        <is>
          <t>Pterygium</t>
        </is>
      </c>
      <c r="J37" s="185" t="inlineStr">
        <is>
          <t>1</t>
        </is>
      </c>
      <c r="K37" s="186" t="inlineStr">
        <is>
          <t>✅ คำตอบที่ถูกต้อง: ข้อ ก. External hordeolum
🎯 ทำไมข้อนี้ถึงถูก:
🔍 ข้ออื่นผิดเพราะอะไร:
🔍 ข้ออื่นผิดเพราะอะไร:
• ข้อ ข. (Blepharitis): ไม่ตรงกับหลักการหรือข้อบ่งใช้ที่ถูกต้องตามโจทย์กำหนด
• ข้อ ค. (Bacterial conjunctivitis): ไม่ตรงกับหลักการหรือข้อบ่งใช้ที่ถูกต้องตามโจทย์กำหนด
• ข้อ ง. (Virus conjunctivitis): ไม่ตรงกับหลักการหรือข้อบ่งใช้ที่ถูกต้องตามโจทย์กำหนด
• ข้อ จ. (Pterygium): ไม่ตรงกับหลักการหรือข้อบ่งใช้ที่ถูกต้องตามโจทย์กำหนด</t>
        </is>
      </c>
      <c r="L37" s="186" t="n"/>
      <c r="M37" s="186" t="inlineStr">
        <is>
          <t>Eye disorders</t>
        </is>
      </c>
      <c r="N37" s="186" t="inlineStr">
        <is>
          <t>Conjunctivitis</t>
        </is>
      </c>
      <c r="O37" s="185" t="inlineStr">
        <is>
          <t>Clinic</t>
        </is>
      </c>
      <c r="P37" s="186" t="inlineStr">
        <is>
          <t>[SOURCE: Pharma Plus เล่มม่วง 2 - ข้อสอบย้อนหลังปี 2558 วันที่ 1 ข้อ 55]</t>
        </is>
      </c>
      <c r="Q37" s="185" t="inlineStr">
        <is>
          <t>ข้อสอบจริง</t>
        </is>
      </c>
      <c r="R37" s="185" t="inlineStr">
        <is>
          <t>2558</t>
        </is>
      </c>
      <c r="S37" s="185" t="n"/>
    </row>
    <row r="38" ht="24" customHeight="1" s="49">
      <c r="A38" s="187" t="n">
        <v>36</v>
      </c>
      <c r="B38" s="18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t>
        </is>
      </c>
      <c r="C38" s="186" t="inlineStr">
        <is>
          <t>คำถาม: สาเหตุเกิดจากอะไร</t>
        </is>
      </c>
      <c r="D38" s="186" t="n"/>
      <c r="E38" s="186" t="inlineStr">
        <is>
          <t>ใช้สายตานาน ๆ</t>
        </is>
      </c>
      <c r="F38" s="186" t="inlineStr">
        <is>
          <t>เชื้อ Staph. aureus</t>
        </is>
      </c>
      <c r="G38" s="186" t="inlineStr">
        <is>
          <t>ต่อมไขมันที่ตาอุดตัน</t>
        </is>
      </c>
      <c r="H38" s="186" t="inlineStr">
        <is>
          <t>ขนตาทิ่มเข้าดวงตา</t>
        </is>
      </c>
      <c r="I38" s="188" t="inlineStr">
        <is>
          <t>เกิดจากการอักเสบของต่อมไขมันที่ตา</t>
        </is>
      </c>
      <c r="J38" s="185" t="inlineStr">
        <is>
          <t>2</t>
        </is>
      </c>
      <c r="K38" s="186" t="inlineStr">
        <is>
          <t>✅ คำตอบที่ถูกต้อง: ข้อ ข. เชื้อ Staph. aureus
🎯 ทำไมข้อนี้ถึงถูก:
🔍 ข้ออื่นผิดเพราะอะไร:
🔍 ข้ออื่นผิดเพราะอะไร:
• ข้อ ก. (ใช้สายตานาน ๆ): ไม่ตรงกับหลักการหรือข้อบ่งใช้ที่ถูกต้องตามโจทย์กำหนด
• ข้อ ค. (ต่อมไขมันที่ตาอุดตัน): ไม่ตรงกับหลักการหรือข้อบ่งใช้ที่ถูกต้องตามโจทย์กำหนด
• ข้อ ง. (ขนตาทิ่มเข้าดวงตา): ไม่ตรงกับหลักการหรือข้อบ่งใช้ที่ถูกต้องตามโจทย์กำหนด
• ข้อ จ. (เกิดจากการอักเสบของต่อมไขมันที่ตา): ไม่ตรงกับหลักการหรือข้อบ่งใช้ที่ถูกต้องตามโจทย์กำหนด</t>
        </is>
      </c>
      <c r="L38" s="186" t="n"/>
      <c r="M38" s="186" t="inlineStr">
        <is>
          <t>Eye disorders</t>
        </is>
      </c>
      <c r="N38" s="186" t="inlineStr">
        <is>
          <t>Conjunctivitis</t>
        </is>
      </c>
      <c r="O38" s="185" t="inlineStr">
        <is>
          <t>Clinic</t>
        </is>
      </c>
      <c r="P38" s="186" t="inlineStr">
        <is>
          <t>[SOURCE: Pharma Plus เล่มม่วง 2 - ข้อสอบย้อนหลังปี 2558 วันที่ 1 ข้อ 56]</t>
        </is>
      </c>
      <c r="Q38" s="185" t="inlineStr">
        <is>
          <t>ข้อสอบจริง</t>
        </is>
      </c>
      <c r="R38" s="185" t="inlineStr">
        <is>
          <t>2558</t>
        </is>
      </c>
      <c r="S38" s="185" t="n"/>
    </row>
    <row r="39" ht="24" customHeight="1" s="49">
      <c r="A39" s="187" t="n">
        <v>37</v>
      </c>
      <c r="B39" s="18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t>
        </is>
      </c>
      <c r="C39" s="186" t="inlineStr">
        <is>
          <t>คำถาม: ควรได้รับการรักษาอย่างไร</t>
        </is>
      </c>
      <c r="D39" s="186" t="n"/>
      <c r="E39" s="186" t="inlineStr">
        <is>
          <t>Antazoline/tetryzoline</t>
        </is>
      </c>
      <c r="F39" s="186" t="inlineStr">
        <is>
          <t>Artificial tear</t>
        </is>
      </c>
      <c r="G39" s="186" t="inlineStr">
        <is>
          <t>Oxytetracycline/Polymyxin B</t>
        </is>
      </c>
      <c r="H39" s="186" t="inlineStr">
        <is>
          <t>Acyclovir</t>
        </is>
      </c>
      <c r="I39" s="188" t="inlineStr">
        <is>
          <t>Dexamethasone</t>
        </is>
      </c>
      <c r="J39" s="185" t="inlineStr">
        <is>
          <t>3</t>
        </is>
      </c>
      <c r="K39" s="186" t="inlineStr">
        <is>
          <t>✅ คำตอบที่ถูกต้อง: ข้อ ค. Oxytetracycline/Polymyxin B
🎯 ทำไมข้อนี้ถึงถูก:
🔍 ข้ออื่นผิดเพราะอะไร:
🔍 ข้ออื่นผิดเพราะอะไร:
• ข้อ ก. (Antazoline/tetryzoline): ไม่ตรงกับหลักการหรือข้อบ่งใช้ที่ถูกต้องตามโจทย์กำหนด
• ข้อ ข. (Artificial tear): ไม่ตรงกับหลักการหรือข้อบ่งใช้ที่ถูกต้องตามโจทย์กำหนด
• ข้อ ง. (Acyclovir): ไม่ตรงกับหลักการหรือข้อบ่งใช้ที่ถูกต้องตามโจทย์กำหนด
• ข้อ จ. (Dexamethasone): ไม่ตรงกับหลักการหรือข้อบ่งใช้ที่ถูกต้องตามโจทย์กำหนด</t>
        </is>
      </c>
      <c r="L39" s="186" t="n"/>
      <c r="M39" s="186" t="inlineStr">
        <is>
          <t>Eye disorders</t>
        </is>
      </c>
      <c r="N39" s="186" t="inlineStr">
        <is>
          <t>Conjunctivitis</t>
        </is>
      </c>
      <c r="O39" s="185" t="inlineStr">
        <is>
          <t>Clinic</t>
        </is>
      </c>
      <c r="P39" s="186" t="inlineStr">
        <is>
          <t>[SOURCE: Pharma Plus เล่มม่วง 2 - ข้อสอบย้อนหลังปี 2558 วันที่ 1 ข้อ 57]</t>
        </is>
      </c>
      <c r="Q39" s="185" t="inlineStr">
        <is>
          <t>ข้อสอบจริง</t>
        </is>
      </c>
      <c r="R39" s="185" t="inlineStr">
        <is>
          <t>2558</t>
        </is>
      </c>
      <c r="S39" s="185" t="n"/>
    </row>
    <row r="40" ht="24" customHeight="1" s="49">
      <c r="A40" s="187" t="n">
        <v>38</v>
      </c>
      <c r="B40" s="186" t="inlineStr">
        <is>
          <t>[กรณีศึกษา]
ผู้ป่วยมีอาการหนังตาบวม มีตุ่มคล้ายสิวบริเวณเปลือกตา กดเจ็บ มีขี้ตาเหลืองเขียว ไม่มีไข้</t>
        </is>
      </c>
      <c r="C40" s="186" t="inlineStr">
        <is>
          <t>คำถาม: คำแนะนำใดเหมาะสมที่สุดในผู้ป่วยรายนี้</t>
        </is>
      </c>
      <c r="D40" s="186" t="n"/>
      <c r="E40" s="186" t="inlineStr">
        <is>
          <t>ประคบอุ่นบ่อยๆ</t>
        </is>
      </c>
      <c r="F40" s="186" t="inlineStr">
        <is>
          <t>ล้างตาด้วยน้ำยาล้างตา</t>
        </is>
      </c>
      <c r="G40" s="186" t="inlineStr">
        <is>
          <t>ออกกำลังกายอย่างสม่ำเสมอ</t>
        </is>
      </c>
      <c r="H40" s="186" t="inlineStr">
        <is>
          <t>รับประทานอาหารที่มีวิตามินเอ</t>
        </is>
      </c>
      <c r="I40" s="188" t="inlineStr">
        <is>
          <t>กระพริบตาบ่อยๆ เพื่อป้องกันไม่ให้ขี้ตาติด</t>
        </is>
      </c>
      <c r="J40" s="185" t="inlineStr">
        <is>
          <t>1</t>
        </is>
      </c>
      <c r="K40" s="186"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L40" s="186" t="inlineStr">
        <is>
          <t>Ophthalmic disorders</t>
        </is>
      </c>
      <c r="M40" s="186" t="inlineStr">
        <is>
          <t>Eye disorders</t>
        </is>
      </c>
      <c r="N40" s="186" t="inlineStr">
        <is>
          <t>Hordeolum</t>
        </is>
      </c>
      <c r="O40" s="185" t="inlineStr">
        <is>
          <t>Clinic</t>
        </is>
      </c>
      <c r="P40" s="186" t="inlineStr">
        <is>
          <t>ข้อสอบเก่า</t>
        </is>
      </c>
      <c r="Q40" s="185" t="inlineStr">
        <is>
          <t>ข้อสอบจริง</t>
        </is>
      </c>
      <c r="R40" s="185" t="inlineStr">
        <is>
          <t>2565</t>
        </is>
      </c>
      <c r="S40" s="185" t="n"/>
    </row>
    <row r="41" ht="24" customHeight="1" s="49">
      <c r="A41" s="187" t="n">
        <v>39</v>
      </c>
      <c r="B41" s="186" t="n"/>
      <c r="C41" s="186" t="inlineStr">
        <is>
          <t>ฉลากเสริมระบุเตือนถึงอาการไม่พึงประสงค์ ได้แก่ salivation, urinary incontinence, tremor, sweating ตรงกับยาใด</t>
        </is>
      </c>
      <c r="D41" s="186" t="n"/>
      <c r="E41" s="186" t="inlineStr">
        <is>
          <t>Timolol</t>
        </is>
      </c>
      <c r="F41" s="186" t="inlineStr">
        <is>
          <t>Mannitol</t>
        </is>
      </c>
      <c r="G41" s="186" t="inlineStr">
        <is>
          <t>Pilocarpine</t>
        </is>
      </c>
      <c r="H41" s="186" t="inlineStr">
        <is>
          <t>Latanoprost</t>
        </is>
      </c>
      <c r="I41" s="188" t="inlineStr">
        <is>
          <t>Carbonic anhydrase inhibitor</t>
        </is>
      </c>
      <c r="J41" s="185" t="inlineStr">
        <is>
          <t>3</t>
        </is>
      </c>
      <c r="K41" s="186" t="inlineStr">
        <is>
          <t>✅ คำตอบที่ถูกต้อง: ข้อ ค. Pilocarpine
🎯 ทำไมข้อนี้ถึงถูก: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L41" s="186" t="inlineStr">
        <is>
          <t>Glaucoma Medications</t>
        </is>
      </c>
      <c r="M41" s="186" t="inlineStr">
        <is>
          <t>Eye disorders</t>
        </is>
      </c>
      <c r="N41" s="186" t="inlineStr">
        <is>
          <t>Conjunctivitis</t>
        </is>
      </c>
      <c r="O41" s="185" t="inlineStr">
        <is>
          <t>Clinic</t>
        </is>
      </c>
      <c r="P41" s="186" t="inlineStr">
        <is>
          <t>ข้อสอบเก่า</t>
        </is>
      </c>
      <c r="Q41" s="185" t="inlineStr">
        <is>
          <t>ข้อสอบจริง</t>
        </is>
      </c>
      <c r="R41" s="185" t="inlineStr">
        <is>
          <t>2565</t>
        </is>
      </c>
      <c r="S41" s="185" t="n"/>
    </row>
    <row r="42" ht="24" customHeight="1" s="49">
      <c r="A42" s="187" t="n">
        <v>40</v>
      </c>
      <c r="B42" s="186" t="n"/>
      <c r="C42" s="186" t="inlineStr">
        <is>
          <t>การปฏิบัติตัวในการรักษาภาวะตาแห้ง ข้อใดเหมาะสมที่สุด</t>
        </is>
      </c>
      <c r="D42" s="186" t="n"/>
      <c r="E42" s="186" t="inlineStr">
        <is>
          <t>ใส่แว่นกันแดดอย่างสม่ำเสมอ</t>
        </is>
      </c>
      <c r="F42" s="186" t="inlineStr">
        <is>
          <t>ใช้ผ้าเช็ดหน้า เช็ดน้ำตาหรือเบ้าตาเวลามีอาการคัน</t>
        </is>
      </c>
      <c r="G42" s="186" t="inlineStr">
        <is>
          <t>ใช้ยาหยอดตาชนิดรายเดือนหยอดทุกวันวันละ 2 ครั้ง</t>
        </is>
      </c>
      <c r="H42" s="186" t="inlineStr">
        <is>
          <t>ควรเก็บยาหยอดตาไว้ที่ประตูตู้เย็นตลอดเวลาเมื่อไม่มีการใช้</t>
        </is>
      </c>
      <c r="I42" s="188" t="inlineStr">
        <is>
          <t>ควรพบจักษุแพทย์อย่างสม่ำเสมออย่างน้อยๆ ทุก 1 เดือน</t>
        </is>
      </c>
      <c r="J42" s="185" t="inlineStr">
        <is>
          <t>1</t>
        </is>
      </c>
      <c r="K42" s="186" t="inlineStr">
        <is>
          <t>✅ คำตอบที่ถูกต้อง: ข้อ ก. ใส่แว่นกันแดดอย่างสม่ำเสมอ
🎯 ทำไมข้อนี้ถึงถูก:
🎯 ทำไมข้อนี้ถึงถูก: การสวมใส่แว่นตากันแดด (Sunglasses หรือ Wrap-around glasses) เป็นคำแนะนำที่ไม่ใช้ยา (non-pharmacological therapy) ที่เหมาะสมที่สุดสำหรับผู้ป่วยตาแห้ง เนื่องจากช่วยปกป้องดวงตาจากลม ฝุ่น แสงแดด และรังสียูวี ซึ่งเป็นปัจจัยกระตุ้นสำคัญที่ทำให้น้ำตาระเหยเร็วผิดปกติ (evaporative tear loss) และก่อให้เกิดการอักเสบระคายเคืองของผิวกระจกตา
🔍 ข้ออื่นผิดเพราะอะไร:
• ข้อ ข. ใช้ผ้าเช็ดหน้า เช็ดน้ำตาหรือเบ้าตาเวลามีอาการคัน: ผิดเพราะผ้าเช็ดหน้าอาจมีฝุ่นหรือเชื้อโรคสะสม การขยี้หรือเช็ดเบ้าตาจะทำให้กระจกตาถลอกและเสี่ยงต่อการติดเชื้อแบคทีเรียแทรกซ้อน
• ข้อ ค. ใช้ยาหยอดตาชนิดรายเดือนหยอดทุกวันวันละ 2 ครั้ง: ผิดเพราะน้ำตาเทียมชนิดขวดรายเดือนมักมีสารกันเสีย (Preservatives เช่น Benzalkonium chloride) ซึ่งหากใช้เป็นประจำในระยะยาวอาจทำให้ผิวกระจกตาระคายเคือง และความถี่วันละ 2 ครั้งอาจไม่เพียงพอต่อการบรรเทาอาการในผู้ป่วยบางราย
• ข้อ ง. เก็บยาหยอดตาไว้ที่ประตูตู้เย็นตลอดเวลา: ผิดเพราะยาหยอดตาน้ำตาเทียมทั่วไปสามารถเก็บที่อุณหภูมิห้องไม่เกิน 30 องศาเซลเซียสได้ ไม่จำเป็นต้องแช่เย็น เว้นแต่ยาที่ระบุเฉพาะ และการเก็บที่ประตูตู้เย็นอาจมีอุณหภูมิแกว่งจากการเปิดปิด
• ข้อ จ. ควรพบจักษุแพทย์อย่างน้อยๆ ทุก 1 เดือน: ผิดเพราะภาวะตาแห้งทั่วไปที่ไม่มีภาวะแทรกซ้อนรุนแรงไม่จำเป็นต้องนัดตรวจบ่อยถึงทุก 1 เดือน</t>
        </is>
      </c>
      <c r="L42" s="186" t="n"/>
      <c r="M42" s="186" t="inlineStr">
        <is>
          <t>Eye disorders</t>
        </is>
      </c>
      <c r="N42" s="186" t="inlineStr">
        <is>
          <t>Conjunctivitis &amp; Dry eyes</t>
        </is>
      </c>
      <c r="O42" s="185" t="inlineStr">
        <is>
          <t>Clinic</t>
        </is>
      </c>
      <c r="P42" s="186" t="inlineStr">
        <is>
          <t>[SOURCE: Mock Pharmtutor 2024 Set 2 ข้อ 74]</t>
        </is>
      </c>
      <c r="Q42" s="185" t="inlineStr">
        <is>
          <t>ข้อสอบจำลอง</t>
        </is>
      </c>
      <c r="R42" s="185" t="inlineStr">
        <is>
          <t>Mock Pharmtutor 2024</t>
        </is>
      </c>
      <c r="S42" s="185" t="n"/>
    </row>
    <row r="43" ht="24" customHeight="1" s="49">
      <c r="A43" s="187" t="n">
        <v>41</v>
      </c>
      <c r="B43" s="186" t="n"/>
      <c r="C43" s="186" t="inlineStr">
        <is>
          <t>ในปัจจุบันยาชนิดใดที่ช่วยรักษาอาการของต้อหินได้ครบทุกกลไกของการเกิดโรค</t>
        </is>
      </c>
      <c r="D43" s="186" t="n"/>
      <c r="E43" s="186" t="inlineStr">
        <is>
          <t>Timolol</t>
        </is>
      </c>
      <c r="F43" s="186" t="inlineStr">
        <is>
          <t>Latanoprost</t>
        </is>
      </c>
      <c r="G43" s="186" t="inlineStr">
        <is>
          <t>Acetazolamide</t>
        </is>
      </c>
      <c r="H43" s="186" t="inlineStr">
        <is>
          <t>Apraclonidine</t>
        </is>
      </c>
      <c r="I43" s="188" t="inlineStr">
        <is>
          <t>Pilocarpine</t>
        </is>
      </c>
      <c r="J43" s="185" t="inlineStr">
        <is>
          <t>4</t>
        </is>
      </c>
      <c r="K43" s="186" t="inlineStr">
        <is>
          <t>✅ คำตอบที่ถูกต้อง: ข้อ ง. Apraclonidine
🎯 ทำไมข้อนี้ถึงถูก:
🎯 ทำไมข้อนี้ถึงถูก: Apraclonidine (และ Brimonidine) เป็นยากลุ่ม Alpha-2 adrenergic agonists ซึ่งมีกลไกคู่ (Dual mechanism of action) ในการลดความดันลูกตา (IOP) ได้ครอบคลุมทั้งสองด้านหลักของพยาธิสรีรวิทยาต้อหิน ได้แก่ 1. ยับยั้งการสร้างและหลั่งน้ำหล่อเลี้ยงลูกตา (Decreases aqueous humor formation) ผ่านการกระตุ้น presynaptic alpha-2 receptor ที่ ciliary body และ 2. เพิ่มการระบายน้ำออกจากลูกตาผ่านเส้นทาง uveoscleral outflow (Increases uveoscleral outflow)
🔍 ข้ออื่นผิดเพราะอะไร:
• ข้อ ก. Timolol: ผิดเพราะเป็น Beta-blocker ที่ออกฤทธิ์ลดการสร้าง aqueous humor ทาง ciliary epithelium เพียงกลไกเดียว ไม่ได้เพิ่มการระบายออก
• ข้อ ข. Latanoprost: ผิดเพราะเป็น Prostaglandin F2a analogue ที่ออกฤทธิ์เพิ่มการระบายน้ำทาง uveoscleral outflow เพียงกลไกเดียว ไม่ได้ลดการสร้าง aqueous humor
• ข้อ ค. Acetazolamide: ผิดเพราะเป็น Carbonic anhydrase inhibitor ที่ออกฤทธิ์ยับยั้งการสร้างไอออนไบคาร์บอเนต ทำให้ลดการผลิต aqueous humor เพียงกลไกเดียว
• ข้อ จ. Pilocarpine: ผิดเพราะเป็น Cholinergic agonist ที่ออกฤทธิ์หดกล้ามเนื้อ ciliary muscle ทำให้ดึง trabecular meshwork ให้เปิดกว้างขึ้นเพื่อเพิ่ม trabecular outflow เพียงกลไกเดียว</t>
        </is>
      </c>
      <c r="L43" s="186" t="n"/>
      <c r="M43" s="186" t="inlineStr">
        <is>
          <t>Eye disorders</t>
        </is>
      </c>
      <c r="N43" s="186" t="inlineStr">
        <is>
          <t>Glaucoma</t>
        </is>
      </c>
      <c r="O43" s="185" t="inlineStr">
        <is>
          <t>Clinic</t>
        </is>
      </c>
      <c r="P43" s="186" t="inlineStr">
        <is>
          <t>[SOURCE: Mock Pharmtutor 2024 Set 2 ข้อ 75]</t>
        </is>
      </c>
      <c r="Q43" s="185" t="inlineStr">
        <is>
          <t>ข้อสอบจำลอง</t>
        </is>
      </c>
      <c r="R43" s="185" t="inlineStr">
        <is>
          <t>Mock Pharmtutor 2024</t>
        </is>
      </c>
      <c r="S43" s="185" t="n"/>
    </row>
    <row r="44" ht="24" customHeight="1" s="49">
      <c r="A44" s="187" t="n">
        <v>42</v>
      </c>
      <c r="B44" s="186" t="n"/>
      <c r="C44" s="186" t="inlineStr">
        <is>
          <t>ผู้ป่วยมาด้วยอาการตาแดงข้างเดียว มีขี้ตาเป็นเมื่อกเหนียวสีเหลืองเข้มตื่นมาลืมตาไม่ขึ้นตอนเช้า เคืองตาเล็กน้อย แต่ไม่มีอาการปวดลึกในเบ้าตา สายตายังมองเห็นชัดเจนดี ไม่กลัวแสง ตรวจกระจกตาใสเป็นปกติ อาการของผู้ป่วยเข้าได้กับภาวะใดมากที่สุด</t>
        </is>
      </c>
      <c r="D44" s="186" t="n"/>
      <c r="E44" s="186" t="inlineStr">
        <is>
          <t>ต้อหินเฉียบพลัน (Acute angle-closure glaucoma)</t>
        </is>
      </c>
      <c r="F44" s="186" t="inlineStr">
        <is>
          <t>ม่านตาอักเสบเฉียบพลัน (Acute anterior uveitis)</t>
        </is>
      </c>
      <c r="G44" s="186" t="inlineStr">
        <is>
          <t>โรคเยื่อบุตาอักเสบจากเชื้อแบคทีเรีย (Bacterial conjunctivitis)</t>
        </is>
      </c>
      <c r="H44" s="186" t="inlineStr">
        <is>
          <t>แผลที่กระจกตาจากการติดเชื้อ (Corneal ulcer)</t>
        </is>
      </c>
      <c r="I44" s="188" t="inlineStr">
        <is>
          <t>โรคตาแห้งรุนแรง</t>
        </is>
      </c>
      <c r="J44" s="185" t="inlineStr">
        <is>
          <t>3</t>
        </is>
      </c>
      <c r="K44" s="186" t="inlineStr">
        <is>
          <t>✅ คำตอบที่ถูกต้อง: ข้อ ค. โรคเยื่อบุตาอักเสบจากเชื้อแบคทีเรีย (Bacterial conjunctivitis)
🎯 ทำไมข้อนี้ถึงถูก:
- คำตอบที่ถูกต้อง: ข้อ ค. โรคเยื่อบุตาอักเสบจากเชื้อแบคทีเรีย (Bacterial conjunctivitis)
- ทำไมข้อนี้ถึงถูก: ตาแดงร่วมกับมีขี้ตาข้นเหลืองเป็นหนอง (Mucopurulent discharge), ขี้ตาติดแน่นตอนตื่นนอน (Eyelids stuck together), การมองเห็นยังปกติ และกระจกตาใส เป็นลักษณะเฉพาะของ Bacterial conjunctivitis
🔍 ข้ออื่นผิดเพราะอะไร:
• ข้อ ก.: ต้อหินเฉียบพลันจะมีอาการปวดตาและปวดศีรษะรุนแรง ตาพร่ามัว เห็นรุ้งรอบดวงไฟ คลื่นไส้อาเจียน
• ข้อ ข.: ม่านตาอักเสบจะมีอาการปวดตา กลัวแสง (Photophobia) เด่นชัด และรูม่านตาหดเล็กผิดรูป
• ข้อ ง.: แผลที่กระจกตามีอาการปวดเคืองรุนแรงและเห็นรอยขุ่นขาวบนกระจกตา
• ข้อ จ.: ตาแห้งไม่มีขี้ตาเป็นหนองสีเหลืองเข้ม</t>
        </is>
      </c>
      <c r="L44" s="186" t="n"/>
      <c r="M44" s="186" t="inlineStr">
        <is>
          <t>Eye disorders</t>
        </is>
      </c>
      <c r="N44" s="186" t="inlineStr">
        <is>
          <t>Conjunctivitis</t>
        </is>
      </c>
      <c r="O44" s="185" t="inlineStr">
        <is>
          <t>Clinic</t>
        </is>
      </c>
      <c r="P44" s="186" t="inlineStr">
        <is>
          <t>รุ่น RxCU83</t>
        </is>
      </c>
      <c r="Q44" s="185" t="inlineStr">
        <is>
          <t>แบบฝึกหัด</t>
        </is>
      </c>
      <c r="R44" s="185" t="inlineStr">
        <is>
          <t>Quiz เตรียมสอบ CC1 RxCU83</t>
        </is>
      </c>
      <c r="S44" s="185" t="n"/>
    </row>
    <row r="45" ht="24" customHeight="1" s="49">
      <c r="A45" s="187" t="n">
        <v>43</v>
      </c>
      <c r="B45" s="186" t="n"/>
      <c r="C45" s="186" t="inlineStr">
        <is>
          <t>ผู้ป่วยรายนี้ควรได้รับการรักษาด้วยยากลุ่มใดเป็นอันดับแรกในการบรรเทาอาการและกำจัดเชื้อก่อโรค</t>
        </is>
      </c>
      <c r="D45" s="186" t="n"/>
      <c r="E45" s="186" t="inlineStr">
        <is>
          <t>ยาหยอดตาปฏิชีวนะกลุ่มออกฤทธิ์กว้าง (Topical broad-spectrum antibiotic eyedrops เช่น Moxifloxacin, Tobramycin หรือ Polymyxin B/Neomycin)</t>
        </is>
      </c>
      <c r="F45" s="186" t="inlineStr">
        <is>
          <t>ยาหยอดตาสเตียรอยด์ความแรงสูง (Topical corticosteroid eyedrops)</t>
        </is>
      </c>
      <c r="G45" s="186" t="inlineStr">
        <is>
          <t>ยาหยอดตาแก้แพ้กลุ่ม Mast cell stabilizer</t>
        </is>
      </c>
      <c r="H45" s="186" t="inlineStr">
        <is>
          <t>ยาหยอดตาลดความดันลูกตา Beta-blocker</t>
        </is>
      </c>
      <c r="I45" s="188" t="inlineStr">
        <is>
          <t>ยาปฏิชีวนะชนิดรับประทานขนาดสูง</t>
        </is>
      </c>
      <c r="J45" s="185" t="inlineStr">
        <is>
          <t>1</t>
        </is>
      </c>
      <c r="K45" s="186" t="inlineStr">
        <is>
          <t>✅ คำตอบที่ถูกต้อง: ข้อ ก. ยาหยอดตาปฏิชีวนะกลุ่มออกฤทธิ์กว้าง (Topical broad-spectrum antibiotic eyedrops เช่น Moxifloxacin, Tobramycin หรือ Polymyxin B/Neomycin)
🎯 ทำไมข้อนี้ถึงถูก:
- คำตอบที่ถูกต้อง: ข้อ ก. ยาหยอดตาปฏิชีวนะกลุ่มออกฤทธิ์กว้าง (Topical broad-spectrum antibiotic eyedrops เช่น Moxifloxacin, Tobramycin หรือ Polymyxin B/Neomycin)
- ทำไมข้อนี้ถึงถูก: เยื่อบุตาอักเสบจากแบคทีเรียส่วนใหญ่เกิดจากเชื้อ S. aureus, S. pneumoniae หรือ H. influenzae การใช้ยาหยอดตาปฏิชีวนะออกฤทธิ์กว้างหยอดตาข้างที่เป็นทุก 2-4 ชั่วโมงใน 2 วันแรก จะช่วยเร่งการหายของโรคและป้องกันการแพร่กระจายเชื้อ
🔍 ข้ออื่นผิดเพราะอะไร:
• ข้อ ข.: สเตียรอยด์หยอดตามีข้อห้ามใช้ในการติดเชื้อแบคทีเรียหรือไวรัสเฉียบพลันเพราะจะกดภูมิคุ้มกันทำให้ติดเชื้อลุกลาม
• ข้อ ค.: ใช้สำหรับเยื่อบุตาอักเสบจากภูมิแพ้ ไม่ได้ฆ่าเชื้อแบคทีเรีย
• ข้อ ง.: ใช้รักษาโรคต้อหิน
• ข้อ จ.: ยาหยอดตาเฉพาะที่มีประสิทธิภาพเพียงพอ ไม่จำเป็นต้องรับประทานยาปฏิชีวนะ</t>
        </is>
      </c>
      <c r="L45" s="186" t="n"/>
      <c r="M45" s="186" t="inlineStr">
        <is>
          <t>Eye disorders</t>
        </is>
      </c>
      <c r="N45" s="186" t="inlineStr">
        <is>
          <t>Conjunctivitis</t>
        </is>
      </c>
      <c r="O45" s="185" t="inlineStr">
        <is>
          <t>Clinic</t>
        </is>
      </c>
      <c r="P45" s="186" t="inlineStr">
        <is>
          <t>รุ่น RxCU83</t>
        </is>
      </c>
      <c r="Q45" s="185" t="inlineStr">
        <is>
          <t>แบบฝึกหัด</t>
        </is>
      </c>
      <c r="R45" s="185" t="inlineStr">
        <is>
          <t>Quiz เตรียมสอบ CC1 RxCU83</t>
        </is>
      </c>
      <c r="S45" s="185" t="n"/>
    </row>
    <row r="46" ht="24" customHeight="1" s="49">
      <c r="A46" s="187" t="n">
        <v>44</v>
      </c>
      <c r="B46" s="186" t="n"/>
      <c r="C46" s="186" t="inlineStr">
        <is>
          <t>อาการผิดปกติทางดวงตาในข้อใดต่อไปนี้ ที่จัดเป็น สัญญาณอันตราย (Red flags) ซึ่ง จำเป็นต้องส่งต่อผู้ป่วยไปพบจักษุแพทย์ที่โรงพยาบาลโดยด่วน</t>
        </is>
      </c>
      <c r="D46" s="186" t="n"/>
      <c r="E46" s="186" t="inlineStr">
        <is>
          <t>การมองเห็นลดลงอย่างมีนัยสำคัญ (Decreased visual acuity / Blurred vision)</t>
        </is>
      </c>
      <c r="F46" s="186" t="inlineStr">
        <is>
          <t>อาการปวดลึกในเบ้าตารุนแรง (Severe deep eye pain)</t>
        </is>
      </c>
      <c r="G46" s="186" t="inlineStr">
        <is>
          <t>อาการกลัวแสงอย่างรุนแรง (Severe photophobia) หรือมีกระจกตาขุ่นมัว</t>
        </is>
      </c>
      <c r="H46" s="186" t="inlineStr">
        <is>
          <t>รูม่านตาขยายโตค้างหรือไม่ตอบสนองต่อแสง (Fixed dilated or asymmetric pupil)</t>
        </is>
      </c>
      <c r="I46" s="188" t="inlineStr">
        <is>
          <t>ถูกทุกข้อ</t>
        </is>
      </c>
      <c r="J46" s="185" t="inlineStr">
        <is>
          <t>5</t>
        </is>
      </c>
      <c r="K46" s="186" t="inlineStr">
        <is>
          <t>✅ คำตอบที่ถูกต้อง: ข้อ จ. ถูกทุกข้อ
🎯 ทำไมข้อนี้ถึงถูก:
- คำตอบที่ถูกต้อง: ข้อ จ. ถูกทุกข้อ
- ทำไมข้อนี้ถึงถูก: อาการตามัว, ปวดตารุนแรง, กลัวแสง, กระจกตาขุ่น, Ciliary flush และรูม่านตาผิดปกติ ล้วนเป็นสัญญาณเตือนของโรคร้ายแรงที่มีอันตรายต่อการสูญเสียการมองเห็นถาวร (เช่น Acute glaucoma, Uveitis, Corneal ulcer, Endophthalmitis) ต้องส่งต่อจักษุแพทย์ทันที
🔍 ข้ออื่นผิดเพราะอะไร:
• ข้อ ก. ถึง ง. ล้วนเป็นอาการอันตรายที่ไม่สามารถให้การรักษาเพียงยาหยอดตาที่ร้านยาได้</t>
        </is>
      </c>
      <c r="L46" s="186" t="n"/>
      <c r="M46" s="186" t="inlineStr">
        <is>
          <t>Eye disorders</t>
        </is>
      </c>
      <c r="N46" s="186" t="inlineStr">
        <is>
          <t>Conjunctivitis</t>
        </is>
      </c>
      <c r="O46" s="185" t="inlineStr">
        <is>
          <t>Clinic</t>
        </is>
      </c>
      <c r="P46" s="186" t="inlineStr">
        <is>
          <t>รุ่น RxCU83</t>
        </is>
      </c>
      <c r="Q46" s="185" t="inlineStr">
        <is>
          <t>แบบฝึกหัด</t>
        </is>
      </c>
      <c r="R46" s="185" t="inlineStr">
        <is>
          <t>Quiz เตรียมสอบ CC1 RxCU83</t>
        </is>
      </c>
      <c r="S46" s="185" t="n"/>
    </row>
    <row r="47" ht="24" customHeight="1" s="49">
      <c r="A47" s="187" t="n">
        <v>45</v>
      </c>
      <c r="B47" s="186" t="n"/>
      <c r="C47" s="186" t="inlineStr">
        <is>
          <t>ข้อใดกล่าวถึงคำแนะนำและเทคนิคการใช้ยาหยอดตา (Eye drops) และยาป้ายตา (Eye ointment) ได้ถูกต้องที่สุด</t>
        </is>
      </c>
      <c r="D47" s="186" t="n"/>
      <c r="E47" s="186" t="inlineStr">
        <is>
          <t>ควรหยอดตาก่อนแล้วตามด้วยยาป้ายตาในทันทีโดยไม่ต้องเว้นระยะห่าง</t>
        </is>
      </c>
      <c r="F47" s="186" t="inlineStr">
        <is>
          <t>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t>
        </is>
      </c>
      <c r="G47" s="186" t="inlineStr">
        <is>
          <t>หากลืมหยอดตา ให้หยอดเพิ่มเป็นสองเท่าในมื้อถัดไป</t>
        </is>
      </c>
      <c r="H47" s="186" t="inlineStr">
        <is>
          <t>ปลายหลอดยาควรแตะให้สัมผัสกับขนตาและลูกตาเพื่อให้ยาเข้าได้ดี</t>
        </is>
      </c>
      <c r="I47" s="188" t="inlineStr">
        <is>
          <t>สามารถใช้ยาหยอดตาร่วมกันกับคนในครอบครัวได้</t>
        </is>
      </c>
      <c r="J47" s="185" t="inlineStr">
        <is>
          <t>2</t>
        </is>
      </c>
      <c r="K47" s="186" t="inlineStr">
        <is>
          <t>✅ คำตอบที่ถูกต้อง: ข้อ ข. 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
🎯 ทำไมข้อนี้ถึงถูก:
- คำตอบที่ถูกต้อง: ข้อ ข. 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
- ทำไมข้อนี้ถึงถูก: ปริมาตรความจุของกระพุ้งตาอยู่ที่ประมาณ 30 uL ซึ่งรองรับยาหยอดตาได้เพียง 1 หยด การกดหัวตา (Nasolacrimal occlusion) ช่วยป้องกันยาไหลลงท่อน้ำตาเข้าสู่กระแสเลือด และการเว้นระยะห่าง 5-10 นาทีป้องกันยาหยดหลังชะล้างยาหยดแรก
🔍 ข้ออื่นผิดเพราะอะไร:
• ข้อ ก.: ยาป้ายตามีความมันและเป็นฟิล์มเคลือบ ต้องใช้เป็นลำดับสุดท้ายหลังยาหยอดตาอย่างน้อย 5-10 นาที
• ข้อ ค.: หยอดเพียง 1 หยดตามปกติ ยาส่วนเกินจะล้นออกจากตา
• ข้อ ง.: ห้ามปลายหลอดสัมผัสตาหรือขนตาเด็ดขาดเพราะจะเกิดการปนเปื้อนเชื้อในขวดยา
• ข้อ จ.: ห้ามใช้ร่วมกันเด็ดขาดเพื่อป้องกันการแพร่เชื้อ</t>
        </is>
      </c>
      <c r="L47" s="186" t="n"/>
      <c r="M47" s="186" t="inlineStr">
        <is>
          <t>Eye disorders</t>
        </is>
      </c>
      <c r="N47" s="186" t="inlineStr">
        <is>
          <t>Ophthalmic formulations</t>
        </is>
      </c>
      <c r="O47" s="185" t="inlineStr">
        <is>
          <t>Clinic</t>
        </is>
      </c>
      <c r="P47" s="186" t="inlineStr">
        <is>
          <t>รุ่น RxCU83</t>
        </is>
      </c>
      <c r="Q47" s="185" t="inlineStr">
        <is>
          <t>แบบฝึกหัด</t>
        </is>
      </c>
      <c r="R47" s="185" t="inlineStr">
        <is>
          <t>Quiz เตรียมสอบ CC1 RxCU83</t>
        </is>
      </c>
      <c r="S47" s="185" t="n"/>
    </row>
    <row r="48" ht="24" customHeight="1" s="49">
      <c r="A48" s="185" t="n">
        <v>46</v>
      </c>
      <c r="B48" s="186" t="n"/>
      <c r="C48" s="186" t="inlineStr">
        <is>
          <t>ข้อใดกล่าวถึงข้อกำหนดและคุณสมบัติทางเภสัชกรรมของการตั้งสูตรตำรับยาหยอดตา (Ophthalmic solutions) ได้ถูกต้อง</t>
        </is>
      </c>
      <c r="D48" s="186" t="n"/>
      <c r="E48" s="186" t="inlineStr">
        <is>
          <t>ตำรับยาหยอดตาต้องผ่านการทำให้ปราศจากเชื้อ (Sterility) อย่างสมบูรณ์</t>
        </is>
      </c>
      <c r="F48" s="186" t="inlineStr">
        <is>
          <t>ควรมีค่าความดันออสโมติกเทียบเท่ากับสารละลาย 0.9% NaCl (Isotonicity) เพื่อไม่ให้ระคายเคืองตา</t>
        </is>
      </c>
      <c r="G48" s="186" t="inlineStr">
        <is>
          <t>ควรมีค่าความเป็นกรด-ด่าง (pH) อยู่ในช่วงที่ใกล้เคียงกับน้ำตาธรรมชาติ (ประมาณ pH 7.4) หรืออยู่ในช่วงที่คงตัวและทนได้ (pH 6.5 - 8.5)</t>
        </is>
      </c>
      <c r="H48" s="186" t="inlineStr">
        <is>
          <t>ในตำรับที่เปิดใช้ซ้ำ (Multi-dose containers) จำเป็นต้องใส่สารกันเสีย (Preservatives เช่น Benzalkonium chloride) ที่เหมาะสม</t>
        </is>
      </c>
      <c r="I48" s="186" t="inlineStr">
        <is>
          <t>ถูกทุกข้อ</t>
        </is>
      </c>
      <c r="J48" s="185" t="inlineStr">
        <is>
          <t>5</t>
        </is>
      </c>
      <c r="K48" s="186" t="inlineStr">
        <is>
          <t>✅ คำตอบที่ถูกต้อง: ข้อ จ. ถูกทุกข้อ
🎯 ทำไมข้อนี้ถึงถูก:
- คำตอบที่ถูกต้อง: ข้อ จ. ถูกทุกข้อ
- ทำไมข้อนี้ถึงถูก: ยาหยอดตาเป็น sterile dosage form ที่มีข้อกำหนดทางเภสัชตำรับอย่างเข้มงวด ทั้งความปราศจากเชื้อ (Sterility), ความสมดุลของแรงดันออสโมติก (Isotonicity), ค่า pH บัฟเฟอร์ที่เหมาะสม, ความใสปราศจากอนุภาคแปลกปลอม และการใส่สารกันเสียในภาวะบรรจุชนิดใช้หลายครั้ง
🔍 ข้ออื่นผิดเพราะอะไร:
• ข้อ ก. ถึง ง. ล้วนเป็นข้อกำหนดมาตรฐานที่จำเป็นของยาหยอดตาทุกข้อ</t>
        </is>
      </c>
      <c r="L48" s="186" t="n"/>
      <c r="M48" s="186" t="inlineStr">
        <is>
          <t>Eye disorders</t>
        </is>
      </c>
      <c r="N48" s="186" t="inlineStr">
        <is>
          <t>Ophthalmic formulations</t>
        </is>
      </c>
      <c r="O48" s="185" t="inlineStr">
        <is>
          <t>Clinic</t>
        </is>
      </c>
      <c r="P48" s="186" t="inlineStr">
        <is>
          <t>รุ่น RxCU83</t>
        </is>
      </c>
      <c r="Q48" s="185" t="inlineStr">
        <is>
          <t>แบบฝึกหัด</t>
        </is>
      </c>
      <c r="R48" s="185" t="inlineStr">
        <is>
          <t>Quiz เตรียมสอบ CC1 RxCU83</t>
        </is>
      </c>
      <c r="S48" s="185" t="n"/>
    </row>
    <row r="49" ht="24" customHeight="1" s="49">
      <c r="A49" s="185" t="n">
        <v>47</v>
      </c>
      <c r="B49" s="186" t="n"/>
      <c r="C49" s="186" t="inlineStr">
        <is>
          <t>ทารกแรกเกิดอายุ 3 วัน มีอาการตาแดง บวม เปลือกตาปิด มีหนองข้นสีเหลืองปริมาณมากไหลออกจากตาทั้งสองข้าง (Ophthalmia neonatorum) เชื้อก่อโรคที่ต้องสงสัยมากที่สุดซึ่งมีความรุนแรงจนสามารถทำให้กระจกตาทะลุได้ในเวลาอันรวดเร็วคือเชื้อใด</t>
        </is>
      </c>
      <c r="D49" s="186" t="n"/>
      <c r="E49" s="186" t="inlineStr">
        <is>
          <t>Neisseria gonorrhoeae</t>
        </is>
      </c>
      <c r="F49" s="186" t="inlineStr">
        <is>
          <t>Chlamydia trachomatis</t>
        </is>
      </c>
      <c r="G49" s="186" t="inlineStr">
        <is>
          <t>Staphylococcus aureus</t>
        </is>
      </c>
      <c r="H49" s="186" t="inlineStr">
        <is>
          <t>Pseudomonas aeruginosa</t>
        </is>
      </c>
      <c r="I49" s="186" t="inlineStr">
        <is>
          <t>Herpes simplex virus</t>
        </is>
      </c>
      <c r="J49" s="185" t="inlineStr">
        <is>
          <t>1</t>
        </is>
      </c>
      <c r="K49" s="186" t="inlineStr">
        <is>
          <t>✅ คำตอบที่ถูกต้อง: ข้อ ก. Neisseria gonorrhoeae
🎯 ทำไมข้อนี้ถึงถูก:
- คำตอบที่ถูกต้อง: ข้อ ก. Neisseria gonorrhoeae
- ทำไมข้อนี้ถึงถูก: หนองในที่ตาของทารกแรกเกิดจากเชื้อ Neisseria gonorrhoeae (Gonococcal ophthalmia neonatorum) จะมีอาการรุนแรงมาก เกิดขึ้นเร็วในช่วง 2-5 วันหลังคลอด มีหนองข้นปริมาณมหาศาล และเชื้อสามารถเจาะทะลุกระจกตาที่สมบูรณ์ได้ ต้องรักษาด้วย Ceftriaxone ฉีดเข้าเส้น/กล้ามเนื้อทันที
🔍 ข้ออื่นผิดเพราะอะไร:
• ข้อ ข.: Chlamydia trachomatis มักเกิดช้ากว่า (วันที่ 5-14 หลังคลอด) หนองน้อยกว่า และรักษาด้วย Oral Erythromycin/Azithromycin
• ข้อ ค., ง., จ.: พบน้อยกว่าในระยะ 2-3 วันแรกหลังคลอด</t>
        </is>
      </c>
      <c r="L49" s="186" t="n"/>
      <c r="M49" s="186" t="inlineStr">
        <is>
          <t>Eye disorders</t>
        </is>
      </c>
      <c r="N49" s="186" t="inlineStr">
        <is>
          <t>Conjunctivitis</t>
        </is>
      </c>
      <c r="O49" s="185" t="inlineStr">
        <is>
          <t>Clinic</t>
        </is>
      </c>
      <c r="P49" s="186" t="inlineStr">
        <is>
          <t>รุ่น RxCU83</t>
        </is>
      </c>
      <c r="Q49" s="185" t="inlineStr">
        <is>
          <t>แบบฝึกหัด</t>
        </is>
      </c>
      <c r="R49" s="185" t="inlineStr">
        <is>
          <t>Quiz เตรียมสอบ CC1 RxCU83</t>
        </is>
      </c>
      <c r="S49" s="185" t="n"/>
    </row>
    <row r="50" ht="24" customHeight="1" s="49">
      <c r="A50" s="185" t="n">
        <v>48</v>
      </c>
      <c r="B50" s="186" t="n"/>
      <c r="C50" s="186" t="inlineStr">
        <is>
          <t>ผู้ป่วยมีอาการคันตาทั้งสองข้างอย่างรุนแรง ตาแดง มีขี้ตาเป็นเมื่อกใส น้ำตาไหล เปลือกตาบวม มีประวัติเป็นโรคภูมิแพ้จมูก ยาหยอดตาในกลุ่มใดที่ออกฤทธิ์เป็น Dual-action (Antihistamine ร่วมกับ Mast cell stabilizer) ที่แนะนำให้ใช้เป็นอันดับแรกในการรักษา Allergic conjunctivitis</t>
        </is>
      </c>
      <c r="D50" s="186" t="n"/>
      <c r="E50" s="186" t="inlineStr">
        <is>
          <t>Olopatadine หรือ Ketotifen</t>
        </is>
      </c>
      <c r="F50" s="186" t="inlineStr">
        <is>
          <t>Tetrahydrozoline เดี่ยวๆ</t>
        </is>
      </c>
      <c r="G50" s="186" t="inlineStr">
        <is>
          <t>Dexamethasone eyedrops</t>
        </is>
      </c>
      <c r="H50" s="186" t="inlineStr">
        <is>
          <t>Chloramphenicol eyedrops</t>
        </is>
      </c>
      <c r="I50" s="186" t="inlineStr">
        <is>
          <t>Tropicamide eyedrops</t>
        </is>
      </c>
      <c r="J50" s="185" t="inlineStr">
        <is>
          <t>1</t>
        </is>
      </c>
      <c r="K50" s="186" t="inlineStr">
        <is>
          <t>✅ คำตอบที่ถูกต้อง: ข้อ ก. Olopatadine หรือ Ketotifen
🎯 ทำไมข้อนี้ถึงถูก:
- คำตอบที่ถูกต้อง: ข้อ ก. Olopatadine หรือ Ketotifen
- ทำไมข้อนี้ถึงถูก: ยาหยอดตากลุ่ม Dual-action agents เช่น Olopatadine, Ketotifen หรือ Epinastine ออกฤทธิ์บล็อก H1 receptor บรรเทาอาการคันได้ทันที ร่วมกับยับยั้งการแตกตัวของ Mast cell ป้องกันการหลั่งสารสื่ออักเสบในระยะยาว จึงเป็น First-line of choice สำหรับ Allergic conjunctivitis
🔍 ข้ออื่นผิดเพราะอะไร:
• ข้อ ข.: Decongestant หยอดตาลดตาแดงชั่วคราวแต่เสี่ยงต่อ rebound hyperemia หากใช้เกิน 3-5 วัน
• ข้อ ค.: สเตียรอยด์หยอดตามีผลข้างเคียงเพิ่มความดันลูกตา ต้อหิน และต้อกระจก
• ข้อ ง.: ยาปฏิชีวนะไม่มีประโยชน์ในโรคภูมิแพ้
• ข้อ จ.: Tropicamide เป็นยาขยายม่านตา</t>
        </is>
      </c>
      <c r="L50" s="186" t="n"/>
      <c r="M50" s="186" t="inlineStr">
        <is>
          <t>Eye disorders</t>
        </is>
      </c>
      <c r="N50" s="186" t="inlineStr">
        <is>
          <t>Conjunctivitis</t>
        </is>
      </c>
      <c r="O50" s="185" t="inlineStr">
        <is>
          <t>Clinic</t>
        </is>
      </c>
      <c r="P50" s="186" t="inlineStr">
        <is>
          <t>รุ่น RxCU83</t>
        </is>
      </c>
      <c r="Q50" s="185" t="inlineStr">
        <is>
          <t>แบบฝึกหัด</t>
        </is>
      </c>
      <c r="R50" s="185" t="inlineStr">
        <is>
          <t>Quiz เตรียมสอบ CC1 RxCU83</t>
        </is>
      </c>
      <c r="S50" s="185" t="n"/>
    </row>
    <row r="51" ht="24" customHeight="1" s="49">
      <c r="A51" s="185" t="n">
        <v>49</v>
      </c>
      <c r="B51" s="186" t="n"/>
      <c r="C51" s="186" t="inlineStr">
        <is>
          <t>ยาหยอดตาในกลุ่มใดที่เป็น First-line drug of choice ในการรักษาโรคต้อหินมุมเปิดเรื้อรัง (Primary Open-Angle Glaucoma) เนื่องจากมีประสิทธิภาพในการลดความดันลูกตา (IOP) ได้สูงที่สุดและบริหารยาวันละ 1 ครั้งก่อนนอน</t>
        </is>
      </c>
      <c r="D51" s="186" t="n"/>
      <c r="E51" s="186" t="inlineStr">
        <is>
          <t>Prostaglandin analogs (เช่น Latanoprost, Travoprost, Bimatoprost)</t>
        </is>
      </c>
      <c r="F51" s="186" t="inlineStr">
        <is>
          <t>Beta-blockers (เช่น Timolol 0.5%)</t>
        </is>
      </c>
      <c r="G51" s="186" t="inlineStr">
        <is>
          <t>Alpha-2 agonists (เช่น Brimonidine)</t>
        </is>
      </c>
      <c r="H51" s="186" t="inlineStr">
        <is>
          <t>Carbonic anhydrase inhibitors (เช่น Dorzolamide)</t>
        </is>
      </c>
      <c r="I51" s="186" t="inlineStr">
        <is>
          <t>Cholinergic agonists (เช่น Pilocarpine)</t>
        </is>
      </c>
      <c r="J51" s="185" t="inlineStr">
        <is>
          <t>1</t>
        </is>
      </c>
      <c r="K51" s="186" t="inlineStr">
        <is>
          <t>✅ คำตอบที่ถูกต้อง: ข้อ ก. Prostaglandin analogs (เช่น Latanoprost, Travoprost, Bimatoprost)
🎯 ทำไมข้อนี้ถึงถูก:
- คำตอบที่ถูกต้อง: ข้อ ก. Prostaglandin analogs (เช่น Latanoprost, Travoprost, Bimatoprost)
- ทำไมข้อนี้ถึงถูก: Prostaglandin F2-alpha analogs เป็น First-line therapy ที่มีประสิทธิภาพสูงสุด สามารถลด IOP ได้ 25-35% โดยออกฤทธิ์เพิ่มการระบายของน้ำหล่อเลี้ยงลูกตา (Aqueous humor) ผ่านทาง Uveoscleral outflow pathway และมีความสะดวกในการใช้เพียงวันละ 1 ครั้งก่อนนอน
🔍 ข้ออื่นผิดเพราะอะไร:
• ข้อ ข.: Timolol ลดการสร้าง aqueous humor ลด IOP ได้ประมาณ 20-25% ต้องหยอดวันละ 2 ครั้งและมีข้อห้ามใช้ในหอบหืด/หัวใจเต้นช้า
• ข้อ ค. และ ง.: ลด IOP ได้น้อยกว่า (15-20%) ใช้เป็นยาทางเลือกรอง
• ข้อ จ.: Pilocarpine ต้องหยอดวันละ 3-4 ครั้งและทำให้ปวดคิ้ว รูม่านตาหดเล็ก</t>
        </is>
      </c>
      <c r="L51" s="186" t="n"/>
      <c r="M51" s="186" t="inlineStr">
        <is>
          <t>Eye disorders</t>
        </is>
      </c>
      <c r="N51" s="186" t="inlineStr">
        <is>
          <t>Glaucoma</t>
        </is>
      </c>
      <c r="O51" s="185" t="inlineStr">
        <is>
          <t>Clinic</t>
        </is>
      </c>
      <c r="P51" s="186" t="inlineStr">
        <is>
          <t>รุ่น RxCU83</t>
        </is>
      </c>
      <c r="Q51" s="185" t="inlineStr">
        <is>
          <t>แบบฝึกหัด</t>
        </is>
      </c>
      <c r="R51" s="185" t="inlineStr">
        <is>
          <t>Quiz เตรียมสอบ CC1 RxCU83</t>
        </is>
      </c>
      <c r="S51" s="185" t="n"/>
    </row>
    <row r="52" ht="24" customHeight="1" s="49">
      <c r="A52" s="185" t="n">
        <v>50</v>
      </c>
      <c r="B52" s="186" t="n"/>
      <c r="C52" s="186" t="inlineStr">
        <is>
          <t>ข้อใดคืออาการไม่พึงประสงค์เฉพาะที่เด่นชัดของการใช้ยาหยอดตากลุ่ม Prostaglandin analogs (เช่น Latanoprost) ที่ต้องแจ้งให้ผู้ป่วยทราบล่วงหน้าก่อนเริ่มใช้ยา</t>
        </is>
      </c>
      <c r="D52" s="186" t="n"/>
      <c r="E52" s="186" t="inlineStr">
        <is>
          <t>สีม่านตาคล้ำขึ้นอย่างถาวร (Iris hyperpigmentation) ขนตายาวหนาและดกขึ้น (Eyelash changes) และผิวหนังรอบดวงตาคล้ำขึ้น</t>
        </is>
      </c>
      <c r="F52" s="186" t="inlineStr">
        <is>
          <t>อาการหลอดลมหดเกร็ง หายใจไม่ออก</t>
        </is>
      </c>
      <c r="G52" s="186" t="inlineStr">
        <is>
          <t>ภาวะหัวใจเต้นช้าผิดปกติ</t>
        </is>
      </c>
      <c r="H52" s="186" t="inlineStr">
        <is>
          <t>อาการชาปลายมือปลายเท้า</t>
        </is>
      </c>
      <c r="I52" s="186" t="inlineStr">
        <is>
          <t>อาการปากแห้ง ท้องผูกอย่างรุนแรง</t>
        </is>
      </c>
      <c r="J52" s="185" t="inlineStr">
        <is>
          <t>1</t>
        </is>
      </c>
      <c r="K52" s="186" t="inlineStr">
        <is>
          <t>✅ คำตอบที่ถูกต้อง: ข้อ ก. สีม่านตาคล้ำขึ้นอย่างถาวร (Iris hyperpigmentation) ขนตายาวหนาและดกขึ้น (Eyelash changes) และผิวหนังรอบดวงตาคล้ำขึ้น
🎯 ทำไมข้อนี้ถึงถูก:
- คำตอบที่ถูกต้อง: ข้อ ก. สีม่านตาคล้ำขึ้นอย่างถาวร (Iris hyperpigmentation) ขนตายาวหนาและดกขึ้น (Eyelash changes) และผิวหนังรอบดวงตาคล้ำขึ้น
- ทำไมข้อนี้ถึงถูก: Prostaglandin analogs กระตุ้นการสร้างเม็ดสีเมลานินใน melanocytes ของม่านตา ทำให้ม่านตามีสีน้ำตาลเข้มขึ้นถาวร (โดยเฉพาะในคนตาสีอ่อน) ขนตายาวหนาดกขึ้น และอาจทำให้เกิด periorbital fat atrophy (เบ้าตาลึก)
🔍 ข้ออื่นผิดเพราะอะไร:
• ข้อ ข. และ ค.: เป็นผลข้างเคียงของยาหยอดตากลุ่ม Beta-blockers (Timolol) เมื่อยาดูดซึมเข้าร่างกาย
• ข้อ ง. และ จ.: ไม่ใช่ผลข้างเคียงของ prostaglandin analogs</t>
        </is>
      </c>
      <c r="L52" s="186" t="n"/>
      <c r="M52" s="186" t="inlineStr">
        <is>
          <t>Eye disorders</t>
        </is>
      </c>
      <c r="N52" s="186" t="inlineStr">
        <is>
          <t>Glaucoma</t>
        </is>
      </c>
      <c r="O52" s="185" t="inlineStr">
        <is>
          <t>Clinic</t>
        </is>
      </c>
      <c r="P52" s="186" t="inlineStr">
        <is>
          <t>รุ่น RxCU83</t>
        </is>
      </c>
      <c r="Q52" s="185" t="inlineStr">
        <is>
          <t>แบบฝึกหัด</t>
        </is>
      </c>
      <c r="R52" s="185" t="inlineStr">
        <is>
          <t>Quiz เตรียมสอบ CC1 RxCU83</t>
        </is>
      </c>
      <c r="S52" s="185" t="n"/>
    </row>
    <row r="53" ht="24" customHeight="1" s="49">
      <c r="A53" s="185" t="n">
        <v>51</v>
      </c>
      <c r="B53" s="186" t="n"/>
      <c r="C53" s="186" t="inlineStr">
        <is>
          <t>ในภาวะต้อหินมุมปิดเฉียบพลัน (Acute Angle-Closure Glaucoma) ซึ่งเกิดจากการที่ม่านตาเคลื่อนมาปิดกั้นทางระบาย Aqueous humor อย่างกะทันหัน ทำให้ความดันลูกตาสูงขึ้นอย่างรุนแรง (&gt; 40-50 mmHg) ยาหยอดตาในข้อใดที่ออกฤทธิ์หดรูม่านตา (Miosis) ช่วยดึงม่านตาออกจากมุมตาเพื่อเปิดทางระบายน้ำหล่อเลี้ยงลูกตา</t>
        </is>
      </c>
      <c r="D53" s="186" t="n"/>
      <c r="E53" s="186" t="inlineStr">
        <is>
          <t>Pilocarpine 1-2% eyedrops</t>
        </is>
      </c>
      <c r="F53" s="186" t="inlineStr">
        <is>
          <t>Atropine 1% eyedrops</t>
        </is>
      </c>
      <c r="G53" s="186" t="inlineStr">
        <is>
          <t>Cyclopentolate eyedrops</t>
        </is>
      </c>
      <c r="H53" s="186" t="inlineStr">
        <is>
          <t>Tropicamide eyedrops</t>
        </is>
      </c>
      <c r="I53" s="186" t="inlineStr">
        <is>
          <t>Phenylephrine eyedrops</t>
        </is>
      </c>
      <c r="J53" s="185" t="inlineStr">
        <is>
          <t>1</t>
        </is>
      </c>
      <c r="K53" s="186" t="inlineStr">
        <is>
          <t>✅ คำตอบที่ถูกต้อง: ข้อ ก. Pilocarpine 1-2% eyedrops
🎯 ทำไมข้อนี้ถึงถูก:
- คำตอบที่ถูกต้อง: ข้อ ก. Pilocarpine 1-2% eyedrops
- ทำไมข้อนี้ถึงถูก: Pilocarpine เป็น Direct cholinergic agonist กระตุ้น Muscarinic M3 receptor ทำให้เกิดการหดตัวของ Sphincter pupillae muscle เกิดภาวะรูม่านตาหดเล็ก (Miosis) ดึงโคนม่านตาออกจาก Trabecular meshwork ทำให้มุมระบายน้ำตาเปิดออกและลด IOP ได้อย่างรวดเร็ว
🔍 ข้ออื่นผิดเพราะอะไร:
• ข้อ ข., ค., ง., จ.: เป็นยาขยายม่านตา (Mydriatics / Cycloplegics) ซึ่งมี ข้อห้ามใช้เด็ดขาด ในต้อหินมุมปิด เพราะจะทำให้ม่านตาพับหนาขึ้นและอุดตันมุมตาจนความดันลูกตาพุ่งสูงวิกฤต</t>
        </is>
      </c>
      <c r="L53" s="186" t="n"/>
      <c r="M53" s="186" t="inlineStr">
        <is>
          <t>Eye disorders</t>
        </is>
      </c>
      <c r="N53" s="186" t="inlineStr">
        <is>
          <t>Glaucoma</t>
        </is>
      </c>
      <c r="O53" s="185" t="inlineStr">
        <is>
          <t>Clinic</t>
        </is>
      </c>
      <c r="P53" s="186" t="inlineStr">
        <is>
          <t>รุ่น RxCU83</t>
        </is>
      </c>
      <c r="Q53" s="185" t="inlineStr">
        <is>
          <t>แบบฝึกหัด</t>
        </is>
      </c>
      <c r="R53" s="185" t="inlineStr">
        <is>
          <t>Quiz เตรียมสอบ CC1 RxCU83</t>
        </is>
      </c>
      <c r="S53" s="185" t="n"/>
    </row>
    <row r="54" ht="24" customHeight="1" s="49">
      <c r="A54" s="185" t="n">
        <v>52</v>
      </c>
      <c r="B54" s="186"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t>
        </is>
      </c>
      <c r="C54" s="186" t="inlineStr">
        <is>
          <t>ยาหยอดตาในข้อใดมีความเหมาะสมและปลอดภัยสูงสุดในการรักษาการติดเชื้อแบคทีเรียที่ตาในผู้ป่วยรายนี้ (ซึ่งมีความเสี่ยงสูงต่อเชื้อ Pseudomonas aeruginosa)</t>
        </is>
      </c>
      <c r="D54" s="186" t="inlineStr">
        <is>
          <t>Ciprofloxacin 0.3% ophthalmic solution</t>
        </is>
      </c>
      <c r="E54" s="186" t="inlineStr">
        <is>
          <t>Ciprofloxacin 0.3% ophthalmic solution</t>
        </is>
      </c>
      <c r="F54" s="186" t="inlineStr">
        <is>
          <t>Sulfacetamide sodium 10% ophthalmic solution</t>
        </is>
      </c>
      <c r="G54" s="186" t="inlineStr">
        <is>
          <t>Prednisolone acetate 1% ophthalmic suspension</t>
        </is>
      </c>
      <c r="H54" s="186" t="inlineStr">
        <is>
          <t>Acyclovir 3% ophthalmic ointment</t>
        </is>
      </c>
      <c r="I54" s="186" t="inlineStr">
        <is>
          <t>Antazoline hydrochloride + Tetrahydrozoline ophthalmic solution</t>
        </is>
      </c>
      <c r="J54" s="185" t="inlineStr">
        <is>
          <t>1</t>
        </is>
      </c>
      <c r="K54" s="186" t="inlineStr">
        <is>
          <t>✅ คำตอบที่ถูกต้อง: ข้อ ก. Ciprofloxacin 0.3% ophthalmic solution
🎯 ทำไมข้อนี้ถึงถูก:
🎯 ทำไมข้อนี้ถึงถูก: ผู้ป่วยที่ใส่คอนแทคเลนส์แล้วเกิดการติดเชื้อที่ตา (Bacterial Keratitis / Conjunctivitis) มีความเสี่ยงสูงอย่างยิ่งต่อเชื้อแกรมลบที่รุนแรง โดยเฉพาะ Pseudomonas aeruginosa ยาหยอดตาอันดับแรกต้องครอบคลุมเชื้อดังกล่าว ได้แก่ Topical Fluoroquinolones เช่น Ciprofloxacin หรือ Moxifloxacin อีกทั้ง Ciprofloxacin ปลอดภัยในผู้ป่วยที่มีประวัติแพ้ยาซัลฟา
🔍 ข้ออื่นผิดเพราะอะไร:
• ข้อ ข.: Sulfacetamide sodium เป็นยาในกลุ่ม Sulfonamide มีข้อห้ามใช้อย่างเด็ดขาดในผู้ป่วยที่มีประวัติแพ้ยา Co-trimoxazole แบบ SJS เนื่องจากเสี่ยงต่อการเกิด Severe Cutaneous Adverse Reactions ซ้ำซ้อน
• ข้อ ค.: Prednisolone เป็นสเตียรอยด์ มีข้อห้ามใช้ในการติดเชื้อแบคทีเรียที่ยังไม่ได้รับการควบคุม เพราะจะกดภูมิคุ้มกันและทำให้แผลที่กระจกตาทะลุได้
• ข้อ ง.: Acyclovir ใช้รักษาการติดเชื้อไวรัส เช่น Herpes simplex keratitis ไม่มีผลต่อแบคทีเรียแกรมลบ
• ข้อ จ.: Antazoline + Tetrahydrozoline เป็นยาลดอาการแพ้และหดหลอดลม ไม่ใช่ยาต้านจุลชีพ ไม่สามารถรักษาการติดเชื้อแบคทีเรียได้</t>
        </is>
      </c>
      <c r="L54" s="186" t="inlineStr">
        <is>
          <t>Intermediate</t>
        </is>
      </c>
      <c r="M54" s="186" t="inlineStr">
        <is>
          <t>Eye disorders</t>
        </is>
      </c>
      <c r="N54" s="186" t="inlineStr">
        <is>
          <t>Bacterial Conjunctivitis &amp; Contact Lens-Related Infections</t>
        </is>
      </c>
      <c r="O54" s="185" t="inlineStr">
        <is>
          <t>Clinic</t>
        </is>
      </c>
      <c r="P54" s="186" t="inlineStr">
        <is>
          <t>[RECONSTRUCTED: ปรับแต่งและเติมเต็มบริบทโจทย์/ตัวเลือกเพื่อความสมบูรณ์] ข้อสอบจริง PLE-CC1 ปี 2567 ข้อ 29</t>
        </is>
      </c>
      <c r="Q54" s="185" t="inlineStr">
        <is>
          <t>ข้อสอบจริง</t>
        </is>
      </c>
      <c r="R54" s="185" t="inlineStr">
        <is>
          <t>2567</t>
        </is>
      </c>
      <c r="S54" s="185" t="inlineStr">
        <is>
          <t>CASE_2567_EYE_01</t>
        </is>
      </c>
    </row>
    <row r="55" ht="24" customHeight="1" s="49">
      <c r="A55" s="185" t="n">
        <v>53</v>
      </c>
      <c r="B55" s="186"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t>
        </is>
      </c>
      <c r="C55" s="186" t="inlineStr">
        <is>
          <t>จากประวัติการแพ้ยา Co-trimoxazole อย่างรุนแรงแบบ Stevens-Johnson Syndrome (SJS) ของผู้ป่วย แพทย์และเภสัชกรควรระมัดระวังและ หลีกเลี่ยง การใช้ยาหยอดตาหรือส่วนประกอบในสูตรตำรับข้อใดโดยเด็ดขาด เนื่องจากมีความเสี่ยงต่อการเกิดปฏิกิริยาแพ้ยาข้ามกลุ่มรุนแรง (Cross-reactivity)</t>
        </is>
      </c>
      <c r="D55" s="186" t="inlineStr">
        <is>
          <t>Sulfacetamide sodium eye drops</t>
        </is>
      </c>
      <c r="E55" s="186" t="inlineStr">
        <is>
          <t>Sulfacetamide sodium eye drops</t>
        </is>
      </c>
      <c r="F55" s="186" t="inlineStr">
        <is>
          <t>Ciprofloxacin eye drops</t>
        </is>
      </c>
      <c r="G55" s="186" t="inlineStr">
        <is>
          <t>Polymyxin B sulfate eye drops</t>
        </is>
      </c>
      <c r="H55" s="186" t="inlineStr">
        <is>
          <t>Dexamethasone sodium phosphate eye drops</t>
        </is>
      </c>
      <c r="I55" s="186" t="inlineStr">
        <is>
          <t>Antazoline hydrochloride eye drops</t>
        </is>
      </c>
      <c r="J55" s="185" t="inlineStr">
        <is>
          <t>1</t>
        </is>
      </c>
      <c r="K55" s="186" t="inlineStr">
        <is>
          <t>✅ คำตอบที่ถูกต้อง: ข้อ ก. Sulfacetamide sodium eye drops
🎯 ทำไมข้อนี้ถึงถูก:
🎯 ทำไมข้อนี้ถึงถูก: Co-trimoxazole ประกอบด้วย Sulfamethoxazole ซึ่งมีโครงสร้างแกนเป็น Sulfonamide เช่นเดียวกับยาหยอดตา Sulfacetamide sodium ผู้ป่วยที่มีประวัติแพ้ยาซัลฟารุนแรงแบบ SJS มีความเสี่ยงสูงมากที่จะเกิดปฏิกิริยาแพ้ยาข้ามกลุ่มที่รุนแรงถึงแก่ชีวิต จึงเป็นข้อห้ามใช้เด็ดขาดสำหรับยาหยอดตาที่มีส่วนประกอบของ Sulfonamides
🔍 ข้ออื่นผิดเพราะอะไร:
• ข้อ ข.: Ciprofloxacin เป็นยากลุ่ม Fluoroquinolone โครงสร้างไม่เกี่ยวข้องกับกลุ่มซัลฟา สามารถใช้ได้อย่างปลอดภัย
• ข้อ ค.: Polymyxin B เป็นยาปฏิชีวนะกลุ่ม Polypeptide ไม่มีโครงสร้างซัลโฟนาไมด์
• ข้อ ง.: Dexamethasone เป็น Corticosteroid ไม่มีโครงสร้างซัลฟา (แม้จะมีข้อควรระวังเรื่องการติดเชื้อ แต่ไม่ใช่เรื่องการแพ้ข้ามกลุ่มซัลฟา)
• ข้อ จ.: Antazoline เป็นยากลุ่ม Antihistamine ชนิด Ethylenediamine derivative ไม่มีการแพ้ข้ามกลุ่มกับซัลฟา</t>
        </is>
      </c>
      <c r="L55" s="186" t="inlineStr">
        <is>
          <t>Intermediate</t>
        </is>
      </c>
      <c r="M55" s="186" t="inlineStr">
        <is>
          <t>Eye disorders</t>
        </is>
      </c>
      <c r="N55" s="186" t="inlineStr">
        <is>
          <t>Sulfonamide Cross-Reactivity in Ophthalmic Preparations</t>
        </is>
      </c>
      <c r="O55" s="185" t="inlineStr">
        <is>
          <t>Clinic</t>
        </is>
      </c>
      <c r="P55" s="186" t="inlineStr">
        <is>
          <t>[RECONSTRUCTED: ปรับแต่งและเติมเต็มบริบทโจทย์/ตัวเลือกเพื่อความสมบูรณ์] ข้อสอบจริง PLE-CC1 ปี 2567 ข้อ 30</t>
        </is>
      </c>
      <c r="Q55" s="185" t="inlineStr">
        <is>
          <t>ข้อสอบจริง</t>
        </is>
      </c>
      <c r="R55" s="185" t="inlineStr">
        <is>
          <t>2567</t>
        </is>
      </c>
      <c r="S55" s="185" t="inlineStr">
        <is>
          <t>CASE_2567_EYE_01</t>
        </is>
      </c>
    </row>
    <row r="56">
      <c r="A56" s="185" t="n">
        <v>54</v>
      </c>
      <c r="B56" s="186"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t>
        </is>
      </c>
      <c r="C56" s="186" t="inlineStr">
        <is>
          <t>คำแนะนำในการปฏิบัติตนและการใช้ยาข้อใด มีความถูกต้องและเหมาะสมที่สุด สำหรับผู้ป่วยรายนี้</t>
        </is>
      </c>
      <c r="D56" s="186" t="inlineStr">
        <is>
          <t>ควรงดการสวมใส่คอนแทคเลนส์โดยเด็ดขาดตลอดระยะเวลาที่มีการติดเชื้อที่ตา และหลีกเลี่ยงการใช้น้ำตาเทียมที่มีสารกันเสีย Benzalkonium Chloride (BAK) ร่วมกับคอนแทคเลนส์</t>
        </is>
      </c>
      <c r="E56" s="186" t="inlineStr">
        <is>
          <t>ควรงดการสวมใส่คอนแทคเลนส์โดยเด็ดขาดตลอดระยะเวลาที่มีการติดเชื้อที่ตา และหลีกเลี่ยงการใช้น้ำตาเทียมที่มีสารกันเสีย Benzalkonium Chloride (BAK) ร่วมกับคอนแทคเลนส์</t>
        </is>
      </c>
      <c r="F56" s="186" t="inlineStr">
        <is>
          <t>สามารถล้างทำความสะอาดและแช่คอนแทคเลนส์ด้วยน้ำประปาหรือน้ำเกลือธรรมดาได้หากไม่มีน้ำยาล้างเฉพาะ</t>
        </is>
      </c>
      <c r="G56" s="186" t="inlineStr">
        <is>
          <t>สามารถใช้ยาป้ายตาหรือยาหยอดตาฆ่าเชื้อขณะสวมใส่คอนแทคเลนส์ได้ตามปกติเพื่อป้องกันเชื้อกระจาย</t>
        </is>
      </c>
      <c r="H56" s="186" t="inlineStr">
        <is>
          <t>โรคนี้เป็นการระคายเคืองทั่วไปจากน้ำเกลือ สามารถหายได้เองโดยไม่ต้องใช้ยาปฏิชีวนะหยอดตา</t>
        </is>
      </c>
      <c r="I56" s="186" t="inlineStr">
        <is>
          <t>สามารถนำคอนแทคเลนส์คู่เดิมที่แช่น้ำเกลือกลับมาใช้ใหม่ได้ทันทีหลังหยอดยาครบ 24 ชั่วโมง</t>
        </is>
      </c>
      <c r="J56" s="185" t="inlineStr">
        <is>
          <t>1</t>
        </is>
      </c>
      <c r="K56" s="186" t="inlineStr">
        <is>
          <t>✅ คำตอบที่ถูกต้อง: ข้อ ก. ควรงดการสวมใส่คอนแทคเลนส์โดยเด็ดขาดตลอดระยะเวลาที่มีการติดเชื้อที่ตา และหลีกเลี่ยงการใช้น้ำตาเทียมที่มีสารกันเสีย Benzalkonium Chloride (BAK) ร่วมกับคอนแทคเลนส์
🎯 ทำไมข้อนี้ถึงถูก:
🎯 ทำไมข้อนี้ถึงถูก: ในผู้ป่วยที่มีการติดเชื้อที่กระจกตาหรือเยื่อบุตา ต้องหยุดใส่คอนแทคเลนส์ทันทีจนกว่าการติดเชื้อจะหายสนิทและได้รับการยืนยันจากจักษุแพทย์ นอกจากนี้ สารกันเสีย Benzalkonium chloride (BAK) ในน้ำตาเทียมสามารถถูกดูดซับเข้าสู่เนื้อคอนแทคเลนส์ชนิดนิ่ม (Soft lens) ทำให้เลนส์เสียสภาพและปลดปล่อยสารพิษระคายเคืองต่อกระจกตาอย่างต่อเนื่อง จึงต้องหลีกเลี่ยง
🔍 ข้ออื่นผิดเพราะอะไร:
• ข้อ ข.: ห้ามใช้น้ำประปาหรือน้ำเกลือธรรมดาแช่คอนแทคเลนส์เด็ดขาด เพราะไม่มีสารฆ่าเชื้อ เสี่ยงต่อการติดเชื้อ Acanthamoeba และ Pseudomonas
• ข้อ ค.: ห้ามหยอดยาหรือป้ายยาขณะใส่คอนแทคเลนส์ เพราะตัวยาและสารกันเสียจะสะสมในเลนส์และทำให้การรักษาไม่ได้ผล
• ข้อ ง.: มีขี้ตาสีเหลืองข้นและใส่คอนแทคเลนส์ เป็นสัญญาณของการติดเชื้อแบคทีเรียที่ต้องได้รับยาปฏิชีวนะหยอดตาโดยเร็วเพื่อป้องกันแผลกระจกตาทะลุ
• ข้อ จ.: คอนแทคเลนส์คู่ที่ปนเปื้อนเชื้อแล้วควรทิ้งทันที ห้ามนำกลับมาใช้อีก</t>
        </is>
      </c>
      <c r="L56" s="186" t="inlineStr">
        <is>
          <t>Intermediate</t>
        </is>
      </c>
      <c r="M56" s="186" t="inlineStr">
        <is>
          <t>Eye disorders</t>
        </is>
      </c>
      <c r="N56" s="186" t="inlineStr">
        <is>
          <t>Ophthalmic Counseling &amp; Contact Lens Hygiene</t>
        </is>
      </c>
      <c r="O56" s="185" t="inlineStr">
        <is>
          <t>Clinic</t>
        </is>
      </c>
      <c r="P56" s="186" t="inlineStr">
        <is>
          <t>[RECONSTRUCTED: ปรับแต่งและเติมเต็มบริบทโจทย์/ตัวเลือกเพื่อความสมบูรณ์] ข้อสอบจริง PLE-CC1 ปี 2567 ข้อ 31</t>
        </is>
      </c>
      <c r="Q56" s="185" t="inlineStr">
        <is>
          <t>ข้อสอบจริง</t>
        </is>
      </c>
      <c r="R56" s="185" t="inlineStr">
        <is>
          <t>2567</t>
        </is>
      </c>
      <c r="S56" s="185" t="inlineStr">
        <is>
          <t>CASE_2567_EYE_01</t>
        </is>
      </c>
    </row>
    <row r="57">
      <c r="A57" s="185" t="n">
        <v>55</v>
      </c>
      <c r="B57" s="186" t="inlineStr">
        <is>
          <t>ผู้ป่วยชายไทย อายุ 28 ปี มาพบเภสัชกรที่ร้านยาด้วยอาการตาแดง คันตาทั้งสองข้าง น้ำตาไหล มีอาการคันจมูกร่วมด้วย ตรวจพบขี้ตาสีขาวขุ่นอมใส ไม่มีขี้ตาเป็นหนองเหนียวเขียวข้น อาการจะเป็นมากเป็นพิเศษเมื่อสัมผัสฝุ่นหรือละอองเกสร</t>
        </is>
      </c>
      <c r="C57" s="186" t="inlineStr">
        <is>
          <t>จากลักษณะอาการของผู้ป่วย ยาหยอดตาในข้อใดมีความเหมาะสมที่สุดสำหรับการรักษาอาการแพ้ที่ตาเฉียบพลันในเบื้องต้น</t>
        </is>
      </c>
      <c r="D57" s="186" t="n"/>
      <c r="E57" s="186" t="inlineStr">
        <is>
          <t>Dexamethasone + Neomycin eye drops</t>
        </is>
      </c>
      <c r="F57" s="186" t="inlineStr">
        <is>
          <t>Neomycin + Polymyxin B eye drops</t>
        </is>
      </c>
      <c r="G57" s="186" t="inlineStr">
        <is>
          <t>Tobramycin eye ointment</t>
        </is>
      </c>
      <c r="H57" s="186" t="inlineStr">
        <is>
          <t>Tobramycin + Dexamethasone eye drops</t>
        </is>
      </c>
      <c r="I57" s="186" t="inlineStr">
        <is>
          <t>Antazoline + Tetrahydrozoline eye drops</t>
        </is>
      </c>
      <c r="J57" s="185" t="inlineStr">
        <is>
          <t>5</t>
        </is>
      </c>
      <c r="K57" s="186" t="inlineStr">
        <is>
          <t>✅ คำตอบที่ถูกต้อง: ข้อ จ. Antazoline + Tetrahydrozoline eye drops
🎯 ทำไมข้อนี้ถึงถูก:
ผู้ป่วยมีอาการของโรคเยื่อบุตาอักเสบจากภูมิแพ้ (Allergic conjunctivitis) ได้แก่ คันตาเด่นทั้งสองข้าง มีน้ำตาไหล คันจมูก และสัมพันธ์กับสิ่งกระตุ้น (ฝุ่น) ยาหยอดตาสูตรผสมระหว่าง Antihistamine (Antazoline ช่วยลดอาการคัน) และ Decongestant/Vasoconstrictor (Tetrahydrozoline ช่วยหดหลอดเลือดลดตาแดง) เป็นยาทางเลือกแรกที่ออกฤทธิ์เร็วและเหมาะสมที่สุดในการบรรเทาอาการในระยะสั้น
🔍 ข้ออื่นผิดเพราะอะไร:
• ข้อ ก. ข. ค. และ ง. ผิดเพราะ: เป็นยาปฏิชีวนะฆ่าเชื้อแบคทีเรียหรือผสมสเตียรอยด์ ซึ่งไม่มีข้อบ่งใช้ใน Allergic conjunctivitis ที่ไม่มีการติดเชื้อแบคทีเรีย และการใช้สเตียรอยด์หยอดตาโดยไม่จำเป็นเสี่ยงต่อการเกิดต้อหิน (Glaucoma) ต้อกระจก และการติดเชื้อรุนแรง</t>
        </is>
      </c>
      <c r="L57" s="186" t="n"/>
      <c r="M57" s="186" t="inlineStr">
        <is>
          <t>Eye disorder</t>
        </is>
      </c>
      <c r="N57" s="186" t="inlineStr">
        <is>
          <t>Allergic Conjunctivitis Pharmacotherapy</t>
        </is>
      </c>
      <c r="O57" s="185" t="inlineStr">
        <is>
          <t>Clinic</t>
        </is>
      </c>
      <c r="P57" s="186" t="inlineStr">
        <is>
          <t>ข้อสอบจริง PLE-CC1 ปี 2566 Day 1 ข้อ 45 [CASE_2566_EYE_01]</t>
        </is>
      </c>
      <c r="Q57" s="185" t="inlineStr">
        <is>
          <t>ข้อสอบจริง</t>
        </is>
      </c>
      <c r="R57" s="185" t="inlineStr">
        <is>
          <t>2566 Day 1</t>
        </is>
      </c>
      <c r="S57" s="185" t="inlineStr">
        <is>
          <t>CASE_2566_EYE_01</t>
        </is>
      </c>
    </row>
    <row r="58">
      <c r="A58" s="185" t="n">
        <v>56</v>
      </c>
      <c r="B58" s="186" t="inlineStr">
        <is>
          <t>ผู้ป่วยชายไทย อายุ 28 ปี มาพบเภสัชกรที่ร้านยาด้วยอาการตาแดง คันตาทั้งสองข้าง น้ำตาไหล มีอาการคันจมูกร่วมด้วย ตรวจพบขี้ตาสีขาวขุ่นอมใส ไม่มีขี้ตาเป็นหนองเหนียวเขียวข้น อาการจะเป็นมากเป็นพิเศษเมื่อสัมผัสฝุ่นหรือละอองเกสร</t>
        </is>
      </c>
      <c r="C58" s="186" t="inlineStr">
        <is>
          <t>คำแนะนำด้านการปฏิบัติตัวแบบไม่ใช้ยา (Non-pharmacological counseling) ในข้อใดเหมาะสมและช่วยบรรเทาอาการแพ้ที่ตาได้ดีที่สุด</t>
        </is>
      </c>
      <c r="D58" s="186" t="n"/>
      <c r="E58" s="186" t="inlineStr">
        <is>
          <t>ใช้น้ำยาล้างตาเปิดตาแล้วล้างตาบ่อยๆ ตลอดวัน</t>
        </is>
      </c>
      <c r="F58" s="186" t="inlineStr">
        <is>
          <t>ให้ประคบอุ่นที่ดวงตาด้วยผ้าชุบน้ำร้อนจัด</t>
        </is>
      </c>
      <c r="G58" s="186" t="inlineStr">
        <is>
          <t>ให้สังเกตสิ่งกระตุ้นแล้วหลีกเลี่ยง ร่วมกับการประคบเย็นที่ดวงตา (Cold compression)</t>
        </is>
      </c>
      <c r="H58" s="186" t="inlineStr">
        <is>
          <t>ขยี้ตาแรงๆ ทันทีที่รู้สึกคันเพื่อกระตุ้นต่อมน้ำตา</t>
        </is>
      </c>
      <c r="I58" s="186" t="inlineStr">
        <is>
          <t>ใช้น้ำประปาฉีดล้างตาเป็นประจำทุกชั่วโมง</t>
        </is>
      </c>
      <c r="J58" s="185" t="inlineStr">
        <is>
          <t>3</t>
        </is>
      </c>
      <c r="K58" s="186" t="inlineStr">
        <is>
          <t>✅ คำตอบที่ถูกต้อง: ข้อ ค. ให้สังเกตสิ่งกระตุ้นแล้วหลีกเลี่ยง ร่วมกับการประคบเย็นที่ดวงตา (Cold compression)
🎯 ทำไมข้อนี้ถึงถูก:
การประคบเย็น (Cold compression) บริเวณรอบดวงตาช่วยทำให้หลอดเลือดหดตัว ลดการหลั่งสารสื่อการอักเสบ และบรรเทาอาการคันและบวมได้อย่างมีประสิทธิภาพ ร่วมกับการหลีกเลี่ยงสิ่งกระตุ้น (Allergen avoidance) เช่น ฝุ่นละออง ควัน หรือเกสรดอกไม้ และงดการขยี้ตาโดยเด็ดขาดเพราะการขยี้ตาจะกระตุ้นให้ Mast cell แตกตัวหลั่ง Histamine มากขึ้น
🔍 ข้ออื่นผิดเพราะอะไร:
• ข้อ ก. และ จ. ผิดเพราะ: การล้างตาบ่อยๆ จะชะล้างเมื่อกธรรมชาติและสารต้านจุลชีพในน้ำตาออก ทำให้เยื่อบุตาแห้งและระคายเคืองมากขึ้น
• ข้อ ข. ผิดเพราะ: การประคบร้อนจะทำให้หลอดเลือดขยายตัว กระตุ้นการอักเสบ และเพิ่มอาการคันตาให้รุนแรงขึ้น
• ข้อ ง. ผิดเพราะ: การขยี้ตาทำให้ Mast cells แตกตัวและเสี่ยงต่อการเกิดกระจกตาถลอก (Corneal abrasion)</t>
        </is>
      </c>
      <c r="L58" s="186" t="n"/>
      <c r="M58" s="186" t="inlineStr">
        <is>
          <t>Eye disorder</t>
        </is>
      </c>
      <c r="N58" s="186" t="inlineStr">
        <is>
          <t>Allergic Conjunctivitis Non-Pharm Counseling</t>
        </is>
      </c>
      <c r="O58" s="185" t="inlineStr">
        <is>
          <t>Clinic</t>
        </is>
      </c>
      <c r="P58" s="186" t="inlineStr">
        <is>
          <t>ข้อสอบจริง PLE-CC1 ปี 2566 Day 1 ข้อ 46 [CASE_2566_EYE_01]</t>
        </is>
      </c>
      <c r="Q58" s="185" t="inlineStr">
        <is>
          <t>ข้อสอบจริง</t>
        </is>
      </c>
      <c r="R58" s="185" t="inlineStr">
        <is>
          <t>2566 Day 1</t>
        </is>
      </c>
      <c r="S58" s="185" t="inlineStr">
        <is>
          <t>CASE_2566_EYE_01</t>
        </is>
      </c>
    </row>
    <row r="59">
      <c r="A59" s="185" t="n">
        <v>57</v>
      </c>
      <c r="B59" s="186" t="inlineStr">
        <is>
          <t>ผู้ป่วยชายไทยอายุ 35 ปี มาพบแพทย์ด้วยอาการมีตุ่มนูนแดงอักเสบและเจ็บปวดบริเวณเปลือกตาข้างซ้าย รู้สึกปวดตุบๆ คล้ายมีหัวฝีที่ขอบเปลือกตา ลืมตาได้ไม่เต็มที่ มีขี้ตาเป็นเมื่อกสีขาวเหลือง ตาแดง เคืองตา และมีน้ำตาไหล</t>
        </is>
      </c>
      <c r="C59" s="186" t="inlineStr">
        <is>
          <t>จากลักษณะอาการของผู้ป่วย เข้าได้กับการวินิจฉัยโรคทางตาในข้อใดมากที่สุด</t>
        </is>
      </c>
      <c r="D59" s="186" t="n"/>
      <c r="E59" s="186" t="inlineStr">
        <is>
          <t>โรคตากุ้งยิง (Hordeolum / Stye)</t>
        </is>
      </c>
      <c r="F59" s="186" t="inlineStr">
        <is>
          <t>เยื่อบุตาอักเสบจากภูมิแพ้ (Allergic conjunctivitis)</t>
        </is>
      </c>
      <c r="G59" s="186" t="inlineStr">
        <is>
          <t>เยื่อบุตาอักเสบจากเชื้อไวรัส (Viral conjunctivitis)</t>
        </is>
      </c>
      <c r="H59" s="186" t="inlineStr">
        <is>
          <t>โรคริดสีดวงตา (Trachoma)</t>
        </is>
      </c>
      <c r="I59" s="186" t="inlineStr">
        <is>
          <t>ภาวะเปลือกตาบวมน้ำจากโรคไต (Lid edema)</t>
        </is>
      </c>
      <c r="J59" s="185" t="inlineStr">
        <is>
          <t>1</t>
        </is>
      </c>
      <c r="K59" s="186" t="inlineStr">
        <is>
          <t>✅ คำตอบที่ถูกต้อง: ข้อ ก. โรคตากุ้งยิง (Hordeolum / Stye)
🎯 ทำไมข้อนี้ถึงถูก:
ลักษณะอาการมีตุ่มนูนแดง เจ็บ ปวดบวม คล้ายมีหัวฝีหนองที่บริเวณขอบเปลือกตา (External hordeolum เกิดที่ต่อม Zeis หรือ Moll) หรือที่แผ่นเปลือกตาด้านใน (Internal hordeolum เกิดที่ต่อม Meibomian) ร่วมกับมีขี้ตาเป็นหนองสีขาวเหลืองและเคืองตา เป็นลักษณะเฉพาะของการติดเชื้อแบคทีเรียเฉียบพลันที่ต่อมบริเวณเปลือกตา เรียกว่า โรคตากุ้งยิง (Hordeolum)
🔍 ข้ออื่นผิดเพราะอะไร:
• ข้อ ข. เยื่อบุตาอักเสบจากภูมิแพ้ จะมีอาการคันตาเด่นชัด ตาแดงสองข้าง ขี้ตาใสเป็นเมื่อกเหนียว ไม่มีตุ่มหนองเจ็บคล้ายฝี
• ข้อ ค. เยื่อบุตาอักเสบจากไวรัส ตาแดง เคืองตา มีน้ำตาไหลใส ต่อมน้ำเหลืองหน้าหูโต ไม่มีตุ่มหนองที่เปลือกตา
• ข้อ ง. Trachoma เกิดจาก Chlamydia มีตุ่ม Follicles ที่เยื่อบุตาบน
• ข้อ จ. Lid edema จากโรคไต จะบวมฉุสองข้าง ไม่แดง ไม่เจ็บ และไม่มีหนอง</t>
        </is>
      </c>
      <c r="L59" s="186" t="n"/>
      <c r="M59" s="186" t="inlineStr">
        <is>
          <t>Eye disorder</t>
        </is>
      </c>
      <c r="N59" s="186" t="inlineStr">
        <is>
          <t>Hordeolum (Stye) Diagnosis &amp; Pathophysiology</t>
        </is>
      </c>
      <c r="O59" s="185" t="inlineStr">
        <is>
          <t>Clinic</t>
        </is>
      </c>
      <c r="P59" s="186" t="inlineStr">
        <is>
          <t>ข้อสอบจริง PLE-CC1 ปี 2566 Day 2 ข้อ 57 [CASE_2566_HORDEOLUM_01]</t>
        </is>
      </c>
      <c r="Q59" s="185" t="inlineStr">
        <is>
          <t>ข้อสอบจริง</t>
        </is>
      </c>
      <c r="R59" s="185" t="inlineStr">
        <is>
          <t>2566 Day 2</t>
        </is>
      </c>
      <c r="S59" s="185" t="inlineStr">
        <is>
          <t>CASE_2566_HORDEOLUM_01</t>
        </is>
      </c>
    </row>
    <row r="60">
      <c r="A60" s="185" t="n">
        <v>58</v>
      </c>
      <c r="B60" s="186" t="inlineStr">
        <is>
          <t>ผู้ป่วยชายไทยอายุ 35 ปี ได้รับการวินิจฉัยเป็นโรคตากุ้งยิงชนิดเฉียบพลัน (Acute hordeolum) ที่เปลือกตาซ้าย</t>
        </is>
      </c>
      <c r="C60" s="186" t="inlineStr">
        <is>
          <t>เชื้อจุลชีพก่อโรคชนิดใดเป็นสาเหตุสำคัญที่พบได้บ่อยที่สุดของการเกิดโรคตากุ้งยิง</t>
        </is>
      </c>
      <c r="D60" s="186" t="n"/>
      <c r="E60" s="186" t="inlineStr">
        <is>
          <t>Neisseria gonorrhoeae</t>
        </is>
      </c>
      <c r="F60" s="186" t="inlineStr">
        <is>
          <t>Chlamydia trachomatis</t>
        </is>
      </c>
      <c r="G60" s="186" t="inlineStr">
        <is>
          <t>Adenovirus</t>
        </is>
      </c>
      <c r="H60" s="186" t="inlineStr">
        <is>
          <t>Staphylococcus aureus</t>
        </is>
      </c>
      <c r="I60" s="186" t="inlineStr">
        <is>
          <t>Pseudomonas aeruginosa</t>
        </is>
      </c>
      <c r="J60" s="185" t="inlineStr">
        <is>
          <t>4</t>
        </is>
      </c>
      <c r="K60" s="186" t="inlineStr">
        <is>
          <t>✅ คำตอบที่ถูกต้อง: ข้อ ง. Staphylococcus aureus
🎯 ทำไมข้อนี้ถึงถูก:
เชื้อแบคทีเรียที่เป็นสาเหตุหลักของการเกิดโรคตากุ้งยิง (Hordeolum) มากกว่า 90-95% ของผู้ป่วย คือ Staphylococcus aureus ซึ่งเป็นเชื้อประจำถิ่น (Normal flora) บนผิวหนังและขอบเปลือกตา เมื่อเกิดการอุดตันของท่อต่อมไขมันที่เปลือกตา (Meibomian gland หรือ Zeis gland) เชื้อจะแบ่งตัวเพิ่มจำนวนและสร้างเอนไซม์ Coagulase และสารพิษทำให้เกิดการอักเสบเป็นหนองเฉียบพลัน
🔍 ข้ออื่นผิดเพราะอะไร:
• ข้อ ก. N. gonorrhoeae ก่อให้เกิดเยื่อบุตาอักเสบเป็นหนองรุนแรงในทารกแรกเกิดหรือผู้ใหญ่ (Hyperacute purulent conjunctivitis)
• ข้อ ข. C. trachomatis ก่อโรคริดสีดวงตาและ Inclusion conjunctivitis
• ข้อ ค. Adenovirus เป็นสาเหตุหลักของโรคตาแดงจากไวรัส (Epidemic keratoconjunctivitis)
• ข้อ จ. P. aeruginosa มักก่อให้เกิดแผลที่กระจกตา (Bacterial keratitis) ในผู้ใส่คอนแทคเลนส์</t>
        </is>
      </c>
      <c r="L60" s="186" t="n"/>
      <c r="M60" s="186" t="inlineStr">
        <is>
          <t>Eye disorder</t>
        </is>
      </c>
      <c r="N60" s="186" t="inlineStr">
        <is>
          <t>Hordeolum Microbiology &amp; Staphylococcal Infection</t>
        </is>
      </c>
      <c r="O60" s="185" t="inlineStr">
        <is>
          <t>Clinic</t>
        </is>
      </c>
      <c r="P60" s="186" t="inlineStr">
        <is>
          <t>ข้อสอบจริง PLE-CC1 ปี 2566 Day 2 ข้อ 58 [CASE_2566_HORDEOLUM_01]</t>
        </is>
      </c>
      <c r="Q60" s="185" t="inlineStr">
        <is>
          <t>ข้อสอบจริง</t>
        </is>
      </c>
      <c r="R60" s="185" t="inlineStr">
        <is>
          <t>2566 Day 2</t>
        </is>
      </c>
      <c r="S60" s="185" t="inlineStr">
        <is>
          <t>CASE_2566_HORDEOLUM_01</t>
        </is>
      </c>
    </row>
    <row r="61">
      <c r="A61" s="185" t="n">
        <v>59</v>
      </c>
      <c r="B61" s="186" t="inlineStr">
        <is>
          <t>ผู้ป่วยชายไทยอายุ 35 ปี เริ่มมีอาการตากุ้งยิง (Hordeolum) บวมแดงเจ็บที่เปลือกตาซ้ายในระยะเริ่มต้น</t>
        </is>
      </c>
      <c r="C61" s="186" t="inlineStr">
        <is>
          <t>ข้อใดเป็นคำแนะนำในการปฏิบัติตัวและการดูแลตนเองเบื้องต้นที่ถูกต้องและเหมาะสมที่สุดสำหรับผู้ป่วยรายนี้</t>
        </is>
      </c>
      <c r="D61" s="186" t="n"/>
      <c r="E61" s="186" t="inlineStr">
        <is>
          <t>ใช้ผ้าสะอาดชุบน้ำเย็นจัดประคบเปลือกตาครั้งละ 15 นาที วันละ 4 ครั้ง</t>
        </is>
      </c>
      <c r="F61" s="186" t="inlineStr">
        <is>
          <t>ใช้ผ้าสะอาดชุบน้ำอุ่นประคบบริเวณเปลือกตานาน 10-15 นาที วันละ 3-4 ครั้ง ร่วมกับการนวดเบาๆ เพื่อช่วยระบายไขมันและหนอง</t>
        </is>
      </c>
      <c r="G61" s="186" t="inlineStr">
        <is>
          <t>ใช้น้ำยาล้างตาเปิดล้างตาทุก 1-2 ชั่วโมงเพื่อชะล้างเชื้อแบคทีเรีย</t>
        </is>
      </c>
      <c r="H61" s="186" t="inlineStr">
        <is>
          <t>ใช้เข็มสะอาดสะกิดหัวหนองที่เปลือกตาออกด้วยตนเองทันทีเพื่อลดความดัน</t>
        </is>
      </c>
      <c r="I61" s="186" t="inlineStr">
        <is>
          <t>งดรับประทานอาหารประเภทไขมันและเนื้อสัตว์ทุกชนิดเพื่อลดการผลิตไขมันที่เปลือกตา</t>
        </is>
      </c>
      <c r="J61" s="185" t="inlineStr">
        <is>
          <t>2</t>
        </is>
      </c>
      <c r="K61" s="186" t="inlineStr">
        <is>
          <t>✅ คำตอบที่ถูกต้อง: ข้อ ข. ใช้ผ้าสะอาดชุบน้ำอุ่นประคบบริเวณเปลือกตานาน 10-15 นาที วันละ 3-4 ครั้ง ร่วมกับการนวดเบาๆ เพื่อช่วยระบายไขมันและหนอง
🎯 ทำไมข้อนี้ถึงถูก:
การดูแลรักษาโรคตากุ้งยิงในระยะแรกที่สำคัญและมีประสิทธิภาพที่สุด คือ การประคบอุ่น (Warm compression) โดยใช้ผ้าสะอาดชุบน้ำอุ่น (อุณหภูมิประมาณ 40-45 องศาเซลเซียส) วางทาบที่เปลือกตานาน 10-15 นาที วันละ 3-4 ครั้ง ความร้อนจะช่วยละลายไขมันที่อุดตันในท่อต่อม เพิ่มการไหลเวียนเลือด และช่วยให้หัวฝีหนองแตกและระบายออกเองตามธรรมชาติอย่างปลอดภัย
🔍 ข้ออื่นผิดเพราะอะไร:
• ข้อ ก. ผิดเพราะการประคบเย็นจะทำให้ไขมันแข็งตัวอุดตันท่อต่อมมากขึ้น
• ข้อ ค. ผิดเพราะการล้างตาบ่อยเกินไปจะชะล้างน้ำตาธรรมชาติและทำให้เคืองตามากขึ้น
• ข้อ ง. ผิดอย่างยิ่ง ห้ามบีบหรือใช้เข็มสะกิดหัวหนองเองเด็ดขาด เพราะอาจทำให้เชื้อกระจายเข้าสู่เนื้อเยื่อรอบเบ้าตา (Orbital cellulitis) หรือหลอดเลือดดำในสมอง (Cavernous sinus thrombosis)
• ข้อ จ. ผิดเพราะการงดอาหารไม่ใช่วิธีรักษาตากุ้งยิง</t>
        </is>
      </c>
      <c r="L61" s="186" t="n"/>
      <c r="M61" s="186" t="inlineStr">
        <is>
          <t>Eye disorder</t>
        </is>
      </c>
      <c r="N61" s="186" t="inlineStr">
        <is>
          <t>Hordeolum Non-pharmacological Management &amp; Warm Compression</t>
        </is>
      </c>
      <c r="O61" s="185" t="inlineStr">
        <is>
          <t>Clinic</t>
        </is>
      </c>
      <c r="P61" s="186" t="inlineStr">
        <is>
          <t>ข้อสอบจริง PLE-CC1 ปี 2566 Day 2 ข้อ 59 [CASE_2566_HORDEOLUM_01]</t>
        </is>
      </c>
      <c r="Q61" s="185" t="inlineStr">
        <is>
          <t>ข้อสอบจริง</t>
        </is>
      </c>
      <c r="R61" s="185" t="inlineStr">
        <is>
          <t>2566 Day 2</t>
        </is>
      </c>
      <c r="S61" s="185" t="inlineStr">
        <is>
          <t>CASE_2566_HORDEOLUM_01</t>
        </is>
      </c>
    </row>
    <row r="62">
      <c r="A62" s="185" t="n">
        <v>60</v>
      </c>
      <c r="B62" s="186" t="inlineStr">
        <is>
          <t>ผู้ป่วยชายไทยอายุ 35 ปี เป็นโรคตากุ้งยิงที่เปลือกตาซ้าย หลังดูแลเบื้องต้นอาการยังไม่ทุเลา มีตุ่มหนองโตขึ้นและมีขี้ตาเป็นหนองชัดเจน แพทย์พิจารณาสั่งใช้ยาหยอดตาหรือยาป้ายตาปฏิชีวนะเพื่อกำจัดเชื้อแบคทีเรีย</t>
        </is>
      </c>
      <c r="C62" s="186" t="inlineStr">
        <is>
          <t>ยาหยอดตาหรือยาป้ายตาในข้อใดมีความเหมาะสมและครอบคลุมเชื้อก่อโรคสำหรับผู้ป่วยรายนี้</t>
        </is>
      </c>
      <c r="D62" s="186" t="n"/>
      <c r="E62" s="186" t="inlineStr">
        <is>
          <t>Antazoline + Naphazoline eye drops</t>
        </is>
      </c>
      <c r="F62" s="186" t="inlineStr">
        <is>
          <t>Dexamethasone + Neomycin eye drops</t>
        </is>
      </c>
      <c r="G62" s="186" t="inlineStr">
        <is>
          <t>Polymyxin B + Neomycin eye drops / Ointment</t>
        </is>
      </c>
      <c r="H62" s="186" t="inlineStr">
        <is>
          <t>Ketotifen eye drops</t>
        </is>
      </c>
      <c r="I62" s="186" t="inlineStr">
        <is>
          <t>Artificial tears (Carboxymethylcellulose eye drops)</t>
        </is>
      </c>
      <c r="J62" s="185" t="inlineStr">
        <is>
          <t>3</t>
        </is>
      </c>
      <c r="K62" s="186" t="inlineStr">
        <is>
          <t>✅ คำตอบที่ถูกต้อง: ข้อ ค. Polymyxin B + Neomycin eye drops / Ointment
🎯 ทำไมข้อนี้ถึงถูก:
สำหรับโรคตากุ้งยิงที่มีอาการอักเสบเป็นหนอง ยาปฏิชีวนะเฉพาะที่ (Topical ocular antibiotics) ชนิดหยอดหรือป้ายตาที่มีประสิทธิภาพ ได้แก่ Polymyxin B + Neomycin (+/- Gramicidin) หรือ Chloramphenicol หรือ Tobramycin หรือ Terramycin (Oxytetracycline) ซึ่งออกฤทธิ์ฆ่าเชื้อแบคทีเรียแกรมบวก (รวมถึง S. aureus) และแกรมลบ โดยไม่ควรผสมยาสเตียรอยด์ในระยะที่มีการติดเชื้อแบคทีเรียรุนแรง
🔍 ข้ออื่นผิดเพราะอะไร:
• ข้อ ก. และ ง. Antazoline/Naphazoline และ Ketotifen เป็นยาแก้แพ้หยอดตาสำหรับเยื่อบุตาอักเสบจากภูมิแพ้ ไม่มีฤทธิ์ฆ่าเชื้อแบคทีเรีย
• ข้อ ข. ผิดเพราะมี Dexamethasone ซึ่งเป็น Corticosteroid มีข้อห้ามใช้ในภาวะติดเชื้อแบคทีเรียรุนแรงโดยไม่มีข้อบ่งชี้เฉพาะ เพราะจะกดภูมิต้านทานและทำให้เชื้อลุกลาม
• ข้อ จ. น้ำตาเทียมใช้บรรเทาอาการตาแห้ง ไม่ได้รักษาการติดเชื้อ</t>
        </is>
      </c>
      <c r="L62" s="186" t="n"/>
      <c r="M62" s="186" t="inlineStr">
        <is>
          <t>Eye disorder</t>
        </is>
      </c>
      <c r="N62" s="186" t="inlineStr">
        <is>
          <t>Topical Ophthalmic Antibiotics for Bacterial Eye Infections</t>
        </is>
      </c>
      <c r="O62" s="185" t="inlineStr">
        <is>
          <t>Clinic</t>
        </is>
      </c>
      <c r="P62" s="186" t="inlineStr">
        <is>
          <t>ข้อสอบจริง PLE-CC1 ปี 2566 Day 2 ข้อ 60 [CASE_2566_HORDEOLUM_01]</t>
        </is>
      </c>
      <c r="Q62" s="185" t="inlineStr">
        <is>
          <t>ข้อสอบจริง</t>
        </is>
      </c>
      <c r="R62" s="185" t="inlineStr">
        <is>
          <t>2566 Day 2</t>
        </is>
      </c>
      <c r="S62" s="185" t="inlineStr">
        <is>
          <t>CASE_2566_HORDEOLUM_01</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U108"/>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t>
        </is>
      </c>
      <c r="C3" s="186" t="inlineStr">
        <is>
          <t>ในแต่ละวันชายคนนี้จะได้รับยาทั้ง 2 ตัว อย่างละเท่าใด</t>
        </is>
      </c>
      <c r="D3" s="186" t="n"/>
      <c r="E3" s="186" t="inlineStr">
        <is>
          <t>Cisplatin 50 mg และ vinblastine 6 mg</t>
        </is>
      </c>
      <c r="F3" s="186" t="inlineStr">
        <is>
          <t>Cisplatin 100 mg และ vinblastine 12 mg</t>
        </is>
      </c>
      <c r="G3" s="186" t="inlineStr">
        <is>
          <t>Cisplatin 125 mg และ vinblastine 18 mg</t>
        </is>
      </c>
      <c r="H3" s="186" t="inlineStr">
        <is>
          <t>Cisplatin 150 mg และ vinblastine 24 mg</t>
        </is>
      </c>
      <c r="I3" s="188" t="inlineStr">
        <is>
          <t>Cisplatin 175 mg และ vinblastine 48 mg</t>
        </is>
      </c>
      <c r="J3" s="185" t="inlineStr">
        <is>
          <t>2</t>
        </is>
      </c>
      <c r="K3" s="186" t="inlineStr">
        <is>
          <t>✅ คำตอบที่ถูกต้อง: ข้อ ข. Cisplatin 100 mg และ vinblastine 12 mg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t>
        </is>
      </c>
      <c r="L3" s="186" t="n"/>
      <c r="M3" s="186" t="inlineStr">
        <is>
          <t>Oncologic</t>
        </is>
      </c>
      <c r="N3" s="186" t="inlineStr">
        <is>
          <t>CINV &amp; Supportive Care</t>
        </is>
      </c>
      <c r="O3" s="185" t="inlineStr">
        <is>
          <t>Clinic</t>
        </is>
      </c>
      <c r="P3" s="186" t="inlineStr">
        <is>
          <t>ข้อ 1 Pharma Plus เล่มม่วง (เฉลยข้อ ข)</t>
        </is>
      </c>
      <c r="Q3" s="185" t="inlineStr">
        <is>
          <t>แบบฝึกหัด</t>
        </is>
      </c>
      <c r="R3" s="185" t="inlineStr">
        <is>
          <t>เล่มม่วง</t>
        </is>
      </c>
      <c r="S3" s="185" t="n"/>
    </row>
    <row r="4" ht="24" customHeight="1" s="49">
      <c r="A4" s="187" t="n">
        <v>2</v>
      </c>
      <c r="B4" s="18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t>
        </is>
      </c>
      <c r="C4" s="186" t="inlineStr">
        <is>
          <t>ข้อใดคือกลไกการออกฤทธิ์ของยา cisplatin</t>
        </is>
      </c>
      <c r="D4" s="186" t="n"/>
      <c r="E4" s="186" t="inlineStr">
        <is>
          <t>ยับยั้งการสร้าง mitotic spindle</t>
        </is>
      </c>
      <c r="F4" s="186" t="inlineStr">
        <is>
          <t>ยับยั้งเอนไซม์ topoisomerase II</t>
        </is>
      </c>
      <c r="G4" s="186" t="inlineStr">
        <is>
          <t>แทนที่ลำดับเบสบน DNA หรือ RNA</t>
        </is>
      </c>
      <c r="H4" s="186" t="inlineStr">
        <is>
          <t>เข้าแทรกบนสาย double strand DNA</t>
        </is>
      </c>
      <c r="I4" s="188" t="inlineStr">
        <is>
          <t>เป็นอนุมูลอิสระรบกวน DNA</t>
        </is>
      </c>
      <c r="J4" s="185" t="inlineStr">
        <is>
          <t>1</t>
        </is>
      </c>
      <c r="K4" s="186" t="inlineStr">
        <is>
          <t>✅ คำตอบที่ถูกต้อง: ข้อ ก. ยับยั้งการสร้าง mitotic spindle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ไม่ตรงกับข้อบ่งใช้หรือหลักวิชาการตามที่โจทย์กำหนด
• ข้อ ค. (แทนที่ลำดับเบสบน DNA หรือ RNA): แทนที่ลำดับเบสบน DNA หรือ RNA ไม่ตรงกับข้อบ่งใช้หรือหลักวิชาการตามที่โจทย์กำหนด
• ข้อ ง. (เข้าแทรกบนสาย double strand DNA): เข้าแทรกบนสาย double strand DNA ไม่ตรงกับข้อบ่งใช้หรือหลักวิชาการตามที่โจทย์กำหนด
• ข้อ จ. (เป็นอนุมูลอิสระรบกวน DNA): เป็นอนุมูลอิสระรบกวน DNA ไม่ตรงกับข้อบ่งใช้หรือหลักวิชาการตามที่โจทย์กำหนด</t>
        </is>
      </c>
      <c r="L4" s="186" t="n"/>
      <c r="M4" s="186" t="inlineStr">
        <is>
          <t>Oncologic</t>
        </is>
      </c>
      <c r="N4" s="186" t="inlineStr">
        <is>
          <t>CINV &amp; Supportive Care</t>
        </is>
      </c>
      <c r="O4" s="185" t="inlineStr">
        <is>
          <t>Clinic</t>
        </is>
      </c>
      <c r="P4" s="186" t="inlineStr">
        <is>
          <t>ข้อ 2 Pharma Plus เล่มม่วง (เฉลยข้อ )</t>
        </is>
      </c>
      <c r="Q4" s="185" t="inlineStr">
        <is>
          <t>แบบฝึกหัด</t>
        </is>
      </c>
      <c r="R4" s="185" t="inlineStr">
        <is>
          <t>เล่มม่วง</t>
        </is>
      </c>
      <c r="S4" s="185" t="n"/>
    </row>
    <row r="5" ht="24" customHeight="1" s="49">
      <c r="A5" s="187" t="n">
        <v>3</v>
      </c>
      <c r="B5" s="18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t>
        </is>
      </c>
      <c r="C5" s="186" t="inlineStr">
        <is>
          <t>ยา vinblastine มีกลไกการออกฤทธิ์ อย่างไร</t>
        </is>
      </c>
      <c r="D5" s="186" t="n"/>
      <c r="E5" s="186" t="inlineStr">
        <is>
          <t>ยับยั้ง RNA หรือ DNA</t>
        </is>
      </c>
      <c r="F5" s="186" t="inlineStr">
        <is>
          <t>ยับยั้งการสร้าง mitotic spindle</t>
        </is>
      </c>
      <c r="G5" s="186" t="inlineStr">
        <is>
          <t>ทำลายเอนไซม์ topoisomerase II</t>
        </is>
      </c>
      <c r="H5" s="186" t="inlineStr">
        <is>
          <t>เป็นอนุมูลอิสระรบกวน DNA</t>
        </is>
      </c>
      <c r="I5" s="188" t="inlineStr">
        <is>
          <t>ยับยั้ง dihydrofolate reductase</t>
        </is>
      </c>
      <c r="J5" s="185" t="inlineStr">
        <is>
          <t>2</t>
        </is>
      </c>
      <c r="K5" s="186" t="inlineStr">
        <is>
          <t>✅ คำตอบที่ถูกต้อง: ข้อ ข. ยับยั้งการสร้าง mitotic spindle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ไม่ตรงกับข้อบ่งใช้หรือหลักวิชาการตามที่โจทย์กำหนด
• ข้อ ค. (ทำลายเอนไซม์ topoisomerase II): ทำลายเอนไซม์ topoisomerase II ไม่ตรงกับข้อบ่งใช้หรือหลักวิชาการตามที่โจทย์กำหนด
• ข้อ ง. (เป็นอนุมูลอิสระรบกวน DNA): เป็นอนุมูลอิสระรบกวน DNA ไม่ตรงกับข้อบ่งใช้หรือหลักวิชาการตามที่โจทย์กำหนด
• ข้อ จ. (ยับยั้ง dihydrofolate reductase): ยับยั้ง dihydrofolate reductase ไม่ตรงกับข้อบ่งใช้หรือหลักวิชาการตามที่โจทย์กำหนด</t>
        </is>
      </c>
      <c r="L5" s="186" t="n"/>
      <c r="M5" s="186" t="inlineStr">
        <is>
          <t>Oncologic</t>
        </is>
      </c>
      <c r="N5" s="186" t="inlineStr">
        <is>
          <t>CINV &amp; Supportive Care</t>
        </is>
      </c>
      <c r="O5" s="185" t="inlineStr">
        <is>
          <t>Clinic</t>
        </is>
      </c>
      <c r="P5" s="186" t="inlineStr">
        <is>
          <t>ข้อ 3 Pharma Plus เล่มม่วง (เฉลยข้อ ข)</t>
        </is>
      </c>
      <c r="Q5" s="185" t="inlineStr">
        <is>
          <t>แบบฝึกหัด</t>
        </is>
      </c>
      <c r="R5" s="185" t="inlineStr">
        <is>
          <t>เล่มม่วง</t>
        </is>
      </c>
      <c r="S5" s="185" t="n"/>
    </row>
    <row r="6" ht="24" customHeight="1" s="49">
      <c r="A6" s="187" t="n">
        <v>4</v>
      </c>
      <c r="B6" s="186" t="n"/>
      <c r="C6" s="18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D6" s="186" t="n"/>
      <c r="E6" s="186" t="inlineStr">
        <is>
          <t>ให้ metoclopramide แบบ IV ครึ่งชั่วโมงก่อนให้ยา cisplatin</t>
        </is>
      </c>
      <c r="F6" s="186" t="inlineStr">
        <is>
          <t>ควรฉีด cisplatin แบบ IV push</t>
        </is>
      </c>
      <c r="G6" s="186" t="inlineStr">
        <is>
          <t>ให้ diphenhydramine แบบ oral ก่อนให้ cisplatin</t>
        </is>
      </c>
      <c r="H6" s="186" t="inlineStr">
        <is>
          <t>ให้ NSS ก่อนให้ cisplatin</t>
        </is>
      </c>
      <c r="I6" s="188" t="inlineStr">
        <is>
          <t>ให้ D5W ก่อนให้ cisplatin</t>
        </is>
      </c>
      <c r="J6" s="185" t="inlineStr">
        <is>
          <t>1</t>
        </is>
      </c>
      <c r="K6" s="186" t="inlineStr">
        <is>
          <t>✅ คำตอบที่ถูกต้อง: ข้อ ก. ให้ metoclopramide แบบ IV ครึ่งชั่วโมงก่อนให้ยา cisplatin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t>
        </is>
      </c>
      <c r="L6" s="186" t="n"/>
      <c r="M6" s="186" t="inlineStr">
        <is>
          <t>Oncologic</t>
        </is>
      </c>
      <c r="N6" s="186" t="inlineStr">
        <is>
          <t>CINV &amp; Supportive Care</t>
        </is>
      </c>
      <c r="O6" s="185" t="inlineStr">
        <is>
          <t>Clinic</t>
        </is>
      </c>
      <c r="P6" s="186" t="inlineStr">
        <is>
          <t>ข้อ 4 Pharma Plus เล่มม่วง (เฉลยข้อ ก)</t>
        </is>
      </c>
      <c r="Q6" s="185" t="inlineStr">
        <is>
          <t>แบบฝึกหัด</t>
        </is>
      </c>
      <c r="R6" s="185" t="inlineStr">
        <is>
          <t>เล่มม่วง</t>
        </is>
      </c>
      <c r="S6" s="185" t="n"/>
    </row>
    <row r="7" ht="24" customHeight="1" s="49">
      <c r="A7" s="187" t="n">
        <v>5</v>
      </c>
      <c r="B7" s="186" t="n"/>
      <c r="C7" s="186" t="inlineStr">
        <is>
          <t>จากโครงสร้างของยา Gemcitabine เป็นอนุพันธ์ของอะไร</t>
        </is>
      </c>
      <c r="D7" s="186" t="n"/>
      <c r="E7" s="186" t="inlineStr">
        <is>
          <t>Acyclonucleoside analog</t>
        </is>
      </c>
      <c r="F7" s="186" t="inlineStr">
        <is>
          <t>Pyrimidine nucleoside analog</t>
        </is>
      </c>
      <c r="G7" s="186" t="inlineStr">
        <is>
          <t>Pyrimidine nucleotide analog</t>
        </is>
      </c>
      <c r="H7" s="186" t="inlineStr">
        <is>
          <t>Purine nucleotide analog</t>
        </is>
      </c>
      <c r="I7" s="188" t="inlineStr">
        <is>
          <t>Purine nucleoside analog</t>
        </is>
      </c>
      <c r="J7" s="185" t="inlineStr">
        <is>
          <t>2</t>
        </is>
      </c>
      <c r="K7" s="186" t="inlineStr">
        <is>
          <t>✅ คำตอบที่ถูกต้อง: ข้อ ข. Pyrimidine nucleoside analog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ไม่ตรงกับข้อบ่งใช้หรือหลักวิชาการตามที่โจทย์กำหนด
• ข้อ ค. (Pyrimidine nucleotide analog): Pyrimidine nucleotide analog ไม่ตรงกับข้อบ่งใช้หรือหลักวิชาการตามที่โจทย์กำหนด
• ข้อ ง. (Purine nucleotide analog): Purine nucleotide analog ไม่ตรงกับข้อบ่งใช้หรือหลักวิชาการตามที่โจทย์กำหนด
• ข้อ จ. (Purine nucleoside analog): Purine nucleoside analog ไม่ตรงกับข้อบ่งใช้หรือหลักวิชาการตามที่โจทย์กำหนด</t>
        </is>
      </c>
      <c r="L7" s="186" t="n"/>
      <c r="M7" s="186" t="inlineStr">
        <is>
          <t>Oncologic</t>
        </is>
      </c>
      <c r="N7" s="186" t="inlineStr">
        <is>
          <t>CINV &amp; Supportive Care</t>
        </is>
      </c>
      <c r="O7" s="185" t="inlineStr">
        <is>
          <t>Clinic</t>
        </is>
      </c>
      <c r="P7" s="186" t="inlineStr">
        <is>
          <t>ข้อ 5 Pharma Plus เล่มม่วง (เฉลยข้อ ข)</t>
        </is>
      </c>
      <c r="Q7" s="185" t="inlineStr">
        <is>
          <t>แบบฝึกหัด</t>
        </is>
      </c>
      <c r="R7" s="185" t="inlineStr">
        <is>
          <t>เล่มม่วง</t>
        </is>
      </c>
      <c r="S7" s="185" t="n"/>
    </row>
    <row r="8" ht="24" customHeight="1" s="49">
      <c r="A8" s="187" t="n">
        <v>6</v>
      </c>
      <c r="B8" s="186" t="n"/>
      <c r="C8" s="186" t="inlineStr">
        <is>
          <t>จากโครงสร้างของยา 5 ตัวที่ออกฤทธิ์คือ</t>
        </is>
      </c>
      <c r="D8" s="186" t="n"/>
      <c r="E8" s="186" t="inlineStr">
        <is>
          <t>Deoxygemcitabine</t>
        </is>
      </c>
      <c r="F8" s="186" t="inlineStr">
        <is>
          <t>Gemcitabine monophosphate</t>
        </is>
      </c>
      <c r="G8" s="186" t="inlineStr">
        <is>
          <t>Gemcitabine diphosphate</t>
        </is>
      </c>
      <c r="H8" s="186" t="inlineStr">
        <is>
          <t>Gemcitabine triphosphate</t>
        </is>
      </c>
      <c r="I8" s="188" t="inlineStr">
        <is>
          <t>Gemcitabine tetraphosphate</t>
        </is>
      </c>
      <c r="J8" s="185" t="inlineStr">
        <is>
          <t>4</t>
        </is>
      </c>
      <c r="K8" s="186" t="inlineStr">
        <is>
          <t>✅ คำตอบที่ถูกต้อง: ข้อ ง. Gemcitabine triphosphate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ไม่ตรงกับข้อบ่งใช้หรือหลักวิชาการตามที่โจทย์กำหนด
• ข้อ ข. (Gemcitabine monophosphate): Gemcitabine monophosphate ไม่ตรงกับข้อบ่งใช้หรือหลักวิชาการตามที่โจทย์กำหนด
• ข้อ ค. (Gemcitabine diphosphate): Gemcitabine diphosphate ไม่ตรงกับข้อบ่งใช้หรือหลักวิชาการตามที่โจทย์กำหนด
• ข้อ จ. (Gemcitabine tetraphosphate): Gemcitabine tetraphosphate ไม่ตรงกับข้อบ่งใช้หรือหลักวิชาการตามที่โจทย์กำหนด</t>
        </is>
      </c>
      <c r="L8" s="186" t="n"/>
      <c r="M8" s="186" t="inlineStr">
        <is>
          <t>Oncologic</t>
        </is>
      </c>
      <c r="N8" s="186" t="inlineStr">
        <is>
          <t>CINV &amp; Supportive Care</t>
        </is>
      </c>
      <c r="O8" s="185" t="inlineStr">
        <is>
          <t>Clinic</t>
        </is>
      </c>
      <c r="P8" s="186" t="inlineStr">
        <is>
          <t>ข้อ 6 Pharma Plus เล่มม่วง (เฉลยข้อ ง)</t>
        </is>
      </c>
      <c r="Q8" s="185" t="inlineStr">
        <is>
          <t>แบบฝึกหัด</t>
        </is>
      </c>
      <c r="R8" s="185" t="inlineStr">
        <is>
          <t>เล่มม่วง</t>
        </is>
      </c>
      <c r="S8" s="185" t="n"/>
    </row>
    <row r="9" ht="24" customHeight="1" s="49">
      <c r="A9" s="187" t="n">
        <v>7</v>
      </c>
      <c r="B9" s="186" t="n"/>
      <c r="C9" s="186" t="inlineStr">
        <is>
          <t>จากการใช้ยาเคมีบำบัด หากมีความผิดปกติของตับจะ monitor จากค่า lab ใด</t>
        </is>
      </c>
      <c r="D9" s="186" t="n"/>
      <c r="E9" s="186" t="inlineStr">
        <is>
          <t>BUN</t>
        </is>
      </c>
      <c r="F9" s="186" t="inlineStr">
        <is>
          <t>Serum creatinine</t>
        </is>
      </c>
      <c r="G9" s="186" t="inlineStr">
        <is>
          <t>Serum albumin</t>
        </is>
      </c>
      <c r="H9" s="186" t="inlineStr">
        <is>
          <t>Serum bilirubin</t>
        </is>
      </c>
      <c r="I9" s="188" t="inlineStr">
        <is>
          <t>Transferrin</t>
        </is>
      </c>
      <c r="J9" s="185" t="inlineStr">
        <is>
          <t>3</t>
        </is>
      </c>
      <c r="K9" s="186" t="inlineStr">
        <is>
          <t>✅ คำตอบที่ถูกต้อง: ข้อ ค. Serum albumin
🎯 ทำไมข้อนี้ถึงถูก: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ไม่ตรงกับข้อบ่งใช้หรือหลักวิชาการตามที่โจทย์กำหนด
• ข้อ ข. (Serum creatinine): Serum creatinine ไม่ตรงกับข้อบ่งใช้หรือหลักวิชาการตามที่โจทย์กำหนด
• ข้อ ง. (Serum bilirubin): Serum bilirubin ไม่ตรงกับข้อบ่งใช้หรือหลักวิชาการตามที่โจทย์กำหนด
• ข้อ จ. (Transferrin): Transferrin ไม่ตรงกับข้อบ่งใช้หรือหลักวิชาการตามที่โจทย์กำหนด</t>
        </is>
      </c>
      <c r="L9" s="186" t="n"/>
      <c r="M9" s="186" t="inlineStr">
        <is>
          <t>Oncologic</t>
        </is>
      </c>
      <c r="N9" s="186" t="inlineStr">
        <is>
          <t>CINV &amp; Supportive Care</t>
        </is>
      </c>
      <c r="O9" s="185" t="inlineStr">
        <is>
          <t>Clinic</t>
        </is>
      </c>
      <c r="P9" s="186" t="inlineStr">
        <is>
          <t>ข้อ 7 Pharma Plus เล่มม่วง (เฉลยข้อ ค ง)</t>
        </is>
      </c>
      <c r="Q9" s="185" t="inlineStr">
        <is>
          <t>แบบฝึกหัด</t>
        </is>
      </c>
      <c r="R9" s="185" t="inlineStr">
        <is>
          <t>เล่มม่วง</t>
        </is>
      </c>
      <c r="S9" s="185" t="n"/>
    </row>
    <row r="10" ht="24" customHeight="1" s="49">
      <c r="A10" s="187" t="n">
        <v>8</v>
      </c>
      <c r="B10" s="186" t="n"/>
      <c r="C10" s="186" t="inlineStr">
        <is>
          <t>ยา vincristine ออกฤทธิ์ยับยั้งการเจริญของเซลล์มะเร็งที่ระยะ(phase) ใดของ cell cycle</t>
        </is>
      </c>
      <c r="D10" s="186" t="n"/>
      <c r="E10" s="186" t="inlineStr">
        <is>
          <t>S phase</t>
        </is>
      </c>
      <c r="F10" s="186" t="inlineStr">
        <is>
          <t>G1 phase</t>
        </is>
      </c>
      <c r="G10" s="186" t="inlineStr">
        <is>
          <t>G2 phase</t>
        </is>
      </c>
      <c r="H10" s="186" t="inlineStr">
        <is>
          <t>M phase</t>
        </is>
      </c>
      <c r="I10" s="188" t="inlineStr">
        <is>
          <t>Go phase</t>
        </is>
      </c>
      <c r="J10" s="185" t="inlineStr">
        <is>
          <t>4</t>
        </is>
      </c>
      <c r="K10" s="186" t="inlineStr">
        <is>
          <t>✅ คำตอบที่ถูกต้อง: ข้อ ง. M phase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ไม่ตรงกับข้อบ่งใช้หรือหลักวิชาการตามที่โจทย์กำหนด
• ข้อ ข. (G1 phase): G1 phase ไม่ตรงกับข้อบ่งใช้หรือหลักวิชาการตามที่โจทย์กำหนด
• ข้อ ค. (G2 phase): G2 phase ไม่ตรงกับข้อบ่งใช้หรือหลักวิชาการตามที่โจทย์กำหนด
• ข้อ จ. (Go phase): Go phase ไม่ตรงกับข้อบ่งใช้หรือหลักวิชาการตามที่โจทย์กำหนด</t>
        </is>
      </c>
      <c r="L10" s="186" t="n"/>
      <c r="M10" s="186" t="inlineStr">
        <is>
          <t>Oncologic</t>
        </is>
      </c>
      <c r="N10" s="186" t="inlineStr">
        <is>
          <t>CINV &amp; Supportive Care</t>
        </is>
      </c>
      <c r="O10" s="185" t="inlineStr">
        <is>
          <t>Clinic</t>
        </is>
      </c>
      <c r="P10" s="186" t="inlineStr">
        <is>
          <t>ข้อ 8 Pharma Plus เล่มม่วง (เฉลยข้อ ง)</t>
        </is>
      </c>
      <c r="Q10" s="185" t="inlineStr">
        <is>
          <t>แบบฝึกหัด</t>
        </is>
      </c>
      <c r="R10" s="185" t="inlineStr">
        <is>
          <t>เล่มม่วง</t>
        </is>
      </c>
      <c r="S10" s="185" t="n"/>
    </row>
    <row r="11" ht="24" customHeight="1" s="49">
      <c r="A11" s="187" t="n">
        <v>9</v>
      </c>
      <c r="B11" s="186" t="n"/>
      <c r="C11" s="186"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D11" s="186" t="n"/>
      <c r="E11" s="186" t="inlineStr">
        <is>
          <t>20 mg q 24 hr.</t>
        </is>
      </c>
      <c r="F11" s="186" t="inlineStr">
        <is>
          <t>60 mg q 12 hr.</t>
        </is>
      </c>
      <c r="G11" s="186" t="inlineStr">
        <is>
          <t>60 mg q 24 hr.</t>
        </is>
      </c>
      <c r="H11" s="186" t="inlineStr">
        <is>
          <t>80 mg q 12 hr.</t>
        </is>
      </c>
      <c r="I11" s="188" t="inlineStr">
        <is>
          <t>80 mg q 24 hr.</t>
        </is>
      </c>
      <c r="J11" s="185" t="inlineStr">
        <is>
          <t>3</t>
        </is>
      </c>
      <c r="K11" s="186" t="inlineStr">
        <is>
          <t>✅ คำตอบที่ถูกต้อง: ข้อ ค. 60 mg q 24 hr.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ไม่ตรงกับข้อบ่งใช้หรือหลักวิชาการตามที่โจทย์กำหนด
• ข้อ ข. (60 mg q 12 hr.): 60 mg q 12 hr. ไม่ตรงกับข้อบ่งใช้หรือหลักวิชาการตามที่โจทย์กำหนด
• ข้อ ง. (80 mg q 12 hr.): 80 mg q 12 hr. ไม่ตรงกับข้อบ่งใช้หรือหลักวิชาการตามที่โจทย์กำหนด
• ข้อ จ. (80 mg q 24 hr.): 80 mg q 24 hr. ไม่ตรงกับข้อบ่งใช้หรือหลักวิชาการตามที่โจทย์กำหนด</t>
        </is>
      </c>
      <c r="L11" s="186" t="n"/>
      <c r="M11" s="186" t="inlineStr">
        <is>
          <t>Oncologic</t>
        </is>
      </c>
      <c r="N11" s="186" t="inlineStr">
        <is>
          <t>CINV &amp; Supportive Care</t>
        </is>
      </c>
      <c r="O11" s="185" t="inlineStr">
        <is>
          <t>Clinic</t>
        </is>
      </c>
      <c r="P11" s="186" t="inlineStr">
        <is>
          <t>ข้อ 9 Pharma Plus เล่มม่วง (เฉลยข้อ ค)</t>
        </is>
      </c>
      <c r="Q11" s="185" t="inlineStr">
        <is>
          <t>แบบฝึกหัด</t>
        </is>
      </c>
      <c r="R11" s="185" t="inlineStr">
        <is>
          <t>เล่มม่วง</t>
        </is>
      </c>
      <c r="S11" s="185" t="n"/>
    </row>
    <row r="12" ht="24" customHeight="1" s="49">
      <c r="A12" s="187" t="n">
        <v>10</v>
      </c>
      <c r="B12" s="186" t="n"/>
      <c r="C12" s="186" t="inlineStr">
        <is>
          <t>Antidote หรือยาต้านพิษของ morphine คือยาใด</t>
        </is>
      </c>
      <c r="D12" s="186" t="n"/>
      <c r="E12" s="186" t="inlineStr">
        <is>
          <t>Mesna 400 mg IV stat</t>
        </is>
      </c>
      <c r="F12" s="186" t="inlineStr">
        <is>
          <t>Rasburicase 0.2 mg/kg IV</t>
        </is>
      </c>
      <c r="G12" s="186" t="inlineStr">
        <is>
          <t>Palonosetron 0.25 mg IV stat</t>
        </is>
      </c>
      <c r="H12" s="186" t="inlineStr">
        <is>
          <t>Ondansetron 8 mg IV stat</t>
        </is>
      </c>
      <c r="I12" s="188" t="inlineStr">
        <is>
          <t>Aprepitant 125 mg PO stat</t>
        </is>
      </c>
      <c r="J12" s="185" t="inlineStr">
        <is>
          <t>4</t>
        </is>
      </c>
      <c r="K12" s="186" t="inlineStr">
        <is>
          <t>✅ คำตอบที่ถูกต้อง: ข้อ ง. Ondansetron 8 mg IV stat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ไม่ตรงกับข้อบ่งใช้หรือหลักวิชาการตามที่โจทย์กำหนด
• ข้อ ข. (Rasburicase 0.2 mg/kg IV): Rasburicase 0.2 mg/kg IV ไม่ตรงกับข้อบ่งใช้หรือหลักวิชาการตามที่โจทย์กำหนด
• ข้อ ค. (Palonosetron 0.25 mg IV stat): Palonosetron 0.25 mg IV stat ไม่ตรงกับข้อบ่งใช้หรือหลักวิชาการตามที่โจทย์กำหนด
• ข้อ จ. (Aprepitant 125 mg PO stat): Aprepitant 125 mg PO stat ไม่ตรงกับข้อบ่งใช้หรือหลักวิชาการตามที่โจทย์กำหนด</t>
        </is>
      </c>
      <c r="L12" s="186" t="n"/>
      <c r="M12" s="186" t="inlineStr">
        <is>
          <t>Oncologic</t>
        </is>
      </c>
      <c r="N12" s="186" t="inlineStr">
        <is>
          <t>CINV &amp; Supportive Care</t>
        </is>
      </c>
      <c r="O12" s="185" t="inlineStr">
        <is>
          <t>Clinic</t>
        </is>
      </c>
      <c r="P12" s="186" t="inlineStr">
        <is>
          <t>ข้อ 10 Pharma Plus เล่มม่วง (เฉลยข้อ ง)</t>
        </is>
      </c>
      <c r="Q12" s="185" t="inlineStr">
        <is>
          <t>แบบฝึกหัด</t>
        </is>
      </c>
      <c r="R12" s="185" t="inlineStr">
        <is>
          <t>เล่มม่วง</t>
        </is>
      </c>
      <c r="S12" s="185" t="n"/>
    </row>
    <row r="13" ht="24" customHeight="1" s="49">
      <c r="A13" s="187" t="n">
        <v>11</v>
      </c>
      <c r="B13" s="18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t>
        </is>
      </c>
      <c r="C13" s="186" t="inlineStr">
        <is>
          <t>Cisplatin มีกลไกการออกฤทธิ์อย่างไร</t>
        </is>
      </c>
      <c r="D13" s="186" t="n"/>
      <c r="E13" s="186" t="inlineStr">
        <is>
          <t>Alkylation</t>
        </is>
      </c>
      <c r="F13" s="186" t="inlineStr">
        <is>
          <t>Antimetabolite</t>
        </is>
      </c>
      <c r="G13" s="186" t="inlineStr">
        <is>
          <t>Antimitotic spindle</t>
        </is>
      </c>
      <c r="H13" s="186" t="inlineStr">
        <is>
          <t>Anti-dihydrofolate reductase</t>
        </is>
      </c>
      <c r="I13" s="188" t="inlineStr">
        <is>
          <t>ไม่มีข้อใดถูก</t>
        </is>
      </c>
      <c r="J13" s="185" t="inlineStr">
        <is>
          <t>1</t>
        </is>
      </c>
      <c r="K13" s="186" t="inlineStr">
        <is>
          <t>✅ คำตอบที่ถูกต้อง: ข้อ ก. Alkylation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ไม่ตรงกับข้อบ่งใช้หรือหลักวิชาการตามที่โจทย์กำหนด
• ข้อ ค. (Antimitotic spindle): Antimitotic spindle ไม่ตรงกับข้อบ่งใช้หรือหลักวิชาการตามที่โจทย์กำหนด
• ข้อ ง. (Anti-dihydrofolate reductase): Anti-dihydrofolate reductase ไม่ตรงกับข้อบ่งใช้หรือหลักวิชาการตามที่โจทย์กำหนด
• ข้อ จ. (ไม่มีข้อใดถูก): ข้อนี้ไม่ถูกต้องเนื่องจากมีตัวเลือกที่จำเพาะและตรงตามเกณฑ์มาตรฐานเวชปฏิบัติอย่างชัดเจน</t>
        </is>
      </c>
      <c r="L13" s="186" t="n"/>
      <c r="M13" s="186" t="inlineStr">
        <is>
          <t>Oncologic</t>
        </is>
      </c>
      <c r="N13" s="186" t="inlineStr">
        <is>
          <t>CINV &amp; Supportive Care</t>
        </is>
      </c>
      <c r="O13" s="185" t="inlineStr">
        <is>
          <t>Clinic</t>
        </is>
      </c>
      <c r="P13" s="186" t="inlineStr">
        <is>
          <t>ข้อ 11 Pharma Plus เล่มม่วง (เฉลยข้อ ก)</t>
        </is>
      </c>
      <c r="Q13" s="185" t="inlineStr">
        <is>
          <t>แบบฝึกหัด</t>
        </is>
      </c>
      <c r="R13" s="185" t="inlineStr">
        <is>
          <t>เล่มม่วง</t>
        </is>
      </c>
      <c r="S13" s="185" t="n"/>
    </row>
    <row r="14" ht="24" customHeight="1" s="49">
      <c r="A14" s="187" t="n">
        <v>12</v>
      </c>
      <c r="B14" s="18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t>
        </is>
      </c>
      <c r="C14" s="186" t="inlineStr">
        <is>
          <t>ข้อใดไม่ใช่ปัจจัยเสี่ยงในการอาเจียนจากการได้รับยาเคมีบำบัดของผู้ป่วยรายนี้</t>
        </is>
      </c>
      <c r="D14" s="186" t="n"/>
      <c r="E14" s="186" t="inlineStr">
        <is>
          <t>ความวิตกกังวล</t>
        </is>
      </c>
      <c r="F14" s="186" t="inlineStr">
        <is>
          <t>ประวัติ motion sickness</t>
        </is>
      </c>
      <c r="G14" s="186" t="inlineStr">
        <is>
          <t>ประวัติดื่ม alcohol</t>
        </is>
      </c>
      <c r="H14" s="186" t="inlineStr">
        <is>
          <t>ประวัติคลื่นไส้อาเจียนระหว่างตั้งครรภ์</t>
        </is>
      </c>
      <c r="I14" s="188" t="inlineStr">
        <is>
          <t>ประวัติคลื่นไส้อาเจียนเมื่อได้รับยาเคมีบำบัดครั้งก่อน</t>
        </is>
      </c>
      <c r="J14" s="185" t="inlineStr">
        <is>
          <t>4</t>
        </is>
      </c>
      <c r="K14" s="186" t="inlineStr">
        <is>
          <t>✅ คำตอบที่ถูกต้อง: ข้อ ง. ประวัติคลื่นไส้อาเจียนระหว่างตั้งครรภ์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ไม่ตรงกับข้อบ่งใช้หรือหลักวิชาการตามที่โจทย์กำหนด
• ข้อ ข. (ประวัติ motion sickness): ประวัติ motion sickness ไม่ตรงกับข้อบ่งใช้หรือหลักวิชาการตามที่โจทย์กำหนด
• ข้อ ค. (ประวัติดื่ม alcohol): ประวัติดื่ม alcohol ไม่ตรงกับข้อบ่งใช้หรือหลักวิชาการตามที่โจทย์กำหนด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ไม่ตรงกับข้อบ่งใช้หรือหลักวิชาการตามที่โจทย์กำหนด</t>
        </is>
      </c>
      <c r="L14" s="186" t="n"/>
      <c r="M14" s="186" t="inlineStr">
        <is>
          <t>Oncologic</t>
        </is>
      </c>
      <c r="N14" s="186" t="inlineStr">
        <is>
          <t>CINV &amp; Supportive Care</t>
        </is>
      </c>
      <c r="O14" s="185" t="inlineStr">
        <is>
          <t>Clinic</t>
        </is>
      </c>
      <c r="P14" s="186" t="inlineStr">
        <is>
          <t>ข้อ 12 Pharma Plus เล่มม่วง (เฉลยข้อ ง)</t>
        </is>
      </c>
      <c r="Q14" s="185" t="inlineStr">
        <is>
          <t>แบบฝึกหัด</t>
        </is>
      </c>
      <c r="R14" s="185" t="inlineStr">
        <is>
          <t>เล่มม่วง</t>
        </is>
      </c>
      <c r="S14" s="185" t="n"/>
    </row>
    <row r="15" ht="24" customHeight="1" s="49">
      <c r="A15" s="187" t="n">
        <v>13</v>
      </c>
      <c r="B15" s="18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t>
        </is>
      </c>
      <c r="C15" s="186" t="inlineStr">
        <is>
          <t>ข้อใดไม่ใช่ side effect ของยา etoposide และ cisplatin ที่ผู้ป่วยได้รับ</t>
        </is>
      </c>
      <c r="D15" s="186" t="n"/>
      <c r="E15" s="186" t="inlineStr">
        <is>
          <t>Anorexia</t>
        </is>
      </c>
      <c r="F15" s="186" t="inlineStr">
        <is>
          <t>Neurotoxic</t>
        </is>
      </c>
      <c r="G15" s="186" t="inlineStr">
        <is>
          <t>Nephrotoxic</t>
        </is>
      </c>
      <c r="H15" s="186" t="inlineStr">
        <is>
          <t>Ototoxic</t>
        </is>
      </c>
      <c r="I15" s="188" t="inlineStr">
        <is>
          <t>Cardiotoxic</t>
        </is>
      </c>
      <c r="J15" s="185" t="inlineStr">
        <is>
          <t>5</t>
        </is>
      </c>
      <c r="K15" s="186" t="inlineStr">
        <is>
          <t>✅ คำตอบที่ถูกต้อง: ข้อ จ. Cardiotoxic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ไม่ตรงกับข้อบ่งใช้หรือหลักวิชาการตามที่โจทย์กำหนด
• ข้อ ข. (Neurotoxic): Neurotoxic ไม่ตรงกับข้อบ่งใช้หรือหลักวิชาการตามที่โจทย์กำหนด
• ข้อ ค. (Nephrotoxic): Nephrotoxic ไม่ตรงกับข้อบ่งใช้หรือหลักวิชาการตามที่โจทย์กำหนด
• ข้อ ง. (Ototoxic): Ototoxic ไม่ตรงกับข้อบ่งใช้หรือหลักวิชาการตามที่โจทย์กำหนด</t>
        </is>
      </c>
      <c r="L15" s="186" t="n"/>
      <c r="M15" s="186" t="inlineStr">
        <is>
          <t>Oncologic</t>
        </is>
      </c>
      <c r="N15" s="186" t="inlineStr">
        <is>
          <t>CINV &amp; Supportive Care</t>
        </is>
      </c>
      <c r="O15" s="185" t="inlineStr">
        <is>
          <t>Clinic</t>
        </is>
      </c>
      <c r="P15" s="186" t="inlineStr">
        <is>
          <t>ข้อ 14 Pharma Plus เล่มม่วง (เฉลยข้อ จ)</t>
        </is>
      </c>
      <c r="Q15" s="185" t="inlineStr">
        <is>
          <t>แบบฝึกหัด</t>
        </is>
      </c>
      <c r="R15" s="185" t="inlineStr">
        <is>
          <t>เล่มม่วง</t>
        </is>
      </c>
      <c r="S15" s="185" t="n"/>
    </row>
    <row r="16" ht="24" customHeight="1" s="49">
      <c r="A16" s="187" t="n">
        <v>14</v>
      </c>
      <c r="B16" s="18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t>
        </is>
      </c>
      <c r="C16" s="186" t="inlineStr">
        <is>
          <t>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D16" s="186" t="n"/>
      <c r="E16" s="186" t="inlineStr">
        <is>
          <t>500 cell/mm³</t>
        </is>
      </c>
      <c r="F16" s="186" t="inlineStr">
        <is>
          <t>750 cell/mm³</t>
        </is>
      </c>
      <c r="G16" s="186" t="inlineStr">
        <is>
          <t>1000 cell/mm³</t>
        </is>
      </c>
      <c r="H16" s="186" t="inlineStr">
        <is>
          <t>1250 cell/mm³</t>
        </is>
      </c>
      <c r="I16" s="188" t="inlineStr">
        <is>
          <t>1500 cell/mm³</t>
        </is>
      </c>
      <c r="J16" s="185" t="inlineStr">
        <is>
          <t>3</t>
        </is>
      </c>
      <c r="K16" s="186" t="inlineStr">
        <is>
          <t>✅ คำตอบที่ถูกต้อง: ข้อ ค. 1000 cell/mm³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ไม่ตรงกับข้อบ่งใช้หรือหลักวิชาการตามที่โจทย์กำหนด
• ข้อ ข. (750 cell/mm³): 750 cell/mm³ ไม่ตรงกับข้อบ่งใช้หรือหลักวิชาการตามที่โจทย์กำหนด
• ข้อ ง. (1250 cell/mm³): 1250 cell/mm³ ไม่ตรงกับข้อบ่งใช้หรือหลักวิชาการตามที่โจทย์กำหนด
• ข้อ จ. (1500 cell/mm³): 1500 cell/mm³ ไม่ตรงกับข้อบ่งใช้หรือหลักวิชาการตามที่โจทย์กำหนด</t>
        </is>
      </c>
      <c r="L16" s="186" t="n"/>
      <c r="M16" s="186" t="inlineStr">
        <is>
          <t>Oncologic</t>
        </is>
      </c>
      <c r="N16" s="186" t="inlineStr">
        <is>
          <t>CINV &amp; Supportive Care</t>
        </is>
      </c>
      <c r="O16" s="185" t="inlineStr">
        <is>
          <t>Clinic</t>
        </is>
      </c>
      <c r="P16" s="186" t="inlineStr">
        <is>
          <t>ข้อ 15 Pharma Plus เล่มม่วง (เฉลยข้อ ค)</t>
        </is>
      </c>
      <c r="Q16" s="185" t="inlineStr">
        <is>
          <t>แบบฝึกหัด</t>
        </is>
      </c>
      <c r="R16" s="185" t="inlineStr">
        <is>
          <t>เล่มม่วง</t>
        </is>
      </c>
      <c r="S16" s="185" t="n"/>
    </row>
    <row r="17" ht="24" customHeight="1" s="49">
      <c r="A17" s="187" t="n">
        <v>15</v>
      </c>
      <c r="B17" s="186" t="n"/>
      <c r="C17" s="186"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D17" s="186" t="n"/>
      <c r="E17" s="186" t="inlineStr">
        <is>
          <t>600</t>
        </is>
      </c>
      <c r="F17" s="186" t="inlineStr">
        <is>
          <t>700</t>
        </is>
      </c>
      <c r="G17" s="186" t="inlineStr">
        <is>
          <t>800</t>
        </is>
      </c>
      <c r="H17" s="186" t="inlineStr">
        <is>
          <t>900</t>
        </is>
      </c>
      <c r="I17" s="188" t="inlineStr">
        <is>
          <t>1000</t>
        </is>
      </c>
      <c r="J17" s="185" t="inlineStr">
        <is>
          <t>3</t>
        </is>
      </c>
      <c r="K17" s="186" t="inlineStr">
        <is>
          <t>✅ คำตอบที่ถูกต้อง: ข้อ ค. 800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ไม่ตรงกับข้อบ่งใช้หรือหลักวิชาการตามที่โจทย์กำหนด
• ข้อ ข. (700): 700 ไม่ตรงกับข้อบ่งใช้หรือหลักวิชาการตามที่โจทย์กำหนด
• ข้อ ง. (900): 900 ไม่ตรงกับข้อบ่งใช้หรือหลักวิชาการตามที่โจทย์กำหนด
• ข้อ จ. (1000): 1000 ไม่ตรงกับข้อบ่งใช้หรือหลักวิชาการตามที่โจทย์กำหนด</t>
        </is>
      </c>
      <c r="L17" s="186" t="n"/>
      <c r="M17" s="186" t="inlineStr">
        <is>
          <t>Oncologic</t>
        </is>
      </c>
      <c r="N17" s="186" t="inlineStr">
        <is>
          <t>CINV &amp; Supportive Care</t>
        </is>
      </c>
      <c r="O17" s="185" t="inlineStr">
        <is>
          <t>Clinic</t>
        </is>
      </c>
      <c r="P17" s="186" t="inlineStr">
        <is>
          <t>ข้อ 16 Pharma Plus เล่มม่วง (เฉลยข้อ ค)</t>
        </is>
      </c>
      <c r="Q17" s="185" t="inlineStr">
        <is>
          <t>แบบฝึกหัด</t>
        </is>
      </c>
      <c r="R17" s="185" t="inlineStr">
        <is>
          <t>เล่มม่วง</t>
        </is>
      </c>
      <c r="S17" s="185" t="n"/>
    </row>
    <row r="18" ht="24" customHeight="1" s="49">
      <c r="A18" s="187" t="n">
        <v>16</v>
      </c>
      <c r="B18" s="186" t="n"/>
      <c r="C18" s="186" t="inlineStr">
        <is>
          <t>MTX ออกฤทธิ์อย่างไร</t>
        </is>
      </c>
      <c r="D18" s="188" t="n"/>
      <c r="E18" s="188" t="inlineStr">
        <is>
          <t>Alkylating agent</t>
        </is>
      </c>
      <c r="F18" s="188" t="inlineStr">
        <is>
          <t>ยับยั้ง enzyme of dihydrofolate reductase</t>
        </is>
      </c>
      <c r="G18" s="188" t="inlineStr">
        <is>
          <t>ยับยั้ง enzyme of thymidylate synthase</t>
        </is>
      </c>
      <c r="H18" s="188" t="inlineStr">
        <is>
          <t>Depolarizing of microtubule</t>
        </is>
      </c>
      <c r="I18" s="188" t="inlineStr">
        <is>
          <t>Antagonist of estrogen receptor</t>
        </is>
      </c>
      <c r="J18" s="185" t="inlineStr">
        <is>
          <t>2</t>
        </is>
      </c>
      <c r="K18" s="186" t="inlineStr">
        <is>
          <t>✅ คำตอบที่ถูกต้อง: ข้อ ข. ยับยั้ง enzyme of dihydrofolate reductase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ไม่ตรงกับข้อบ่งใช้หรือหลักวิชาการตามที่โจทย์กำหนด
• ข้อ ค. (ยับยั้ง enzyme of thymidylate synthase): ยับยั้ง enzyme of thymidylate synthase ไม่ตรงกับข้อบ่งใช้หรือหลักวิชาการตามที่โจทย์กำหนด
• ข้อ ง. (Depolarizing of microtubule): Depolarizing of microtubule ไม่ตรงกับข้อบ่งใช้หรือหลักวิชาการตามที่โจทย์กำหนด
• ข้อ จ. (Antagonist of estrogen receptor): Antagonist of estrogen receptor ไม่ตรงกับข้อบ่งใช้หรือหลักวิชาการตามที่โจทย์กำหนด</t>
        </is>
      </c>
      <c r="L18" s="186" t="n"/>
      <c r="M18" s="186" t="inlineStr">
        <is>
          <t>Oncologic</t>
        </is>
      </c>
      <c r="N18" s="186" t="inlineStr">
        <is>
          <t>CINV &amp; Supportive Care</t>
        </is>
      </c>
      <c r="O18" s="185" t="inlineStr">
        <is>
          <t>Clinic</t>
        </is>
      </c>
      <c r="P18" s="186" t="inlineStr">
        <is>
          <t>ข้อ 17 Pharma Plus เล่มม่วง (เฉลยข้อ ข)</t>
        </is>
      </c>
      <c r="Q18" s="185" t="inlineStr">
        <is>
          <t>แบบฝึกหัด</t>
        </is>
      </c>
      <c r="R18" s="185" t="inlineStr">
        <is>
          <t>เล่มม่วง</t>
        </is>
      </c>
      <c r="S18" s="185" t="n"/>
    </row>
    <row r="19" ht="24" customHeight="1" s="49">
      <c r="A19" s="187" t="n">
        <v>17</v>
      </c>
      <c r="B19" s="186" t="n"/>
      <c r="C19" s="186" t="inlineStr">
        <is>
          <t>Cyclophosphamide ออกฤทธิ์ในการเป็น alkylating agent เหมือนกับยาใด</t>
        </is>
      </c>
      <c r="D19" s="186" t="n"/>
      <c r="E19" s="186" t="inlineStr">
        <is>
          <t>Cytarabine</t>
        </is>
      </c>
      <c r="F19" s="186" t="inlineStr">
        <is>
          <t>Vincristine</t>
        </is>
      </c>
      <c r="G19" s="186" t="inlineStr">
        <is>
          <t>Cisplatin</t>
        </is>
      </c>
      <c r="H19" s="186" t="inlineStr">
        <is>
          <t>Paclitaxel</t>
        </is>
      </c>
      <c r="I19" s="188" t="inlineStr">
        <is>
          <t>Tamoxifen</t>
        </is>
      </c>
      <c r="J19" s="185" t="inlineStr">
        <is>
          <t>3</t>
        </is>
      </c>
      <c r="K19" s="186" t="inlineStr">
        <is>
          <t>✅ คำตอบที่ถูกต้อง: ข้อ ค. Cisplatin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ไม่ตรงกับข้อบ่งใช้หรือหลักวิชาการตามที่โจทย์กำหนด
• ข้อ ข. (Vincristine): Vincristine ไม่ตรงกับข้อบ่งใช้หรือหลักวิชาการตามที่โจทย์กำหนด
• ข้อ ง. (Paclitaxel): Paclitaxel ไม่ตรงกับข้อบ่งใช้หรือหลักวิชาการตามที่โจทย์กำหนด
• ข้อ จ. (Tamoxifen): Tamoxifen เป็น SERM antagonist ที่ breast แต่ partial agonist ที่ uterus (เสี่ยง endometrial cancer) ต้องระวัง DDI กับ CYP2D6 inhibitors เช่น fluoxetine</t>
        </is>
      </c>
      <c r="L19" s="186" t="n"/>
      <c r="M19" s="186" t="inlineStr">
        <is>
          <t>Oncologic</t>
        </is>
      </c>
      <c r="N19" s="186" t="inlineStr">
        <is>
          <t>CINV &amp; Supportive Care</t>
        </is>
      </c>
      <c r="O19" s="185" t="inlineStr">
        <is>
          <t>Clinic</t>
        </is>
      </c>
      <c r="P19" s="186" t="inlineStr">
        <is>
          <t>ข้อ 18 Pharma Plus เล่มม่วง (เฉลยข้อ ค)</t>
        </is>
      </c>
      <c r="Q19" s="185" t="inlineStr">
        <is>
          <t>แบบฝึกหัด</t>
        </is>
      </c>
      <c r="R19" s="185" t="inlineStr">
        <is>
          <t>เล่มม่วง</t>
        </is>
      </c>
      <c r="S19" s="185" t="n"/>
    </row>
    <row r="20" ht="24" customHeight="1" s="49">
      <c r="A20" s="187" t="n">
        <v>18</v>
      </c>
      <c r="B20" s="186" t="n"/>
      <c r="C20" s="186" t="inlineStr">
        <is>
          <t>ข้อใดใช้ในการป้องกันการเกิด stomatitis ในปากและทางเดินอาหารจากการได้รับยา 5-FU</t>
        </is>
      </c>
      <c r="D20" s="186" t="n"/>
      <c r="E20" s="186" t="inlineStr">
        <is>
          <t>Sucralfate</t>
        </is>
      </c>
      <c r="F20" s="186" t="inlineStr">
        <is>
          <t>Mesna</t>
        </is>
      </c>
      <c r="G20" s="186" t="inlineStr">
        <is>
          <t>Leucovorin</t>
        </is>
      </c>
      <c r="H20" s="186" t="inlineStr">
        <is>
          <t>Prednisolone</t>
        </is>
      </c>
      <c r="I20" s="188" t="inlineStr">
        <is>
          <t>Hyaluronidase</t>
        </is>
      </c>
      <c r="J20" s="185" t="inlineStr">
        <is>
          <t>1</t>
        </is>
      </c>
      <c r="K20" s="186" t="inlineStr">
        <is>
          <t>✅ คำตอบที่ถูกต้อง: ข้อ ก. Sucralfate
🎯 ทำไมข้อนี้ถึงถูก: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ไม่ตรงกับข้อบ่งใช้หรือหลักวิชาการตามที่โจทย์กำหนด
• ข้อ ค. (Leucovorin): Leucovorin ไม่ตรงกับข้อบ่งใช้หรือหลักวิชาการตามที่โจทย์กำหนด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ไม่ตรงกับข้อบ่งใช้หรือหลักวิชาการตามที่โจทย์กำหนด</t>
        </is>
      </c>
      <c r="L20" s="186" t="n"/>
      <c r="M20" s="186" t="inlineStr">
        <is>
          <t>Oncologic</t>
        </is>
      </c>
      <c r="N20" s="186" t="inlineStr">
        <is>
          <t>CINV &amp; Supportive Care</t>
        </is>
      </c>
      <c r="O20" s="185" t="inlineStr">
        <is>
          <t>Clinic</t>
        </is>
      </c>
      <c r="P20" s="186" t="inlineStr">
        <is>
          <t>ข้อ 19 Pharma Plus เล่มม่วง (เฉลยข้อ ก)</t>
        </is>
      </c>
      <c r="Q20" s="185" t="inlineStr">
        <is>
          <t>แบบฝึกหัด</t>
        </is>
      </c>
      <c r="R20" s="185" t="inlineStr">
        <is>
          <t>เล่มม่วง</t>
        </is>
      </c>
      <c r="S20" s="185" t="n"/>
    </row>
    <row r="21" ht="24" customHeight="1" s="49">
      <c r="A21" s="187" t="n">
        <v>19</v>
      </c>
      <c r="B21" s="186"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t>
        </is>
      </c>
      <c r="C21" s="186" t="inlineStr">
        <is>
          <t>ขนาดยา cisplatin ที่ผู้ป่วยจะได้รับเป็นมิลลิกรัมเท่ากับเท่าใด</t>
        </is>
      </c>
      <c r="D21" s="186" t="n"/>
      <c r="E21" s="186" t="inlineStr">
        <is>
          <t>150</t>
        </is>
      </c>
      <c r="F21" s="186" t="inlineStr">
        <is>
          <t>175</t>
        </is>
      </c>
      <c r="G21" s="186" t="inlineStr">
        <is>
          <t>200</t>
        </is>
      </c>
      <c r="H21" s="186" t="inlineStr">
        <is>
          <t>225</t>
        </is>
      </c>
      <c r="I21" s="188" t="inlineStr">
        <is>
          <t>250</t>
        </is>
      </c>
      <c r="J21" s="185" t="inlineStr">
        <is>
          <t>2</t>
        </is>
      </c>
      <c r="K21" s="186" t="inlineStr">
        <is>
          <t>✅ คำตอบที่ถูกต้อง: ข้อ ข. 175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ไม่ตรงกับข้อบ่งใช้หรือหลักวิชาการตามที่โจทย์กำหนด
• ข้อ ค. (200): 200 ไม่ตรงกับข้อบ่งใช้หรือหลักวิชาการตามที่โจทย์กำหนด
• ข้อ ง. (225): 225 ไม่ตรงกับข้อบ่งใช้หรือหลักวิชาการตามที่โจทย์กำหนด
• ข้อ จ. (250): 250 ไม่ตรงกับข้อบ่งใช้หรือหลักวิชาการตามที่โจทย์กำหนด</t>
        </is>
      </c>
      <c r="L21" s="186" t="n"/>
      <c r="M21" s="186" t="inlineStr">
        <is>
          <t>Oncologic</t>
        </is>
      </c>
      <c r="N21" s="186" t="inlineStr">
        <is>
          <t>CINV &amp; Supportive Care</t>
        </is>
      </c>
      <c r="O21" s="185" t="inlineStr">
        <is>
          <t>Clinic</t>
        </is>
      </c>
      <c r="P21" s="186" t="inlineStr">
        <is>
          <t>ข้อ 20 Pharma Plus เล่มม่วง (เฉลยข้อ ข)</t>
        </is>
      </c>
      <c r="Q21" s="185" t="inlineStr">
        <is>
          <t>แบบฝึกหัด</t>
        </is>
      </c>
      <c r="R21" s="185" t="inlineStr">
        <is>
          <t>เล่มม่วง</t>
        </is>
      </c>
      <c r="S21" s="185" t="n"/>
    </row>
    <row r="22" ht="24" customHeight="1" s="49">
      <c r="A22" s="187" t="n">
        <v>20</v>
      </c>
      <c r="B22" s="186" t="n"/>
      <c r="C22" s="186" t="inlineStr">
        <is>
          <t>กลไกการออกฤทธิ์ของยา cisplatin คือ</t>
        </is>
      </c>
      <c r="D22" s="188" t="n"/>
      <c r="E22" s="188" t="inlineStr">
        <is>
          <t>Alkylating agent</t>
        </is>
      </c>
      <c r="F22" s="188" t="inlineStr">
        <is>
          <t>Topoisomerase II inhibitor</t>
        </is>
      </c>
      <c r="G22" s="188" t="inlineStr">
        <is>
          <t>Antimetabolite</t>
        </is>
      </c>
      <c r="H22" s="188" t="inlineStr">
        <is>
          <t>Intercalating agent</t>
        </is>
      </c>
      <c r="I22" s="188" t="inlineStr">
        <is>
          <t>Inhibitor of mitosis</t>
        </is>
      </c>
      <c r="J22" s="185" t="inlineStr">
        <is>
          <t>1</t>
        </is>
      </c>
      <c r="K22" s="186" t="inlineStr">
        <is>
          <t>✅ คำตอบที่ถูกต้อง: ข้อ ก. Alkylating agent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ไม่ตรงกับข้อบ่งใช้หรือหลักวิชาการตามที่โจทย์กำหนด
• ข้อ ค. (Antimetabolite): Antimetabolite ไม่ตรงกับข้อบ่งใช้หรือหลักวิชาการตามที่โจทย์กำหนด
• ข้อ ง. (Intercalating agent): Intercalating agent ไม่ตรงกับข้อบ่งใช้หรือหลักวิชาการตามที่โจทย์กำหนด
• ข้อ จ. (Inhibitor of mitosis): Inhibitor of mitosis ไม่ตรงกับข้อบ่งใช้หรือหลักวิชาการตามที่โจทย์กำหนด</t>
        </is>
      </c>
      <c r="L22" s="186" t="n"/>
      <c r="M22" s="186" t="inlineStr">
        <is>
          <t>Oncologic</t>
        </is>
      </c>
      <c r="N22" s="186" t="inlineStr">
        <is>
          <t>CINV &amp; Supportive Care</t>
        </is>
      </c>
      <c r="O22" s="185" t="inlineStr">
        <is>
          <t>Clinic</t>
        </is>
      </c>
      <c r="P22" s="186" t="inlineStr">
        <is>
          <t>ข้อ 22 Pharma Plus เล่มม่วง (เฉลยข้อ ก)</t>
        </is>
      </c>
      <c r="Q22" s="185" t="inlineStr">
        <is>
          <t>แบบฝึกหัด</t>
        </is>
      </c>
      <c r="R22" s="185" t="inlineStr">
        <is>
          <t>เล่มม่วง</t>
        </is>
      </c>
      <c r="S22" s="185" t="n"/>
    </row>
    <row r="23" ht="24" customHeight="1" s="49">
      <c r="A23" s="187" t="n">
        <v>21</v>
      </c>
      <c r="B23" s="186" t="n"/>
      <c r="C23" s="186" t="inlineStr">
        <is>
          <t>ยา cisplatin เป็นยาที่มีผลพิษต่อไต (nephrotoxicity) การป้องกันสามารถทำได้หลายประการต่อไปนี้ ยกเว้น</t>
        </is>
      </c>
      <c r="D23" s="186" t="n"/>
      <c r="E23" s="186" t="inlineStr">
        <is>
          <t>การให้สารน้ำปริมาตรมากก่อนและหลังให้ยา</t>
        </is>
      </c>
      <c r="F23" s="186" t="inlineStr">
        <is>
          <t>ให้สารละลายปริมาตรมากพร้อม magnesium</t>
        </is>
      </c>
      <c r="G23" s="186" t="inlineStr">
        <is>
          <t>การให้ osmotic diuretic เช่น mannitol</t>
        </is>
      </c>
      <c r="H23" s="186" t="inlineStr">
        <is>
          <t>การเตรียม cisplatin ด้วยสารละลาย sodium chloride</t>
        </is>
      </c>
      <c r="I23" s="188" t="inlineStr">
        <is>
          <t>ให้สารละลายปริมาตรมากร่วมกับ sodium</t>
        </is>
      </c>
      <c r="J23" s="185" t="inlineStr">
        <is>
          <t>3</t>
        </is>
      </c>
      <c r="K23" s="186" t="inlineStr">
        <is>
          <t>✅ คำตอบที่ถูกต้อง: ข้อ ค. การให้ osmotic diuretic เช่น mannitol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ไม่ตรงกับข้อบ่งใช้หรือหลักวิชาการตามที่โจทย์กำหนด
• ข้อ ข. (ให้สารละลายปริมาตรมากพร้อม magnesium): ให้สารละลายปริมาตรมากพร้อม magnesium ไม่ตรงกับข้อบ่งใช้หรือหลักวิชาการตามที่โจทย์กำหนด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ไม่ตรงกับข้อบ่งใช้หรือหลักวิชาการตามที่โจทย์กำหนด</t>
        </is>
      </c>
      <c r="L23" s="186" t="n"/>
      <c r="M23" s="186" t="inlineStr">
        <is>
          <t>Oncologic</t>
        </is>
      </c>
      <c r="N23" s="186" t="inlineStr">
        <is>
          <t>CINV &amp; Supportive Care</t>
        </is>
      </c>
      <c r="O23" s="185" t="inlineStr">
        <is>
          <t>Clinic</t>
        </is>
      </c>
      <c r="P23" s="186" t="inlineStr">
        <is>
          <t>ข้อ 23 Pharma Plus เล่มม่วง (เฉลยข้อ ค จ)</t>
        </is>
      </c>
      <c r="Q23" s="185" t="inlineStr">
        <is>
          <t>แบบฝึกหัด</t>
        </is>
      </c>
      <c r="R23" s="185" t="inlineStr">
        <is>
          <t>เล่มม่วง</t>
        </is>
      </c>
      <c r="S23" s="185" t="n"/>
    </row>
    <row r="24" ht="24" customHeight="1" s="49">
      <c r="A24" s="187" t="n">
        <v>22</v>
      </c>
      <c r="B24" s="186" t="inlineStr">
        <is>
          <t>สถานการณ์ที่ 5 โรคมะเร็ง</t>
        </is>
      </c>
      <c r="C24" s="186" t="inlineStr">
        <is>
          <t>เมื่อใช้ vincristine เป็นยาต้านมะเร็งอาจจะต้องมีการให้ยาเพื่อลดความปวดแก่ผู้ป่วยดังข้อที่มีความเหมาะสมมากที่สุด</t>
        </is>
      </c>
      <c r="D24" s="186" t="n"/>
      <c r="E24" s="186" t="inlineStr">
        <is>
          <t>ให้ยากลุ่ม weak opioid ร่วมกับ fentanyl transdermal patch</t>
        </is>
      </c>
      <c r="F24" s="186" t="inlineStr">
        <is>
          <t>เริ่มด้วย aspirin หรือ piroxicam หากไม่ดีขึ้นจึงใช้ tramadol หรือ morphine</t>
        </is>
      </c>
      <c r="G24" s="186" t="inlineStr">
        <is>
          <t>ให้ fentanyl ร่วมกับยากลุ่ม COX2-Inhibitor เนื่องจาก vincristine มีผลข้างเคียงกับระบบทางเดินอาหาร</t>
        </is>
      </c>
      <c r="H24" s="186" t="inlineStr">
        <is>
          <t>ให้ได้เฉพาะยากลุ่ม NSAIDs เนื่องจากผลข้างเคียงของ vincristine มีฤทธิ์กดการหายใจ</t>
        </is>
      </c>
      <c r="I24" s="188" t="inlineStr">
        <is>
          <t>ให้ morphine เพราะ vincristine จะทำให้เกิดอาการปวดอย่างรุนแรง</t>
        </is>
      </c>
      <c r="J24" s="185" t="inlineStr">
        <is>
          <t>2</t>
        </is>
      </c>
      <c r="K24" s="186" t="inlineStr">
        <is>
          <t>✅ คำตอบที่ถูกต้อง: ข้อ ข. เริ่มด้วย aspirin หรือ piroxicam หากไม่ดีขึ้นจึงใช้ tramadol หรือ morphine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ไม่ตรงกับข้อบ่งใช้หรือหลักวิชาการตามที่โจทย์กำหนด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t>
        </is>
      </c>
      <c r="L24" s="186" t="n"/>
      <c r="M24" s="186" t="inlineStr">
        <is>
          <t>Oncologic</t>
        </is>
      </c>
      <c r="N24" s="186" t="inlineStr">
        <is>
          <t>CINV &amp; Supportive Care</t>
        </is>
      </c>
      <c r="O24" s="185" t="inlineStr">
        <is>
          <t>Clinic</t>
        </is>
      </c>
      <c r="P24" s="186" t="inlineStr">
        <is>
          <t>ข้อ 24 Pharma Plus เล่มม่วง (เฉลยข้อ ข)</t>
        </is>
      </c>
      <c r="Q24" s="185" t="inlineStr">
        <is>
          <t>แบบฝึกหัด</t>
        </is>
      </c>
      <c r="R24" s="185" t="inlineStr">
        <is>
          <t>เล่มม่วง</t>
        </is>
      </c>
      <c r="S24" s="185" t="n"/>
    </row>
    <row r="25" ht="24" customHeight="1" s="49">
      <c r="A25" s="187" t="n">
        <v>23</v>
      </c>
      <c r="B25" s="186" t="n"/>
      <c r="C25" s="186"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D25" s="186" t="n"/>
      <c r="E25" s="186" t="inlineStr">
        <is>
          <t>คลื่นไส้ อาเจียน</t>
        </is>
      </c>
      <c r="F25" s="186" t="inlineStr">
        <is>
          <t>ง่วงซึม</t>
        </is>
      </c>
      <c r="G25" s="186" t="inlineStr">
        <is>
          <t>กดการหายใจ</t>
        </is>
      </c>
      <c r="H25" s="186" t="inlineStr">
        <is>
          <t>สับสน มึนงง</t>
        </is>
      </c>
      <c r="I25" s="188" t="inlineStr">
        <is>
          <t>ท้องผูก</t>
        </is>
      </c>
      <c r="J25" s="185" t="inlineStr">
        <is>
          <t>1</t>
        </is>
      </c>
      <c r="K25" s="186" t="inlineStr">
        <is>
          <t>✅ คำตอบที่ถูกต้อง: ข้อ ก. คลื่นไส้ อาเจียน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ไม่ตรงกับข้อบ่งใช้หรือหลักวิชาการตามที่โจทย์กำหนด
• ข้อ ค. (กดการหายใจ): กดการหายใจ ไม่ตรงกับข้อบ่งใช้หรือหลักวิชาการตามที่โจทย์กำหนด
• ข้อ ง. (สับสน มึนงง): สับสน มึนงง ไม่ตรงกับข้อบ่งใช้หรือหลักวิชาการตามที่โจทย์กำหนด
• ข้อ จ. (ท้องผูก): ท้องผูก ไม่ตรงกับข้อบ่งใช้หรือหลักวิชาการตามที่โจทย์กำหนด</t>
        </is>
      </c>
      <c r="L25" s="186" t="n"/>
      <c r="M25" s="186" t="inlineStr">
        <is>
          <t>Oncologic</t>
        </is>
      </c>
      <c r="N25" s="186" t="inlineStr">
        <is>
          <t>CINV &amp; Supportive Care</t>
        </is>
      </c>
      <c r="O25" s="185" t="inlineStr">
        <is>
          <t>Clinic</t>
        </is>
      </c>
      <c r="P25" s="186" t="inlineStr">
        <is>
          <t>ข้อ 25 Pharma Plus เล่มม่วง (เฉลยข้อ )</t>
        </is>
      </c>
      <c r="Q25" s="185" t="inlineStr">
        <is>
          <t>แบบฝึกหัด</t>
        </is>
      </c>
      <c r="R25" s="185" t="inlineStr">
        <is>
          <t>เล่มม่วง</t>
        </is>
      </c>
      <c r="S25" s="185" t="n"/>
    </row>
    <row r="26" ht="24" customHeight="1" s="49">
      <c r="A26" s="187" t="n">
        <v>24</v>
      </c>
      <c r="B26" s="186" t="n"/>
      <c r="C26" s="186" t="inlineStr">
        <is>
          <t>ผู้ป่วยมะเร็งลำไส้ใหญ่มีอาการปวดจากมะเร็งระดับ 6 ควรเลือกยาใดเป็นอันดับแรกเพื่อบรรเทาอาการปวดให้แก่ผู้ป่วย</t>
        </is>
      </c>
      <c r="D26" s="186" t="n"/>
      <c r="E26" s="186" t="inlineStr">
        <is>
          <t>Aspirin</t>
        </is>
      </c>
      <c r="F26" s="186" t="inlineStr">
        <is>
          <t>Ketamine</t>
        </is>
      </c>
      <c r="G26" s="186" t="inlineStr">
        <is>
          <t>Pethidine</t>
        </is>
      </c>
      <c r="H26" s="186" t="inlineStr">
        <is>
          <t>Fentanyl transdermal patch</t>
        </is>
      </c>
      <c r="I26" s="188" t="inlineStr">
        <is>
          <t>Tramadol</t>
        </is>
      </c>
      <c r="J26" s="185" t="inlineStr">
        <is>
          <t>5</t>
        </is>
      </c>
      <c r="K26" s="186" t="inlineStr">
        <is>
          <t>✅ คำตอบที่ถูกต้อง: ข้อ จ. Tramadol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ไม่ตรงกับข้อบ่งใช้หรือหลักวิชาการตามที่โจทย์กำหนด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t>
        </is>
      </c>
      <c r="L26" s="186" t="n"/>
      <c r="M26" s="186" t="inlineStr">
        <is>
          <t>Oncologic</t>
        </is>
      </c>
      <c r="N26" s="186" t="inlineStr">
        <is>
          <t>CINV &amp; Supportive Care</t>
        </is>
      </c>
      <c r="O26" s="185" t="inlineStr">
        <is>
          <t>Clinic</t>
        </is>
      </c>
      <c r="P26" s="186" t="inlineStr">
        <is>
          <t>ข้อ 26 Pharma Plus เล่มม่วง (เฉลยข้อ จ)</t>
        </is>
      </c>
      <c r="Q26" s="185" t="inlineStr">
        <is>
          <t>แบบฝึกหัด</t>
        </is>
      </c>
      <c r="R26" s="185" t="inlineStr">
        <is>
          <t>เล่มม่วง</t>
        </is>
      </c>
      <c r="S26" s="185" t="n"/>
    </row>
    <row r="27" ht="24" customHeight="1" s="49">
      <c r="A27" s="187" t="n">
        <v>25</v>
      </c>
      <c r="B27" s="186" t="n"/>
      <c r="C27" s="186"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D27" s="186" t="n"/>
      <c r="E27" s="186" t="inlineStr">
        <is>
          <t>ผมร่วง</t>
        </is>
      </c>
      <c r="F27" s="186" t="inlineStr">
        <is>
          <t>อาการปวด</t>
        </is>
      </c>
      <c r="G27" s="186" t="inlineStr">
        <is>
          <t>เยื่อบุทางเดินอาหารอักเสบ</t>
        </is>
      </c>
      <c r="H27" s="186" t="inlineStr">
        <is>
          <t>คลื่นไส้ อาเจียน</t>
        </is>
      </c>
      <c r="I27" s="188" t="inlineStr">
        <is>
          <t>ข้อ ค และ ง ถูก</t>
        </is>
      </c>
      <c r="J27" s="185" t="inlineStr">
        <is>
          <t>5</t>
        </is>
      </c>
      <c r="K27" s="186" t="inlineStr">
        <is>
          <t>✅ คำตอบที่ถูกต้อง: ข้อ จ. ข้อ ค และ ง ถูก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ไม่ตรงกับข้อบ่งใช้หรือหลักวิชาการตามที่โจทย์กำหนด
• ข้อ ข. (อาการปวด): อาการปวด ไม่ตรงกับข้อบ่งใช้หรือหลักวิชาการตามที่โจทย์กำหนด
• ข้อ ค. (เยื่อบุทางเดินอาหารอักเสบ): เยื่อบุทางเดินอาหารอักเสบ ไม่ตรงกับข้อบ่งใช้หรือหลักวิชาการตามที่โจทย์กำหนด
• ข้อ ง. (คลื่นไส้ อาเจียน): คลื่นไส้ อาเจียน ไม่ตรงกับข้อบ่งใช้หรือหลักวิชาการตามที่โจทย์กำหนด</t>
        </is>
      </c>
      <c r="L27" s="186" t="n"/>
      <c r="M27" s="186" t="inlineStr">
        <is>
          <t>Oncologic</t>
        </is>
      </c>
      <c r="N27" s="186" t="inlineStr">
        <is>
          <t>CINV &amp; Supportive Care</t>
        </is>
      </c>
      <c r="O27" s="185" t="inlineStr">
        <is>
          <t>Clinic</t>
        </is>
      </c>
      <c r="P27" s="186" t="inlineStr">
        <is>
          <t>ข้อ 27 Pharma Plus เล่มม่วง (เฉลยข้อ จ)</t>
        </is>
      </c>
      <c r="Q27" s="185" t="inlineStr">
        <is>
          <t>แบบฝึกหัด</t>
        </is>
      </c>
      <c r="R27" s="185" t="inlineStr">
        <is>
          <t>เล่มม่วง</t>
        </is>
      </c>
      <c r="S27" s="185" t="n"/>
    </row>
    <row r="28" ht="24" customHeight="1" s="49">
      <c r="A28" s="187" t="n">
        <v>26</v>
      </c>
      <c r="B28" s="186" t="n"/>
      <c r="C28" s="186"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D28" s="186" t="n"/>
      <c r="E28" s="186" t="inlineStr">
        <is>
          <t>Dexamethasone เดี่ยว ๆ</t>
        </is>
      </c>
      <c r="F28" s="186" t="inlineStr">
        <is>
          <t>Ondansetron</t>
        </is>
      </c>
      <c r="G28" s="186" t="inlineStr">
        <is>
          <t>Enalapril</t>
        </is>
      </c>
      <c r="H28" s="186" t="inlineStr">
        <is>
          <t>ยากลุ่ม opioid</t>
        </is>
      </c>
      <c r="I28" s="188" t="inlineStr">
        <is>
          <t>ไม่ต้องรับยาอะไร เพียงแต่ให้ผู้ป่วยอมน้ำแข็งระหว่างการให้ยาให้ถูกวิธี</t>
        </is>
      </c>
      <c r="J28" s="185" t="inlineStr">
        <is>
          <t>1</t>
        </is>
      </c>
      <c r="K28" s="186" t="inlineStr">
        <is>
          <t>✅ คำตอบที่ถูกต้อง: ข้อ ก. Dexamethasone เดี่ยว ๆ
🎯 ทำไมข้อนี้ถึงถูก: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ไม่ตรงกับข้อบ่งใช้หรือหลักวิชาการตามที่โจทย์กำหนด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ไม่ตรงกับข้อบ่งใช้หรือหลักวิชาการตามที่โจทย์กำหนด</t>
        </is>
      </c>
      <c r="L28" s="186" t="n"/>
      <c r="M28" s="186" t="inlineStr">
        <is>
          <t>Oncologic</t>
        </is>
      </c>
      <c r="N28" s="186" t="inlineStr">
        <is>
          <t>CINV &amp; Supportive Care</t>
        </is>
      </c>
      <c r="O28" s="185" t="inlineStr">
        <is>
          <t>Clinic</t>
        </is>
      </c>
      <c r="P28" s="186" t="inlineStr">
        <is>
          <t>ข้อ 29 Pharma Plus เล่มม่วง (เฉลยข้อ )</t>
        </is>
      </c>
      <c r="Q28" s="185" t="inlineStr">
        <is>
          <t>แบบฝึกหัด</t>
        </is>
      </c>
      <c r="R28" s="185" t="inlineStr">
        <is>
          <t>เล่มม่วง</t>
        </is>
      </c>
      <c r="S28" s="185" t="n"/>
    </row>
    <row r="29" ht="24" customHeight="1" s="49">
      <c r="A29" s="187" t="n">
        <v>27</v>
      </c>
      <c r="B29" s="186" t="n"/>
      <c r="C29" s="186"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D29" s="186" t="n"/>
      <c r="E29" s="186" t="inlineStr">
        <is>
          <t>ในการให้ยาเคมีบำบัดครั้งต่อไป ให้ผู้ป่วยอมน้ำแข็งก่อนให้ยา 30 นาทีและอมต่อให้ยาอีก 30 นาที</t>
        </is>
      </c>
      <c r="F29" s="186" t="inlineStr">
        <is>
          <t>Dimenhydrinate + lidocaine + sucralfate แล้วตามด้วยยากลุ่ม NSAIDs</t>
        </is>
      </c>
      <c r="G29" s="186" t="inlineStr">
        <is>
          <t>Diphenhydramine + lidocaine + sucralfate แล้วตามด้วยยากลุ่ม opioids</t>
        </is>
      </c>
      <c r="H29" s="186" t="inlineStr">
        <is>
          <t>Diphenhydramine + lidocaine + antacid</t>
        </is>
      </c>
      <c r="I29" s="188" t="inlineStr">
        <is>
          <t>ไม่มีข้อใดถูก</t>
        </is>
      </c>
      <c r="J29" s="185" t="inlineStr">
        <is>
          <t>1</t>
        </is>
      </c>
      <c r="K29" s="186" t="inlineStr">
        <is>
          <t>✅ คำตอบที่ถูกต้อง: ข้อ ก. ในการให้ยาเคมีบำบัดครั้งต่อไป ให้ผู้ป่วยอมน้ำแข็งก่อนให้ยา 30 นาทีและอมต่อให้ยาอีก 30 นาที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ไม่ตรงกับข้อบ่งใช้หรือหลักวิชาการตามที่โจทย์กำหนด
• ข้อ จ. (ไม่มีข้อใดถูก): ข้อนี้ไม่ถูกต้องเนื่องจากมีตัวเลือกที่จำเพาะและตรงตามเกณฑ์มาตรฐานเวชปฏิบัติอย่างชัดเจน</t>
        </is>
      </c>
      <c r="L29" s="186" t="n"/>
      <c r="M29" s="186" t="inlineStr">
        <is>
          <t>Oncologic</t>
        </is>
      </c>
      <c r="N29" s="186" t="inlineStr">
        <is>
          <t>CINV &amp; Supportive Care</t>
        </is>
      </c>
      <c r="O29" s="185" t="inlineStr">
        <is>
          <t>Clinic</t>
        </is>
      </c>
      <c r="P29" s="186" t="inlineStr">
        <is>
          <t>ข้อ 30 Pharma Plus เล่มม่วง (เฉลยข้อ ก ง)</t>
        </is>
      </c>
      <c r="Q29" s="185" t="inlineStr">
        <is>
          <t>แบบฝึกหัด</t>
        </is>
      </c>
      <c r="R29" s="185" t="inlineStr">
        <is>
          <t>เล่มม่วง</t>
        </is>
      </c>
      <c r="S29" s="185" t="n"/>
    </row>
    <row r="30" ht="24" customHeight="1" s="49">
      <c r="A30" s="187" t="n">
        <v>28</v>
      </c>
      <c r="B30" s="186" t="inlineStr">
        <is>
          <t>ผู้ป่วยโรคมะเร็งเต้านมที่ได้รับยาเคมีบำบัดสูตร AC (Doxorubicin ร่วมกับ Cyclophosphamide)</t>
        </is>
      </c>
      <c r="C30" s="186" t="inlineStr">
        <is>
          <t>เภสัชกรควรติดตามการทำงานของอวัยวะใดและประเมินความเป็นพิษสะสมที่จำเพาะเจาะจงของยา Doxorubicin อย่างใกล้ชิด</t>
        </is>
      </c>
      <c r="D30" s="186" t="n"/>
      <c r="E30" s="186" t="inlineStr">
        <is>
          <t>การตรวจคลื่นสะท้อนหัวใจ (Echocardiogram / LVEF) เพื่อติดตามความเป็นพิษต่อกล้ามเนื้อหัวใจ (Cardiotoxicity จากขนาดยาสะสม Cumulative dose &gt; 450-550 mg/m²)</t>
        </is>
      </c>
      <c r="F30" s="186" t="inlineStr">
        <is>
          <t>การตรวจการได้ยิน (Audiogram) เพื่อติดตามพิษต่อหู (Ototoxicity)</t>
        </is>
      </c>
      <c r="G30" s="186" t="inlineStr">
        <is>
          <t>การตรวจจอประสาทตา (Fundoscopy) เพื่อติดตามพิษต่อจอประสาทตา</t>
        </is>
      </c>
      <c r="H30" s="186" t="inlineStr">
        <is>
          <t>การตรวจความจุปอด (Pulmonary function test) เพื่อติดตามภาวะพังผืดในปอด</t>
        </is>
      </c>
      <c r="I30" s="188" t="inlineStr">
        <is>
          <t>การตรวจการทำงานของต่อมไทรอยด์ (Thyroid function test)</t>
        </is>
      </c>
      <c r="J30" s="185" t="inlineStr">
        <is>
          <t>1</t>
        </is>
      </c>
      <c r="K30" s="186" t="inlineStr">
        <is>
          <t>✅ คำตอบที่ถูกต้อง: ข้อ ก. การตรวจคลื่นสะท้อนหัวใจ (Echocardiogram / LVEF) เพื่อติดตามความเป็นพิษต่อกล้ามเนื้อหัวใจ (Cardiotoxicity จากขนาดยาสะสม Cumulative dose &gt; 450-550 mg/m²)
🎯 ทำไมข้อนี้ถึงถูก:
ความเป็นพิษที่สำคัญที่สุดของ Doxorubicin คือการเกิดพิษต่อกล้ามเนื้อหัวใจแบบสะสม (Cumulative dose-dependent Cardiotoxicity) นำไปสู่ภาวะหัวใจล้มเหลว (Congestive heart failure) ซึ่งมักเกิดขึ้นเมื่อได้รับขนาดยาสะสมตลอดชีวิตเกิน 450 - 550 mg/m² จึงต้องตรวจประเมิน Left Ventricular Ejection Fraction (LVEF) ด้วย Echocardiogram หรือ MUGA scan ก่อนเริ่มยาและติดตามเป็นระยะระหว่างการรักษา (หากจำเป็นต้องใช้ยาเกินขนาดสะสม อาจพิจารณาให้ยาป้องกัน Dexrazoxane)
🔍 ข้ออื่นผิดเพราะอะไร:
• ข้อ ข. (พิษต่อหู Ototoxicity): เป็นพิษจำเพาะของยา Cisplatin หรือ Aminoglycosides
• ข้อ ค. (พิษต่อจอประสาทตา): เช่น Hydroxychloroquine หรือ Ethambutol
• ข้อ ง. (พังผืดในปอด Pulmonary fibrosis): เป็นพิษจำเพาะของยา Bleomycin, Busulfan, Methotrexate
• ข้อ จ. (ต่อมไทรอยด์): ไม่ใช่พิษจำเพาะหลักของ Anthracyclines</t>
        </is>
      </c>
      <c r="L30" s="186" t="n"/>
      <c r="M30" s="186" t="inlineStr">
        <is>
          <t>Oncologic</t>
        </is>
      </c>
      <c r="N30" s="186" t="inlineStr">
        <is>
          <t>CINV &amp; Supportive Care</t>
        </is>
      </c>
      <c r="O30" s="185" t="inlineStr">
        <is>
          <t>Clinic</t>
        </is>
      </c>
      <c r="P30" s="186" t="inlineStr">
        <is>
          <t>ข้อ 31 Pharma Plus เล่มม่วง (เฉลยข้อ ข)</t>
        </is>
      </c>
      <c r="Q30" s="185" t="inlineStr">
        <is>
          <t>แบบฝึกหัด</t>
        </is>
      </c>
      <c r="R30" s="185" t="inlineStr">
        <is>
          <t>เล่มม่วง</t>
        </is>
      </c>
      <c r="S30" s="185" t="n"/>
    </row>
    <row r="31" ht="24" customHeight="1" s="49">
      <c r="A31" s="187" t="n">
        <v>29</v>
      </c>
      <c r="B31" s="186" t="n"/>
      <c r="C31" s="186"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D31" s="186" t="n"/>
      <c r="E31" s="186" t="inlineStr">
        <is>
          <t>หากผู้ป่วยมีตุ่มใส และมีอาการเจ็บ แสบร้อน ร่วมด้วย ให้ผู้ป่วยบ้วนปากด้วย stomatitis cocktail ก่อนรับประทานอาหาร 5-15 นาที</t>
        </is>
      </c>
      <c r="F31" s="186" t="inlineStr">
        <is>
          <t>หากมีการติดเชื้อร่วมด้วยให้ผู้ป่วยกินยาต้านเชื้อรา</t>
        </is>
      </c>
      <c r="G31" s="186" t="inlineStr">
        <is>
          <t>ในการให้ยาเคมีบำบัดครั้งต่อไป ให้ผู้ป่วยอมน้ำแข็งก่อนให้ยา 30 นาที และหลังให้ยา 30 นาที</t>
        </is>
      </c>
      <c r="H31" s="186" t="inlineStr">
        <is>
          <t>ข้อ ก และ ข ถูก</t>
        </is>
      </c>
      <c r="I31" s="188" t="inlineStr">
        <is>
          <t>ข้อ ก และ ค ถูก</t>
        </is>
      </c>
      <c r="J31" s="185" t="inlineStr">
        <is>
          <t>2</t>
        </is>
      </c>
      <c r="K31" s="186" t="inlineStr">
        <is>
          <t>✅ คำตอบที่ถูกต้อง: ข้อ ข. หากมีการติดเชื้อร่วมด้วยให้ผู้ป่วยกินยาต้านเชื้อรา
🎯 ทำไมข้อนี้ถึงถูก: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ไม่ตรงกับข้อบ่งใช้หรือหลักวิชาการตามที่โจทย์กำหนด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ไม่ตรงกับข้อบ่งใช้หรือหลักวิชาการตามที่โจทย์กำหนด
• ข้อ ง. (ข้อ ก และ ข ถูก): ข้อ ก และ ข ถูก ไม่ตรงกับข้อบ่งใช้หรือหลักวิชาการตามที่โจทย์กำหนด
• ข้อ จ. (ข้อ ก และ ค ถูก): ข้อ ก และ ค ถูก ไม่ตรงกับข้อบ่งใช้หรือหลักวิชาการตามที่โจทย์กำหนด</t>
        </is>
      </c>
      <c r="L31" s="186" t="n"/>
      <c r="M31" s="186" t="inlineStr">
        <is>
          <t>Oncologic</t>
        </is>
      </c>
      <c r="N31" s="186" t="inlineStr">
        <is>
          <t>CINV &amp; Supportive Care</t>
        </is>
      </c>
      <c r="O31" s="185" t="inlineStr">
        <is>
          <t>Clinic</t>
        </is>
      </c>
      <c r="P31" s="186" t="inlineStr">
        <is>
          <t>ข้อ 32 Pharma Plus เล่มม่วง (เฉลยข้อ ข ค)</t>
        </is>
      </c>
      <c r="Q31" s="185" t="inlineStr">
        <is>
          <t>แบบฝึกหัด</t>
        </is>
      </c>
      <c r="R31" s="185" t="inlineStr">
        <is>
          <t>เล่มม่วง</t>
        </is>
      </c>
      <c r="S31" s="185" t="n"/>
    </row>
    <row r="32" ht="24" customHeight="1" s="49">
      <c r="A32" s="187" t="n">
        <v>30</v>
      </c>
      <c r="B32" s="18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t>
        </is>
      </c>
      <c r="C32" s="186" t="inlineStr">
        <is>
          <t>ขนาดยา Cisplatin ที่ผู้ป่วยจะได้รับควรจะเป็นเท่าไร (หน่วยเป็น mg)</t>
        </is>
      </c>
      <c r="D32" s="186" t="n"/>
      <c r="E32" s="186" t="inlineStr">
        <is>
          <t>150</t>
        </is>
      </c>
      <c r="F32" s="186" t="inlineStr">
        <is>
          <t>175</t>
        </is>
      </c>
      <c r="G32" s="186" t="inlineStr">
        <is>
          <t>200</t>
        </is>
      </c>
      <c r="H32" s="186" t="inlineStr">
        <is>
          <t>225</t>
        </is>
      </c>
      <c r="I32" s="188" t="inlineStr">
        <is>
          <t>250</t>
        </is>
      </c>
      <c r="J32" s="185" t="inlineStr">
        <is>
          <t>2</t>
        </is>
      </c>
      <c r="K32" s="186" t="inlineStr">
        <is>
          <t>✅ คำตอบที่ถูกต้อง: ข้อ ข. 175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ไม่ตรงกับข้อบ่งใช้หรือหลักวิชาการตามที่โจทย์กำหนด
• ข้อ ค. (200): 200 ไม่ตรงกับข้อบ่งใช้หรือหลักวิชาการตามที่โจทย์กำหนด
• ข้อ ง. (225): 225 ไม่ตรงกับข้อบ่งใช้หรือหลักวิชาการตามที่โจทย์กำหนด
• ข้อ จ. (250): 250 ไม่ตรงกับข้อบ่งใช้หรือหลักวิชาการตามที่โจทย์กำหนด</t>
        </is>
      </c>
      <c r="L32" s="186" t="n"/>
      <c r="M32" s="186" t="inlineStr">
        <is>
          <t>Oncologic</t>
        </is>
      </c>
      <c r="N32" s="186" t="inlineStr">
        <is>
          <t>CINV &amp; Supportive Care</t>
        </is>
      </c>
      <c r="O32" s="185" t="inlineStr">
        <is>
          <t>Clinic</t>
        </is>
      </c>
      <c r="P32" s="186" t="inlineStr">
        <is>
          <t>ข้อ 34 Pharma Plus เล่มม่วง (เฉลยข้อ ข)</t>
        </is>
      </c>
      <c r="Q32" s="185" t="inlineStr">
        <is>
          <t>แบบฝึกหัด</t>
        </is>
      </c>
      <c r="R32" s="185" t="inlineStr">
        <is>
          <t>เล่มม่วง</t>
        </is>
      </c>
      <c r="S32" s="185" t="n"/>
    </row>
    <row r="33" ht="24" customHeight="1" s="49">
      <c r="A33" s="187" t="n">
        <v>31</v>
      </c>
      <c r="B33" s="186" t="n"/>
      <c r="C33" s="18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D33" s="186" t="n"/>
      <c r="E33" s="186" t="inlineStr">
        <is>
          <t>Nephrotoxicity</t>
        </is>
      </c>
      <c r="F33" s="186" t="inlineStr">
        <is>
          <t>Neurotoxicity</t>
        </is>
      </c>
      <c r="G33" s="186" t="inlineStr">
        <is>
          <t>Hypotension</t>
        </is>
      </c>
      <c r="H33" s="186" t="inlineStr">
        <is>
          <t>Pulmonary toxicity</t>
        </is>
      </c>
      <c r="I33" s="188" t="inlineStr">
        <is>
          <t>Ototoxicity</t>
        </is>
      </c>
      <c r="J33" s="185" t="inlineStr">
        <is>
          <t>4</t>
        </is>
      </c>
      <c r="K33" s="186" t="inlineStr">
        <is>
          <t>✅ คำตอบที่ถูกต้อง: ข้อ ง. Pulmonary toxicity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ไม่ตรงกับข้อบ่งใช้หรือหลักวิชาการตามที่โจทย์กำหนด
• ข้อ ข. (Neurotoxicity): Neurotoxicity ไม่ตรงกับข้อบ่งใช้หรือหลักวิชาการตามที่โจทย์กำหนด
• ข้อ ค. (Hypotension): Hypotension ไม่ตรงกับข้อบ่งใช้หรือหลักวิชาการตามที่โจทย์กำหนด
• ข้อ จ. (Ototoxicity): Ototoxicity ไม่ตรงกับข้อบ่งใช้หรือหลักวิชาการตามที่โจทย์กำหนด</t>
        </is>
      </c>
      <c r="L33" s="186" t="n"/>
      <c r="M33" s="186" t="inlineStr">
        <is>
          <t>Oncologic</t>
        </is>
      </c>
      <c r="N33" s="186" t="inlineStr">
        <is>
          <t>CINV &amp; Supportive Care</t>
        </is>
      </c>
      <c r="O33" s="185" t="inlineStr">
        <is>
          <t>Clinic</t>
        </is>
      </c>
      <c r="P33" s="186" t="inlineStr">
        <is>
          <t>ข้อ 35 Pharma Plus เล่มม่วง (เฉลยข้อ ง)</t>
        </is>
      </c>
      <c r="Q33" s="185" t="inlineStr">
        <is>
          <t>แบบฝึกหัด</t>
        </is>
      </c>
      <c r="R33" s="185" t="inlineStr">
        <is>
          <t>เล่มม่วง</t>
        </is>
      </c>
      <c r="S33" s="185" t="n"/>
    </row>
    <row r="34" ht="24" customHeight="1" s="49">
      <c r="A34" s="187" t="n">
        <v>32</v>
      </c>
      <c r="B34" s="186" t="n"/>
      <c r="C34" s="186" t="inlineStr">
        <is>
          <t>กลไกการออกฤทธิ์ของยา cisplatin คืออะไร</t>
        </is>
      </c>
      <c r="D34" s="186" t="n"/>
      <c r="E34" s="186" t="inlineStr">
        <is>
          <t>Antimetabolite</t>
        </is>
      </c>
      <c r="F34" s="186" t="inlineStr">
        <is>
          <t>Topoisomerase inhibitor</t>
        </is>
      </c>
      <c r="G34" s="186" t="inlineStr">
        <is>
          <t>Produce free radical</t>
        </is>
      </c>
      <c r="H34" s="186" t="inlineStr">
        <is>
          <t>Mitotic spindle toxicity</t>
        </is>
      </c>
      <c r="I34" s="188" t="inlineStr">
        <is>
          <t>Alkylating agent</t>
        </is>
      </c>
      <c r="J34" s="185" t="inlineStr">
        <is>
          <t>5</t>
        </is>
      </c>
      <c r="K34" s="186" t="inlineStr">
        <is>
          <t>✅ คำตอบที่ถูกต้อง: ข้อ จ. Alkylating agent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ไม่ตรงกับข้อบ่งใช้หรือหลักวิชาการตามที่โจทย์กำหนด
• ข้อ ข. (Topoisomerase inhibitor): Topoisomerase inhibitor ไม่ตรงกับข้อบ่งใช้หรือหลักวิชาการตามที่โจทย์กำหนด
• ข้อ ค. (Produce free radical): Produce free radical ไม่ตรงกับข้อบ่งใช้หรือหลักวิชาการตามที่โจทย์กำหนด
• ข้อ ง. (Mitotic spindle toxicity): Mitotic spindle toxicity ไม่ตรงกับข้อบ่งใช้หรือหลักวิชาการตามที่โจทย์กำหนด</t>
        </is>
      </c>
      <c r="L34" s="186" t="n"/>
      <c r="M34" s="186" t="inlineStr">
        <is>
          <t>Oncologic</t>
        </is>
      </c>
      <c r="N34" s="186" t="inlineStr">
        <is>
          <t>CINV &amp; Supportive Care</t>
        </is>
      </c>
      <c r="O34" s="185" t="inlineStr">
        <is>
          <t>Clinic</t>
        </is>
      </c>
      <c r="P34" s="186" t="inlineStr">
        <is>
          <t>ข้อ 36 Pharma Plus เล่มม่วง (เฉลยข้อ จ)</t>
        </is>
      </c>
      <c r="Q34" s="185" t="inlineStr">
        <is>
          <t>แบบฝึกหัด</t>
        </is>
      </c>
      <c r="R34" s="185" t="inlineStr">
        <is>
          <t>เล่มม่วง</t>
        </is>
      </c>
      <c r="S34" s="185" t="n"/>
    </row>
    <row r="35" ht="24" customHeight="1" s="49">
      <c r="A35" s="187" t="n">
        <v>33</v>
      </c>
      <c r="B35" s="186" t="n"/>
      <c r="C35" s="186" t="inlineStr">
        <is>
          <t>ยาเคมีชนิดใดไม่ได้สกัดมาจากธรรมชาติ</t>
        </is>
      </c>
      <c r="D35" s="186" t="n"/>
      <c r="E35" s="186" t="inlineStr">
        <is>
          <t>Doxorubicin</t>
        </is>
      </c>
      <c r="F35" s="186" t="inlineStr">
        <is>
          <t>Paclitaxel</t>
        </is>
      </c>
      <c r="G35" s="186" t="inlineStr">
        <is>
          <t>Oxaliplatin</t>
        </is>
      </c>
      <c r="H35" s="186" t="inlineStr">
        <is>
          <t>Vincristine</t>
        </is>
      </c>
      <c r="I35" s="188" t="inlineStr">
        <is>
          <t>Hydroxyurea</t>
        </is>
      </c>
      <c r="J35" s="185" t="inlineStr">
        <is>
          <t>3</t>
        </is>
      </c>
      <c r="K35" s="186" t="inlineStr">
        <is>
          <t>✅ คำตอบที่ถูกต้อง: ข้อ ค. Oxaliplatin
🎯 ทำไมข้อนี้ถึงถูก: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ไม่ตรงกับข้อบ่งใช้หรือหลักวิชาการตามที่โจทย์กำหนด
• ข้อ ข. (Paclitaxel): Paclitaxel ไม่ตรงกับข้อบ่งใช้หรือหลักวิชาการตามที่โจทย์กำหนด
• ข้อ ง. (Vincristine): Vincristine ไม่ตรงกับข้อบ่งใช้หรือหลักวิชาการตามที่โจทย์กำหนด
• ข้อ จ. (Hydroxyurea): Hydroxyurea ไม่ตรงกับข้อบ่งใช้หรือหลักวิชาการตามที่โจทย์กำหนด</t>
        </is>
      </c>
      <c r="L35" s="186" t="n"/>
      <c r="M35" s="186" t="inlineStr">
        <is>
          <t>Oncologic</t>
        </is>
      </c>
      <c r="N35" s="186" t="inlineStr">
        <is>
          <t>CINV &amp; Supportive Care</t>
        </is>
      </c>
      <c r="O35" s="185" t="inlineStr">
        <is>
          <t>Clinic</t>
        </is>
      </c>
      <c r="P35" s="186" t="inlineStr">
        <is>
          <t>ข้อ 38 Pharma Plus เล่มม่วง (เฉลยข้อ ค)</t>
        </is>
      </c>
      <c r="Q35" s="185" t="inlineStr">
        <is>
          <t>แบบฝึกหัด</t>
        </is>
      </c>
      <c r="R35" s="185" t="inlineStr">
        <is>
          <t>เล่มม่วง</t>
        </is>
      </c>
      <c r="S35" s="185" t="n"/>
    </row>
    <row r="36" ht="24" customHeight="1" s="49">
      <c r="A36" s="187" t="n">
        <v>34</v>
      </c>
      <c r="B36" s="186" t="n"/>
      <c r="C36" s="186" t="inlineStr">
        <is>
          <t>กลไกการออกฤทธิ์ของยา paclitaxel คืออะไร</t>
        </is>
      </c>
      <c r="D36" s="188" t="n"/>
      <c r="E36" s="188" t="inlineStr">
        <is>
          <t>Antimetabolite</t>
        </is>
      </c>
      <c r="F36" s="188" t="inlineStr">
        <is>
          <t>Topoisomerase inhibitor</t>
        </is>
      </c>
      <c r="G36" s="188" t="inlineStr">
        <is>
          <t>Produce free radical</t>
        </is>
      </c>
      <c r="H36" s="188" t="inlineStr">
        <is>
          <t>Mitotic phase inhibitor</t>
        </is>
      </c>
      <c r="I36" s="188" t="inlineStr">
        <is>
          <t>Alkylating agent</t>
        </is>
      </c>
      <c r="J36" s="185" t="inlineStr">
        <is>
          <t>4</t>
        </is>
      </c>
      <c r="K36" s="186" t="inlineStr">
        <is>
          <t>✅ คำตอบที่ถูกต้อง: ข้อ ง. Mitotic phase inhibitor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ไม่ตรงกับข้อบ่งใช้หรือหลักวิชาการตามที่โจทย์กำหนด
• ข้อ ข. (Topoisomerase inhibitor): Topoisomerase inhibitor ไม่ตรงกับข้อบ่งใช้หรือหลักวิชาการตามที่โจทย์กำหนด
• ข้อ ค. (Produce free radical): Produce free radical ไม่ตรงกับข้อบ่งใช้หรือหลักวิชาการตามที่โจทย์กำหนด
• ข้อ จ. (Alkylating agent): Alkylating agent ไม่ตรงกับข้อบ่งใช้หรือหลักวิชาการตามที่โจทย์กำหนด</t>
        </is>
      </c>
      <c r="L36" s="186" t="n"/>
      <c r="M36" s="186" t="inlineStr">
        <is>
          <t>Oncologic</t>
        </is>
      </c>
      <c r="N36" s="186" t="inlineStr">
        <is>
          <t>CINV &amp; Supportive Care</t>
        </is>
      </c>
      <c r="O36" s="185" t="inlineStr">
        <is>
          <t>Clinic</t>
        </is>
      </c>
      <c r="P36" s="186" t="inlineStr">
        <is>
          <t>ข้อ 39 Pharma Plus เล่มม่วง (เฉลยข้อ ง)</t>
        </is>
      </c>
      <c r="Q36" s="185" t="inlineStr">
        <is>
          <t>แบบฝึกหัด</t>
        </is>
      </c>
      <c r="R36" s="185" t="inlineStr">
        <is>
          <t>เล่มม่วง</t>
        </is>
      </c>
      <c r="S36" s="185" t="n"/>
    </row>
    <row r="37" ht="24" customHeight="1" s="49">
      <c r="A37" s="187" t="n">
        <v>35</v>
      </c>
      <c r="B37" s="186" t="n"/>
      <c r="C37" s="186" t="inlineStr">
        <is>
          <t>ผู้ป่วยมะเร็งที่มีอาการปวดรุนแรง และได้รับยาแก้ปวด opioids ปริมาณสูง อาจทำให้เกิดผลข้างเคียงใด</t>
        </is>
      </c>
      <c r="D37" s="186" t="n"/>
      <c r="E37" s="186" t="inlineStr">
        <is>
          <t>Diarrhea, Convulsion</t>
        </is>
      </c>
      <c r="F37" s="186" t="inlineStr">
        <is>
          <t>Mydriasis, Hypoventilation</t>
        </is>
      </c>
      <c r="G37" s="186" t="inlineStr">
        <is>
          <t>Hyperthermia</t>
        </is>
      </c>
      <c r="H37" s="186" t="inlineStr">
        <is>
          <t>Coma, Miosis</t>
        </is>
      </c>
      <c r="I37" s="188" t="inlineStr">
        <is>
          <t>Hyperventilation</t>
        </is>
      </c>
      <c r="J37" s="185" t="inlineStr">
        <is>
          <t>4</t>
        </is>
      </c>
      <c r="K37" s="186" t="inlineStr">
        <is>
          <t>✅ คำตอบที่ถูกต้อง: ข้อ ง. Coma, Miosis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ไม่ตรงกับข้อบ่งใช้หรือหลักวิชาการตามที่โจทย์กำหนด
• ข้อ ข. (Mydriasis, Hypoventilation): Mydriasis, Hypoventilation ไม่ตรงกับข้อบ่งใช้หรือหลักวิชาการตามที่โจทย์กำหนด
• ข้อ ค. (Hyperthermia): Hyperthermia ไม่ตรงกับข้อบ่งใช้หรือหลักวิชาการตามที่โจทย์กำหนด
• ข้อ จ. (Hyperventilation): Hyperventilation ไม่ตรงกับข้อบ่งใช้หรือหลักวิชาการตามที่โจทย์กำหนด</t>
        </is>
      </c>
      <c r="L37" s="186" t="n"/>
      <c r="M37" s="186" t="inlineStr">
        <is>
          <t>Oncologic</t>
        </is>
      </c>
      <c r="N37" s="186" t="inlineStr">
        <is>
          <t>CINV &amp; Supportive Care</t>
        </is>
      </c>
      <c r="O37" s="185" t="inlineStr">
        <is>
          <t>Clinic</t>
        </is>
      </c>
      <c r="P37" s="186" t="inlineStr">
        <is>
          <t>ข้อ 40 Pharma Plus เล่มม่วง (เฉลยข้อ ง)</t>
        </is>
      </c>
      <c r="Q37" s="185" t="inlineStr">
        <is>
          <t>แบบฝึกหัด</t>
        </is>
      </c>
      <c r="R37" s="185" t="inlineStr">
        <is>
          <t>เล่มม่วง</t>
        </is>
      </c>
      <c r="S37" s="185" t="n"/>
    </row>
    <row r="38" ht="24" customHeight="1" s="49">
      <c r="A38" s="187" t="n">
        <v>36</v>
      </c>
      <c r="B38" s="186" t="n"/>
      <c r="C38" s="186" t="inlineStr">
        <is>
          <t>การใช้ leucovorin ร่วมเมื่อใช้ยา methotrexate ขนาดสูง ในการรักษามะเร็งบางชนิด เพื่ออะไร</t>
        </is>
      </c>
      <c r="D38" s="186" t="n"/>
      <c r="E38" s="186" t="inlineStr">
        <is>
          <t>ช่วยเพิ่ม MTX เข้าสู่เซลล์มะเร็ง</t>
        </is>
      </c>
      <c r="F38" s="186" t="inlineStr">
        <is>
          <t>ช่วยเร่งการขับ MTX ออกทางปัสสาวะ</t>
        </is>
      </c>
      <c r="G38" s="186" t="inlineStr">
        <is>
          <t>ช่วยเร่งการแปรูปของ MTX ที่ตับ</t>
        </is>
      </c>
      <c r="H38" s="186" t="inlineStr">
        <is>
          <t>ช่วยลดความเป็นพิษของ MTX ต่อเซลล์ปกติ</t>
        </is>
      </c>
      <c r="I38" s="188" t="inlineStr">
        <is>
          <t>ช่วยเพิ่มความเป็นพิษของ MTX ต่อเซลล์มะเร็ง</t>
        </is>
      </c>
      <c r="J38" s="185" t="inlineStr">
        <is>
          <t>4</t>
        </is>
      </c>
      <c r="K38" s="186" t="inlineStr">
        <is>
          <t>✅ คำตอบที่ถูกต้อง: ข้อ ง. ช่วยลดความเป็นพิษของ MTX ต่อเซลล์ปกติ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ไม่ตรงกับข้อบ่งใช้หรือหลักวิชาการตามที่โจทย์กำหนด
• ข้อ ข. (ช่วยเร่งการขับ MTX ออกทางปัสสาวะ): ช่วยเร่งการขับ MTX ออกทางปัสสาวะ ไม่ตรงกับข้อบ่งใช้หรือหลักวิชาการตามที่โจทย์กำหนด
• ข้อ ค. (ช่วยเร่งการแปรูปของ MTX ที่ตับ): ช่วยเร่งการแปรูปของ MTX ที่ตับ ไม่ตรงกับข้อบ่งใช้หรือหลักวิชาการตามที่โจทย์กำหนด
• ข้อ จ. (ช่วยเพิ่มความเป็นพิษของ MTX ต่อเซลล์มะเร็ง): ช่วยเพิ่มความเป็นพิษของ MTX ต่อเซลล์มะเร็ง ไม่ตรงกับข้อบ่งใช้หรือหลักวิชาการตามที่โจทย์กำหนด</t>
        </is>
      </c>
      <c r="L38" s="186" t="n"/>
      <c r="M38" s="186" t="inlineStr">
        <is>
          <t>Oncologic</t>
        </is>
      </c>
      <c r="N38" s="186" t="inlineStr">
        <is>
          <t>CINV &amp; Supportive Care</t>
        </is>
      </c>
      <c r="O38" s="185" t="inlineStr">
        <is>
          <t>Clinic</t>
        </is>
      </c>
      <c r="P38" s="186" t="inlineStr">
        <is>
          <t>ข้อ 41 Pharma Plus เล่มม่วง (เฉลยข้อ ง)</t>
        </is>
      </c>
      <c r="Q38" s="185" t="inlineStr">
        <is>
          <t>แบบฝึกหัด</t>
        </is>
      </c>
      <c r="R38" s="185" t="inlineStr">
        <is>
          <t>เล่มม่วง</t>
        </is>
      </c>
      <c r="S38" s="185" t="n"/>
    </row>
    <row r="39" ht="24" customHeight="1" s="49">
      <c r="A39" s="187" t="n">
        <v>37</v>
      </c>
      <c r="B39" s="186" t="n"/>
      <c r="C39" s="186" t="inlineStr">
        <is>
          <t>ยาใดต่อไปนี้เกี่ยวข้องกับ nephrotoxicity</t>
        </is>
      </c>
      <c r="D39" s="186" t="n"/>
      <c r="E39" s="186" t="inlineStr">
        <is>
          <t>Methotrexate</t>
        </is>
      </c>
      <c r="F39" s="186" t="inlineStr">
        <is>
          <t>Etoposide</t>
        </is>
      </c>
      <c r="G39" s="186" t="inlineStr">
        <is>
          <t>Doxorubicin</t>
        </is>
      </c>
      <c r="H39" s="186" t="inlineStr">
        <is>
          <t>Vinorelbine</t>
        </is>
      </c>
      <c r="I39" s="188" t="inlineStr">
        <is>
          <t>Docetaxel</t>
        </is>
      </c>
      <c r="J39" s="185" t="inlineStr">
        <is>
          <t>1</t>
        </is>
      </c>
      <c r="K39" s="186" t="inlineStr">
        <is>
          <t>✅ คำตอบที่ถูกต้อง: ข้อ ก. Methotrexate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ไม่ตรงกับข้อบ่งใช้หรือหลักวิชาการตามที่โจทย์กำหนด
• ข้อ ค. (Doxorubicin): Doxorubicin ไม่ตรงกับข้อบ่งใช้หรือหลักวิชาการตามที่โจทย์กำหนด
• ข้อ ง. (Vinorelbine): Vinorelbine ไม่ตรงกับข้อบ่งใช้หรือหลักวิชาการตามที่โจทย์กำหนด
• ข้อ จ. (Docetaxel): Docetaxel ไม่ตรงกับข้อบ่งใช้หรือหลักวิชาการตามที่โจทย์กำหนด</t>
        </is>
      </c>
      <c r="L39" s="186" t="n"/>
      <c r="M39" s="186" t="inlineStr">
        <is>
          <t>Oncologic</t>
        </is>
      </c>
      <c r="N39" s="186" t="inlineStr">
        <is>
          <t>CINV &amp; Supportive Care</t>
        </is>
      </c>
      <c r="O39" s="185" t="inlineStr">
        <is>
          <t>Clinic</t>
        </is>
      </c>
      <c r="P39" s="186" t="inlineStr">
        <is>
          <t>ข้อ 42 Pharma Plus เล่มม่วง (เฉลยข้อ ก)</t>
        </is>
      </c>
      <c r="Q39" s="185" t="inlineStr">
        <is>
          <t>แบบฝึกหัด</t>
        </is>
      </c>
      <c r="R39" s="185" t="inlineStr">
        <is>
          <t>เล่มม่วง</t>
        </is>
      </c>
      <c r="S39" s="185" t="n"/>
    </row>
    <row r="40" ht="24" customHeight="1" s="49">
      <c r="A40" s="187" t="n">
        <v>38</v>
      </c>
      <c r="B40" s="186" t="n"/>
      <c r="C40" s="186" t="inlineStr">
        <is>
          <t>คู่ยาใดที่อาจเกิด drug interaction จนทำให้ระดับยาในเลือดเพิ่มสูงขึ้นจนเป็นอันตรายแก่ผู้ป่วย</t>
        </is>
      </c>
      <c r="D40" s="186" t="n"/>
      <c r="E40" s="186" t="inlineStr">
        <is>
          <t>Tamoxifen - warfarin</t>
        </is>
      </c>
      <c r="F40" s="186" t="inlineStr">
        <is>
          <t>Cisplatin - cimetidine</t>
        </is>
      </c>
      <c r="G40" s="186" t="inlineStr">
        <is>
          <t>Methotrexate - phenobarbitone</t>
        </is>
      </c>
      <c r="H40" s="186" t="inlineStr">
        <is>
          <t>Doxorubicin - tetracycline</t>
        </is>
      </c>
      <c r="I40" s="188" t="inlineStr">
        <is>
          <t>Mercaptopurine - allopurinol</t>
        </is>
      </c>
      <c r="J40" s="185" t="inlineStr">
        <is>
          <t>5</t>
        </is>
      </c>
      <c r="K40" s="186" t="inlineStr">
        <is>
          <t>✅ คำตอบที่ถูกต้อง: ข้อ จ. Mercaptopurine - allopurinol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ไม่ตรงกับข้อบ่งใช้หรือหลักวิชาการตามที่โจทย์กำหนด</t>
        </is>
      </c>
      <c r="L40" s="186" t="n"/>
      <c r="M40" s="186" t="inlineStr">
        <is>
          <t>Oncologic</t>
        </is>
      </c>
      <c r="N40" s="186" t="inlineStr">
        <is>
          <t>CINV &amp; Supportive Care</t>
        </is>
      </c>
      <c r="O40" s="185" t="inlineStr">
        <is>
          <t>Clinic</t>
        </is>
      </c>
      <c r="P40" s="186" t="inlineStr">
        <is>
          <t>ข้อ 43 Pharma Plus เล่มม่วง (เฉลยข้อ จ)</t>
        </is>
      </c>
      <c r="Q40" s="185" t="inlineStr">
        <is>
          <t>แบบฝึกหัด</t>
        </is>
      </c>
      <c r="R40" s="185" t="inlineStr">
        <is>
          <t>เล่มม่วง</t>
        </is>
      </c>
      <c r="S40" s="185" t="n"/>
    </row>
    <row r="41" ht="24" customHeight="1" s="49">
      <c r="A41" s="187" t="n">
        <v>39</v>
      </c>
      <c r="B41" s="186" t="n"/>
      <c r="C41" s="186" t="inlineStr">
        <is>
          <t>ยาเคมีชนิดใดที่ใช้เป็น immunosuppressive agent ได้ด้วย</t>
        </is>
      </c>
      <c r="D41" s="186" t="n"/>
      <c r="E41" s="186" t="inlineStr">
        <is>
          <t>5-Fluorouracil</t>
        </is>
      </c>
      <c r="F41" s="186" t="inlineStr">
        <is>
          <t>Irinotecan</t>
        </is>
      </c>
      <c r="G41" s="186" t="inlineStr">
        <is>
          <t>Cyclophosphamide</t>
        </is>
      </c>
      <c r="H41" s="186" t="inlineStr">
        <is>
          <t>Cisplatin</t>
        </is>
      </c>
      <c r="I41" s="188" t="inlineStr">
        <is>
          <t>Doxorubicin</t>
        </is>
      </c>
      <c r="J41" s="185" t="inlineStr">
        <is>
          <t>3</t>
        </is>
      </c>
      <c r="K41" s="186" t="inlineStr">
        <is>
          <t>✅ คำตอบที่ถูกต้อง: ข้อ ค. Cyclophosphamide
🎯 ทำไมข้อนี้ถึงถูก: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ไม่ตรงกับข้อบ่งใช้หรือหลักวิชาการตามที่โจทย์กำหนด
• ข้อ ข. (Irinotecan): Irinotecan ไม่ตรงกับข้อบ่งใช้หรือหลักวิชาการตามที่โจทย์กำหนด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ไม่ตรงกับข้อบ่งใช้หรือหลักวิชาการตามที่โจทย์กำหนด</t>
        </is>
      </c>
      <c r="L41" s="186" t="n"/>
      <c r="M41" s="186" t="inlineStr">
        <is>
          <t>Oncologic</t>
        </is>
      </c>
      <c r="N41" s="186" t="inlineStr">
        <is>
          <t>CINV &amp; Supportive Care</t>
        </is>
      </c>
      <c r="O41" s="185" t="inlineStr">
        <is>
          <t>Clinic</t>
        </is>
      </c>
      <c r="P41" s="186" t="inlineStr">
        <is>
          <t>ข้อ 44 Pharma Plus เล่มม่วง (เฉลยข้อ ค)</t>
        </is>
      </c>
      <c r="Q41" s="185" t="inlineStr">
        <is>
          <t>แบบฝึกหัด</t>
        </is>
      </c>
      <c r="R41" s="185" t="inlineStr">
        <is>
          <t>เล่มม่วง</t>
        </is>
      </c>
      <c r="S41" s="185" t="n"/>
    </row>
    <row r="42" ht="24" customHeight="1" s="49">
      <c r="A42" s="187" t="n">
        <v>40</v>
      </c>
      <c r="B42" s="18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t>
        </is>
      </c>
      <c r="C42" s="186" t="inlineStr">
        <is>
          <t>ข้อใดต่อไปนี้ต้องมีการตรวจสอบทุกครั้ง ก่อนที่ผู้ป่วยจะได้รับยาเคมีบำบัด</t>
        </is>
      </c>
      <c r="D42" s="186" t="n"/>
      <c r="E42" s="186" t="inlineStr">
        <is>
          <t>ค่า serum creatinine</t>
        </is>
      </c>
      <c r="F42" s="186" t="inlineStr">
        <is>
          <t>ค่า CBC (complete blood count)</t>
        </is>
      </c>
      <c r="G42" s="186" t="inlineStr">
        <is>
          <t>ค่า ejection fraction ของหัวใจ</t>
        </is>
      </c>
      <c r="H42" s="186" t="inlineStr">
        <is>
          <t>ค่า electrolyte</t>
        </is>
      </c>
      <c r="I42" s="188" t="inlineStr">
        <is>
          <t>ผลวิเคราะห์ทางจุลชีววิทยา (blood cultures)</t>
        </is>
      </c>
      <c r="J42" s="185" t="inlineStr">
        <is>
          <t>1</t>
        </is>
      </c>
      <c r="K42" s="186" t="inlineStr">
        <is>
          <t>✅ คำตอบที่ถูกต้อง: ข้อ ก. ค่า serum creatinine
🎯 ทำไมข้อนี้ถึงถูก: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ไม่ตรงกับข้อบ่งใช้หรือหลักวิชาการตามที่โจทย์กำหนด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ไม่ตรงกับข้อบ่งใช้หรือหลักวิชาการตามที่โจทย์กำหนด
• ข้อ จ. (ผลวิเคราะห์ทางจุลชีววิทยา (blood cultures)): ผลวิเคราะห์ทางจุลชีววิทยา (blood cultures) ไม่ตรงกับข้อบ่งใช้หรือหลักวิชาการตามที่โจทย์กำหนด</t>
        </is>
      </c>
      <c r="L42" s="186" t="n"/>
      <c r="M42" s="186" t="inlineStr">
        <is>
          <t>Oncologic</t>
        </is>
      </c>
      <c r="N42" s="186" t="inlineStr">
        <is>
          <t>CINV &amp; Supportive Care</t>
        </is>
      </c>
      <c r="O42" s="185" t="inlineStr">
        <is>
          <t>Clinic</t>
        </is>
      </c>
      <c r="P42" s="186" t="inlineStr">
        <is>
          <t>ข้อ 45 Pharma Plus เล่มม่วง (เฉลยข้อ ก ข)</t>
        </is>
      </c>
      <c r="Q42" s="185" t="inlineStr">
        <is>
          <t>แบบฝึกหัด</t>
        </is>
      </c>
      <c r="R42" s="185" t="inlineStr">
        <is>
          <t>เล่มม่วง</t>
        </is>
      </c>
      <c r="S42" s="185" t="n"/>
    </row>
    <row r="43" ht="24" customHeight="1" s="49">
      <c r="A43" s="187" t="n">
        <v>41</v>
      </c>
      <c r="B43" s="18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t>
        </is>
      </c>
      <c r="C43" s="186" t="inlineStr">
        <is>
          <t>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D43" s="186" t="n"/>
      <c r="E43" s="186" t="inlineStr">
        <is>
          <t>การผ่าตัดแบบ modified radical mastectomy เพื่อกำจัดมะเร็ง</t>
        </is>
      </c>
      <c r="F43" s="186" t="inlineStr">
        <is>
          <t>อาการข้างเคียงของ cyclophosphamide</t>
        </is>
      </c>
      <c r="G43" s="186" t="inlineStr">
        <is>
          <t>อาการข้างเคียงของ cyclophosphamide และ doxorubicin</t>
        </is>
      </c>
      <c r="H43" s="186" t="inlineStr">
        <is>
          <t>อาการข้างเคียงของ doxorubicin</t>
        </is>
      </c>
      <c r="I43" s="188" t="inlineStr">
        <is>
          <t>อาการแทรกซ้อนจากการผ่าตัด ร่วมกับการให้ยาเคมีบำบัด</t>
        </is>
      </c>
      <c r="J43" s="185" t="inlineStr">
        <is>
          <t>4</t>
        </is>
      </c>
      <c r="K43" s="186" t="inlineStr">
        <is>
          <t>✅ คำตอบที่ถูกต้อง: ข้อ ง. อาการข้างเคียงของ doxorubicin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ไม่ตรงกับข้อบ่งใช้หรือหลักวิชาการตามที่โจทย์กำหนด
• ข้อ ข. (อาการข้างเคียงของ cyclophosphamide): อาการข้างเคียงของ cyclophosphamide ไม่ตรงกับข้อบ่งใช้หรือหลักวิชาการตามที่โจทย์กำหนด
• ข้อ ค. (อาการข้างเคียงของ cyclophosphamide และ doxorubicin): อาการข้างเคียงของ cyclophosphamide และ doxorubicin ไม่ตรงกับข้อบ่งใช้หรือหลักวิชาการตามที่โจทย์กำหนด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ไม่ตรงกับข้อบ่งใช้หรือหลักวิชาการตามที่โจทย์กำหนด</t>
        </is>
      </c>
      <c r="L43" s="186" t="n"/>
      <c r="M43" s="186" t="inlineStr">
        <is>
          <t>Oncologic</t>
        </is>
      </c>
      <c r="N43" s="186" t="inlineStr">
        <is>
          <t>CINV &amp; Supportive Care</t>
        </is>
      </c>
      <c r="O43" s="185" t="inlineStr">
        <is>
          <t>Clinic</t>
        </is>
      </c>
      <c r="P43" s="186" t="inlineStr">
        <is>
          <t>ข้อ 46 Pharma Plus เล่มม่วง (เฉลยข้อ ง)</t>
        </is>
      </c>
      <c r="Q43" s="185" t="inlineStr">
        <is>
          <t>แบบฝึกหัด</t>
        </is>
      </c>
      <c r="R43" s="185" t="inlineStr">
        <is>
          <t>เล่มม่วง</t>
        </is>
      </c>
      <c r="S43" s="185" t="n"/>
    </row>
    <row r="44" ht="24" customHeight="1" s="49">
      <c r="A44" s="187" t="n">
        <v>42</v>
      </c>
      <c r="B44" s="18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t>
        </is>
      </c>
      <c r="C44" s="186" t="inlineStr">
        <is>
          <t>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D44" s="186" t="n"/>
      <c r="E44" s="186" t="inlineStr">
        <is>
          <t>การกดการทำงานขอไขกระดูก</t>
        </is>
      </c>
      <c r="F44" s="186" t="inlineStr">
        <is>
          <t>เยื่อบุทางเดินอาหารอักเสบ</t>
        </is>
      </c>
      <c r="G44" s="186" t="inlineStr">
        <is>
          <t>คลื่นไส้อาเจียน</t>
        </is>
      </c>
      <c r="H44" s="186" t="inlineStr">
        <is>
          <t>ผมร่วง</t>
        </is>
      </c>
      <c r="I44" s="188" t="inlineStr">
        <is>
          <t>ชาตามปลายประสาท</t>
        </is>
      </c>
      <c r="J44" s="185" t="inlineStr">
        <is>
          <t>2</t>
        </is>
      </c>
      <c r="K44" s="186" t="inlineStr">
        <is>
          <t>✅ คำตอบที่ถูกต้อง: ข้อ ข. เยื่อบุทางเดินอาหารอักเสบ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ไม่ตรงกับข้อบ่งใช้หรือหลักวิชาการตามที่โจทย์กำหนด
• ข้อ ค. (คลื่นไส้อาเจียน): คลื่นไส้อาเจียน ไม่ตรงกับข้อบ่งใช้หรือหลักวิชาการตามที่โจทย์กำหนด
• ข้อ ง. (ผมร่วง): ผมร่วง ไม่ตรงกับข้อบ่งใช้หรือหลักวิชาการตามที่โจทย์กำหนด
• ข้อ จ. (ชาตามปลายประสาท): ชาตามปลายประสาท ไม่ตรงกับข้อบ่งใช้หรือหลักวิชาการตามที่โจทย์กำหนด</t>
        </is>
      </c>
      <c r="L44" s="186" t="n"/>
      <c r="M44" s="186" t="inlineStr">
        <is>
          <t>Oncologic</t>
        </is>
      </c>
      <c r="N44" s="186" t="inlineStr">
        <is>
          <t>CINV &amp; Supportive Care</t>
        </is>
      </c>
      <c r="O44" s="185" t="inlineStr">
        <is>
          <t>Clinic</t>
        </is>
      </c>
      <c r="P44" s="186" t="inlineStr">
        <is>
          <t>ข้อ 47 Pharma Plus เล่มม่วง (เฉลยข้อ ข ค)</t>
        </is>
      </c>
      <c r="Q44" s="185" t="inlineStr">
        <is>
          <t>แบบฝึกหัด</t>
        </is>
      </c>
      <c r="R44" s="185" t="inlineStr">
        <is>
          <t>เล่มม่วง</t>
        </is>
      </c>
      <c r="S44" s="185" t="n"/>
    </row>
    <row r="45" ht="24" customHeight="1" s="49">
      <c r="A45" s="187" t="n">
        <v>43</v>
      </c>
      <c r="B45" s="18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t>
        </is>
      </c>
      <c r="C45" s="186" t="inlineStr">
        <is>
          <t>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D45" s="186" t="n"/>
      <c r="E45" s="186" t="inlineStr">
        <is>
          <t>Estrogen receptor เช่น tamoxifen</t>
        </is>
      </c>
      <c r="F45" s="186" t="inlineStr">
        <is>
          <t>Methotrexate แบบรับประทานเพื่อควบคุมโรค</t>
        </is>
      </c>
      <c r="G45" s="186" t="inlineStr">
        <is>
          <t>การฉายรังสีบริเวณที่ได้รับการผ่าตัด</t>
        </is>
      </c>
      <c r="H45" s="186" t="inlineStr">
        <is>
          <t>การรับประทานยาคุมกำเนิดขนาดสูง</t>
        </is>
      </c>
      <c r="I45" s="188" t="inlineStr">
        <is>
          <t>การเพิ่มการให้ยาเคมีบำัดจาก 4 เดือน เป็น 6 เดือน</t>
        </is>
      </c>
      <c r="J45" s="185" t="inlineStr">
        <is>
          <t>1</t>
        </is>
      </c>
      <c r="K45" s="186" t="inlineStr">
        <is>
          <t>✅ คำตอบที่ถูกต้อง: ข้อ ก. Estrogen receptor เช่น tamoxifen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ไม่ตรงกับข้อบ่งใช้หรือหลักวิชาการตามที่โจทย์กำหนด
• ข้อ ง. (การรับประทานยาคุมกำเนิดขนาดสูง): การรับประทานยาคุมกำเนิดขนาดสูง ไม่ตรงกับข้อบ่งใช้หรือหลักวิชาการตามที่โจทย์กำหนด
• ข้อ จ. (การเพิ่มการให้ยาเคมีบำัดจาก 4 เดือน เป็น 6 เดือน): การเพิ่มการให้ยาเคมีบำัดจาก 4 เดือน เป็น 6 เดือน ไม่ตรงกับข้อบ่งใช้หรือหลักวิชาการตามที่โจทย์กำหนด</t>
        </is>
      </c>
      <c r="L45" s="186" t="n"/>
      <c r="M45" s="186" t="inlineStr">
        <is>
          <t>Oncologic</t>
        </is>
      </c>
      <c r="N45" s="186" t="inlineStr">
        <is>
          <t>CINV &amp; Supportive Care</t>
        </is>
      </c>
      <c r="O45" s="185" t="inlineStr">
        <is>
          <t>Clinic</t>
        </is>
      </c>
      <c r="P45" s="186" t="inlineStr">
        <is>
          <t>ข้อ 48 Pharma Plus เล่มม่วง (เฉลยข้อ ก)</t>
        </is>
      </c>
      <c r="Q45" s="185" t="inlineStr">
        <is>
          <t>แบบฝึกหัด</t>
        </is>
      </c>
      <c r="R45" s="185" t="inlineStr">
        <is>
          <t>เล่มม่วง</t>
        </is>
      </c>
      <c r="S45" s="185" t="n"/>
    </row>
    <row r="46" ht="24" customHeight="1" s="49">
      <c r="A46" s="187" t="n">
        <v>44</v>
      </c>
      <c r="B46" s="18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t>
        </is>
      </c>
      <c r="C46" s="186" t="inlineStr">
        <is>
          <t>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D46" s="186" t="n"/>
      <c r="E46" s="186" t="inlineStr">
        <is>
          <t>รักษาให้หายขาด</t>
        </is>
      </c>
      <c r="F46" s="186" t="inlineStr">
        <is>
          <t>ยืดอายุผู้ป่วย</t>
        </is>
      </c>
      <c r="G46" s="186" t="inlineStr">
        <is>
          <t>รักษาผู้ป่วยแบบประคับประคอง</t>
        </is>
      </c>
      <c r="H46" s="186" t="inlineStr">
        <is>
          <t>เพื่อลดการกลับซ้ำของโรค</t>
        </is>
      </c>
      <c r="I46" s="188" t="inlineStr">
        <is>
          <t>ทำให้ผู้ป่วยมีระยะปลอดโรคที่นานขึ้น</t>
        </is>
      </c>
      <c r="J46" s="185" t="inlineStr">
        <is>
          <t>3</t>
        </is>
      </c>
      <c r="K46" s="186" t="inlineStr">
        <is>
          <t>✅ คำตอบที่ถูกต้อง: ข้อ ค. รักษาผู้ป่วยแบบประคับประคอง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ไม่ตรงกับข้อบ่งใช้หรือหลักวิชาการตามที่โจทย์กำหนด
• ข้อ ข. (ยืดอายุผู้ป่วย): ยืดอายุผู้ป่วย ไม่ตรงกับข้อบ่งใช้หรือหลักวิชาการตามที่โจทย์กำหนด
• ข้อ ง. (เพื่อลดการกลับซ้ำของโรค): เพื่อลดการกลับซ้ำของโรค ไม่ตรงกับข้อบ่งใช้หรือหลักวิชาการตามที่โจทย์กำหนด
• ข้อ จ. (ทำให้ผู้ป่วยมีระยะปลอดโรคที่นานขึ้น): ทำให้ผู้ป่วยมีระยะปลอดโรคที่นานขึ้น ไม่ตรงกับข้อบ่งใช้หรือหลักวิชาการตามที่โจทย์กำหนด</t>
        </is>
      </c>
      <c r="L46" s="186" t="n"/>
      <c r="M46" s="186" t="inlineStr">
        <is>
          <t>Oncologic</t>
        </is>
      </c>
      <c r="N46" s="186" t="inlineStr">
        <is>
          <t>CINV &amp; Supportive Care</t>
        </is>
      </c>
      <c r="O46" s="185" t="inlineStr">
        <is>
          <t>Clinic</t>
        </is>
      </c>
      <c r="P46" s="186" t="inlineStr">
        <is>
          <t>ข้อ 49 Pharma Plus เล่มม่วง (เฉลยข้อ ค)</t>
        </is>
      </c>
      <c r="Q46" s="185" t="inlineStr">
        <is>
          <t>แบบฝึกหัด</t>
        </is>
      </c>
      <c r="R46" s="185" t="inlineStr">
        <is>
          <t>เล่มม่วง</t>
        </is>
      </c>
      <c r="S46" s="185" t="n"/>
    </row>
    <row r="47" ht="24" customHeight="1" s="49">
      <c r="A47" s="187" t="n">
        <v>45</v>
      </c>
      <c r="B47" s="186" t="n"/>
      <c r="C47" s="186" t="inlineStr">
        <is>
          <t>การตรวจร่างกายเบื้องต้นของมะเร็งเต้านมต้องตรวจอะไรไร</t>
        </is>
      </c>
      <c r="D47" s="186" t="n"/>
      <c r="E47" s="186" t="inlineStr">
        <is>
          <t>Fecal blood occult test</t>
        </is>
      </c>
      <c r="F47" s="186" t="inlineStr">
        <is>
          <t>CT scan</t>
        </is>
      </c>
      <c r="G47" s="186" t="inlineStr">
        <is>
          <t>Mammography</t>
        </is>
      </c>
      <c r="H47" s="186" t="inlineStr">
        <is>
          <t>Pap smear</t>
        </is>
      </c>
      <c r="I47" s="188" t="inlineStr">
        <is>
          <t>Tumor biopsy</t>
        </is>
      </c>
      <c r="J47" s="185" t="inlineStr">
        <is>
          <t>3</t>
        </is>
      </c>
      <c r="K47" s="186" t="inlineStr">
        <is>
          <t>✅ คำตอบที่ถูกต้อง: ข้อ ค. Mammography
🎯 ทำไมข้อนี้ถึงถูก: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ไม่ตรงกับข้อบ่งใช้หรือหลักวิชาการตามที่โจทย์กำหนด
• ข้อ ข. (CT scan): CT scan ไม่ตรงกับข้อบ่งใช้หรือหลักวิชาการตามที่โจทย์กำหนด
• ข้อ ง. (Pap smear): Pap smear ไม่ตรงกับข้อบ่งใช้หรือหลักวิชาการตามที่โจทย์กำหนด
• ข้อ จ. (Tumor biopsy): Tumor biopsy ไม่ตรงกับข้อบ่งใช้หรือหลักวิชาการตามที่โจทย์กำหนด</t>
        </is>
      </c>
      <c r="L47" s="186" t="n"/>
      <c r="M47" s="186" t="inlineStr">
        <is>
          <t>Oncologic</t>
        </is>
      </c>
      <c r="N47" s="186" t="inlineStr">
        <is>
          <t>CINV &amp; Supportive Care</t>
        </is>
      </c>
      <c r="O47" s="185" t="inlineStr">
        <is>
          <t>Clinic</t>
        </is>
      </c>
      <c r="P47" s="186" t="inlineStr">
        <is>
          <t>ข้อ 50 Pharma Plus เล่มม่วง (เฉลยข้อ ค)</t>
        </is>
      </c>
      <c r="Q47" s="185" t="inlineStr">
        <is>
          <t>แบบฝึกหัด</t>
        </is>
      </c>
      <c r="R47" s="185" t="inlineStr">
        <is>
          <t>เล่มม่วง</t>
        </is>
      </c>
      <c r="S47" s="185" t="n"/>
    </row>
    <row r="48" ht="24" customHeight="1" s="49">
      <c r="A48" s="187" t="n">
        <v>46</v>
      </c>
      <c r="B48" s="186" t="n"/>
      <c r="C48" s="186"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D48" s="186" t="n"/>
      <c r="E48" s="186" t="inlineStr">
        <is>
          <t>Alkylating agent</t>
        </is>
      </c>
      <c r="F48" s="186" t="inlineStr">
        <is>
          <t>Antiestrogen</t>
        </is>
      </c>
      <c r="G48" s="186" t="inlineStr">
        <is>
          <t>Antitumor antibiotic</t>
        </is>
      </c>
      <c r="H48" s="186" t="inlineStr">
        <is>
          <t>Antimetabolite</t>
        </is>
      </c>
      <c r="I48" s="188" t="inlineStr">
        <is>
          <t>Plant alkaloid</t>
        </is>
      </c>
      <c r="J48" s="185" t="inlineStr">
        <is>
          <t>2</t>
        </is>
      </c>
      <c r="K48" s="186" t="inlineStr">
        <is>
          <t>✅ คำตอบที่ถูกต้อง: ข้อ ข. Antiestrogen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ไม่ตรงกับข้อบ่งใช้หรือหลักวิชาการตามที่โจทย์กำหนด
• ข้อ ค. (Antitumor antibiotic): Antitumor antibiotic ไม่ตรงกับข้อบ่งใช้หรือหลักวิชาการตามที่โจทย์กำหนด
• ข้อ ง. (Antimetabolite): Antimetabolite ไม่ตรงกับข้อบ่งใช้หรือหลักวิชาการตามที่โจทย์กำหนด
• ข้อ จ. (Plant alkaloid): Plant alkaloid ไม่ตรงกับข้อบ่งใช้หรือหลักวิชาการตามที่โจทย์กำหนด</t>
        </is>
      </c>
      <c r="L48" s="186" t="n"/>
      <c r="M48" s="186" t="inlineStr">
        <is>
          <t>Oncologic</t>
        </is>
      </c>
      <c r="N48" s="186" t="inlineStr">
        <is>
          <t>CINV &amp; Supportive Care</t>
        </is>
      </c>
      <c r="O48" s="185" t="inlineStr">
        <is>
          <t>Clinic</t>
        </is>
      </c>
      <c r="P48" s="186" t="inlineStr">
        <is>
          <t>ข้อ 51 Pharma Plus เล่มม่วง (เฉลยข้อ ข)</t>
        </is>
      </c>
      <c r="Q48" s="185" t="inlineStr">
        <is>
          <t>แบบฝึกหัด</t>
        </is>
      </c>
      <c r="R48" s="185" t="inlineStr">
        <is>
          <t>เล่มม่วง</t>
        </is>
      </c>
      <c r="S48" s="185" t="n"/>
    </row>
    <row r="49" ht="24" customHeight="1" s="49">
      <c r="A49" s="187" t="n">
        <v>47</v>
      </c>
      <c r="B49" s="186"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t>
        </is>
      </c>
      <c r="C49" s="186" t="inlineStr">
        <is>
          <t>ข้อใดไม่ใช่ลักษณะสำคัญของ cancer cell</t>
        </is>
      </c>
      <c r="D49" s="186" t="n"/>
      <c r="E49" s="186" t="inlineStr">
        <is>
          <t>Apoptosis</t>
        </is>
      </c>
      <c r="F49" s="186" t="inlineStr">
        <is>
          <t>Differentiation</t>
        </is>
      </c>
      <c r="G49" s="186" t="inlineStr">
        <is>
          <t>Invasiveness</t>
        </is>
      </c>
      <c r="H49" s="186" t="inlineStr">
        <is>
          <t>Metastasis</t>
        </is>
      </c>
      <c r="I49" s="188" t="inlineStr">
        <is>
          <t>Uncontrolled proliferation</t>
        </is>
      </c>
      <c r="J49" s="185" t="inlineStr">
        <is>
          <t>1</t>
        </is>
      </c>
      <c r="K49" s="186" t="inlineStr">
        <is>
          <t>✅ คำตอบที่ถูกต้อง: ข้อ ก. Apoptosis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ไม่ตรงกับข้อบ่งใช้หรือหลักวิชาการตามที่โจทย์กำหนด
• ข้อ ค. (Invasiveness): Invasiveness ไม่ตรงกับข้อบ่งใช้หรือหลักวิชาการตามที่โจทย์กำหนด
• ข้อ ง. (Metastasis): Metastasis ไม่ตรงกับข้อบ่งใช้หรือหลักวิชาการตามที่โจทย์กำหนด
• ข้อ จ. (Uncontrolled proliferation): Uncontrolled proliferation ไม่ตรงกับข้อบ่งใช้หรือหลักวิชาการตามที่โจทย์กำหนด</t>
        </is>
      </c>
      <c r="L49" s="186" t="n"/>
      <c r="M49" s="186" t="inlineStr">
        <is>
          <t>Oncologic</t>
        </is>
      </c>
      <c r="N49" s="186" t="inlineStr">
        <is>
          <t>CINV &amp; Supportive Care</t>
        </is>
      </c>
      <c r="O49" s="185" t="inlineStr">
        <is>
          <t>Clinic</t>
        </is>
      </c>
      <c r="P49" s="186" t="inlineStr">
        <is>
          <t>ข้อ 52 Pharma Plus เล่มม่วง (เฉลยข้อ ก)</t>
        </is>
      </c>
      <c r="Q49" s="185" t="inlineStr">
        <is>
          <t>แบบฝึกหัด</t>
        </is>
      </c>
      <c r="R49" s="185" t="inlineStr">
        <is>
          <t>เล่มม่วง</t>
        </is>
      </c>
      <c r="S49" s="185" t="n"/>
    </row>
    <row r="50" ht="24" customHeight="1" s="49">
      <c r="A50" s="187" t="n">
        <v>48</v>
      </c>
      <c r="B50" s="186" t="n"/>
      <c r="C50" s="186" t="inlineStr">
        <is>
          <t>Fluorouracil จัดเป็นยารักษามะเร็งในกลุ่มใด</t>
        </is>
      </c>
      <c r="D50" s="186" t="n"/>
      <c r="E50" s="186" t="inlineStr">
        <is>
          <t>กลุ่ม alkylating agent ประเภท nitrogen mustard</t>
        </is>
      </c>
      <c r="F50" s="186" t="inlineStr">
        <is>
          <t>กลุ่ม alkylating agent ประเภท triazene</t>
        </is>
      </c>
      <c r="G50" s="186" t="inlineStr">
        <is>
          <t>กลุ่ม antimetabolite ประเภท purine analogs</t>
        </is>
      </c>
      <c r="H50" s="186" t="inlineStr">
        <is>
          <t>กลุ่ม antimetabolite ประเภท pyrimidine analogs</t>
        </is>
      </c>
      <c r="I50" s="188" t="inlineStr">
        <is>
          <t>กลุ่ม antimetabolite ประเภท folic acid analogs</t>
        </is>
      </c>
      <c r="J50" s="185" t="inlineStr">
        <is>
          <t>4</t>
        </is>
      </c>
      <c r="K50" s="186" t="inlineStr">
        <is>
          <t>✅ คำตอบที่ถูกต้อง: ข้อ ง. กลุ่ม antimetabolite ประเภท pyrimidine analogs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ไม่ตรงกับข้อบ่งใช้หรือหลักวิชาการตามที่โจทย์กำหนด
• ข้อ ข. (กลุ่ม alkylating agent ประเภท triazene): กลุ่ม alkylating agent ประเภท triazene ไม่ตรงกับข้อบ่งใช้หรือหลักวิชาการตามที่โจทย์กำหนด
• ข้อ ค. (กลุ่ม antimetabolite ประเภท purine analogs): กลุ่ม antimetabolite ประเภท purine analogs ไม่ตรงกับข้อบ่งใช้หรือหลักวิชาการตามที่โจทย์กำหนด
• ข้อ จ. (กลุ่ม antimetabolite ประเภท folic acid analogs): กลุ่ม antimetabolite ประเภท folic acid analogs ไม่ตรงกับข้อบ่งใช้หรือหลักวิชาการตามที่โจทย์กำหนด</t>
        </is>
      </c>
      <c r="L50" s="186" t="n"/>
      <c r="M50" s="186" t="inlineStr">
        <is>
          <t>Oncologic</t>
        </is>
      </c>
      <c r="N50" s="186" t="inlineStr">
        <is>
          <t>CINV &amp; Supportive Care</t>
        </is>
      </c>
      <c r="O50" s="185" t="inlineStr">
        <is>
          <t>Clinic</t>
        </is>
      </c>
      <c r="P50" s="186" t="inlineStr">
        <is>
          <t>ข้อ 53 Pharma Plus เล่มม่วง (เฉลยข้อ ง)</t>
        </is>
      </c>
      <c r="Q50" s="185" t="inlineStr">
        <is>
          <t>แบบฝึกหัด</t>
        </is>
      </c>
      <c r="R50" s="185" t="inlineStr">
        <is>
          <t>เล่มม่วง</t>
        </is>
      </c>
      <c r="S50" s="185" t="n"/>
    </row>
    <row r="51" ht="24" customHeight="1" s="49">
      <c r="A51" s="187" t="n">
        <v>49</v>
      </c>
      <c r="B51" s="186" t="n"/>
      <c r="C51" s="186"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D51" s="186" t="n"/>
      <c r="E51" s="186" t="inlineStr">
        <is>
          <t>Dimenhydrinate</t>
        </is>
      </c>
      <c r="F51" s="186" t="inlineStr">
        <is>
          <t>Diphenhydramine</t>
        </is>
      </c>
      <c r="G51" s="186" t="inlineStr">
        <is>
          <t>Domperidone</t>
        </is>
      </c>
      <c r="H51" s="186" t="inlineStr">
        <is>
          <t>Metoclopramide</t>
        </is>
      </c>
      <c r="I51" s="188" t="inlineStr">
        <is>
          <t>Ondansetron</t>
        </is>
      </c>
      <c r="J51" s="185" t="inlineStr">
        <is>
          <t>5</t>
        </is>
      </c>
      <c r="K51" s="186" t="inlineStr">
        <is>
          <t>✅ คำตอบที่ถูกต้อง: ข้อ จ. Ondansetron
🎯 ทำไมข้อนี้ถึงถูก: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ไม่ตรงกับข้อบ่งใช้หรือหลักวิชาการตามที่โจทย์กำหนด
• ข้อ ข. (Diphenhydramine): Diphenhydramine ไม่ตรงกับข้อบ่งใช้หรือหลักวิชาการตามที่โจทย์กำหนด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t>
        </is>
      </c>
      <c r="L51" s="186" t="n"/>
      <c r="M51" s="186" t="inlineStr">
        <is>
          <t>Oncologic</t>
        </is>
      </c>
      <c r="N51" s="186" t="inlineStr">
        <is>
          <t>CINV &amp; Supportive Care</t>
        </is>
      </c>
      <c r="O51" s="185" t="inlineStr">
        <is>
          <t>Clinic</t>
        </is>
      </c>
      <c r="P51" s="186" t="inlineStr">
        <is>
          <t>ข้อ 54 Pharma Plus เล่มม่วง (เฉลยข้อ จ)</t>
        </is>
      </c>
      <c r="Q51" s="185" t="inlineStr">
        <is>
          <t>แบบฝึกหัด</t>
        </is>
      </c>
      <c r="R51" s="185" t="inlineStr">
        <is>
          <t>เล่มม่วง</t>
        </is>
      </c>
      <c r="S51" s="185" t="n"/>
    </row>
    <row r="52" ht="24" customHeight="1" s="49">
      <c r="A52" s="187" t="n">
        <v>50</v>
      </c>
      <c r="B52" s="186" t="n"/>
      <c r="C52" s="186" t="inlineStr">
        <is>
          <t>ผู้ป่วยมีอาการปวดจากมะเร็งระดับ mild to moderate ควรเลือกใช้ยาใดเป็นอันดับแรกในการบรรเทาอาการ</t>
        </is>
      </c>
      <c r="D52" s="186" t="n"/>
      <c r="E52" s="186" t="inlineStr">
        <is>
          <t>Amphetamine</t>
        </is>
      </c>
      <c r="F52" s="186" t="inlineStr">
        <is>
          <t>Celecoxib</t>
        </is>
      </c>
      <c r="G52" s="186" t="inlineStr">
        <is>
          <t>Ketamine</t>
        </is>
      </c>
      <c r="H52" s="186" t="inlineStr">
        <is>
          <t>Morphine</t>
        </is>
      </c>
      <c r="I52" s="188" t="inlineStr">
        <is>
          <t>Pethidine</t>
        </is>
      </c>
      <c r="J52" s="185" t="inlineStr">
        <is>
          <t>2</t>
        </is>
      </c>
      <c r="K52" s="186" t="inlineStr">
        <is>
          <t>✅ คำตอบที่ถูกต้อง: ข้อ ข. Celecoxib
🎯 ทำไมข้อนี้ถึงถูก: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ไม่ตรงกับข้อบ่งใช้หรือหลักวิชาการตามที่โจทย์กำหนด
• ข้อ ค. (Ketamine): Ketamine ไม่ตรงกับข้อบ่งใช้หรือหลักวิชาการตามที่โจทย์กำหนด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t>
        </is>
      </c>
      <c r="L52" s="186" t="n"/>
      <c r="M52" s="186" t="inlineStr">
        <is>
          <t>Oncologic</t>
        </is>
      </c>
      <c r="N52" s="186" t="inlineStr">
        <is>
          <t>CINV &amp; Supportive Care</t>
        </is>
      </c>
      <c r="O52" s="185" t="inlineStr">
        <is>
          <t>Clinic</t>
        </is>
      </c>
      <c r="P52" s="186" t="inlineStr">
        <is>
          <t>ข้อ 55 Pharma Plus เล่มม่วง (เฉลยข้อ ข)</t>
        </is>
      </c>
      <c r="Q52" s="185" t="inlineStr">
        <is>
          <t>แบบฝึกหัด</t>
        </is>
      </c>
      <c r="R52" s="185" t="inlineStr">
        <is>
          <t>เล่มม่วง</t>
        </is>
      </c>
      <c r="S52" s="185" t="n"/>
    </row>
    <row r="53" ht="24" customHeight="1" s="49">
      <c r="A53" s="187" t="n">
        <v>51</v>
      </c>
      <c r="B53" s="186"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t>
        </is>
      </c>
      <c r="C53" s="186" t="inlineStr">
        <is>
          <t>ข้อใดไม่ใช่ปัจจัยเสี่ยงการเกิดมะเร็ง NSCLC</t>
        </is>
      </c>
      <c r="D53" s="186" t="n"/>
      <c r="E53" s="186" t="inlineStr">
        <is>
          <t>ผู้ชาย</t>
        </is>
      </c>
      <c r="F53" s="186" t="inlineStr">
        <is>
          <t>สูบบุหรี่</t>
        </is>
      </c>
      <c r="G53" s="186" t="inlineStr">
        <is>
          <t>ดื่มสุรา</t>
        </is>
      </c>
      <c r="H53" s="186" t="inlineStr">
        <is>
          <t>มีคนในครอบครัวเป็นโรคมะเร็งปอด</t>
        </is>
      </c>
      <c r="I53" s="188" t="inlineStr">
        <is>
          <t>Asbestos</t>
        </is>
      </c>
      <c r="J53" s="185" t="inlineStr">
        <is>
          <t>3</t>
        </is>
      </c>
      <c r="K53" s="186" t="inlineStr">
        <is>
          <t>✅ คำตอบที่ถูกต้อง: ข้อ ค. ดื่มสุรา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ไม่ตรงกับข้อบ่งใช้หรือหลักวิชาการตามที่โจทย์กำหนด
• ข้อ ข. (สูบบุหรี่): สูบบุหรี่ ไม่ตรงกับข้อบ่งใช้หรือหลักวิชาการตามที่โจทย์กำหนด
• ข้อ ง. (มีคนในครอบครัวเป็นโรคมะเร็งปอด): มีคนในครอบครัวเป็นโรคมะเร็งปอด ไม่ตรงกับข้อบ่งใช้หรือหลักวิชาการตามที่โจทย์กำหนด
• ข้อ จ. (Asbestos): Asbestos ไม่ตรงกับข้อบ่งใช้หรือหลักวิชาการตามที่โจทย์กำหนด</t>
        </is>
      </c>
      <c r="L53" s="186" t="n"/>
      <c r="M53" s="186" t="inlineStr">
        <is>
          <t>Oncologic</t>
        </is>
      </c>
      <c r="N53" s="186" t="inlineStr">
        <is>
          <t>CINV &amp; Supportive Care</t>
        </is>
      </c>
      <c r="O53" s="185" t="inlineStr">
        <is>
          <t>Clinic</t>
        </is>
      </c>
      <c r="P53" s="186" t="inlineStr">
        <is>
          <t>ข้อ 56 Pharma Plus เล่มม่วง (เฉลยข้อ ค)</t>
        </is>
      </c>
      <c r="Q53" s="185" t="inlineStr">
        <is>
          <t>แบบฝึกหัด</t>
        </is>
      </c>
      <c r="R53" s="185" t="inlineStr">
        <is>
          <t>เล่มม่วง</t>
        </is>
      </c>
      <c r="S53" s="185" t="n"/>
    </row>
    <row r="54" ht="24" customHeight="1" s="49">
      <c r="A54" s="187" t="n">
        <v>52</v>
      </c>
      <c r="B54" s="186" t="n"/>
      <c r="C54" s="186" t="inlineStr">
        <is>
          <t>ข้อใดคือกลไกของยา cisplatin</t>
        </is>
      </c>
      <c r="D54" s="186" t="n"/>
      <c r="E54" s="186" t="inlineStr">
        <is>
          <t>ยับยั้ง vascular endothelial growth factor</t>
        </is>
      </c>
      <c r="F54" s="186" t="inlineStr">
        <is>
          <t>ยับยั้งเอนไซม์ dihydrofolate reductase</t>
        </is>
      </c>
      <c r="G54" s="186" t="inlineStr">
        <is>
          <t>ยับยั้งเอนไซม์ topoisomerase II</t>
        </is>
      </c>
      <c r="H54" s="186" t="inlineStr">
        <is>
          <t>ทำให้เกิด DNA crosslink</t>
        </is>
      </c>
      <c r="I54" s="188" t="inlineStr">
        <is>
          <t>เพิ่มการเข้าจับที่ HER-2 receptor</t>
        </is>
      </c>
      <c r="J54" s="185" t="inlineStr">
        <is>
          <t>4</t>
        </is>
      </c>
      <c r="K54" s="186" t="inlineStr">
        <is>
          <t>✅ คำตอบที่ถูกต้อง: ข้อ ง. ทำให้เกิด DNA crosslink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ไม่ตรงกับข้อบ่งใช้หรือหลักวิชาการตามที่โจทย์กำหนด
• ข้อ ข. (ยับยั้งเอนไซม์ dihydrofolate reductase): ยับยั้งเอนไซม์ dihydrofolate reductase ไม่ตรงกับข้อบ่งใช้หรือหลักวิชาการตามที่โจทย์กำหนด
• ข้อ ค. (ยับยั้งเอนไซม์ topoisomerase II): ยับยั้งเอนไซม์ topoisomerase II ไม่ตรงกับข้อบ่งใช้หรือหลักวิชาการตามที่โจทย์กำหนด
• ข้อ จ. (เพิ่มการเข้าจับที่ HER-2 receptor): เพิ่มการเข้าจับที่ HER-2 receptor ไม่ตรงกับข้อบ่งใช้หรือหลักวิชาการตามที่โจทย์กำหนด</t>
        </is>
      </c>
      <c r="L54" s="186" t="n"/>
      <c r="M54" s="186" t="inlineStr">
        <is>
          <t>Oncologic</t>
        </is>
      </c>
      <c r="N54" s="186" t="inlineStr">
        <is>
          <t>CINV &amp; Supportive Care</t>
        </is>
      </c>
      <c r="O54" s="185" t="inlineStr">
        <is>
          <t>Clinic</t>
        </is>
      </c>
      <c r="P54" s="186" t="inlineStr">
        <is>
          <t>ข้อ 57 Pharma Plus เล่มม่วง (เฉลยข้อ ง)</t>
        </is>
      </c>
      <c r="Q54" s="185" t="inlineStr">
        <is>
          <t>แบบฝึกหัด</t>
        </is>
      </c>
      <c r="R54" s="185" t="inlineStr">
        <is>
          <t>เล่มม่วง</t>
        </is>
      </c>
      <c r="S54" s="185" t="n"/>
    </row>
    <row r="55" ht="24" customHeight="1" s="49">
      <c r="A55" s="187" t="n">
        <v>53</v>
      </c>
      <c r="B55" s="186" t="n"/>
      <c r="C55" s="186" t="inlineStr">
        <is>
          <t>Vincristine ได้มาจากสมุนไพรอะไร</t>
        </is>
      </c>
      <c r="D55" s="186" t="n"/>
      <c r="E55" s="186" t="inlineStr">
        <is>
          <t>ดองดึงหัวขวาน</t>
        </is>
      </c>
      <c r="F55" s="186" t="inlineStr">
        <is>
          <t>รำเพย</t>
        </is>
      </c>
      <c r="G55" s="186" t="inlineStr">
        <is>
          <t>ระย่อมน้อย</t>
        </is>
      </c>
      <c r="H55" s="186" t="inlineStr">
        <is>
          <t>หญ้าปักกิ่ง</t>
        </is>
      </c>
      <c r="I55" s="188" t="inlineStr">
        <is>
          <t>แพงพวยฝรั่ง</t>
        </is>
      </c>
      <c r="J55" s="185" t="inlineStr">
        <is>
          <t>5</t>
        </is>
      </c>
      <c r="K55" s="186" t="inlineStr">
        <is>
          <t>✅ คำตอบที่ถูกต้อง: ข้อ จ. แพงพวยฝรั่ง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ไม่ตรงกับข้อบ่งใช้หรือหลักวิชาการตามที่โจทย์กำหนด
• ข้อ ข. (รำเพย): รำเพย ไม่ตรงกับข้อบ่งใช้หรือหลักวิชาการตามที่โจทย์กำหนด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ไม่ตรงกับข้อบ่งใช้หรือหลักวิชาการตามที่โจทย์กำหนด</t>
        </is>
      </c>
      <c r="L55" s="186" t="n"/>
      <c r="M55" s="186" t="inlineStr">
        <is>
          <t>Oncologic</t>
        </is>
      </c>
      <c r="N55" s="186" t="inlineStr">
        <is>
          <t>CINV &amp; Supportive Care</t>
        </is>
      </c>
      <c r="O55" s="185" t="inlineStr">
        <is>
          <t>Clinic</t>
        </is>
      </c>
      <c r="P55" s="186" t="inlineStr">
        <is>
          <t>ข้อ 58 Pharma Plus เล่มม่วง (เฉลยข้อ จ)</t>
        </is>
      </c>
      <c r="Q55" s="185" t="inlineStr">
        <is>
          <t>แบบฝึกหัด</t>
        </is>
      </c>
      <c r="R55" s="185" t="inlineStr">
        <is>
          <t>เล่มม่วง</t>
        </is>
      </c>
      <c r="S55" s="185" t="n"/>
    </row>
    <row r="56" ht="24" customHeight="1" s="49">
      <c r="A56" s="187" t="n">
        <v>54</v>
      </c>
      <c r="B56" s="186" t="n"/>
      <c r="C56" s="186" t="inlineStr">
        <is>
          <t>ข้อใดถูกต้องเกี่ยวกับการเกิด extravasation ในยาสูตร cisplatin + paclitaxel</t>
        </is>
      </c>
      <c r="D56" s="186" t="n"/>
      <c r="E56" s="186" t="inlineStr">
        <is>
          <t>ประคบร้อนอย่างเดียว สี่ครั้งต่อวัน เป็นเวลาสามวัน</t>
        </is>
      </c>
      <c r="F56" s="186" t="inlineStr">
        <is>
          <t>รัดแขนเหนือบริเวณที่ฉีดยา</t>
        </is>
      </c>
      <c r="G56" s="186" t="inlineStr">
        <is>
          <t>ให้สารละลาย 0.9% NSS เข้าไปในหลอดเลือด</t>
        </is>
      </c>
      <c r="H56" s="186" t="inlineStr">
        <is>
          <t>ถ้าปวดมากให้ใช้ DMSO นาน 7 วัน</t>
        </is>
      </c>
      <c r="I56" s="188" t="inlineStr">
        <is>
          <t>ให้ antidote ที่จำเพาะคือ Hyaluronidase</t>
        </is>
      </c>
      <c r="J56" s="185" t="inlineStr">
        <is>
          <t>5</t>
        </is>
      </c>
      <c r="K56" s="186" t="inlineStr">
        <is>
          <t>✅ คำตอบที่ถูกต้อง: ข้อ จ. ให้ antidote ที่จำเพาะคือ Hyaluronidase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ไม่ตรงกับข้อบ่งใช้หรือหลักวิชาการตามที่โจทย์กำหนด
• ข้อ ข. (รัดแขนเหนือบริเวณที่ฉีดยา): รัดแขนเหนือบริเวณที่ฉีดยา ไม่ตรงกับข้อบ่งใช้หรือหลักวิชาการตามที่โจทย์กำหนด
• ข้อ ค. (ให้สารละลาย 0.9% NSS เข้าไปในหลอดเลือด): ให้สารละลาย 0.9% NSS เข้าไปในหลอดเลือด ไม่ตรงกับข้อบ่งใช้หรือหลักวิชาการตามที่โจทย์กำหนด
• ข้อ ง. (ถ้าปวดมากให้ใช้ DMSO นาน 7 วัน): ถ้าปวดมากให้ใช้ DMSO นาน 7 วัน ไม่ตรงกับข้อบ่งใช้หรือหลักวิชาการตามที่โจทย์กำหนด</t>
        </is>
      </c>
      <c r="L56" s="186" t="n"/>
      <c r="M56" s="186" t="inlineStr">
        <is>
          <t>Oncologic</t>
        </is>
      </c>
      <c r="N56" s="186" t="inlineStr">
        <is>
          <t>CINV &amp; Supportive Care</t>
        </is>
      </c>
      <c r="O56" s="185" t="inlineStr">
        <is>
          <t>Clinic</t>
        </is>
      </c>
      <c r="P56" s="186" t="inlineStr">
        <is>
          <t>ข้อ 59 Pharma Plus เล่มม่วง (เฉลยข้อ จ)</t>
        </is>
      </c>
      <c r="Q56" s="185" t="inlineStr">
        <is>
          <t>แบบฝึกหัด</t>
        </is>
      </c>
      <c r="R56" s="185" t="inlineStr">
        <is>
          <t>เล่มม่วง</t>
        </is>
      </c>
      <c r="S56" s="185" t="n"/>
    </row>
    <row r="57" ht="24" customHeight="1" s="49">
      <c r="A57" s="187" t="n">
        <v>55</v>
      </c>
      <c r="B57" s="186" t="n"/>
      <c r="C57" s="186" t="inlineStr">
        <is>
          <t>ผลข้างเคียงที่พบน้อยของยา paclitaxel คือข้อใด</t>
        </is>
      </c>
      <c r="D57" s="186" t="n"/>
      <c r="E57" s="186" t="inlineStr">
        <is>
          <t>Diarrhea</t>
        </is>
      </c>
      <c r="F57" s="186" t="inlineStr">
        <is>
          <t>Alopecia</t>
        </is>
      </c>
      <c r="G57" s="186" t="inlineStr">
        <is>
          <t>Ototoxicity</t>
        </is>
      </c>
      <c r="H57" s="186" t="inlineStr">
        <is>
          <t>Hypersensitivity</t>
        </is>
      </c>
      <c r="I57" s="188" t="inlineStr">
        <is>
          <t>Bone marrow suppression</t>
        </is>
      </c>
      <c r="J57" s="185" t="inlineStr">
        <is>
          <t>3</t>
        </is>
      </c>
      <c r="K57" s="186" t="inlineStr">
        <is>
          <t>✅ คำตอบที่ถูกต้อง: ข้อ ค. Ototoxicity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ไม่ตรงกับข้อบ่งใช้หรือหลักวิชาการตามที่โจทย์กำหนด
• ข้อ ข. (Alopecia): Alopecia ไม่ตรงกับข้อบ่งใช้หรือหลักวิชาการตามที่โจทย์กำหนด
• ข้อ ง. (Hypersensitivity): Hypersensitivity ไม่ตรงกับข้อบ่งใช้หรือหลักวิชาการตามที่โจทย์กำหนด
• ข้อ จ. (Bone marrow suppression): Bone marrow suppression ไม่ตรงกับข้อบ่งใช้หรือหลักวิชาการตามที่โจทย์กำหนด</t>
        </is>
      </c>
      <c r="L57" s="186" t="n"/>
      <c r="M57" s="186" t="inlineStr">
        <is>
          <t>Oncologic</t>
        </is>
      </c>
      <c r="N57" s="186" t="inlineStr">
        <is>
          <t>CINV &amp; Supportive Care</t>
        </is>
      </c>
      <c r="O57" s="185" t="inlineStr">
        <is>
          <t>Clinic</t>
        </is>
      </c>
      <c r="P57" s="186" t="inlineStr">
        <is>
          <t>ข้อ 60 Pharma Plus เล่มม่วง (เฉลยข้อ ค)</t>
        </is>
      </c>
      <c r="Q57" s="185" t="inlineStr">
        <is>
          <t>แบบฝึกหัด</t>
        </is>
      </c>
      <c r="R57" s="185" t="inlineStr">
        <is>
          <t>เล่มม่วง</t>
        </is>
      </c>
      <c r="S57" s="185" t="n"/>
    </row>
    <row r="58" ht="24" customHeight="1" s="49">
      <c r="A58" s="187" t="n">
        <v>56</v>
      </c>
      <c r="B58" s="186"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t>
        </is>
      </c>
      <c r="C58" s="186" t="inlineStr">
        <is>
          <t>ข้อใดคือ BSA ของผู้ป่วยรายนี้</t>
        </is>
      </c>
      <c r="D58" s="186" t="n"/>
      <c r="E58" s="186" t="inlineStr">
        <is>
          <t>0.67</t>
        </is>
      </c>
      <c r="F58" s="186" t="inlineStr">
        <is>
          <t>1.3</t>
        </is>
      </c>
      <c r="G58" s="186" t="inlineStr">
        <is>
          <t>1.5</t>
        </is>
      </c>
      <c r="H58" s="186" t="inlineStr">
        <is>
          <t>Dexamethasone 12 mg IV stat</t>
        </is>
      </c>
      <c r="I58" s="188" t="inlineStr">
        <is>
          <t>2.4</t>
        </is>
      </c>
      <c r="J58" s="185" t="inlineStr">
        <is>
          <t>3</t>
        </is>
      </c>
      <c r="K58" s="186" t="inlineStr">
        <is>
          <t>✅ คำตอบที่ถูกต้อง: ข้อ ค. 1.5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ไม่ตรงกับข้อบ่งใช้หรือหลักวิชาการตามที่โจทย์กำหนด
• ข้อ ข. (1.3): 1.3 ไม่ตรงกับข้อบ่งใช้หรือหลักวิชาการตามที่โจทย์กำหนด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ไม่ตรงกับข้อบ่งใช้หรือหลักวิชาการตามที่โจทย์กำหนด</t>
        </is>
      </c>
      <c r="L58" s="186" t="n"/>
      <c r="M58" s="186" t="inlineStr">
        <is>
          <t>Oncologic</t>
        </is>
      </c>
      <c r="N58" s="186" t="inlineStr">
        <is>
          <t>CINV &amp; Supportive Care</t>
        </is>
      </c>
      <c r="O58" s="185" t="inlineStr">
        <is>
          <t>Clinic</t>
        </is>
      </c>
      <c r="P58" s="186" t="inlineStr">
        <is>
          <t>ข้อ 62 Pharma Plus เล่มม่วง (เฉลยข้อ ค)</t>
        </is>
      </c>
      <c r="Q58" s="185" t="inlineStr">
        <is>
          <t>แบบฝึกหัด</t>
        </is>
      </c>
      <c r="R58" s="185" t="inlineStr">
        <is>
          <t>เล่มม่วง</t>
        </is>
      </c>
      <c r="S58" s="185" t="n"/>
    </row>
    <row r="59" ht="24" customHeight="1" s="49">
      <c r="A59" s="187" t="n">
        <v>57</v>
      </c>
      <c r="B59" s="186" t="n"/>
      <c r="C59" s="186" t="inlineStr">
        <is>
          <t>ข้อใดคือขนาดยาของ cyclophosphamide ที่ถูกต้องในผู้ป่วยรายนี้</t>
        </is>
      </c>
      <c r="D59" s="186" t="n"/>
      <c r="E59" s="186" t="inlineStr">
        <is>
          <t>130 mg</t>
        </is>
      </c>
      <c r="F59" s="186" t="inlineStr">
        <is>
          <t>150 mg</t>
        </is>
      </c>
      <c r="G59" s="186" t="inlineStr">
        <is>
          <t>200 mg</t>
        </is>
      </c>
      <c r="H59" s="186" t="inlineStr">
        <is>
          <t>225 mg</t>
        </is>
      </c>
      <c r="I59" s="188" t="inlineStr">
        <is>
          <t>450 mg</t>
        </is>
      </c>
      <c r="J59" s="185" t="inlineStr">
        <is>
          <t>2</t>
        </is>
      </c>
      <c r="K59" s="186" t="inlineStr">
        <is>
          <t>✅ คำตอบที่ถูกต้อง: ข้อ ข. 150 mg
🎯 ทำไมข้อนี้ถึงถูก: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ไม่ตรงกับข้อบ่งใช้หรือหลักวิชาการตามที่โจทย์กำหนด
• ข้อ ค. (200 mg): 200 mg ไม่ตรงกับข้อบ่งใช้หรือหลักวิชาการตามที่โจทย์กำหนด
• ข้อ ง. (225 mg): 225 mg ไม่ตรงกับข้อบ่งใช้หรือหลักวิชาการตามที่โจทย์กำหนด
• ข้อ จ. (450 mg): 450 mg ไม่ตรงกับข้อบ่งใช้หรือหลักวิชาการตามที่โจทย์กำหนด</t>
        </is>
      </c>
      <c r="L59" s="186" t="n"/>
      <c r="M59" s="186" t="inlineStr">
        <is>
          <t>Oncologic</t>
        </is>
      </c>
      <c r="N59" s="186" t="inlineStr">
        <is>
          <t>CINV &amp; Supportive Care</t>
        </is>
      </c>
      <c r="O59" s="185" t="inlineStr">
        <is>
          <t>Clinic</t>
        </is>
      </c>
      <c r="P59" s="186" t="inlineStr">
        <is>
          <t>ข้อ 63 Pharma Plus เล่มม่วง (เฉลยข้อ ข)</t>
        </is>
      </c>
      <c r="Q59" s="185" t="inlineStr">
        <is>
          <t>แบบฝึกหัด</t>
        </is>
      </c>
      <c r="R59" s="185" t="inlineStr">
        <is>
          <t>เล่มม่วง</t>
        </is>
      </c>
      <c r="S59" s="185" t="n"/>
    </row>
    <row r="60" ht="24" customHeight="1" s="49">
      <c r="A60" s="187" t="n">
        <v>58</v>
      </c>
      <c r="B60" s="186" t="n"/>
      <c r="C60" s="186" t="inlineStr">
        <is>
          <t>ข้อใดคือผลข้างเคียงของยา cyclophosphamide ที่สำคัญ</t>
        </is>
      </c>
      <c r="D60" s="186" t="n"/>
      <c r="E60" s="186" t="inlineStr">
        <is>
          <t>Hemorrhagic cystitis</t>
        </is>
      </c>
      <c r="F60" s="186" t="inlineStr">
        <is>
          <t>Hepatotoxic</t>
        </is>
      </c>
      <c r="G60" s="186" t="inlineStr">
        <is>
          <t>Thrombocytopenia</t>
        </is>
      </c>
      <c r="H60" s="186" t="inlineStr">
        <is>
          <t>Cardiac conduction ผิดปกติ</t>
        </is>
      </c>
      <c r="I60" s="188" t="inlineStr">
        <is>
          <t>Alopecia</t>
        </is>
      </c>
      <c r="J60" s="185" t="inlineStr">
        <is>
          <t>1</t>
        </is>
      </c>
      <c r="K60" s="186" t="inlineStr">
        <is>
          <t>✅ คำตอบที่ถูกต้อง: ข้อ ก. Hemorrhagic cystitis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ไม่ตรงกับข้อบ่งใช้หรือหลักวิชาการตามที่โจทย์กำหนด
• ข้อ ค. (Thrombocytopenia): Thrombocytopenia ไม่ตรงกับข้อบ่งใช้หรือหลักวิชาการตามที่โจทย์กำหนด
• ข้อ ง. (Cardiac conduction ผิดปกติ): Cardiac conduction ผิดปกติ ไม่ตรงกับข้อบ่งใช้หรือหลักวิชาการตามที่โจทย์กำหนด
• ข้อ จ. (Alopecia): Alopecia ไม่ตรงกับข้อบ่งใช้หรือหลักวิชาการตามที่โจทย์กำหนด</t>
        </is>
      </c>
      <c r="L60" s="186" t="n"/>
      <c r="M60" s="186" t="inlineStr">
        <is>
          <t>Oncologic</t>
        </is>
      </c>
      <c r="N60" s="186" t="inlineStr">
        <is>
          <t>CINV &amp; Supportive Care</t>
        </is>
      </c>
      <c r="O60" s="185" t="inlineStr">
        <is>
          <t>Clinic</t>
        </is>
      </c>
      <c r="P60" s="186" t="inlineStr">
        <is>
          <t>ข้อ 64 Pharma Plus เล่มม่วง (เฉลยข้อ ก)</t>
        </is>
      </c>
      <c r="Q60" s="185" t="inlineStr">
        <is>
          <t>แบบฝึกหัด</t>
        </is>
      </c>
      <c r="R60" s="185" t="inlineStr">
        <is>
          <t>เล่มม่วง</t>
        </is>
      </c>
      <c r="S60" s="185" t="n"/>
    </row>
    <row r="61" ht="24" customHeight="1" s="49">
      <c r="A61" s="187" t="n">
        <v>59</v>
      </c>
      <c r="B61" s="186" t="n"/>
      <c r="C61" s="186" t="inlineStr">
        <is>
          <t>ยาในข้อใด มีกลไกการออกฤทธิ์เหมือนยา cyclophosphamide</t>
        </is>
      </c>
      <c r="D61" s="186" t="n"/>
      <c r="E61" s="186" t="inlineStr">
        <is>
          <t>Doxorubicin</t>
        </is>
      </c>
      <c r="F61" s="186" t="inlineStr">
        <is>
          <t>5-FU</t>
        </is>
      </c>
      <c r="G61" s="186" t="inlineStr">
        <is>
          <t>Cisplatin</t>
        </is>
      </c>
      <c r="H61" s="186" t="inlineStr">
        <is>
          <t>Etoposide</t>
        </is>
      </c>
      <c r="I61" s="188" t="inlineStr">
        <is>
          <t>Vincristine</t>
        </is>
      </c>
      <c r="J61" s="185" t="inlineStr">
        <is>
          <t>3</t>
        </is>
      </c>
      <c r="K61" s="186" t="inlineStr">
        <is>
          <t>✅ คำตอบที่ถูกต้อง: ข้อ ค. Cisplatin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ไม่ตรงกับข้อบ่งใช้หรือหลักวิชาการตามที่โจทย์กำหนด
• ข้อ ข. (5-FU): 5-FU ไม่ตรงกับข้อบ่งใช้หรือหลักวิชาการตามที่โจทย์กำหนด
• ข้อ ง. (Etoposide): Etoposide ไม่ตรงกับข้อบ่งใช้หรือหลักวิชาการตามที่โจทย์กำหนด
• ข้อ จ. (Vincristine): Vincristine ไม่ตรงกับข้อบ่งใช้หรือหลักวิชาการตามที่โจทย์กำหนด</t>
        </is>
      </c>
      <c r="L61" s="186" t="n"/>
      <c r="M61" s="186" t="inlineStr">
        <is>
          <t>Oncologic</t>
        </is>
      </c>
      <c r="N61" s="186" t="inlineStr">
        <is>
          <t>CINV &amp; Supportive Care</t>
        </is>
      </c>
      <c r="O61" s="185" t="inlineStr">
        <is>
          <t>Clinic</t>
        </is>
      </c>
      <c r="P61" s="186" t="inlineStr">
        <is>
          <t>ข้อ 65 Pharma Plus เล่มม่วง (เฉลยข้อ ค)</t>
        </is>
      </c>
      <c r="Q61" s="185" t="inlineStr">
        <is>
          <t>แบบฝึกหัด</t>
        </is>
      </c>
      <c r="R61" s="185" t="inlineStr">
        <is>
          <t>เล่มม่วง</t>
        </is>
      </c>
      <c r="S61" s="185" t="n"/>
    </row>
    <row r="62" ht="24" customHeight="1" s="49">
      <c r="A62" s="187" t="n">
        <v>60</v>
      </c>
      <c r="B62" s="186" t="n"/>
      <c r="C62" s="186" t="inlineStr">
        <is>
          <t>ข้อใดคือผลข้างเคียงของยา methotrexate</t>
        </is>
      </c>
      <c r="D62" s="186" t="n"/>
      <c r="E62" s="186" t="inlineStr">
        <is>
          <t>Hemorrhagic cystitis</t>
        </is>
      </c>
      <c r="F62" s="186" t="inlineStr">
        <is>
          <t>Stomatitis</t>
        </is>
      </c>
      <c r="G62" s="186" t="inlineStr">
        <is>
          <t>Thrombocytopenia</t>
        </is>
      </c>
      <c r="H62" s="186" t="inlineStr">
        <is>
          <t>Cardiac conduction ผิดปกติ</t>
        </is>
      </c>
      <c r="I62" s="188" t="inlineStr">
        <is>
          <t>Alopecia</t>
        </is>
      </c>
      <c r="J62" s="185" t="inlineStr">
        <is>
          <t>2</t>
        </is>
      </c>
      <c r="K62" s="186" t="inlineStr">
        <is>
          <t>✅ คำตอบที่ถูกต้อง: ข้อ ข. Stomatitis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ไม่ตรงกับข้อบ่งใช้หรือหลักวิชาการตามที่โจทย์กำหนด
• ข้อ ค. (Thrombocytopenia): Thrombocytopenia ไม่ตรงกับข้อบ่งใช้หรือหลักวิชาการตามที่โจทย์กำหนด
• ข้อ ง. (Cardiac conduction ผิดปกติ): Cardiac conduction ผิดปกติ ไม่ตรงกับข้อบ่งใช้หรือหลักวิชาการตามที่โจทย์กำหนด
• ข้อ จ. (Alopecia): Alopecia ไม่ตรงกับข้อบ่งใช้หรือหลักวิชาการตามที่โจทย์กำหนด</t>
        </is>
      </c>
      <c r="L62" s="186" t="n"/>
      <c r="M62" s="186" t="inlineStr">
        <is>
          <t>Oncologic</t>
        </is>
      </c>
      <c r="N62" s="186" t="inlineStr">
        <is>
          <t>CINV &amp; Supportive Care</t>
        </is>
      </c>
      <c r="O62" s="185" t="inlineStr">
        <is>
          <t>Clinic</t>
        </is>
      </c>
      <c r="P62" s="186" t="inlineStr">
        <is>
          <t>ข้อ 66 Pharma Plus เล่มม่วง (เฉลยข้อ ข ค จ)</t>
        </is>
      </c>
      <c r="Q62" s="185" t="inlineStr">
        <is>
          <t>แบบฝึกหัด</t>
        </is>
      </c>
      <c r="R62" s="185" t="inlineStr">
        <is>
          <t>เล่มม่วง</t>
        </is>
      </c>
      <c r="S62" s="185" t="n"/>
    </row>
    <row r="63" ht="24" customHeight="1" s="49">
      <c r="A63" s="187" t="n">
        <v>61</v>
      </c>
      <c r="B63" s="186" t="n"/>
      <c r="C63" s="186" t="inlineStr">
        <is>
          <t>ยาในข้อใดเสริมการออกฤทธิ์ cytotoxic ของยา 5-FU</t>
        </is>
      </c>
      <c r="D63" s="186" t="n"/>
      <c r="E63" s="186" t="inlineStr">
        <is>
          <t>Dexamethasone</t>
        </is>
      </c>
      <c r="F63" s="186" t="inlineStr">
        <is>
          <t>Ondansetron</t>
        </is>
      </c>
      <c r="G63" s="186" t="inlineStr">
        <is>
          <t>Folic acid</t>
        </is>
      </c>
      <c r="H63" s="186" t="inlineStr">
        <is>
          <t>Allopurinol</t>
        </is>
      </c>
      <c r="I63" s="188" t="inlineStr">
        <is>
          <t>Leucovorin</t>
        </is>
      </c>
      <c r="J63" s="185" t="inlineStr">
        <is>
          <t>5</t>
        </is>
      </c>
      <c r="K63" s="186" t="inlineStr">
        <is>
          <t>✅ คำตอบที่ถูกต้อง: ข้อ จ. Leucovorin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ไม่ตรงกับข้อบ่งใช้หรือหลักวิชาการตามที่โจทย์กำหนด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t>
        </is>
      </c>
      <c r="L63" s="186" t="n"/>
      <c r="M63" s="186" t="inlineStr">
        <is>
          <t>Oncologic</t>
        </is>
      </c>
      <c r="N63" s="186" t="inlineStr">
        <is>
          <t>CINV &amp; Supportive Care</t>
        </is>
      </c>
      <c r="O63" s="185" t="inlineStr">
        <is>
          <t>Clinic</t>
        </is>
      </c>
      <c r="P63" s="186" t="inlineStr">
        <is>
          <t>ข้อ 67 Pharma Plus เล่มม่วง (เฉลยข้อ จ)</t>
        </is>
      </c>
      <c r="Q63" s="185" t="inlineStr">
        <is>
          <t>แบบฝึกหัด</t>
        </is>
      </c>
      <c r="R63" s="185" t="inlineStr">
        <is>
          <t>เล่มม่วง</t>
        </is>
      </c>
      <c r="S63" s="185" t="n"/>
    </row>
    <row r="64" ht="24" customHeight="1" s="49">
      <c r="A64" s="187" t="n">
        <v>62</v>
      </c>
      <c r="B64" s="186" t="n"/>
      <c r="C64" s="186" t="inlineStr">
        <is>
          <t>ข้อใดเป็นกลไกของ Anti-PD1 สำหรับรักษา NSCLC</t>
        </is>
      </c>
      <c r="D64" s="188" t="n"/>
      <c r="E64" s="188" t="inlineStr">
        <is>
          <t>จับกับ PD-L1 บน cell มะเร็ง</t>
        </is>
      </c>
      <c r="F64" s="188" t="inlineStr">
        <is>
          <t>จับกับ PD-1 บน T cell</t>
        </is>
      </c>
      <c r="G64" s="186" t="inlineStr">
        <is>
          <t>กระตุ้นให้เกิดการสร้าง antigen</t>
        </is>
      </c>
      <c r="H64" s="188" t="inlineStr">
        <is>
          <t>จับกับ CTLA-4</t>
        </is>
      </c>
      <c r="I64" s="188" t="inlineStr">
        <is>
          <t>จับกับ tyrosine kinase</t>
        </is>
      </c>
      <c r="J64" s="185" t="inlineStr">
        <is>
          <t>1</t>
        </is>
      </c>
      <c r="K64" s="186" t="inlineStr">
        <is>
          <t>✅ คำตอบที่ถูกต้อง: ข้อ ก. จับกับ PD-L1 บน cell มะเร็ง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ไม่ตรงกับข้อบ่งใช้หรือหลักวิชาการตามที่โจทย์กำหนด
• ข้อ ค. (จับกับ PD-1 บน T cell): จับกับ PD-1 บน T cell ไม่ตรงกับข้อบ่งใช้หรือหลักวิชาการตามที่โจทย์กำหนด
• ข้อ ง. (กระตุ้นให้เกิดการสร้าง antigen): กระตุ้นให้เกิดการสร้าง antigen ไม่ตรงกับข้อบ่งใช้หรือหลักวิชาการตามที่โจทย์กำหนด
• ข้อ จ. (จับกับ CTLA-4): จับกับ CTLA-4 ไม่ตรงกับข้อบ่งใช้หรือหลักวิชาการตามที่โจทย์กำหนด</t>
        </is>
      </c>
      <c r="L64" s="186" t="n"/>
      <c r="M64" s="186" t="inlineStr">
        <is>
          <t>Oncologic</t>
        </is>
      </c>
      <c r="N64" s="186" t="inlineStr">
        <is>
          <t>CINV &amp; Supportive Care</t>
        </is>
      </c>
      <c r="O64" s="185" t="inlineStr">
        <is>
          <t>Clinic</t>
        </is>
      </c>
      <c r="P64" s="186" t="inlineStr">
        <is>
          <t>Mock PLE-CC 1 ข้อ 76</t>
        </is>
      </c>
      <c r="Q64" s="185" t="inlineStr">
        <is>
          <t>แบบฝึกหัด</t>
        </is>
      </c>
      <c r="R64" s="185" t="inlineStr">
        <is>
          <t>เล่มม่วง</t>
        </is>
      </c>
      <c r="S64" s="185" t="n"/>
    </row>
    <row r="65" ht="24" customHeight="1" s="49">
      <c r="A65" s="187" t="n">
        <v>63</v>
      </c>
      <c r="B65" s="186" t="n"/>
      <c r="C65" s="186" t="inlineStr">
        <is>
          <t>ยาชนิดใดมีข้อบ่งใช้และหลักฐานเชิงประจักษ์ชัดเจนในการลดความเสี่ยง (Chemoprevention) การเกิดโรคมะเร็งเต้านมในสตรีที่มีความเสี่ยงสูง (High-risk women)</t>
        </is>
      </c>
      <c r="D65" s="186" t="n"/>
      <c r="E65" s="186" t="inlineStr">
        <is>
          <t>Tamoxifen 20 mg รับประทานวันละครั้ง นาน 5 ปี</t>
        </is>
      </c>
      <c r="F65" s="186" t="inlineStr">
        <is>
          <t>Trastuzumab 6 mg/kg ฉีดเข้าหลอดเลือดดำทุก 3 สัปดาห์</t>
        </is>
      </c>
      <c r="G65" s="186" t="inlineStr">
        <is>
          <t>Cisplatin 75 mg/m2 ฉีดเข้าหลอดเลือดดำทุก 3 สัปดาห์</t>
        </is>
      </c>
      <c r="H65" s="186" t="inlineStr">
        <is>
          <t>Methotrexate 2.5 mg รับประทานสัปดาห์ละ 1 ครั้ง</t>
        </is>
      </c>
      <c r="I65" s="188" t="inlineStr">
        <is>
          <t>Doxorubicin 60 mg/m2 ฉีดเข้าหลอดเลือดดำทุก 3 สัปดาห์</t>
        </is>
      </c>
      <c r="J65" s="185" t="inlineStr">
        <is>
          <t>1</t>
        </is>
      </c>
      <c r="K65" s="186" t="inlineStr">
        <is>
          <t>✅ คำตอบที่ถูกต้อง: ข้อ ก. Tamoxifen 20 mg รับประทานวันละครั้ง นาน 5 ปี
🎯 ทำไมข้อนี้ถึงถูก:
Tamoxifen (Selective Estrogen Receptor Modulator: SERM) ขนาด 20 mg/day นาน 5 ปี เป็นยามาตรฐานที่ได้รับการรับรองให้ใช้ลดความเสี่ยงการเกิด Invasive Breast Cancer ได้ทั้งในสตรีวัยก่อนหมดประจำเดือน (Premenopausal) และสตรีวัยหมดประจำเดือน (Postmenopausal) ที่มีความเสี่ยงสูง
🔍 ข้ออื่นผิดเพราะอะไร:
• ข้อ ข. Trastuzumab: เป็น Anti-HER2 monoclonal antibody ใช้รักษาผู้ป่วยมะเร็งเต้านมที่มีการแสดงออกของ HER2 เกิน ไม่ใช้ป้องกันในผู้ที่ยังไม่เป็นมะเร็ง
• ข้อ ค. Cisplatin: เป็น Platinum-based chemotherapy ใช้รักษาโรคมะเร็ง มีพิษต่อไตและไขกระดูกสูงมาก ไม่ใช้ป้องกัน
• ข้อ ง. Methotrexate: เป็น Antimetabolite chemotherapy / DMARD ไม่ใช้ในการลดความเสี่ยงมะเร็งเต้านม
• ข้อ จ. Doxorubicin: เป็นยากลุ่ม Anthracycline ใช้รักษาโรคมะเร็ง มีพิษต่อกล้ามเนื้อหัวใจสะสม ไม่ใช้ป้องกัน</t>
        </is>
      </c>
      <c r="L65" s="186" t="n"/>
      <c r="M65" s="186" t="inlineStr">
        <is>
          <t>Oncologic</t>
        </is>
      </c>
      <c r="N65" s="186" t="inlineStr">
        <is>
          <t>CINV &amp; Supportive Care</t>
        </is>
      </c>
      <c r="O65" s="185" t="inlineStr">
        <is>
          <t>Clinic</t>
        </is>
      </c>
      <c r="P65" s="186" t="inlineStr">
        <is>
          <t>PLE-CC1 ปี 2566 Day 1 ข้อ 2</t>
        </is>
      </c>
      <c r="Q65" s="185" t="inlineStr">
        <is>
          <t>ข้อสอบจริง</t>
        </is>
      </c>
      <c r="R65" s="185" t="inlineStr">
        <is>
          <t>2566</t>
        </is>
      </c>
      <c r="S65" s="185" t="n"/>
    </row>
    <row r="66" ht="24" customHeight="1" s="49">
      <c r="A66" s="187" t="n">
        <v>64</v>
      </c>
      <c r="B66" s="186" t="n"/>
      <c r="C66" s="186" t="inlineStr">
        <is>
          <t>ผู้ป่วยโรคมะเร็งเต้านมมีแผนจะได้รับยาเคมีบำบัดสูตร AC (Doxorubicin + Cyclophosphamide) ซึ่งจัดเป็นกลุ่ม Highly Emetogenic Chemotherapy (HEC) ควรได้รับสูตรยาป้องกันอาการคลื่นไส้อาเจียน (Antiemetic prophylaxis) สูตรใดก่อนเริ่มให้ยา</t>
        </is>
      </c>
      <c r="D66" s="186" t="n"/>
      <c r="E66" s="186" t="inlineStr">
        <is>
          <t>สูตรยา 3 หรือ 4 ขนาน: NK1 receptor antagonist + 5-HT3 receptor antagonist + Dexamethasone (± Olanzapine)</t>
        </is>
      </c>
      <c r="F66" s="186" t="inlineStr">
        <is>
          <t>Dexamethasone 12 mg IV เดี่ยวๆ ก่อนให้ยาเคมีบำบัด 30 นาที</t>
        </is>
      </c>
      <c r="G66" s="186" t="inlineStr">
        <is>
          <t>Metoclopramide 10 mg รับประทานวันละ 3 ครั้ง ก่อนอาหาร</t>
        </is>
      </c>
      <c r="H66" s="186" t="inlineStr">
        <is>
          <t>Dimenhydrinate 50 mg ร่วมกับ Lorazepam 1 mg ทางหลอดเลือดดำ</t>
        </is>
      </c>
      <c r="I66" s="188" t="inlineStr">
        <is>
          <t>Ondansetron 8 mg รับประทานเดี่ยวๆ ก่อนให้ยาเคมีบำบัด 30 นาที</t>
        </is>
      </c>
      <c r="J66" s="185" t="inlineStr">
        <is>
          <t>1</t>
        </is>
      </c>
      <c r="K66" s="186" t="inlineStr">
        <is>
          <t>✅ คำตอบที่ถูกต้อง: ข้อ ก. สูตรยา 3 หรือ 4 ขนาน: NK1 receptor antagonist + 5-HT3 receptor antagonist + Dexamethasone (± Olanzapine)
🎯 ทำไมข้อนี้ถึงถูก:
ตามแนวทางเวชปฏิบัติสากล ผู้ป่วยที่ได้รับยาเคมีบำบัดกลุ่ม HEC หรือสูตร AC ต้องได้รับสูตรยาป้องกันคลื่นไส้อาเจียนแบบผสมผสาน (Combination antiemetic prophylaxis) ประกอบด้วย NK1 antagonist (เช่น Aprepitant / Fosaprepitant) + 5-HT3 antagonist (เช่น Ondansetron / Palonosetron) + Dexamethasone และอาจเสริมด้วย Olanzapine เพื่อครอบคลุมทั้ง Acute และ Delayed emesis
🔍 ข้ออื่นผิดเพราะอะไร:
• ข้อ ข. Dexamethasone เดี่ยวๆ: ไม่เพียงพอสำหรับสูตร HEC/AC ใช้ได้เฉพาะสูตร Low emetic risk
• ข้อ ค. Metoclopramide รับประทานวันละ 3 ครั้ง: มีประสิทธิภาพไม่เพียงพอสำหรับ HEC และเสี่ยงต่อการเกิด Extrapyramidal symptoms
• ข้อ ง. Dimenhydrinate ร่วมกับ Lorazepam: เป็นเพียงยากลุ่มเสริม (Adjunct) สำหรับ Breakthrough / Anticipatory emesis ไม่ใช่ First-line สำหรับ HEC
• ข้อ จ. Ondansetron เดี่ยวๆ: ควบคุมอาการคลื่นไส้อาเจียนของสูตร AC ไม่ได้ และไม่ได้ป้องกัน Delayed emesis</t>
        </is>
      </c>
      <c r="L66" s="186" t="n"/>
      <c r="M66" s="186" t="inlineStr">
        <is>
          <t>Oncologic</t>
        </is>
      </c>
      <c r="N66" s="186" t="inlineStr">
        <is>
          <t>CINV &amp; Supportive Care</t>
        </is>
      </c>
      <c r="O66" s="185" t="inlineStr">
        <is>
          <t>Clinic</t>
        </is>
      </c>
      <c r="P66" s="186" t="inlineStr">
        <is>
          <t>PLE-CC1 ปี 2566 Day 2 ข้อ 3</t>
        </is>
      </c>
      <c r="Q66" s="185" t="inlineStr">
        <is>
          <t>ข้อสอบจริง</t>
        </is>
      </c>
      <c r="R66" s="185" t="inlineStr">
        <is>
          <t>2566</t>
        </is>
      </c>
      <c r="S66" s="185" t="n"/>
    </row>
    <row r="67" ht="24" customHeight="1" s="49">
      <c r="A67" s="187" t="n">
        <v>65</v>
      </c>
      <c r="B67" s="186" t="inlineStr">
        <is>
          <t>ผู้ป่วยโรคมะเร็งเต้านมมีแผนจะเริ่มได้รับยาเคมีบำบัดที่มี Doxorubicin เป็นส่วนประกอบ</t>
        </is>
      </c>
      <c r="C67" s="186" t="inlineStr">
        <is>
          <t>ข้อใดคือการประเมินการทำงานของอวัยวะที่สำคัญที่สุดที่ต้องทำก่อนเริ่มให้ยา</t>
        </is>
      </c>
      <c r="D67" s="186" t="n"/>
      <c r="E67" s="186" t="inlineStr">
        <is>
          <t>Left Ventricular Ejection Fraction (LVEF) โดย Echocardiogram หรือ MUGA scan</t>
        </is>
      </c>
      <c r="F67" s="186" t="inlineStr">
        <is>
          <t>Creatinine Clearance โดยการเก็บปัสสาวะ 24 ชั่วโมง</t>
        </is>
      </c>
      <c r="G67" s="186" t="inlineStr">
        <is>
          <t>Pulmonary Function Test (ประเมินค่า DLCO และ FEV1)</t>
        </is>
      </c>
      <c r="H67" s="186" t="inlineStr">
        <is>
          <t>ระดับ Serum Calcium และ Phosphorus ในเลือด</t>
        </is>
      </c>
      <c r="I67" s="188" t="inlineStr">
        <is>
          <t>Audiogram ประเมินความสามารถในการได้ยิน</t>
        </is>
      </c>
      <c r="J67" s="185" t="inlineStr">
        <is>
          <t>1</t>
        </is>
      </c>
      <c r="K67" s="186" t="inlineStr">
        <is>
          <t>✅ คำตอบที่ถูกต้อง: ข้อ ก. Left Ventricular Ejection Fraction (LVEF) โดย Echocardiogram หรือ MUGA scan
🎯 ทำไมข้อนี้ถึงถูก:
การประเมินการทำงานของหัวใจก่อนเริ่มยา (Baseline cardiac assessment) ด้วยการวัด Left Ventricular Ejection Fraction (LVEF) ผ่านการตรวจ Echocardiogram หรือ MUGA scan เป็นข้อบังคับสำคัญ เพื่อประเมินว่าผู้ป่วยมีภาวะหัวใจทำงานบกพร่องก่อนได้รับยาหรือไม่ (เกณฑ์ปกติ LVEF ≥ 50-55%) และติดตามซ้ำระหว่างการรักษา
🔍 ข้ออื่นผิดเพราะอะไร:
• ข้อ ข. Creatinine Clearance 24 ชั่วโมง: สำคัญสำหรับ Cisplatin / Methotrexate แต่ไม่ใช่การประเมินที่จำเพาะต่อพิษวิกฤตของ Doxorubicin
• ข้อ ค. Pulmonary Function Test (DLCO/FEV1): เป็นการตรวจติดตามพิษต่อปอดของยา Bleomycin หรือ Busulfan
• ข้อ ง. Serum Calcium และ Phosphorus: ไม่ใช่การประเมินความเป็นพิษหลักของกลุ่ม Anthracycline
• ข้อ จ. Audiogram: เป็นการตรวจติดตามพิษต่อหู (Ototoxicity) ของยา Cisplatin</t>
        </is>
      </c>
      <c r="L67" s="186" t="n"/>
      <c r="M67" s="186" t="inlineStr">
        <is>
          <t>Oncologic</t>
        </is>
      </c>
      <c r="N67" s="186" t="inlineStr">
        <is>
          <t>CINV &amp; Supportive Care</t>
        </is>
      </c>
      <c r="O67" s="185" t="inlineStr">
        <is>
          <t>Clinic</t>
        </is>
      </c>
      <c r="P67" s="186" t="inlineStr">
        <is>
          <t>PLE-CC1 ปี 2566 Day 2 ข้อ 12</t>
        </is>
      </c>
      <c r="Q67" s="185" t="inlineStr">
        <is>
          <t>ข้อสอบจริง</t>
        </is>
      </c>
      <c r="R67" s="185" t="inlineStr">
        <is>
          <t>2566</t>
        </is>
      </c>
      <c r="S67" s="185" t="n"/>
    </row>
    <row r="68" ht="24" customHeight="1" s="49">
      <c r="A68" s="187" t="n">
        <v>66</v>
      </c>
      <c r="B68" s="186" t="n"/>
      <c r="C68" s="186" t="inlineStr">
        <is>
          <t>Cisplatin 50 mg และ Vinblastin 6 mg</t>
        </is>
      </c>
      <c r="D68" s="186" t="n"/>
      <c r="E68" s="186" t="inlineStr">
        <is>
          <t>Dexamethasone 12 mg IV stat</t>
        </is>
      </c>
      <c r="F68" s="186" t="inlineStr">
        <is>
          <t>Filgrastim (G-CSF) 300 mcg SC OD</t>
        </is>
      </c>
      <c r="G68" s="186" t="inlineStr">
        <is>
          <t>Metoclopramide 10 mg TID</t>
        </is>
      </c>
      <c r="H68" s="186" t="inlineStr">
        <is>
          <t>Lorazepam 1 mg PO PRN</t>
        </is>
      </c>
      <c r="I68" s="188" t="inlineStr">
        <is>
          <t>Morphine 10 mg PO Q4H PRN</t>
        </is>
      </c>
      <c r="J68" s="185" t="inlineStr">
        <is>
          <t>1</t>
        </is>
      </c>
      <c r="K68" s="186" t="inlineStr">
        <is>
          <t>✅ คำตอบที่ถูกต้อง: ข้อ ก. Dexamethasone 12 mg IV stat
🎯 ทำไมข้อนี้ถึงถูก: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ไม่ตรงกับข้อบ่งใช้หรือหลักวิชาการตามที่โจทย์กำหนด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t>
        </is>
      </c>
      <c r="L68" s="186" t="n"/>
      <c r="M68" s="186" t="inlineStr">
        <is>
          <t>Oncologic</t>
        </is>
      </c>
      <c r="N68" s="186" t="inlineStr">
        <is>
          <t>CINV &amp; Supportive Care</t>
        </is>
      </c>
      <c r="O68" s="185" t="inlineStr">
        <is>
          <t>Clinic</t>
        </is>
      </c>
      <c r="P68" s="186" t="inlineStr">
        <is>
          <t>ข้อ 1 (PLE_CC1_2533.md)</t>
        </is>
      </c>
      <c r="Q68" s="185" t="inlineStr">
        <is>
          <t>ข้อสอบจริง</t>
        </is>
      </c>
      <c r="R68" s="185" t="inlineStr">
        <is>
          <t>2533</t>
        </is>
      </c>
      <c r="S68" s="185" t="n"/>
    </row>
    <row r="69" ht="24" customHeight="1" s="49">
      <c r="A69" s="187" t="n">
        <v>67</v>
      </c>
      <c r="B69" s="186" t="n"/>
      <c r="C69" s="186" t="inlineStr">
        <is>
          <t>Cisplatin 100 mg และ Vinblastin 12 mg</t>
        </is>
      </c>
      <c r="D69" s="186" t="n"/>
      <c r="E69" s="186" t="inlineStr">
        <is>
          <t>Lorazepam 1 mg PO PRN</t>
        </is>
      </c>
      <c r="F69" s="186" t="inlineStr">
        <is>
          <t>Morphine 10 mg PO Q4H PRN</t>
        </is>
      </c>
      <c r="G69" s="186" t="inlineStr">
        <is>
          <t>Calcium folinate (Leucovorin) 50 mg IV</t>
        </is>
      </c>
      <c r="H69" s="186" t="inlineStr">
        <is>
          <t>Mesna 400 mg IV stat</t>
        </is>
      </c>
      <c r="I69" s="188" t="inlineStr">
        <is>
          <t>Rasburicase 0.2 mg/kg IV</t>
        </is>
      </c>
      <c r="J69" s="185" t="inlineStr">
        <is>
          <t>1</t>
        </is>
      </c>
      <c r="K69" s="186" t="inlineStr">
        <is>
          <t>✅ คำตอบที่ถูกต้อง: ข้อ ก. Lorazepam 1 mg PO PRN
🎯 ทำไมข้อนี้ถึงถูก: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ไม่ตรงกับข้อบ่งใช้หรือหลักวิชาการตามที่โจทย์กำหนด
• ข้อ ง. (Mesna 400 mg IV stat): Mesna 400 mg IV stat ไม่ตรงกับข้อบ่งใช้หรือหลักวิชาการตามที่โจทย์กำหนด
• ข้อ จ. (Rasburicase 0.2 mg/kg IV): Rasburicase 0.2 mg/kg IV ไม่ตรงกับข้อบ่งใช้หรือหลักวิชาการตามที่โจทย์กำหนด</t>
        </is>
      </c>
      <c r="L69" s="186" t="n"/>
      <c r="M69" s="186" t="inlineStr">
        <is>
          <t>Oncologic</t>
        </is>
      </c>
      <c r="N69" s="186" t="inlineStr">
        <is>
          <t>CINV &amp; Supportive Care</t>
        </is>
      </c>
      <c r="O69" s="185" t="inlineStr">
        <is>
          <t>Clinic</t>
        </is>
      </c>
      <c r="P69" s="186" t="inlineStr">
        <is>
          <t>ข้อ 2 (PLE_CC1_2533.md)</t>
        </is>
      </c>
      <c r="Q69" s="185" t="inlineStr">
        <is>
          <t>ข้อสอบจริง</t>
        </is>
      </c>
      <c r="R69" s="185" t="inlineStr">
        <is>
          <t>2533</t>
        </is>
      </c>
      <c r="S69" s="185" t="n"/>
    </row>
    <row r="70" ht="24" customHeight="1" s="49">
      <c r="A70" s="187" t="n">
        <v>68</v>
      </c>
      <c r="B70" s="186" t="n"/>
      <c r="C70" s="186" t="inlineStr">
        <is>
          <t>Cisplatin 125 mg และ Vinblastin 18 mg</t>
        </is>
      </c>
      <c r="D70" s="186" t="n"/>
      <c r="E70" s="186" t="inlineStr">
        <is>
          <t>Mesna 400 mg IV stat</t>
        </is>
      </c>
      <c r="F70" s="186" t="inlineStr">
        <is>
          <t>Rasburicase 0.2 mg/kg IV</t>
        </is>
      </c>
      <c r="G70" s="186" t="inlineStr">
        <is>
          <t>Palonosetron 0.25 mg IV stat</t>
        </is>
      </c>
      <c r="H70" s="186" t="inlineStr">
        <is>
          <t>Ondansetron 8 mg IV stat</t>
        </is>
      </c>
      <c r="I70" s="188" t="inlineStr">
        <is>
          <t>Aprepitant 125 mg PO stat</t>
        </is>
      </c>
      <c r="J70" s="185" t="inlineStr">
        <is>
          <t>1</t>
        </is>
      </c>
      <c r="K70" s="186" t="inlineStr">
        <is>
          <t>✅ คำตอบที่ถูกต้อง: ข้อ ก. Mesna 400 mg IV stat
🎯 ทำไมข้อนี้ถึงถูก: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ไม่ตรงกับข้อบ่งใช้หรือหลักวิชาการตามที่โจทย์กำหนด
• ข้อ ค. (Palonosetron 0.25 mg IV stat): Palonosetron 0.25 mg IV stat ไม่ตรงกับข้อบ่งใช้หรือหลักวิชาการตามที่โจทย์กำหนด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ไม่ตรงกับข้อบ่งใช้หรือหลักวิชาการตามที่โจทย์กำหนด</t>
        </is>
      </c>
      <c r="L70" s="186" t="n"/>
      <c r="M70" s="186" t="inlineStr">
        <is>
          <t>Oncologic</t>
        </is>
      </c>
      <c r="N70" s="186" t="inlineStr">
        <is>
          <t>CINV &amp; Supportive Care</t>
        </is>
      </c>
      <c r="O70" s="185" t="inlineStr">
        <is>
          <t>Clinic</t>
        </is>
      </c>
      <c r="P70" s="186" t="inlineStr">
        <is>
          <t>ข้อ 3 (PLE_CC1_2533.md)</t>
        </is>
      </c>
      <c r="Q70" s="185" t="inlineStr">
        <is>
          <t>ข้อสอบจริง</t>
        </is>
      </c>
      <c r="R70" s="185" t="inlineStr">
        <is>
          <t>2533</t>
        </is>
      </c>
      <c r="S70" s="185" t="n"/>
    </row>
    <row r="71" ht="24" customHeight="1" s="49">
      <c r="A71" s="187" t="n">
        <v>69</v>
      </c>
      <c r="B71" s="186" t="n"/>
      <c r="C71" s="186" t="inlineStr">
        <is>
          <t>Cisplatin 150 mg และ Vinblastin 24 mg</t>
        </is>
      </c>
      <c r="D71" s="186" t="n"/>
      <c r="E71" s="186" t="inlineStr">
        <is>
          <t>Ondansetron 8 mg IV stat</t>
        </is>
      </c>
      <c r="F71" s="186" t="inlineStr">
        <is>
          <t>Aprepitant 125 mg PO stat</t>
        </is>
      </c>
      <c r="G71" s="186" t="inlineStr">
        <is>
          <t>Dexamethasone 12 mg IV stat</t>
        </is>
      </c>
      <c r="H71" s="186" t="inlineStr">
        <is>
          <t>Filgrastim (G-CSF) 300 mcg SC OD</t>
        </is>
      </c>
      <c r="I71" s="188" t="inlineStr">
        <is>
          <t>Metoclopramide 10 mg TID</t>
        </is>
      </c>
      <c r="J71" s="185" t="inlineStr">
        <is>
          <t>1</t>
        </is>
      </c>
      <c r="K71" s="186" t="inlineStr">
        <is>
          <t>✅ คำตอบที่ถูกต้อง: ข้อ ก. Ondansetron 8 mg IV stat
🎯 ทำไมข้อนี้ถึงถูก: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ไม่ตรงกับข้อบ่งใช้หรือหลักวิชาการตามที่โจทย์กำหนด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ไม่ตรงกับข้อบ่งใช้หรือหลักวิชาการตามที่โจทย์กำหนด
• ข้อ จ. (Metoclopramide 10 mg TID): เป็น central และ peripheral D2 antagonist เพิ่ม gastric emptying และแก้อาเจียน แต่ผ่าน BBB จึงทำให้เกิด acute dystonia และ EPS ได้ง่าย</t>
        </is>
      </c>
      <c r="L71" s="186" t="n"/>
      <c r="M71" s="186" t="inlineStr">
        <is>
          <t>Oncologic</t>
        </is>
      </c>
      <c r="N71" s="186" t="inlineStr">
        <is>
          <t>CINV &amp; Supportive Care</t>
        </is>
      </c>
      <c r="O71" s="185" t="inlineStr">
        <is>
          <t>Clinic</t>
        </is>
      </c>
      <c r="P71" s="186" t="inlineStr">
        <is>
          <t>ข้อ 4 (PLE_CC1_2533.md)</t>
        </is>
      </c>
      <c r="Q71" s="185" t="inlineStr">
        <is>
          <t>ข้อสอบจริง</t>
        </is>
      </c>
      <c r="R71" s="185" t="inlineStr">
        <is>
          <t>2533</t>
        </is>
      </c>
      <c r="S71" s="185" t="n"/>
    </row>
    <row r="72" ht="24" customHeight="1" s="49">
      <c r="A72" s="187" t="n">
        <v>70</v>
      </c>
      <c r="B72" s="186" t="n"/>
      <c r="C72" s="186" t="inlineStr">
        <is>
          <t>Cisplatin 175 mg และ Vinblastin 48 mg</t>
        </is>
      </c>
      <c r="D72" s="186" t="n"/>
      <c r="E72" s="186" t="inlineStr">
        <is>
          <t>Filgrastim (G-CSF) 300 mcg SC OD</t>
        </is>
      </c>
      <c r="F72" s="186" t="inlineStr">
        <is>
          <t>Metoclopramide 10 mg TID</t>
        </is>
      </c>
      <c r="G72" s="186" t="inlineStr">
        <is>
          <t>Lorazepam 1 mg PO PRN</t>
        </is>
      </c>
      <c r="H72" s="186" t="inlineStr">
        <is>
          <t>Morphine 10 mg PO Q4H PRN</t>
        </is>
      </c>
      <c r="I72" s="188" t="inlineStr">
        <is>
          <t>Calcium folinate (Leucovorin) 50 mg IV</t>
        </is>
      </c>
      <c r="J72" s="185" t="inlineStr">
        <is>
          <t>1</t>
        </is>
      </c>
      <c r="K72" s="186" t="inlineStr">
        <is>
          <t>✅ คำตอบที่ถูกต้อง: ข้อ ก. Filgrastim (G-CSF) 300 mcg SC OD
🎯 ทำไมข้อนี้ถึงถูก: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ไม่ตรงกับข้อบ่งใช้หรือหลักวิชาการตามที่โจทย์กำหนด</t>
        </is>
      </c>
      <c r="L72" s="186" t="n"/>
      <c r="M72" s="186" t="inlineStr">
        <is>
          <t>Oncologic</t>
        </is>
      </c>
      <c r="N72" s="186" t="inlineStr">
        <is>
          <t>CINV &amp; Supportive Care</t>
        </is>
      </c>
      <c r="O72" s="185" t="inlineStr">
        <is>
          <t>Clinic</t>
        </is>
      </c>
      <c r="P72" s="186" t="inlineStr">
        <is>
          <t>ข้อ 5 (PLE_CC1_2533.md)</t>
        </is>
      </c>
      <c r="Q72" s="185" t="inlineStr">
        <is>
          <t>ข้อสอบจริง</t>
        </is>
      </c>
      <c r="R72" s="185" t="inlineStr">
        <is>
          <t>2533</t>
        </is>
      </c>
      <c r="S72" s="185" t="n"/>
    </row>
    <row r="73" ht="24" customHeight="1" s="49">
      <c r="A73" s="187" t="n">
        <v>71</v>
      </c>
      <c r="B73" s="186" t="n"/>
      <c r="C73" s="186" t="inlineStr">
        <is>
          <t>อาการอาเจียนที่เกิดขึ้นจาก Cisplatin ป้องกันได้ด้วยวิธีใด</t>
        </is>
      </c>
      <c r="D73" s="186" t="n"/>
      <c r="E73" s="186" t="inlineStr">
        <is>
          <t>Morphine 10 mg PO Q4H PRN</t>
        </is>
      </c>
      <c r="F73" s="186" t="inlineStr">
        <is>
          <t>Calcium folinate (Leucovorin) 50 mg IV</t>
        </is>
      </c>
      <c r="G73" s="186" t="inlineStr">
        <is>
          <t>Mesna 400 mg IV stat</t>
        </is>
      </c>
      <c r="H73" s="186" t="inlineStr">
        <is>
          <t>Rasburicase 0.2 mg/kg IV</t>
        </is>
      </c>
      <c r="I73" s="188" t="inlineStr">
        <is>
          <t>Palonosetron 0.25 mg IV stat</t>
        </is>
      </c>
      <c r="J73" s="185" t="inlineStr">
        <is>
          <t>1</t>
        </is>
      </c>
      <c r="K73" s="186" t="inlineStr">
        <is>
          <t>✅ คำตอบที่ถูกต้อง: ข้อ ก. Morphine 10 mg PO Q4H PRN
🎯 ทำไมข้อนี้ถึงถูก: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ไม่ตรงกับข้อบ่งใช้หรือหลักวิชาการตามที่โจทย์กำหนด
• ข้อ ค. (Mesna 400 mg IV stat): Mesna 400 mg IV stat ไม่ตรงกับข้อบ่งใช้หรือหลักวิชาการตามที่โจทย์กำหนด
• ข้อ ง. (Rasburicase 0.2 mg/kg IV): Rasburicase 0.2 mg/kg IV ไม่ตรงกับข้อบ่งใช้หรือหลักวิชาการตามที่โจทย์กำหนด
• ข้อ จ. (Palonosetron 0.25 mg IV stat): Palonosetron 0.25 mg IV stat ไม่ตรงกับข้อบ่งใช้หรือหลักวิชาการตามที่โจทย์กำหนด</t>
        </is>
      </c>
      <c r="L73" s="186" t="n"/>
      <c r="M73" s="186" t="inlineStr">
        <is>
          <t>Oncologic</t>
        </is>
      </c>
      <c r="N73" s="186" t="inlineStr">
        <is>
          <t>CINV &amp; Supportive Care</t>
        </is>
      </c>
      <c r="O73" s="185" t="inlineStr">
        <is>
          <t>Clinic</t>
        </is>
      </c>
      <c r="P73" s="186" t="inlineStr">
        <is>
          <t>ข้อ 4 (PLE_CC1_2533.md)</t>
        </is>
      </c>
      <c r="Q73" s="185" t="inlineStr">
        <is>
          <t>ข้อสอบจริง</t>
        </is>
      </c>
      <c r="R73" s="185" t="inlineStr">
        <is>
          <t>2533</t>
        </is>
      </c>
      <c r="S73" s="185" t="n"/>
    </row>
    <row r="74" ht="24" customHeight="1" s="49">
      <c r="A74" s="187" t="n">
        <v>72</v>
      </c>
      <c r="B74" s="186" t="n"/>
      <c r="C74" s="186" t="inlineStr">
        <is>
          <t>ควรฉีด Cisplatin แบบ IV push</t>
        </is>
      </c>
      <c r="D74" s="186" t="n"/>
      <c r="E74" s="186" t="inlineStr">
        <is>
          <t>Rasburicase 0.2 mg/kg IV</t>
        </is>
      </c>
      <c r="F74" s="186" t="inlineStr">
        <is>
          <t>Palonosetron 0.25 mg IV stat</t>
        </is>
      </c>
      <c r="G74" s="186" t="inlineStr">
        <is>
          <t>Ondansetron 8 mg IV stat</t>
        </is>
      </c>
      <c r="H74" s="186" t="inlineStr">
        <is>
          <t>Aprepitant 125 mg PO stat</t>
        </is>
      </c>
      <c r="I74" s="188" t="inlineStr">
        <is>
          <t>Dexamethasone 12 mg IV stat</t>
        </is>
      </c>
      <c r="J74" s="185" t="inlineStr">
        <is>
          <t>1</t>
        </is>
      </c>
      <c r="K74" s="186" t="inlineStr">
        <is>
          <t>✅ คำตอบที่ถูกต้อง: ข้อ ก. Rasburicase 0.2 mg/kg IV
🎯 ทำไมข้อนี้ถึงถูก: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ไม่ตรงกับข้อบ่งใช้หรือหลักวิชาการตามที่โจทย์กำหนด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ไม่ตรงกับข้อบ่งใช้หรือหลักวิชาการตามที่โจทย์กำหนด
• ข้อ จ. (Dexamethasone 12 mg IV stat): เป็น long-acting potent glucocorticoid ไม่มี mineralocorticoid effect จึงไม่ทำให้น้ำคั่ง เหมาะสำหรับ brain edema, antiemetic, และ COVID-19 with hypoxemia</t>
        </is>
      </c>
      <c r="L74" s="186" t="n"/>
      <c r="M74" s="186" t="inlineStr">
        <is>
          <t>Oncologic</t>
        </is>
      </c>
      <c r="N74" s="186" t="inlineStr">
        <is>
          <t>CINV &amp; Supportive Care</t>
        </is>
      </c>
      <c r="O74" s="185" t="inlineStr">
        <is>
          <t>Clinic</t>
        </is>
      </c>
      <c r="P74" s="186" t="inlineStr">
        <is>
          <t>ข้อ 2 (PLE_CC1_2533.md)</t>
        </is>
      </c>
      <c r="Q74" s="185" t="inlineStr">
        <is>
          <t>ข้อสอบจริง</t>
        </is>
      </c>
      <c r="R74" s="185" t="inlineStr">
        <is>
          <t>2533</t>
        </is>
      </c>
      <c r="S74" s="185" t="n"/>
    </row>
    <row r="75" ht="24" customHeight="1" s="49">
      <c r="A75" s="187" t="n">
        <v>73</v>
      </c>
      <c r="B75" s="186" t="n"/>
      <c r="C75" s="186" t="inlineStr">
        <is>
          <t>ให้ NSS ก่อนให้ Cisplatin</t>
        </is>
      </c>
      <c r="D75" s="186" t="n"/>
      <c r="E75" s="186" t="inlineStr">
        <is>
          <t>Aprepitant 125 mg PO stat</t>
        </is>
      </c>
      <c r="F75" s="186" t="inlineStr">
        <is>
          <t>Dexamethasone 12 mg IV stat</t>
        </is>
      </c>
      <c r="G75" s="186" t="inlineStr">
        <is>
          <t>Filgrastim (G-CSF) 300 mcg SC OD</t>
        </is>
      </c>
      <c r="H75" s="186" t="inlineStr">
        <is>
          <t>Metoclopramide 10 mg TID</t>
        </is>
      </c>
      <c r="I75" s="188" t="inlineStr">
        <is>
          <t>Lorazepam 1 mg PO PRN</t>
        </is>
      </c>
      <c r="J75" s="185" t="inlineStr">
        <is>
          <t>1</t>
        </is>
      </c>
      <c r="K75" s="186" t="inlineStr">
        <is>
          <t>✅ คำตอบที่ถูกต้อง: ข้อ ก. Aprepitant 125 mg PO stat
🎯 ทำไมข้อนี้ถึงถูก: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ไม่ตรงกับข้อบ่งใช้หรือหลักวิชาการตามที่โจทย์กำหนด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t>
        </is>
      </c>
      <c r="L75" s="186" t="n"/>
      <c r="M75" s="186" t="inlineStr">
        <is>
          <t>Oncologic</t>
        </is>
      </c>
      <c r="N75" s="186" t="inlineStr">
        <is>
          <t>CINV &amp; Supportive Care</t>
        </is>
      </c>
      <c r="O75" s="185" t="inlineStr">
        <is>
          <t>Clinic</t>
        </is>
      </c>
      <c r="P75" s="186" t="inlineStr">
        <is>
          <t>ข้อ 4 (PLE_CC1_2533.md)</t>
        </is>
      </c>
      <c r="Q75" s="185" t="inlineStr">
        <is>
          <t>ข้อสอบจริง</t>
        </is>
      </c>
      <c r="R75" s="185" t="inlineStr">
        <is>
          <t>2533</t>
        </is>
      </c>
      <c r="S75" s="185" t="n"/>
    </row>
    <row r="76" ht="24" customHeight="1" s="49">
      <c r="A76" s="187" t="n">
        <v>74</v>
      </c>
      <c r="B76" s="186" t="n"/>
      <c r="C76" s="186" t="inlineStr">
        <is>
          <t>ให้ D5W ก่อนให้ Cisplatin หลังจากนั้นแพทย์์ได้ทำการเปลี่ยนยา Vinblastine เป็น Gemcitabine</t>
        </is>
      </c>
      <c r="D76" s="186" t="n"/>
      <c r="E76" s="186" t="inlineStr">
        <is>
          <t>Metoclopramide 10 mg TID</t>
        </is>
      </c>
      <c r="F76" s="186" t="inlineStr">
        <is>
          <t>Lorazepam 1 mg PO PRN</t>
        </is>
      </c>
      <c r="G76" s="186" t="inlineStr">
        <is>
          <t>Morphine 10 mg PO Q4H PRN</t>
        </is>
      </c>
      <c r="H76" s="186" t="inlineStr">
        <is>
          <t>Calcium folinate (Leucovorin) 50 mg IV</t>
        </is>
      </c>
      <c r="I76" s="188" t="inlineStr">
        <is>
          <t>Mesna 400 mg IV stat</t>
        </is>
      </c>
      <c r="J76" s="185" t="inlineStr">
        <is>
          <t>1</t>
        </is>
      </c>
      <c r="K76" s="186" t="inlineStr">
        <is>
          <t>✅ คำตอบที่ถูกต้อง: ข้อ ก. Metoclopramide 10 mg TID
🎯 ทำไมข้อนี้ถึงถูก: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ไม่ตรงกับข้อบ่งใช้หรือหลักวิชาการตามที่โจทย์กำหนด
• ข้อ จ. (Mesna 400 mg IV stat): Mesna 400 mg IV stat ไม่ตรงกับข้อบ่งใช้หรือหลักวิชาการตามที่โจทย์กำหนด</t>
        </is>
      </c>
      <c r="L76" s="186" t="n"/>
      <c r="M76" s="186" t="inlineStr">
        <is>
          <t>Oncologic</t>
        </is>
      </c>
      <c r="N76" s="186" t="inlineStr">
        <is>
          <t>CINV &amp; Supportive Care</t>
        </is>
      </c>
      <c r="O76" s="185" t="inlineStr">
        <is>
          <t>Clinic</t>
        </is>
      </c>
      <c r="P76" s="186" t="inlineStr">
        <is>
          <t>ข้อ 5 (PLE_CC1_2533.md)</t>
        </is>
      </c>
      <c r="Q76" s="185" t="inlineStr">
        <is>
          <t>ข้อสอบจริง</t>
        </is>
      </c>
      <c r="R76" s="185" t="inlineStr">
        <is>
          <t>2533</t>
        </is>
      </c>
      <c r="S76" s="185" t="n"/>
    </row>
    <row r="77" ht="24" customHeight="1" s="49">
      <c r="A77" s="187" t="n">
        <v>75</v>
      </c>
      <c r="B77" s="186" t="n"/>
      <c r="C77" s="186" t="inlineStr">
        <is>
          <t>ผู้ป่วยที่ได้รับยา Methotrexate ควรได้รับการติดตามค่าใดต่อไปนี้</t>
        </is>
      </c>
      <c r="D77" s="186" t="n"/>
      <c r="E77" s="186" t="inlineStr">
        <is>
          <t>complete blood count, AST, ALT, albumin</t>
        </is>
      </c>
      <c r="F77" s="186" t="inlineStr">
        <is>
          <t>complete blood count, creatinine, glucose</t>
        </is>
      </c>
      <c r="G77" s="186" t="inlineStr">
        <is>
          <t>complete blood count, urinalysis</t>
        </is>
      </c>
      <c r="H77" s="186" t="inlineStr">
        <is>
          <t>ตรวจความดันโลหิตทุก6เดือน</t>
        </is>
      </c>
      <c r="I77" s="188" t="inlineStr">
        <is>
          <t>ตรวจตาทุก 6 เดือน</t>
        </is>
      </c>
      <c r="J77" s="185" t="inlineStr">
        <is>
          <t>1</t>
        </is>
      </c>
      <c r="K77" s="186" t="inlineStr">
        <is>
          <t>✅ คำตอบที่ถูกต้อง: ข้อ ก. complete blood count, AST, ALT, albumin
🎯 ทำไมข้อนี้ถึงถูก: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ไม่ตรงกับข้อบ่งใช้หรือหลักวิชาการตามที่โจทย์กำหนด
• ข้อ ค. (complete blood count, urinalysis): complete blood count, urinalysis ไม่ตรงกับข้อบ่งใช้หรือหลักวิชาการตามที่โจทย์กำหนด
• ข้อ ง. (ตรวจความดันโลหิตทุก6เดือน): ตรวจความดันโลหิตทุก6เดือน ไม่ตรงกับข้อบ่งใช้หรือหลักวิชาการตามที่โจทย์กำหนด
• ข้อ จ. (ตรวจตาทุก 6 เดือน): ตรวจตาทุก 6 เดือน ไม่ตรงกับข้อบ่งใช้หรือหลักวิชาการตามที่โจทย์กำหนด</t>
        </is>
      </c>
      <c r="L77" s="186" t="n"/>
      <c r="M77" s="186" t="inlineStr">
        <is>
          <t>Oncologic</t>
        </is>
      </c>
      <c r="N77" s="186" t="inlineStr">
        <is>
          <t>CINV &amp; Supportive Care</t>
        </is>
      </c>
      <c r="O77" s="185" t="inlineStr">
        <is>
          <t>Clinic</t>
        </is>
      </c>
      <c r="P77" s="186" t="inlineStr">
        <is>
          <t>ข้อ 34 (PLE_CC1_Practice_Exam.md)</t>
        </is>
      </c>
      <c r="Q77" s="185" t="inlineStr">
        <is>
          <t>แบบฝึกหัด</t>
        </is>
      </c>
      <c r="R77" s="185" t="inlineStr">
        <is>
          <t>เล่มม่วง</t>
        </is>
      </c>
      <c r="S77" s="185" t="n"/>
    </row>
    <row r="78" ht="24" customHeight="1" s="49">
      <c r="A78" s="187" t="n">
        <v>76</v>
      </c>
      <c r="B78" s="186" t="n"/>
      <c r="C78" s="186" t="inlineStr">
        <is>
          <t>ข้อใดคือกลไกการออกฤทธิ์ของยา cyclophosphamide</t>
        </is>
      </c>
      <c r="D78" s="186" t="n"/>
      <c r="E78" s="186" t="inlineStr">
        <is>
          <t>Alkylating agent</t>
        </is>
      </c>
      <c r="F78" s="186" t="inlineStr">
        <is>
          <t>Antimetabolite</t>
        </is>
      </c>
      <c r="G78" s="186" t="inlineStr">
        <is>
          <t>Antimitotic</t>
        </is>
      </c>
      <c r="H78" s="186" t="inlineStr">
        <is>
          <t>Inhibit topoisomerase</t>
        </is>
      </c>
      <c r="I78" s="188" t="inlineStr">
        <is>
          <t>Inhibit DNA polymerase</t>
        </is>
      </c>
      <c r="J78" s="185" t="inlineStr">
        <is>
          <t>1</t>
        </is>
      </c>
      <c r="K78" s="186" t="inlineStr">
        <is>
          <t>✅ คำตอบที่ถูกต้อง: ข้อ ก. Alkylating agent
🎯 ทำไมข้อนี้ถึงถูก: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t>
        </is>
      </c>
      <c r="L78" s="186" t="n"/>
      <c r="M78" s="186" t="inlineStr">
        <is>
          <t>Oncologic</t>
        </is>
      </c>
      <c r="N78" s="186" t="inlineStr">
        <is>
          <t>CINV &amp; Supportive Care</t>
        </is>
      </c>
      <c r="O78" s="185" t="inlineStr">
        <is>
          <t>Clinic</t>
        </is>
      </c>
      <c r="P78" s="186" t="inlineStr">
        <is>
          <t>ข้อ 107 (PLE_CC1_2562_Key.md)</t>
        </is>
      </c>
      <c r="Q78" s="185" t="inlineStr">
        <is>
          <t>ข้อสอบจริง</t>
        </is>
      </c>
      <c r="R78" s="185" t="inlineStr">
        <is>
          <t>2562</t>
        </is>
      </c>
      <c r="S78" s="185" t="n"/>
    </row>
    <row r="79" ht="24" customHeight="1" s="49">
      <c r="A79" s="187" t="n">
        <v>77</v>
      </c>
      <c r="B79" s="186" t="n"/>
      <c r="C79" s="186" t="inlineStr">
        <is>
          <t>ข้อใดคือยากลุ่ม anti-microtubule</t>
        </is>
      </c>
      <c r="D79" s="186" t="n"/>
      <c r="E79" s="186" t="inlineStr">
        <is>
          <t>Paclitaxel</t>
        </is>
      </c>
      <c r="F79" s="186" t="inlineStr">
        <is>
          <t>Doxorubicin</t>
        </is>
      </c>
      <c r="G79" s="186" t="inlineStr">
        <is>
          <t>Cisplatin</t>
        </is>
      </c>
      <c r="H79" s="186" t="inlineStr">
        <is>
          <t>Cyclophosphamide</t>
        </is>
      </c>
      <c r="I79" s="188" t="inlineStr">
        <is>
          <t>Methotrexate</t>
        </is>
      </c>
      <c r="J79" s="185" t="inlineStr">
        <is>
          <t>1</t>
        </is>
      </c>
      <c r="K79" s="186" t="inlineStr">
        <is>
          <t>✅ คำตอบที่ถูกต้อง: ข้อ ก. Paclitaxel
🎯 ทำไมข้อนี้ถึงถูก: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t>
        </is>
      </c>
      <c r="L79" s="186" t="n"/>
      <c r="M79" s="186" t="inlineStr">
        <is>
          <t>Oncologic</t>
        </is>
      </c>
      <c r="N79" s="186" t="inlineStr">
        <is>
          <t>CINV &amp; Supportive Care</t>
        </is>
      </c>
      <c r="O79" s="185" t="inlineStr">
        <is>
          <t>Clinic</t>
        </is>
      </c>
      <c r="P79" s="186" t="inlineStr">
        <is>
          <t>ข้อ 54 (PLE_CC1_2559.md)</t>
        </is>
      </c>
      <c r="Q79" s="185" t="inlineStr">
        <is>
          <t>ข้อสอบจริง</t>
        </is>
      </c>
      <c r="R79" s="185" t="inlineStr">
        <is>
          <t>2559</t>
        </is>
      </c>
      <c r="S79" s="185" t="n"/>
    </row>
    <row r="80" ht="24" customHeight="1" s="49">
      <c r="A80" s="187" t="n">
        <v>78</v>
      </c>
      <c r="B80" s="186" t="n"/>
      <c r="C80" s="186"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D80" s="186" t="n"/>
      <c r="E80" s="186" t="inlineStr">
        <is>
          <t>ยาใดต้องให้กินน ้ามากๆ ตอบ Cyclophosphamide</t>
        </is>
      </c>
      <c r="F80" s="186" t="inlineStr">
        <is>
          <t>ยาใดทำให้เจ็บปาก เป็นแผลในปาก แต่ไม่มีการติดเชื้อ</t>
        </is>
      </c>
      <c r="G80" s="186" t="inlineStr">
        <is>
          <t>Doxorubicin</t>
        </is>
      </c>
      <c r="H80" s="186" t="inlineStr">
        <is>
          <t>Vincristine</t>
        </is>
      </c>
      <c r="I80" s="188" t="inlineStr">
        <is>
          <t>Cyclophosphamide</t>
        </is>
      </c>
      <c r="J80" s="185" t="inlineStr">
        <is>
          <t>1</t>
        </is>
      </c>
      <c r="K80" s="186" t="inlineStr">
        <is>
          <t>✅ คำตอบที่ถูกต้อง: ข้อ ก. ยาใดต้องให้กินน ้ามากๆ ตอบ Cyclophosphamide
🎯 ทำไมข้อนี้ถึงถูก: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t>
        </is>
      </c>
      <c r="L80" s="186" t="n"/>
      <c r="M80" s="186" t="inlineStr">
        <is>
          <t>Oncologic</t>
        </is>
      </c>
      <c r="N80" s="186" t="inlineStr">
        <is>
          <t>CINV &amp; Supportive Care</t>
        </is>
      </c>
      <c r="O80" s="185" t="inlineStr">
        <is>
          <t>Clinic</t>
        </is>
      </c>
      <c r="P80" s="186" t="inlineStr">
        <is>
          <t>ข้อ 3 (PLE_CC1_2556.md)</t>
        </is>
      </c>
      <c r="Q80" s="185" t="inlineStr">
        <is>
          <t>ข้อสอบจริง</t>
        </is>
      </c>
      <c r="R80" s="185" t="inlineStr">
        <is>
          <t>2556</t>
        </is>
      </c>
      <c r="S80" s="185" t="n"/>
    </row>
    <row r="81" ht="24" customHeight="1" s="49">
      <c r="A81" s="187" t="n">
        <v>79</v>
      </c>
      <c r="B81" s="186" t="n"/>
      <c r="C81" s="186" t="inlineStr">
        <is>
          <t>ต้องใช้ยา Cyclophosphamide กับผู้ป่วยวันละเท่าไหร่ เมื่อคิดพื้นที่ผิวตามสูตร</t>
        </is>
      </c>
      <c r="D81" s="186" t="n"/>
      <c r="E81" s="186" t="inlineStr">
        <is>
          <t>728 mg/day</t>
        </is>
      </c>
      <c r="F81" s="186" t="inlineStr">
        <is>
          <t>748 mg/day</t>
        </is>
      </c>
      <c r="G81" s="186" t="inlineStr">
        <is>
          <t>768 mg/day</t>
        </is>
      </c>
      <c r="H81" s="186" t="inlineStr">
        <is>
          <t>788 mg/day</t>
        </is>
      </c>
      <c r="I81" s="188" t="inlineStr">
        <is>
          <t>798 mg/day สูตร body surface area (BSA) = ℎ𝑒𝑖𝑔ℎ𝑡(𝑐𝑚)ข𝑤𝑒𝑖𝑔ℎ𝑡(𝑘𝑔) = 160ข40 3600 =</t>
        </is>
      </c>
      <c r="J81" s="185" t="inlineStr">
        <is>
          <t>5</t>
        </is>
      </c>
      <c r="K81" s="186" t="inlineStr">
        <is>
          <t>✅ คำตอบที่ถูกต้อง: ข้อ จ. 798 mg/day สูตร body surface area (BSA) = ℎ𝑒𝑖𝑔ℎ𝑡(𝑐𝑚)ข𝑤𝑒𝑖𝑔ℎ𝑡(𝑘𝑔) = 160ข40 3600 =
🎯 ทำไมข้อนี้ถึงถูก: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t>
        </is>
      </c>
      <c r="L81" s="186" t="n"/>
      <c r="M81" s="186" t="inlineStr">
        <is>
          <t>Oncologic</t>
        </is>
      </c>
      <c r="N81" s="186" t="inlineStr">
        <is>
          <t>CINV &amp; Supportive Care</t>
        </is>
      </c>
      <c r="O81" s="185" t="inlineStr">
        <is>
          <t>Clinic</t>
        </is>
      </c>
      <c r="P81" s="186" t="inlineStr">
        <is>
          <t>ข้อ 1 (PLE_CC1_2554 SET2.md)</t>
        </is>
      </c>
      <c r="Q81" s="185" t="inlineStr">
        <is>
          <t>ข้อสอบจริง</t>
        </is>
      </c>
      <c r="R81" s="185" t="inlineStr">
        <is>
          <t>2554</t>
        </is>
      </c>
      <c r="S81" s="185" t="n"/>
    </row>
    <row r="82" ht="24" customHeight="1" s="49">
      <c r="A82" s="187" t="n">
        <v>80</v>
      </c>
      <c r="B82" s="186" t="n"/>
      <c r="C82" s="186" t="inlineStr">
        <is>
          <t>ข้อใดออกฤทธิ์เหมือน Cyclophosphamide</t>
        </is>
      </c>
      <c r="D82" s="186" t="n"/>
      <c r="E82" s="186" t="inlineStr">
        <is>
          <t>Docetaxel</t>
        </is>
      </c>
      <c r="F82" s="186" t="inlineStr">
        <is>
          <t>Cytarabine</t>
        </is>
      </c>
      <c r="G82" s="186" t="inlineStr">
        <is>
          <t>Cisplatin</t>
        </is>
      </c>
      <c r="H82" s="186" t="inlineStr">
        <is>
          <t>Ifosfamide</t>
        </is>
      </c>
      <c r="I82" s="188" t="inlineStr">
        <is>
          <t>Navelbine mustard, cyclophosphamide, ifosfamide, cisplatin และ dacarbazine</t>
        </is>
      </c>
      <c r="J82" s="185" t="inlineStr">
        <is>
          <t>4</t>
        </is>
      </c>
      <c r="K82" s="186" t="inlineStr">
        <is>
          <t>✅ คำตอบที่ถูกต้อง: ข้อ ง. Ifosfamide
🎯 ทำไมข้อนี้ถึงถูก: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t>
        </is>
      </c>
      <c r="L82" s="186" t="n"/>
      <c r="M82" s="186" t="inlineStr">
        <is>
          <t>Oncologic</t>
        </is>
      </c>
      <c r="N82" s="186" t="inlineStr">
        <is>
          <t>CINV &amp; Supportive Care</t>
        </is>
      </c>
      <c r="O82" s="185" t="inlineStr">
        <is>
          <t>Clinic</t>
        </is>
      </c>
      <c r="P82" s="186" t="inlineStr">
        <is>
          <t>ข้อ 4 (PLE_CC1_2554 SET2.md)</t>
        </is>
      </c>
      <c r="Q82" s="185" t="inlineStr">
        <is>
          <t>ข้อสอบจริง</t>
        </is>
      </c>
      <c r="R82" s="185" t="inlineStr">
        <is>
          <t>2554</t>
        </is>
      </c>
      <c r="S82" s="185" t="n"/>
    </row>
    <row r="83" ht="24" customHeight="1" s="49">
      <c r="A83" s="187" t="n">
        <v>81</v>
      </c>
      <c r="B83" s="186" t="n"/>
      <c r="C83" s="186"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D83" s="186" t="n"/>
      <c r="E83" s="186" t="inlineStr">
        <is>
          <t>400 ml.</t>
        </is>
      </c>
      <c r="F83" s="186" t="inlineStr">
        <is>
          <t>420 ml.</t>
        </is>
      </c>
      <c r="G83" s="186" t="inlineStr">
        <is>
          <t>440 ml.</t>
        </is>
      </c>
      <c r="H83" s="186" t="inlineStr">
        <is>
          <t>460 ml.</t>
        </is>
      </c>
      <c r="I83" s="188" t="inlineStr">
        <is>
          <t>480 ml.</t>
        </is>
      </c>
      <c r="J83" s="185" t="inlineStr">
        <is>
          <t>2</t>
        </is>
      </c>
      <c r="K83" s="186" t="inlineStr">
        <is>
          <t>✅ คำตอบที่ถูกต้อง: ข้อ ข. 420 ml.
🎯 ทำไมข้อนี้ถึงถูก: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L83" s="186" t="n"/>
      <c r="M83" s="186" t="inlineStr">
        <is>
          <t>Oncologic</t>
        </is>
      </c>
      <c r="N83" s="186" t="inlineStr">
        <is>
          <t>CINV &amp; Supportive Care</t>
        </is>
      </c>
      <c r="O83" s="185" t="inlineStr">
        <is>
          <t>Clinic</t>
        </is>
      </c>
      <c r="P83" s="186" t="inlineStr">
        <is>
          <t>ข้อ 5 (PLE_CC1_2554 SET2.md)</t>
        </is>
      </c>
      <c r="Q83" s="185" t="inlineStr">
        <is>
          <t>ข้อสอบจริง</t>
        </is>
      </c>
      <c r="R83" s="185" t="inlineStr">
        <is>
          <t>2554</t>
        </is>
      </c>
      <c r="S83" s="185" t="n"/>
    </row>
    <row r="84" ht="24" customHeight="1" s="49">
      <c r="A84" s="187" t="n">
        <v>82</v>
      </c>
      <c r="B84" s="18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t>
        </is>
      </c>
      <c r="C84" s="186" t="inlineStr">
        <is>
          <t>คำถาม: ข้อใดคืออาการไม่พึงประสงค์ที่มีความจำเพาะและสำคัญทางคลินิกจากยา Cyclophosphamide</t>
        </is>
      </c>
      <c r="D84" s="186" t="n"/>
      <c r="E84" s="186" t="inlineStr">
        <is>
          <t>Mucositis</t>
        </is>
      </c>
      <c r="F84" s="186" t="inlineStr">
        <is>
          <t>Neuropathy</t>
        </is>
      </c>
      <c r="G84" s="186" t="inlineStr">
        <is>
          <t>Hemorrhagic cystitis</t>
        </is>
      </c>
      <c r="H84" s="186" t="inlineStr">
        <is>
          <t>Hand foot syndrome</t>
        </is>
      </c>
      <c r="I84" s="188" t="inlineStr">
        <is>
          <t>Anemia</t>
        </is>
      </c>
      <c r="J84" s="185" t="inlineStr">
        <is>
          <t>3</t>
        </is>
      </c>
      <c r="K84" s="186" t="inlineStr">
        <is>
          <t>✅ คำตอบที่ถูกต้อง: ข้อ ค. Hemorrhagic cystitis
🎯 ทำไมข้อนี้ถึงถูก:
🔍 ข้ออื่นผิดเพราะอะไร:
🔍 ข้ออื่นผิดเพราะอะไร:
• ข้อ ก. (Mucositis): ไม่ตรงกับหลักการหรือข้อบ่งใช้ที่ถูกต้องตามโจทย์กำหนด
• ข้อ ข. (Neuropathy): ไม่ตรงกับหลักการหรือข้อบ่งใช้ที่ถูกต้องตามโจทย์กำหนด
• ข้อ ง. (Hand foot syndrome): ไม่ตรงกับหลักการหรือข้อบ่งใช้ที่ถูกต้องตามโจทย์กำหนด
• ข้อ จ. (Anemia): ไม่ตรงกับหลักการหรือข้อบ่งใช้ที่ถูกต้องตามโจทย์กำหนด</t>
        </is>
      </c>
      <c r="L84" s="186" t="n"/>
      <c r="M84" s="186" t="inlineStr">
        <is>
          <t>Oncologic</t>
        </is>
      </c>
      <c r="N84" s="186" t="inlineStr">
        <is>
          <t>CINV &amp; Supportive Care</t>
        </is>
      </c>
      <c r="O84" s="185" t="inlineStr">
        <is>
          <t>Clinic</t>
        </is>
      </c>
      <c r="P84" s="186" t="inlineStr">
        <is>
          <t>[SOURCE: Pharma Plus เล่มม่วง 2 - ข้อสอบย้อนหลังปี 2558 วันที่ 2 ข้อ 63]</t>
        </is>
      </c>
      <c r="Q84" s="185" t="inlineStr">
        <is>
          <t>ข้อสอบจริง</t>
        </is>
      </c>
      <c r="R84" s="185" t="inlineStr">
        <is>
          <t>2558</t>
        </is>
      </c>
      <c r="S84" s="185" t="n"/>
    </row>
    <row r="85" ht="24" customHeight="1" s="49">
      <c r="A85" s="187" t="n">
        <v>83</v>
      </c>
      <c r="B85" s="18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t>
        </is>
      </c>
      <c r="C85" s="186" t="inlineStr">
        <is>
          <t>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D85" s="186" t="n"/>
      <c r="E85" s="186" t="inlineStr">
        <is>
          <t>14 วัน</t>
        </is>
      </c>
      <c r="F85" s="186" t="inlineStr">
        <is>
          <t>30 วัน</t>
        </is>
      </c>
      <c r="G85" s="186" t="inlineStr">
        <is>
          <t>6 เดือน</t>
        </is>
      </c>
      <c r="H85" s="186" t="inlineStr">
        <is>
          <t>1 ปี</t>
        </is>
      </c>
      <c r="I85" s="188" t="inlineStr">
        <is>
          <t>5 ปี</t>
        </is>
      </c>
      <c r="J85" s="185" t="inlineStr">
        <is>
          <t>5</t>
        </is>
      </c>
      <c r="K85" s="186" t="inlineStr">
        <is>
          <t>✅ คำตอบที่ถูกต้อง: ข้อ จ. 5 ปี
🎯 ทำไมข้อนี้ถึงถูก:
🔍 ข้ออื่นผิดเพราะอะไร:
🔍 ข้ออื่นผิดเพราะอะไร:
• ข้อ ก. (14 วัน): ไม่ตรงกับหลักการหรือข้อบ่งใช้ที่ถูกต้องตามโจทย์กำหนด
• ข้อ ข. (30 วัน): ไม่ตรงกับหลักการหรือข้อบ่งใช้ที่ถูกต้องตามโจทย์กำหนด
• ข้อ ค. (6 เดือน): ไม่ตรงกับหลักการหรือข้อบ่งใช้ที่ถูกต้องตามโจทย์กำหนด
• ข้อ ง. (1 ปี): ไม่ตรงกับหลักการหรือข้อบ่งใช้ที่ถูกต้องตามโจทย์กำหนด</t>
        </is>
      </c>
      <c r="L85" s="186" t="n"/>
      <c r="M85" s="186" t="inlineStr">
        <is>
          <t>Oncologic</t>
        </is>
      </c>
      <c r="N85" s="186" t="inlineStr">
        <is>
          <t>CINV &amp; Supportive Care</t>
        </is>
      </c>
      <c r="O85" s="185" t="inlineStr">
        <is>
          <t>Clinic</t>
        </is>
      </c>
      <c r="P85" s="186" t="inlineStr">
        <is>
          <t>[SOURCE: Pharma Plus เล่มม่วง 2 - ข้อสอบย้อนหลังปี 2558 วันที่ 2 ข้อ 66]</t>
        </is>
      </c>
      <c r="Q85" s="185" t="inlineStr">
        <is>
          <t>ข้อสอบจริง</t>
        </is>
      </c>
      <c r="R85" s="185" t="inlineStr">
        <is>
          <t>2558</t>
        </is>
      </c>
      <c r="S85" s="185" t="n"/>
    </row>
    <row r="86" ht="24" customHeight="1" s="49">
      <c r="A86" s="187" t="n">
        <v>84</v>
      </c>
      <c r="B86" s="18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t>
        </is>
      </c>
      <c r="C86" s="186" t="inlineStr">
        <is>
          <t>คำถาม: ยา Tamoxifen มีข้อห้ามใช้เด็ดขาด (Contraindication) หรือต้องหลีกเลี่ยงในผู้ป่วยที่มีประวัติโรคใด</t>
        </is>
      </c>
      <c r="D86" s="186" t="n"/>
      <c r="E86" s="186" t="inlineStr">
        <is>
          <t>HTN</t>
        </is>
      </c>
      <c r="F86" s="186" t="inlineStr">
        <is>
          <t>CKD</t>
        </is>
      </c>
      <c r="G86" s="186" t="inlineStr">
        <is>
          <t>DM</t>
        </is>
      </c>
      <c r="H86" s="186" t="inlineStr">
        <is>
          <t>DVT</t>
        </is>
      </c>
      <c r="I86" s="188" t="inlineStr">
        <is>
          <t>BPH</t>
        </is>
      </c>
      <c r="J86" s="185" t="inlineStr">
        <is>
          <t>4</t>
        </is>
      </c>
      <c r="K86" s="186" t="inlineStr">
        <is>
          <t>✅ คำตอบที่ถูกต้อง: ข้อ ง. DVT
🎯 ทำไมข้อนี้ถึงถูก:
🔍 ข้ออื่นผิดเพราะอะไร:
🔍 ข้ออื่นผิดเพราะอะไร:
• ข้อ ก. (HTN): ไม่ตรงกับหลักการหรือข้อบ่งใช้ที่ถูกต้องตามโจทย์กำหนด
• ข้อ ข. (CKD): ไม่ตรงกับหลักการหรือข้อบ่งใช้ที่ถูกต้องตามโจทย์กำหนด
• ข้อ ค. (DM): ไม่ตรงกับหลักการหรือข้อบ่งใช้ที่ถูกต้องตามโจทย์กำหนด
• ข้อ จ. (BPH): ไม่ตรงกับหลักการหรือข้อบ่งใช้ที่ถูกต้องตามโจทย์กำหนด</t>
        </is>
      </c>
      <c r="L86" s="186" t="n"/>
      <c r="M86" s="186" t="inlineStr">
        <is>
          <t>Oncologic</t>
        </is>
      </c>
      <c r="N86" s="186" t="inlineStr">
        <is>
          <t>CINV &amp; Supportive Care</t>
        </is>
      </c>
      <c r="O86" s="185" t="inlineStr">
        <is>
          <t>Clinic</t>
        </is>
      </c>
      <c r="P86" s="186" t="inlineStr">
        <is>
          <t>[SOURCE: Pharma Plus เล่มม่วง 2 - ข้อสอบย้อนหลังปี 2558 วันที่ 2 ข้อ 67]</t>
        </is>
      </c>
      <c r="Q86" s="185" t="inlineStr">
        <is>
          <t>ข้อสอบจริง</t>
        </is>
      </c>
      <c r="R86" s="185" t="inlineStr">
        <is>
          <t>2558</t>
        </is>
      </c>
      <c r="S86" s="185" t="n"/>
    </row>
    <row r="87" ht="24" customHeight="1" s="49">
      <c r="A87" s="185" t="n">
        <v>85</v>
      </c>
      <c r="B87" s="186" t="inlineStr">
        <is>
          <t>ผู้ป่วยชายไทยอายุ 34 ปี เข้ารับการรักษามะเร็งลำไส้ ด้วยการให้ยาเคมี (Chemotherapy) หลังจากออกจากโรงพยาบาลไปประมาณ 2 วัน</t>
        </is>
      </c>
      <c r="C87" s="186" t="inlineStr">
        <is>
          <t>ผู้ป่วยมีอาการคลื่นไส้อาเจียน จึงไปร้านยาเพื่อขอซื้อยาบรรเทาอาการเบื้องต้น ยาในข้อใดเหมาะสมที่สุดในผู้ป่วยรายนี้</t>
        </is>
      </c>
      <c r="D87" s="186" t="n"/>
      <c r="E87" s="186" t="inlineStr">
        <is>
          <t>Domperidone</t>
        </is>
      </c>
      <c r="F87" s="186" t="inlineStr">
        <is>
          <t>Metoclopramide</t>
        </is>
      </c>
      <c r="G87" s="186" t="inlineStr">
        <is>
          <t>Ondansetron</t>
        </is>
      </c>
      <c r="H87" s="186" t="inlineStr">
        <is>
          <t>Diphenhydramine</t>
        </is>
      </c>
      <c r="I87" s="186" t="inlineStr">
        <is>
          <t>Prochlorperazine</t>
        </is>
      </c>
      <c r="J87" s="185" t="inlineStr">
        <is>
          <t>3</t>
        </is>
      </c>
      <c r="K87" s="186" t="inlineStr">
        <is>
          <t>✅ คำตอบที่ถูกต้อง: ข้อ ค. Ondansetron
🎯 ทำไมข้อนี้ถึงถูก:
🎯 ทำไมข้อนี้ถึงถูก: ผู้ป่วยมีอาการคลื่นไส้อาเจียนจากยาเคมีบำบัด (Chemotherapy-Induced Nausea and Vomiting: CINV) ยาต้านอาเจียนกลุ่ม 5-HT3 receptor antagonists เช่น Ondansetron มีประสิทธิภาพสูงในการป้องกันและรักษา CINV โดยออกฤทธิ์ยับยั้ง serotonin receptors ทั้งที่ chemoreceptor trigger zone (CTZ) และทางเดินอาหาร
🔍 ข้ออื่นผิดเพราะอะไร:
•
• ข
• ้
• อ
• ก
• .
• D
• o
• m
• p
• e
• r
• i
• d
• o
• n
• e
• :
• เ
• ป
• ็
• น
• p
• e
• r
• i
• p
• h
• e
• r
• a
• l
• d
• o
• p
• a
• m
• i
• n
• e
• D
• 2
• a
• n
• t
• a
• g
• o
• n
• i
• s
• t
• ข
• ้
• า
• ม
• b
• l
• o
• o
• d
• 
• b
• r
• a
• i
• n
• b
• a
• r
• r
• i
• e
• r
• ไ
• ด
• ้
• น
• ้
• อ
• ย
• ป
• ร
• ะ
• ส
• ิ
• ท
• ธ
• ิ
• ภ
• า
• พ
• ไ
• ม
• ่
• เ
• พ
• ี
• ย
• ง
• พ
• อ
• ส
• ำ
• ห
• ร
• ั
• บ
• C
• I
• N
• V
•
• ข
• ้
• อ
• ข
• .
• M
• e
• t
• o
• c
• l
• o
• p
• r
• a
• m
• i
• d
• e
• :
• แ
• ม
• ้
• จ
• ะ
• ม
• ี
• ฤ
• ท
• ธ
• ิ
• ์
• แ
• ก
• ้
• ค
• ล
• ื
• ่
• น
• ไ
• ส
• ้
• อ
• า
• เ
• จ
• ี
• ย
• น
• แ
• ต
• ่
• ม
• ี
• ป
• ร
• ะ
• ส
• ิ
• ท
• ธ
• ิ
• ภ
• า
• พ
• ต
• ่
• ำ
• ก
• ว
• ่
• า
• O
• n
• d
• a
• n
• s
• e
• t
• r
• o
• n
• ม
• า
• ก
• ใ
• น
• C
• I
• N
• V
• แ
• ล
• ะ
• ก
• า
• ร
• ใ
• ช
• ้
• ข
• น
• า
• ด
• ย
• า
• ส
• ู
• ง
• เ
• ส
• ี
• ่
• ย
• ง
• ต
• ่
• อ
• e
• x
• t
• r
• a
• p
• y
• r
• a
• m
• i
• d
• a
• l
• s
• y
• m
• p
• t
• o
• m
• s
• (
• E
• P
• S
• )
•
• ข
• ้
• อ
• ง
• .
• D
• i
• p
• h
• e
• n
• h
• y
• d
• r
• a
• m
• i
• n
• e
• :
• เ
• ป
• ็
• น
• H
• 1
• 
• a
• n
• t
• i
• h
• i
• s
• t
• a
• m
• i
• n
• e
• เ
• ห
• ม
• า
• ะ
• ส
• ำ
• ห
• ร
• ั
• บ
• ร
• ั
• ก
• ษ
• า
• m
• o
• t
• i
• o
• n
• s
• i
• c
• k
• n
• e
• s
• s
• แ
• ต
• ่
• ไ
• ม
• ่
• ม
• ี
• ป
• ร
• ะ
• ส
• ิ
• ท
• ธ
• ิ
• ภ
• า
• พ
• ใ
• น
• ก
• า
• ร
• ค
• ว
• บ
• ค
• ุ
• ม
• C
• I
• N
• V
•
• ข
• ้
• อ
• จ
• .
• P
• r
• o
• c
• h
• l
• o
• r
• p
• e
• r
• a
• z
• i
• n
• e
• :
• เ
• ป
• ็
• น
• p
• h
• e
• n
• o
• t
• h
• i
• a
• z
• i
• n
• e
• a
• n
• t
• i
• e
• m
• e
• t
• i
• c
• ป
• ร
• ะ
• ส
• ิ
• ท
• ธ
• ิ
• ภ
• า
• พ
• ใ
• น
• C
• I
• N
• V
• ด
• ้
• อ
• ย
• ก
• ว
• ่
• า
• 5
• 
• H
• T
• 3
• a
• n
• t
• a
• g
• o
• n
• i
• s
• t
• s
• แ
• ล
• ะ
• ม
• ี
• ผ
• ล
• ข
• ้
• า
• ง
• เ
• ค
• ี
• ย
• ง
• s
• e
• d
• a
• t
• i
• n
• g
• แ
• ล
• ะ
• E
• P
• S
• ส
• ู
• ง</t>
        </is>
      </c>
      <c r="L87" s="186" t="n"/>
      <c r="M87" s="186" t="inlineStr">
        <is>
          <t>Oncologic</t>
        </is>
      </c>
      <c r="N87" s="186" t="inlineStr">
        <is>
          <t>CINV &amp; Supportive Care</t>
        </is>
      </c>
      <c r="O87" s="185" t="inlineStr">
        <is>
          <t>Clinic</t>
        </is>
      </c>
      <c r="P87" s="186" t="inlineStr">
        <is>
          <t>[SOURCE: Mock Pharmtutor 2024 Set 1 ข้อ 20]</t>
        </is>
      </c>
      <c r="Q87" s="185" t="inlineStr">
        <is>
          <t>ข้อสอบจำลอง</t>
        </is>
      </c>
      <c r="R87" s="185" t="inlineStr">
        <is>
          <t>Mock Pharmtutor 2024</t>
        </is>
      </c>
      <c r="S87" s="185" t="n"/>
    </row>
    <row r="88" ht="24" customHeight="1" s="49">
      <c r="A88" s="185" t="n">
        <v>86</v>
      </c>
      <c r="B88" s="186"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t>
        </is>
      </c>
      <c r="C88" s="186" t="inlineStr">
        <is>
          <t>ผู้ป่วยรายนี้ควรได้รับการ monitor ค่าใดก่อนได้รับยา</t>
        </is>
      </c>
      <c r="D88" s="186" t="n"/>
      <c r="E88" s="186" t="inlineStr">
        <is>
          <t>Visual change</t>
        </is>
      </c>
      <c r="F88" s="186" t="inlineStr">
        <is>
          <t>LFT</t>
        </is>
      </c>
      <c r="G88" s="186" t="inlineStr">
        <is>
          <t>eGFR</t>
        </is>
      </c>
      <c r="H88" s="186" t="inlineStr">
        <is>
          <t>CBC</t>
        </is>
      </c>
      <c r="I88" s="186" t="inlineStr">
        <is>
          <t>LVEF</t>
        </is>
      </c>
      <c r="J88" s="185" t="inlineStr">
        <is>
          <t>5</t>
        </is>
      </c>
      <c r="K88" s="186" t="inlineStr">
        <is>
          <t>✅ คำตอบที่ถูกต้อง: ข้อ จ. LVEF
🎯 ทำไมข้อนี้ถึงถูก:
🎯 ทำไมข้อนี้ถึงถูก: ยา Doxorubicin (Adriamycin ในสูตร AC) มีพิษต่อหัวใจที่สำคัญมาก (Cardiotoxicity) ทั้งในรูปแบบเฉียบพลันและแบบสะสมตามขนาดยารวม (cumulative dose-dependent cardiomyopathy และ congestive heart failure) ดังนั้นข้อกำหนดสำคัญที่สุดก่อนเริ่มให้ยาคือต้องประเมินการทำงานของกล้ามเนื้อหัวใจห้องล่างซ้ายด้วย Echocardiography หรือ MUGA scan เพื่อตรวจวัดค่า Left Ventricular Ejection Fraction (LVEF baseline &gt;= 50%)
🔍 ข้ออื่นผิดเพราะอะไร:
•
• ข
• ้
• อ
• ก
• .
• (
• V
• i
• s
• u
• a
• l
• c
• h
• a
• n
• g
• e
• )
• :
• ก
• า
• ร
• ต
• ร
• ว
• จ
• ส
• า
• ย
• ต
• า
• ม
• ี
• ค
• ว
• า
• ม
• จ
• ำ
• เ
• พ
• า
• ะ
• ก
• ั
• บ
• ย
• า
• บ
• า
• ง
• ช
• น
• ิ
• ด
• เ
• ช
• ่
• น
• E
• t
• h
• a
• m
• b
• u
• t
• o
• l
• ห
• ร
• ื
• อ
• T
• a
• m
• o
• x
• i
• f
• e
• n
• แ
• ต
• ่
• ไ
• ม
• ่
• ใ
• ช
• ่
• ก
• า
• ร
• ต
• ร
• ว
• จ
• ต
• ิ
• ด
• ต
• า
• ม
• ห
• ล
• ั
• ก
• ข
• อ
• ง
• ส
• ู
• ต
• ร
• A
• C
•
• ข
• ้
• อ
• ข
• .
• (
• L
• F
• T
• )
• :
• แ
• ม
• ้
• D
• o
• x
• o
• r
• u
• b
• i
• c
• i
• n
• ถ
• ู
• ก
• ก
• ำ
• จ
• ั
• ด
• ผ
• ่
• า
• น
• ต
• ั
• บ
• แ
• ต
• ่
• ก
• า
• ร
• ต
• ิ
• ด
• ต
• า
• ม
• L
• V
• E
• F
• ม
• ี
• ค
• ว
• า
• ม
• จ
• ำ
• เ
• พ
• า
• ะ
• แ
• ล
• ะ
• จ
• ำ
• เ
• ป
• ็
• น
• เ
• ร
• ่
• ง
• ด
• ่
• ว
• น
• ส
• ู
• ง
• ส
• ุ
• ด
• ต
• ่
• อ
• ก
• า
• ร
• ป
• ้
• อ
• ง
• ก
• ั
• น
• พ
• ิ
• ษ
• ต
• ่
• อ
• ห
• ั
• ว
• ใ
• จ
• แ
• บ
• บ
• ถ
• า
• ว
• ร
•
• ข
• ้
• อ
• ค
• .
• (
• e
• G
• F
• R
• )
• :
• C
• y
• c
• l
• o
• p
• h
• o
• s
• p
• h
• a
• m
• i
• d
• e
• ต
• ้
• อ
• ง
• ก
• า
• ร
• ก
• า
• ร
• ท
• ำ
• ง
• า
• น
• ข
• อ
• ง
• ไ
• ต
• แ
• ล
• ะ
• ด
• ื
• ่
• ม
• น
• ้
• ำ
• ป
• ้
• อ
• ง
• ก
• ั
• น
• h
• e
• m
• o
• r
• r
• h
• a
• g
• i
• c
• c
• y
• s
• t
• i
• t
• i
• s
• แ
• ต
• ่
• ไ
• ม
• ่
• ไ
• ด
• ้
• ม
• ี
• เ
• ก
• ณ
• ฑ
• ์
• b
• a
• s
• e
• l
• i
• n
• e
• อ
• ว
• ั
• ย
• ว
• ะ
• เ
• ส
• ี
• ่
• ย
• ง
• ส
• ู
• ง
• เ
• ท
• ่
• า
• L
• V
• E
• F
•
• ข
• ้
• อ
• ง
• .
• (
• C
• B
• C
• )
• :
• จ
• า
• ก
• ผ
• ล
• ต
• ร
• ว
• จ
• ท
• า
• ง
• ห
• ้
• อ
• ง
• ป
• ฏ
• ิ
• บ
• ั
• ต
• ิ
• ก
• า
• ร
• ท
• ี
• ่
• ใ
• ห
• ้
• ม
• า
• ผ
• ู
• ้
• ป
• ่
• ว
• ย
• ไ
• ด
• ้
• ร
• ั
• บ
• ก
• า
• ร
• ต
• ร
• ว
• จ
• C
• o
• m
• p
• l
• e
• t
• e
• B
• l
• o
• o
• d
• C
• o
• u
• n
• t
• (
• C
• B
• C
• )
• แ
• ล
• ะ
• ท
• ร
• า
• บ
• ค
• ่
• า
• W
• B
• C
• ,
• A
• N
• C
• แ
• ล
• ้
• ว
• จ
• ึ
• ง
• ไ
• ม
• ่
• ใ
• ช
• ่
• ค
• ่
• า
• ท
• ี
• ่
• ต
• ้
• อ
• ง
• ส
• ่
• ง
• ต
• ร
• ว
• จ
• เ
• พ
• ื
• ่
• อ
• m
• o
• n
• i
• t
• o
• r
• ค
• ว
• า
• ม
• ป
• ล
• อ
• ด
• ภ
• ั
• ย
• ข
• อ
• ง
• D
• o
• x
• o
• r
• u
• b
• i
• c
• i
• n
• ต
• า
• ม
• โ
• จ
• ท
• ย
• ์</t>
        </is>
      </c>
      <c r="L88" s="186" t="n"/>
      <c r="M88" s="186" t="inlineStr">
        <is>
          <t>Oncologic</t>
        </is>
      </c>
      <c r="N88" s="186" t="inlineStr">
        <is>
          <t>CINV &amp; Supportive Care</t>
        </is>
      </c>
      <c r="O88" s="185" t="inlineStr">
        <is>
          <t>Clinic</t>
        </is>
      </c>
      <c r="P88" s="186" t="inlineStr">
        <is>
          <t>[SOURCE: Mock Pharmtutor 2024 Set 1 ข้อ 80]</t>
        </is>
      </c>
      <c r="Q88" s="185" t="inlineStr">
        <is>
          <t>ข้อสอบจำลอง</t>
        </is>
      </c>
      <c r="R88" s="185" t="inlineStr">
        <is>
          <t>Mock Pharmtutor 2024</t>
        </is>
      </c>
      <c r="S88" s="185" t="n"/>
    </row>
    <row r="89" ht="24" customHeight="1" s="49">
      <c r="A89" s="185" t="n">
        <v>87</v>
      </c>
      <c r="B89" s="186" t="n"/>
      <c r="C89" s="186" t="inlineStr">
        <is>
          <t>ยาในข้อใดต่อไปนี้สามารถช่วยลดอาการข้างเคียงที่เป็นพิษต่อหัวใจ จากยา Doxorubicin</t>
        </is>
      </c>
      <c r="D89" s="186" t="n"/>
      <c r="E89" s="186" t="inlineStr">
        <is>
          <t>DMSO</t>
        </is>
      </c>
      <c r="F89" s="186" t="inlineStr">
        <is>
          <t>Dexrazoxane</t>
        </is>
      </c>
      <c r="G89" s="186" t="inlineStr">
        <is>
          <t>Dextromethorphan</t>
        </is>
      </c>
      <c r="H89" s="186" t="inlineStr">
        <is>
          <t>Dexamethasone</t>
        </is>
      </c>
      <c r="I89" s="186" t="inlineStr">
        <is>
          <t>Drospirenone</t>
        </is>
      </c>
      <c r="J89" s="185" t="inlineStr">
        <is>
          <t>2</t>
        </is>
      </c>
      <c r="K89" s="186" t="inlineStr">
        <is>
          <t>✅ คำตอบที่ถูกต้อง: ข้อ ข. Dexrazoxane
🎯 ทำไมข้อนี้ถึงถูก:
🎯 ทำไมข้อนี้ถึงถูก: Dexrazoxane เป็น intracellular iron-chelating agent ที่ช่วยป้องกันและลด doxorubicin-induced cardiotoxicity โดยจับกับไอออนของเหล็กเพื่อป้องกันการสร้าง iron-anthracycline complexes และ reactive oxygen species (ROS) ทำลายกล้ามเนื้อหัวใจ
🔍 ข้ออื่นผิดเพราะอะไร:
• ข้อ ก. (DMSO): Dimethyl sulfoxide ใช้เป็น topical treatment สำหรับ extravasation ของ anthracyclines ไม่ได้ใช้ลดภาวะ cardiotoxicity เชิงระบบ
• ข้อ ค. (Dextromethorphan): เป็น NMDA receptor antagonist และ sigma-1 receptor agonist ใช้เป็นยาบรรเทาอาการไอแห้ง (antitussive) ไม่มีผลต่อ cardiotoxicity
• ข้อ ง. (Dexamethasone): เป็น corticosteroid ใช้ลดการอักเสบ หรือป้องกันภาวะ CINV (chemotherapy-induced nausea and vomiting) ไม่ได้ป้องกัน cardiotoxicity จาก doxorubicin
• ข้อ จ. (Drospirenone): เป็น progestin รุ่นที่ 4 ที่มีฤทธิ์ antimineralocorticoid ใช้เป็นฮอร์โมนในยาเม็ดคุมกำเนิด ไม่มีบทบาทในการป้องกันพิษต่อหัวใจ</t>
        </is>
      </c>
      <c r="L89" s="186" t="n"/>
      <c r="M89" s="186" t="inlineStr">
        <is>
          <t>Oncologic</t>
        </is>
      </c>
      <c r="N89" s="186" t="inlineStr">
        <is>
          <t>CINV &amp; Supportive Care</t>
        </is>
      </c>
      <c r="O89" s="185" t="inlineStr">
        <is>
          <t>Clinic</t>
        </is>
      </c>
      <c r="P89" s="186" t="inlineStr">
        <is>
          <t>[SOURCE: Mock Pharmtutor 2024 Set 1 ข้อ 81]</t>
        </is>
      </c>
      <c r="Q89" s="185" t="inlineStr">
        <is>
          <t>ข้อสอบจำลอง</t>
        </is>
      </c>
      <c r="R89" s="185" t="inlineStr">
        <is>
          <t>Mock Pharmtutor 2024</t>
        </is>
      </c>
      <c r="S89" s="185" t="n"/>
    </row>
    <row r="90" ht="24" customHeight="1" s="49">
      <c r="A90" s="185" t="n">
        <v>88</v>
      </c>
      <c r="B90" s="186" t="n"/>
      <c r="C90" s="186" t="inlineStr">
        <is>
          <t>กลไกใดของยา Doxorubicin ทำให้เกิดอาการข้างเคียงที่เป็นพิษต่อหัวใจ</t>
        </is>
      </c>
      <c r="D90" s="186" t="n"/>
      <c r="E90" s="186" t="inlineStr">
        <is>
          <t>Alkylating agent</t>
        </is>
      </c>
      <c r="F90" s="186" t="inlineStr">
        <is>
          <t>Intercalation</t>
        </is>
      </c>
      <c r="G90" s="186" t="inlineStr">
        <is>
          <t>Free radical formation</t>
        </is>
      </c>
      <c r="H90" s="186" t="inlineStr">
        <is>
          <t>Topoisomerase inhibitors</t>
        </is>
      </c>
      <c r="I90" s="186" t="inlineStr">
        <is>
          <t>Inhibit tubulin assembly</t>
        </is>
      </c>
      <c r="J90" s="185" t="inlineStr">
        <is>
          <t>3</t>
        </is>
      </c>
      <c r="K90" s="186" t="inlineStr">
        <is>
          <t>✅ คำตอบที่ถูกต้อง: ข้อ ค. Free radical formation
🎯 ทำไมข้อนี้ถึงถูก:
🎯 ทำไมข้อนี้ถึงถูก: Doxorubicin ทำให้เกิด cardiotoxicity ผ่านการรีดิวซ์หมู่ quinone กลายเป็น semiquinone radical และทำปฏิกิริยากับธาตุเหล็กเกิด free radical formation (reactive oxygen species: ROS) ซึ่งเซลล์กล้ามเนื้อหัวใจมี catalase และ superoxide dismutase ต่ำ จึงไวต่อ lipid peroxidation และ cardiomyocyte apoptosis สูง
🔍 ข้ออื่นผิดเพราะอะไร:
• ข้อ ก. (Alkylating agent): Doxorubicin ไม่ใช่ alkylating agent ยากลุ่ม alkylating agent เช่น cyclophosphamide, ifosfamide
• ข้อ ข. (Intercalation): เป็นกลไกหลักในการออกฤทธิ์ต้านเซลล์มะเร็ง (antitumor effect) โดยแทรกตัวระหว่างเบสของ DNA แต่ไม่ใช่กลไกจำเพาะหลักที่อธิบาย cardiotoxicity
• ข้อ ง. (Topoisomerase inhibitors): Doxorubicin ยับยั้ง topoisomerase II ซึ่งแม้ topoisomerase II beta จะมีส่วนเกี่ยวข้องกับการตายของเซลล์ แต่ free radical formation เป็นกลไกคลาสสิกที่ก่อพิษต่อหัวใจโดยตรง
• ข้อ จ. (Inhibit tubulin assembly): เป็นกลไกของยากลุ่ม vinca alkaloids เช่น vincristine, vinblastine ไม่ใช่กลไกของ doxorubicin</t>
        </is>
      </c>
      <c r="L90" s="186" t="n"/>
      <c r="M90" s="186" t="inlineStr">
        <is>
          <t>Oncologic</t>
        </is>
      </c>
      <c r="N90" s="186" t="inlineStr">
        <is>
          <t>CINV &amp; Supportive Care</t>
        </is>
      </c>
      <c r="O90" s="185" t="inlineStr">
        <is>
          <t>Clinic</t>
        </is>
      </c>
      <c r="P90" s="186" t="inlineStr">
        <is>
          <t>[SOURCE: Mock Pharmtutor 2024 Set 1 ข้อ 82]</t>
        </is>
      </c>
      <c r="Q90" s="185" t="inlineStr">
        <is>
          <t>ข้อสอบจำลอง</t>
        </is>
      </c>
      <c r="R90" s="185" t="inlineStr">
        <is>
          <t>Mock Pharmtutor 2024</t>
        </is>
      </c>
      <c r="S90" s="185" t="n"/>
    </row>
    <row r="91" ht="24" customHeight="1" s="49">
      <c r="A91" s="185" t="n">
        <v>89</v>
      </c>
      <c r="B91" s="186" t="n"/>
      <c r="C91" s="186" t="inlineStr">
        <is>
          <t>ผู้ป่วยรายนี้ควรได้รับยา cycle ปัจจุบันหรือไม่ อย่างไร (ต่อเนื่องจากโจทย์: Lab Hb 13%, Hct 38%, WBC 2,100, Neutrophil 53%, Platelet 250,000 cell/mm3)</t>
        </is>
      </c>
      <c r="D91" s="186" t="n"/>
      <c r="E91" s="186" t="inlineStr">
        <is>
          <t>ไม่ควรได้รับ เพราะ Hb ต่ำมี anemia</t>
        </is>
      </c>
      <c r="F91" s="186" t="inlineStr">
        <is>
          <t>ควรได้รับ เพราะให้การรักษาที่ต่อเนื่อง</t>
        </is>
      </c>
      <c r="G91" s="186" t="inlineStr">
        <is>
          <t>ไม่ควรได้รับ เพราะ ANC ต่ำกว่าเกณฑ์</t>
        </is>
      </c>
      <c r="H91" s="186" t="inlineStr">
        <is>
          <t>ไม่ควรได้รับ เพราะ plt count ต่ำ</t>
        </is>
      </c>
      <c r="I91" s="186" t="inlineStr">
        <is>
          <t>ควรได้รับ เพราะ ผู้ป่วยยังตอบสนองต่อการรักษา</t>
        </is>
      </c>
      <c r="J91" s="185" t="inlineStr">
        <is>
          <t>3</t>
        </is>
      </c>
      <c r="K91" s="186" t="inlineStr">
        <is>
          <t>✅ คำตอบที่ถูกต้อง: ข้อ ค. ไม่ควรได้รับ เพราะ ANC ต่ำกว่าเกณฑ์
🎯 ทำไมข้อนี้ถึงถูก:
🎯 ทำไมข้อนี้ถึงถูก: คำนวณ Absolute Neutrophil Count (ANC) = WBC คูณ %Neutrophil = 2,100 คูณ 0.53 = 1,113 cell/mm3 ซึ่งต่ำกว่าเกณฑ์มาตรฐานความปลอดภัยในการให้ยาเคมีบำบัด (ANC ต้องไม่ต่ำกว่า 1,500 cell/mm3) จึงต้องชะลอการให้ยาใน cycle นี้ออกไป
🔍 ข้ออื่นผิดเพราะอะไร:
• ข้อ ก. (ไม่ควรได้รับ เพราะ Hb ต่ำมี anemia): ค่า Hb 13 g/dL และ Hct 38% อยู่ในเกณฑ์ปกติ ไม่ได้มีภาวะ anemia
• ข้อ ข. (ควรได้รับ เพราะให้การรักษาที่ต่อเนื่อง): ไม่ถูกต้อง เนื่องจากความปลอดภัยของผู้ป่วยสำคัญที่สุด หากให้เคมีบำบัดขณะ ANC ต่ำจะเสี่ยงต่อภาวะ febrile neutropenia ขั้นรุนแรงถึงแก่ชีวิต
• ข้อ ง. (ไม่ควรได้รับ เพราะ plt count ต่ำ): ค่า Platelet ของผู้ป่วยเท่ากับ 250,000 cell/mm3 ซึ่งอยู่ในเกณฑ์ปกติ (เกณฑ์ให้เคมีบำบัดคือ Platelet ไม่ต่ำกว่า 100,000 cell/mm3)
• ข้อ จ. (ควรได้รับ เพราะ ผู้ป่วยยังตอบสนองต่อการรักษา): ไม่ถูกต้อง การตอบสนองต่อการรักษาไม่ใช่เกณฑ์เดี่ยวในการตัดสินใจ ต้องพิจารณาความพร้อมของ bone marrow reserve ด้วย</t>
        </is>
      </c>
      <c r="L91" s="186" t="n"/>
      <c r="M91" s="186" t="inlineStr">
        <is>
          <t>Oncologic</t>
        </is>
      </c>
      <c r="N91" s="186" t="inlineStr">
        <is>
          <t>CINV &amp; Supportive Care</t>
        </is>
      </c>
      <c r="O91" s="185" t="inlineStr">
        <is>
          <t>Clinic</t>
        </is>
      </c>
      <c r="P91" s="186" t="inlineStr">
        <is>
          <t>[SOURCE: Mock Pharmtutor 2024 Set 1 ข้อ 83] Mock Pharmtutor 2024 Set 1 ข้อ 83 [RECONSTRUCTED: ปรับแต่งและเติมเต็มบริบทโจทย์เพื่อความสมบูรณ์]</t>
        </is>
      </c>
      <c r="Q91" s="185" t="inlineStr">
        <is>
          <t>ข้อสอบจำลอง</t>
        </is>
      </c>
      <c r="R91" s="185" t="inlineStr">
        <is>
          <t>Mock Pharmtutor 2024</t>
        </is>
      </c>
      <c r="S91" s="185" t="n"/>
    </row>
    <row r="92" ht="24" customHeight="1" s="49">
      <c r="A92" s="185" t="n">
        <v>90</v>
      </c>
      <c r="B92" s="186" t="n"/>
      <c r="C92" s="186" t="inlineStr">
        <is>
          <t>ต่อมาผู้ป่วยรายนี้ตรวจพบว่าเป็น CA Colon ได้รับยาสูตร mFOLFOX6 ผู้ป่วยได้รับ Leucovorin เนื่องด้วยเหตุผลอะไร</t>
        </is>
      </c>
      <c r="D92" s="186" t="n"/>
      <c r="E92" s="186" t="inlineStr">
        <is>
          <t>ลดฤทธิ์ของ Oxaliplatin</t>
        </is>
      </c>
      <c r="F92" s="186" t="inlineStr">
        <is>
          <t>เพิ่มฤทธิ์ของ Oxaliplatin</t>
        </is>
      </c>
      <c r="G92" s="186" t="inlineStr">
        <is>
          <t>ลดฤทธิ์ของ 5-FU</t>
        </is>
      </c>
      <c r="H92" s="186" t="inlineStr">
        <is>
          <t>เพิ่มฤทธิ์ของ 5-FU</t>
        </is>
      </c>
      <c r="I92" s="186" t="inlineStr">
        <is>
          <t>ลดอาการข้างเคียงจากยา 5-FU</t>
        </is>
      </c>
      <c r="J92" s="185" t="inlineStr">
        <is>
          <t>4</t>
        </is>
      </c>
      <c r="K92" s="186" t="inlineStr">
        <is>
          <t>✅ คำตอบที่ถูกต้อง: ข้อ ง. เพิ่มฤทธิ์ของ 5-FU
🎯 ทำไมข้อนี้ถึงถูก:
🎯 ทำไมข้อนี้ถึงถูก: Leucovorin (folinic acid) ทำหน้าที่เป็น biochemical modulator โดยถูกเปลี่ยนเป็น 5,10-methylenetetrahydrofolate เข้าไปจับอย่างเหนียวแน่นกับ thymidylate synthase และ FdUMP (active metabolite ของ 5-FU) ก่อตัวเป็น stable ternary complex ช่วยเพิ่มฤทธิ์การยับยั้งการสร้าง DNA ของ 5-FU
🔍 ข้ออื่นผิดเพราะอะไร:
• ข้อ ก. (ลดฤทธิ์ของ Oxaliplatin): Leucovorin ไม่มีผลทางเภสัชพลศาสตร์ในการลดฤทธิ์ของ oxaliplatin
• ข้อ ข. (เพิ่มฤทธิ์ของ Oxaliplatin): Leucovorin ทำงานร่วมกับ 5-FU โดยตรง ไม่ได้มีกลไก biochemical modulation ร่วมกับ oxaliplatin
• ข้อ ค. (ลดฤทธิ์ของ 5-FU): Leucovorin เพิ่มฤทธิ์ของ 5-FU ไม่ได้ลดฤทธิ์
• ข้อ จ. (ลดอาการข้างเคียงจากยา 5-FU): Leucovorin ใช้เป็น rescue agent เพื่อลดความเป็นพิษในสูตร high-dose methotrexate แต่เมื่อให้ร่วมกับ 5-FU จะยิ่งเพิ่ม cytotoxicity และอาจเพิ่มผลข้างเคียงของ 5-FU เช่น ท้องเสียและเยื่อบุช่องปากอักเสบ</t>
        </is>
      </c>
      <c r="L92" s="186" t="n"/>
      <c r="M92" s="186" t="inlineStr">
        <is>
          <t>Oncologic</t>
        </is>
      </c>
      <c r="N92" s="186" t="inlineStr">
        <is>
          <t>CINV &amp; Supportive Care</t>
        </is>
      </c>
      <c r="O92" s="185" t="inlineStr">
        <is>
          <t>Clinic</t>
        </is>
      </c>
      <c r="P92" s="186" t="inlineStr">
        <is>
          <t>[SOURCE: Mock Pharmtutor 2024 Set 1 ข้อ 84]</t>
        </is>
      </c>
      <c r="Q92" s="185" t="inlineStr">
        <is>
          <t>ข้อสอบจำลอง</t>
        </is>
      </c>
      <c r="R92" s="185" t="inlineStr">
        <is>
          <t>Mock Pharmtutor 2024</t>
        </is>
      </c>
      <c r="S92" s="185" t="n"/>
    </row>
    <row r="93" ht="24" customHeight="1" s="49">
      <c r="A93" s="185" t="n">
        <v>91</v>
      </c>
      <c r="B93" s="186" t="n"/>
      <c r="C93" s="186" t="inlineStr">
        <is>
          <t>ยาเคมีบำบัดสูตร AC (Doxorubicin, Cyclophosphamide) ควร monitor สิ่งใด</t>
        </is>
      </c>
      <c r="D93" s="186" t="n"/>
      <c r="E93" s="186" t="inlineStr">
        <is>
          <t>SCr</t>
        </is>
      </c>
      <c r="F93" s="186" t="inlineStr">
        <is>
          <t>AST</t>
        </is>
      </c>
      <c r="G93" s="186" t="inlineStr">
        <is>
          <t>Lipo-A</t>
        </is>
      </c>
      <c r="H93" s="186" t="inlineStr">
        <is>
          <t>Hct</t>
        </is>
      </c>
      <c r="I93" s="186" t="inlineStr">
        <is>
          <t>LVEF</t>
        </is>
      </c>
      <c r="J93" s="185" t="inlineStr">
        <is>
          <t>5</t>
        </is>
      </c>
      <c r="K93" s="186" t="inlineStr">
        <is>
          <t>✅ คำตอบที่ถูกต้อง: ข้อ จ. LVEF
🎯 ทำไมข้อนี้ถึงถูก:
🎯 ทำไมข้อนี้ถึงถูก: ยา Doxorubicin (ยากลุ่ม Anthracyclines ในสูตร AC) มีความเป็นพิษจำเพาะต่อกล้ามเนื้อหัวใจ (Cardiotoxicity) ที่สัมพันธ์กับขนาดยาสะสมรวม (Cumulative dose-dependent cardiomyopathy) ซึ่งอาจนำไปสู่ภาวะหัวใจล้มเหลว (Congestive heart failure) ได้อย่างถาวร ดังนั้นการตรวจประเมินค่า Left Ventricular Ejection Fraction (LVEF) ด้วย Echocardiogram หรือ MUGA scan ทั้งก่อนเริ่มยาและติดตามระหว่างการรักษาจึงเป็นมาตรฐานความปลอดภัยที่สำคัญที่สุด
🔍 ข้ออื่นผิดเพราะอะไร:
• ข้อ ก. SCr: ผิดเพราะแม้ Cyclophosphamide จะถูกขับทางไต แต่ค่า Serum Creatinine ไม่ใช่การติดตามหลักที่จำเพาะต่อ dose-limiting toxicity ร้ายแรงของสูตร AC เท่ากับการทำงานของหัวใจ
• ข้อ ข. AST: ผิดเพราะเอนไซม์ตับไม่ใช่เป้าหมายการติดตามความเป็นพิษจำเพาะหลักของยาสูตร AC แม้ Doxorubicin จะถูก metabolized ที่ตับก็ตาม
• ข้อ ค. Lipo-A: ผิดเพราะ Lipoprotein (a) เป็นตัวบ่งชี้ความเสี่ยงของไขมันในหลอดเลือด ไม่มีความเกี่ยวข้องกับการติดตามพิษของยาเคมีบำบัด
• ข้อ ง. Hct: ผิดเพราะในการติดตามพิษต่อไขกระดูก (Myelosuppression) จะติดตามค่า Absolute Neutrophil Count (ANC) และเกล็ดเลือด (Platelets) เป็นหลัก ไม่ได้ใช้ Hematocrit เพียงอย่างเดียว</t>
        </is>
      </c>
      <c r="L93" s="186" t="n"/>
      <c r="M93" s="186" t="inlineStr">
        <is>
          <t>Oncologic</t>
        </is>
      </c>
      <c r="N93" s="186" t="inlineStr">
        <is>
          <t>CINV &amp; Supportive Care</t>
        </is>
      </c>
      <c r="O93" s="185" t="inlineStr">
        <is>
          <t>Clinic</t>
        </is>
      </c>
      <c r="P93" s="186" t="inlineStr">
        <is>
          <t>[SOURCE: Mock Pharmtutor 2024 Set 2 ข้อ 78]</t>
        </is>
      </c>
      <c r="Q93" s="185" t="inlineStr">
        <is>
          <t>ข้อสอบจำลอง</t>
        </is>
      </c>
      <c r="R93" s="185" t="inlineStr">
        <is>
          <t>Mock Pharmtutor 2024</t>
        </is>
      </c>
      <c r="S93" s="185" t="n"/>
    </row>
    <row r="94" ht="24" customHeight="1" s="49">
      <c r="A94" s="185" t="n">
        <v>92</v>
      </c>
      <c r="B94" s="186" t="n"/>
      <c r="C94" s="186" t="inlineStr">
        <is>
          <t>Gene ที่จำเพาะต่อมะเร็งเต้านม</t>
        </is>
      </c>
      <c r="D94" s="186" t="n"/>
      <c r="E94" s="186" t="inlineStr">
        <is>
          <t>KRAS</t>
        </is>
      </c>
      <c r="F94" s="186" t="inlineStr">
        <is>
          <t>BRCA-2</t>
        </is>
      </c>
      <c r="G94" s="186" t="inlineStr">
        <is>
          <t>P53</t>
        </is>
      </c>
      <c r="H94" s="186" t="inlineStr">
        <is>
          <t>EGFR</t>
        </is>
      </c>
      <c r="I94" s="186" t="inlineStr">
        <is>
          <t>HER-2</t>
        </is>
      </c>
      <c r="J94" s="185" t="inlineStr">
        <is>
          <t>2</t>
        </is>
      </c>
      <c r="K94" s="186" t="inlineStr">
        <is>
          <t>✅ คำตอบที่ถูกต้อง: ข้อ ข. BRCA-2
🎯 ทำไมข้อนี้ถึงถูก:
🎯 ทำไมข้อนี้ถึงถูก: ยีน BRCA-2 (และ BRCA-1) เป็น tumor suppressor gene ที่มีบทบาทสำคัญในการซ่อมแซมดีเอ็นเอ การกลายพันธุ์ถ่ายทอดทางพันธุกรรมของยีน BRCA-2 (Germline BRCA2 mutation) มีความจำเพาะสูงมากต่อการเกิดกลุ่มอาการ Hereditary Breast and Ovarian Cancer (HBOC) โดยเพิ่มความเสี่ยงตลอดช่วงชีวิตต่อการเกิดมะเร็งเต้านมสูงถึง 45-69% จึงเป็นยีนจำเพาะหลักที่ใช้ในการตรวจคัดกรองทางพันธุศาสตร์
🔍 ข้ออื่นผิดเพราะอะไร:
• ข้อ ก. KRAS: ผิดเพราะเป็น oncogene ที่พบการกลายพันธุ์บ่อยและจำเพาะในมะเร็งลำไส้ใหญ่และทวารหนัก (Colorectal cancer) มะเร็งตับอ่อน และมะเร็งปอด
• ข้อ ค. P53: ผิดเพราะยีน TP53 เป็น tumor suppressor gene สากลที่พบการกลายพันธุ์ได้ในโรคมะเร็งเกือบทุกชนิด (เช่น ใน Li-Fraumeni syndrome) จึงไม่มีความจำเพาะเจาะจงเฉพาะต่อมะเร็งเต้านม
• ข้อ ง. EGFR: ผิดเพราะการกลายพันธุ์ของ EGFR มีความจำเพาะและเป็นเป้าหมายการรักษาหลักในมะเร็งปอดชนิด Non-Small Cell Lung Cancer (NSCLC)
• ข้อ จ. HER-2: ผิดเพราะตามเฉลยเน้นไปที่ยีนพันธุกรรมก่อมะเร็งเต้านม (BRCA-2) ขณะที่ HER-2 (ERBB2) เป็นโปรตีนตัวรับและยีนขยายสัญญาณ (gene amplification) ที่ใช้จัดประเภทย่อยและทำนายการตอบสนองต่อยา Trastuzumab ไม่ใช่ยีนหลักที่เฉลยในข้อนี้</t>
        </is>
      </c>
      <c r="L94" s="186" t="n"/>
      <c r="M94" s="186" t="inlineStr">
        <is>
          <t>Oncologic</t>
        </is>
      </c>
      <c r="N94" s="186" t="inlineStr">
        <is>
          <t>CINV &amp; Supportive Care</t>
        </is>
      </c>
      <c r="O94" s="185" t="inlineStr">
        <is>
          <t>Clinic</t>
        </is>
      </c>
      <c r="P94" s="186" t="inlineStr">
        <is>
          <t>[SOURCE: Mock Pharmtutor 2024 Set 2 ข้อ 79]</t>
        </is>
      </c>
      <c r="Q94" s="185" t="inlineStr">
        <is>
          <t>ข้อสอบจำลอง</t>
        </is>
      </c>
      <c r="R94" s="185" t="inlineStr">
        <is>
          <t>Mock Pharmtutor 2024</t>
        </is>
      </c>
      <c r="S94" s="185" t="n"/>
    </row>
    <row r="95" ht="24" customHeight="1" s="49">
      <c r="A95" s="185" t="n">
        <v>93</v>
      </c>
      <c r="B95" s="186" t="n"/>
      <c r="C95" s="186" t="inlineStr">
        <is>
          <t>เมื่อผู้ป่วยได้รับยาสูตร AC (Doxorubicin/Cyclophosphamide) ควรได้รับยาใดในการแก้อาการคลื่นไส้อาเจียน</t>
        </is>
      </c>
      <c r="D95" s="186" t="n"/>
      <c r="E95" s="186" t="inlineStr">
        <is>
          <t>Olanzapine + Dexamethasone</t>
        </is>
      </c>
      <c r="F95" s="186" t="inlineStr">
        <is>
          <t>Olanzapine + Metoclopramide</t>
        </is>
      </c>
      <c r="G95" s="186" t="inlineStr">
        <is>
          <t>Aprepitant + Ondansetron</t>
        </is>
      </c>
      <c r="H95" s="186" t="inlineStr">
        <is>
          <t>Aprepitant + Metoclopramide + Lorazepam</t>
        </is>
      </c>
      <c r="I95" s="186" t="inlineStr">
        <is>
          <t>Aprepitant + Ondansetron + Dexamethasone + Olanzapine</t>
        </is>
      </c>
      <c r="J95" s="185" t="inlineStr">
        <is>
          <t>5</t>
        </is>
      </c>
      <c r="K95" s="186" t="inlineStr">
        <is>
          <t>✅ คำตอบที่ถูกต้อง: ข้อ จ. Aprepitant + Ondansetron + Dexamethasone + Olanzapine
🎯 ทำไมข้อนี้ถึงถูก:
🎯 ทำไมข้อนี้ถึงถูก: สูตรยาเคมีบำบัด AC (Anthracycline + Cyclophosphamide) จัดเป็นสูตรยาที่มีความเสี่ยงสูงมากต่อการกระตุ้นให้เกิดอาการคลื่นไส้อาเจียน (High Emetogenic Chemotherapy: HEC ซึ่งมี emetic risk &gt; 90%) ตามแนวทางเวชปฏิบัติมาตรฐานสากล (NCCN / ASCO / MASCC guidelines) แนะนำให้ใช้สูตรผสม 4 ตัวยา (4-drug antiemetic regimen) ประกอบด้วย NK1 receptor antagonist (Aprepitant), 5-HT3 receptor antagonist (Ondansetron), Dexamethasone และ Olanzapine เพื่อป้องกันทั้ง acute emesis และ delayed emesis ได้อย่างสมบูรณ์ที่สุด
🔍 ข้ออื่นผิดเพราะอะไร:
• ข้อ ก. Olanzapine + Dexamethasone: ผิดเพราะเป็นสูตร 2 ตัวยาที่ยังขาด 5-HT3 antagonist และ NK1 antagonist ทำให้ไม่เพียงพอต่อการควบคุมยาเคมีบำบัดกลุ่ม HEC
• ข้อ ข. Olanzapine + Metoclopramide: ผิดเพราะ Metoclopramide เป็นเพียง prokinetic D2 antagonist ใช้สำหรับ breakthrough หรือ low emetic risk ไม่สามารถใช้ป้องกันยาสูตร AC ได้
• ข้อ ค. Aprepitant + Ondansetron: ผิดเพราะแม้จะมี 2 แกนหลักแต่ยังขาด Dexamethasone และ Olanzapine ซึ่งจำเป็นในการเพิ่มอัตรา complete response ต่อ CINV
• ข้อ ง. Aprepitant + Metoclopramide + Lorazepam: ผิดเพราะขาด 5-HT3 antagonist (Ondansetron) ซึ่งเป็นกลไกหลักในการระงับ acute emesis ทาง peripheral vagal pathway</t>
        </is>
      </c>
      <c r="L95" s="186" t="n"/>
      <c r="M95" s="186" t="inlineStr">
        <is>
          <t>Oncologic</t>
        </is>
      </c>
      <c r="N95" s="186" t="inlineStr">
        <is>
          <t>CINV &amp; Supportive Care</t>
        </is>
      </c>
      <c r="O95" s="185" t="inlineStr">
        <is>
          <t>Clinic</t>
        </is>
      </c>
      <c r="P95" s="186" t="inlineStr">
        <is>
          <t>[SOURCE: Mock Pharmtutor 2024 Set 2 ข้อ 80]</t>
        </is>
      </c>
      <c r="Q95" s="185" t="inlineStr">
        <is>
          <t>ข้อสอบจำลอง</t>
        </is>
      </c>
      <c r="R95" s="185" t="inlineStr">
        <is>
          <t>Mock Pharmtutor 2024</t>
        </is>
      </c>
      <c r="S95" s="185" t="n"/>
    </row>
    <row r="96" ht="24" customHeight="1" s="49">
      <c r="A96" s="185" t="n">
        <v>94</v>
      </c>
      <c r="B96" s="186"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t>
        </is>
      </c>
      <c r="C96" s="186" t="inlineStr">
        <is>
          <t>ยาขนานแรก (First-line systemic therapy) ที่เหมาะสมที่สุดสำหรับผู้ป่วยรายนี้ตามแนวทางเวชปฏิบัติมาตรฐานคือข้อใด</t>
        </is>
      </c>
      <c r="D96" s="186" t="n"/>
      <c r="E96" s="186" t="inlineStr">
        <is>
          <t>Atezolizumab ร่วมกับ Bevacizumab</t>
        </is>
      </c>
      <c r="F96" s="186" t="inlineStr">
        <is>
          <t>Amivantamab ร่วมกับ Lazertinib</t>
        </is>
      </c>
      <c r="G96" s="186" t="inlineStr">
        <is>
          <t>Carboplatin ร่วมกับ Paclitaxel</t>
        </is>
      </c>
      <c r="H96" s="186" t="inlineStr">
        <is>
          <t>Osimertinib ร่วมกับ Pemetrexed</t>
        </is>
      </c>
      <c r="I96" s="186" t="inlineStr">
        <is>
          <t>Pembrolizumab เดี่ยว (Monotherapy)</t>
        </is>
      </c>
      <c r="J96" s="185" t="inlineStr">
        <is>
          <t>5</t>
        </is>
      </c>
      <c r="K96" s="186" t="inlineStr">
        <is>
          <t>✅ คำตอบที่ถูกต้อง: ข้อ จ. Pembrolizumab เดี่ยว (Monotherapy)
🎯 ทำไมข้อนี้ถึงถูก:
🎯 ทำไมข้อนี้ถึงถูก: ตามแนวทางเวชปฏิบัติสากล (NCCN Guidelines / ASCO Guidelines) ในผู้ป่วยมะเร็งปอดชนิด Non-Small Cell Lung Cancer (NSCLC) ระยะแพร่กระจาย ที่ไม่มี EGFR หรือ ALK driver mutations แต่มีระดับการแสดงออกของ PD-L1 สูงมาก (TPS ≥ 50% โดยรายนี้มี TPS = 80%) การรักษามาตรฐานอันดับหนึ่งคือการให้ยา Immune Checkpoint Inhibitor ชนิดเดี่ยว ได้แก่ Pembrolizumab monotherapy ซึ่งมีผลการศึกษา (KEYNOTE-024 และ KEYNOTE-042) ยืนยันว่าให้อัตราการรอดชีวิตโดยรวม (Overall Survival) สูงกว่าเคมีบำบัดและมีความเป็นพิษน้อยกว่า
🔍 ข้ออื่นผิดเพราะอะไร:
• ข้อ ก. Atezolizumab + Bevacizumab: สูตรมาตรฐานในตับ ไม่ใช่สูตรแรกที่แนะนำเด่นใน NSCLC
• ข้อ ข. Amivantamab + Lazertinib: ใช้สำหรับผู้ป่วยที่มีการกลายพันธุ์ของ EGFR (เช่น exon 20 insertion หรือ EGFR classical mutation)
• ข้อ ค. Carboplatin + Paclitaxel: เคมีบำบัดมาตรฐาน ไม่แนะนำให้ใช้เดี่ยวๆ หากผู้ป่วยมี PD-L1 สูงมากซึ่งได้ประโยชน์สูงสุดจาก Pembrolizumab
• ข้อ ง. Osimertinib: ใช้สำหรับผู้ป่วยที่มี EGFR mutation positive เท่านั้น ผู้ป่วยรายนี้เป็น EGFR negative
• --</t>
        </is>
      </c>
      <c r="L96" s="186" t="n"/>
      <c r="M96" s="186" t="inlineStr">
        <is>
          <t>Oncologic</t>
        </is>
      </c>
      <c r="N96" s="186" t="inlineStr">
        <is>
          <t>Lung Cancer</t>
        </is>
      </c>
      <c r="O96" s="185" t="inlineStr">
        <is>
          <t>Clinic</t>
        </is>
      </c>
      <c r="P96" s="186" t="inlineStr">
        <is>
          <t>ข้อ 66 Mock RxCU83</t>
        </is>
      </c>
      <c r="Q96" s="185" t="inlineStr">
        <is>
          <t>ข้อสอบจำลอง</t>
        </is>
      </c>
      <c r="R96" s="185" t="inlineStr">
        <is>
          <t>Mock RxCU83 ชุดที่ 1</t>
        </is>
      </c>
      <c r="S96" s="185" t="inlineStr">
        <is>
          <t>CASE_MOCK83_05</t>
        </is>
      </c>
    </row>
    <row r="97" ht="24" customHeight="1" s="49">
      <c r="A97" s="185" t="n">
        <v>95</v>
      </c>
      <c r="B97" s="186"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t>
        </is>
      </c>
      <c r="C97" s="186" t="inlineStr">
        <is>
          <t>หลังจากผู้ป่วยเริ่มได้รับการรักษาด้วยยา Pembrolizumab ควรนัดตรวจติดตามเพื่อประเมินการตอบสนองของก้อนมะเร็งทางรังสีวิทยา (Radiographic response evaluation) ครั้งแรกเมื่อใด</t>
        </is>
      </c>
      <c r="D97" s="186" t="n"/>
      <c r="E97" s="186" t="inlineStr">
        <is>
          <t>หลังเริ่มการรักษา 1-2 สัปดาห์</t>
        </is>
      </c>
      <c r="F97" s="186" t="inlineStr">
        <is>
          <t>หลังเริ่มการรักษา 1 เดือน</t>
        </is>
      </c>
      <c r="G97" s="186" t="inlineStr">
        <is>
          <t>หลังเริ่มการรักษา 2 เดือน (ประมาณ 6-9 สัปดาห์)</t>
        </is>
      </c>
      <c r="H97" s="186" t="inlineStr">
        <is>
          <t>หลังเสร็จสิ้นการรักษาทั้งหมด</t>
        </is>
      </c>
      <c r="I97" s="186" t="inlineStr">
        <is>
          <t>ไม่จำเป็นต้องตรวจติดตามภาพถ่ายรังสี</t>
        </is>
      </c>
      <c r="J97" s="185" t="inlineStr">
        <is>
          <t>3</t>
        </is>
      </c>
      <c r="K97" s="186" t="inlineStr">
        <is>
          <t>✅ คำตอบที่ถูกต้อง: ข้อ ค. หลังเริ่มการรักษา 2 เดือน (ประมาณ 6-9 สัปดาห์)
🎯 ทำไมข้อนี้ถึงถูก:
🎯 ทำไมข้อนี้ถึงถูก: ตามเกณฑ์การประเมินการตอบสนองต่อการรักษาโรคมะเร็ง (RECIST 1.1 / iRECIST) การตรวจภาพถ่ายรังสี (CT scan หรือ PET/CT) เพื่อประเมินการตอบสนองของก้อนมะเร็งต่อยากลุ่มภูมิคุ้มกันบำบัด (Immunotherapy) แนะนำให้ทำครั้งแรกที่ระยะเวลาประมาณ 6 ถึง 9 สัปดาห์ (ประมาณ 2 เดือน) หลังเริ่มยา เพื่อประเมินว่าก้อนมะเร็งยุบลง ทรงตัว หรือเกิดภาวะก้อนโตหลอก (Pseudoprogression) หรือไม่
🔍 ข้ออื่นผิดเพราะอะไร:
• ข้อ ก. 1-2 สัปดาห์: เร็วเกินไป ก้อนมะเร็งยังไม่มีการเปลี่ยนแปลงทางรังสีวิทยาที่วัดได้
• ข้อ ข. 1 เดือน: เร็วเกินไปสำหรับการประเมิน tumor shrinkage ของ immunotherapy
• ข้อ ง. หลังเสร็จสิ้นการรักษา: การรักษาด้วย Pembrolizumab อาจยาวนานถึง 2 ปี หากรอจนเสร็จสิ้นจะไม่สามารถปรับเปลี่ยนแผนการรักษาได้ทันท่วงที
• ข้อ จ. จำเป็นต้องตรวจติดตามภาพรังสีอย่างสม่ำเสมอตลอดการรักษา
• --</t>
        </is>
      </c>
      <c r="L97" s="186" t="n"/>
      <c r="M97" s="186" t="inlineStr">
        <is>
          <t>Oncologic</t>
        </is>
      </c>
      <c r="N97" s="186" t="inlineStr">
        <is>
          <t>Lung Cancer</t>
        </is>
      </c>
      <c r="O97" s="185" t="inlineStr">
        <is>
          <t>Clinic</t>
        </is>
      </c>
      <c r="P97" s="186" t="inlineStr">
        <is>
          <t>ข้อ 67 Mock RxCU83</t>
        </is>
      </c>
      <c r="Q97" s="185" t="inlineStr">
        <is>
          <t>ข้อสอบจำลอง</t>
        </is>
      </c>
      <c r="R97" s="185" t="inlineStr">
        <is>
          <t>Mock RxCU83 ชุดที่ 1</t>
        </is>
      </c>
      <c r="S97" s="185" t="inlineStr">
        <is>
          <t>CASE_MOCK83_05</t>
        </is>
      </c>
    </row>
    <row r="98" ht="24" customHeight="1" s="49">
      <c r="A98" s="185" t="n">
        <v>96</v>
      </c>
      <c r="B98" s="186"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t>
        </is>
      </c>
      <c r="C98" s="186" t="inlineStr">
        <is>
          <t>ข้อใดกล่าวถึงภาวะอาการไม่พึงประสงค์ที่เกี่ยวข้องกับระบบภูมิคุ้มกัน (Immune-Related Adverse Events: irAEs) จากยากลุ่ม Immune Checkpoint Inhibitors ได้อย่างถูกต้อง</t>
        </is>
      </c>
      <c r="D98" s="186" t="n"/>
      <c r="E98" s="186" t="inlineStr">
        <is>
          <t>ลำดับการเกิด irAEs โดยทั่วไปจะเริ่มจาก Colitis ตามด้วย Endocrinopathy และตับอักเสบตามลำดับ</t>
        </is>
      </c>
      <c r="F98" s="186" t="inlineStr">
        <is>
          <t>ภาวะพิษต่อต่อมไร้ท่อ (Endocrine toxicity) เช่น Hypothyroidism ต้องรักษาด้วยการหยุดยาและให้สเตียรอยด์ขนาดสูงเสมอ</t>
        </is>
      </c>
      <c r="G98" s="186" t="inlineStr">
        <is>
          <t>irAEs สามารถเกิดขึ้นได้กับอวัยวะเกือบทุกระบบในร่างกาย และสามารถเกิดขึ้นได้แม้จะหยุดยาไปแล้วเป็นเวลานานหลายเดือน</t>
        </is>
      </c>
      <c r="H98" s="186" t="inlineStr">
        <is>
          <t>irAEs ทุกระดับความรุนแรงสามารถหายได้เองโดยไม่จำเป็นต้องหยุดยาหรือให้การรักษาใดๆ</t>
        </is>
      </c>
      <c r="I98" s="186" t="inlineStr">
        <is>
          <t>อาการพิษทางผิวหนังจะเกิดขึ้นเฉพาะกับผู้ป่วยที่มีผลตรวจ EGFR mutation positive เท่านั้น</t>
        </is>
      </c>
      <c r="J98" s="185" t="inlineStr">
        <is>
          <t>3</t>
        </is>
      </c>
      <c r="K98" s="186" t="inlineStr">
        <is>
          <t>✅ คำตอบที่ถูกต้อง: ข้อ ค. irAEs สามารถเกิดขึ้นได้กับอวัยวะเกือบทุกระบบในร่างกาย และสามารถเกิดขึ้นได้แม้จะหยุดยาไปแล้วเป็นเวลานานหลายเดือน
🎯 ทำไมข้อนี้ถึงถูก:
🎯 ทำไมข้อนี้ถึงถูก: ยากลุ่ม Immune Checkpoint Inhibitors (เช่น Pembrolizumab, Nivolumab) ปลดล็อกการทำงานของ T-cells ทำให้ระบบภูมิคุ้มกันเข้าโจมตีเนื้อเยื่อปกติของร่างกายได้เกือบทุกอวัยวะ (ผิวหนัง ทางเดินอาหาร ตับ ปอด ต่อมไร้ท่อ ไต หัวใจ) และมีลักษณะเฉพาะคือเป็น Delayed immune reactions ซึ่งสามารถปรากฏขึ้นได้แม้หยุดยาไปแล้วหลายสัปดาห์หรือหลายเดือน
🔍 ข้ออื่นผิดเพราะอะไร:
• ข้อ ก. ลำดับการเกิด irAEs ทั่วไปมักเริ่มจาก ผิวหนัง (Skin rash สัปดาห์ที่ 2-4) ตามด้วยทางเดินอาหาร (Colitis สัปดาห์ที่ 6-8) และต่อมไร้ท่อ/ตับ
• ข้อ ข. Hypothyroidism ไม่จำเป็นต้องหยุดยาและไม่ต้องใช้สเตียรอยด์ขนาดสูง เพียงให้ยาฮอร์โมนไทรอยด์ทดแทน (Levothyroxine) ก็สามารถให้ยาต่อได้
• ข้อ ง. irAEs ในระดับปานกลางถึงรุนแรง (Grade 2-4) จำเป็นต้องพักยาหรือหยุดยาถาวร และต้องให้ Systemic corticosteroids ทันที
• ข้อ จ. เกิดขึ้นได้กับผู้ป่วยทุกคนที่ได้รับยากลุ่มนี้ ไม่เกี่ยวข้องกับการกลายพันธุ์ของ EGFR
• --</t>
        </is>
      </c>
      <c r="L98" s="186" t="n"/>
      <c r="M98" s="186" t="inlineStr">
        <is>
          <t>Oncologic</t>
        </is>
      </c>
      <c r="N98" s="186" t="inlineStr">
        <is>
          <t>Lung Cancer</t>
        </is>
      </c>
      <c r="O98" s="185" t="inlineStr">
        <is>
          <t>Clinic</t>
        </is>
      </c>
      <c r="P98" s="186" t="inlineStr">
        <is>
          <t>ข้อ 68 Mock RxCU83</t>
        </is>
      </c>
      <c r="Q98" s="185" t="inlineStr">
        <is>
          <t>ข้อสอบจำลอง</t>
        </is>
      </c>
      <c r="R98" s="185" t="inlineStr">
        <is>
          <t>Mock RxCU83 ชุดที่ 1</t>
        </is>
      </c>
      <c r="S98" s="185" t="inlineStr">
        <is>
          <t>CASE_MOCK83_05</t>
        </is>
      </c>
    </row>
    <row r="99" ht="24" customHeight="1" s="49">
      <c r="A99" s="185" t="n">
        <v>97</v>
      </c>
      <c r="B99" s="186"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t>
        </is>
      </c>
      <c r="C99" s="186" t="inlineStr">
        <is>
          <t>กลไกการออกฤทธิ์ทางชีวโมเลกุลของยา Pembrolizumab ที่ใช้รักษาผู้ป่วยรายนี้คือข้อใด</t>
        </is>
      </c>
      <c r="D99" s="186" t="n"/>
      <c r="E99" s="186" t="inlineStr">
        <is>
          <t>จับกับ MHC Class I เพื่อเพิ่มกระบวนการ Antigen presentation</t>
        </is>
      </c>
      <c r="F99" s="186" t="inlineStr">
        <is>
          <t>จับกับ CTLA-4 บนผิว T cell เพื่อเพิ่มการทำงานของ Regulatory T cells</t>
        </is>
      </c>
      <c r="G99" s="186" t="inlineStr">
        <is>
          <t>จับกับ PD-L1 บนเซลล์มะเร็งโดยตรงเพื่อเหนี่ยวนำให้เกิด Complement-dependent cytotoxicity</t>
        </is>
      </c>
      <c r="H99" s="186" t="inlineStr">
        <is>
          <t>จับกับตัวรับ PD-1 บนผิว T cell เพื่อขัดขวางการจับกันของ PD-1 กับ PD-L1/PD-L2 ส่งผลฟื้นฟูการทำงานของ Cytotoxic T cells ในการกำจัดเซลล์มะเร็ง</t>
        </is>
      </c>
      <c r="I99" s="186" t="inlineStr">
        <is>
          <t>จับกับ EGFR เพื่อยับยั้งสัญญาณการแบ่งตัวของเซลล์มะเร็ง</t>
        </is>
      </c>
      <c r="J99" s="185" t="inlineStr">
        <is>
          <t>4</t>
        </is>
      </c>
      <c r="K99" s="186" t="inlineStr">
        <is>
          <t>✅ คำตอบที่ถูกต้อง: ข้อ ง. จับกับตัวรับ PD-1 บนผิว T cell เพื่อขัดขวางการจับกันของ PD-1 กับ PD-L1/PD-L2 ส่งผลฟื้นฟูการทำงานของ Cytotoxic T cells ในการกำจัดเซลล์มะเร็ง
🎯 ทำไมข้อนี้ถึงถูก:
🎯 ทำไมข้อนี้ถึงถูก: Pembrolizumab เป็น humanized monoclonal antibody ที่มีความจำเพาะสูงต่อตัวรับ Programmed Death-1 (PD-1) บนผิวเม็ดเลือดขาวชนิด T lymphocytes โดยจะเข้าปิดกั้นไม่ให้ PD-1 จับกับลิแกนด์ PD-L1 และ PD-L2 บนเซลล์มะเร็ง ทำให้ขัดขวางสัญญาณกดภูมิคุ้มกัน (Immune checkpoint blockade) และฟื้นฟูให้ Cytotoxic T lymphocytes กลับมาทำลายเซลล์มะเร็งได้อย่างมีประสิทธิภาพ
🔍 ข้ออื่นผิดเพราะอะไร:
• ข้อ ก. MHC Class I: ไม่ใช่เป้าหมายของยานี้
• ข้อ ข. CTLA-4 inhibitor: เป็นกลไกของยา Ipilimumab
• ข้อ ค. Anti-PD-L1 antibody: เป็นกลไกของยา Atezolizumab, Durvalumab, Avelumab (จับที่ PD-L1 บนเซลล์มะเร็ง ไม่ใช่ PD-1 บน T cell)
• ข้อ จ. EGFR inhibitor: เป็นกลไกของยา Cetuximab หรือยากลุ่ม TKI
• --</t>
        </is>
      </c>
      <c r="L99" s="186" t="n"/>
      <c r="M99" s="186" t="inlineStr">
        <is>
          <t>Oncologic</t>
        </is>
      </c>
      <c r="N99" s="186" t="inlineStr">
        <is>
          <t>Lung Cancer</t>
        </is>
      </c>
      <c r="O99" s="185" t="inlineStr">
        <is>
          <t>Clinic</t>
        </is>
      </c>
      <c r="P99" s="186" t="inlineStr">
        <is>
          <t>ข้อ 69 Mock RxCU83</t>
        </is>
      </c>
      <c r="Q99" s="185" t="inlineStr">
        <is>
          <t>ข้อสอบจำลอง</t>
        </is>
      </c>
      <c r="R99" s="185" t="inlineStr">
        <is>
          <t>Mock RxCU83 ชุดที่ 1</t>
        </is>
      </c>
      <c r="S99" s="185" t="inlineStr">
        <is>
          <t>CASE_MOCK83_05</t>
        </is>
      </c>
    </row>
    <row r="100" ht="24" customHeight="1" s="49">
      <c r="A100" s="185" t="n">
        <v>98</v>
      </c>
      <c r="B100" s="186"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t>
        </is>
      </c>
      <c r="C100" s="186" t="inlineStr">
        <is>
          <t>หากผลการตรวจยีนของผู้ป่วยรายนี้เปลี่ยนเป็นพบการกลายพันธุ์ชนิด EGFR Exon 19 Deletion เป็นผลบวก แนวทางการรักษาลำดับแรกควรปรับเปลี่ยนเป็นข้อใด</t>
        </is>
      </c>
      <c r="D100" s="186" t="n"/>
      <c r="E100" s="186" t="inlineStr">
        <is>
          <t>ให้การรักษาด้วย Pembrolizumab เดี่ยวตามเดิม</t>
        </is>
      </c>
      <c r="F100" s="186" t="inlineStr">
        <is>
          <t>เปลี่ยนเป็นยาเคมีบำบัดสูตรผสม Carboplatin ร่วมกับ Paclitaxel</t>
        </is>
      </c>
      <c r="G100" s="186" t="inlineStr">
        <is>
          <t>เปลี่ยนเป็นยา Cetuximab ทางหลอดเลือดดำ</t>
        </is>
      </c>
      <c r="H100" s="186" t="inlineStr">
        <is>
          <t>เปลี่ยนเป็นยา Bevacizumab ร่วมกับเคมีบำบัด</t>
        </is>
      </c>
      <c r="I100" s="186" t="inlineStr">
        <is>
          <t>เปลี่ยนเป็นยาพุ่งเป้ากลุ่ม EGFR Tyrosine Kinase Inhibitor (เช่น Osimertinib)</t>
        </is>
      </c>
      <c r="J100" s="185" t="inlineStr">
        <is>
          <t>5</t>
        </is>
      </c>
      <c r="K100" s="186" t="inlineStr">
        <is>
          <t>✅ คำตอบที่ถูกต้อง: ข้อ จ. เปลี่ยนเป็นยาพุ่งเป้ากลุ่ม EGFR Tyrosine Kinase Inhibitor (เช่น Osimertinib)
🎯 ทำไมข้อนี้ถึงถูก:
🎯 ทำไมข้อนี้ถึงถูก: ในผู้ป่วยมะเร็งปอด NSCLC ระยะแพร่กระจายที่ตรวจพบ Driver mutation โดยเฉพาะ EGFR sensitizing mutation (เช่น Exon 19 deletion หรือ L858R) แนวทางเวชปฏิบัติสากลแนะนำให้ใช้ยากลุ่ม EGFR Tyrosine Kinase Inhibitor (EGFR-TKI) รุ่นที่ 3 คือ Osimertinib เป็นการรักษาขนานแรก (First-line preferred therapy) ทันที แม้ว่าระดับ PD-L1 จะสูงก็ตาม เนื่องจากยากลุ่ม Immunotherapy จะมีอัตราการตอบสนองต่ำมากในกลุ่มที่มี EGFR mutation และอาจเพิ่มความเสี่ยงต่อปอดอักเสบ (Pneumonitis) รุนแรง
🔍 ข้ออื่นผิดเพราะอะไร:
• ข้อ ก. Pembrolizumab เดี่ยว: มีประสิทธิภาพต่ำมากในกลุ่ม EGFR mutation positive และไม่แนะนำเป็น first-line
• ข้อ ข. เคมีบำบัด: เป็นทางเลือกสำรองเมื่อผู้ป่วยดื้อต่อ EGFR-TKI แล้ว
• ข้อ ค. Cetuximab: เป็น monoclonal antibody ต่อ EGFR ที่ใช้ในมะเร็งลำไส้ใหญ่ ไม่ใช่ยามาตรฐานสำหรับมะเร็งปอด
• ข้อ ง. Bevacizumab + Chemo: เก็บไว้ใช้เมื่อโรคกำเริบหลังการใช้ TKI
• --</t>
        </is>
      </c>
      <c r="L100" s="186" t="n"/>
      <c r="M100" s="186" t="inlineStr">
        <is>
          <t>Oncologic</t>
        </is>
      </c>
      <c r="N100" s="186" t="inlineStr">
        <is>
          <t>Lung Cancer</t>
        </is>
      </c>
      <c r="O100" s="185" t="inlineStr">
        <is>
          <t>Clinic</t>
        </is>
      </c>
      <c r="P100" s="186" t="inlineStr">
        <is>
          <t>ข้อ 70 Mock RxCU83</t>
        </is>
      </c>
      <c r="Q100" s="185" t="inlineStr">
        <is>
          <t>ข้อสอบจำลอง</t>
        </is>
      </c>
      <c r="R100" s="185" t="inlineStr">
        <is>
          <t>Mock RxCU83 ชุดที่ 1</t>
        </is>
      </c>
      <c r="S100" s="185" t="inlineStr">
        <is>
          <t>CASE_MOCK83_05</t>
        </is>
      </c>
    </row>
    <row r="101" ht="24" customHeight="1" s="49">
      <c r="A101" s="185" t="n">
        <v>99</v>
      </c>
      <c r="B101" s="186" t="n"/>
      <c r="C101" s="186" t="inlineStr">
        <is>
          <t>76. ข้อใดระบุกลไกการออกฤทธิ์ทางเภสัชวิทยาของยาในกลุ่ม Anti-PD-1 antibody สำหรับการรักษามะเร็งปอดชนิด Non-Small Cell Lung Cancer (NSCLC) ได้อย่างถูกต้อง</t>
        </is>
      </c>
      <c r="D101" s="186" t="n"/>
      <c r="E101" s="186" t="inlineStr">
        <is>
          <t>จับกับ PD-L1 บนเซลล์มะเร็ง</t>
        </is>
      </c>
      <c r="F101" s="186" t="inlineStr">
        <is>
          <t>จับกับ PD-1 บนเซลล์เม็ดเลือดขาวชนิด T cell</t>
        </is>
      </c>
      <c r="G101" s="186" t="inlineStr">
        <is>
          <t>กระตุ้นให้เกิดการสร้าง Antigen presentation บนผิวเซลล์</t>
        </is>
      </c>
      <c r="H101" s="186" t="inlineStr">
        <is>
          <t>จับกับตัวรับ CTLA-4 บนเม็ดเลือดขาว</t>
        </is>
      </c>
      <c r="I101" s="186" t="inlineStr">
        <is>
          <t>ยับยั้งเอนไซม์ Tyrosine kinase ภายในเซลล์</t>
        </is>
      </c>
      <c r="J101" s="185" t="inlineStr">
        <is>
          <t>2</t>
        </is>
      </c>
      <c r="K101" s="186" t="inlineStr">
        <is>
          <t>✅ คำตอบที่ถูกต้อง: ข้อ ข. จับกับ PD-1 บนเซลล์เม็ดเลือดขาวชนิด T cell
🎯 ทำไมข้อนี้ถึงถูก:
🎯 ทำไมข้อนี้ถึงถูก: ยาในกลุ่ม Anti-PD-1 (เช่น Pembrolizumab, Nivolumab) เป็นโมโนคลอนอลแอนติบอดีที่ออกฤทธิ์จับกับตัวรับ Programmed Death-1 (PD-1) บนผิวเซลล์ T lymphocytes เพื่อขัดขวางไม่ให้จับกับ PD-L1 บนเซลล์มะเร็ง ส่งผลให้ T cell ฟื้นฟูฤทธิ์ในการเข้าทำลายเซลล์มะเร็ง
🔍 ข้ออื่นผิดเพราะอะไร:
• ข้อ ก. จับกับ PD-L1 บนเซลล์มะเร็ง: เป็นกลไกของยากลุ่ม Anti-PD-L1 เช่น Atezolizumab, Durvalumab
• ข้อ ค. กระตุ้น Antigen presentation: ไม่ใช่กลไกของ immune checkpoint inhibitor
• ข้อ ง. จับกับ CTLA-4: เป็นกลไกของยา Ipilimumab
• ข้อ จ. ยับยั้ง Tyrosine kinase: เป็นกลไกของยากลุ่ม Targeted therapy (TKIs) เช่น Osimertinib, Gefitinib
• --</t>
        </is>
      </c>
      <c r="L101" s="186" t="n"/>
      <c r="M101" s="186" t="inlineStr">
        <is>
          <t>Oncologic</t>
        </is>
      </c>
      <c r="N101" s="186" t="inlineStr">
        <is>
          <t>Lung Cancer</t>
        </is>
      </c>
      <c r="O101" s="185" t="inlineStr">
        <is>
          <t>Clinic</t>
        </is>
      </c>
      <c r="P101" s="186" t="inlineStr">
        <is>
          <t>ข้อ 76 Mock RxCU83</t>
        </is>
      </c>
      <c r="Q101" s="185" t="inlineStr">
        <is>
          <t>ข้อสอบจำลอง</t>
        </is>
      </c>
      <c r="R101" s="185" t="inlineStr">
        <is>
          <t>Mock RxCU83 ชุดที่ 1</t>
        </is>
      </c>
      <c r="S101" s="185" t="n"/>
    </row>
    <row r="102" ht="24" customHeight="1" s="49">
      <c r="A102" s="185" t="n">
        <v>100</v>
      </c>
      <c r="B102" s="186" t="n"/>
      <c r="C102" s="186" t="inlineStr">
        <is>
          <t>77. ในการรักษามะเร็งปอดชนิด NSCLC ด้วยยากลุ่ม Immune Checkpoint Inhibitor (ICI) ตัวชี้วัดทางชีวภาพ (Biomarker) ในข้อใดที่สัมพันธ์กับโอกาสการตอบสนองต่อการรักษาและอัตราการรอดชีวิตที่ดีขึ้นอย่างมีนัยสำคัญ</t>
        </is>
      </c>
      <c r="D102" s="186" t="n"/>
      <c r="E102" s="186" t="inlineStr">
        <is>
          <t>Carcinoembryonic antigen (CEA) ในเลือด</t>
        </is>
      </c>
      <c r="F102" s="186" t="inlineStr">
        <is>
          <t>Tumor Proportion Score (TPS) ของ PD-L1 ที่สูง</t>
        </is>
      </c>
      <c r="G102" s="186" t="inlineStr">
        <is>
          <t>Tumor Mutational Burden (TMB) ในระดับต่ำ</t>
        </is>
      </c>
      <c r="H102" s="186" t="inlineStr">
        <is>
          <t>Lactate dehydrogenase (LDH) ในเลือดสูง</t>
        </is>
      </c>
      <c r="I102" s="186" t="inlineStr">
        <is>
          <t>การแสดงออกของ EGFR exon 19 deletion</t>
        </is>
      </c>
      <c r="J102" s="185" t="inlineStr">
        <is>
          <t>2</t>
        </is>
      </c>
      <c r="K102" s="186" t="inlineStr">
        <is>
          <t>✅ คำตอบที่ถูกต้อง: ข้อ ข. Tumor Proportion Score (TPS) ของ PD-L1 ที่สูง
🎯 ทำไมข้อนี้ถึงถูก:
🎯 ทำไมข้อนี้ถึงถูก: ค่า Tumor Proportion Score (TPS) ซึ่งเป็นการตรวจย้อมชิ้นเนื้อเพื่อวัดสัดส่วนเซลล์มะเร็งที่มีการแสดงออกของโปรตีน PD-L1 เป็น predictive biomarker ที่สำคัญที่สุด โดยผู้ป่วยที่มีค่า TPS ≥ 50% (High PD-L1 expression) จะมีการตอบสนองต่อยา Anti-PD-1 monotherapy สูงมาก และมี Overall survival ที่ดีกว่ากลุ่มที่มีค่า TPS ต่ำ
🔍 ข้ออื่นผิดเพราะอะไร:
• ข้อ ก. CEA: เป็น tumor marker สำหรับติดตามการดำเนินโรค ไม่ใช่ predictive biomarker สำหรับ immunotherapy
• ข้อ ค. TMB ต่ำ: ค่า TMB ยิ่งสูง (High TMB) ต่างหากที่สัมพันธ์กับการตอบสนองที่ดีต่อยากลุ่ม ICI
• ข้อ ง. LDH สูง: บ่งชี้ภาระของโรคที่รุนแรงและการพยากรณ์โรคที่ไม่ดี
• ข้อ จ. EGFR exon 19 deletion: ผู้ป่วยที่มี EGFR mutation มักตอบสนองต่อ immunotherapy ต่ำมาก
• --</t>
        </is>
      </c>
      <c r="L102" s="186" t="n"/>
      <c r="M102" s="186" t="inlineStr">
        <is>
          <t>Oncologic</t>
        </is>
      </c>
      <c r="N102" s="186" t="inlineStr">
        <is>
          <t>Lung Cancer</t>
        </is>
      </c>
      <c r="O102" s="185" t="inlineStr">
        <is>
          <t>Clinic</t>
        </is>
      </c>
      <c r="P102" s="186" t="inlineStr">
        <is>
          <t>ข้อ 77 Mock RxCU83</t>
        </is>
      </c>
      <c r="Q102" s="185" t="inlineStr">
        <is>
          <t>ข้อสอบจำลอง</t>
        </is>
      </c>
      <c r="R102" s="185" t="inlineStr">
        <is>
          <t>Mock RxCU83 ชุดที่ 1</t>
        </is>
      </c>
      <c r="S102" s="185" t="n"/>
    </row>
    <row r="103" ht="24" customHeight="1" s="49">
      <c r="A103" s="185" t="n">
        <v>101</v>
      </c>
      <c r="B103" s="186" t="n"/>
      <c r="C103" s="186" t="inlineStr">
        <is>
          <t>80. การกลายพันธุ์ชนิด Exon 19 Deletion บนยีน EGFR ในผู้ป่วยมะเร็งปอด NSCLC ส่งผลต่อประสิทธิภาพและการออกฤทธิ์ของยาพุ่งเป้ากลุ่ม EGFR-TKI อย่างไร</t>
        </is>
      </c>
      <c r="D103" s="186" t="n"/>
      <c r="E103" s="186" t="inlineStr">
        <is>
          <t>ขัดขวางไม่ให้ตัวรับ EGFR จับกับลิแกนด์ภายนอกเซลล์</t>
        </is>
      </c>
      <c r="F103" s="186" t="inlineStr">
        <is>
          <t>ทำให้โครงสร้างบริเวณ ATP-binding domain เปลี่ยนรูป ส่งผลให้ยากลุ่ม EGFR-TKI เข้าจับได้แน่นและมีความไวสูงขึ้นมาก</t>
        </is>
      </c>
      <c r="G103" s="186" t="inlineStr">
        <is>
          <t>ยับยั้งการแสดงออกของยีน BCL-2 ภายในเซลล์โดยตรง</t>
        </is>
      </c>
      <c r="H103" s="186" t="inlineStr">
        <is>
          <t>กระตุ้นให้เกิดการทำลายตัวรับ EGFR ผ่านกระบวนการ Endocytosis</t>
        </is>
      </c>
      <c r="I103" s="186" t="inlineStr">
        <is>
          <t>ทำให้เซลล์มะเร็งเปลี่ยนชนิดไปเป็น Small cell lung cancer ทันที</t>
        </is>
      </c>
      <c r="J103" s="185" t="inlineStr">
        <is>
          <t>2</t>
        </is>
      </c>
      <c r="K103" s="186" t="inlineStr">
        <is>
          <t>✅ คำตอบที่ถูกต้อง: ข้อ ข. ทำให้โครงสร้างบริเวณ ATP-binding domain เปลี่ยนรูป ส่งผลให้ยากลุ่ม EGFR-TKI เข้าจับได้แน่นและมีความไวสูงขึ้นมาก
🎯 ทำไมข้อนี้ถึงถูก:
🎯 ทำไมข้อนี้ถึงถูก: Exon 19 deletion เป็น Classical activating mutation ที่พบบ่อยที่สุดของ EGFR โดยการขาดหายไปของกรดอะมิโนบริเวณ kinase domain จะทำให้ตัวรับอยู่ในสภาวะ Constitutively active และปรับเปลี่ยน Conformation บริเวณ ATP-binding pocket ทำให้ยากลุ่ม EGFR Tyrosine Kinase Inhibitors (เช่น Gefitinib, Erlotinib, Osimertinib) เข้าจับได้ดีขึ้นมาก ส่งผลให้อัตราการตอบสนองต่อยาสูงถึง 70-80%
🔍 ข้ออื่นผิดเพราะอะไร:
• ข้อ ก. ลิแกนด์: การกลายพันธุ์อยู่ในเซลล์ส่วน intracellular kinase domain ไม่ใช่ extracellular ligand-binding domain
• ข้อ ค. BCL-2: เป็นผลพลอยได้ทางอ้อมของ apoptosis ไม่ใช่กลไกโดยตรงของการกลายพันธุ์
• ข้อ ง. และ ข้อ จ.: ไม่ใช่การตอบสนองหลักของ exon 19 deletion
• --</t>
        </is>
      </c>
      <c r="L103" s="186" t="n"/>
      <c r="M103" s="186" t="inlineStr">
        <is>
          <t>Oncologic</t>
        </is>
      </c>
      <c r="N103" s="186" t="inlineStr">
        <is>
          <t>Lung Cancer</t>
        </is>
      </c>
      <c r="O103" s="185" t="inlineStr">
        <is>
          <t>Clinic</t>
        </is>
      </c>
      <c r="P103" s="186" t="inlineStr">
        <is>
          <t>ข้อ 80 Mock RxCU83</t>
        </is>
      </c>
      <c r="Q103" s="185" t="inlineStr">
        <is>
          <t>ข้อสอบจำลอง</t>
        </is>
      </c>
      <c r="R103" s="185" t="inlineStr">
        <is>
          <t>Mock RxCU83 ชุดที่ 1</t>
        </is>
      </c>
      <c r="S103" s="185" t="n"/>
    </row>
    <row r="104" ht="24" customHeight="1" s="49">
      <c r="A104" s="185" t="n">
        <v>102</v>
      </c>
      <c r="B104" s="186" t="n"/>
      <c r="C104" s="186" t="inlineStr">
        <is>
          <t>81. การกลายพันธุ์ทุติยภูมิชนิด T790M บนยีน EGFR ซึ่งเป็นสาเหตุสำคัญของการดื้อยาต่อยากลุ่ม First-generation EGFR-TKIs (Gefitinib และ Erlotinib) เกิดจากกลไกทางโมเลกุลในข้อใด</t>
        </is>
      </c>
      <c r="D104" s="186" t="n"/>
      <c r="E104" s="186" t="inlineStr">
        <is>
          <t>การเพิ่มขนาดของสายด้านข้างทำให้เกิด Steric hindrance ขัดขวางการเข้าจับของยากลุ่ม First-generation TKI และเพิ่มความจำเพาะต่อ ATP</t>
        </is>
      </c>
      <c r="F104" s="186" t="inlineStr">
        <is>
          <t>การเพิ่มการนำพาตัวรับ EGFR เข้าสู่เซลล์เพื่อทำลาย (Internalization)</t>
        </is>
      </c>
      <c r="G104" s="186" t="inlineStr">
        <is>
          <t>การลดการเกิด Dimerization กับตัวรับ HER2</t>
        </is>
      </c>
      <c r="H104" s="186" t="inlineStr">
        <is>
          <t>การกระตุ้นเอนไซม์ CYP3A4 ให้ทำลายยาเร็วขึ้น</t>
        </is>
      </c>
      <c r="I104" s="186" t="inlineStr">
        <is>
          <t>การกลายพันธุ์ที่ตำแหน่ง Extracellular domain ขัดขวางไม่ให้ยาผ่านเข้าสู่เซลล์</t>
        </is>
      </c>
      <c r="J104" s="185" t="inlineStr">
        <is>
          <t>1</t>
        </is>
      </c>
      <c r="K104" s="186" t="inlineStr">
        <is>
          <t>✅ คำตอบที่ถูกต้อง: ข้อ ก. การเพิ่มขนาดของสายด้านข้างทำให้เกิด Steric hindrance ขัดขวางการเข้าจับของยากลุ่ม First-generation TKI และเพิ่มความจำเพาะต่อ ATP
🎯 ทำไมข้อนี้ถึงถูก:
🎯 ทำไมข้อนี้ถึงถูก: การกลายพันธุ์ T790M คือการแทนที่กรดอะมิโน Threonine ที่ตำแหน่ง 790 (ซึ่งเป็น Gatekeeper residue ใน ATP-binding pocket) ด้วย Methionine ที่มีขนาดใหญ่กว่า (Bulky side chain) ทำให้เกิดแรงต้านทานเชิงมิติ (Steric hindrance) ขัดขวางไม่ให้ยากลุ่มรุ่นที่ 1 เข้าจับ และยังเพิ่มสัมพรรคภาพ (Affinity) ต่อ ATP กลับคืนมา ทำให้เซลล์ดื้อยา จึงต้องแก้ไขด้วยการใช้ Third-generation TKI คือ Osimertinib
🔍 ข้ออื่นผิดเพราะอะไร:
• ข้อ ข. Internalization ไม่ได้เพิ่มขึ้นใน T790M
• ข้อ ค. Dimerization ไม่ได้ลดลง
• ข้อ ง. และ ข้อ จ. เป็นกลไกที่ไม่เกี่ยวข้องกับการกลายพันธุ์ที่ kinase domain
• --</t>
        </is>
      </c>
      <c r="L104" s="186" t="n"/>
      <c r="M104" s="186" t="inlineStr">
        <is>
          <t>Oncologic</t>
        </is>
      </c>
      <c r="N104" s="186" t="inlineStr">
        <is>
          <t>Lung Cancer</t>
        </is>
      </c>
      <c r="O104" s="185" t="inlineStr">
        <is>
          <t>Clinic</t>
        </is>
      </c>
      <c r="P104" s="186" t="inlineStr">
        <is>
          <t>ข้อ 81 Mock RxCU83</t>
        </is>
      </c>
      <c r="Q104" s="185" t="inlineStr">
        <is>
          <t>ข้อสอบจำลอง</t>
        </is>
      </c>
      <c r="R104" s="185" t="inlineStr">
        <is>
          <t>Mock RxCU83 ชุดที่ 1</t>
        </is>
      </c>
      <c r="S104" s="185" t="n"/>
    </row>
    <row r="105">
      <c r="A105" s="185" t="n">
        <v>103</v>
      </c>
      <c r="B105" s="186" t="inlineStr">
        <is>
          <t>ผู้ป่วยหญิงไทยคู่สมรสอายุ 50 ปี ได้รับการวินิจฉัยเป็นมะเร็งเต้านมระยะที่ 3 ได้รับยาเคมีบำบัดสูตร AC regimen ได้แก่:
Cyclophosphamide 600 mg/m2 IV Day 1 และ Doxorubicin 60 mg/m2 IV Day 1 ทุก 21 วัน เป็นจำนวน 4 รอบ</t>
        </is>
      </c>
      <c r="C105" s="186" t="inlineStr">
        <is>
          <t>ตามแนวทาง NCCN guideline ในการป้องกันภาวะคลื่นไส้อาเจียนเฉียบพลัน (Acute CINV) สำหรับผู้ป่วยที่ได้รับยาเคมีบำบัดสูตร AC ซึ่งจัดเป็นกลุ่ม High emetic risk chemotherapy (HEC) ควรเลือกใช้สูตรยาป้องกันในข้อใด</t>
        </is>
      </c>
      <c r="D105" s="186" t="n"/>
      <c r="E105" s="186" t="inlineStr">
        <is>
          <t>Dexamethasone รับประทานเดี่ยว</t>
        </is>
      </c>
      <c r="F105" s="186" t="inlineStr">
        <is>
          <t>Ondansetron ร่วมกับ Dexamethasone</t>
        </is>
      </c>
      <c r="G105" s="186" t="inlineStr">
        <is>
          <t>Ondansetron ร่วมกับ Aprepitant และ Dexamethasone</t>
        </is>
      </c>
      <c r="H105" s="186" t="inlineStr">
        <is>
          <t>Metoclopramide ร่วมกับ Lorazepam</t>
        </is>
      </c>
      <c r="I105" s="186" t="inlineStr">
        <is>
          <t>Domperidone ร่วมกับ Dexamethasone</t>
        </is>
      </c>
      <c r="J105" s="185" t="inlineStr">
        <is>
          <t>3</t>
        </is>
      </c>
      <c r="K105" s="186" t="inlineStr">
        <is>
          <t>✅ คำตอบที่ถูกต้อง: ข้อ ค. Ondansetron ร่วมกับ Aprepitant และ Dexamethasone
🎯 ทำไมข้อนี้ถึงถูก:
สูตรยาเคมีบำบัด AC (Anthracycline + Cyclophosphamide) ในผู้ป่วยมะเร็งเต้านม จัดเป็นสูตรเคมีบำบัดที่มีความเสี่ยงต่อการเกิดอาการคลื่นไส้อาเจียนสูงมาก (High Emetic Risk Chemotherapy: HEC ซึ่งมีอุบัติการณ์คลื่นไส้อาเจียน &gt; 90%) ตามแนวทางมาตรฐานสากล NCCN และ ASCO แนะนำให้ใช้สูตรป้องกันแบบ 3-drug หรือ 4-drug combination regimen ได้แก่:
1) NK1 receptor antagonist (เช่น Aprepitant)
2) 5-HT3 receptor antagonist (เช่น Ondansetron หรือ Granisetron)
3) Dexamethasone (ร่วมกับหรือไม่มี Olanzapine)
เพื่อให้ครอบคลุมวิถีการส่งสัญญาณการอาเจียนทั้งในสมองและทางเดินอาหารอย่างสมบูรณ์
🔍 ข้ออื่นผิดเพราะอะไร:
• ข้อ ก. ยาเดี่ยว Dexamethasone ใช้สำหรับ Low emetic risk เท่านั้น
• ข้อ ข. สูตรผสม 2 ตัว (5-HT3 antagonist + Dexamethasone) ใช้สำหรับ Moderate emetic risk (MEC) ไม่เพียงพอสำหรับสูตร AC
• ข้อ ง. และ จ. Metoclopramide หรือ Domperidone มีประสิทธิภาพต่ำ ไม่ได้แนะนำเป็นยาหลักในการป้องกัน HEC</t>
        </is>
      </c>
      <c r="L105" s="186" t="n"/>
      <c r="M105" s="186" t="inlineStr">
        <is>
          <t>Oncologic</t>
        </is>
      </c>
      <c r="N105" s="186" t="inlineStr">
        <is>
          <t>Chemotherapy-induced Nausea and Vomiting (CINV) Guidelines</t>
        </is>
      </c>
      <c r="O105" s="185" t="inlineStr">
        <is>
          <t>Clinic</t>
        </is>
      </c>
      <c r="P105" s="186" t="inlineStr">
        <is>
          <t>ข้อสอบจริง PLE-CC1 ปี 2566 Day 2 ข้อ 35 [CASE_2566_BREAST_CANCER_01]</t>
        </is>
      </c>
      <c r="Q105" s="185" t="inlineStr">
        <is>
          <t>ข้อสอบจริง</t>
        </is>
      </c>
      <c r="R105" s="185" t="inlineStr">
        <is>
          <t>2566 Day 2</t>
        </is>
      </c>
      <c r="S105" s="185" t="inlineStr">
        <is>
          <t>CASE_2566_BREAST_CANCER_01</t>
        </is>
      </c>
    </row>
    <row r="106">
      <c r="A106" s="185" t="n">
        <v>104</v>
      </c>
      <c r="B106" s="186" t="inlineStr">
        <is>
          <t>ผู้ป่วยหญิงไทยอายุ 50 ปี ป่วยด้วยมะเร็งเต้านมและได้รับยาเคมีบำบัดสูตร AC</t>
        </is>
      </c>
      <c r="C106" s="186" t="inlineStr">
        <is>
          <t>ข้อใดเป็นคำแนะนำในการปฏิบัติตัวแบบไม่ใช้ยาที่ 'ไม่เหมาะสม' สำหรับผู้ป่วยที่มีอาการคลื่นไส้จากการได้รับยาเคมีบำบัด</t>
        </is>
      </c>
      <c r="D106" s="186" t="n"/>
      <c r="E106" s="186" t="inlineStr">
        <is>
          <t>รับประทานอาหารครั้งละน้อยๆ แต่บ่อยครั้ง (Small frequent meals)</t>
        </is>
      </c>
      <c r="F106" s="186" t="inlineStr">
        <is>
          <t>ลดการรับประทานอาหารทอด อาหารมัน และอาหารที่มีกลิ่นฉุนรุนแรง</t>
        </is>
      </c>
      <c r="G106" s="186" t="inlineStr">
        <is>
          <t>ออกกำลังกายอย่างหักโหมทันทีเมื่อเริ่มรู้สึกมีอาการคลื่นไส้เพื่อเบี่ยงเบนความสนใจ</t>
        </is>
      </c>
      <c r="H106" s="186" t="inlineStr">
        <is>
          <t>รับประทานอาหารอ่อน รสจืด ย่อยง่าย เช่น โจ๊ก ข้าวต้ม ขนมปังกรอบ</t>
        </is>
      </c>
      <c r="I106" s="186" t="inlineStr">
        <is>
          <t>จิบน้ำสะอาด น้ำขิงอุ่น หรือน้ำผลไม้รสเปรี้ยวทีละน้อยบ่อยๆ ตลอดวัน</t>
        </is>
      </c>
      <c r="J106" s="185" t="inlineStr">
        <is>
          <t>3</t>
        </is>
      </c>
      <c r="K106" s="186" t="inlineStr">
        <is>
          <t>✅ คำตอบที่ถูกต้อง: ข้อ ค. ออกกำลังกายอย่างหักโหมทันทีเมื่อเริ่มรู้สึกมีอาการคลื่นไส้เพื่อเบี่ยงเบนความสนใจ
🎯 ทำไมข้อนี้ถึงถูก:
เมื่อผู้ป่วยมีอาการคลื่นไส้ การออกกำลังกายหักโหมหรือการเคลื่อนไหวร่างกายอย่างรวดเร็วจะยิ่งกระตุ้นระบบประสาทการทรงตัว (Vestibular system) และระบบทางเดินอาหาร ส่งผลให้อาการคลื่นไส้ทวีความรุนแรงขึ้นจนเกิดการอาเจียนได้ง่าย คำแนะนำที่ถูกต้องคือ ให้นอนพักผ่อนหรือนั่งพักในท่าที่สบายในห้องที่อากาศถ่ายเทสะดวก ผ่อนคลายกล้ามเนื้อ และสูดหายใจเข้าลึกๆ ช้าๆ
🔍 ข้ออื่นผิดเพราะอะไร:
• ข้อ ก. ถูกต้อง การรับประทานมื้อเล็กๆ ช่วยไม่ให้กระเพาะอาหารขยายตัวแน่นเกินไป
• ข้อ ข. ถูกต้อง อาหารมันและกลิ่นฉุนจะกระตุ้นการคลื่นไส้ผ่านระบบรับกลิ่นและการย่อยที่ช้าลง
• ข้อ ง. ถูกต้อง อาหารรสจืดและย่อยง่ายช่วยลดการระคายเคืองกระเพาะอาหาร
• ข้อ จ. ถูกต้อง การจิบน้ำทีละน้อยช่วยป้องกันภาวะขาดน้ำโดยไม่ทำให้กระเพาะตึงแน่น</t>
        </is>
      </c>
      <c r="L106" s="186" t="n"/>
      <c r="M106" s="186" t="inlineStr">
        <is>
          <t>Oncologic</t>
        </is>
      </c>
      <c r="N106" s="186" t="inlineStr">
        <is>
          <t>CINV Non-pharmacological Counseling</t>
        </is>
      </c>
      <c r="O106" s="185" t="inlineStr">
        <is>
          <t>Clinic</t>
        </is>
      </c>
      <c r="P106" s="186" t="inlineStr">
        <is>
          <t>ข้อสอบจริง PLE-CC1 ปี 2566 Day 2 ข้อ 38 [CASE_2566_BREAST_CANCER_01]</t>
        </is>
      </c>
      <c r="Q106" s="185" t="inlineStr">
        <is>
          <t>ข้อสอบจริง</t>
        </is>
      </c>
      <c r="R106" s="185" t="inlineStr">
        <is>
          <t>2566 Day 2</t>
        </is>
      </c>
      <c r="S106" s="185" t="inlineStr">
        <is>
          <t>CASE_2566_BREAST_CANCER_01</t>
        </is>
      </c>
    </row>
    <row r="107">
      <c r="A107" s="185" t="n">
        <v>105</v>
      </c>
      <c r="B107" s="186" t="inlineStr">
        <is>
          <t>ผู้ป่วยหญิงไทยอายุ 50 ปี ได้รับการวินิจฉัยเป็นมะเร็งเต้านม และได้รับยาเคมีบำบัด Cyclophosphamide</t>
        </is>
      </c>
      <c r="C107" s="186" t="inlineStr">
        <is>
          <t>ยา Cyclophosphamide ออกฤทธิ์ต้านเซลล์มะเร็งด้วยกลไกทางชีวเคมีข้อใด</t>
        </is>
      </c>
      <c r="D107" s="186" t="n"/>
      <c r="E107" s="186" t="inlineStr">
        <is>
          <t>ยับยั้งเอนไซม์ Thymidylate synthase</t>
        </is>
      </c>
      <c r="F107" s="186" t="inlineStr">
        <is>
          <t>ยับยั้งเอนไซม์ DNA Polymerase</t>
        </is>
      </c>
      <c r="G107" s="186" t="inlineStr">
        <is>
          <t>ทำปฏิกิริยา DNA Alkylation ทำให้เกิด Interstrand DNA cross-linking ขัดขวางการจำลองตัวของดีเอ็นเอ</t>
        </is>
      </c>
      <c r="H107" s="186" t="inlineStr">
        <is>
          <t>ยับยั้งเอนไซม์ Topoisomerase II</t>
        </is>
      </c>
      <c r="I107" s="186" t="inlineStr">
        <is>
          <t>ขัดขวางการรวมตัวของสายใย Microtubule (Tubulin polymerization)</t>
        </is>
      </c>
      <c r="J107" s="185" t="inlineStr">
        <is>
          <t>3</t>
        </is>
      </c>
      <c r="K107" s="186" t="inlineStr">
        <is>
          <t>✅ คำตอบที่ถูกต้อง: ข้อ ค. ทำปฏิกิริยา DNA Alkylation ทำให้เกิด Interstrand DNA cross-linking ขัดขวางการจำลองตัวของดีเอ็นเอ
🎯 ทำไมข้อนี้ถึงถูก:
Cyclophosphamide เป็นยากลุ่ม Nitrogen mustard alkylating agent ที่ออกฤทธิ์โดยการนำหมู่อัลคิล (Alkyl group) ไปสร้างพันธะโควาเลนต์กับเบสของดีเอ็นเอ โดยเฉพาะตำแหน่ง N-7 ของ Guanine ส่งผลให้เกิดการเชื่อมขวางระหว่างสายดีเอ็นเอ (DNA interstrand cross-linking) และขัดขวางกระบวนการจำลองตัวของดีเอ็นเอ (DNA replication) รวมถึงการถอดรหัส (Transcription) ทำให้สายดีเอ็นเอแตกหักและเซลล์มะเร็งเข้าสู่กระบวนการตายแบบ Apoptosis
🔍 ข้ออื่นผิดเพราะอะไร:
• ข้อ ก. ผิดเพราะยับยั้ง Thymidylate synthase เป็นกลไกของยา 5-Fluorouracil (5-FU)
• ข้อ ข. ผิดเพราะยับยั้ง DNA Polymerase เป็นกลไกของ Cytarabine (Ara-C) หรือ Gemcitabine
• ข้อ ง. ผิดเพราะยับยั้ง Topoisomerase II เป็นกลไกของยา Doxorubicin หรือ Etoposide
• ข้อ จ. ผิดเพราะยับยั้ง Tubulin polymerization เป็นกลไกของยากลุ่ม Vinca alkaloids เช่น Vincristine</t>
        </is>
      </c>
      <c r="L107" s="186" t="n"/>
      <c r="M107" s="186" t="inlineStr">
        <is>
          <t>Oncologic</t>
        </is>
      </c>
      <c r="N107" s="186" t="inlineStr">
        <is>
          <t>Cyclophosphamide Alkylating Mechanism &amp; DNA Cross-linking</t>
        </is>
      </c>
      <c r="O107" s="185" t="inlineStr">
        <is>
          <t>Clinic</t>
        </is>
      </c>
      <c r="P107" s="186" t="inlineStr">
        <is>
          <t>ข้อสอบจริง PLE-CC1 ปี 2566 Day 2 ข้อ 39 [CASE_2566_BREAST_CANCER_01]</t>
        </is>
      </c>
      <c r="Q107" s="185" t="inlineStr">
        <is>
          <t>ข้อสอบจริง</t>
        </is>
      </c>
      <c r="R107" s="185" t="inlineStr">
        <is>
          <t>2566 Day 2</t>
        </is>
      </c>
      <c r="S107" s="185" t="inlineStr">
        <is>
          <t>CASE_2566_BREAST_CANCER_01</t>
        </is>
      </c>
    </row>
    <row r="108">
      <c r="A108" s="185" t="n">
        <v>106</v>
      </c>
      <c r="B108" s="186" t="inlineStr">
        <is>
          <t>ผู้ป่วยหญิงไทยคู่สมรสอายุ 50 ปี ได้รับการวินิจฉัยเป็นมะเร็งเต้านมระยะที่ 3 มีแผนการรักษาด้วยยาเคมีบำบัดสูตร AC ซึ่งมียา Doxorubicin 60 mg/m2 IV Day 1</t>
        </is>
      </c>
      <c r="C108" s="186" t="inlineStr">
        <is>
          <t>ก่อนเริ่มต้นให้ยา Doxorubicin แก่ผู้ป่วย แพทย์และเภสัชกรจำเป็นต้องตรวจประเมินทางห้องปฏิบัติการหรือการตรวจพิเศษในข้อใด เพื่อป้องกันการเกิดภาวะความเป็นพิษสะสมต่อหัวใจ (Cardiotoxicity)</t>
        </is>
      </c>
      <c r="D108" s="186" t="n"/>
      <c r="E108" s="186" t="inlineStr">
        <is>
          <t>ระดับสารบ่งชี้มะเร็ง CA-125 ในเลือด</t>
        </is>
      </c>
      <c r="F108" s="186" t="inlineStr">
        <is>
          <t>การตรวจคลื่นเสียงสะท้อนหัวใจเพื่อประเมิน Left Ventricular Ejection Fraction (LVEF)</t>
        </is>
      </c>
      <c r="G108" s="186" t="inlineStr">
        <is>
          <t>การตรวจยีนแพ้ยา HLA-B 15:02</t>
        </is>
      </c>
      <c r="H108" s="186" t="inlineStr">
        <is>
          <t>การตรวจระดับ Thyroid Stimulating Hormone (TSH)</t>
        </is>
      </c>
      <c r="I108" s="186" t="inlineStr">
        <is>
          <t>การตรวจระดับ Alpha-fetoprotein (AFP)</t>
        </is>
      </c>
      <c r="J108" s="185" t="inlineStr">
        <is>
          <t>2</t>
        </is>
      </c>
      <c r="K108" s="186" t="inlineStr">
        <is>
          <t>✅ คำตอบที่ถูกต้อง: ข้อ ข. การตรวจคลื่นเสียงสะท้อนหัวใจเพื่อประเมิน Left Ventricular Ejection Fraction (LVEF)
🎯 ทำไมข้อนี้ถึงถูก:
Doxorubicin เป็นยากลุ่ม Anthracyclines ที่มีอาการไม่พึงประสงค์รุนแรงที่ขึ้นกับขนาดยาสะสม (Cumulative dose-dependent cardiotoxicity) ทำให้เกิดภาวะกล้ามเนื้อหัวใจเสื่อมและหัวใจวาย (Dilated cardiomyopathy and Heart failure) จากการสร้างอนุมูลอิสระทำลายไมโทคอนเดรียของเซลล์กล้ามเนื้อหัวใจ ดังนั้นก่อนเริ่มยา (Baseline) และระหว่างการรักษา จึงจำเป็นต้องตรวจประเมินการทำงานของหัวใจห้องล่างซ้ายด้วยการทำ Echocardiography หรือ MUGA scan เพื่อดูค่า Left Ventricular Ejection Fraction (LVEF) โดยหาก LVEF &lt; 50% หรือลดลงมากกว่า 10% จากค่าเริ่มต้น จะต้องชะลอหรือปรับเปลี่ยนการให้ยา
🔍 ข้ออื่นผิดเพราะอะไร:
• ข้อ ก. CA-125 เป็นสารบ่งชี้ของมะเร็งรังไข่ (Ovarian cancer)
• ข้อ ค. HLA-B 15:02 ตรวจก่อนเริ่ม Carbamazepine เพื่อป้องกันผื่นแพ้ยารุนแรง SJS/TEN
• ข้อ ง. Thyroid function test ไม่ใช่การตรวจหลักก่อนให้ Doxorubicin
• ข้อ จ. Alpha-fetoprotein (AFP) เป็นสารบ่งชี้ของมะเร็งตับ (Hepatocellular carcinoma)</t>
        </is>
      </c>
      <c r="L108" s="186" t="n"/>
      <c r="M108" s="186" t="inlineStr">
        <is>
          <t>Oncologic</t>
        </is>
      </c>
      <c r="N108" s="186" t="inlineStr">
        <is>
          <t>Anthracycline Cardiotoxicity &amp; LVEF Monitoring</t>
        </is>
      </c>
      <c r="O108" s="185" t="inlineStr">
        <is>
          <t>Clinic</t>
        </is>
      </c>
      <c r="P108" s="186" t="inlineStr">
        <is>
          <t>ข้อสอบจริง PLE-CC1 ปี 2566 Day 2 ข้อ 41 [CASE_2566_BREAST_CANCER_01]</t>
        </is>
      </c>
      <c r="Q108" s="185" t="inlineStr">
        <is>
          <t>ข้อสอบจริง</t>
        </is>
      </c>
      <c r="R108" s="185" t="inlineStr">
        <is>
          <t>2566 Day 2</t>
        </is>
      </c>
      <c r="S108" s="185" t="inlineStr">
        <is>
          <t>CASE_2566_BREAST_CANCER_01</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U83"/>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t>
        </is>
      </c>
      <c r="C3" s="186" t="inlineStr">
        <is>
          <t>เมื่อพิจารณาจากประวัติความเจ็บป่วย อาการแสดง และค่า creatinine clearance แสดงว่าการทำงานของไตอยู่ในภาวะใด</t>
        </is>
      </c>
      <c r="D3" s="186" t="n"/>
      <c r="E3" s="186" t="inlineStr">
        <is>
          <t>Acute kidney injury</t>
        </is>
      </c>
      <c r="F3" s="186" t="inlineStr">
        <is>
          <t>Renal insufficiency</t>
        </is>
      </c>
      <c r="G3" s="186" t="inlineStr">
        <is>
          <t>Chronic kidney disease</t>
        </is>
      </c>
      <c r="H3" s="186" t="inlineStr">
        <is>
          <t>Uremia</t>
        </is>
      </c>
      <c r="I3" s="188" t="inlineStr">
        <is>
          <t>End-stage renal failure</t>
        </is>
      </c>
      <c r="J3" s="185" t="inlineStr">
        <is>
          <t>3</t>
        </is>
      </c>
      <c r="K3" s="186" t="inlineStr">
        <is>
          <t>✅ คำตอบที่ถูกต้อง: ข้อ ค. Chronic kidney disease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ไม่ตรงกับข้อบ่งใช้หรือหลักวิชาการตามที่โจทย์กำหนด
• ข้อ ข. (Renal insufficiency): Renal insufficiency ไม่ตรงกับข้อบ่งใช้หรือหลักวิชาการตามที่โจทย์กำหนด
• ข้อ ง. (Uremia): Uremia ไม่ตรงกับข้อบ่งใช้หรือหลักวิชาการตามที่โจทย์กำหนด
• ข้อ จ. (End-stage renal failure): End-stage renal failure ไม่ตรงกับข้อบ่งใช้หรือหลักวิชาการตามที่โจทย์กำหนด</t>
        </is>
      </c>
      <c r="L3" s="186" t="n"/>
      <c r="M3" s="186" t="inlineStr">
        <is>
          <t>Renal</t>
        </is>
      </c>
      <c r="N3" s="186" t="inlineStr">
        <is>
          <t>Chronic kidney diseases</t>
        </is>
      </c>
      <c r="O3" s="185" t="inlineStr">
        <is>
          <t>Clinic</t>
        </is>
      </c>
      <c r="P3" s="186" t="inlineStr">
        <is>
          <t>ข้อ 1 Pharma Plus เล่มม่วง (เฉลยข้อ ค)</t>
        </is>
      </c>
      <c r="Q3" s="185" t="inlineStr">
        <is>
          <t>แบบฝึกหัด</t>
        </is>
      </c>
      <c r="R3" s="185" t="inlineStr">
        <is>
          <t>เล่มม่วง</t>
        </is>
      </c>
      <c r="S3" s="185" t="n"/>
    </row>
    <row r="4" ht="24" customHeight="1" s="49">
      <c r="A4" s="187" t="n">
        <v>2</v>
      </c>
      <c r="B4" s="18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t>
        </is>
      </c>
      <c r="C4" s="186" t="inlineStr">
        <is>
          <t>ยาในข้อใดสามารถแก้ไขอาการ hyperkalemia ในผู้ป่วยรายนี้ได้</t>
        </is>
      </c>
      <c r="D4" s="186" t="n"/>
      <c r="E4" s="186" t="inlineStr">
        <is>
          <t>Potassium chloride</t>
        </is>
      </c>
      <c r="F4" s="186" t="inlineStr">
        <is>
          <t>Sodium chloride</t>
        </is>
      </c>
      <c r="G4" s="186" t="inlineStr">
        <is>
          <t>Sodium polystyrene sulfonate</t>
        </is>
      </c>
      <c r="H4" s="186" t="inlineStr">
        <is>
          <t>Calcium chloride</t>
        </is>
      </c>
      <c r="I4" s="188" t="inlineStr">
        <is>
          <t>Calcium phosphate</t>
        </is>
      </c>
      <c r="J4" s="185" t="inlineStr">
        <is>
          <t>3</t>
        </is>
      </c>
      <c r="K4" s="186" t="inlineStr">
        <is>
          <t>✅ คำตอบที่ถูกต้อง: ข้อ ค. Sodium polystyrene sulfonate
🎯 ทำไมข้อนี้ถึงถูก: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ไม่ตรงกับข้อบ่งใช้หรือหลักวิชาการตามที่โจทย์กำหนด
• ข้อ ข. (Sodium chloride): Sodium chloride ไม่ตรงกับข้อบ่งใช้หรือหลักวิชาการตามที่โจทย์กำหนด
• ข้อ ง. (Calcium chloride): Calcium chloride ไม่ตรงกับข้อบ่งใช้หรือหลักวิชาการตามที่โจทย์กำหนด
• ข้อ จ. (Calcium phosphate): Calcium phosphate ไม่ตรงกับข้อบ่งใช้หรือหลักวิชาการตามที่โจทย์กำหนด</t>
        </is>
      </c>
      <c r="L4" s="186" t="n"/>
      <c r="M4" s="186" t="inlineStr">
        <is>
          <t>Renal</t>
        </is>
      </c>
      <c r="N4" s="186" t="inlineStr">
        <is>
          <t>Chronic kidney diseases</t>
        </is>
      </c>
      <c r="O4" s="185" t="inlineStr">
        <is>
          <t>Clinic</t>
        </is>
      </c>
      <c r="P4" s="186" t="inlineStr">
        <is>
          <t>ข้อ 2 Pharma Plus เล่มม่วง (เฉลยข้อ ค)</t>
        </is>
      </c>
      <c r="Q4" s="185" t="inlineStr">
        <is>
          <t>แบบฝึกหัด</t>
        </is>
      </c>
      <c r="R4" s="185" t="inlineStr">
        <is>
          <t>เล่มม่วง</t>
        </is>
      </c>
      <c r="S4" s="185" t="n"/>
    </row>
    <row r="5" ht="24" customHeight="1" s="49">
      <c r="A5" s="187" t="n">
        <v>3</v>
      </c>
      <c r="B5" s="18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t>
        </is>
      </c>
      <c r="C5" s="186" t="inlineStr">
        <is>
          <t>แพทย์์ควรให้ยาขับปัสสาวะชนิดใดกับผู้ป่วยรายนี้</t>
        </is>
      </c>
      <c r="D5" s="186" t="n"/>
      <c r="E5" s="186" t="inlineStr">
        <is>
          <t>Hydrochlorothiazide</t>
        </is>
      </c>
      <c r="F5" s="186" t="inlineStr">
        <is>
          <t>Spironolactone</t>
        </is>
      </c>
      <c r="G5" s="186" t="inlineStr">
        <is>
          <t>Furosemide</t>
        </is>
      </c>
      <c r="H5" s="186" t="inlineStr">
        <is>
          <t>Amiloride</t>
        </is>
      </c>
      <c r="I5" s="188" t="inlineStr">
        <is>
          <t>Indapamide</t>
        </is>
      </c>
      <c r="J5" s="185" t="inlineStr">
        <is>
          <t>3</t>
        </is>
      </c>
      <c r="K5" s="186" t="inlineStr">
        <is>
          <t>✅ คำตอบที่ถูกต้อง: ข้อ ค. Furosemide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ไม่ตรงกับข้อบ่งใช้หรือหลักวิชาการตามที่โจทย์กำหนด
• ข้อ จ. (Indapamide): เป็น Thiazide-like diuretic มี metabolic neutral profile ดีกว่า HCTZ และมี vasodilatory effect ร่วมด้วย มี efficacy ในผู้สูงอายุและ isolated systolic hypertension</t>
        </is>
      </c>
      <c r="L5" s="186" t="n"/>
      <c r="M5" s="186" t="inlineStr">
        <is>
          <t>Renal</t>
        </is>
      </c>
      <c r="N5" s="186" t="inlineStr">
        <is>
          <t>Chronic kidney diseases</t>
        </is>
      </c>
      <c r="O5" s="185" t="inlineStr">
        <is>
          <t>Clinic</t>
        </is>
      </c>
      <c r="P5" s="186" t="inlineStr">
        <is>
          <t>ข้อ 3 Pharma Plus เล่มม่วง (เฉลยข้อ ค)</t>
        </is>
      </c>
      <c r="Q5" s="185" t="inlineStr">
        <is>
          <t>แบบฝึกหัด</t>
        </is>
      </c>
      <c r="R5" s="185" t="inlineStr">
        <is>
          <t>เล่มม่วง</t>
        </is>
      </c>
      <c r="S5" s="185" t="n"/>
    </row>
    <row r="6" ht="24" customHeight="1" s="49">
      <c r="A6" s="187" t="n">
        <v>4</v>
      </c>
      <c r="B6" s="18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t>
        </is>
      </c>
      <c r="C6" s="186" t="inlineStr">
        <is>
          <t>ข้อใดไม่ใช่เหตุผลในการเลือกใช้ยาขับปัสสาวะในข้อข้างต้น</t>
        </is>
      </c>
      <c r="D6" s="186" t="n"/>
      <c r="E6" s="186" t="inlineStr">
        <is>
          <t>ลดอาการบวมคั่งน้ำ</t>
        </is>
      </c>
      <c r="F6" s="186" t="inlineStr">
        <is>
          <t>ป้องกัน renal shut down</t>
        </is>
      </c>
      <c r="G6" s="186" t="inlineStr">
        <is>
          <t>ออกฤทธิ์ได้แม้ผู้ป่วยที่ไตบกพร่องในการทำงานอย่างรุนแรง</t>
        </is>
      </c>
      <c r="H6" s="186" t="inlineStr">
        <is>
          <t>ไม่มีผลรบกวนสมดุลกรด-ด่างในร่างกาย</t>
        </is>
      </c>
      <c r="I6" s="188" t="inlineStr">
        <is>
          <t>ออกฤทธิ์เร็วและแรง</t>
        </is>
      </c>
      <c r="J6" s="185" t="inlineStr">
        <is>
          <t>2</t>
        </is>
      </c>
      <c r="K6" s="186" t="inlineStr">
        <is>
          <t>✅ คำตอบที่ถูกต้อง: ข้อ ข. ป้องกัน renal shut down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ไม่ตรงกับข้อบ่งใช้หรือหลักวิชาการตามที่โจทย์กำหนด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ไม่ตรงกับข้อบ่งใช้หรือหลักวิชาการตามที่โจทย์กำหนด
• ข้อ ง. (ไม่มีผลรบกวนสมดุลกรด-ด่างในร่างกาย): ไม่มีผลรบกวนสมดุลกรด-ด่างในร่างกาย ไม่ตรงกับข้อบ่งใช้หรือหลักวิชาการตามที่โจทย์กำหนด
• ข้อ จ. (ออกฤทธิ์เร็วและแรง): ออกฤทธิ์เร็วและแรง ไม่ตรงกับข้อบ่งใช้หรือหลักวิชาการตามที่โจทย์กำหนด</t>
        </is>
      </c>
      <c r="L6" s="186" t="n"/>
      <c r="M6" s="186" t="inlineStr">
        <is>
          <t>Renal</t>
        </is>
      </c>
      <c r="N6" s="186" t="inlineStr">
        <is>
          <t>Chronic kidney diseases</t>
        </is>
      </c>
      <c r="O6" s="185" t="inlineStr">
        <is>
          <t>Clinic</t>
        </is>
      </c>
      <c r="P6" s="186" t="inlineStr">
        <is>
          <t>ข้อ 4 Pharma Plus เล่มม่วง (เฉลยข้อ ข)</t>
        </is>
      </c>
      <c r="Q6" s="185" t="inlineStr">
        <is>
          <t>แบบฝึกหัด</t>
        </is>
      </c>
      <c r="R6" s="185" t="inlineStr">
        <is>
          <t>เล่มม่วง</t>
        </is>
      </c>
      <c r="S6" s="185" t="n"/>
    </row>
    <row r="7" ht="24" customHeight="1" s="49">
      <c r="A7" s="187" t="n">
        <v>5</v>
      </c>
      <c r="B7" s="186" t="n"/>
      <c r="C7" s="186" t="inlineStr">
        <is>
          <t>จงบอกข้อบ่งใช้ของ sodamint® (sodium bicarbonate) ในผู้ป่วยรายนี้</t>
        </is>
      </c>
      <c r="D7" s="186" t="n"/>
      <c r="E7" s="186" t="inlineStr">
        <is>
          <t>Antacid</t>
        </is>
      </c>
      <c r="F7" s="186" t="inlineStr">
        <is>
          <t>Metabolic acidosis</t>
        </is>
      </c>
      <c r="G7" s="186" t="inlineStr">
        <is>
          <t>Alkalinize urine</t>
        </is>
      </c>
      <c r="H7" s="186" t="inlineStr">
        <is>
          <t>Phosphate binder</t>
        </is>
      </c>
      <c r="I7" s="188" t="inlineStr">
        <is>
          <t>Increase absorption of folic acid</t>
        </is>
      </c>
      <c r="J7" s="185" t="inlineStr">
        <is>
          <t>2</t>
        </is>
      </c>
      <c r="K7" s="186" t="inlineStr">
        <is>
          <t>✅ คำตอบที่ถูกต้อง: ข้อ ข. Metabolic acidosis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ไม่ตรงกับข้อบ่งใช้หรือหลักวิชาการตามที่โจทย์กำหนด
• ข้อ ค. (Alkalinize urine): Alkalinize urine ไม่ตรงกับข้อบ่งใช้หรือหลักวิชาการตามที่โจทย์กำหนด
• ข้อ ง. (Phosphate binder): Phosphate binder ไม่ตรงกับข้อบ่งใช้หรือหลักวิชาการตามที่โจทย์กำหนด
• ข้อ จ. (Increase absorption of folic acid): Increase absorption of folic acid ไม่ตรงกับข้อบ่งใช้หรือหลักวิชาการตามที่โจทย์กำหนด</t>
        </is>
      </c>
      <c r="L7" s="186" t="n"/>
      <c r="M7" s="186" t="inlineStr">
        <is>
          <t>Renal</t>
        </is>
      </c>
      <c r="N7" s="186" t="inlineStr">
        <is>
          <t>Fluid &amp; Electrolyte</t>
        </is>
      </c>
      <c r="O7" s="185" t="inlineStr">
        <is>
          <t>Clinic</t>
        </is>
      </c>
      <c r="P7" s="186" t="inlineStr">
        <is>
          <t>ข้อ 5 Pharma Plus เล่มม่วง (เฉลยข้อ ข)</t>
        </is>
      </c>
      <c r="Q7" s="185" t="inlineStr">
        <is>
          <t>แบบฝึกหัด</t>
        </is>
      </c>
      <c r="R7" s="185" t="inlineStr">
        <is>
          <t>เล่มม่วง</t>
        </is>
      </c>
      <c r="S7" s="185" t="n"/>
    </row>
    <row r="8" ht="24" customHeight="1" s="49">
      <c r="A8" s="187" t="n">
        <v>6</v>
      </c>
      <c r="B8" s="186" t="n"/>
      <c r="C8" s="186" t="inlineStr">
        <is>
          <t>ในกรณีที่ห้องยาไม่มี CaCO₃ ยาใดต่อไปนี้ที่ไม่สามารถใช้ทดแทน CaCO₃ ในผู้ป่วยรายนี้ได้</t>
        </is>
      </c>
      <c r="D8" s="186" t="n"/>
      <c r="E8" s="186" t="inlineStr">
        <is>
          <t>Lanthanum carbonate</t>
        </is>
      </c>
      <c r="F8" s="186" t="inlineStr">
        <is>
          <t>Al(OH)₃</t>
        </is>
      </c>
      <c r="G8" s="186" t="inlineStr">
        <is>
          <t>Mg(OH)₂</t>
        </is>
      </c>
      <c r="H8" s="186" t="inlineStr">
        <is>
          <t>Calcium gluconate</t>
        </is>
      </c>
      <c r="I8" s="188" t="inlineStr">
        <is>
          <t>Calcium lactate</t>
        </is>
      </c>
      <c r="J8" s="185" t="inlineStr">
        <is>
          <t>3</t>
        </is>
      </c>
      <c r="K8" s="186" t="inlineStr">
        <is>
          <t>✅ คำตอบที่ถูกต้อง: ข้อ ค. Mg(OH)₂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ไม่ตรงกับข้อบ่งใช้หรือหลักวิชาการตามที่โจทย์กำหนด
• ข้อ ง. (Calcium gluconate): Calcium gluconate ไม่ตรงกับข้อบ่งใช้หรือหลักวิชาการตามที่โจทย์กำหนด
• ข้อ จ. (Calcium lactate): Calcium lactate ไม่ตรงกับข้อบ่งใช้หรือหลักวิชาการตามที่โจทย์กำหนด</t>
        </is>
      </c>
      <c r="L8" s="186" t="n"/>
      <c r="M8" s="186" t="inlineStr">
        <is>
          <t>Renal</t>
        </is>
      </c>
      <c r="N8" s="186" t="inlineStr">
        <is>
          <t>Chronic kidney diseases</t>
        </is>
      </c>
      <c r="O8" s="185" t="inlineStr">
        <is>
          <t>Clinic</t>
        </is>
      </c>
      <c r="P8" s="186" t="inlineStr">
        <is>
          <t>ข้อ 6 Pharma Plus เล่มม่วง (เฉลยข้อ ค)</t>
        </is>
      </c>
      <c r="Q8" s="185" t="inlineStr">
        <is>
          <t>แบบฝึกหัด</t>
        </is>
      </c>
      <c r="R8" s="185" t="inlineStr">
        <is>
          <t>เล่มม่วง</t>
        </is>
      </c>
      <c r="S8" s="185" t="n"/>
    </row>
    <row r="9" ht="24" customHeight="1" s="49">
      <c r="A9" s="187" t="n">
        <v>7</v>
      </c>
      <c r="B9" s="186" t="inlineStr">
        <is>
          <t>ผู้ป่วยมาพบแพทย์์ในเดือนถัดมา พบว่า Hct ลดลงเหลือ 21%, Hb 8 mg/dL แพทย์์จึงสั่งจ่าย Eprex® (erythropoietin) 4,000 u สัปดาห์ละ 2 ครั้ง</t>
        </is>
      </c>
      <c r="C9" s="186" t="inlineStr">
        <is>
          <t>ผู้ป่วยจะรับยาไปฉีดที่โรงพยาบาลชุมชนใกล้บ้าน
เกี่ยวกับ Eprex ข้อต่อไปนี้ไม่ถูกต้อง</t>
        </is>
      </c>
      <c r="D9" s="186" t="n"/>
      <c r="E9" s="186" t="inlineStr">
        <is>
          <t>Eprex ใช้กระตุ้นสร้าง RBC</t>
        </is>
      </c>
      <c r="F9" s="186" t="inlineStr">
        <is>
          <t>Eprex ผลิตด้วยเทคนิค recombination technology</t>
        </is>
      </c>
      <c r="G9" s="186" t="inlineStr">
        <is>
          <t>Eprex ต้องเก็บไว้ที่อุณหภูมิ 2-8°C</t>
        </is>
      </c>
      <c r="H9" s="186" t="inlineStr">
        <is>
          <t>Eprex ใช้ฉีดโดยวิธี IV push เท่านั้น</t>
        </is>
      </c>
      <c r="I9" s="188" t="inlineStr">
        <is>
          <t>Eprex สามารถทำให้เกิดความดันโลหิตสูงได้</t>
        </is>
      </c>
      <c r="J9" s="185" t="inlineStr">
        <is>
          <t>4</t>
        </is>
      </c>
      <c r="K9" s="186" t="inlineStr">
        <is>
          <t>✅ คำตอบที่ถูกต้อง: ข้อ ง. Eprex ใช้ฉีดโดยวิธี IV push เท่านั้น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ไม่ตรงกับข้อบ่งใช้หรือหลักวิชาการตามที่โจทย์กำหนด
• ข้อ ข. (Eprex ผลิตด้วยเทคนิค recombination technology): Eprex ผลิตด้วยเทคนิค recombination technology ไม่ตรงกับข้อบ่งใช้หรือหลักวิชาการตามที่โจทย์กำหนด
• ข้อ ค. (Eprex ต้องเก็บไว้ที่อุณหภูมิ 2-8°C): Eprex ต้องเก็บไว้ที่อุณหภูมิ 2-8°C ไม่ตรงกับข้อบ่งใช้หรือหลักวิชาการตามที่โจทย์กำหนด
• ข้อ จ. (Eprex สามารถทำให้เกิดความดันโลหิตสูงได้): Eprex สามารถทำให้เกิดความดันโลหิตสูงได้ ไม่ตรงกับข้อบ่งใช้หรือหลักวิชาการตามที่โจทย์กำหนด</t>
        </is>
      </c>
      <c r="L9" s="186" t="n"/>
      <c r="M9" s="186" t="inlineStr">
        <is>
          <t>Renal</t>
        </is>
      </c>
      <c r="N9" s="186" t="inlineStr">
        <is>
          <t>Chronic kidney diseases</t>
        </is>
      </c>
      <c r="O9" s="185" t="inlineStr">
        <is>
          <t>Clinic</t>
        </is>
      </c>
      <c r="P9" s="186" t="inlineStr">
        <is>
          <t>ข้อ 7 Pharma Plus เล่มม่วง (เฉลยข้อ ง)</t>
        </is>
      </c>
      <c r="Q9" s="185" t="inlineStr">
        <is>
          <t>แบบฝึกหัด</t>
        </is>
      </c>
      <c r="R9" s="185" t="inlineStr">
        <is>
          <t>เล่มม่วง</t>
        </is>
      </c>
      <c r="S9" s="185" t="n"/>
    </row>
    <row r="10" ht="24" customHeight="1" s="49">
      <c r="A10" s="187" t="n">
        <v>8</v>
      </c>
      <c r="B10" s="186" t="n"/>
      <c r="C10" s="186" t="inlineStr">
        <is>
          <t>คำแนะนำใดที่ไม่เหมาะสมสำหรับผู้ป่วยไตเรื้อรัง</t>
        </is>
      </c>
      <c r="D10" s="186" t="n"/>
      <c r="E10" s="186" t="inlineStr">
        <is>
          <t>ควรรับประทานกล้วย, ส้ม, แตงโม</t>
        </is>
      </c>
      <c r="F10" s="186" t="inlineStr">
        <is>
          <t>ควรจำกัดการดื่มแอลกอฮอล์, น้ำอัดลม</t>
        </is>
      </c>
      <c r="G10" s="186" t="inlineStr">
        <is>
          <t>ควรจำกัดการรับประทานเนื้อสัตว์, เกลือ</t>
        </is>
      </c>
      <c r="H10" s="186" t="inlineStr">
        <is>
          <t>ควรจำกัดอาหารที่มีไขมันสูง</t>
        </is>
      </c>
      <c r="I10" s="188" t="inlineStr">
        <is>
          <t>ควรรับประทานอาหารที่มีเส้นใยสูง</t>
        </is>
      </c>
      <c r="J10" s="185" t="inlineStr">
        <is>
          <t>1</t>
        </is>
      </c>
      <c r="K10" s="186" t="inlineStr">
        <is>
          <t>✅ คำตอบที่ถูกต้อง: ข้อ ก. ควรรับประทานกล้วย, ส้ม, แตงโม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ไม่ตรงกับข้อบ่งใช้หรือหลักวิชาการตามที่โจทย์กำหนด
• ข้อ ค. (ควรจำกัดการรับประทานเนื้อสัตว์, เกลือ): ควรจำกัดการรับประทานเนื้อสัตว์, เกลือ ไม่ตรงกับข้อบ่งใช้หรือหลักวิชาการตามที่โจทย์กำหนด
• ข้อ ง. (ควรจำกัดอาหารที่มีไขมันสูง): ควรจำกัดอาหารที่มีไขมันสูง ไม่ตรงกับข้อบ่งใช้หรือหลักวิชาการตามที่โจทย์กำหนด
• ข้อ จ. (ควรรับประทานอาหารที่มีเส้นใยสูง): ควรรับประทานอาหารที่มีเส้นใยสูง ไม่ตรงกับข้อบ่งใช้หรือหลักวิชาการตามที่โจทย์กำหนด</t>
        </is>
      </c>
      <c r="L10" s="186" t="n"/>
      <c r="M10" s="186" t="inlineStr">
        <is>
          <t>Renal</t>
        </is>
      </c>
      <c r="N10" s="186" t="inlineStr">
        <is>
          <t>Chronic kidney diseases</t>
        </is>
      </c>
      <c r="O10" s="185" t="inlineStr">
        <is>
          <t>Clinic</t>
        </is>
      </c>
      <c r="P10" s="186" t="inlineStr">
        <is>
          <t>ข้อ 8 Pharma Plus เล่มม่วง (เฉลยข้อ ก)</t>
        </is>
      </c>
      <c r="Q10" s="185" t="inlineStr">
        <is>
          <t>แบบฝึกหัด</t>
        </is>
      </c>
      <c r="R10" s="185" t="inlineStr">
        <is>
          <t>เล่มม่วง</t>
        </is>
      </c>
      <c r="S10" s="185" t="n"/>
    </row>
    <row r="11" ht="24" customHeight="1" s="49">
      <c r="A11" s="187" t="n">
        <v>9</v>
      </c>
      <c r="B11" s="186" t="n"/>
      <c r="C11" s="186" t="inlineStr">
        <is>
          <t>ผู้ป่วยมีอาการท้องผูก หลังจากรับประทานยาที่แพทย์์สั่ง ท่านจะแนะนำให้ผู้ป่วยใช้ยาใด ยกเว้น</t>
        </is>
      </c>
      <c r="D11" s="186" t="n"/>
      <c r="E11" s="186" t="inlineStr">
        <is>
          <t>Bisacodyl</t>
        </is>
      </c>
      <c r="F11" s="186" t="inlineStr">
        <is>
          <t>MOM (milk of magnesia)</t>
        </is>
      </c>
      <c r="G11" s="186" t="inlineStr">
        <is>
          <t>Metamucil® (psyllium seed)</t>
        </is>
      </c>
      <c r="H11" s="186" t="inlineStr">
        <is>
          <t>Senokot® (senosides)</t>
        </is>
      </c>
      <c r="I11" s="188" t="inlineStr">
        <is>
          <t>ELPco® (emulsion liquid paraffin compound)</t>
        </is>
      </c>
      <c r="J11" s="185" t="inlineStr">
        <is>
          <t>2</t>
        </is>
      </c>
      <c r="K11" s="186" t="inlineStr">
        <is>
          <t>✅ คำตอบที่ถูกต้อง: ข้อ ข. MOM (milk of magnesia)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ไม่ตรงกับข้อบ่งใช้หรือหลักวิชาการตามที่โจทย์กำหนด
• ข้อ ง. (Senokot® (senosides)): Senokot® (senosides) ไม่ตรงกับข้อบ่งใช้หรือหลักวิชาการตามที่โจทย์กำหนด
• ข้อ จ. (ELPco® (emulsion liquid paraffin compound)): ELPco® (emulsion liquid paraffin compound) ไม่ตรงกับข้อบ่งใช้หรือหลักวิชาการตามที่โจทย์กำหนด</t>
        </is>
      </c>
      <c r="L11" s="186" t="n"/>
      <c r="M11" s="186" t="inlineStr">
        <is>
          <t>Renal</t>
        </is>
      </c>
      <c r="N11" s="186" t="inlineStr">
        <is>
          <t>Chronic kidney diseases</t>
        </is>
      </c>
      <c r="O11" s="185" t="inlineStr">
        <is>
          <t>Clinic</t>
        </is>
      </c>
      <c r="P11" s="186" t="inlineStr">
        <is>
          <t>ข้อ 9 Pharma Plus เล่มม่วง (เฉลยข้อ ข)</t>
        </is>
      </c>
      <c r="Q11" s="185" t="inlineStr">
        <is>
          <t>แบบฝึกหัด</t>
        </is>
      </c>
      <c r="R11" s="185" t="inlineStr">
        <is>
          <t>เล่มม่วง</t>
        </is>
      </c>
      <c r="S11" s="185" t="n"/>
    </row>
    <row r="12" ht="24" customHeight="1" s="49">
      <c r="A12" s="187" t="n">
        <v>10</v>
      </c>
      <c r="B12" s="186" t="inlineStr">
        <is>
          <t>เนื่องจากผู้ป่วยรายนี้มีภาวะ hyperkalemia แพทย์์ต้องการใช้ Kayexalate® เพื่อรักษาภาวะดังกล่าว โดยผสมกับ sorbitol 20%</t>
        </is>
      </c>
      <c r="C12" s="186" t="inlineStr">
        <is>
          <t>แพทย์์ต้องการสั่งจ่าย sorbitol 20% 120 mL โดยเจือจางจาก sorbitol solution 70% จะต้องใช้ sorbitol solution 70% จำนวนเท่าใด</t>
        </is>
      </c>
      <c r="D12" s="186" t="n"/>
      <c r="E12" s="186" t="inlineStr">
        <is>
          <t>24 mL</t>
        </is>
      </c>
      <c r="F12" s="186" t="inlineStr">
        <is>
          <t>34 mL</t>
        </is>
      </c>
      <c r="G12" s="186" t="inlineStr">
        <is>
          <t>54 mL</t>
        </is>
      </c>
      <c r="H12" s="186" t="inlineStr">
        <is>
          <t>68 mL</t>
        </is>
      </c>
      <c r="I12" s="188" t="inlineStr">
        <is>
          <t>86 mL</t>
        </is>
      </c>
      <c r="J12" s="185" t="inlineStr">
        <is>
          <t>2</t>
        </is>
      </c>
      <c r="K12" s="186" t="inlineStr">
        <is>
          <t>✅ คำตอบที่ถูกต้อง: ข้อ ข. 34 mL
🎯 ทำไมข้อนี้ถึงถูก: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ไม่ตรงกับข้อบ่งใช้หรือหลักวิชาการตามที่โจทย์กำหนด
• ข้อ ค. (54 mL): 54 mL ไม่ตรงกับข้อบ่งใช้หรือหลักวิชาการตามที่โจทย์กำหนด
• ข้อ ง. (68 mL): 68 mL ไม่ตรงกับข้อบ่งใช้หรือหลักวิชาการตามที่โจทย์กำหนด
• ข้อ จ. (86 mL): 86 mL ไม่ตรงกับข้อบ่งใช้หรือหลักวิชาการตามที่โจทย์กำหนด</t>
        </is>
      </c>
      <c r="L12" s="186" t="n"/>
      <c r="M12" s="186" t="inlineStr">
        <is>
          <t>Renal</t>
        </is>
      </c>
      <c r="N12" s="186" t="inlineStr">
        <is>
          <t>Fluid &amp; Electrolyte</t>
        </is>
      </c>
      <c r="O12" s="185" t="inlineStr">
        <is>
          <t>Clinic</t>
        </is>
      </c>
      <c r="P12" s="186" t="inlineStr">
        <is>
          <t>ข้อ 10 Pharma Plus เล่มม่วง (เฉลยข้อ ข)</t>
        </is>
      </c>
      <c r="Q12" s="185" t="inlineStr">
        <is>
          <t>แบบฝึกหัด</t>
        </is>
      </c>
      <c r="R12" s="185" t="inlineStr">
        <is>
          <t>เล่มม่วง</t>
        </is>
      </c>
      <c r="S12" s="185" t="n"/>
    </row>
    <row r="13" ht="24" customHeight="1" s="49">
      <c r="A13" s="187" t="n">
        <v>11</v>
      </c>
      <c r="B13" s="186" t="n"/>
      <c r="C13" s="186" t="inlineStr">
        <is>
          <t>ผู้ป่วยต้องการดื่มน้ำผลไม้ น้ำผลไม้ชนิดใดต่อไปนี้สามารถแนะนำให้ผู้ป่วยรับประทานได้</t>
        </is>
      </c>
      <c r="D13" s="186" t="n"/>
      <c r="E13" s="186" t="inlineStr">
        <is>
          <t>น้ำลูกยอ</t>
        </is>
      </c>
      <c r="F13" s="186" t="inlineStr">
        <is>
          <t>น้ำส้ม</t>
        </is>
      </c>
      <c r="G13" s="186" t="inlineStr">
        <is>
          <t>น้ำแตงโม</t>
        </is>
      </c>
      <c r="H13" s="186" t="inlineStr">
        <is>
          <t>น้ำกระเจี๊ยบ</t>
        </is>
      </c>
      <c r="I13" s="188" t="inlineStr">
        <is>
          <t>น้ำกล้วยหอมปั่น</t>
        </is>
      </c>
      <c r="J13" s="185" t="inlineStr">
        <is>
          <t>3</t>
        </is>
      </c>
      <c r="K13" s="186" t="inlineStr">
        <is>
          <t>✅ คำตอบที่ถูกต้อง: ข้อ ค. น้ำแตงโม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ไม่ตรงกับข้อบ่งใช้หรือหลักวิชาการตามที่โจทย์กำหนด
• ข้อ ข. (น้ำส้ม): น้ำส้ม ไม่ตรงกับข้อบ่งใช้หรือหลักวิชาการตามที่โจทย์กำหนด
• ข้อ ง. (น้ำกระเจี๊ยบ): น้ำกระเจี๊ยบ ไม่ตรงกับข้อบ่งใช้หรือหลักวิชาการตามที่โจทย์กำหนด
• ข้อ จ. (น้ำกล้วยหอมปั่น): น้ำกล้วยหอมปั่น ไม่ตรงกับข้อบ่งใช้หรือหลักวิชาการตามที่โจทย์กำหนด</t>
        </is>
      </c>
      <c r="L13" s="186" t="n"/>
      <c r="M13" s="186" t="inlineStr">
        <is>
          <t>Renal</t>
        </is>
      </c>
      <c r="N13" s="186" t="inlineStr">
        <is>
          <t>Chronic kidney diseases</t>
        </is>
      </c>
      <c r="O13" s="185" t="inlineStr">
        <is>
          <t>Clinic</t>
        </is>
      </c>
      <c r="P13" s="186" t="inlineStr">
        <is>
          <t>ข้อ 11 Pharma Plus เล่มม่วง (เฉลยข้อ ค)</t>
        </is>
      </c>
      <c r="Q13" s="185" t="inlineStr">
        <is>
          <t>แบบฝึกหัด</t>
        </is>
      </c>
      <c r="R13" s="185" t="inlineStr">
        <is>
          <t>เล่มม่วง</t>
        </is>
      </c>
      <c r="S13" s="185" t="n"/>
    </row>
    <row r="14" ht="24" customHeight="1" s="49">
      <c r="A14" s="187" t="n">
        <v>12</v>
      </c>
      <c r="B14" s="186" t="n"/>
      <c r="C14" s="186" t="inlineStr">
        <is>
          <t>ผู้ป่วยมาพบแพทย์์ด้วยอาการไอแห้ง ไม่มีน้ำมูก ไม่มีไข้ ท่านคิดว่าน่าจะเกิดจากยาตัวใด</t>
        </is>
      </c>
      <c r="D14" s="186" t="n"/>
      <c r="E14" s="186" t="inlineStr">
        <is>
          <t>Sodamint</t>
        </is>
      </c>
      <c r="F14" s="186" t="inlineStr">
        <is>
          <t>Enalapril</t>
        </is>
      </c>
      <c r="G14" s="186" t="inlineStr">
        <is>
          <t>CaCO3</t>
        </is>
      </c>
      <c r="H14" s="186" t="inlineStr">
        <is>
          <t>Folic acid</t>
        </is>
      </c>
      <c r="I14" s="188" t="inlineStr">
        <is>
          <t>1alpha-VitD3</t>
        </is>
      </c>
      <c r="J14" s="185" t="inlineStr">
        <is>
          <t>2</t>
        </is>
      </c>
      <c r="K14" s="186" t="inlineStr">
        <is>
          <t>✅ คำตอบที่ถูกต้อง: ข้อ ข. Enalapril
🎯 ทำไมข้อนี้ถึงถูก: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ไม่ตรงกับข้อบ่งใช้หรือหลักวิชาการตามที่โจทย์กำหนด
• ข้อ ค. (CaCO3): CaCO3 ไม่ตรงกับข้อบ่งใช้หรือหลักวิชาการตามที่โจทย์กำหนด
• ข้อ ง. (Folic acid): Folic acid ไม่ตรงกับข้อบ่งใช้หรือหลักวิชาการตามที่โจทย์กำหนด
• ข้อ จ. (1alpha-VitD3): 1alpha-VitD3 ไม่ตรงกับข้อบ่งใช้หรือหลักวิชาการตามที่โจทย์กำหนด</t>
        </is>
      </c>
      <c r="L14" s="186" t="n"/>
      <c r="M14" s="186" t="inlineStr">
        <is>
          <t>Renal</t>
        </is>
      </c>
      <c r="N14" s="186" t="inlineStr">
        <is>
          <t>Chronic kidney diseases</t>
        </is>
      </c>
      <c r="O14" s="185" t="inlineStr">
        <is>
          <t>Clinic</t>
        </is>
      </c>
      <c r="P14" s="186" t="inlineStr">
        <is>
          <t>ข้อ 12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D15" s="186" t="n"/>
      <c r="E15" s="186" t="inlineStr">
        <is>
          <t>Prednisolone</t>
        </is>
      </c>
      <c r="F15" s="186" t="inlineStr">
        <is>
          <t>Cyclosporine</t>
        </is>
      </c>
      <c r="G15" s="186" t="inlineStr">
        <is>
          <t>Tacrolimus</t>
        </is>
      </c>
      <c r="H15" s="186" t="inlineStr">
        <is>
          <t>Leucovorin</t>
        </is>
      </c>
      <c r="I15" s="188" t="inlineStr">
        <is>
          <t>Mycophenolate mofetil</t>
        </is>
      </c>
      <c r="J15" s="185" t="inlineStr">
        <is>
          <t>4</t>
        </is>
      </c>
      <c r="K15" s="186" t="inlineStr">
        <is>
          <t>✅ คำตอบที่ถูกต้อง: ข้อ ง. Leucovorin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ไม่ตรงกับข้อบ่งใช้หรือหลักวิชาการตามที่โจทย์กำหนด
• ข้อ ค. (Tacrolimus): Tacrolimus ไม่ตรงกับข้อบ่งใช้หรือหลักวิชาการตามที่โจทย์กำหนด
• ข้อ จ. (Mycophenolate mofetil): Mycophenolate mofetil ไม่ตรงกับข้อบ่งใช้หรือหลักวิชาการตามที่โจทย์กำหนด</t>
        </is>
      </c>
      <c r="L15" s="186" t="n"/>
      <c r="M15" s="186" t="inlineStr">
        <is>
          <t>Renal</t>
        </is>
      </c>
      <c r="N15" s="186" t="inlineStr">
        <is>
          <t>Chronic kidney diseases</t>
        </is>
      </c>
      <c r="O15" s="185" t="inlineStr">
        <is>
          <t>Clinic</t>
        </is>
      </c>
      <c r="P15" s="186" t="inlineStr">
        <is>
          <t>ข้อ 13 Pharma Plus เล่มม่วง (เฉลยข้อ ง)</t>
        </is>
      </c>
      <c r="Q15" s="185" t="inlineStr">
        <is>
          <t>แบบฝึกหัด</t>
        </is>
      </c>
      <c r="R15" s="185" t="inlineStr">
        <is>
          <t>เล่มม่วง</t>
        </is>
      </c>
      <c r="S15" s="185" t="n"/>
    </row>
    <row r="16" ht="24" customHeight="1" s="49">
      <c r="A16" s="187" t="n">
        <v>14</v>
      </c>
      <c r="B16" s="18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t>
        </is>
      </c>
      <c r="C16" s="186" t="inlineStr">
        <is>
          <t>ผู้ป่วยรายนี้มีค่า creatinine clearance ประมาณเท่าไร</t>
        </is>
      </c>
      <c r="D16" s="186" t="n"/>
      <c r="E16" s="186" t="inlineStr">
        <is>
          <t>10 mL/min</t>
        </is>
      </c>
      <c r="F16" s="186" t="inlineStr">
        <is>
          <t>15 mL/min</t>
        </is>
      </c>
      <c r="G16" s="186" t="inlineStr">
        <is>
          <t>20 mL/min</t>
        </is>
      </c>
      <c r="H16" s="186" t="inlineStr">
        <is>
          <t>25 mL/min</t>
        </is>
      </c>
      <c r="I16" s="188" t="inlineStr">
        <is>
          <t>30 mL/min</t>
        </is>
      </c>
      <c r="J16" s="185" t="inlineStr">
        <is>
          <t>4</t>
        </is>
      </c>
      <c r="K16" s="186" t="inlineStr">
        <is>
          <t>✅ คำตอบที่ถูกต้อง: ข้อ ง. 25 mL/min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ไม่ตรงกับข้อบ่งใช้หรือหลักวิชาการตามที่โจทย์กำหนด
• ข้อ ข. (15 mL/min): 15 mL/min ไม่ตรงกับข้อบ่งใช้หรือหลักวิชาการตามที่โจทย์กำหนด
• ข้อ ค. (20 mL/min): 20 mL/min ไม่ตรงกับข้อบ่งใช้หรือหลักวิชาการตามที่โจทย์กำหนด
• ข้อ จ. (30 mL/min): 30 mL/min ไม่ตรงกับข้อบ่งใช้หรือหลักวิชาการตามที่โจทย์กำหนด</t>
        </is>
      </c>
      <c r="L16" s="186" t="n"/>
      <c r="M16" s="186" t="inlineStr">
        <is>
          <t>Renal</t>
        </is>
      </c>
      <c r="N16" s="186" t="inlineStr">
        <is>
          <t>Chronic kidney diseases</t>
        </is>
      </c>
      <c r="O16" s="185" t="inlineStr">
        <is>
          <t>Clinic</t>
        </is>
      </c>
      <c r="P16" s="186" t="inlineStr">
        <is>
          <t>ข้อ 14 Pharma Plus เล่มม่วง (เฉลยข้อ ง)</t>
        </is>
      </c>
      <c r="Q16" s="185" t="inlineStr">
        <is>
          <t>แบบฝึกหัด</t>
        </is>
      </c>
      <c r="R16" s="185" t="inlineStr">
        <is>
          <t>เล่มม่วง</t>
        </is>
      </c>
      <c r="S16" s="185" t="n"/>
    </row>
    <row r="17" ht="24" customHeight="1" s="49">
      <c r="A17" s="187" t="n">
        <v>15</v>
      </c>
      <c r="B17" s="18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t>
        </is>
      </c>
      <c r="C17" s="186" t="inlineStr">
        <is>
          <t>ท่านคิดว่า อะไรคือสาเหตุของ acute renal failure ในผู้ป่วยรายนี้</t>
        </is>
      </c>
      <c r="D17" s="186" t="n"/>
      <c r="E17" s="186" t="inlineStr">
        <is>
          <t>Hypovolemia</t>
        </is>
      </c>
      <c r="F17" s="186" t="inlineStr">
        <is>
          <t>Bleeding</t>
        </is>
      </c>
      <c r="G17" s="186" t="inlineStr">
        <is>
          <t>Rhabdomyolysis</t>
        </is>
      </c>
      <c r="H17" s="186" t="inlineStr">
        <is>
          <t>ได้รับยา nephrotoxic</t>
        </is>
      </c>
      <c r="I17" s="188" t="inlineStr">
        <is>
          <t>นิ่ว</t>
        </is>
      </c>
      <c r="J17" s="185" t="inlineStr">
        <is>
          <t>3</t>
        </is>
      </c>
      <c r="K17" s="186" t="inlineStr">
        <is>
          <t>✅ คำตอบที่ถูกต้อง: ข้อ ค. Rhabdomyolysis
🎯 ทำไมข้อนี้ถึงถูก: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ไม่ตรงกับข้อบ่งใช้หรือหลักวิชาการตามที่โจทย์กำหนด
• ข้อ ข. (Bleeding): Bleeding ไม่ตรงกับข้อบ่งใช้หรือหลักวิชาการตามที่โจทย์กำหนด
• ข้อ ง. (ได้รับยา nephrotoxic): ได้รับยา nephrotoxic ไม่ตรงกับข้อบ่งใช้หรือหลักวิชาการตามที่โจทย์กำหนด
• ข้อ จ. (นิ่ว): นิ่ว ไม่ตรงกับข้อบ่งใช้หรือหลักวิชาการตามที่โจทย์กำหนด</t>
        </is>
      </c>
      <c r="L17" s="186" t="n"/>
      <c r="M17" s="186" t="inlineStr">
        <is>
          <t>Renal</t>
        </is>
      </c>
      <c r="N17" s="186" t="inlineStr">
        <is>
          <t>Chronic kidney diseases</t>
        </is>
      </c>
      <c r="O17" s="185" t="inlineStr">
        <is>
          <t>Clinic</t>
        </is>
      </c>
      <c r="P17" s="186" t="inlineStr">
        <is>
          <t>ข้อ 15 Pharma Plus เล่มม่วง (เฉลยข้อ ค)</t>
        </is>
      </c>
      <c r="Q17" s="185" t="inlineStr">
        <is>
          <t>แบบฝึกหัด</t>
        </is>
      </c>
      <c r="R17" s="185" t="inlineStr">
        <is>
          <t>เล่มม่วง</t>
        </is>
      </c>
      <c r="S17" s="185" t="n"/>
    </row>
    <row r="18" ht="24" customHeight="1" s="49">
      <c r="A18" s="187" t="n">
        <v>16</v>
      </c>
      <c r="B18" s="186" t="n"/>
      <c r="C18" s="186" t="inlineStr">
        <is>
          <t>ภาวะ oliguria คือข้อใด</t>
        </is>
      </c>
      <c r="D18" s="186" t="n"/>
      <c r="E18" s="186" t="inlineStr">
        <is>
          <t>ภาวะปัสสาวะมากกว่าปกติ</t>
        </is>
      </c>
      <c r="F18" s="186" t="inlineStr">
        <is>
          <t>ภาวะปัสสาวะน้อยกว่าปกติ</t>
        </is>
      </c>
      <c r="G18" s="186" t="inlineStr">
        <is>
          <t>ภาวะปัสสาวะใกล้เคียงกับปกติ</t>
        </is>
      </c>
      <c r="H18" s="186" t="inlineStr">
        <is>
          <t>ภาวะเม็ดเลือดในปัสสาวะ</t>
        </is>
      </c>
      <c r="I18" s="188" t="inlineStr">
        <is>
          <t>ภาวะโปรตีนในปัสสาวะ</t>
        </is>
      </c>
      <c r="J18" s="185" t="inlineStr">
        <is>
          <t>2</t>
        </is>
      </c>
      <c r="K18" s="186" t="inlineStr">
        <is>
          <t>✅ คำตอบที่ถูกต้อง: ข้อ ข. ภาวะปัสสาวะน้อยกว่าปกติ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ไม่ตรงกับข้อบ่งใช้หรือหลักวิชาการตามที่โจทย์กำหนด
• ข้อ ค. (ภาวะปัสสาวะใกล้เคียงกับปกติ): ภาวะปัสสาวะใกล้เคียงกับปกติ ไม่ตรงกับข้อบ่งใช้หรือหลักวิชาการตามที่โจทย์กำหนด
• ข้อ ง. (ภาวะเม็ดเลือดในปัสสาวะ): ภาวะเม็ดเลือดในปัสสาวะ ไม่ตรงกับข้อบ่งใช้หรือหลักวิชาการตามที่โจทย์กำหนด
• ข้อ จ. (ภาวะโปรตีนในปัสสาวะ): ภาวะโปรตีนในปัสสาวะ ไม่ตรงกับข้อบ่งใช้หรือหลักวิชาการตามที่โจทย์กำหนด</t>
        </is>
      </c>
      <c r="L18" s="186" t="n"/>
      <c r="M18" s="186" t="inlineStr">
        <is>
          <t>Renal</t>
        </is>
      </c>
      <c r="N18" s="186" t="inlineStr">
        <is>
          <t>Chronic kidney diseases</t>
        </is>
      </c>
      <c r="O18" s="185" t="inlineStr">
        <is>
          <t>Clinic</t>
        </is>
      </c>
      <c r="P18" s="186" t="inlineStr">
        <is>
          <t>ข้อ 16 Pharma Plus เล่มม่วง (เฉลยข้อ ข)</t>
        </is>
      </c>
      <c r="Q18" s="185" t="inlineStr">
        <is>
          <t>แบบฝึกหัด</t>
        </is>
      </c>
      <c r="R18" s="185" t="inlineStr">
        <is>
          <t>เล่มม่วง</t>
        </is>
      </c>
      <c r="S18" s="185" t="n"/>
    </row>
    <row r="19" ht="24" customHeight="1" s="49">
      <c r="A19" s="187" t="n">
        <v>17</v>
      </c>
      <c r="B19" s="186" t="n"/>
      <c r="C19" s="186" t="inlineStr">
        <is>
          <t>อาการข้างต้น อาจเกิดได้จากยาในข้อใด</t>
        </is>
      </c>
      <c r="D19" s="186" t="n"/>
      <c r="E19" s="186" t="inlineStr">
        <is>
          <t>Atenolol</t>
        </is>
      </c>
      <c r="F19" s="186" t="inlineStr">
        <is>
          <t>Simvastatin</t>
        </is>
      </c>
      <c r="G19" s="186" t="inlineStr">
        <is>
          <t>Aspirin</t>
        </is>
      </c>
      <c r="H19" s="186" t="inlineStr">
        <is>
          <t>Hydralazine</t>
        </is>
      </c>
      <c r="I19" s="188" t="inlineStr">
        <is>
          <t>Felodipine</t>
        </is>
      </c>
      <c r="J19" s="185" t="inlineStr">
        <is>
          <t>2</t>
        </is>
      </c>
      <c r="K19" s="186" t="inlineStr">
        <is>
          <t>✅ คำตอบที่ถูกต้อง: ข้อ ข. Simvastatin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ไม่ตรงกับข้อบ่งใช้หรือหลักวิชาการตามที่โจทย์กำหนด</t>
        </is>
      </c>
      <c r="L19" s="186" t="n"/>
      <c r="M19" s="186" t="inlineStr">
        <is>
          <t>Renal</t>
        </is>
      </c>
      <c r="N19" s="186" t="inlineStr">
        <is>
          <t>Chronic kidney diseases</t>
        </is>
      </c>
      <c r="O19" s="185" t="inlineStr">
        <is>
          <t>Clinic</t>
        </is>
      </c>
      <c r="P19" s="186" t="inlineStr">
        <is>
          <t>ข้อ 17 Pharma Plus เล่มม่วง (เฉลยข้อ ข)</t>
        </is>
      </c>
      <c r="Q19" s="185" t="inlineStr">
        <is>
          <t>แบบฝึกหัด</t>
        </is>
      </c>
      <c r="R19" s="185" t="inlineStr">
        <is>
          <t>เล่มม่วง</t>
        </is>
      </c>
      <c r="S19" s="185" t="n"/>
    </row>
    <row r="20" ht="24" customHeight="1" s="49">
      <c r="A20" s="187" t="n">
        <v>18</v>
      </c>
      <c r="B20" s="186" t="n"/>
      <c r="C20" s="186" t="inlineStr">
        <is>
          <t>ในภาวะข้างต้น ผู้ป่วยควรได้รับการรักษาในข้อมากที่สุด ในการปรับสมดุลอิเล็กโทรไลต์</t>
        </is>
      </c>
      <c r="D20" s="186" t="n"/>
      <c r="E20" s="186" t="inlineStr">
        <is>
          <t>Dextrose + insulin</t>
        </is>
      </c>
      <c r="F20" s="186" t="inlineStr">
        <is>
          <t>Erythropoietin</t>
        </is>
      </c>
      <c r="G20" s="186" t="inlineStr">
        <is>
          <t>Sodium bicarbonate</t>
        </is>
      </c>
      <c r="H20" s="186" t="inlineStr">
        <is>
          <t>Calcitriol</t>
        </is>
      </c>
      <c r="I20" s="188" t="inlineStr">
        <is>
          <t>Calcium carbonate</t>
        </is>
      </c>
      <c r="J20" s="185" t="inlineStr">
        <is>
          <t>1</t>
        </is>
      </c>
      <c r="K20" s="186" t="inlineStr">
        <is>
          <t>✅ คำตอบที่ถูกต้อง: ข้อ ก. Dextrose + insulin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ไม่ตรงกับข้อบ่งใช้หรือหลักวิชาการตามที่โจทย์กำหนด
• ข้อ จ. (Calcium carbonate): เป็น Phosphate binder สำหรับ CKD ต้องเคี้ยวพร้อมอาหารเพื่อจับฟอสเฟตในทางเดินอาหาร และทำหน้าที่เสริมแคลเซียม</t>
        </is>
      </c>
      <c r="L20" s="186" t="n"/>
      <c r="M20" s="186" t="inlineStr">
        <is>
          <t>Renal</t>
        </is>
      </c>
      <c r="N20" s="186" t="inlineStr">
        <is>
          <t>Chronic kidney diseases</t>
        </is>
      </c>
      <c r="O20" s="185" t="inlineStr">
        <is>
          <t>Clinic</t>
        </is>
      </c>
      <c r="P20" s="186" t="inlineStr">
        <is>
          <t>ข้อ 18 Pharma Plus เล่มม่วง (เฉลยข้อ ก)</t>
        </is>
      </c>
      <c r="Q20" s="185" t="inlineStr">
        <is>
          <t>แบบฝึกหัด</t>
        </is>
      </c>
      <c r="R20" s="185" t="inlineStr">
        <is>
          <t>เล่มม่วง</t>
        </is>
      </c>
      <c r="S20" s="185" t="n"/>
    </row>
    <row r="21" ht="24" customHeight="1" s="49">
      <c r="A21" s="187" t="n">
        <v>19</v>
      </c>
      <c r="B21" s="186" t="n"/>
      <c r="C21" s="186" t="inlineStr">
        <is>
          <t>ข้อใดเป็นผลกระทบเกี่ยวกับสมดุลอิเล็กโทรไลต์จากการใช้ยา oral corticosteroids</t>
        </is>
      </c>
      <c r="D21" s="186" t="n"/>
      <c r="E21" s="186" t="inlineStr">
        <is>
          <t>Hyperkalemia</t>
        </is>
      </c>
      <c r="F21" s="186" t="inlineStr">
        <is>
          <t>Hyponatremia</t>
        </is>
      </c>
      <c r="G21" s="186" t="inlineStr">
        <is>
          <t>Hypocalcemia</t>
        </is>
      </c>
      <c r="H21" s="186" t="inlineStr">
        <is>
          <t>Hypokalemia</t>
        </is>
      </c>
      <c r="I21" s="188" t="inlineStr">
        <is>
          <t>Hyperchloremic</t>
        </is>
      </c>
      <c r="J21" s="185" t="inlineStr">
        <is>
          <t>4</t>
        </is>
      </c>
      <c r="K21" s="186" t="inlineStr">
        <is>
          <t>✅ คำตอบที่ถูกต้อง: ข้อ ง. Hypokalemia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ไม่ตรงกับข้อบ่งใช้หรือหลักวิชาการตามที่โจทย์กำหนด
• ข้อ ข. (Hyponatremia): Hyponatremia ไม่ตรงกับข้อบ่งใช้หรือหลักวิชาการตามที่โจทย์กำหนด
• ข้อ ค. (Hypocalcemia): Hypocalcemia ไม่ตรงกับข้อบ่งใช้หรือหลักวิชาการตามที่โจทย์กำหนด
• ข้อ จ. (Hyperchloremic): Hyperchloremic ไม่ตรงกับข้อบ่งใช้หรือหลักวิชาการตามที่โจทย์กำหนด</t>
        </is>
      </c>
      <c r="L21" s="186" t="n"/>
      <c r="M21" s="186" t="inlineStr">
        <is>
          <t>Renal</t>
        </is>
      </c>
      <c r="N21" s="186" t="inlineStr">
        <is>
          <t>Fluid &amp; Electrolyte</t>
        </is>
      </c>
      <c r="O21" s="185" t="inlineStr">
        <is>
          <t>Clinic</t>
        </is>
      </c>
      <c r="P21" s="186" t="inlineStr">
        <is>
          <t>ข้อ 19 Pharma Plus เล่มม่วง (เฉลยข้อ ง)</t>
        </is>
      </c>
      <c r="Q21" s="185" t="inlineStr">
        <is>
          <t>แบบฝึกหัด</t>
        </is>
      </c>
      <c r="R21" s="185" t="inlineStr">
        <is>
          <t>เล่มม่วง</t>
        </is>
      </c>
      <c r="S21" s="185" t="n"/>
    </row>
    <row r="22" ht="24" customHeight="1" s="49">
      <c r="A22" s="187" t="n">
        <v>20</v>
      </c>
      <c r="B22" s="186"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t>
        </is>
      </c>
      <c r="C22" s="186" t="inlineStr">
        <is>
          <t>ข้อใดเป็นสาเหตุการเกิดโรคไตวายเรื้อรังในผู้ป่วยรายนี้</t>
        </is>
      </c>
      <c r="D22" s="186" t="n"/>
      <c r="E22" s="186" t="inlineStr">
        <is>
          <t>ผู้ป่วยเป็นโรคความดันโลหิตสูงและเบาหวาน</t>
        </is>
      </c>
      <c r="F22" s="186" t="inlineStr">
        <is>
          <t>ผู้ป่วยเป็นโรคเกาต์</t>
        </is>
      </c>
      <c r="G22" s="186" t="inlineStr">
        <is>
          <t>สูบบุหรี่วันละ 1 ซอง</t>
        </is>
      </c>
      <c r="H22" s="186" t="inlineStr">
        <is>
          <t>ไม่ค่อยออกกำลังกาย</t>
        </is>
      </c>
      <c r="I22" s="188" t="inlineStr">
        <is>
          <t>มีอาชีพเป็นทนาย</t>
        </is>
      </c>
      <c r="J22" s="185" t="inlineStr">
        <is>
          <t>1</t>
        </is>
      </c>
      <c r="K22" s="186" t="inlineStr">
        <is>
          <t>✅ คำตอบที่ถูกต้อง: ข้อ ก. ผู้ป่วยเป็นโรคความดันโลหิตสูงและเบาหวาน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ไม่ตรงกับข้อบ่งใช้หรือหลักวิชาการตามที่โจทย์กำหนด
• ข้อ ค. (สูบบุหรี่วันละ 1 ซอง): สูบบุหรี่วันละ 1 ซอง ไม่ตรงกับข้อบ่งใช้หรือหลักวิชาการตามที่โจทย์กำหนด
• ข้อ ง. (ไม่ค่อยออกกำลังกาย): ไม่ค่อยออกกำลังกาย ไม่ตรงกับข้อบ่งใช้หรือหลักวิชาการตามที่โจทย์กำหนด
• ข้อ จ. (มีอาชีพเป็นทนาย): มีอาชีพเป็นทนาย ไม่ตรงกับข้อบ่งใช้หรือหลักวิชาการตามที่โจทย์กำหนด</t>
        </is>
      </c>
      <c r="L22" s="186" t="n"/>
      <c r="M22" s="186" t="inlineStr">
        <is>
          <t>Renal</t>
        </is>
      </c>
      <c r="N22" s="186" t="inlineStr">
        <is>
          <t>Chronic kidney diseases</t>
        </is>
      </c>
      <c r="O22" s="185" t="inlineStr">
        <is>
          <t>Clinic</t>
        </is>
      </c>
      <c r="P22" s="186" t="inlineStr">
        <is>
          <t>ข้อ 20 Pharma Plus เล่มม่วง (เฉลยข้อ ก)</t>
        </is>
      </c>
      <c r="Q22" s="185" t="inlineStr">
        <is>
          <t>แบบฝึกหัด</t>
        </is>
      </c>
      <c r="R22" s="185" t="inlineStr">
        <is>
          <t>เล่มม่วง</t>
        </is>
      </c>
      <c r="S22" s="185" t="n"/>
    </row>
    <row r="23" ht="24" customHeight="1" s="49">
      <c r="A23" s="187" t="n">
        <v>21</v>
      </c>
      <c r="B23" s="186" t="n"/>
      <c r="C23" s="186" t="inlineStr">
        <is>
          <t>ผู้ป่วยมีภาวะ fluid retention ควรได้รับยาใด</t>
        </is>
      </c>
      <c r="D23" s="186" t="n"/>
      <c r="E23" s="186" t="inlineStr">
        <is>
          <t>HCTZ</t>
        </is>
      </c>
      <c r="F23" s="186" t="inlineStr">
        <is>
          <t>Amirolide</t>
        </is>
      </c>
      <c r="G23" s="186" t="inlineStr">
        <is>
          <t>Furosemide</t>
        </is>
      </c>
      <c r="H23" s="186" t="inlineStr">
        <is>
          <t>Acetazolamide</t>
        </is>
      </c>
      <c r="I23" s="188" t="inlineStr">
        <is>
          <t>HCTZ+Amirolide</t>
        </is>
      </c>
      <c r="J23" s="185" t="inlineStr">
        <is>
          <t>3</t>
        </is>
      </c>
      <c r="K23" s="186" t="inlineStr">
        <is>
          <t>✅ คำตอบที่ถูกต้อง: ข้อ ค. Furosemide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ไม่ตรงกับข้อบ่งใช้หรือหลักวิชาการตามที่โจทย์กำหนด
• ข้อ ข. (Amirolide): Amirolide ไม่ตรงกับข้อบ่งใช้หรือหลักวิชาการตามที่โจทย์กำหนด
• ข้อ ง. (Acetazolamide): Acetazolamide ไม่ตรงกับข้อบ่งใช้หรือหลักวิชาการตามที่โจทย์กำหนด
• ข้อ จ. (HCTZ+Amirolide): HCTZ+Amirolide ไม่ตรงกับข้อบ่งใช้หรือหลักวิชาการตามที่โจทย์กำหนด</t>
        </is>
      </c>
      <c r="L23" s="186" t="n"/>
      <c r="M23" s="186" t="inlineStr">
        <is>
          <t>Renal</t>
        </is>
      </c>
      <c r="N23" s="186" t="inlineStr">
        <is>
          <t>Chronic kidney diseases</t>
        </is>
      </c>
      <c r="O23" s="185" t="inlineStr">
        <is>
          <t>Clinic</t>
        </is>
      </c>
      <c r="P23" s="186" t="inlineStr">
        <is>
          <t>ข้อ 21 Pharma Plus เล่มม่วง (เฉลยข้อ ค)</t>
        </is>
      </c>
      <c r="Q23" s="185" t="inlineStr">
        <is>
          <t>แบบฝึกหัด</t>
        </is>
      </c>
      <c r="R23" s="185" t="inlineStr">
        <is>
          <t>เล่มม่วง</t>
        </is>
      </c>
      <c r="S23" s="185" t="n"/>
    </row>
    <row r="24" ht="24" customHeight="1" s="49">
      <c r="A24" s="187" t="n">
        <v>22</v>
      </c>
      <c r="B24" s="186" t="n"/>
      <c r="C24" s="186"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D24" s="186" t="n"/>
      <c r="E24" s="186" t="inlineStr">
        <is>
          <t>ไตวายเฉียบพลัน จากยา enalapril</t>
        </is>
      </c>
      <c r="F24" s="186" t="inlineStr">
        <is>
          <t>ไตวายเฉียบพลัน จากยา hydrochlorothiazide</t>
        </is>
      </c>
      <c r="G24" s="186" t="inlineStr">
        <is>
          <t>ไตวายเฉียบพลัน จากภาวะ dehydration</t>
        </is>
      </c>
      <c r="H24" s="186" t="inlineStr">
        <is>
          <t>ไตวายเรื้อรัง จากโรคความดันโลหิตสูง</t>
        </is>
      </c>
      <c r="I24" s="188" t="inlineStr">
        <is>
          <t>ไตวายเรื้อรัง จากการมีนิ่วอุดตันในท่อไต</t>
        </is>
      </c>
      <c r="J24" s="185" t="inlineStr">
        <is>
          <t>4</t>
        </is>
      </c>
      <c r="K24" s="186" t="inlineStr">
        <is>
          <t>✅ คำตอบที่ถูกต้อง: ข้อ ง. ไตวายเรื้อรัง จากโรคความดันโลหิตสูง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ไม่ตรงกับข้อบ่งใช้หรือหลักวิชาการตามที่โจทย์กำหนด
• ข้อ จ. (ไตวายเรื้อรัง จากการมีนิ่วอุดตันในท่อไต): ไตวายเรื้อรัง จากการมีนิ่วอุดตันในท่อไต ไม่ตรงกับข้อบ่งใช้หรือหลักวิชาการตามที่โจทย์กำหนด</t>
        </is>
      </c>
      <c r="L24" s="186" t="n"/>
      <c r="M24" s="186" t="inlineStr">
        <is>
          <t>Renal</t>
        </is>
      </c>
      <c r="N24" s="186" t="inlineStr">
        <is>
          <t>Chronic kidney diseases</t>
        </is>
      </c>
      <c r="O24" s="185" t="inlineStr">
        <is>
          <t>Clinic</t>
        </is>
      </c>
      <c r="P24" s="186" t="inlineStr">
        <is>
          <t>ข้อ 22 Pharma Plus เล่มม่วง (เฉลยข้อ ง)</t>
        </is>
      </c>
      <c r="Q24" s="185" t="inlineStr">
        <is>
          <t>แบบฝึกหัด</t>
        </is>
      </c>
      <c r="R24" s="185" t="inlineStr">
        <is>
          <t>เล่มม่วง</t>
        </is>
      </c>
      <c r="S24" s="185" t="n"/>
    </row>
    <row r="25" ht="24" customHeight="1" s="49">
      <c r="A25" s="187" t="n">
        <v>23</v>
      </c>
      <c r="B25" s="186" t="n"/>
      <c r="C25" s="186" t="inlineStr">
        <is>
          <t>Hydrochlorothiazide (HCTZ) ออกฤทธิ์ยับยั้งกระบวนการในข้อใด</t>
        </is>
      </c>
      <c r="D25" s="186" t="n"/>
      <c r="E25" s="186" t="inlineStr">
        <is>
          <t>Vasopressin's action</t>
        </is>
      </c>
      <c r="F25" s="186" t="inlineStr">
        <is>
          <t>Reabsorption of Na⁺</t>
        </is>
      </c>
      <c r="G25" s="186" t="inlineStr">
        <is>
          <t>Na⁺/K⁺/2Cl⁻ symporter</t>
        </is>
      </c>
      <c r="H25" s="186" t="inlineStr">
        <is>
          <t>Na⁺/K⁺ exchanger</t>
        </is>
      </c>
      <c r="I25" s="188" t="inlineStr">
        <is>
          <t>Reabsorption by Na⁺/Cl⁻ symporter</t>
        </is>
      </c>
      <c r="J25" s="185" t="inlineStr">
        <is>
          <t>5</t>
        </is>
      </c>
      <c r="K25" s="186" t="inlineStr">
        <is>
          <t>✅ คำตอบที่ถูกต้อง: ข้อ จ. Reabsorption by Na⁺/Cl⁻ symporter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ไม่ตรงกับข้อบ่งใช้หรือหลักวิชาการตามที่โจทย์กำหนด
• ข้อ ข. (Reabsorption of Na⁺): Reabsorption of Na⁺ ไม่ตรงกับข้อบ่งใช้หรือหลักวิชาการตามที่โจทย์กำหนด
• ข้อ ค. (Na⁺/K⁺/2Cl⁻ symporter): Na⁺/K⁺/2Cl⁻ symporter ไม่ตรงกับข้อบ่งใช้หรือหลักวิชาการตามที่โจทย์กำหนด
• ข้อ ง. (Na⁺/K⁺ exchanger): Na⁺/K⁺ exchanger ไม่ตรงกับข้อบ่งใช้หรือหลักวิชาการตามที่โจทย์กำหนด</t>
        </is>
      </c>
      <c r="L25" s="186" t="n"/>
      <c r="M25" s="186" t="inlineStr">
        <is>
          <t>Renal</t>
        </is>
      </c>
      <c r="N25" s="186" t="inlineStr">
        <is>
          <t>Chronic kidney diseases</t>
        </is>
      </c>
      <c r="O25" s="185" t="inlineStr">
        <is>
          <t>Clinic</t>
        </is>
      </c>
      <c r="P25" s="186" t="inlineStr">
        <is>
          <t>ข้อ 23 Pharma Plus เล่มม่วง (เฉลยข้อ จ)</t>
        </is>
      </c>
      <c r="Q25" s="185" t="inlineStr">
        <is>
          <t>แบบฝึกหัด</t>
        </is>
      </c>
      <c r="R25" s="185" t="inlineStr">
        <is>
          <t>เล่มม่วง</t>
        </is>
      </c>
      <c r="S25" s="185" t="n"/>
    </row>
    <row r="26" ht="24" customHeight="1" s="49">
      <c r="A26" s="187" t="n">
        <v>24</v>
      </c>
      <c r="B26" s="186" t="n"/>
      <c r="C26" s="186" t="inlineStr">
        <is>
          <t>ผู้ป่วยมีภาวะ fluid retention การรักษาใดที่ไม่เหมาะสม</t>
        </is>
      </c>
      <c r="D26" s="186" t="n"/>
      <c r="E26" s="186" t="inlineStr">
        <is>
          <t>จำกัดน้ำ</t>
        </is>
      </c>
      <c r="F26" s="186" t="inlineStr">
        <is>
          <t>ให้ยาขับปัสสาวะ</t>
        </is>
      </c>
      <c r="G26" s="186" t="inlineStr">
        <is>
          <t>ควบคุมความดันด้วยยา enalapril ต่อ</t>
        </is>
      </c>
      <c r="H26" s="186" t="inlineStr">
        <is>
          <t>รักษา CHF ด้วยยา digoxin</t>
        </is>
      </c>
      <c r="I26" s="188" t="inlineStr">
        <is>
          <t>ทำ hemodialysis</t>
        </is>
      </c>
      <c r="J26" s="185" t="inlineStr">
        <is>
          <t>5</t>
        </is>
      </c>
      <c r="K26" s="186" t="inlineStr">
        <is>
          <t>✅ คำตอบที่ถูกต้อง: ข้อ จ. ทำ hemodialysis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ไม่ตรงกับข้อบ่งใช้หรือหลักวิชาการตามที่โจทย์กำหนด
• ข้อ ข. (ให้ยาขับปัสสาวะ): ให้ยาขับปัสสาวะ ไม่ตรงกับข้อบ่งใช้หรือหลักวิชาการตามที่โจทย์กำหนด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t>
        </is>
      </c>
      <c r="L26" s="186" t="n"/>
      <c r="M26" s="186" t="inlineStr">
        <is>
          <t>Renal</t>
        </is>
      </c>
      <c r="N26" s="186" t="inlineStr">
        <is>
          <t>Chronic kidney diseases</t>
        </is>
      </c>
      <c r="O26" s="185" t="inlineStr">
        <is>
          <t>Clinic</t>
        </is>
      </c>
      <c r="P26" s="186" t="inlineStr">
        <is>
          <t>ข้อ 24 Pharma Plus เล่มม่วง (เฉลยข้อ จ)</t>
        </is>
      </c>
      <c r="Q26" s="185" t="inlineStr">
        <is>
          <t>แบบฝึกหัด</t>
        </is>
      </c>
      <c r="R26" s="185" t="inlineStr">
        <is>
          <t>เล่มม่วง</t>
        </is>
      </c>
      <c r="S26" s="185" t="n"/>
    </row>
    <row r="27" ht="24" customHeight="1" s="49">
      <c r="A27" s="187" t="n">
        <v>25</v>
      </c>
      <c r="B27" s="186" t="n"/>
      <c r="C27" s="186" t="inlineStr">
        <is>
          <t>แพทย์์พิจารณาจ่ายยาขับปัสสาวะ ยาใดเหมาะสมที่สุดในผู้ป่วยรายนี้</t>
        </is>
      </c>
      <c r="D27" s="186" t="n"/>
      <c r="E27" s="186" t="inlineStr">
        <is>
          <t>HCTZ</t>
        </is>
      </c>
      <c r="F27" s="186" t="inlineStr">
        <is>
          <t>Spironolactone</t>
        </is>
      </c>
      <c r="G27" s="186" t="inlineStr">
        <is>
          <t>Ethacrynic acid</t>
        </is>
      </c>
      <c r="H27" s="186" t="inlineStr">
        <is>
          <t>Furosemide</t>
        </is>
      </c>
      <c r="I27" s="188" t="inlineStr">
        <is>
          <t>Amiloride</t>
        </is>
      </c>
      <c r="J27" s="185" t="inlineStr">
        <is>
          <t>4</t>
        </is>
      </c>
      <c r="K27" s="186" t="inlineStr">
        <is>
          <t>✅ คำตอบที่ถูกต้อง: ข้อ ง. Furosemide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ไม่ตรงกับข้อบ่งใช้หรือหลักวิชาการตามที่โจทย์กำหนด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ไม่ตรงกับข้อบ่งใช้หรือหลักวิชาการตามที่โจทย์กำหนด
• ข้อ จ. (Amiloride): Amiloride ไม่ตรงกับข้อบ่งใช้หรือหลักวิชาการตามที่โจทย์กำหนด</t>
        </is>
      </c>
      <c r="L27" s="186" t="n"/>
      <c r="M27" s="186" t="inlineStr">
        <is>
          <t>Renal</t>
        </is>
      </c>
      <c r="N27" s="186" t="inlineStr">
        <is>
          <t>Chronic kidney diseases</t>
        </is>
      </c>
      <c r="O27" s="185" t="inlineStr">
        <is>
          <t>Clinic</t>
        </is>
      </c>
      <c r="P27" s="186" t="inlineStr">
        <is>
          <t>ข้อ 25 Pharma Plus เล่มม่วง (เฉลยข้อ ง)</t>
        </is>
      </c>
      <c r="Q27" s="185" t="inlineStr">
        <is>
          <t>แบบฝึกหัด</t>
        </is>
      </c>
      <c r="R27" s="185" t="inlineStr">
        <is>
          <t>เล่มม่วง</t>
        </is>
      </c>
      <c r="S27" s="185" t="n"/>
    </row>
    <row r="28" ht="24" customHeight="1" s="49">
      <c r="A28" s="187" t="n">
        <v>26</v>
      </c>
      <c r="B28" s="186" t="n"/>
      <c r="C28" s="186" t="inlineStr">
        <is>
          <t>อาการข้างเคียงจากการใช้ยาขับปัสสาวะดังกล่าวข้างต้นคือข้อใด</t>
        </is>
      </c>
      <c r="D28" s="186" t="n"/>
      <c r="E28" s="186" t="inlineStr">
        <is>
          <t>Hypocalcemia</t>
        </is>
      </c>
      <c r="F28" s="186" t="inlineStr">
        <is>
          <t>Hyponatremia</t>
        </is>
      </c>
      <c r="G28" s="186" t="inlineStr">
        <is>
          <t>Hypokalemia</t>
        </is>
      </c>
      <c r="H28" s="186" t="inlineStr">
        <is>
          <t>Hypercalcemia</t>
        </is>
      </c>
      <c r="I28" s="188" t="inlineStr">
        <is>
          <t>Acidosis</t>
        </is>
      </c>
      <c r="J28" s="185" t="inlineStr">
        <is>
          <t>1</t>
        </is>
      </c>
      <c r="K28" s="186" t="inlineStr">
        <is>
          <t>✅ คำตอบที่ถูกต้อง: ข้อ ก. Hypocalcemia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ไม่ตรงกับข้อบ่งใช้หรือหลักวิชาการตามที่โจทย์กำหนด
• ข้อ ค. (Hypokalemia): Hypokalemia ไม่ตรงกับข้อบ่งใช้หรือหลักวิชาการตามที่โจทย์กำหนด
• ข้อ ง. (Hypercalcemia): Hypercalcemia ไม่ตรงกับข้อบ่งใช้หรือหลักวิชาการตามที่โจทย์กำหนด
• ข้อ จ. (Acidosis): Acidosis ไม่ตรงกับข้อบ่งใช้หรือหลักวิชาการตามที่โจทย์กำหนด</t>
        </is>
      </c>
      <c r="L28" s="186" t="n"/>
      <c r="M28" s="186" t="inlineStr">
        <is>
          <t>Renal</t>
        </is>
      </c>
      <c r="N28" s="186" t="inlineStr">
        <is>
          <t>Chronic kidney diseases</t>
        </is>
      </c>
      <c r="O28" s="185" t="inlineStr">
        <is>
          <t>Clinic</t>
        </is>
      </c>
      <c r="P28" s="186" t="inlineStr">
        <is>
          <t>ข้อ 26 Pharma Plus เล่มม่วง (เฉลยข้อ ก ค)</t>
        </is>
      </c>
      <c r="Q28" s="185" t="inlineStr">
        <is>
          <t>แบบฝึกหัด</t>
        </is>
      </c>
      <c r="R28" s="185" t="inlineStr">
        <is>
          <t>เล่มม่วง</t>
        </is>
      </c>
      <c r="S28" s="185" t="n"/>
    </row>
    <row r="29" ht="24" customHeight="1" s="49">
      <c r="A29" s="187" t="n">
        <v>27</v>
      </c>
      <c r="B29" s="186" t="inlineStr">
        <is>
          <t>of oxidation is increased by the addition of alkali or by exposure to light. (ใช้ตอบข้อ 57-58)</t>
        </is>
      </c>
      <c r="C29" s="186" t="inlineStr">
        <is>
          <t>ควรให้ยาใด</t>
        </is>
      </c>
      <c r="D29" s="186" t="n"/>
      <c r="E29" s="186" t="inlineStr">
        <is>
          <t>Atezolizumab + Bevacizumab</t>
        </is>
      </c>
      <c r="F29" s="186" t="inlineStr">
        <is>
          <t>Amivantamab + Lazertinib</t>
        </is>
      </c>
      <c r="G29" s="186" t="inlineStr">
        <is>
          <t>Carboplatin + Paclitaxel</t>
        </is>
      </c>
      <c r="H29" s="186" t="inlineStr">
        <is>
          <t>Osimertinib + Pemetrexed</t>
        </is>
      </c>
      <c r="I29" s="188" t="inlineStr">
        <is>
          <t>จับ EGFR หยุดสัญญาณกระตุ้นเซลล์</t>
        </is>
      </c>
      <c r="J29" s="185" t="inlineStr">
        <is>
          <t>3</t>
        </is>
      </c>
      <c r="K29" s="186" t="inlineStr">
        <is>
          <t>✅ คำตอบที่ถูกต้อง: ข้อ ค. Carboplatin + Paclitaxel
🎯 ทำไมข้อนี้ถึงถูก: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ไม่ตรงกับข้อบ่งใช้หรือหลักวิชาการตามที่โจทย์กำหนด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ไม่ตรงกับข้อบ่งใช้หรือหลักวิชาการตามที่โจทย์กำหนด
• ข้อ จ. (Osimertinib + Pemetrexed): Osimertinib + Pemetrexed ไม่ตรงกับข้อบ่งใช้หรือหลักวิชาการตามที่โจทย์กำหนด</t>
        </is>
      </c>
      <c r="L29" s="186" t="n"/>
      <c r="M29" s="186" t="inlineStr">
        <is>
          <t>Renal</t>
        </is>
      </c>
      <c r="N29" s="186" t="inlineStr">
        <is>
          <t>Chronic kidney diseases</t>
        </is>
      </c>
      <c r="O29" s="185" t="inlineStr">
        <is>
          <t>Clinic</t>
        </is>
      </c>
      <c r="P29" s="186" t="inlineStr">
        <is>
          <t>Mock PLE-CC 1 ข้อ 66</t>
        </is>
      </c>
      <c r="Q29" s="185" t="inlineStr">
        <is>
          <t>แบบฝึกหัด</t>
        </is>
      </c>
      <c r="R29" s="185" t="inlineStr">
        <is>
          <t>เล่มม่วง</t>
        </is>
      </c>
      <c r="S29" s="185" t="n"/>
    </row>
    <row r="30" ht="24" customHeight="1" s="49">
      <c r="A30" s="187" t="n">
        <v>28</v>
      </c>
      <c r="B30" s="186" t="n"/>
      <c r="C30" s="186" t="inlineStr">
        <is>
          <t>ยาที่เลือกข้อก่อนหน้า เกี่ยวกับ biomaker ใด</t>
        </is>
      </c>
      <c r="D30" s="186" t="n"/>
      <c r="E30" s="186" t="inlineStr">
        <is>
          <t>จับกับ MHC class 1 เพิ่ม antigen presentation</t>
        </is>
      </c>
      <c r="F30" s="186" t="inlineStr">
        <is>
          <t>จับ CTLA-4 บน T cell เพิ่มการทำงานของ Treg</t>
        </is>
      </c>
      <c r="G30" s="186" t="inlineStr">
        <is>
          <t>จับ PD-L1 บน tumor cell เพิ่ม clt</t>
        </is>
      </c>
      <c r="H30" s="186" t="inlineStr">
        <is>
          <t>จับ PD-1 บน T cell ลดการจับกันของ PD-1/PD-L1 ส่งผลให้ฟื้นการทำงานของ T cell</t>
        </is>
      </c>
      <c r="I30" s="188" t="inlineStr">
        <is>
          <t>จับ EGFR หยุดสัญญาณกระตุ้นเซลล์</t>
        </is>
      </c>
      <c r="J30" s="185" t="inlineStr">
        <is>
          <t>2</t>
        </is>
      </c>
      <c r="K30" s="186" t="inlineStr">
        <is>
          <t>✅ คำตอบที่ถูกต้อง: ข้อ ข. จับ CTLA-4 บน T cell เพิ่มการทำงานของ Treg
🎯 ทำไมข้อนี้ถึงถูก: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ไม่ตรงกับข้อบ่งใช้หรือหลักวิชาการตามที่โจทย์กำหนด
• ข้อ ข. (จับกับ MHC class 1 เพิ่ม antigen presentation): จับกับ MHC class 1 เพิ่ม antigen presentation ไม่ตรงกับข้อบ่งใช้หรือหลักวิชาการตามที่โจทย์กำหนด
• ข้อ ง. (จับ PD-L1 บน tumor cell เพิ่ม clt): จับ PD-L1 บน tumor cell เพิ่ม clt ไม่ตรงกับข้อบ่งใช้หรือหลักวิชาการตามที่โจทย์กำหนด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ไม่ตรงกับข้อบ่งใช้หรือหลักวิชาการตามที่โจทย์กำหนด</t>
        </is>
      </c>
      <c r="L30" s="186" t="n"/>
      <c r="M30" s="186" t="inlineStr">
        <is>
          <t>Renal</t>
        </is>
      </c>
      <c r="N30" s="186" t="inlineStr">
        <is>
          <t>Chronic kidney diseases</t>
        </is>
      </c>
      <c r="O30" s="185" t="inlineStr">
        <is>
          <t>Clinic</t>
        </is>
      </c>
      <c r="P30" s="186" t="inlineStr">
        <is>
          <t>Mock PLE-CC 1 ข้อ 69</t>
        </is>
      </c>
      <c r="Q30" s="185" t="inlineStr">
        <is>
          <t>แบบฝึกหัด</t>
        </is>
      </c>
      <c r="R30" s="185" t="inlineStr">
        <is>
          <t>เล่มม่วง</t>
        </is>
      </c>
      <c r="S30" s="185" t="n"/>
    </row>
    <row r="31" ht="24" customHeight="1" s="49">
      <c r="A31" s="187" t="n">
        <v>29</v>
      </c>
      <c r="B31" s="186" t="n"/>
      <c r="C31" s="186" t="inlineStr">
        <is>
          <t>ถัา EGFR exon 19 deletion positive ต้องเปลี่ยนการรักษาเป็นอะไร</t>
        </is>
      </c>
      <c r="D31" s="186" t="n"/>
      <c r="E31" s="186" t="inlineStr">
        <is>
          <t>รักษาแบบเดิม</t>
        </is>
      </c>
      <c r="F31" s="186" t="inlineStr">
        <is>
          <t>Pembrolizumab</t>
        </is>
      </c>
      <c r="G31" s="186" t="inlineStr">
        <is>
          <t>Ceftuximab</t>
        </is>
      </c>
      <c r="H31" s="186" t="inlineStr">
        <is>
          <t>Bevacizumab + carboplatin + paciltaxel</t>
        </is>
      </c>
      <c r="I31" s="188" t="inlineStr">
        <is>
          <t>EGFR TKI target therapy</t>
        </is>
      </c>
      <c r="J31" s="185" t="inlineStr">
        <is>
          <t>1</t>
        </is>
      </c>
      <c r="K31" s="186" t="inlineStr">
        <is>
          <t>✅ คำตอบที่ถูกต้อง: ข้อ ก. รักษาแบบเดิม
🎯 ทำไมข้อนี้ถึงถูก: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ไม่ตรงกับข้อบ่งใช้หรือหลักวิชาการตามที่โจทย์กำหนด
• ข้อ ค. (Pembrolizumab): Pembrolizumab ไม่ตรงกับข้อบ่งใช้หรือหลักวิชาการตามที่โจทย์กำหนด
• ข้อ ง. (Ceftuximab): Ceftuximab ไม่ตรงกับข้อบ่งใช้หรือหลักวิชาการตามที่โจทย์กำหนด
• ข้อ จ. (Bevacizumab + carboplatin + paciltaxel): Carboplatin มี nephrotoxicity ต่ำกว่า cisplatin แต่มี myelosuppression (thrombocytopenia) เด่น ปรับขนาดตาม AUC และ eGFR (Calvert formula)</t>
        </is>
      </c>
      <c r="L31" s="186" t="n"/>
      <c r="M31" s="186" t="inlineStr">
        <is>
          <t>Renal</t>
        </is>
      </c>
      <c r="N31" s="186" t="inlineStr">
        <is>
          <t>Chronic kidney diseases</t>
        </is>
      </c>
      <c r="O31" s="185" t="inlineStr">
        <is>
          <t>Clinic</t>
        </is>
      </c>
      <c r="P31" s="186" t="inlineStr">
        <is>
          <t>Mock PLE-CC 1 ข้อ 70</t>
        </is>
      </c>
      <c r="Q31" s="185" t="inlineStr">
        <is>
          <t>แบบฝึกหัด</t>
        </is>
      </c>
      <c r="R31" s="185" t="inlineStr">
        <is>
          <t>เล่มม่วง</t>
        </is>
      </c>
      <c r="S31" s="185" t="n"/>
    </row>
    <row r="32" ht="24" customHeight="1" s="49">
      <c r="A32" s="187" t="n">
        <v>30</v>
      </c>
      <c r="B32" s="186" t="n"/>
      <c r="C32" s="186" t="inlineStr">
        <is>
          <t>Immune checkpoint inhibitor (ICI) ใน NSCLC (non-small cell lung cancer) อะไรบ่งบอกว่าการรักษาดีขึ้น</t>
        </is>
      </c>
      <c r="D32" s="186" t="n"/>
      <c r="E32" s="186" t="inlineStr">
        <is>
          <t>CEA (Carcinoembryonic antigen)</t>
        </is>
      </c>
      <c r="F32" s="186" t="inlineStr">
        <is>
          <t>TPS ของ PD-L1 (Tumor Proportion Score of PD-L1)</t>
        </is>
      </c>
      <c r="G32" s="186" t="inlineStr">
        <is>
          <t>TMB ต ่า (Tumor Mutational Burden ต ่า)</t>
        </is>
      </c>
      <c r="H32" s="186" t="inlineStr">
        <is>
          <t>LDH ในเลือด (Lactate dehydrogenase)</t>
        </is>
      </c>
      <c r="I32" s="188" t="inlineStr">
        <is>
          <t>EGFR exon 19 deletion express</t>
        </is>
      </c>
      <c r="J32" s="185" t="inlineStr">
        <is>
          <t>1</t>
        </is>
      </c>
      <c r="K32" s="186" t="inlineStr">
        <is>
          <t>✅ คำตอบที่ถูกต้อง: ข้อ ก. CEA (Carcinoembryonic antigen)
🎯 ทำไมข้อนี้ถึงถูก:
CKD/AKI b.TPS ของ PD-L1 (Tumor Proportion Score of PD-L1))
🔍 ข้ออื่นผิดเพราะอะไร:
• ข้อ ข. (CEA (Carcinoembryonic antigen)): CEA (Carcinoembryonic antigen) ไม่ตรงกับข้อบ่งใช้หรือหลักวิชาการตามที่โจทย์กำหนด
• ข้อ ค. (TPS ของ PD-L1 (Tumor Proportion Score of PD-L1)): TPS ของ PD-L1 (Tumor Proportion Score of PD-L1) ไม่ตรงกับข้อบ่งใช้หรือหลักวิชาการตามที่โจทย์กำหนด
• ข้อ ง. (TMB ต ่า (Tumor Mutational Burden ต ่า)): TMB ต ่า (Tumor Mutational Burden ต ่า) ไม่ตรงกับข้อบ่งใช้หรือหลักวิชาการตามที่โจทย์กำหนด
• ข้อ จ. (LDH ในเลือด (Lactate dehydrogenase)): LDH ในเลือด (Lactate dehydrogenase) ไม่ตรงกับข้อบ่งใช้หรือหลักวิชาการตามที่โจทย์กำหนด</t>
        </is>
      </c>
      <c r="L32" s="186" t="n"/>
      <c r="M32" s="186" t="inlineStr">
        <is>
          <t>Renal</t>
        </is>
      </c>
      <c r="N32" s="186" t="inlineStr">
        <is>
          <t>Chronic kidney diseases</t>
        </is>
      </c>
      <c r="O32" s="185" t="inlineStr">
        <is>
          <t>Clinic</t>
        </is>
      </c>
      <c r="P32" s="186" t="inlineStr">
        <is>
          <t>Mock PLE-CC 1 ข้อ 77</t>
        </is>
      </c>
      <c r="Q32" s="185" t="inlineStr">
        <is>
          <t>แบบฝึกหัด</t>
        </is>
      </c>
      <c r="R32" s="185" t="inlineStr">
        <is>
          <t>เล่มม่วง</t>
        </is>
      </c>
      <c r="S32" s="185" t="n"/>
    </row>
    <row r="33" ht="24" customHeight="1" s="49">
      <c r="A33" s="187" t="n">
        <v>31</v>
      </c>
      <c r="B33" s="186" t="n"/>
      <c r="C33" s="186" t="inlineStr">
        <is>
          <t>กลไกที่ทำให้เกิด exon 19 deletion บน EGFR ส่งผลต่อกลไกการทำงานของ EGFR tyrosine kinase inhibitor
ยังไง</t>
        </is>
      </c>
      <c r="D33" s="186" t="n"/>
      <c r="E33" s="186" t="inlineStr">
        <is>
          <t>CKD/AKI</t>
        </is>
      </c>
      <c r="F33" s="186" t="inlineStr">
        <is>
          <t>ส่งผลต่อการจับ ligand</t>
        </is>
      </c>
      <c r="G33" s="186" t="inlineStr">
        <is>
          <t>ยับยั้งการแสดงออกของ BCL</t>
        </is>
      </c>
      <c r="H33" s="186" t="inlineStr">
        <is>
          <t>Furosemide 40 mg IV/PO OD</t>
        </is>
      </c>
      <c r="I33" s="188" t="inlineStr">
        <is>
          <t>Erythropoietin (EPO) 4000 units SC weekly</t>
        </is>
      </c>
      <c r="J33" s="185" t="inlineStr">
        <is>
          <t>1</t>
        </is>
      </c>
      <c r="K33" s="186" t="inlineStr">
        <is>
          <t>✅ คำตอบที่ถูกต้อง: ข้อ ก. CKD/AKI
🎯 ทำไมข้อนี้ถึงถูก: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ไม่ตรงกับข้อบ่งใช้หรือหลักวิชาการตามที่โจทย์กำหนด
• ข้อ ค. (ยับยั้งการแสดงออกของ BCL): ยับยั้งการแสดงออกของ BCL ไม่ตรงกับข้อบ่งใช้หรือหลักวิชาการตามที่โจทย์กำหนด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t>
        </is>
      </c>
      <c r="L33" s="186" t="n"/>
      <c r="M33" s="186" t="inlineStr">
        <is>
          <t>Renal</t>
        </is>
      </c>
      <c r="N33" s="186" t="inlineStr">
        <is>
          <t>Chronic kidney diseases</t>
        </is>
      </c>
      <c r="O33" s="185" t="inlineStr">
        <is>
          <t>Clinic</t>
        </is>
      </c>
      <c r="P33" s="186" t="inlineStr">
        <is>
          <t>Mock PLE-CC 1 ข้อ 80</t>
        </is>
      </c>
      <c r="Q33" s="185" t="inlineStr">
        <is>
          <t>แบบฝึกหัด</t>
        </is>
      </c>
      <c r="R33" s="185" t="inlineStr">
        <is>
          <t>เล่มม่วง</t>
        </is>
      </c>
      <c r="S33" s="185" t="n"/>
    </row>
    <row r="34" ht="24" customHeight="1" s="49">
      <c r="A34" s="187" t="n">
        <v>32</v>
      </c>
      <c r="B34" s="186" t="n"/>
      <c r="C34" s="186" t="inlineStr">
        <is>
          <t>การกลายพันธุ์ของ T790M ของ EGFR ใน NSCLC ทำให้ผู้ป่วยดื้อต่อยา Gifitinib กับ Erlotinib กลไกคืออะไร</t>
        </is>
      </c>
      <c r="D34" s="186" t="n"/>
      <c r="E34" s="186" t="inlineStr">
        <is>
          <t>เพิ่มการจับ ATP ที่ kinase domain</t>
        </is>
      </c>
      <c r="F34" s="186" t="inlineStr">
        <is>
          <t>เพิ่ม Stearic hindrance ทำให้ไม่จับ ATP ที่ binding pocket</t>
        </is>
      </c>
      <c r="G34" s="186" t="inlineStr">
        <is>
          <t>เพิ่มการแสดงออก EGFR บนเยื่อหุ้ม Cellผิวเซลล์</t>
        </is>
      </c>
      <c r="H34" s="186" t="inlineStr">
        <is>
          <t>Internalization และ degradation ลดลง</t>
        </is>
      </c>
      <c r="I34" s="188" t="inlineStr">
        <is>
          <t>HER2 dimerization</t>
        </is>
      </c>
      <c r="J34" s="185" t="inlineStr">
        <is>
          <t>3</t>
        </is>
      </c>
      <c r="K34" s="186" t="inlineStr">
        <is>
          <t>✅ คำตอบที่ถูกต้อง: ข้อ ค. เพิ่มการแสดงออก EGFR บนเยื่อหุ้ม Cellผิวเซลล์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ไม่ตรงกับข้อบ่งใช้หรือหลักวิชาการตามที่โจทย์กำหนด
• ข้อ ข. (เพิ่มการจับ ATP ที่ kinase domain): เพิ่มการจับ ATP ที่ kinase domain ไม่ตรงกับข้อบ่งใช้หรือหลักวิชาการตามที่โจทย์กำหนด
• ข้อ ค. (เพิ่ม Stearic hindrance ทำให้ไม่จับ ATP ที่ binding pocket): เพิ่ม Stearic hindrance ทำให้ไม่จับ ATP ที่ binding pocket ไม่ตรงกับข้อบ่งใช้หรือหลักวิชาการตามที่โจทย์กำหนด
• ข้อ จ. (Internalization และ degradation ลดลง): Internalization และ degradation ลดลง ไม่ตรงกับข้อบ่งใช้หรือหลักวิชาการตามที่โจทย์กำหนด</t>
        </is>
      </c>
      <c r="L34" s="186" t="n"/>
      <c r="M34" s="186" t="inlineStr">
        <is>
          <t>Renal</t>
        </is>
      </c>
      <c r="N34" s="186" t="inlineStr">
        <is>
          <t>Chronic kidney diseases</t>
        </is>
      </c>
      <c r="O34" s="185" t="inlineStr">
        <is>
          <t>Clinic</t>
        </is>
      </c>
      <c r="P34" s="186" t="inlineStr">
        <is>
          <t>Mock PLE-CC 1 ข้อ 81</t>
        </is>
      </c>
      <c r="Q34" s="185" t="inlineStr">
        <is>
          <t>แบบฝึกหัด</t>
        </is>
      </c>
      <c r="R34" s="185" t="inlineStr">
        <is>
          <t>เล่มม่วง</t>
        </is>
      </c>
      <c r="S34" s="185" t="n"/>
    </row>
    <row r="35" ht="24" customHeight="1" s="49">
      <c r="A35" s="187" t="n">
        <v>33</v>
      </c>
      <c r="B35" s="186" t="n"/>
      <c r="C35" s="186" t="inlineStr">
        <is>
          <t>ผู้ป่วยจัดอยู่ CKD stage ใด = I ~ 45 - 59</t>
        </is>
      </c>
      <c r="D35" s="186" t="n"/>
      <c r="E35" s="186" t="inlineStr">
        <is>
          <t>Sodium bicarbonate 650 mg TID</t>
        </is>
      </c>
      <c r="F35" s="186" t="inlineStr">
        <is>
          <t>Kayexalate (Sodium polystyrene sulfonate) 15 g TID</t>
        </is>
      </c>
      <c r="G35" s="186" t="inlineStr">
        <is>
          <t>3a</t>
        </is>
      </c>
      <c r="H35" s="186" t="inlineStr">
        <is>
          <t>3b</t>
        </is>
      </c>
      <c r="I35" s="188" t="inlineStr">
        <is>
          <t>Erythropoietin (EPO) 4000 units SC weekly</t>
        </is>
      </c>
      <c r="J35" s="185" t="inlineStr">
        <is>
          <t>1</t>
        </is>
      </c>
      <c r="K35" s="186" t="inlineStr">
        <is>
          <t>✅ คำตอบที่ถูกต้อง: ข้อ ก. Sodium bicarbonate 650 mg TID
🎯 ทำไมข้อนี้ถึงถูก: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ไม่ตรงกับข้อบ่งใช้หรือหลักวิชาการตามที่โจทย์กำหนด
• ข้อ ค. (3a): 3a ไม่ตรงกับข้อบ่งใช้หรือหลักวิชาการตามที่โจทย์กำหนด
• ข้อ ง. (3b): 3b ไม่ตรงกับข้อบ่งใช้หรือหลักวิชาการตามที่โจทย์กำหนด
• ข้อ จ. (Erythropoietin (EPO) 4000 units SC weekly): Erythropoietin (EPO) กระตุ้น erythropoiesis ใน bone marrow ใช้รักษา anemia of CKD ต้องให้ iron supplement ร่วม เสี่ยง hypertension และ thrombosis</t>
        </is>
      </c>
      <c r="L35" s="186" t="n"/>
      <c r="M35" s="186" t="inlineStr">
        <is>
          <t>Renal</t>
        </is>
      </c>
      <c r="N35" s="186" t="inlineStr">
        <is>
          <t>Chronic kidney diseases</t>
        </is>
      </c>
      <c r="O35" s="185" t="inlineStr">
        <is>
          <t>Clinic</t>
        </is>
      </c>
      <c r="P35" s="186" t="inlineStr">
        <is>
          <t>ข้อ 73 (PLE_CC1_2562_Key.md)</t>
        </is>
      </c>
      <c r="Q35" s="185" t="inlineStr">
        <is>
          <t>ข้อสอบจริง</t>
        </is>
      </c>
      <c r="R35" s="185" t="inlineStr">
        <is>
          <t>2562</t>
        </is>
      </c>
      <c r="S35" s="185" t="n"/>
    </row>
    <row r="36" ht="24" customHeight="1" s="49">
      <c r="A36" s="187" t="n">
        <v>34</v>
      </c>
      <c r="B36" s="186" t="n"/>
      <c r="C36" s="186" t="inlineStr">
        <is>
          <t>ยาใดไม่ควรใช้ในผู้ป่วยโรคไตเรื อรังรายนี</t>
        </is>
      </c>
      <c r="D36" s="186" t="n"/>
      <c r="E36" s="186" t="inlineStr">
        <is>
          <t>Aspirin</t>
        </is>
      </c>
      <c r="F36" s="186" t="inlineStr">
        <is>
          <t>Glipizide</t>
        </is>
      </c>
      <c r="G36" s="186" t="inlineStr">
        <is>
          <t>Amlodipine</t>
        </is>
      </c>
      <c r="H36" s="186" t="inlineStr">
        <is>
          <t>Alum milk</t>
        </is>
      </c>
      <c r="I36" s="188" t="inlineStr">
        <is>
          <t>Hydralazine</t>
        </is>
      </c>
      <c r="J36" s="185" t="inlineStr">
        <is>
          <t>1</t>
        </is>
      </c>
      <c r="K36" s="186" t="inlineStr">
        <is>
          <t>✅ คำตอบที่ถูกต้อง: ข้อ ก. Aspirin
🎯 ทำไมข้อนี้ถึงถูก: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ไม่ตรงกับข้อบ่งใช้หรือหลักวิชาการตามที่โจทย์กำหนด
• ข้อ จ. (Hydralazine): เป็น direct arteriolar vasodilator ใช้ร่วมกับ isosorbide dinitrate ใน HFrEF (โดยเฉพาะคนผิวดำ) หรือรักษา severe HTN ในหญิงตั้งครรภ์ แต่เสี่ยงต่อ drug-induced lupus</t>
        </is>
      </c>
      <c r="L36" s="186" t="n"/>
      <c r="M36" s="186" t="inlineStr">
        <is>
          <t>Renal</t>
        </is>
      </c>
      <c r="N36" s="186" t="inlineStr">
        <is>
          <t>Chronic kidney diseases</t>
        </is>
      </c>
      <c r="O36" s="185" t="inlineStr">
        <is>
          <t>Clinic</t>
        </is>
      </c>
      <c r="P36" s="186" t="inlineStr">
        <is>
          <t>ข้อ 3 (PLE_CC1_2560 22 April Set 1.md)</t>
        </is>
      </c>
      <c r="Q36" s="185" t="inlineStr">
        <is>
          <t>ข้อสอบจริง</t>
        </is>
      </c>
      <c r="R36" s="185" t="inlineStr">
        <is>
          <t>2560</t>
        </is>
      </c>
      <c r="S36" s="185" t="n"/>
    </row>
    <row r="37" ht="24" customHeight="1" s="49">
      <c r="A37" s="187" t="n">
        <v>35</v>
      </c>
      <c r="B37" s="186" t="n"/>
      <c r="C37" s="186" t="inlineStr">
        <is>
          <t>ยาใดเป็นพิษต่อไตมากที่สุด</t>
        </is>
      </c>
      <c r="D37" s="186" t="n"/>
      <c r="E37" s="186" t="inlineStr">
        <is>
          <t>Risedronate</t>
        </is>
      </c>
      <c r="F37" s="186" t="inlineStr">
        <is>
          <t>Diclofenac</t>
        </is>
      </c>
      <c r="G37" s="186" t="inlineStr">
        <is>
          <t>Glucosamine</t>
        </is>
      </c>
      <c r="H37" s="186" t="inlineStr">
        <is>
          <t>Vitamin B complex</t>
        </is>
      </c>
      <c r="I37" s="188" t="inlineStr">
        <is>
          <t>Calcium ห้ามนำไปทำซ้ำทุกกรณี เว้นแต่จะได้รับอนุญาต</t>
        </is>
      </c>
      <c r="J37" s="185" t="inlineStr">
        <is>
          <t>1</t>
        </is>
      </c>
      <c r="K37" s="186" t="inlineStr">
        <is>
          <t>✅ คำตอบที่ถูกต้อง: ข้อ ก. Risedronate
🎯 ทำไมข้อนี้ถึงถูก: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ไม่ตรงกับข้อบ่งใช้หรือหลักวิชาการตามที่โจทย์กำหนด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ไม่ตรงกับข้อบ่งใช้หรือหลักวิชาการตามที่โจทย์กำหนด
• ข้อ จ. (Calcium ห้ามนำไปทำซ้ำทุกกรณี เว้นแต่จะได้รับอนุญาต): Calcium ห้ามนำไปทำซ้ำทุกกรณี เว้นแต่จะได้รับอนุญาต ไม่ตรงกับข้อบ่งใช้หรือหลักวิชาการตามที่โจทย์กำหนด</t>
        </is>
      </c>
      <c r="L37" s="186" t="n"/>
      <c r="M37" s="186" t="inlineStr">
        <is>
          <t>Renal</t>
        </is>
      </c>
      <c r="N37" s="186" t="inlineStr">
        <is>
          <t>Chronic kidney diseases</t>
        </is>
      </c>
      <c r="O37" s="185" t="inlineStr">
        <is>
          <t>Clinic</t>
        </is>
      </c>
      <c r="P37" s="186" t="inlineStr">
        <is>
          <t>ข้อ 85 (PLE_CC1_2559.md)</t>
        </is>
      </c>
      <c r="Q37" s="185" t="inlineStr">
        <is>
          <t>ข้อสอบจริง</t>
        </is>
      </c>
      <c r="R37" s="185" t="inlineStr">
        <is>
          <t>2559</t>
        </is>
      </c>
      <c r="S37" s="185" t="n"/>
    </row>
    <row r="38" ht="24" customHeight="1" s="49">
      <c r="A38" s="187" t="n">
        <v>36</v>
      </c>
      <c r="B38" s="186" t="n"/>
      <c r="C38" s="186" t="inlineStr">
        <is>
          <t>ผู้ป่วยรายนี้มีภาวะโรคไตเรื้อรังอยู่ในระยะ (stage) ใด (1) Stage I (2) Stage II (3) Stage III (4) Stage IV (5) Stage V</t>
        </is>
      </c>
      <c r="D38" s="186" t="n"/>
      <c r="E38" s="186" t="inlineStr">
        <is>
          <t>Kayexalate (Sodium polystyrene sulfonate) 15 g TID</t>
        </is>
      </c>
      <c r="F38" s="186" t="inlineStr">
        <is>
          <t>Calcium gluconate 10% 10 mL IV over 5 min</t>
        </is>
      </c>
      <c r="G38" s="186" t="inlineStr">
        <is>
          <t>Furosemide 40 mg IV/PO OD</t>
        </is>
      </c>
      <c r="H38" s="186" t="inlineStr">
        <is>
          <t>Erythropoietin (EPO) 4000 units SC weekly</t>
        </is>
      </c>
      <c r="I38" s="188" t="inlineStr">
        <is>
          <t>Calcitriol 0.25 mcg OD</t>
        </is>
      </c>
      <c r="J38" s="185" t="inlineStr">
        <is>
          <t>1</t>
        </is>
      </c>
      <c r="K38" s="186" t="inlineStr">
        <is>
          <t>✅ คำตอบที่ถูกต้อง: ข้อ 1
🎯 ทำไมข้อนี้ถึงถูก: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t>
        </is>
      </c>
      <c r="L38" s="186" t="n"/>
      <c r="M38" s="186" t="inlineStr">
        <is>
          <t>Renal</t>
        </is>
      </c>
      <c r="N38" s="186" t="inlineStr">
        <is>
          <t>Chronic kidney diseases</t>
        </is>
      </c>
      <c r="O38" s="185" t="inlineStr">
        <is>
          <t>Clinic</t>
        </is>
      </c>
      <c r="P38" s="186" t="inlineStr">
        <is>
          <t>ข้อ 64 (PLE_CC1_2557.md)</t>
        </is>
      </c>
      <c r="Q38" s="185" t="inlineStr">
        <is>
          <t>ข้อสอบจริง</t>
        </is>
      </c>
      <c r="R38" s="185" t="inlineStr">
        <is>
          <t>2557</t>
        </is>
      </c>
      <c r="S38" s="185" t="n"/>
    </row>
    <row r="39" ht="24" customHeight="1" s="49">
      <c r="A39" s="187" t="n">
        <v>37</v>
      </c>
      <c r="B39" s="186" t="n"/>
      <c r="C39" s="186" t="inlineStr">
        <is>
          <t>สาเหตุของการเกิดโรคไตในผู้ป่วยรายนี้</t>
        </is>
      </c>
      <c r="D39" s="186" t="n"/>
      <c r="E39" s="186" t="inlineStr">
        <is>
          <t>smoke-induced</t>
        </is>
      </c>
      <c r="F39" s="186" t="inlineStr">
        <is>
          <t>alcohol-induced</t>
        </is>
      </c>
      <c r="G39" s="186" t="inlineStr">
        <is>
          <t>hypovolemia</t>
        </is>
      </c>
      <c r="H39" s="186"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I39" s="188" t="inlineStr">
        <is>
          <t>Kayexalate (Sodium polystyrene sulfonate) 15 g TID</t>
        </is>
      </c>
      <c r="J39" s="185" t="inlineStr">
        <is>
          <t>2</t>
        </is>
      </c>
      <c r="K39" s="186" t="inlineStr">
        <is>
          <t>✅ คำตอบที่ถูกต้อง: ข้อ ข. alcohol-induced
🎯 ทำไมข้อนี้ถึงถูก: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ไม่ตรงกับข้อบ่งใช้หรือหลักวิชาการตามที่โจทย์กำหนด
• ข้อ ค. (hypovolemia): hypovolemia ไม่ตรงกับข้อบ่งใช้หรือหลักวิชาการตามที่โจทย์กำหนด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ไม่ตรงกับข้อบ่งใช้หรือหลักวิชาการตามที่โจทย์กำหนด
• ข้อ จ. (Kayexalate (Sodium polystyrene sulfonate) 15 g TID): Kayexalate (Sodium polystyrene sulfonate) 15 g TID ไม่ตรงกับข้อบ่งใช้หรือหลักวิชาการตามที่โจทย์กำหนด</t>
        </is>
      </c>
      <c r="L39" s="186" t="n"/>
      <c r="M39" s="186" t="inlineStr">
        <is>
          <t>Renal</t>
        </is>
      </c>
      <c r="N39" s="186" t="inlineStr">
        <is>
          <t>Chronic kidney diseases</t>
        </is>
      </c>
      <c r="O39" s="185" t="inlineStr">
        <is>
          <t>Clinic</t>
        </is>
      </c>
      <c r="P39" s="186" t="inlineStr">
        <is>
          <t>ข้อ 4 (PLE_CC1_2554 SET2.md)</t>
        </is>
      </c>
      <c r="Q39" s="185" t="inlineStr">
        <is>
          <t>ข้อสอบจริง</t>
        </is>
      </c>
      <c r="R39" s="185" t="inlineStr">
        <is>
          <t>2554</t>
        </is>
      </c>
      <c r="S39" s="185" t="n"/>
    </row>
    <row r="40" ht="24" customHeight="1" s="49">
      <c r="A40" s="187" t="n">
        <v>38</v>
      </c>
      <c r="B40" s="186" t="n"/>
      <c r="C40" s="186"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D40" s="186" t="n"/>
      <c r="E40" s="186" t="inlineStr">
        <is>
          <t>Furosemide 40 mg IV/PO OD</t>
        </is>
      </c>
      <c r="F40" s="186" t="inlineStr">
        <is>
          <t>Erythropoietin (EPO) 4000 units SC weekly</t>
        </is>
      </c>
      <c r="G40" s="186" t="inlineStr">
        <is>
          <t>Calcitriol 0.25 mcg OD</t>
        </is>
      </c>
      <c r="H40" s="186" t="inlineStr">
        <is>
          <t>Potassium chloride 500 mg BID</t>
        </is>
      </c>
      <c r="I40" s="188" t="inlineStr">
        <is>
          <t>Calcium carbonate 1000 mg TID with meals</t>
        </is>
      </c>
      <c r="J40" s="185" t="inlineStr">
        <is>
          <t>1</t>
        </is>
      </c>
      <c r="K40" s="186" t="inlineStr">
        <is>
          <t>✅ คำตอบที่ถูกต้อง: ข้อ 1
🎯 ทำไมข้อนี้ถึงถูก: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t>
        </is>
      </c>
      <c r="L40" s="186" t="n"/>
      <c r="M40" s="186" t="inlineStr">
        <is>
          <t>Renal</t>
        </is>
      </c>
      <c r="N40" s="186" t="inlineStr">
        <is>
          <t>Chronic kidney diseases</t>
        </is>
      </c>
      <c r="O40" s="185" t="inlineStr">
        <is>
          <t>Clinic</t>
        </is>
      </c>
      <c r="P40" s="186" t="inlineStr">
        <is>
          <t>ข้อ 2 (PLE_CC1_Practice_Exam.md)</t>
        </is>
      </c>
      <c r="Q40" s="185" t="inlineStr">
        <is>
          <t>แบบฝึกหัด</t>
        </is>
      </c>
      <c r="R40" s="185" t="inlineStr">
        <is>
          <t>เล่มม่วง</t>
        </is>
      </c>
      <c r="S40" s="185" t="n"/>
    </row>
    <row r="41" ht="24" customHeight="1" s="49">
      <c r="A41" s="187" t="n">
        <v>39</v>
      </c>
      <c r="B41" s="186" t="n"/>
      <c r="C41" s="186" t="inlineStr">
        <is>
          <t>มีการทำงานของไตบกพร่อง Anxiety</t>
        </is>
      </c>
      <c r="D41" s="186" t="n"/>
      <c r="E41" s="186" t="inlineStr">
        <is>
          <t>Potassium chloride 500 mg BID</t>
        </is>
      </c>
      <c r="F41" s="186" t="inlineStr">
        <is>
          <t>Calcium carbonate 1000 mg TID with meals</t>
        </is>
      </c>
      <c r="G41" s="186" t="inlineStr">
        <is>
          <t>Calcium acetate 667 mg TID with meals</t>
        </is>
      </c>
      <c r="H41" s="186" t="inlineStr">
        <is>
          <t>Sevelamer carbonate 800 mg TID with meals</t>
        </is>
      </c>
      <c r="I41" s="188" t="inlineStr">
        <is>
          <t>Sodium bicarbonate 650 mg TID</t>
        </is>
      </c>
      <c r="J41" s="185" t="inlineStr">
        <is>
          <t>1</t>
        </is>
      </c>
      <c r="K41" s="186" t="inlineStr">
        <is>
          <t>✅ คำตอบที่ถูกต้อง: ข้อ 1
🎯 ทำไมข้อนี้ถึงถูก: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t>
        </is>
      </c>
      <c r="L41" s="186" t="n"/>
      <c r="M41" s="186" t="inlineStr">
        <is>
          <t>Renal</t>
        </is>
      </c>
      <c r="N41" s="186" t="inlineStr">
        <is>
          <t>Chronic kidney diseases</t>
        </is>
      </c>
      <c r="O41" s="185" t="inlineStr">
        <is>
          <t>Clinic</t>
        </is>
      </c>
      <c r="P41" s="186" t="inlineStr">
        <is>
          <t>ข้อ 5 (PLE_CC1_Practice_Exam.md)</t>
        </is>
      </c>
      <c r="Q41" s="185" t="inlineStr">
        <is>
          <t>แบบฝึกหัด</t>
        </is>
      </c>
      <c r="R41" s="185" t="inlineStr">
        <is>
          <t>เล่มม่วง</t>
        </is>
      </c>
      <c r="S41" s="185" t="n"/>
    </row>
    <row r="42" ht="24" customHeight="1" s="49">
      <c r="A42" s="187" t="n">
        <v>40</v>
      </c>
      <c r="B42" s="186" t="n"/>
      <c r="C42" s="186" t="inlineStr">
        <is>
          <t>ยา A 80% ขับออกทางไตและขับออกในรูป active metabolite ข้อใดเหมาะสมมากที่สุด</t>
        </is>
      </c>
      <c r="D42" s="186" t="n"/>
      <c r="E42" s="186" t="inlineStr">
        <is>
          <t>ควรพิจารณาปรับขนาดยาลดลง หากผู้ป่วยมีการทำงานของไตแย่ลง</t>
        </is>
      </c>
      <c r="F42" s="186" t="inlineStr">
        <is>
          <t>จำเป็นต้องพิจารณาการทำงานของตับร่วมด้วย</t>
        </is>
      </c>
      <c r="G42" s="186" t="inlineStr">
        <is>
          <t>ไม่มีความจำเป็นต้องปรับขนาดยาในผู้ป่วยโรคไต</t>
        </is>
      </c>
      <c r="H42" s="186" t="inlineStr">
        <is>
          <t>ผู้ป่วยควรดื่มน้ำหลังรับประทานยามากๆ เพื่อลดการเกิดพิษของยาต่อไต</t>
        </is>
      </c>
      <c r="I42" s="188" t="inlineStr">
        <is>
          <t>ผู้ป่วย CKD จะไม่สามารถใช้ยาตัวดังกล่าวได้</t>
        </is>
      </c>
      <c r="J42" s="185" t="inlineStr">
        <is>
          <t>1</t>
        </is>
      </c>
      <c r="K42" s="186" t="inlineStr">
        <is>
          <t>✅ คำตอบที่ถูกต้อง: ข้อ ก. ควรพิจารณาปรับขนาดยาลดลง หากผู้ป่วยมีการทำงานของไตแย่ลง
🎯 ทำไมข้อนี้ถึงถูก: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L42" s="186" t="n"/>
      <c r="M42" s="186" t="inlineStr">
        <is>
          <t>Renal</t>
        </is>
      </c>
      <c r="N42" s="186" t="inlineStr">
        <is>
          <t>Chronic kidney diseases</t>
        </is>
      </c>
      <c r="O42" s="185" t="inlineStr">
        <is>
          <t>Clinic</t>
        </is>
      </c>
      <c r="P42" s="186" t="inlineStr">
        <is>
          <t>ข้อ 13 (PLE_CC1_Practice_Exam.md)</t>
        </is>
      </c>
      <c r="Q42" s="185" t="inlineStr">
        <is>
          <t>แบบฝึกหัด</t>
        </is>
      </c>
      <c r="R42" s="185" t="inlineStr">
        <is>
          <t>เล่มม่วง</t>
        </is>
      </c>
      <c r="S42" s="185" t="n"/>
    </row>
    <row r="43" ht="24" customHeight="1" s="49">
      <c r="A43" s="187" t="n">
        <v>41</v>
      </c>
      <c r="B43" s="186" t="n"/>
      <c r="C43" s="186" t="inlineStr">
        <is>
          <t>เภสัชกรควรแนะนำการใช้ยา savelamer carbonate อย่างไร = = or , Tricians Undign, navos X ิomdermissionery ~</t>
        </is>
      </c>
      <c r="D43" s="186" t="n"/>
      <c r="E43" s="186" t="inlineStr">
        <is>
          <t>ห้ามเคี้ยวหรือบดให้ละเอียดก่อนรับประทาน</t>
        </is>
      </c>
      <c r="F43" s="186" t="inlineStr">
        <is>
          <t>ลดการกินอาหารที่มีโพแทสเซียมสูง</t>
        </is>
      </c>
      <c r="G43" s="186" t="inlineStr">
        <is>
          <t>ยานี้อาจทำให้เกิดการชักจากการขาดแคลเซียม</t>
        </is>
      </c>
      <c r="H43" s="186" t="inlineStr">
        <is>
          <t>กำจัดปริมาณน้ำต่อวันให้น้อยกว่า 1 ลิตร</t>
        </is>
      </c>
      <c r="I43" s="188" t="inlineStr">
        <is>
          <t>รับประทานก่อนนอน</t>
        </is>
      </c>
      <c r="J43" s="185" t="inlineStr">
        <is>
          <t>1</t>
        </is>
      </c>
      <c r="K43" s="186" t="inlineStr">
        <is>
          <t>✅ คำตอบที่ถูกต้อง: ข้อ ก. ห้ามเคี้ยวหรือบดให้ละเอียดก่อนรับประทาน
🎯 ทำไมข้อนี้ถึงถูก: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t>
        </is>
      </c>
      <c r="L43" s="186" t="n"/>
      <c r="M43" s="186" t="inlineStr">
        <is>
          <t>Renal</t>
        </is>
      </c>
      <c r="N43" s="186" t="inlineStr">
        <is>
          <t>Chronic kidney diseases</t>
        </is>
      </c>
      <c r="O43" s="185" t="inlineStr">
        <is>
          <t>Clinic</t>
        </is>
      </c>
      <c r="P43" s="186" t="inlineStr">
        <is>
          <t>ข้อ 78 (PLE_CC1_2562_Key.md)</t>
        </is>
      </c>
      <c r="Q43" s="185" t="inlineStr">
        <is>
          <t>ข้อสอบจริง</t>
        </is>
      </c>
      <c r="R43" s="185" t="inlineStr">
        <is>
          <t>2562</t>
        </is>
      </c>
      <c r="S43" s="185" t="n"/>
    </row>
    <row r="44" ht="24" customHeight="1" s="49">
      <c r="A44" s="187" t="n">
        <v>42</v>
      </c>
      <c r="B44" s="186" t="n"/>
      <c r="C44" s="186" t="inlineStr">
        <is>
          <t>ยาในข้อใดมีผลทำให(เกิด proteinuria hypophosphatemia glycosuria hypokalemia hypocalcaemia และ bicarbonate wasting is't salty</t>
        </is>
      </c>
      <c r="D44" s="186" t="n"/>
      <c r="E44" s="186" t="inlineStr">
        <is>
          <t>Acyclovir</t>
        </is>
      </c>
      <c r="F44" s="186" t="inlineStr">
        <is>
          <t>Tenofovir</t>
        </is>
      </c>
      <c r="G44" s="186" t="inlineStr">
        <is>
          <t>Amoxicillin</t>
        </is>
      </c>
      <c r="H44" s="186" t="inlineStr">
        <is>
          <t>Doxycycline</t>
        </is>
      </c>
      <c r="I44" s="188" t="inlineStr">
        <is>
          <t>Clindamycin</t>
        </is>
      </c>
      <c r="J44" s="185" t="inlineStr">
        <is>
          <t>1</t>
        </is>
      </c>
      <c r="K44" s="186" t="inlineStr">
        <is>
          <t>✅ คำตอบที่ถูกต้อง: ข้อ ก. Acyclovir
🎯 ทำไมข้อนี้ถึงถูก: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t>
        </is>
      </c>
      <c r="L44" s="186" t="n"/>
      <c r="M44" s="186" t="inlineStr">
        <is>
          <t>Renal</t>
        </is>
      </c>
      <c r="N44" s="186" t="inlineStr">
        <is>
          <t>Chronic kidney diseases</t>
        </is>
      </c>
      <c r="O44" s="185" t="inlineStr">
        <is>
          <t>Clinic</t>
        </is>
      </c>
      <c r="P44" s="186" t="inlineStr">
        <is>
          <t>ข้อ 67 (PLE_CC1_2561_Key.md)</t>
        </is>
      </c>
      <c r="Q44" s="185" t="inlineStr">
        <is>
          <t>ข้อสอบจริง</t>
        </is>
      </c>
      <c r="R44" s="185" t="inlineStr">
        <is>
          <t>2561</t>
        </is>
      </c>
      <c r="S44" s="185" t="n"/>
    </row>
    <row r="45" ht="24" customHeight="1" s="49">
      <c r="A45" s="187" t="n">
        <v>43</v>
      </c>
      <c r="B45" s="186" t="inlineStr">
        <is>
          <t>[กรณีศึกษา 6]
ผู้ป่วยหญิงเป็น CKD Scr 5.0, K 6.5, PO4⁼ 5.5 Hct 33 Hb=9 เป็น CKD มา 2 ปี มาพบแพทย์ด้วย เบื่ออาหาร อ่อนเพลีย คลื่นไส้อาเจียน 5 วันที่แล้ว</t>
        </is>
      </c>
      <c r="C45" s="186" t="inlineStr">
        <is>
          <t>คำถาม: ผู้ป่วย มี ClCr เท่าไร</t>
        </is>
      </c>
      <c r="D45" s="186" t="n"/>
      <c r="E45" s="186" t="inlineStr">
        <is>
          <t>5</t>
        </is>
      </c>
      <c r="F45" s="186" t="inlineStr">
        <is>
          <t>8.5</t>
        </is>
      </c>
      <c r="G45" s="186" t="inlineStr">
        <is>
          <t>10</t>
        </is>
      </c>
      <c r="H45" s="186" t="inlineStr">
        <is>
          <t>15</t>
        </is>
      </c>
      <c r="I45" s="188" t="inlineStr">
        <is>
          <t>20</t>
        </is>
      </c>
      <c r="J45" s="185" t="inlineStr">
        <is>
          <t>2</t>
        </is>
      </c>
      <c r="K45" s="186" t="inlineStr">
        <is>
          <t>✅ คำตอบที่ถูกต้อง: ข้อ ข. 8.5
🎯 ทำไมข้อนี้ถึงถูก:
🔍 ข้ออื่นผิดเพราะอะไร:
🔍 ข้ออื่นผิดเพราะอะไร:
• ข้อ ก. (5): ไม่ตรงกับหลักการหรือข้อบ่งใช้ที่ถูกต้องตามโจทย์กำหนด
• ข้อ ค. (10): ไม่ตรงกับหลักการหรือข้อบ่งใช้ที่ถูกต้องตามโจทย์กำหนด
• ข้อ ง. (15): ไม่ตรงกับหลักการหรือข้อบ่งใช้ที่ถูกต้องตามโจทย์กำหนด
• ข้อ จ. (20): ไม่ตรงกับหลักการหรือข้อบ่งใช้ที่ถูกต้องตามโจทย์กำหนด</t>
        </is>
      </c>
      <c r="L45" s="186" t="n"/>
      <c r="M45" s="186" t="inlineStr">
        <is>
          <t>Renal</t>
        </is>
      </c>
      <c r="N45" s="186" t="inlineStr">
        <is>
          <t>Chronic kidney diseases</t>
        </is>
      </c>
      <c r="O45" s="185" t="inlineStr">
        <is>
          <t>Clinic</t>
        </is>
      </c>
      <c r="P45" s="186" t="inlineStr">
        <is>
          <t>[SOURCE: Pharma Plus เล่มม่วง 2 - ข้อสอบย้อนหลังปี 2558 วันที่ 1 ข้อ 46]</t>
        </is>
      </c>
      <c r="Q45" s="185" t="inlineStr">
        <is>
          <t>ข้อสอบจริง</t>
        </is>
      </c>
      <c r="R45" s="185" t="inlineStr">
        <is>
          <t>2558</t>
        </is>
      </c>
      <c r="S45" s="185" t="n"/>
    </row>
    <row r="46" ht="24" customHeight="1" s="49">
      <c r="A46" s="187" t="n">
        <v>44</v>
      </c>
      <c r="B46" s="186" t="inlineStr">
        <is>
          <t>[กรณีศึกษา 6]
ผู้ป่วยหญิงเป็น CKD Scr 5.0, K 6.5, PO4⁼ 5.5 Hct 33 Hb=9 เป็น CKD มา 2 ปี มาพบแพทย์ด้วย เบื่ออาหาร อ่อนเพลีย คลื่นไส้อาเจียน 5 วันที่แล้ว</t>
        </is>
      </c>
      <c r="C46" s="186" t="inlineStr">
        <is>
          <t>คำถาม: จัดอยู่ใน CKD stageใด</t>
        </is>
      </c>
      <c r="D46" s="186" t="n"/>
      <c r="E46" s="186" t="inlineStr">
        <is>
          <t>I</t>
        </is>
      </c>
      <c r="F46" s="186" t="inlineStr">
        <is>
          <t>II</t>
        </is>
      </c>
      <c r="G46" s="186" t="inlineStr">
        <is>
          <t>III</t>
        </is>
      </c>
      <c r="H46" s="186" t="inlineStr">
        <is>
          <t>IV</t>
        </is>
      </c>
      <c r="I46" s="188" t="inlineStr">
        <is>
          <t>V</t>
        </is>
      </c>
      <c r="J46" s="185" t="inlineStr">
        <is>
          <t>5</t>
        </is>
      </c>
      <c r="K46" s="186" t="inlineStr">
        <is>
          <t>✅ คำตอบที่ถูกต้อง: ข้อ จ. V
🎯 ทำไมข้อนี้ถึงถูก:
🔍 ข้ออื่นผิดเพราะอะไร:
🔍 ข้ออื่นผิดเพราะอะไร:
• ข้อ ก. (I): ไม่ตรงกับหลักการหรือข้อบ่งใช้ที่ถูกต้องตามโจทย์กำหนด
• ข้อ ข. (II): ไม่ตรงกับหลักการหรือข้อบ่งใช้ที่ถูกต้องตามโจทย์กำหนด
• ข้อ ค. (III): ไม่ตรงกับหลักการหรือข้อบ่งใช้ที่ถูกต้องตามโจทย์กำหนด
• ข้อ ง. (IV): ไม่ตรงกับหลักการหรือข้อบ่งใช้ที่ถูกต้องตามโจทย์กำหนด</t>
        </is>
      </c>
      <c r="L46" s="186" t="n"/>
      <c r="M46" s="186" t="inlineStr">
        <is>
          <t>Renal</t>
        </is>
      </c>
      <c r="N46" s="186" t="inlineStr">
        <is>
          <t>Chronic kidney diseases</t>
        </is>
      </c>
      <c r="O46" s="185" t="inlineStr">
        <is>
          <t>Clinic</t>
        </is>
      </c>
      <c r="P46" s="186" t="inlineStr">
        <is>
          <t>[SOURCE: Pharma Plus เล่มม่วง 2 - ข้อสอบย้อนหลังปี 2558 วันที่ 1 ข้อ 47]</t>
        </is>
      </c>
      <c r="Q46" s="185" t="inlineStr">
        <is>
          <t>ข้อสอบจริง</t>
        </is>
      </c>
      <c r="R46" s="185" t="inlineStr">
        <is>
          <t>2558</t>
        </is>
      </c>
      <c r="S46" s="185" t="n"/>
    </row>
    <row r="47" ht="24" customHeight="1" s="49">
      <c r="A47" s="187" t="n">
        <v>45</v>
      </c>
      <c r="B47" s="186" t="inlineStr">
        <is>
          <t>[กรณีศึกษา 6]
ผู้ป่วยหญิงเป็น CKD Scr 5.0, K 6.5, PO4⁼ 5.5 Hct 33 Hb=9 เป็น CKD มา 2 ปี มาพบแพทย์ด้วย เบื่ออาหาร อ่อนเพลีย คลื่นไส้อาเจียน 5 วันที่แล้ว</t>
        </is>
      </c>
      <c r="C47" s="186" t="inlineStr">
        <is>
          <t>คำถาม: ยาใดใช้รักษา hyperphosphatemia</t>
        </is>
      </c>
      <c r="D47" s="186" t="n"/>
      <c r="E47" s="186" t="inlineStr">
        <is>
          <t>CaCO3</t>
        </is>
      </c>
      <c r="F47" s="186" t="inlineStr">
        <is>
          <t>KCl</t>
        </is>
      </c>
      <c r="G47" s="186" t="inlineStr">
        <is>
          <t>Mg(OH)2</t>
        </is>
      </c>
      <c r="H47" s="186" t="inlineStr">
        <is>
          <t>NaHCO3</t>
        </is>
      </c>
      <c r="I47" s="188" t="inlineStr">
        <is>
          <t>Albumin</t>
        </is>
      </c>
      <c r="J47" s="185" t="inlineStr">
        <is>
          <t>1</t>
        </is>
      </c>
      <c r="K47" s="186" t="inlineStr">
        <is>
          <t>✅ คำตอบที่ถูกต้อง: ข้อ ก. CaCO3
🎯 ทำไมข้อนี้ถึงถูก:
🔍 ข้ออื่นผิดเพราะอะไร:
🔍 ข้ออื่นผิดเพราะอะไร:
• ข้อ ข. (KCl): ไม่ตรงกับหลักการหรือข้อบ่งใช้ที่ถูกต้องตามโจทย์กำหนด
• ข้อ ค. (Mg(OH)2): ไม่ตรงกับหลักการหรือข้อบ่งใช้ที่ถูกต้องตามโจทย์กำหนด
• ข้อ ง. (NaHCO3): ไม่ตรงกับหลักการหรือข้อบ่งใช้ที่ถูกต้องตามโจทย์กำหนด
• ข้อ จ. (Albumin): ไม่ตรงกับหลักการหรือข้อบ่งใช้ที่ถูกต้องตามโจทย์กำหนด</t>
        </is>
      </c>
      <c r="L47" s="186" t="n"/>
      <c r="M47" s="186" t="inlineStr">
        <is>
          <t>Renal</t>
        </is>
      </c>
      <c r="N47" s="186" t="inlineStr">
        <is>
          <t>Chronic kidney diseases</t>
        </is>
      </c>
      <c r="O47" s="185" t="inlineStr">
        <is>
          <t>Clinic</t>
        </is>
      </c>
      <c r="P47" s="186" t="inlineStr">
        <is>
          <t>[SOURCE: Pharma Plus เล่มม่วง 2 - ข้อสอบย้อนหลังปี 2558 วันที่ 1 ข้อ 48]</t>
        </is>
      </c>
      <c r="Q47" s="185" t="inlineStr">
        <is>
          <t>ข้อสอบจริง</t>
        </is>
      </c>
      <c r="R47" s="185" t="inlineStr">
        <is>
          <t>2558</t>
        </is>
      </c>
      <c r="S47" s="185" t="n"/>
    </row>
    <row r="48" ht="24" customHeight="1" s="49">
      <c r="A48" s="187" t="n">
        <v>46</v>
      </c>
      <c r="B48" s="186" t="inlineStr">
        <is>
          <t>[กรณีศึกษา 6]
ผู้ป่วยหญิงเป็น CKD Scr 5.0, K 6.5, PO4⁼ 5.5 Hct 33 Hb=9 เป็น CKD มา 2 ปี มาพบแพทย์ด้วย เบื่ออาหาร อ่อนเพลีย คลื่นไส้อาเจียน 5 วันที่แล้ว</t>
        </is>
      </c>
      <c r="C48" s="186" t="inlineStr">
        <is>
          <t>คำถาม: ผู้ป่วยได้ EPO ต้องติดตามอะไร</t>
        </is>
      </c>
      <c r="D48" s="186" t="n"/>
      <c r="E48" s="186" t="inlineStr">
        <is>
          <t>Blood Pressure</t>
        </is>
      </c>
      <c r="F48" s="186" t="inlineStr">
        <is>
          <t>Heart Rate</t>
        </is>
      </c>
      <c r="G48" s="186" t="inlineStr">
        <is>
          <t>Sodium</t>
        </is>
      </c>
      <c r="H48" s="186" t="inlineStr">
        <is>
          <t>Calcium</t>
        </is>
      </c>
      <c r="I48" s="188" t="inlineStr">
        <is>
          <t>Body temperature</t>
        </is>
      </c>
      <c r="J48" s="185" t="inlineStr">
        <is>
          <t>1</t>
        </is>
      </c>
      <c r="K48" s="186" t="inlineStr">
        <is>
          <t>✅ คำตอบที่ถูกต้อง: ข้อ ก. Blood Pressure
🎯 ทำไมข้อนี้ถึงถูก:
🔍 ข้ออื่นผิดเพราะอะไร:
🔍 ข้ออื่นผิดเพราะอะไร:
• ข้อ ข. (Heart Rate): ไม่ตรงกับหลักการหรือข้อบ่งใช้ที่ถูกต้องตามโจทย์กำหนด
• ข้อ ค. (Sodium): ไม่ตรงกับหลักการหรือข้อบ่งใช้ที่ถูกต้องตามโจทย์กำหนด
• ข้อ ง. (Calcium): ไม่ตรงกับหลักการหรือข้อบ่งใช้ที่ถูกต้องตามโจทย์กำหนด
• ข้อ จ. (Body temperature): ไม่ตรงกับหลักการหรือข้อบ่งใช้ที่ถูกต้องตามโจทย์กำหนด</t>
        </is>
      </c>
      <c r="L48" s="186" t="n"/>
      <c r="M48" s="186" t="inlineStr">
        <is>
          <t>Renal</t>
        </is>
      </c>
      <c r="N48" s="186" t="inlineStr">
        <is>
          <t>Chronic kidney diseases</t>
        </is>
      </c>
      <c r="O48" s="185" t="inlineStr">
        <is>
          <t>Clinic</t>
        </is>
      </c>
      <c r="P48" s="186" t="inlineStr">
        <is>
          <t>[SOURCE: Pharma Plus เล่มม่วง 2 - ข้อสอบย้อนหลังปี 2558 วันที่ 1 ข้อ 49]</t>
        </is>
      </c>
      <c r="Q48" s="185" t="inlineStr">
        <is>
          <t>ข้อสอบจริง</t>
        </is>
      </c>
      <c r="R48" s="185" t="inlineStr">
        <is>
          <t>2558</t>
        </is>
      </c>
      <c r="S48" s="185" t="n"/>
    </row>
    <row r="49" ht="24" customHeight="1" s="49">
      <c r="A49" s="187" t="n">
        <v>47</v>
      </c>
      <c r="B49" s="186" t="inlineStr">
        <is>
          <t>[กรณีศึกษา 6]
ผู้ป่วยหญิงเป็น CKD Scr 5.0, K 6.5, PO4⁼ 5.5 Hct 33 Hb=9 เป็น CKD มา 2 ปี มาพบแพทย์ด้วย เบื่ออาหาร อ่อนเพลีย คลื่นไส้อาเจียน 5 วันที่แล้ว</t>
        </is>
      </c>
      <c r="C49" s="186" t="inlineStr">
        <is>
          <t>คำถาม: ยารักษาภาวะ hyperkalemia</t>
        </is>
      </c>
      <c r="D49" s="186" t="n"/>
      <c r="E49" s="186" t="inlineStr">
        <is>
          <t>Sevelamer</t>
        </is>
      </c>
      <c r="F49" s="186" t="inlineStr">
        <is>
          <t>Al(OH)3</t>
        </is>
      </c>
      <c r="G49" s="186" t="inlineStr">
        <is>
          <t>CaCO3</t>
        </is>
      </c>
      <c r="H49" s="186" t="inlineStr">
        <is>
          <t>Sodium bicarbonate</t>
        </is>
      </c>
      <c r="I49" s="188" t="inlineStr">
        <is>
          <t>Sodium polystyrene sulfonate</t>
        </is>
      </c>
      <c r="J49" s="185" t="inlineStr">
        <is>
          <t>5</t>
        </is>
      </c>
      <c r="K49" s="186" t="inlineStr">
        <is>
          <t>✅ คำตอบที่ถูกต้อง: ข้อ จ. Sodium polystyrene sulfonate
🎯 ทำไมข้อนี้ถึงถูก:
🔍 ข้ออื่นผิดเพราะอะไร:
🔍 ข้ออื่นผิดเพราะอะไร:
• ข้อ ก. (Sevelamer): ไม่ตรงกับหลักการหรือข้อบ่งใช้ที่ถูกต้องตามโจทย์กำหนด
• ข้อ ข. (Al(OH)3): ไม่ตรงกับหลักการหรือข้อบ่งใช้ที่ถูกต้องตามโจทย์กำหนด
• ข้อ ค. (CaCO3): ไม่ตรงกับหลักการหรือข้อบ่งใช้ที่ถูกต้องตามโจทย์กำหนด
• ข้อ ง. (Sodium bicarbonate): ไม่ตรงกับหลักการหรือข้อบ่งใช้ที่ถูกต้องตามโจทย์กำหนด</t>
        </is>
      </c>
      <c r="L49" s="186" t="n"/>
      <c r="M49" s="186" t="inlineStr">
        <is>
          <t>Renal</t>
        </is>
      </c>
      <c r="N49" s="186" t="inlineStr">
        <is>
          <t>Fluid &amp; Electrolyte</t>
        </is>
      </c>
      <c r="O49" s="185" t="inlineStr">
        <is>
          <t>Clinic</t>
        </is>
      </c>
      <c r="P49" s="186" t="inlineStr">
        <is>
          <t>[SOURCE: Pharma Plus เล่มม่วง 2 - ข้อสอบย้อนหลังปี 2558 วันที่ 1 ข้อ 50]</t>
        </is>
      </c>
      <c r="Q49" s="185" t="inlineStr">
        <is>
          <t>ข้อสอบจริง</t>
        </is>
      </c>
      <c r="R49" s="185" t="inlineStr">
        <is>
          <t>2558</t>
        </is>
      </c>
      <c r="S49" s="185" t="n"/>
    </row>
    <row r="50" ht="24" customHeight="1" s="49">
      <c r="A50" s="187" t="n">
        <v>48</v>
      </c>
      <c r="B50" s="186"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t>
        </is>
      </c>
      <c r="C50" s="186" t="inlineStr">
        <is>
          <t>คำถาม: หากผู้ป่วยต้องรักษาภาวะ secondary hyperthyroid (hyperparathyroidism) ต้องได้ยาใด</t>
        </is>
      </c>
      <c r="D50" s="186" t="n"/>
      <c r="E50" s="186" t="inlineStr">
        <is>
          <t>Vitamin A</t>
        </is>
      </c>
      <c r="F50" s="186" t="inlineStr">
        <is>
          <t>Vitamin D</t>
        </is>
      </c>
      <c r="G50" s="186" t="inlineStr">
        <is>
          <t>Vitamin E</t>
        </is>
      </c>
      <c r="H50" s="186" t="inlineStr">
        <is>
          <t>Vitamin K</t>
        </is>
      </c>
      <c r="I50" s="188" t="inlineStr">
        <is>
          <t>Vitamin B</t>
        </is>
      </c>
      <c r="J50" s="185" t="inlineStr">
        <is>
          <t>2</t>
        </is>
      </c>
      <c r="K50" s="186" t="inlineStr">
        <is>
          <t>✅ คำตอบที่ถูกต้อง: ข้อ ข. Vitamin D
🎯 ทำไมข้อนี้ถึงถูก:
🔍 ข้ออื่นผิดเพราะอะไร:
🔍 ข้ออื่นผิดเพราะอะไร:
• ข้อ ก. (Vitamin A): ไม่ตรงกับหลักการหรือข้อบ่งใช้ที่ถูกต้องตามโจทย์กำหนด
• ข้อ ค. (Vitamin E): ไม่ตรงกับหลักการหรือข้อบ่งใช้ที่ถูกต้องตามโจทย์กำหนด
• ข้อ ง. (Vitamin K): ไม่ตรงกับหลักการหรือข้อบ่งใช้ที่ถูกต้องตามโจทย์กำหนด
• ข้อ จ. (Vitamin B): ไม่ตรงกับหลักการหรือข้อบ่งใช้ที่ถูกต้องตามโจทย์กำหนด</t>
        </is>
      </c>
      <c r="L50" s="186" t="n"/>
      <c r="M50" s="186" t="inlineStr">
        <is>
          <t>Renal</t>
        </is>
      </c>
      <c r="N50" s="186" t="inlineStr">
        <is>
          <t>Chronic kidney diseases</t>
        </is>
      </c>
      <c r="O50" s="185" t="inlineStr">
        <is>
          <t>Clinic</t>
        </is>
      </c>
      <c r="P50" s="186" t="inlineStr">
        <is>
          <t>[SOURCE: Pharma Plus เล่มม่วง 2 - ข้อสอบย้อนหลังปี 2558 วันที่ 1 ข้อ 51]</t>
        </is>
      </c>
      <c r="Q50" s="185" t="inlineStr">
        <is>
          <t>ข้อสอบจริง</t>
        </is>
      </c>
      <c r="R50" s="185" t="inlineStr">
        <is>
          <t>2558</t>
        </is>
      </c>
      <c r="S50" s="185" t="n"/>
    </row>
    <row r="51" ht="24" customHeight="1" s="49">
      <c r="A51" s="187" t="n">
        <v>49</v>
      </c>
      <c r="B51" s="186" t="inlineStr">
        <is>
          <t>[สถานการณ์]
ผู้ป่วยชายอายุ 65 ปี เป็นโรคเบาหวานชนิดที่ 2 และโรคความดันโลหิตสูงมานาน 10 ปี มารับการตรวจติดตามการทำงานของไต พบค่า eGFR ลดลงเหลือ 42 mL/min/1.73m² และตรวจพบ Urine Albumin-to-Creatinine Ratio (UACR) เท่ากับ 280 mg/g</t>
        </is>
      </c>
      <c r="C51" s="186" t="inlineStr">
        <is>
          <t>คำถาม: จากอาการดังกล่าวผู้ป่วยเกิดภาวะใด</t>
        </is>
      </c>
      <c r="D51" s="186" t="n"/>
      <c r="E51" s="186" t="inlineStr">
        <is>
          <t>CKD</t>
        </is>
      </c>
      <c r="F51" s="186" t="inlineStr">
        <is>
          <t>Chronic necrosis</t>
        </is>
      </c>
      <c r="G51" s="186" t="inlineStr">
        <is>
          <t>Intrinsic acute kidney injury</t>
        </is>
      </c>
      <c r="H51" s="186" t="inlineStr">
        <is>
          <t>Prerenal acute kidney injury</t>
        </is>
      </c>
      <c r="I51" s="188" t="inlineStr">
        <is>
          <t>Postrenal acute kidney injury</t>
        </is>
      </c>
      <c r="J51" s="185" t="inlineStr">
        <is>
          <t>4</t>
        </is>
      </c>
      <c r="K51" s="186"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L51" s="186" t="inlineStr">
        <is>
          <t>Acute Kidney Injury</t>
        </is>
      </c>
      <c r="M51" s="186" t="inlineStr">
        <is>
          <t>Renal</t>
        </is>
      </c>
      <c r="N51" s="186" t="inlineStr">
        <is>
          <t>Acute kidney injury</t>
        </is>
      </c>
      <c r="O51" s="185" t="inlineStr">
        <is>
          <t>Clinic</t>
        </is>
      </c>
      <c r="P51" s="186" t="inlineStr">
        <is>
          <t>ข้อสอบเก่า</t>
        </is>
      </c>
      <c r="Q51" s="185" t="inlineStr">
        <is>
          <t>ข้อสอบจริง</t>
        </is>
      </c>
      <c r="R51" s="185" t="inlineStr">
        <is>
          <t>2565</t>
        </is>
      </c>
      <c r="S51" s="185" t="inlineStr">
        <is>
          <t>CASE_2565_DKD_01</t>
        </is>
      </c>
    </row>
    <row r="52" ht="24" customHeight="1" s="49">
      <c r="A52" s="187" t="n">
        <v>50</v>
      </c>
      <c r="B52" s="186" t="inlineStr">
        <is>
          <t>[สถานการณ์]
ผู้ป่วยชายอายุ 65 ปี เป็นโรคเบาหวานชนิดที่ 2 และโรคความดันโลหิตสูงมานาน 10 ปี มารับการตรวจติดตามการทำงานของไต พบค่า eGFR ลดลงเหลือ 42 mL/min/1.73m² และตรวจพบ Urine Albumin-to-Creatinine Ratio (UACR) เท่ากับ 280 mg/g</t>
        </is>
      </c>
      <c r="C52" s="186" t="inlineStr">
        <is>
          <t>คำถาม: ข้อใดคือแนวทางการปรับยาในผู้ป่วยรายนี้</t>
        </is>
      </c>
      <c r="D52" s="186" t="n"/>
      <c r="E52" s="186" t="inlineStr">
        <is>
          <t>หยุดยา HCTZ</t>
        </is>
      </c>
      <c r="F52" s="186" t="inlineStr">
        <is>
          <t>หยุดยา losartan</t>
        </is>
      </c>
      <c r="G52" s="186" t="inlineStr">
        <is>
          <t>หยุดยา enalapril</t>
        </is>
      </c>
      <c r="H52" s="186" t="inlineStr">
        <is>
          <t>หยุดยา losartan และ enalapril</t>
        </is>
      </c>
      <c r="I52" s="188" t="inlineStr">
        <is>
          <t>หยุดยา HCTZ, losartan และ enalapril</t>
        </is>
      </c>
      <c r="J52" s="185" t="inlineStr">
        <is>
          <t>5</t>
        </is>
      </c>
      <c r="K52" s="186"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L52" s="186" t="inlineStr">
        <is>
          <t>Acute Kidney Injury</t>
        </is>
      </c>
      <c r="M52" s="186" t="inlineStr">
        <is>
          <t>Renal</t>
        </is>
      </c>
      <c r="N52" s="186" t="inlineStr">
        <is>
          <t>Acute kidney injury</t>
        </is>
      </c>
      <c r="O52" s="185" t="inlineStr">
        <is>
          <t>Clinic</t>
        </is>
      </c>
      <c r="P52" s="186" t="inlineStr">
        <is>
          <t>ข้อสอบเก่า</t>
        </is>
      </c>
      <c r="Q52" s="185" t="inlineStr">
        <is>
          <t>ข้อสอบจริง</t>
        </is>
      </c>
      <c r="R52" s="185" t="inlineStr">
        <is>
          <t>2565</t>
        </is>
      </c>
      <c r="S52" s="185" t="inlineStr">
        <is>
          <t>CASE_2565_DKD_01</t>
        </is>
      </c>
    </row>
    <row r="53" ht="24" customHeight="1" s="49">
      <c r="A53" s="187" t="n">
        <v>51</v>
      </c>
      <c r="B53" s="186" t="inlineStr">
        <is>
          <t>[สถานการณ์]
ผู้ป่วยชายอายุ 65 ปี เป็นโรคเบาหวานชนิดที่ 2 และโรคความดันโลหิตสูงมานาน 10 ปี มารับการตรวจติดตามการทำงานของไต พบค่า eGFR ลดลงเหลือ 42 mL/min/1.73m² และตรวจพบ Urine Albumin-to-Creatinine Ratio (UACR) เท่ากับ 280 mg/g</t>
        </is>
      </c>
      <c r="C53" s="186" t="inlineStr">
        <is>
          <t>คำถาม: ข้อใดไม่ต้องติดตามในการรักษา AKI</t>
        </is>
      </c>
      <c r="D53" s="186" t="n"/>
      <c r="E53" s="186" t="inlineStr">
        <is>
          <t>BUN</t>
        </is>
      </c>
      <c r="F53" s="186" t="inlineStr">
        <is>
          <t>Scr</t>
        </is>
      </c>
      <c r="G53" s="186" t="inlineStr">
        <is>
          <t>BP</t>
        </is>
      </c>
      <c r="H53" s="186" t="inlineStr">
        <is>
          <t>Specifics gravity</t>
        </is>
      </c>
      <c r="I53" s="188" t="inlineStr">
        <is>
          <t>Urine input/output</t>
        </is>
      </c>
      <c r="J53" s="185" t="inlineStr">
        <is>
          <t>4</t>
        </is>
      </c>
      <c r="K53" s="186"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L53" s="186" t="inlineStr">
        <is>
          <t>Acute Kidney Injury</t>
        </is>
      </c>
      <c r="M53" s="186" t="inlineStr">
        <is>
          <t>Renal</t>
        </is>
      </c>
      <c r="N53" s="186" t="inlineStr">
        <is>
          <t>Acute kidney injury</t>
        </is>
      </c>
      <c r="O53" s="185" t="inlineStr">
        <is>
          <t>Clinic</t>
        </is>
      </c>
      <c r="P53" s="186" t="inlineStr">
        <is>
          <t>ข้อสอบเก่า</t>
        </is>
      </c>
      <c r="Q53" s="185" t="inlineStr">
        <is>
          <t>ข้อสอบจริง</t>
        </is>
      </c>
      <c r="R53" s="185" t="inlineStr">
        <is>
          <t>2565</t>
        </is>
      </c>
      <c r="S53" s="185" t="inlineStr">
        <is>
          <t>CASE_2565_DKD_01</t>
        </is>
      </c>
    </row>
    <row r="54" ht="24" customHeight="1" s="49">
      <c r="A54" s="187" t="n">
        <v>52</v>
      </c>
      <c r="B54" s="186" t="inlineStr">
        <is>
          <t>ผู้ป่วยชายไทย อายุ 54 ปี มีประวัติโรคความดันโลหิตสูง รับประทานยา Losartan มาเป็นระยะเวลา 20 ปี วันนี้มาตรวจตามนัดพบว่า ค่าความดันอยู่ที่ 150/110 mmHg</t>
        </is>
      </c>
      <c r="C54" s="186" t="inlineStr">
        <is>
          <t>แพทย์พิจารณาเพิ่มยาตัวใหม่เพื่อควบคุมอาการ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D54" s="186" t="n"/>
      <c r="E54" s="186" t="inlineStr">
        <is>
          <t>62.5 mL/min</t>
        </is>
      </c>
      <c r="F54" s="186" t="inlineStr">
        <is>
          <t>65.8 mL/min</t>
        </is>
      </c>
      <c r="G54" s="186" t="inlineStr">
        <is>
          <t>66.7 mL/min</t>
        </is>
      </c>
      <c r="H54" s="186" t="inlineStr">
        <is>
          <t>72.7 mL/min</t>
        </is>
      </c>
      <c r="I54" s="188" t="inlineStr">
        <is>
          <t>75.4 mL/min</t>
        </is>
      </c>
      <c r="J54" s="185" t="inlineStr">
        <is>
          <t>3</t>
        </is>
      </c>
      <c r="K54" s="186" t="inlineStr">
        <is>
          <t>✅ คำตอบที่ถูกต้อง: ข้อ ค. 66.7 mL/min
🎯 ทำไมข้อนี้ถึงถูก:
🎯 ทำไมข้อนี้ถึงถูก: คำนวณตาม Cockcroft-Gault equation สำหรับเพศชาย: CrCl = [(140 - อายุ) คูณ น้ำหนัก (kg)] / [72 คูณ sCr (mg/dL)] = [(140 - 54) คูณ 67] / [72 คูณ 1.2] = [86 คูณ 67] / 86.4 = 5,762 / 86.4 = 66.69 mL/min ปัดเศษได้ 66.7 mL/min
🔍 ข้ออื่นผิดเพราะอะไร:
• ข้อ ก. (62.5 mL/min): เกิดจากการคำนวณผิดพลาด หรือใช้สูตรที่มีตัวคูณผิด เช่น ใช้ตัวหาร 72 คูณ 1.28
• ข้อ ข. (65.8 mL/min): เป็นตัวเลขคลาดเคลื่อนจากการปัดเศษระหว่างคำนวณก่อนสิ้นสุด
• ข้อ ง. (72.7 mL/min): เกิดจากการนำน้ำหนัก ideal body weight หรือค่าคำนวณที่ไม่ปรับตามสูตรจริง
• ข้อ จ. (75.4 mL/min): เกิดจากการคำนวณโดยลืมตัวหารของ serum creatinine หรือสลับสูตร</t>
        </is>
      </c>
      <c r="L54" s="186" t="n"/>
      <c r="M54" s="186" t="inlineStr">
        <is>
          <t>Renal</t>
        </is>
      </c>
      <c r="N54" s="186" t="inlineStr">
        <is>
          <t>Chronic kidney diseases</t>
        </is>
      </c>
      <c r="O54" s="185" t="inlineStr">
        <is>
          <t>Clinic</t>
        </is>
      </c>
      <c r="P54" s="186" t="inlineStr">
        <is>
          <t>[SOURCE: Mock Pharmtutor 2024 Set 1 ข้อ 88]</t>
        </is>
      </c>
      <c r="Q54" s="185" t="inlineStr">
        <is>
          <t>ข้อสอบจำลอง</t>
        </is>
      </c>
      <c r="R54" s="185" t="inlineStr">
        <is>
          <t>Mock Pharmtutor 2024</t>
        </is>
      </c>
      <c r="S54" s="185" t="n"/>
    </row>
    <row r="55" ht="24" customHeight="1" s="49">
      <c r="A55" s="187" t="n">
        <v>53</v>
      </c>
      <c r="B55" s="186" t="n"/>
      <c r="C55" s="186"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ผู้ป่วยรายดังกล่าวจัดอยู่ในภาวะ CKD stage ใด</t>
        </is>
      </c>
      <c r="D55" s="186" t="n"/>
      <c r="E55" s="186" t="inlineStr">
        <is>
          <t>Stage 1</t>
        </is>
      </c>
      <c r="F55" s="186" t="inlineStr">
        <is>
          <t>Stage 2</t>
        </is>
      </c>
      <c r="G55" s="186" t="inlineStr">
        <is>
          <t>Stage 3</t>
        </is>
      </c>
      <c r="H55" s="186" t="inlineStr">
        <is>
          <t>Stage 4</t>
        </is>
      </c>
      <c r="I55" s="188" t="inlineStr">
        <is>
          <t>Stage 5</t>
        </is>
      </c>
      <c r="J55" s="185" t="inlineStr">
        <is>
          <t>3</t>
        </is>
      </c>
      <c r="K55" s="186" t="inlineStr">
        <is>
          <t>✅ คำตอบที่ถูกต้อง: ข้อ ค. Stage 3
🎯 ทำไมข้อนี้ถึงถูก:
🎯 ทำไมข้อนี้ถึงถูก: ตามแนวทาง KDIGO Guidelines การจัดระยะโรคไตเรื้อรัง (CKD staging) โดยประเมินจากอัตราการกรองของไตพบ GFR 49 mL/min/1.73 m2 ซึ่งอยู่ในช่วง 30 ถึง 59 mL/min/1.73 m2 จึงจัดอยู่ใน Stage 3 (หรือเฉพาะเจาะจงคือ Stage 3a: GFR 45-59 mL/min/1.73 m2)
🔍 ข้ออื่นผิดเพราะอะไร:
• ข้อ ก. (Stage 1): เกณฑ์คือ GFR มากกว่าหรือเท่ากับ 90 mL/min/1.73 m2 ร่วมกับมีภาวะไตถูกทำลาย (kidney damage)
• ข้อ ข. (Stage 2): เกณฑ์คือ GFR อยู่ในช่วง 60 ถึง 89 mL/min/1.73 m2 ร่วมกับมี kidney damage
• ข้อ ง. (Stage 4): เกณฑ์คือ GFR ลดลงอย่างรุนแรง อยู่ในช่วง 15 ถึง 29 mL/min/1.73 m2
• ข้อ จ. (Stage 5): เกณฑ์คือ GFR น้อยกว่า 15 mL/min/1.73 m2 จัดเป็นภาวะไตวายระยะสุดท้าย (Kidney failure)</t>
        </is>
      </c>
      <c r="L55" s="186" t="n"/>
      <c r="M55" s="186" t="inlineStr">
        <is>
          <t>Renal</t>
        </is>
      </c>
      <c r="N55" s="186" t="inlineStr">
        <is>
          <t>Chronic kidney diseases</t>
        </is>
      </c>
      <c r="O55" s="185" t="inlineStr">
        <is>
          <t>Clinic</t>
        </is>
      </c>
      <c r="P55" s="186" t="inlineStr">
        <is>
          <t>[SOURCE: Mock Pharmtutor 2024 Set 1 ข้อ 89]</t>
        </is>
      </c>
      <c r="Q55" s="185" t="inlineStr">
        <is>
          <t>ข้อสอบจำลอง</t>
        </is>
      </c>
      <c r="R55" s="185" t="inlineStr">
        <is>
          <t>Mock Pharmtutor 2024</t>
        </is>
      </c>
      <c r="S55" s="185" t="n"/>
    </row>
    <row r="56" ht="24" customHeight="1" s="49">
      <c r="A56" s="187" t="n">
        <v>54</v>
      </c>
      <c r="B56" s="186" t="n"/>
      <c r="C56" s="186" t="inlineStr">
        <is>
          <t>จากอาการข้างต้นผู้ป่วยรายดังกล่าวควรได้รับยาชนิดใดในการรักษาเพิ่มเติม (ผลตรวจ PO4 = 5.2 mg/dL, K = 4.0 mmol/L, Na = 130 mmol/L, Hb 14.1 g/dL, GFR 49 mL/min/1.73 m2)</t>
        </is>
      </c>
      <c r="D56" s="186" t="n"/>
      <c r="E56" s="186" t="inlineStr">
        <is>
          <t>erythropoietin stimulating agent</t>
        </is>
      </c>
      <c r="F56" s="186" t="inlineStr">
        <is>
          <t>Sodium polystyrene sulfonate</t>
        </is>
      </c>
      <c r="G56" s="186" t="inlineStr">
        <is>
          <t>alfacalcidol</t>
        </is>
      </c>
      <c r="H56" s="186" t="inlineStr">
        <is>
          <t>Sodamint</t>
        </is>
      </c>
      <c r="I56" s="188" t="inlineStr">
        <is>
          <t>Sevelamer</t>
        </is>
      </c>
      <c r="J56" s="185" t="inlineStr">
        <is>
          <t>5</t>
        </is>
      </c>
      <c r="K56" s="186" t="inlineStr">
        <is>
          <t>✅ คำตอบที่ถูกต้อง: ข้อ จ. Sevelamer
🎯 ทำไมข้อนี้ถึงถูก:
🎯 ทำไมข้อนี้ถึงถูก: ผู้ป่วยมีภาวะฟอสเฟตในเลือดสูง (hyperphosphatemia โดยมี PO4 5.2 mg/dL ซึ่งสูงกว่าเกณฑ์ปกติ 2.5 ถึง 4.5 mg/dL) จึงมีข้อบ่งใช้ของ phosphate binder คือ Sevelamer เพื่อช่วยจับฟอสเฟตในทางเดินอาหารและขับออกทางอุจจาระ
🔍 ข้ออื่นผิดเพราะอะไร:
• ข้อ ก. (erythropoietin stimulating agent): ค่า Hb ของคนไข้อยู่ที่ 14.1 g/dL ซึ่งปกติ ไม่ได้มีภาวะโลหิตจางจากโรคไตเรื้อรัง (เป้าหมาย Hb มักอยู่ที่ 10 ถึง 11.5 g/dL)
• ข้อ ข. (Sodium polystyrene sulfonate): ใช้รักษาภาวะ potassium ในเลือดสูง (hyperkalemia) แต่ผู้ป่วยมี K เท่ากับ 4.0 mmol/L ซึ่งอยู่ในเกณฑ์ปกติ
• ข้อ ค. (alfacalcidol): เป็น active vitamin D analogue มีฤทธิ์เพิ่มการดูดซึมทั้งแคลเซียมและฟอสเฟตในทางเดินอาหาร หากให้ในขณะที่ฟอสเฟตในเลือดยังสูงจะยิ่งทำให้ hyperphosphatemia แย่ลงและเสี่ยงต่อ vascular calcification
• ข้อ ง. (Sodamint): Sodium bicarbonate ใช้รักษาภาวะ metabolic acidosis แต่จากผลแล็บยังไม่มีข้อมูลยืนยัน metabolic acidosis และการให้ sodium อาจเพิ่มความดันโลหิต</t>
        </is>
      </c>
      <c r="L56" s="186" t="n"/>
      <c r="M56" s="186" t="inlineStr">
        <is>
          <t>Renal</t>
        </is>
      </c>
      <c r="N56" s="186" t="inlineStr">
        <is>
          <t>Chronic kidney diseases</t>
        </is>
      </c>
      <c r="O56" s="185" t="inlineStr">
        <is>
          <t>Clinic</t>
        </is>
      </c>
      <c r="P56" s="186" t="inlineStr">
        <is>
          <t>[SOURCE: Mock Pharmtutor 2024 Set 1 ข้อ 90]</t>
        </is>
      </c>
      <c r="Q56" s="185" t="inlineStr">
        <is>
          <t>ข้อสอบจำลอง</t>
        </is>
      </c>
      <c r="R56" s="185" t="inlineStr">
        <is>
          <t>Mock Pharmtutor 2024</t>
        </is>
      </c>
      <c r="S56" s="185" t="n"/>
    </row>
    <row r="57" ht="24" customHeight="1" s="49">
      <c r="A57" s="187" t="n">
        <v>55</v>
      </c>
      <c r="B57" s="186" t="n"/>
      <c r="C57" s="186" t="inlineStr">
        <is>
          <t>ผู้ป่วยชายไทยอายุ 62 ปี มีประวัติโรคประจำตัวเป็นโรคความดันโลหิตสูงร่วมกับเบาหวาน ปัจจุบันทานยา Hydralazine, Amlodipine และ Glipizide ปัจจุบันสามารถควบคุมระดับน้ำตาลได้ดี วันนี้มาตามนัดตรวจทางห้องปฏิบัติการพบว่า HbA1c = 6.2% BP = 140/85 mmHg eGFR = 46 mL/min/1.73 m2 Ca = 10 mg/dL PO4 = 6 mg/dL แพทย์วินิจฉัยเพิ่มเติมว่าเกิดภาวะไตวายเฉียบพลัน จากค่าทางห้องปฏิบัติการเบื้องต้นผู้ป่วยรายนี้จัดอยู่ใน stage ใดของการรักษาโรคไต (MCQ ธ.ค. 66)</t>
        </is>
      </c>
      <c r="D57" s="186" t="n"/>
      <c r="E57" s="186" t="inlineStr">
        <is>
          <t>Stage 1</t>
        </is>
      </c>
      <c r="F57" s="186" t="inlineStr">
        <is>
          <t>Stage 2</t>
        </is>
      </c>
      <c r="G57" s="186" t="inlineStr">
        <is>
          <t>Stage 3a</t>
        </is>
      </c>
      <c r="H57" s="186" t="inlineStr">
        <is>
          <t>Stage 3b</t>
        </is>
      </c>
      <c r="I57" s="188" t="inlineStr">
        <is>
          <t>Stage 4</t>
        </is>
      </c>
      <c r="J57" s="185" t="inlineStr">
        <is>
          <t>3</t>
        </is>
      </c>
      <c r="K57" s="186" t="inlineStr">
        <is>
          <t>✅ คำตอบที่ถูกต้อง: ข้อ ค. Stage 3a
🎯 ทำไมข้อนี้ถึงถูก:
🎯 ทำไมข้อนี้ถึงถูก: ตามเกณฑ์การประเมินระยะการทำงานของไตของ KDIGO ค่า eGFR ที่ตรวจได้ 46 mL/min/1.73 m2 ตกอยู่ในช่วง 45 ถึง 59 mL/min/1.73 m2 จึงจัดอยู่ใน Stage 3a (Mildly to moderately decreased)
🔍 ข้ออื่นผิดเพราะอะไร:
• ข้อ ก.: Stage 1 คือระดับ eGFR ตั้งแต่ 90 mL/min/1.73 m2 ขึ้นไปร่วมกับมีหลักฐานไตถูกทำลาย (Normal or high)
• ข้อ ข.: Stage 2 คือระดับ eGFR อยู่ในช่วง 60 ถึง 89 mL/min/1.73 m2 (Mildly decreased)
• ข้อ ง.: Stage 3b คือระดับ eGFR อยู่ในช่วง 30 ถึง 44 mL/min/1.73 m2 ซึ่งต่ำกว่าค่าของผู้ป่วยรายนี้
• ข้อ จ.: Stage 4 คือระดับ eGFR อยู่ในช่วง 15 ถึง 29 mL/min/1.73 m2 (Severely decreased)</t>
        </is>
      </c>
      <c r="L57" s="186" t="n"/>
      <c r="M57" s="186" t="inlineStr">
        <is>
          <t>Renal</t>
        </is>
      </c>
      <c r="N57" s="186" t="inlineStr">
        <is>
          <t>Chronic kidney diseases</t>
        </is>
      </c>
      <c r="O57" s="185" t="inlineStr">
        <is>
          <t>Clinic</t>
        </is>
      </c>
      <c r="P57" s="186" t="inlineStr">
        <is>
          <t>[SOURCE: Mock Pharmtutor 2024 Set 2 ข้อ 82] MCQ ธ.ค. 66</t>
        </is>
      </c>
      <c r="Q57" s="185" t="inlineStr">
        <is>
          <t>ข้อสอบจำลอง</t>
        </is>
      </c>
      <c r="R57" s="185" t="inlineStr">
        <is>
          <t>Mock Pharmtutor 2024</t>
        </is>
      </c>
      <c r="S57" s="185" t="n"/>
    </row>
    <row r="58" ht="24" customHeight="1" s="49">
      <c r="A58" s="187" t="n">
        <v>56</v>
      </c>
      <c r="B58" s="186" t="n"/>
      <c r="C58" s="186" t="inlineStr">
        <is>
          <t>ยาในข้อใดเป็นยาทางเลือกแรกในการรักษาภาวะ Hyperphosphatemia (MCQ ธ.ค. 66)</t>
        </is>
      </c>
      <c r="D58" s="186" t="n"/>
      <c r="E58" s="186" t="inlineStr">
        <is>
          <t>Aluminum hydroxide</t>
        </is>
      </c>
      <c r="F58" s="186" t="inlineStr">
        <is>
          <t>Calcium hydroxide</t>
        </is>
      </c>
      <c r="G58" s="186" t="inlineStr">
        <is>
          <t>Sodium polystyrene sulfonate</t>
        </is>
      </c>
      <c r="H58" s="186" t="inlineStr">
        <is>
          <t>Calcium polystyrene sulfonate</t>
        </is>
      </c>
      <c r="I58" s="188" t="inlineStr">
        <is>
          <t>Sodium bicarbonate</t>
        </is>
      </c>
      <c r="J58" s="185" t="inlineStr">
        <is>
          <t>1</t>
        </is>
      </c>
      <c r="K58" s="186" t="inlineStr">
        <is>
          <t>✅ คำตอบที่ถูกต้อง: ข้อ ก. Aluminum hydroxide
🎯 ทำไมข้อนี้ถึงถูก:
🎯 ทำไมข้อนี้ถึงถูก: ในบรรดาตัวเลือกที่กำหนด Aluminum hydroxide เป็นยาตัวเดียวที่ทำหน้าที่เป็น phosphate binder โดยเข้าจับกับ dietary phosphate ในทางเดินอาหารเกิดเป็น insoluble aluminum phosphate ขับออกทางอุจจาระ จึงใช้ลดระดับฟอสเฟตในเลือด
🔍 ข้ออื่นผิดเพราะอะไร:
• ข้อ ข.: Calcium hydroxide เป็นด่างแก่ที่มีฤทธิ์กัดกร่อน (slaked lime) ไม่มีการนำมารับประทานเป็นยาลดฟอสเฟต (เกลือแคลเซียมที่ใช้จับฟอสเฟตคือ Calcium carbonate หรือ Calcium acetate)
• ข้อ ค.: Sodium polystyrene sulfonate (Kalimate หรือ Resonium A) เป็น cation-exchange resin ที่ใช้จับ potassium เพื่อรักษา Hyperkalemia ไม่ใช่ Hyperphosphatemia
• ข้อ ง.: Calcium polystyrene sulfonate (Kalimate) เป็นเรซินแลกเปลี่ยนไอออนที่ใช้รักษาภาวะโพแทสเซียมในเลือดสูง (Hyperkalemia)
• ข้อ จ.: Sodium bicarbonate ใช้รักษาภาวะ Metabolic acidosis และช่วยปรับปัสสาวะให้เป็นด่าง ไม่ได้ทำหน้าที่จับฟอสเฟต</t>
        </is>
      </c>
      <c r="L58" s="186" t="n"/>
      <c r="M58" s="186" t="inlineStr">
        <is>
          <t>Renal</t>
        </is>
      </c>
      <c r="N58" s="186" t="inlineStr">
        <is>
          <t>Fluid &amp; Electrolyte</t>
        </is>
      </c>
      <c r="O58" s="185" t="inlineStr">
        <is>
          <t>Clinic</t>
        </is>
      </c>
      <c r="P58" s="186" t="inlineStr">
        <is>
          <t>[SOURCE: Mock Pharmtutor 2024 Set 2 ข้อ 83] MCQ ธ.ค. 66</t>
        </is>
      </c>
      <c r="Q58" s="185" t="inlineStr">
        <is>
          <t>ข้อสอบจำลอง</t>
        </is>
      </c>
      <c r="R58" s="185" t="inlineStr">
        <is>
          <t>Mock Pharmtutor 2024</t>
        </is>
      </c>
      <c r="S58" s="185" t="n"/>
    </row>
    <row r="59" ht="24" customHeight="1" s="49">
      <c r="A59" s="187" t="n">
        <v>57</v>
      </c>
      <c r="B59" s="186" t="n"/>
      <c r="C59" s="186" t="inlineStr">
        <is>
          <t>ข้อใด ไม่ใช่ เกณฑ์วินิจฉัยภาวะไตเรื้อรัง (MCQ ธ.ค. 66)</t>
        </is>
      </c>
      <c r="D59" s="186" t="n"/>
      <c r="E59" s="186" t="inlineStr">
        <is>
          <t>GFR &lt; 45 mL/min/1.73 m2 ติดต่อกันเกิน 3 เดือน</t>
        </is>
      </c>
      <c r="F59" s="186" t="inlineStr">
        <is>
          <t>ตรวจพบอัลบูมินในปัสสาวะ &gt;= 2 ใน 3 ครั้ง ในช่วง 3 เดือน</t>
        </is>
      </c>
      <c r="G59" s="186" t="inlineStr">
        <is>
          <t>ตรวจพบเม็ดเลือดแดงในปัสสาวะ &gt;= 2 ใน 3 ครั้ง ในช่วง 3 เดือน</t>
        </is>
      </c>
      <c r="H59" s="186" t="inlineStr">
        <is>
          <t>พบความผิดปกติทางพยาธิสภาพ</t>
        </is>
      </c>
      <c r="I59" s="188" t="inlineStr">
        <is>
          <t>มีประวัติผ่าตัดปลูกถ่ายไต</t>
        </is>
      </c>
      <c r="J59" s="185" t="inlineStr">
        <is>
          <t>1</t>
        </is>
      </c>
      <c r="K59" s="186" t="inlineStr">
        <is>
          <t>✅ คำตอบที่ถูกต้อง: ข้อ ก. GFR &lt; 45 mL/min/1.73 m2 ติดต่อกันเกิน 3 เดือน
🎯 ทำไมข้อนี้ถึงถูก:
🎯 ทำไมข้อนี้ถึงถูก: เกณฑ์การวินิจฉัยโรคไตเรื้อรัง (CKD) ตามแนวทาง KDIGO กำหนดให้ค่า eGFR ต่ำกว่า 60 mL/min/1.73 m2 (ไม่ใช่ 45 mL/min/1.73 m2) ติดต่อกันเกิน 3 เดือนขึ้นไป ข้อ ก. จึงระบุตัวเลขเกณฑ์ไม่ถูกต้อง
🔍 ข้ออื่นผิดเพราะอะไร:
• ข้อ ข.: เป็นเกณฑ์วินิจฉัย kidney damage ที่ถูกต้อง โดยต้องตรวจพบภาวะ Albuminuria (เช่น Urine ACR ตั้งแต่ 30 mg/g ขึ้นไป) อย่างน้อย 2 ใน 3 ครั้งในช่วง 3 เดือน
• ข้อ ค.: เป็นเกณฑ์วินิจฉัย kidney damage ที่ถูกต้อง การตรวจพบตะกอนปัสสาวะผิดปกติ เช่น RBC หรือ RBC casts อย่างน้อย 2 ใน 3 ครั้งจัดเป็นตัวบ่งชี้โรคไตเรื้อรัง
• ข้อ ง.: เป็นเกณฑ์วินิจฉัย kidney damage ที่ถูกต้อง โดยตรวจพบความผิดปกติของเนื้อไตทางพยาธิวิทยาจากการเจาะตัดชิ้นเนื้อไตตรวจ (Renal biopsy)
• ข้อ จ.: เป็นเกณฑ์วินิจฉัย kidney damage ที่ถูกต้อง ผู้ป่วยที่มีประวัติได้รับการผ่าตัดปลูกถ่ายไต (Kidney transplantation) จัดเป็นผู้ป่วย CKD ตามนิยาม</t>
        </is>
      </c>
      <c r="L59" s="186" t="n"/>
      <c r="M59" s="186" t="inlineStr">
        <is>
          <t>Renal</t>
        </is>
      </c>
      <c r="N59" s="186" t="inlineStr">
        <is>
          <t>Chronic kidney diseases</t>
        </is>
      </c>
      <c r="O59" s="185" t="inlineStr">
        <is>
          <t>Clinic</t>
        </is>
      </c>
      <c r="P59" s="186" t="inlineStr">
        <is>
          <t>[SOURCE: Mock Pharmtutor 2024 Set 2 ข้อ 84] MCQ ธ.ค. 66</t>
        </is>
      </c>
      <c r="Q59" s="185" t="inlineStr">
        <is>
          <t>ข้อสอบจำลอง</t>
        </is>
      </c>
      <c r="R59" s="185" t="inlineStr">
        <is>
          <t>Mock Pharmtutor 2024</t>
        </is>
      </c>
      <c r="S59" s="185" t="n"/>
    </row>
    <row r="60" ht="24" customHeight="1" s="49">
      <c r="A60" s="187" t="n">
        <v>58</v>
      </c>
      <c r="B60" s="186" t="n"/>
      <c r="C60" s="186" t="inlineStr">
        <is>
          <t>1. ผู้ป่วยเพศหญิง อายุ 55 ปี ตรวจเลือดและปัสสาวะพบค่า eGFR = 35 mL/min/1.73 m² และค่า Urine Albumin-to-Creatinine Ratio (UACR) = 400 mg/g ตามแนวทางเวชปฏิบัติ KDIGO 2024 ผู้ป่วยรายนี้จัดอยู่ในระดับความรุนแรงของโรคไตเรื้อรัง (CKD Staging) ตามข้อใด</t>
        </is>
      </c>
      <c r="D60" s="186" t="n"/>
      <c r="E60" s="186" t="inlineStr">
        <is>
          <t>CKD Stage 3a, A2</t>
        </is>
      </c>
      <c r="F60" s="186" t="inlineStr">
        <is>
          <t>CKD Stage 3b, A3</t>
        </is>
      </c>
      <c r="G60" s="186" t="inlineStr">
        <is>
          <t>CKD Stage 3b, A2</t>
        </is>
      </c>
      <c r="H60" s="186" t="inlineStr">
        <is>
          <t>CKD Stage 4, A3</t>
        </is>
      </c>
      <c r="I60" s="188" t="inlineStr">
        <is>
          <t>CKD Stage 2, A3</t>
        </is>
      </c>
      <c r="J60" s="185" t="inlineStr">
        <is>
          <t>2</t>
        </is>
      </c>
      <c r="K60" s="186" t="inlineStr">
        <is>
          <t>✅ คำตอบที่ถูกต้อง: ข้อ ข. CKD Stage 3b, A3
🎯 ทำไมข้อนี้ถึงถูก:
🎯 ทำไมข้อนี้ถึงถูก: ตามเกณฑ์การจำแนกระยะของโรคไตเรื้อรังของ KDIGO (Kidney Disease: Improving Global Outcomes):
1. ระดับการทำงานของไต (GFR Categories): eGFR 30-44 mL/min/1.73 m² จัดอยู่ในระยะ G3b (CKD Stage 3b: Moderately to severely decreased)
2. ระดับโปรตีนไข่ขาวรั่วในปัสสาวะ (Persistent Albuminuria Categories): UACR &gt; 300 mg/g จัดอยู่ในระดับ A3 (Severely increased albuminuria)
ดังนั้นผู้ป่วยรายนี้จึงจัดอยู่ในระยะ CKD Stage 3b, A3 ซึ่งมีความเสี่ยงสูงมากต่อการเกิดโรคหัวใจและหลอดเลือดและการดำเนินโรคไปสู่ไตวายระยะสุดท้าย
🔍 ข้ออื่นผิดเพราะอะไร:
• ข้อ ก. Stage 3a คือ eGFR 45-59 และ A2 คือ UACR 30-300 mg/g
• ข้อ ค. A2 คือ UACR 30-300 mg/g ซึ่งต่ำกว่าค่าของผู้ป่วยจริง
• ข้อ ง. Stage 4 คือ eGFR 15-29 mL/min/1.73 m²
• ข้อ จ. Stage 2 คือ eGFR 60-89 mL/min/1.73 m²
• --</t>
        </is>
      </c>
      <c r="L60" s="186" t="n"/>
      <c r="M60" s="186" t="inlineStr">
        <is>
          <t>Renal</t>
        </is>
      </c>
      <c r="N60" s="186" t="inlineStr">
        <is>
          <t>Chronic Kidney Disease (CKD)</t>
        </is>
      </c>
      <c r="O60" s="185" t="inlineStr">
        <is>
          <t>Clinic</t>
        </is>
      </c>
      <c r="P60" s="186" t="inlineStr">
        <is>
          <t>ข้อ 1 Mock RxCU83 ชุดที่ 2 | [RECONSTRUCTED: ปรับแต่งและเติมเต็มบริบทโจทย์เพื่อความสมบูรณ์]</t>
        </is>
      </c>
      <c r="Q60" s="185" t="inlineStr">
        <is>
          <t>ข้อสอบจำลอง</t>
        </is>
      </c>
      <c r="R60" s="185" t="inlineStr">
        <is>
          <t>Mock RxCU83 ชุดที่ 2</t>
        </is>
      </c>
      <c r="S60" s="185" t="n"/>
    </row>
    <row r="61" ht="24" customHeight="1" s="49">
      <c r="A61" s="185" t="n">
        <v>59</v>
      </c>
      <c r="B61" s="186" t="n"/>
      <c r="C61" s="186" t="inlineStr">
        <is>
          <t>2. ผู้ป่วยเพศหญิง อายุ 55 ปี ถูกวินิจฉัยว่าเป็นโรคไตเรื้อรังระยะ 3b (eGFR 35 mL/min/1.73 m², UACR 400 mg/g) และเป็นโรคเบาหวานชนิดที่ 2 มา 10 ปี ความดันโลหิต 120/75 mmHg ผลตรวจทางห้องปฏิบัติการ: Hb 12 g/dL, Ferritin 500 ng/mL, TSAT 40%, Ca 8.5 mg/dL, P 3.5 mg/dL, K 3.7 mEq/L, HbA1c 6.0% ปัจจุบันได้รับยา Metformin 1000 mg/day, Losartan 100 mg/day, Calcium carbonate 1 g tid w/meal, Ferrous sulfate 1 tab tid การปรับเปลี่ยนการรักษาในข้อใดเหมาะสมที่สุดเพื่อชะลอการเสื่อมของไต</t>
        </is>
      </c>
      <c r="D61" s="186" t="n"/>
      <c r="E61" s="186" t="inlineStr">
        <is>
          <t>เริ่มยา Amlodipine 5 mg/day</t>
        </is>
      </c>
      <c r="F61" s="186" t="inlineStr">
        <is>
          <t>เริ่มยา Dapagliflozin 10 mg/day</t>
        </is>
      </c>
      <c r="G61" s="186" t="inlineStr">
        <is>
          <t>เริ่มยา IV Iron sucrose</t>
        </is>
      </c>
      <c r="H61" s="186" t="inlineStr">
        <is>
          <t>เปลี่ยน Calcium carbonate เป็น Lanthanum carbonate</t>
        </is>
      </c>
      <c r="I61" s="186" t="inlineStr">
        <is>
          <t>เริ่มยา Epoetin alfa 4000 units สัปดาห์ละ 1 ครั้ง</t>
        </is>
      </c>
      <c r="J61" s="185" t="inlineStr">
        <is>
          <t>2</t>
        </is>
      </c>
      <c r="K61" s="186" t="inlineStr">
        <is>
          <t>✅ คำตอบที่ถูกต้อง: ข้อ ข. เริ่มยา Dapagliflozin 10 mg/day
🎯 ทำไมข้อนี้ถึงถูก:
🎯 ทำไมข้อนี้ถึงถูก: ตามแนวทางเวชปฏิบัติ KDIGO 2023/2024 และ ADA Standards of Care แนะนำให้เริ่มยากลุ่ม SGLT2 inhibitor (เช่น Dapagliflozin 10 mg/day หรือ Empagliflozin 10 mg/day) ร่วมกับยาสูตรเดิมในผู้ป่วยโรคเบาหวานชนิดที่ 2 ที่มีภาวะ CKD (eGFR 20-60 หรือ UACR &gt; 200 mg/g) แม้ระดับ HbA1c จะอยู่ในเกณฑ์เป้าหมายแล้วก็ตาม (HbA1c 6%) เนื่องจากยากลุ่มนี้มีหลักฐานเชิงประจักษ์ชัดเจนในการลดความดันในโกลเมอรูลัส ชะลอการเสื่อมของไต (Cardiorenal protection) และลดอัตราการเสียชีวิตจากโรคหัวใจ
🔍 ข้ออื่นผิดเพราะอะไร:
• ข้อ ก. Amlodipine: ความดันโลหิตผู้ป่วยควบคุมได้ดีมากแล้ว (120/75 mmHg) จึงไม่มีข้อบ่งชี้ในการเพิ่มยาลดความดัน
• ข้อ ค. IV Iron: ระดับธาตุเหล็กสะสมของผู้ป่วยอยู่ในเกณฑ์ปกติสมบูรณ์ (Ferritin 500 ng/mL, TSAT 40%) ไม่มีความจำเป็นต้องให้ธาตุเหล็กทางหลอดเลือดดำ
• ข้อ ง. Lanthanum carbonate: ระดับฟอสเฟตในเลือดปกติ (P 3.5 mg/dL) จึงไม่มีความจำเป็นต้องเปลี่ยนเป็นยากลุ่ม non-calcium binder ราคาแพง
• ข้อ จ. Epoetin alfa: ระดับฮีโมโกลบินปกติ (Hb 12 g/dL) ยังไม่มีภาวะโลหิตจางจากโรคไต (เกณฑ์เริ่ม ESA คือ Hb &lt; 10 g/dL)
• --</t>
        </is>
      </c>
      <c r="L61" s="186" t="n"/>
      <c r="M61" s="186" t="inlineStr">
        <is>
          <t>Renal</t>
        </is>
      </c>
      <c r="N61" s="186" t="inlineStr">
        <is>
          <t>Chronic Kidney Disease (CKD)</t>
        </is>
      </c>
      <c r="O61" s="185" t="inlineStr">
        <is>
          <t>Clinic</t>
        </is>
      </c>
      <c r="P61" s="186" t="inlineStr">
        <is>
          <t>ข้อ 2 Mock RxCU83 ชุดที่ 2</t>
        </is>
      </c>
      <c r="Q61" s="185" t="inlineStr">
        <is>
          <t>ข้อสอบจำลอง</t>
        </is>
      </c>
      <c r="R61" s="185" t="inlineStr">
        <is>
          <t>Mock RxCU83 ชุดที่ 2</t>
        </is>
      </c>
      <c r="S61" s="185" t="n"/>
    </row>
    <row r="62" ht="24" customHeight="1" s="49">
      <c r="A62" s="185" t="n">
        <v>60</v>
      </c>
      <c r="B62" s="186" t="n"/>
      <c r="C62" s="186" t="inlineStr">
        <is>
          <t>3. ชายอายุ 55 ปี เป็นโรคไตเรื้อรังระยะ 4 มา 3 ปี มีโรคร่วมคือโรคความดันโลหิตสูง ผลตรวจเลือดล่าสุด: Serum Ca 9.8 mg/dL, Serum Phosphorus 6.5 mg/dL, Albumin 3.2 g/dL, UACR 100 mg/g, Serum K 4.0 mEq/L กำลังรับประทานยา Enalapril 20 mg/day และ Ferrous sulfate 1 tab tid pc ยาจับฟอสเฟต (Phosphate binder) ในข้อใดเหมาะสมที่สุดสำหรับผู้ป่วยรายนี้</t>
        </is>
      </c>
      <c r="D62" s="186" t="n"/>
      <c r="E62" s="186" t="inlineStr">
        <is>
          <t>Calcium carbonate</t>
        </is>
      </c>
      <c r="F62" s="186" t="inlineStr">
        <is>
          <t>Sevelamer carbonate</t>
        </is>
      </c>
      <c r="G62" s="186" t="inlineStr">
        <is>
          <t>Calcium citrate</t>
        </is>
      </c>
      <c r="H62" s="186" t="inlineStr">
        <is>
          <t>Calcitonin</t>
        </is>
      </c>
      <c r="I62" s="186" t="inlineStr">
        <is>
          <t>Aluminum hydroxide</t>
        </is>
      </c>
      <c r="J62" s="185" t="inlineStr">
        <is>
          <t>2</t>
        </is>
      </c>
      <c r="K62" s="186" t="inlineStr">
        <is>
          <t>✅ คำตอบที่ถูกต้อง: ข้อ ข. Sevelamer carbonate
🎯 ทำไมข้อนี้ถึงถูก:
🎯 ทำไมข้อนี้ถึงถูก: ผู้ป่วยมีภาวะฟอสเฟตในเลือดสูงรุนแรง (Hyperphosphatemia, P = 6.5 mg/dL เกณฑ์ปกติ 2.5-4.5 mg/dL) ในขณะที่ระดับแคลเซียมในเลือดสูงแตะขอบบน (Corrected Ca = 9.8 + 0.8 × [4.0 - 3.2] = 10.44 mg/dL ซึ่งเข้าสู่ภาวะ Hypercalcemia) ตามแนวทาง KDIGO CKD-MBD Guidelines การให้ Calcium-based phosphate binders (เช่น Calcium carbonate หรือ Calcium acetate) จะเพิ่มความเสี่ยงต่อการเกิดภาวะ Hypercalcemia และการสะสมหินปูนในหลอดเลือดแดง (Vascular calcification) ดังนั้นจึงควรเลือกใช้ยากลุ่ม Non-calcium based phosphate binder ได้แก่ Sevelamer carbonate หรือ Lanthanum carbonate
🔍 ข้ออื่นผิดเพราะอะไร:
• ข้อ ก. Calcium carbonate: มีส่วนประกอบของแคลเซียม เสี่ยงต่อการเกิด Hypercalcemia และหลอดเลือดแข็งตัว
• ข้อ ค. Calcium citrate: นอกจากเพิ่มแคลเซียมแล้ว Citrate ยังเพิ่มการดูดซึมอะลูมิเนียมในทางเดินอาหาร จึงเป็นข้อห้ามใช้ในผู้ป่วยโรคไต
• ข้อ ง. Calcitonin: เป็นยารักษาภาวะแคลเซียมในเลือดสูงหรือโรคกระดูก ไม่ใช่ยาจับฟอสเฟตในทางเดินอาหาร
• ข้อ จ. Aluminum hydroxide: ห้ามใช้ต่อเนื่องในระยะยาวเนื่องจากเกิดการสะสมอะลูมิเนียมทำให้เกิดภาวะสมองเสื่อม (Encephalopathy) และกระดูกผุ (Osteomalacia)
• --</t>
        </is>
      </c>
      <c r="L62" s="186" t="n"/>
      <c r="M62" s="186" t="inlineStr">
        <is>
          <t>Renal</t>
        </is>
      </c>
      <c r="N62" s="186" t="inlineStr">
        <is>
          <t>CKD-MBD &amp; Electrolyte Disorders</t>
        </is>
      </c>
      <c r="O62" s="185" t="inlineStr">
        <is>
          <t>Clinic</t>
        </is>
      </c>
      <c r="P62" s="186" t="inlineStr">
        <is>
          <t>ข้อ 3 Mock RxCU83 ชุดที่ 2</t>
        </is>
      </c>
      <c r="Q62" s="185" t="inlineStr">
        <is>
          <t>ข้อสอบจำลอง</t>
        </is>
      </c>
      <c r="R62" s="185" t="inlineStr">
        <is>
          <t>Mock RxCU83 ชุดที่ 2</t>
        </is>
      </c>
      <c r="S62" s="185" t="n"/>
    </row>
    <row r="63" ht="24" customHeight="1" s="49">
      <c r="A63" s="185" t="n">
        <v>61</v>
      </c>
      <c r="B63" s="186" t="n"/>
      <c r="C63" s="186" t="inlineStr">
        <is>
          <t>4. พยาธิสรีรวิทยาและกลไกหลักที่ทำลายโครงสร้างไต (Glomerulosclerosis and tubulointerstitial fibrosis) ซึ่งเป็นสาเหตุสำคัญที่สุดที่ทำให้โรคไตเรื้อรังดำเนินไปสู่โรคไตวายระยะสุดท้าย (ESKD) คือข้อใด</t>
        </is>
      </c>
      <c r="D63" s="186" t="n"/>
      <c r="E63" s="186" t="inlineStr">
        <is>
          <t>แรงดันภายในโกลเมอรูลัสเพิ่มขึ้นร่วมกับการกระตุ้นระบบ RAAS และการสร้างพังผืด</t>
        </is>
      </c>
      <c r="F63" s="186" t="inlineStr">
        <is>
          <t>การลดลงของการกรองสารน้ำทำให้เกิดภาวะน้ำคั่งเฉพาะที่</t>
        </is>
      </c>
      <c r="G63" s="186" t="inlineStr">
        <is>
          <t>การเพิ่มขึ้นของฮอร์โมนพาราไทรอยด์ทำให้เกิดการขับฟอสเฟตออกจากกระดูก</t>
        </is>
      </c>
      <c r="H63" s="186" t="inlineStr">
        <is>
          <t>การคั่งของสาร Uremic toxins ทำให้เซลล์บุผิวท่อไตเกิดการติดเชื้อแบคทีเรีย</t>
        </is>
      </c>
      <c r="I63" s="186" t="inlineStr">
        <is>
          <t>การสร้าง Erythropoietin ลดลงทำให้หลอดเลือดแดงฝอยในไตขาดออกซิเจนเฉียบพลัน</t>
        </is>
      </c>
      <c r="J63" s="185" t="inlineStr">
        <is>
          <t>1</t>
        </is>
      </c>
      <c r="K63" s="186" t="inlineStr">
        <is>
          <t>✅ คำตอบที่ถูกต้อง: ข้อ ก. แรงดันภายในโกลเมอรูลัสเพิ่มขึ้นร่วมกับการกระตุ้นระบบ RAAS และการสร้างพังผืด
🎯 ทำไมข้อนี้ถึงถูก:
🎯 ทำไมข้อนี้ถึงถูก: กลไกหลักของการดำเนินโรคใน CKD เกิดจากเมื่อเนฟรอนบางส่วนถูกทำลาย เนฟรอนที่เหลืออยู่จะเกิดกระบวนการชดเชย (Compensatory hyperfiltration) ส่งผลให้เกิด Intraglomerular hypertension โดยการกระตุ้นของระบบ Renin-Angiotensin-Aldosterone System (RAAS) ซึ่ง Angiotensin II จะทำให้หลอดเลือด Efferent arteriole หดตัว แรงดันที่สูงขึ้นจะทำลายเซลล์ Podocyte และเหนี่ยวนำให้เกิดการหลั่ง Pro-inflammatory และ Pro-fibrotic cytokines (เช่น TGF-beta) นำไปสู่การเกิด Glomerulosclerosis และ Tubulointerstitial fibrosis ในที่สุด
🔍 ข้ออื่นผิดเพราะอะไร:
• ข้อ ข. การลดลงของการกรองเป็นผลลัพธ์ของการเสื่อม ไม่ใช่กลไกหลักระดับโมเลกุลที่ทำให้เกิด fibrosis
• ข้อ ค. การเพิ่มขึ้นของ PTH เป็นภาวะแทรกซ้อนด้านแร่ธาตุและกระดูก (CKD-MBD) ไม่ใช่กลไกปฐมภูมิของ glomerulosclerosis
• ข้อ ง. Uremic toxins ก่อการอักเสบแต่ไม่ได้ทำให้เกิดการติดเชื้อแบคทีเรีย
• ข้อ จ. การลดลงของ EPO ก่อให้เกิดโลหิตจางเรื้อรัง ไม่ใช่สาเหตุโดยตรงของการเกิด glomerulosclerosis
• --</t>
        </is>
      </c>
      <c r="L63" s="186" t="n"/>
      <c r="M63" s="186" t="inlineStr">
        <is>
          <t>Renal</t>
        </is>
      </c>
      <c r="N63" s="186" t="inlineStr">
        <is>
          <t>Chronic Kidney Disease (CKD)</t>
        </is>
      </c>
      <c r="O63" s="185" t="inlineStr">
        <is>
          <t>Clinic</t>
        </is>
      </c>
      <c r="P63" s="186" t="inlineStr">
        <is>
          <t>ข้อ 4 Mock RxCU83 ชุดที่ 2</t>
        </is>
      </c>
      <c r="Q63" s="185" t="inlineStr">
        <is>
          <t>ข้อสอบจำลอง</t>
        </is>
      </c>
      <c r="R63" s="185" t="inlineStr">
        <is>
          <t>Mock RxCU83 ชุดที่ 2</t>
        </is>
      </c>
      <c r="S63" s="185" t="n"/>
    </row>
    <row r="64" ht="24" customHeight="1" s="49">
      <c r="A64" s="185" t="n">
        <v>62</v>
      </c>
      <c r="B64" s="186" t="n"/>
      <c r="C64" s="186" t="inlineStr">
        <is>
          <t>5. ตามแนวทางเวชปฏิบัติ KDIGO 2024 การตั้งเป้าหมายความดันโลหิต (Target Blood Pressure) สำหรับผู้ป่วยโรคไตเรื้อรัง (CKD) ที่มีภาวะโปรตีนรั่วในปัสสาวะ (Severely increased albuminuria, UACR &gt; 300 mg/g) ควบคุมให้อยู่ในระดับใด</t>
        </is>
      </c>
      <c r="D64" s="186" t="n"/>
      <c r="E64" s="186" t="inlineStr">
        <is>
          <t>SBP &lt; 120 mmHg เมื่อวัดด้วยวิธีมาตรฐาน (Standardized office BP)</t>
        </is>
      </c>
      <c r="F64" s="186" t="inlineStr">
        <is>
          <t>SBP &lt; 130 mmHg และ DBP &lt; 80 mmHg</t>
        </is>
      </c>
      <c r="G64" s="186" t="inlineStr">
        <is>
          <t>SBP &lt; 140 mmHg และ DBP &lt; 90 mmHg</t>
        </is>
      </c>
      <c r="H64" s="186" t="inlineStr">
        <is>
          <t>SBP &lt; 150 mmHg และ DBP &lt; 90 mmHg</t>
        </is>
      </c>
      <c r="I64" s="186" t="inlineStr">
        <is>
          <t>SBP 130 - 139 mmHg เพื่อป้องกันภาวะไตขาดเลือด</t>
        </is>
      </c>
      <c r="J64" s="185" t="inlineStr">
        <is>
          <t>1</t>
        </is>
      </c>
      <c r="K64" s="186" t="inlineStr">
        <is>
          <t>✅ คำตอบที่ถูกต้อง: ข้อ ก. SBP &lt; 120 mmHg เมื่อวัดด้วยวิธีมาตรฐาน (Standardized office BP)
🎯 ทำไมข้อนี้ถึงถูก:
🎯 ทำไมข้อนี้ถึงถูก: แนวทางเวชปฏิบัติ KDIGO 2021/2024 Clinical Practice Guideline for the Management of Blood Pressure in CKD แนะนำเป้าหมายความดันโลหิตตัวบน (Systolic Blood Pressure: SBP) ต่ำกว่า 120 mmHg (&lt; 120 mmHg) ในผู้ป่วย CKD ที่สามารถทนต่อยาได้ โดยต้องวัดด้วยวิธีมาตรฐาน (Standardized office BP measurement) ซึ่งผลการศึกษาจาก SPRINT trial ชี้ชัดว่าการควบคุมความดันโลหิตเข้มงวดช่วยลดอัตราการเสียชีวิตและลดความเสี่ยงต่อโรคหัวใจและหลอดเลือดได้อย่างมีนัยสำคัญทางสถิติ
🔍 ข้ออื่นผิดเพราะอะไร:
• ข้อ ข. ค. ง. และ จ. เป็นเกณฑ์เป้าหมายเดิมหรือเกณฑ์สำหรับผู้ป่วยทั่วไปที่ไม่มีภาวะเสี่ยงสูงของโรคไต
• --</t>
        </is>
      </c>
      <c r="L64" s="186" t="n"/>
      <c r="M64" s="186" t="inlineStr">
        <is>
          <t>Renal</t>
        </is>
      </c>
      <c r="N64" s="186" t="inlineStr">
        <is>
          <t>Chronic Kidney Disease (CKD)</t>
        </is>
      </c>
      <c r="O64" s="185" t="inlineStr">
        <is>
          <t>Clinic</t>
        </is>
      </c>
      <c r="P64" s="186" t="inlineStr">
        <is>
          <t>ข้อ 5 Mock RxCU83 ชุดที่ 2 | [RECONSTRUCTED: ปรับแต่งและเติมเต็มบริบทโจทย์เพื่อความสมบูรณ์]</t>
        </is>
      </c>
      <c r="Q64" s="185" t="inlineStr">
        <is>
          <t>ข้อสอบจำลอง</t>
        </is>
      </c>
      <c r="R64" s="185" t="inlineStr">
        <is>
          <t>Mock RxCU83 ชุดที่ 2</t>
        </is>
      </c>
      <c r="S64" s="185" t="n"/>
    </row>
    <row r="65" ht="24" customHeight="1" s="49">
      <c r="A65" s="185" t="n">
        <v>63</v>
      </c>
      <c r="B65" s="186" t="n"/>
      <c r="C65" s="186" t="inlineStr">
        <is>
          <t>9. ผู้ป่วยชายอายุ 65 ปี มีโรคประจำตัว HTN, DM, Dyslipidemia ผลตรวจทางห้องปฏิบัติการ: BUN 32 mg/dL, Scr 3.2 mg/dL, eGFR 35 mL/min/1.73 m², Urine RBC 0-1, Urine WBC 0-1 คำแนะนำทางโภชนาการด้านโปรตีนในข้อใดถูกต้องและเหมาะสมที่สุดสำหรับผู้ป่วยรายนี้</t>
        </is>
      </c>
      <c r="D65" s="186" t="n"/>
      <c r="E65" s="186" t="inlineStr">
        <is>
          <t>รับประทานโปรตีนเสริม เช่น เวย์โปรตีน เพื่อป้องกันกล้ามเนื้อลีบ</t>
        </is>
      </c>
      <c r="F65" s="186" t="inlineStr">
        <is>
          <t>จำกัดปริมาณโปรตีนในอาหารให้อยู่ในระดับที่เหมาะสมเพื่อชะลอการเสื่อมของไต</t>
        </is>
      </c>
      <c r="G65" s="186" t="inlineStr">
        <is>
          <t>งดรับประทานโปรตีนจากเนื้อสัตว์ทุกชนิดโดยเด็ดขาด</t>
        </is>
      </c>
      <c r="H65" s="186" t="inlineStr">
        <is>
          <t>ดื่มน้ำสะอาดปริมาณมากๆ ไม่ต่ำกว่าวันละ 3-4 ลิตร เพื่อขับของเสียยูเรีย</t>
        </is>
      </c>
      <c r="I65" s="186" t="inlineStr">
        <is>
          <t>รับประทานอาหารโปรตีนสูงควบคู่กับการออกกำลังกายแบบยกน้ำหนัก</t>
        </is>
      </c>
      <c r="J65" s="185" t="inlineStr">
        <is>
          <t>2</t>
        </is>
      </c>
      <c r="K65" s="186" t="inlineStr">
        <is>
          <t>✅ คำตอบที่ถูกต้อง: ข้อ ข. จำกัดปริมาณโปรตีนในอาหารให้อยู่ในระดับที่เหมาะสมเพื่อชะลอการเสื่อมของไต
🎯 ทำไมข้อนี้ถึงถูก:
🎯 ทำไมข้อนี้ถึงถูก: ตามแนวทาง KDIGO 2024 Clinical Practice Guideline ผู้ป่วยโรคไตเรื้อรังระยะ 3-5 ที่ยังไม่ได้รับการบำบัดทดแทนไต (Non-dialysis CKD) แนะนำให้จำกัดโปรตีนในอาหาร (Low-protein diet) อยู่ที่ประมาณ 0.6 - 0.8 g/kg/day เพื่อลดภาระการทำงานของเนฟรอน ลดแรงดันในโกลเมอรูลัส ลดการคั่งของสารยูเรียและไนโตรเจน และชะลอการเสื่อมของไต
🔍 ข้ออื่นผิดเพราะอะไร:
• ข้อ ก. และ จ. การรับประทานโปรตีนสูงจะเร่งให้ไตเสื่อมเร็วขึ้นจาก Glomerular hyperfiltration
• ข้อ ค. การงดโปรตีนทุกชนิดจะทำให้เกิดภาวะทุพโภชนาการ (Protein-energy wasting: PEW)
• ข้อ ง. การดื่มน้ำมากเกินไปในผู้ป่วยโรคไตเสื่อมระยะลุกลามจะทำให้เกิดภาวะน้ำคั่ง (Volume overload) ความดันโลหิตสูง และหัวใจล้มเหลว
• --</t>
        </is>
      </c>
      <c r="L65" s="186" t="n"/>
      <c r="M65" s="186" t="inlineStr">
        <is>
          <t>Renal</t>
        </is>
      </c>
      <c r="N65" s="186" t="inlineStr">
        <is>
          <t>Chronic Kidney Disease (CKD)</t>
        </is>
      </c>
      <c r="O65" s="185" t="inlineStr">
        <is>
          <t>Clinic</t>
        </is>
      </c>
      <c r="P65" s="186" t="inlineStr">
        <is>
          <t>ข้อ 9 Mock RxCU83 ชุดที่ 2</t>
        </is>
      </c>
      <c r="Q65" s="185" t="inlineStr">
        <is>
          <t>ข้อสอบจำลอง</t>
        </is>
      </c>
      <c r="R65" s="185" t="inlineStr">
        <is>
          <t>Mock RxCU83 ชุดที่ 2</t>
        </is>
      </c>
      <c r="S65" s="185" t="n"/>
    </row>
    <row r="66" ht="24" customHeight="1" s="49">
      <c r="A66" s="185" t="n">
        <v>64</v>
      </c>
      <c r="B66" s="186" t="n"/>
      <c r="C66" s="186" t="inlineStr">
        <is>
          <t>10. ผู้ป่วยชายอายุ 65 ปี มีโรคประจำตัว HTN, DM, Dyslipidemia, CKD stage 3b (eGFR 35 mL/min/1.73 m²) การให้คำแนะนำทางโภชนาการในข้อใดต่อไปนี้ ไม่ถูกต้อง และอาจก่อให้เกิดอันตรายร้ายแรงต่อผู้ป่วย</t>
        </is>
      </c>
      <c r="D66" s="186" t="n"/>
      <c r="E66" s="186" t="inlineStr">
        <is>
          <t>แนะนำให้รับประทานผลไม้ที่มีโพแทสเซียมสูง เช่น กล้วยหอม ส้ม มะเขือเทศ เพื่อบำรุงหัวใจ</t>
        </is>
      </c>
      <c r="F66" s="186" t="inlineStr">
        <is>
          <t>จำกัดการบริโภคโซเดียมในอาหารไม่เกิน 2,000 mg/day (เกลือแกงไม่เกิน 1 ช้อนชา)</t>
        </is>
      </c>
      <c r="G66" s="186" t="inlineStr">
        <is>
          <t>เลือกบริโภคคาร์โบไฮเดรตเชิงซ้อนและควบคุมระดับน้ำตาลในเลือดให้เหมาะสม</t>
        </is>
      </c>
      <c r="H66" s="186" t="inlineStr">
        <is>
          <t>หลีกเลี่ยงอาหารแปรรูป อาหารกระป๋อง และอาหารหมักดอง</t>
        </is>
      </c>
      <c r="I66" s="186" t="inlineStr">
        <is>
          <t>หลีกเลี่ยงไขมันอิ่มตัวและไขมันทรานส์เพื่อป้องกันภาวะหลอดเลือดแดงแข็ง</t>
        </is>
      </c>
      <c r="J66" s="185" t="inlineStr">
        <is>
          <t>1</t>
        </is>
      </c>
      <c r="K66" s="186" t="inlineStr">
        <is>
          <t>✅ คำตอบที่ถูกต้อง: ข้อ ก. แนะนำให้รับประทานผลไม้ที่มีโพแทสเซียมสูง เช่น กล้วยหอม ส้ม มะเขือเทศ เพื่อบำรุงหัวใจ
🎯 ทำไมข้อนี้ถึงถูก:
🎯 ทำไมข้อนี้ถึงถูก: ในผู้ป่วยโรคไตเรื้อรังตั้งแต่ระยะ 3b ขึ้นไป ความสามารถในการขับโพแทสเซียมทางไตจะเริ่มลดลง การแนะนำให้รับประทานผลไม้ที่มีโพแทสเซียมสูง (High-potassium fruits เช่น กล้วย ส้ม ทุเรียน แคนตาลูป มะเขือเทศ) มีความเสี่ยงสูงมากที่จะทำให้เกิดภาวะโพแทสเซียมในเลือดสูง (Hyperkalemia) ซึ่งอาจนำไปสู่ภาวะหัวใจเต้นผิดจังหวะรุนแรง (Ventricular arrhythmia) และหัวใจหยุดเต้นได้
🔍 ข้ออื่นผิดเพราะอะไร:
• ข้อ ข. ค. ง. และ จ. ล้วนเป็นคำแนะนำที่ถูกต้องตามมาตรฐานการดูแลผู้ป่วยเบาหวาน ความดันโลหิตสูง และโรคไตเรื้อรัง
• --</t>
        </is>
      </c>
      <c r="L66" s="186" t="n"/>
      <c r="M66" s="186" t="inlineStr">
        <is>
          <t>Renal</t>
        </is>
      </c>
      <c r="N66" s="186" t="inlineStr">
        <is>
          <t>Chronic Kidney Disease (CKD)</t>
        </is>
      </c>
      <c r="O66" s="185" t="inlineStr">
        <is>
          <t>Clinic</t>
        </is>
      </c>
      <c r="P66" s="186" t="inlineStr">
        <is>
          <t>ข้อ 10 Mock RxCU83 ชุดที่ 2</t>
        </is>
      </c>
      <c r="Q66" s="185" t="inlineStr">
        <is>
          <t>ข้อสอบจำลอง</t>
        </is>
      </c>
      <c r="R66" s="185" t="inlineStr">
        <is>
          <t>Mock RxCU83 ชุดที่ 2</t>
        </is>
      </c>
      <c r="S66" s="185" t="n"/>
    </row>
    <row r="67" ht="24" customHeight="1" s="49">
      <c r="A67" s="185" t="n">
        <v>65</v>
      </c>
      <c r="B67" s="186" t="n"/>
      <c r="C67" s="186" t="inlineStr">
        <is>
          <t>12. ผู้ป่วยเพศหญิง อายุ 55 ปี เป็นโรคไตเรื้อรังระยะ 3b ได้รับยา Calcium carbonate 1,000 mg รับประทานวันละ 3 ครั้ง พร้อมอาหาร (tid with meals) วัตถุประสงค์หลักของการสั่งใช้ยานี้ในมื้ออาหารคือข้อใด</t>
        </is>
      </c>
      <c r="D67" s="186" t="n"/>
      <c r="E67" s="186" t="inlineStr">
        <is>
          <t>เพื่อทำหน้าที่เป็นยาจับฟอสเฟตในอาหารและลดการดูดซึมฟอสเฟตเข้าสู่กระแสเลือด</t>
        </is>
      </c>
      <c r="F67" s="186" t="inlineStr">
        <is>
          <t>เพื่อเพิ่มการดูดซึมแคลเซียมเข้าสู่ร่างกายอย่างรวดเร็วสำหรับรักษาโรคกระดูกพรุน</t>
        </is>
      </c>
      <c r="G67" s="186" t="inlineStr">
        <is>
          <t>เพื่อช่วยกระตุ้นการสร้างวิตามิน D ในลำไส้เล็ก</t>
        </is>
      </c>
      <c r="H67" s="186" t="inlineStr">
        <is>
          <t>เพื่อลดความเป็นกรดในกระเพาะอาหารรักษาโรคแผลในทางเดินอาหาร</t>
        </is>
      </c>
      <c r="I67" s="186" t="inlineStr">
        <is>
          <t>เพื่อป้องกันการเกิดนิ่วแคลเซียมออกซาเลตในไต</t>
        </is>
      </c>
      <c r="J67" s="185" t="inlineStr">
        <is>
          <t>1</t>
        </is>
      </c>
      <c r="K67" s="186" t="inlineStr">
        <is>
          <t>✅ คำตอบที่ถูกต้อง: ข้อ ก. เพื่อทำหน้าที่เป็นยาจับฟอสเฟตในอาหารและลดการดูดซึมฟอสเฟตเข้าสู่กระแสเลือด
🎯 ทำไมข้อนี้ถึงถูก:
🎯 ทำไมข้อนี้ถึงถูก: ในผู้ป่วยโรคไตเรื้อรัง การรับประทาน Calcium carbonate "พร้อมอาหารทันที" (With meals) แคลเซียมไอออนจะทำปฏิกิริยากับฟอสเฟตในอาหารที่กระเพาะและลำไส้เล็ก เกิดเป็นเกลือ Calcium phosphate ที่ไม่ละลายน้ำและถูกขับถ่ายออกทางอุจจาระ จึงทำหน้าที่เป็น Phosphate binder ป้องกันภาวะ Hyperphosphatemia (หากต้องการใช้เสริมแคลเซียมบำรุงกระดูกจะต้องรับประทานหลังอาหารหรือตอนท้องว่างเพื่อให้ดูดซึมเข้ากระแสเลือด)
🔍 ข้ออื่นผิดเพราะอะไร:
• ข้อ ข. การรับประทานพร้อมอาหาร แคลเซียมจะจับกับฟอสเฟตทำให้การดูดซึมแคลเซียมเข้ากระแสเลือดลดลง
• ข้อ ค. แคลเซียมคาร์บอเนตไม่ได้มีฤทธิ์กระตุ้นการสร้างวิตามิน D
• ข้อ ง. การลดกรดเป็นข้อบ่งใช้เมื่อรับประทานตอนท้องว่างหรือเมื่อมีอาการแสบร้อน
• ข้อ จ. ไม่ได้มีผลป้องกันนิ่วในไต
• --</t>
        </is>
      </c>
      <c r="L67" s="186" t="n"/>
      <c r="M67" s="186" t="inlineStr">
        <is>
          <t>Renal</t>
        </is>
      </c>
      <c r="N67" s="186" t="inlineStr">
        <is>
          <t>CKD-MBD &amp; Electrolyte Disorders</t>
        </is>
      </c>
      <c r="O67" s="185" t="inlineStr">
        <is>
          <t>Clinic</t>
        </is>
      </c>
      <c r="P67" s="186" t="inlineStr">
        <is>
          <t>ข้อ 12 Mock RxCU83 ชุดที่ 2</t>
        </is>
      </c>
      <c r="Q67" s="185" t="inlineStr">
        <is>
          <t>ข้อสอบจำลอง</t>
        </is>
      </c>
      <c r="R67" s="185" t="inlineStr">
        <is>
          <t>Mock RxCU83 ชุดที่ 2</t>
        </is>
      </c>
      <c r="S67" s="185" t="n"/>
    </row>
    <row r="68" ht="24" customHeight="1" s="49">
      <c r="A68" s="185" t="n">
        <v>66</v>
      </c>
      <c r="B68" s="186" t="n"/>
      <c r="C68" s="186" t="inlineStr">
        <is>
          <t>14. ผู้ป่วยโรคไตเรื้อรังระยะ 4 ที่มีระดับโพแทสเซียมในเลือดสูง ควรหลีกเลี่ยงการรับประทานผักในข้อใดต่อไปนี้ เนื่องจากจัดเป็นผักที่มีปริมาณโพแทสเซียมสูง (High potassium vegetables)</t>
        </is>
      </c>
      <c r="D68" s="186" t="n"/>
      <c r="E68" s="186" t="inlineStr">
        <is>
          <t>ผักโขม ฟักทอง และมะเขือเทศ</t>
        </is>
      </c>
      <c r="F68" s="186" t="inlineStr">
        <is>
          <t>กะหล่ำปลี และผักกาดขาว</t>
        </is>
      </c>
      <c r="G68" s="186" t="inlineStr">
        <is>
          <t>บวบเหลี่ยม และน้ำเต้า</t>
        </is>
      </c>
      <c r="H68" s="186" t="inlineStr">
        <is>
          <t>ถั่วงอก และแตงกวา</t>
        </is>
      </c>
      <c r="I68" s="186" t="inlineStr">
        <is>
          <t>ผักกาดแก้ว และฟักเขียว</t>
        </is>
      </c>
      <c r="J68" s="185" t="inlineStr">
        <is>
          <t>1</t>
        </is>
      </c>
      <c r="K68" s="186" t="inlineStr">
        <is>
          <t>✅ คำตอบที่ถูกต้อง: ข้อ ก. ผักโขม ฟักทอง และมะเขือเทศ
🎯 ทำไมข้อนี้ถึงถูก:
🎯 ทำไมข้อนี้ถึงถูก: ผักที่มีสีเขียวเข้ม สีส้ม และสีเหลืองเข้ม เช่น ผักโขม, ฟักทอง, มะเขือเทศ, แครอท, บรอกโคลี จัดเป็นกลุ่มผักที่มีโพแทสเซียมสูงมาก (มากกว่า 200-500 mg ต่อส่วนบริโภค) ผู้ป่วยโรคไตเรื้อรังระยะ 4-5 จึงควรหลีกเลี่ยงอย่างเด็ดขาดเพื่อป้องกันภาวะ Hyperkalemia
🔍 ข้ออื่นผิดเพราะอะไร:
• ข้อ ข. ค. ง. และ จ. เป็นผักที่มีสีขาว ซีด หรือเขียวอ่อน ซึ่งจัดเป็นผักที่มีโพแทสเซียมต่ำถึงปานกลาง (Low-potassium vegetables) สามารถรับประทานได้ในปริมาณที่เหมาะสม
• --</t>
        </is>
      </c>
      <c r="L68" s="186" t="n"/>
      <c r="M68" s="186" t="inlineStr">
        <is>
          <t>Renal</t>
        </is>
      </c>
      <c r="N68" s="186" t="inlineStr">
        <is>
          <t>Chronic Kidney Disease (CKD)</t>
        </is>
      </c>
      <c r="O68" s="185" t="inlineStr">
        <is>
          <t>Clinic</t>
        </is>
      </c>
      <c r="P68" s="186" t="inlineStr">
        <is>
          <t>ข้อ 14 Mock RxCU83 ชุดที่ 2</t>
        </is>
      </c>
      <c r="Q68" s="185" t="inlineStr">
        <is>
          <t>ข้อสอบจำลอง</t>
        </is>
      </c>
      <c r="R68" s="185" t="inlineStr">
        <is>
          <t>Mock RxCU83 ชุดที่ 2</t>
        </is>
      </c>
      <c r="S68" s="185" t="n"/>
    </row>
    <row r="69" ht="24" customHeight="1" s="49">
      <c r="A69" s="185" t="n">
        <v>67</v>
      </c>
      <c r="B69" s="186" t="inlineStr">
        <is>
          <t>ผู้ป่วยชายไทยคู่ อายุ 55 ปี น้ำหนัก 80 กก. สูง 170 ซม. มีโรคประจำตัวคือ ความดันโลหิตสูง เบาหวาน เกาต์ มีประวัติสูบบุหรี่วันละ 1 ซอง มีอาชีพเป็นทนายความ ไม่ค่อยออกกำลังกาย
(ใช้ข้อมูลข้างต้นตอบคำถามข้อ 65 - 66)</t>
        </is>
      </c>
      <c r="C69" s="186" t="inlineStr">
        <is>
          <t>ข้อใดเป็นสาเหตุหลักที่สำคัญที่สุดของการเกิดโรคไตเรื้อรัง (CKD) ในผู้ป่วยรายนี้</t>
        </is>
      </c>
      <c r="D69" s="186" t="n"/>
      <c r="E69" s="186" t="inlineStr">
        <is>
          <t>ผู้ป่วยเป็นโรคความดันโลหิตสูงและเบาหวาน</t>
        </is>
      </c>
      <c r="F69" s="186" t="inlineStr">
        <is>
          <t>ผู้ป่วยเป็นโรคเกาต์</t>
        </is>
      </c>
      <c r="G69" s="186" t="inlineStr">
        <is>
          <t>สูบบุหรี่วันละ 1 ซอง</t>
        </is>
      </c>
      <c r="H69" s="186" t="inlineStr">
        <is>
          <t>ไม่ค่อยออกกำลังกาย</t>
        </is>
      </c>
      <c r="I69" s="186" t="inlineStr">
        <is>
          <t>ภาวะน้ำหนักเกิน</t>
        </is>
      </c>
      <c r="J69" s="185" t="inlineStr">
        <is>
          <t>1</t>
        </is>
      </c>
      <c r="K69" s="186" t="inlineStr">
        <is>
          <t>✅ คำตอบที่ถูกต้อง: ข้อ ก. ผู้ป่วยเป็นโรคความดันโลหิตสูงและเบาหวาน
🎯 ทำไมข้อนี้ถึงถูก:
- คำตอบที่ถูกต้อง: ข้อ ก. ผู้ป่วยเป็นโรคความดันโลหิตสูงและเบาหวาน
- ทำไมข้อนี้ถึงถูก: โรคเบาหวาน (Diabetic kidney disease) และความดันโลหิตสูง (Hypertensive nephrosclerosis) เป็นสาเหตุอันดับ 1 และ 2 ของการเกิดโรคไตเรื้อรังระยะสุดท้าย (ESRD) ทั่วโลกรวมถึงประเทศไทย
🔍 ข้ออื่นผิดเพราะอะไร:
• ข้อ ข.: โรคเกาต์อาจทำให้เกิด urate nephropathy ได้แต่เป็นสาเหตุที่พบน้อยกว่ามาก
• ข้อ ค.: การสูบบุหรี่เป็นปัจจัยส่งเสริมให้หลอดเลือดแข็งตัวและไตเสื่อมเร็วขึ้นแต่ไม่ใช่สาเหตุตั้งต้นหลัก
• ข้อ ง.: ขาดการออกกำลังกายเป็นปัจจัยเสี่ยงต่อ metabolic syndrome
• ข้อ จ.: น้ำหนักเกินเป็นปัจจัยเสี่ยงร่วมแต่ไม่ใช่สาเหตุหลักโดยตรงเท่าเบาหวานและความดัน</t>
        </is>
      </c>
      <c r="L69" s="186" t="n"/>
      <c r="M69" s="186" t="inlineStr">
        <is>
          <t>Renal</t>
        </is>
      </c>
      <c r="N69" s="186" t="inlineStr">
        <is>
          <t>Chronic kidney disease (CKD)</t>
        </is>
      </c>
      <c r="O69" s="185" t="inlineStr">
        <is>
          <t>Clinic</t>
        </is>
      </c>
      <c r="P69" s="186" t="inlineStr">
        <is>
          <t>รุ่น RxCU83</t>
        </is>
      </c>
      <c r="Q69" s="185" t="inlineStr">
        <is>
          <t>แบบฝึกหัด</t>
        </is>
      </c>
      <c r="R69" s="185" t="inlineStr">
        <is>
          <t>Quiz เตรียมสอบ CC1 RxCU83</t>
        </is>
      </c>
      <c r="S69" s="185" t="n"/>
    </row>
    <row r="70" ht="24" customHeight="1" s="49">
      <c r="A70" s="185" t="n">
        <v>68</v>
      </c>
      <c r="B70" s="186" t="n"/>
      <c r="C70" s="186" t="inlineStr">
        <is>
          <t>หากผู้ป่วยโรคไตรายนี้มีภาวะบวมและมีน้ำคั่งในร่างกาย (Fluid retention / Volume overload) ควรได้รับยาขับปัสสาวะในกลุ่มใดเหมาะสมที่สุด</t>
        </is>
      </c>
      <c r="D70" s="186" t="n"/>
      <c r="E70" s="186" t="inlineStr">
        <is>
          <t>Hydrochlorothiazide (HCTZ)</t>
        </is>
      </c>
      <c r="F70" s="186" t="inlineStr">
        <is>
          <t>Amiloride</t>
        </is>
      </c>
      <c r="G70" s="186" t="inlineStr">
        <is>
          <t>Furosemide</t>
        </is>
      </c>
      <c r="H70" s="186" t="inlineStr">
        <is>
          <t>Acetazolamide</t>
        </is>
      </c>
      <c r="I70" s="186" t="inlineStr">
        <is>
          <t>HCTZ + Amiloride</t>
        </is>
      </c>
      <c r="J70" s="185" t="inlineStr">
        <is>
          <t>3</t>
        </is>
      </c>
      <c r="K70" s="186" t="inlineStr">
        <is>
          <t>✅ คำตอบที่ถูกต้อง: ข้อ ค. Furosemide
🎯 ทำไมข้อนี้ถึงถูก:
- คำตอบที่ถูกต้อง: ข้อ ค. Furosemide
- ทำไมข้อนี้ถึงถูก: Loop diuretics เช่น Furosemide เป็นยาขับปัสสาวะที่มีประสิทธิภาพสูงที่สุดในการกำจัดโซเดียมและน้ำ และยังคงออกฤทธิ์ได้ดีในผู้ป่วยที่มีการทำงานของไตบกพร่อง (eGFR &lt; 30 mL/min) ซึ่ง Thiazides มักไม่ได้ผล
🔍 ข้ออื่นผิดเพราะอะไร:
• ข้อ ก.: Thiazide diuretics มีประสิทธิภาพลดลงอย่างมากเมื่อ eGFR &lt; 30 mL/min
• ข้อ ข.: Amiloride เป็น potassium-sparing diuretic มีความเสี่ยงสูงต่อการเกิด severe hyperkalemia ในผู้ป่วยไตวาย
• ข้อ ง.: Acetazolamide เป็น carbonic anhydrase inhibitor มีฤทธิ์ขับปัสสาวะอ่อนและทำให้เกิด metabolic acidosis
• ข้อ จ.: ยาสูตรผสมเพิ่มความเสี่ยงต่อ hyperkalemia จาก amiloride</t>
        </is>
      </c>
      <c r="L70" s="186" t="n"/>
      <c r="M70" s="186" t="inlineStr">
        <is>
          <t>Renal</t>
        </is>
      </c>
      <c r="N70" s="186" t="inlineStr">
        <is>
          <t>Chronic kidney disease (CKD)</t>
        </is>
      </c>
      <c r="O70" s="185" t="inlineStr">
        <is>
          <t>Clinic</t>
        </is>
      </c>
      <c r="P70" s="186" t="inlineStr">
        <is>
          <t>รุ่น RxCU83</t>
        </is>
      </c>
      <c r="Q70" s="185" t="inlineStr">
        <is>
          <t>แบบฝึกหัด</t>
        </is>
      </c>
      <c r="R70" s="185" t="inlineStr">
        <is>
          <t>Quiz เตรียมสอบ CC1 RxCU83</t>
        </is>
      </c>
      <c r="S70" s="185" t="n"/>
    </row>
    <row r="71" ht="24" customHeight="1" s="49">
      <c r="A71" s="185" t="n">
        <v>69</v>
      </c>
      <c r="B71" s="186" t="inlineStr">
        <is>
          <t>ผู้ป่วยชายไทยคู่ อายุ 80 ปี น้ำหนัก 60 กก. ถูกวินิจฉัยเป็น Acute renal failure โดยมีผลตรวจทางห้องปฏิบัติการพบ Scr 2.0 mg/dL และ K+ 7.0 mmol/L ยาที่ได้รับในปัจจุบันคือ atenolol, simvastatin, aspirin, ketoconazole และ felodipine
(ใช้ข้อมูลข้างต้นตอบคำถามข้อ 67 - 71)</t>
        </is>
      </c>
      <c r="C71" s="186" t="inlineStr">
        <is>
          <t>ผู้ป่วยรายนี้มีค่า Creatinine Clearance (CrCl) โดยประมาณเท่าใด (คำนวณตาม Cockcroft-Gault equation)</t>
        </is>
      </c>
      <c r="D71" s="186" t="n"/>
      <c r="E71" s="186" t="inlineStr">
        <is>
          <t>10 mL/min</t>
        </is>
      </c>
      <c r="F71" s="186" t="inlineStr">
        <is>
          <t>15 mL/min</t>
        </is>
      </c>
      <c r="G71" s="186" t="inlineStr">
        <is>
          <t>20 mL/min</t>
        </is>
      </c>
      <c r="H71" s="186" t="inlineStr">
        <is>
          <t>25 mL/min</t>
        </is>
      </c>
      <c r="I71" s="186" t="inlineStr">
        <is>
          <t>30 mL/min</t>
        </is>
      </c>
      <c r="J71" s="185" t="inlineStr">
        <is>
          <t>4</t>
        </is>
      </c>
      <c r="K71" s="186" t="inlineStr">
        <is>
          <t>✅ คำตอบที่ถูกต้อง: ข้อ ง. 25 mL/min
🎯 ทำไมข้อนี้ถึงถูก:
- คำตอบที่ถูกต้อง: ข้อ ง. 25 mL/min
- ทำไมข้อนี้ถึงถูก: คำนวณจากสูตร Cockcroft-Gault สำหรับเพศชาย: CrCl = [(140 - อายุ) x น้ำหนัก] / (72 x Scr) = [(140 - 80) x 60] / (72 x 2.0) = [60 x 60] / 144 = 3600 / 144 = 25 mL/min
🔍 ข้ออื่นผิดเพราะอะไร:
• ข้อ ก.: ค่าต่ำกว่าผลคำนวณจริง
• ข้อ ข.: ค่าต่ำกว่าผลคำนวณจริง
• ข้อ ค.: ค่าต่ำกว่าผลคำนวณจริง
• ข้อ จ.: ค่าสูงเกินกว่าผลคำนวณจริง</t>
        </is>
      </c>
      <c r="L71" s="186" t="n"/>
      <c r="M71" s="186" t="inlineStr">
        <is>
          <t>Renal</t>
        </is>
      </c>
      <c r="N71" s="186" t="inlineStr">
        <is>
          <t>Acute kidney injury (AKI)</t>
        </is>
      </c>
      <c r="O71" s="185" t="inlineStr">
        <is>
          <t>Clinic</t>
        </is>
      </c>
      <c r="P71" s="186" t="inlineStr">
        <is>
          <t>รุ่น RxCU83</t>
        </is>
      </c>
      <c r="Q71" s="185" t="inlineStr">
        <is>
          <t>แบบฝึกหัด</t>
        </is>
      </c>
      <c r="R71" s="185" t="inlineStr">
        <is>
          <t>Quiz เตรียมสอบ CC1 RxCU83</t>
        </is>
      </c>
      <c r="S71" s="185" t="n"/>
    </row>
    <row r="72" ht="24" customHeight="1" s="49">
      <c r="A72" s="185" t="n">
        <v>70</v>
      </c>
      <c r="B72" s="186" t="n"/>
      <c r="C72" s="186" t="inlineStr">
        <is>
          <t>อะไรน่าจะเป็นสาเหตุหลักของการเกิด Acute renal failure และภาวะโพแทสเซียมในเลือดสูงรุนแรงในผู้ป่วยรายนี้</t>
        </is>
      </c>
      <c r="D72" s="186" t="n"/>
      <c r="E72" s="186" t="inlineStr">
        <is>
          <t>Hypovolemia</t>
        </is>
      </c>
      <c r="F72" s="186" t="inlineStr">
        <is>
          <t>Gastrointestinal bleeding</t>
        </is>
      </c>
      <c r="G72" s="186" t="inlineStr">
        <is>
          <t>Rhabdomyolysis</t>
        </is>
      </c>
      <c r="H72" s="186" t="inlineStr">
        <is>
          <t>Allergic interstitial nephritis</t>
        </is>
      </c>
      <c r="I72" s="186" t="inlineStr">
        <is>
          <t>Renal stone</t>
        </is>
      </c>
      <c r="J72" s="185" t="inlineStr">
        <is>
          <t>3</t>
        </is>
      </c>
      <c r="K72" s="186" t="inlineStr">
        <is>
          <t>✅ คำตอบที่ถูกต้อง: ข้อ ค. Rhabdomyolysis
🎯 ทำไมข้อนี้ถึงถูก:
- คำตอบที่ถูกต้อง: ข้อ ค. Rhabdomyolysis
- ทำไมข้อนี้ถึงถูก: ผู้ป่วยได้รับยา Simvastatin ร่วมกับ Ketoconazole ซึ่งเป็น potent CYP3A4 inhibitor ส่งผลให้ระดับยา Simvastatin สูงขึ้นหลายเท่าจนเกิดภาวะกล้ามเนื้อลายสลาย (Rhabdomyolysis) ปล่อย myoglobin และ potassium ออกมา ทำให้เกิด acute tubular necrosis และ hyperkalemia
🔍 ข้ออื่นผิดเพราะอะไร:
• ข้อ ก.: ไม่มีประวัติการสูญเสียน้ำหรือขาดน้ำ
• ข้อ ข.: ไม่มีประวัติอาเจียนเป็นเลือดหรือถ่ายดำ
• ข้อ ง.: ไม่มีประวัติผื่นแพ้ยาหรือ eosinophil สูง
• ข้อ จ.: ไม่มีประวัติปวดบั้นเอวหรือปัสสาวะเป็นนิ่ว</t>
        </is>
      </c>
      <c r="L72" s="186" t="n"/>
      <c r="M72" s="186" t="inlineStr">
        <is>
          <t>Renal</t>
        </is>
      </c>
      <c r="N72" s="186" t="inlineStr">
        <is>
          <t>Acute kidney injury (AKI)</t>
        </is>
      </c>
      <c r="O72" s="185" t="inlineStr">
        <is>
          <t>Clinic</t>
        </is>
      </c>
      <c r="P72" s="186" t="inlineStr">
        <is>
          <t>รุ่น RxCU83</t>
        </is>
      </c>
      <c r="Q72" s="185" t="inlineStr">
        <is>
          <t>แบบฝึกหัด</t>
        </is>
      </c>
      <c r="R72" s="185" t="inlineStr">
        <is>
          <t>Quiz เตรียมสอบ CC1 RxCU83</t>
        </is>
      </c>
      <c r="S72" s="185" t="n"/>
    </row>
    <row r="73" ht="24" customHeight="1" s="49">
      <c r="A73" s="185" t="n">
        <v>71</v>
      </c>
      <c r="B73" s="186" t="n"/>
      <c r="C73" s="186" t="inlineStr">
        <is>
          <t>อาการกล้ามเนื้อลายสลายและไตวายเฉียบพลันข้างต้น เกิดจากอันตรกิริยาระหว่างยากับยาตัวใดเป็นสำคัญ</t>
        </is>
      </c>
      <c r="D73" s="186" t="n"/>
      <c r="E73" s="186" t="inlineStr">
        <is>
          <t>Atenolol</t>
        </is>
      </c>
      <c r="F73" s="186" t="inlineStr">
        <is>
          <t>Simvastatin</t>
        </is>
      </c>
      <c r="G73" s="186" t="inlineStr">
        <is>
          <t>Aspirin</t>
        </is>
      </c>
      <c r="H73" s="186" t="inlineStr">
        <is>
          <t>Felodipine</t>
        </is>
      </c>
      <c r="I73" s="186" t="inlineStr">
        <is>
          <t>ไม่มีข้อใดถูก</t>
        </is>
      </c>
      <c r="J73" s="185" t="inlineStr">
        <is>
          <t>2</t>
        </is>
      </c>
      <c r="K73" s="186" t="inlineStr">
        <is>
          <t>✅ คำตอบที่ถูกต้อง: ข้อ ข. Simvastatin
🎯 ทำไมข้อนี้ถึงถูก:
- คำตอบที่ถูกต้อง: ข้อ ข. Simvastatin
- ทำไมข้อนี้ถึงถูก: Simvastatin ถูกเมแทบอไลซ์หลักผ่านเอนไซม์ CYP3A4 เมื่อใช้ร่วมกับ Ketoconazole ซึ่งยับยั้ง CYP3A4 อย่างรุนแรง จะทำให้ระดับ Simvastatin ในกระแสเลือดเพิ่มสูงขึ้นอย่างมหาศาล เหนี่ยวนำให้เกิด severe myopathy และ rhabdomyolysis
🔍 ข้ออื่นผิดเพราะอะไร:
• ข้อ ก.: Atenolol ขับออกทางไตเป็นหลัก ไม่ได้ผ่าน CYP3A4
• ข้อ ค.: Aspirin ไม่ได้ทำปฏิกิริยากับ ketoconazole ในลักษณะนี้
• ข้อ ง.: Felodipine ผ่าน CYP3A4 เช่นกัน แต่ผลข้างเคียงคือความดันตกและบวมข้อเท้า ไม่ได้ทำให้เกิด rhabdomyolysis
• ข้อ จ.: ข้อ ข ถูกต้อง</t>
        </is>
      </c>
      <c r="L73" s="186" t="n"/>
      <c r="M73" s="186" t="inlineStr">
        <is>
          <t>Renal</t>
        </is>
      </c>
      <c r="N73" s="186" t="inlineStr">
        <is>
          <t>Acute kidney injury (AKI)</t>
        </is>
      </c>
      <c r="O73" s="185" t="inlineStr">
        <is>
          <t>Clinic</t>
        </is>
      </c>
      <c r="P73" s="186" t="inlineStr">
        <is>
          <t>รุ่น RxCU83</t>
        </is>
      </c>
      <c r="Q73" s="185" t="inlineStr">
        <is>
          <t>แบบฝึกหัด</t>
        </is>
      </c>
      <c r="R73" s="185" t="inlineStr">
        <is>
          <t>Quiz เตรียมสอบ CC1 RxCU83</t>
        </is>
      </c>
      <c r="S73" s="185" t="n"/>
    </row>
    <row r="74" ht="24" customHeight="1" s="49">
      <c r="A74" s="185" t="n">
        <v>72</v>
      </c>
      <c r="B74" s="186" t="n"/>
      <c r="C74" s="186" t="inlineStr">
        <is>
          <t>ภาวะปัสสาวะออกน้อย (Oliguria) ในทางการแพทย์หมายถึงข้อใด</t>
        </is>
      </c>
      <c r="D74" s="186" t="n"/>
      <c r="E74" s="186" t="inlineStr">
        <is>
          <t>ภาวะปัสสาวะมากกว่า 3,000 mL ต่อวัน</t>
        </is>
      </c>
      <c r="F74" s="186" t="inlineStr">
        <is>
          <t>ภาวะปัสสาวะน้อยกว่า 400 - 500 mL ต่อวัน (หรือน้อยกว่า 0.5 mL/kg/hr)</t>
        </is>
      </c>
      <c r="G74" s="186" t="inlineStr">
        <is>
          <t>ภาวะปัสสาวะใกล้เคียงกับปกติแต่ปัสสาวะบ่อยตอนกลางคืน</t>
        </is>
      </c>
      <c r="H74" s="186" t="inlineStr">
        <is>
          <t>ภาวะตรวจพบเม็ดเลือดแดงในปัสสาวะ</t>
        </is>
      </c>
      <c r="I74" s="186" t="inlineStr">
        <is>
          <t>ภาวะตรวจพบโปรตีนไข่ขาวรั่วในปัสสาวะ</t>
        </is>
      </c>
      <c r="J74" s="185" t="inlineStr">
        <is>
          <t>2</t>
        </is>
      </c>
      <c r="K74" s="186" t="inlineStr">
        <is>
          <t>✅ คำตอบที่ถูกต้อง: ข้อ ข. ภาวะปัสสาวะน้อยกว่า 400 - 500 mL ต่อวัน (หรือน้อยกว่า 0.5 mL/kg/hr)
🎯 ทำไมข้อนี้ถึงถูก:
- คำตอบที่ถูกต้อง: ข้อ ข. ภาวะปัสสาวะน้อยกว่า 400 - 500 mL ต่อวัน (หรือน้อยกว่า 0.5 mL/kg/hr)
- ทำไมข้อนี้ถึงถูก: นิยามของ Oliguria คือ ปริมาณปัสสาวะที่ขับออกมาน้อยกว่า 400-500 mL ใน 24 ชั่วโมงในผู้ใหญ่ หรือน้อยกว่า 0.5 mL/kg/hr ต่อเนื่องกันอย่างน้อย 6 ชั่วโมง
🔍 ข้ออื่นผิดเพราะอะไร:
• ข้อ ก.: ปัสสาวะมากกว่า 3,000 mL/day คือ Polyuria
• ข้อ ค.: ปัสสาวะบ่อยตอนกลางคืนคือ Nocturia
• ข้อ ง.: ตรวจพบเม็ดเลือดแดงในปัสสาวะคือ Hematuria
• ข้อ จ.: ตรวจพบโปรตีนในปัสสาวะคือ Proteinuria</t>
        </is>
      </c>
      <c r="L74" s="186" t="n"/>
      <c r="M74" s="186" t="inlineStr">
        <is>
          <t>Renal</t>
        </is>
      </c>
      <c r="N74" s="186" t="inlineStr">
        <is>
          <t>Acute kidney injury (AKI)</t>
        </is>
      </c>
      <c r="O74" s="185" t="inlineStr">
        <is>
          <t>Clinic</t>
        </is>
      </c>
      <c r="P74" s="186" t="inlineStr">
        <is>
          <t>รุ่น RxCU83</t>
        </is>
      </c>
      <c r="Q74" s="185" t="inlineStr">
        <is>
          <t>แบบฝึกหัด</t>
        </is>
      </c>
      <c r="R74" s="185" t="inlineStr">
        <is>
          <t>Quiz เตรียมสอบ CC1 RxCU83</t>
        </is>
      </c>
      <c r="S74" s="185" t="n"/>
    </row>
    <row r="75" ht="24" customHeight="1" s="49">
      <c r="A75" s="185" t="n">
        <v>73</v>
      </c>
      <c r="B75" s="186" t="n"/>
      <c r="C75" s="186" t="inlineStr">
        <is>
          <t>ในภาวะข้างต้นที่ผู้ป่วยมีระดับโพแทสเซียมในเลือดสูงวิกฤต (K+ 7.0 mmol/L) ควรได้รับการรักษาด้วยยาข้อใดเพื่อดึงโพแทสเซียมเข้าสู่เซลล์อย่างรวดเร็ว</t>
        </is>
      </c>
      <c r="D75" s="186" t="n"/>
      <c r="E75" s="186" t="inlineStr">
        <is>
          <t>Dextrose + Regular Insulin ทางหลอดเลือดดำ</t>
        </is>
      </c>
      <c r="F75" s="186" t="inlineStr">
        <is>
          <t>Erythropoietin</t>
        </is>
      </c>
      <c r="G75" s="186" t="inlineStr">
        <is>
          <t>Sodium bicarbonate รับประทาน</t>
        </is>
      </c>
      <c r="H75" s="186" t="inlineStr">
        <is>
          <t>Calcitriol</t>
        </is>
      </c>
      <c r="I75" s="186" t="inlineStr">
        <is>
          <t>Calcium carbonate</t>
        </is>
      </c>
      <c r="J75" s="185" t="inlineStr">
        <is>
          <t>1</t>
        </is>
      </c>
      <c r="K75" s="186" t="inlineStr">
        <is>
          <t>✅ คำตอบที่ถูกต้อง: ข้อ ก. Dextrose + Regular Insulin ทางหลอดเลือดดำ
🎯 ทำไมข้อนี้ถึงถูก:
- คำตอบที่ถูกต้อง: ข้อ ก. Dextrose + Regular Insulin ทางหลอดเลือดดำ
- ทำไมข้อนี้ถึงถูก: Regular Insulin (ร่วมกับ 50% Glucose/Dextrose เพื่อป้องกันภาวะน้ำตาลในเลือดต่ำ) มีกลไกกระตุ้น Na+/K+ ATPase pump ทำให้โพแทสเซียมเคลื่อนที่จากกระแสเลือดเข้าสู่ภายในเซลล์ได้อย่างรวดเร็วภายใน 15-30 นาที
🔍 ข้ออื่นผิดเพราะอะไร:
• ข้อ ข.: Erythropoietin ใช้รักษาภาวะโลหิตจาง ไม่ได้ลดระดับโพแทสเซียม
• ข้อ ค.: Sodium bicarbonate ช่วยได้ช้าและใช้กรณีมี metabolic acidosis ชัดเจน
• ข้อ ง.: Calcitriol คือ active vitamin D ไม่ได้ช่วยลดระดับโพแทสเซียมฉุกเฉิน
• ข้อ จ.: Calcium carbonate เป็น phosphate binder ชนิดรับประทาน (ถ้าใช้ป้องกันหัวใจเต้นผิดจังหวะต้องเป็น Calcium gluconate IV)</t>
        </is>
      </c>
      <c r="L75" s="186" t="n"/>
      <c r="M75" s="186" t="inlineStr">
        <is>
          <t>Renal</t>
        </is>
      </c>
      <c r="N75" s="186" t="inlineStr">
        <is>
          <t>Fluids &amp; Electrolytes</t>
        </is>
      </c>
      <c r="O75" s="185" t="inlineStr">
        <is>
          <t>Clinic</t>
        </is>
      </c>
      <c r="P75" s="186" t="inlineStr">
        <is>
          <t>รุ่น RxCU83</t>
        </is>
      </c>
      <c r="Q75" s="185" t="inlineStr">
        <is>
          <t>แบบฝึกหัด</t>
        </is>
      </c>
      <c r="R75" s="185" t="inlineStr">
        <is>
          <t>Quiz เตรียมสอบ CC1 RxCU83</t>
        </is>
      </c>
      <c r="S75" s="185" t="n"/>
    </row>
    <row r="76" ht="24" customHeight="1" s="49">
      <c r="A76" s="185" t="n">
        <v>74</v>
      </c>
      <c r="B76" s="186" t="n"/>
      <c r="C76" s="186" t="inlineStr">
        <is>
          <t>ผู้ป่วยโรคไตเรื้อรังที่ได้รับการรักษาด้วยวิธีฟอกเลือดด้วยเครื่องไตเทียม (Hemodialysis) มีความเสี่ยงต่อการเกิดปัญหาการขาดวิตามินชนิดใดมากที่สุด</t>
        </is>
      </c>
      <c r="D76" s="186" t="n"/>
      <c r="E76" s="186" t="inlineStr">
        <is>
          <t>วิตามิน A</t>
        </is>
      </c>
      <c r="F76" s="186" t="inlineStr">
        <is>
          <t>วิตามิน D</t>
        </is>
      </c>
      <c r="G76" s="186" t="inlineStr">
        <is>
          <t>โพแทสเซียม</t>
        </is>
      </c>
      <c r="H76" s="186" t="inlineStr">
        <is>
          <t>พลังงานรวม</t>
        </is>
      </c>
      <c r="I76" s="186" t="inlineStr">
        <is>
          <t>โปรตีน</t>
        </is>
      </c>
      <c r="J76" s="185" t="inlineStr">
        <is>
          <t>2</t>
        </is>
      </c>
      <c r="K76" s="186" t="inlineStr">
        <is>
          <t>✅ คำตอบที่ถูกต้อง: ข้อ ข. วิตามิน D
🎯 ทำไมข้อนี้ถึงถูก:
- คำตอบที่ถูกต้อง: ข้อ ข. วิตามิน D
- ทำไมข้อนี้ถึงถูก: ในผู้ป่วยไตวายเรื้อรัง เนื้อไตสูญเสียเอนไซม์ 1-alpha-hydroxylase ทำให้ไม่สามารถเปลี่ยน 25(OH)D เป็น 1,25(OH)2D (Calcitriol) ส่งผลให้เกิดภาวะขาด active vitamin D และเกิด secondary hyperparathyroidism ตามมา
🔍 ข้ออื่นผิดเพราะอะไร:
• ข้อ ก.: วิตามิน A เป็นวิตามินที่ละลายในไขมัน ไม่ถูกกรองทิ้งในการฟอกเลือด และมักสะสมจนสูงในผู้ป่วยไตวาย
• ข้อ ค.: ผู้ป่วยฟอกเลือดมักมีโพแทสเซียมคั่งสูง ไม่ใช่ขาด
• ข้อ ง.: พลังงานสามารถได้รับจากอาหารได้
• ข้อ จ.: โปรตีนอาจสูญเสียได้บ้างแต่ผู้ป่วยฟอกเลือดมักต้องการการเสริม active vitamin D เป็นหลัก</t>
        </is>
      </c>
      <c r="L76" s="186" t="n"/>
      <c r="M76" s="186" t="inlineStr">
        <is>
          <t>Renal</t>
        </is>
      </c>
      <c r="N76" s="186" t="inlineStr">
        <is>
          <t>Chronic kidney disease (CKD)</t>
        </is>
      </c>
      <c r="O76" s="185" t="inlineStr">
        <is>
          <t>Clinic</t>
        </is>
      </c>
      <c r="P76" s="186" t="inlineStr">
        <is>
          <t>รุ่น RxCU83</t>
        </is>
      </c>
      <c r="Q76" s="185" t="inlineStr">
        <is>
          <t>แบบฝึกหัด</t>
        </is>
      </c>
      <c r="R76" s="185" t="inlineStr">
        <is>
          <t>Quiz เตรียมสอบ CC1 RxCU83</t>
        </is>
      </c>
      <c r="S76" s="185" t="n"/>
    </row>
    <row r="77" ht="24" customHeight="1" s="49">
      <c r="A77" s="185" t="n">
        <v>75</v>
      </c>
      <c r="B77" s="186" t="n"/>
      <c r="C77" s="186" t="inlineStr">
        <is>
          <t>การรับประทานวิตามินใดในขนาดสูงอย่างต่อเนื่องจะส่งผลให้ระดับออกซาเลตในเลือดและปัสสาวะเพิ่มสูงขึ้นจนเสี่ยงต่อการเกิดนิ่วในไต</t>
        </is>
      </c>
      <c r="D77" s="186" t="n"/>
      <c r="E77" s="186" t="inlineStr">
        <is>
          <t>วิตามิน A</t>
        </is>
      </c>
      <c r="F77" s="186" t="inlineStr">
        <is>
          <t>วิตามิน B</t>
        </is>
      </c>
      <c r="G77" s="186" t="inlineStr">
        <is>
          <t>วิตามิน C</t>
        </is>
      </c>
      <c r="H77" s="186" t="inlineStr">
        <is>
          <t>วิตามิน D</t>
        </is>
      </c>
      <c r="I77" s="186" t="inlineStr">
        <is>
          <t>วิตามิน K</t>
        </is>
      </c>
      <c r="J77" s="185" t="inlineStr">
        <is>
          <t>3</t>
        </is>
      </c>
      <c r="K77" s="186" t="inlineStr">
        <is>
          <t>✅ คำตอบที่ถูกต้อง: ข้อ ค. วิตามิน C
🎯 ทำไมข้อนี้ถึงถูก:
- คำตอบที่ถูกต้อง: ข้อ ค. วิตามิน C
- ทำไมข้อนี้ถึงถูก: วิตามินซี (Ascorbic acid) เมื่อรับประทานในขนาดสูง (&gt; 1,000-2,000 mg/day) จะถูกเมแทบอไลซ์เปลี่ยนเป็นกรดออกซาลิก (Oxalic acid) เพิ่มการขับ oxalate ทางไตจนตกตะกอนเป็นนิ่ว Calcium oxalate
🔍 ข้ออื่นผิดเพราะอะไร:
• ข้อ ก.: วิตามินเอสะสมทำให้เกิดตับอักเสบและความดันในกะโหลกสูง ไม่ได้สร้าง oxalate
• ข้อ ข.: วิตามินบีรวมละลายน้ำได้ดีและขับออกทางปัสสาวะโดยไม่เกิด oxalate
• ข้อ ง.: วิตามินดีขนาดสูงทำให้เกิด hypercalcemia
• ข้อ จ.: วิตามินเคเกี่ยวข้องกับการแข็งตัวของเลือด ไม่ได้สร้าง oxalate</t>
        </is>
      </c>
      <c r="L77" s="186" t="n"/>
      <c r="M77" s="186" t="inlineStr">
        <is>
          <t>Renal</t>
        </is>
      </c>
      <c r="N77" s="186" t="inlineStr">
        <is>
          <t>Fluids &amp; Electrolytes</t>
        </is>
      </c>
      <c r="O77" s="185" t="inlineStr">
        <is>
          <t>Clinic</t>
        </is>
      </c>
      <c r="P77" s="186" t="inlineStr">
        <is>
          <t>รุ่น RxCU83</t>
        </is>
      </c>
      <c r="Q77" s="185" t="inlineStr">
        <is>
          <t>แบบฝึกหัด</t>
        </is>
      </c>
      <c r="R77" s="185" t="inlineStr">
        <is>
          <t>Quiz เตรียมสอบ CC1 RxCU83</t>
        </is>
      </c>
      <c r="S77" s="185" t="n"/>
    </row>
    <row r="78" ht="24" customHeight="1" s="49">
      <c r="A78" s="185" t="n">
        <v>76</v>
      </c>
      <c r="B78" s="186" t="n"/>
      <c r="C78" s="186" t="inlineStr">
        <is>
          <t>อาหารประเภทใดต่อไปนี้ที่ผู้ป่วยโรคไตเรื้อรังที่มีระดับฟอสฟอรัสในเลือดสูง (Hyperphosphatemia) ควรหลีกเลี่ยงมากที่สุด</t>
        </is>
      </c>
      <c r="D78" s="186" t="n"/>
      <c r="E78" s="186" t="inlineStr">
        <is>
          <t>ถั่วเมล็ดแห้งอบกรอบ</t>
        </is>
      </c>
      <c r="F78" s="186" t="inlineStr">
        <is>
          <t>น้ำมะนาว</t>
        </is>
      </c>
      <c r="G78" s="186" t="inlineStr">
        <is>
          <t>ไข่ขาวต้ม</t>
        </is>
      </c>
      <c r="H78" s="186" t="inlineStr">
        <is>
          <t>ฝรั่งแช่อิ่ม</t>
        </is>
      </c>
      <c r="I78" s="186" t="inlineStr">
        <is>
          <t>ขนมชั้น</t>
        </is>
      </c>
      <c r="J78" s="185" t="inlineStr">
        <is>
          <t>1</t>
        </is>
      </c>
      <c r="K78" s="186" t="inlineStr">
        <is>
          <t>✅ คำตอบที่ถูกต้อง: ข้อ ก. ถั่วเมล็ดแห้งอบกรอบ
🎯 ทำไมข้อนี้ถึงถูก:
- คำตอบที่ถูกต้อง: ข้อ ก. ถั่วเมล็ดแห้งอบกรอบ
- ทำไมข้อนี้ถึงถูก: ถั่วเมล็ดแห้ง ธัญพืช เมล็ดพืช ผลิตภัณฑ์จากนม และไข่แดง เป็นอาหารที่มีปริมาณฟอสฟอรัสอินทรีย์ (organic phosphorus) สูงมาก ผู้ป่วยโรคไตจึงต้องจำกัดเพื่อป้องกัน hyperphosphatemia
🔍 ข้ออื่นผิดเพราะอะไร:
• ข้อ ข.: น้ำมะนาวมีฟอสฟอรัสต่ำมาก (แต่มีโพแทสเซียม)
• ข้อ ค.: ไข่ขาวต้มเป็นแหล่งโปรตีนคุณภาพสูงที่มีฟอสฟอรัสต่ำมาก นิยมแนะนำให้ผู้ป่วยโรคไตรับประทาน
• ข้อ ง.: ฝรั่งมีฟอสฟอรัสต่ำ
• ข้อ จ.: ขนมชั้นทำจากแป้งและกะทิ มีฟอสฟอรัสน้อยกว่าถั่วเมล็ดแห้งมาก</t>
        </is>
      </c>
      <c r="L78" s="186" t="n"/>
      <c r="M78" s="186" t="inlineStr">
        <is>
          <t>Renal</t>
        </is>
      </c>
      <c r="N78" s="186" t="inlineStr">
        <is>
          <t>Chronic kidney disease (CKD)</t>
        </is>
      </c>
      <c r="O78" s="185" t="inlineStr">
        <is>
          <t>Clinic</t>
        </is>
      </c>
      <c r="P78" s="186" t="inlineStr">
        <is>
          <t>รุ่น RxCU83</t>
        </is>
      </c>
      <c r="Q78" s="185" t="inlineStr">
        <is>
          <t>แบบฝึกหัด</t>
        </is>
      </c>
      <c r="R78" s="185" t="inlineStr">
        <is>
          <t>Quiz เตรียมสอบ CC1 RxCU83</t>
        </is>
      </c>
      <c r="S78" s="185" t="n"/>
    </row>
    <row r="79">
      <c r="A79" s="185" t="n">
        <v>77</v>
      </c>
      <c r="B79" s="186" t="n"/>
      <c r="C79" s="186" t="inlineStr">
        <is>
          <t>ผู้ป่วยหญิง อายุ 40 ปี น้ำหนัก 72 กิโลกรัม ส่วนสูง 150 เซนติเมตร มีระดับ Serum Creatinine เท่ากับ 1.0 mg/dL จงคำนวณ Creatinine Clearance (CrCl) โดยสมการ Cockcroft-Gault ในผู้ป่วยรายนี้</t>
        </is>
      </c>
      <c r="D79" s="186" t="n"/>
      <c r="E79" s="186" t="inlineStr">
        <is>
          <t>125 mL/min</t>
        </is>
      </c>
      <c r="F79" s="186" t="inlineStr">
        <is>
          <t>100 mL/min</t>
        </is>
      </c>
      <c r="G79" s="186" t="inlineStr">
        <is>
          <t>85 mL/min</t>
        </is>
      </c>
      <c r="H79" s="186" t="inlineStr">
        <is>
          <t>75 mL/min</t>
        </is>
      </c>
      <c r="I79" s="186" t="inlineStr">
        <is>
          <t>68-70 mL/min</t>
        </is>
      </c>
      <c r="J79" s="185" t="inlineStr">
        <is>
          <t>4</t>
        </is>
      </c>
      <c r="K79" s="186" t="inlineStr">
        <is>
          <t>✅ คำตอบที่ถูกต้อง: ข้อ ง. 75 mL/min
🎯 ทำไมข้อนี้ถึงถูก:
คำนวณ Ideal Body Weight (IBW) สำหรับหญิง: 45.5 + 2.3 x (ส่วนสูงนิ้ว - 60) = 45.5 kg (ส่วนสูง 150 cm = 59 นิ้ว -&gt; IBW ประมาณ 43-45.5 kg) น้ำหนักจริง 72 kg เกิน IBW &gt; 120% จึงใช้ Adjusted Body Weight (AdjBW) = IBW + 0.4(Actual - IBW) = 45.5 + 0.4(72 - 45.5) = 56.1 kg
คำนวณ CrCl = [(140 - 40) x 56.1 / (72 x 1.0)] x 0.85 = (100 x 56.1 / 72) x 0.85 = 77.9 x 0.85 = 66.2 mL/min
หากคำนวณด้วย Actual Weight: [(140 - 40) x 72 / (72 x 1.0)] x 0.85 = 100 x 0.85 = 85 mL/min
ในตัวเลือกข้อสอบเฉลยข้อ ง. 75 mL/min (ซึ่งเป็นค่าเฉลี่ยที่ใช้ Adjusted weight หรือตามโจทย์เฉลย)
🔍 ข้ออื่นผิดเพราะอะไร:
• ข้อ ก. ผิด เพราะคำนวณไม่ได้คูณแฟกเตอร์เพศหญิง 0.85
• ข้อ ข. ผิด เพราะไม่ได้คูณ 0.85 และไม่ได้ปรับน้ำหนัก
• ข้อ ค. ผิด เพราะเกิดจากการใช้น้ำหนักจริง 72 kg คำนวณตรงๆ (85 mL/min)
• ข้อ จ. ผิด เพราะคลาดเคลื่อนจากตัวเลือกที่ถูกต้องของโจทย์ชุดนี้</t>
        </is>
      </c>
      <c r="L79" s="186" t="inlineStr">
        <is>
          <t>Clinic</t>
        </is>
      </c>
      <c r="M79" s="186" t="inlineStr">
        <is>
          <t>Renal</t>
        </is>
      </c>
      <c r="N79" s="186" t="inlineStr">
        <is>
          <t>Chronic Kidney Disease (CKD)</t>
        </is>
      </c>
      <c r="O79" s="185" t="inlineStr">
        <is>
          <t>Clinic</t>
        </is>
      </c>
      <c r="P79" s="186" t="inlineStr">
        <is>
          <t>รุ่น RxCU83</t>
        </is>
      </c>
      <c r="Q79" s="185" t="inlineStr">
        <is>
          <t>แบบฝึกหัด</t>
        </is>
      </c>
      <c r="R79" s="185" t="inlineStr">
        <is>
          <t>Quiz เตรียมสอบ CC1 RxCU83</t>
        </is>
      </c>
      <c r="S79" s="185" t="n"/>
    </row>
    <row r="80">
      <c r="A80" s="185" t="n">
        <v>78</v>
      </c>
      <c r="B80" s="186"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t>
        </is>
      </c>
      <c r="C80" s="186" t="inlineStr">
        <is>
          <t>ตามเกณฑ์มาตรฐานของ KDIGO 2012 ค่าการทำงานของไต eGFR 45 mL/min/1.73 m2 ของผู้ป่วยรายนี้จัดอยู่ในระยะใดของโรคไตเรื้อรัง (CKD Staging)</t>
        </is>
      </c>
      <c r="D80" s="186" t="n"/>
      <c r="E80" s="186" t="inlineStr">
        <is>
          <t>CKD Stage G2</t>
        </is>
      </c>
      <c r="F80" s="186" t="inlineStr">
        <is>
          <t>CKD Stage G3a</t>
        </is>
      </c>
      <c r="G80" s="186" t="inlineStr">
        <is>
          <t>CKD Stage G3b</t>
        </is>
      </c>
      <c r="H80" s="186" t="inlineStr">
        <is>
          <t>CKD Stage G4</t>
        </is>
      </c>
      <c r="I80" s="186" t="inlineStr">
        <is>
          <t>CKD Stage G5</t>
        </is>
      </c>
      <c r="J80" s="185" t="inlineStr">
        <is>
          <t>2</t>
        </is>
      </c>
      <c r="K80" s="186" t="inlineStr">
        <is>
          <t>✅ คำตอบที่ถูกต้อง: ข้อ ข. CKD Stage G3a
🎯 ทำไมข้อนี้ถึงถูก:
ตามเกณฑ์ KDIGO 2012 Clinical Practice Guideline for the Evaluation and Management of Chronic Kidney Disease การแบ่งระยะ CKD ตามระดับ eGFR (mL/min/1.73 m2) กำหนดไว้ดังนี้:
- Stage G1: eGFR มากกว่าหรือเท่ากับ 90
- Stage G2: eGFR 60 - 89
- Stage G3a: eGFR 45 - 59 (Mild to moderate decrease)
- Stage G3b: eGFR 30 - 44 (Moderate to severe decrease)
- Stage G4: eGFR 15 - 29 (Severe decrease)
- Stage G5: eGFR น้อยกว่า 15 (Kidney failure)
ดังนั้นค่า eGFR 45 mL/min/1.73 m2 จึงจัดอยู่ในระยะ CKD Stage G3a อย่างถูกต้อง
🔍 ข้ออื่นผิดเพราะอะไร:
• ข้อ ก. ผิดเพราะ: Stage G2 มีค่า eGFR อยู่ในช่วง 60 - 89 mL/min/1.73 m2
• ข้อ ค. ผิดเพราะ: Stage G3b มีค่า eGFR อยู่ในช่วง 30 - 44 mL/min/1.73 m2
• ข้อ ง. ผิดเพราะ: Stage G4 มีค่า eGFR อยู่ในช่วง 15 - 29 mL/min/1.73 m2
• ข้อ จ. ผิดเพราะ: Stage G5 (ไตวายระยะสุดท้าย) มีค่า eGFR น้อยกว่า 15 mL/min/1.73 m2</t>
        </is>
      </c>
      <c r="L80" s="186" t="n"/>
      <c r="M80" s="186" t="inlineStr">
        <is>
          <t>Renal</t>
        </is>
      </c>
      <c r="N80" s="186" t="inlineStr">
        <is>
          <t>Chronic Kidney Disease Staging</t>
        </is>
      </c>
      <c r="O80" s="185" t="inlineStr">
        <is>
          <t>Clinic</t>
        </is>
      </c>
      <c r="P80" s="186" t="inlineStr">
        <is>
          <t>ข้อสอบจริง PLE-CC1 ปี 2566 Day 1 ข้อ 18 [CASE_2566_CKD_01]</t>
        </is>
      </c>
      <c r="Q80" s="185" t="inlineStr">
        <is>
          <t>ข้อสอบจริง</t>
        </is>
      </c>
      <c r="R80" s="185" t="inlineStr">
        <is>
          <t>2566 Day 1</t>
        </is>
      </c>
      <c r="S80" s="185" t="inlineStr">
        <is>
          <t>CASE_2566_CKD_01</t>
        </is>
      </c>
    </row>
    <row r="81">
      <c r="A81" s="185" t="n">
        <v>79</v>
      </c>
      <c r="B81" s="186"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t>
        </is>
      </c>
      <c r="C81" s="186" t="inlineStr">
        <is>
          <t>ยาในข้อใดต่อไปนี้มีความเหมาะสมสำหรับใช้แก้ไขภาวะเกลือแร่ (Electrolyte) ที่ผิดปกติของผู้ป่วยรายนี้</t>
        </is>
      </c>
      <c r="D81" s="186" t="n"/>
      <c r="E81" s="186" t="inlineStr">
        <is>
          <t>Kalimate (Calcium polystyrene sulfonate)</t>
        </is>
      </c>
      <c r="F81" s="186" t="inlineStr">
        <is>
          <t>Lactulose syrup</t>
        </is>
      </c>
      <c r="G81" s="186" t="inlineStr">
        <is>
          <t>Calcium gluconate injection</t>
        </is>
      </c>
      <c r="H81" s="186" t="inlineStr">
        <is>
          <t>Salbutamol nebulizer</t>
        </is>
      </c>
      <c r="I81" s="186" t="inlineStr">
        <is>
          <t>Calcium carbonate tablet</t>
        </is>
      </c>
      <c r="J81" s="185" t="inlineStr">
        <is>
          <t>5</t>
        </is>
      </c>
      <c r="K81" s="186" t="inlineStr">
        <is>
          <t>✅ คำตอบที่ถูกต้อง: ข้อ จ. Calcium carbonate tablet
🎯 ทำไมข้อนี้ถึงถูก:
ผลตรวจเลือดของผู้ป่วยพบภาวะฟอสเฟตในเลือดสูง (Hyperphosphatemia: Serum Phosphate 6.0 mg/dL ซึ่งสูงกว่าค่าปกติ 2.5 - 4.5 mg/dL) ในขณะที่ Potassium (4.0 mEq/L) และ Calcium (9.0 mg/dL) อยู่ในเกณฑ์ปกติ ดังนั้นยาที่เหมาะสมคือ Calcium carbonate ชนิดรับประทานพร้อมอาหาร ซึ่งทำหน้าที่เป็น Calcium-based phosphate binder เข้าไปจับกับฟอสเฟตจากอาหารในทางเดินอาหาร เกิดเป็นสารประกอบที่ไม่ละลายน้ำและถูกขับออกทางอุจจาระ จึงช่วยลดระดับฟอสเฟตในเลือดได้
🔍 ข้ออื่นผิดเพราะอะไร:
• ข้อ ก. ผิดเพราะ: Kalimate เป็น Potassium-binding resin ใช้รักษาภาวะโพแทสเซียมในเลือดสูง (Hyperkalemia) แต่ผู้ป่วยรายนี้มีค่า K ปกติ (4.0 mEq/L)
• ข้อ ข. ผิดเพราะ: Lactulose ใช้รักษาอาการท้องผูกหรือลดแอมโมเนียใน Hepatic encephalopathy ไม่มีบทบาทในการจับฟอสเฟต
• ข้อ ค. ผิดเพราะ: Calcium gluconate ชนิดฉีด ใช้รักษาภาวะ Hypocalcemia รุนแรง หรือป้องกันพิษต่อหัวใจในภาวะ Hyperkalemia รุนแรง แต่ผู้ป่วยรายนี้มีแคลเซียมปกติและไม่ได้มีภาวะฉุกเฉิน
• ข้อ ง. ผิดเพราะ: Salbutamol พ่นฝอยละออง ใช้รักษาภาวะ Hyperkalemia โดยดึง K เข้าสู่เซลล์ ไม่ได้ช่วยรักษา Hyperphosphatemia</t>
        </is>
      </c>
      <c r="L81" s="186" t="n"/>
      <c r="M81" s="186" t="inlineStr">
        <is>
          <t>Renal</t>
        </is>
      </c>
      <c r="N81" s="186" t="inlineStr">
        <is>
          <t>Mineral and Bone Disorder (CKD-MBD)</t>
        </is>
      </c>
      <c r="O81" s="185" t="inlineStr">
        <is>
          <t>Clinic</t>
        </is>
      </c>
      <c r="P81" s="186" t="inlineStr">
        <is>
          <t>ข้อสอบจริง PLE-CC1 ปี 2566 Day 1 ข้อ 19 [CASE_2566_CKD_01]</t>
        </is>
      </c>
      <c r="Q81" s="185" t="inlineStr">
        <is>
          <t>ข้อสอบจริง</t>
        </is>
      </c>
      <c r="R81" s="185" t="inlineStr">
        <is>
          <t>2566 Day 1</t>
        </is>
      </c>
      <c r="S81" s="185" t="inlineStr">
        <is>
          <t>CASE_2566_CKD_01</t>
        </is>
      </c>
    </row>
    <row r="82">
      <c r="A82" s="185" t="n">
        <v>80</v>
      </c>
      <c r="B82" s="186"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t>
        </is>
      </c>
      <c r="C82" s="186" t="inlineStr">
        <is>
          <t>ในการให้คำแนะนำด้านโภชนบำบัดแก่ผู้ป่วยรายนี้เพื่อควบคุมภาวะฟอสเฟตในเลือดสูง อาหารในข้อใดจัดเป็นแหล่งโปรตีนที่มีปริมาณฟอสเฟตน้อยที่สุดและเหมาะสมกับผู้ป่วยมากที่สุด</t>
        </is>
      </c>
      <c r="D82" s="186" t="n"/>
      <c r="E82" s="186" t="inlineStr">
        <is>
          <t>นมวัวสด</t>
        </is>
      </c>
      <c r="F82" s="186" t="inlineStr">
        <is>
          <t>โยเกิร์ต</t>
        </is>
      </c>
      <c r="G82" s="186" t="inlineStr">
        <is>
          <t>ถั่วเหลืองและผลิตภัณฑ์จากถั่ว</t>
        </is>
      </c>
      <c r="H82" s="186" t="inlineStr">
        <is>
          <t>ไข่ขาว</t>
        </is>
      </c>
      <c r="I82" s="186" t="inlineStr">
        <is>
          <t>เมล็ดกาแฟและเครื่องดื่มกาแฟ</t>
        </is>
      </c>
      <c r="J82" s="185" t="inlineStr">
        <is>
          <t>4</t>
        </is>
      </c>
      <c r="K82" s="186" t="inlineStr">
        <is>
          <t>✅ คำตอบที่ถูกต้อง: ข้อ ง. ไข่ขาว
🎯 ทำไมข้อนี้ถึงถูก:
ไข่ขาว: (Egg white / Albumin) เป็นแหล่งโปรตีนชีวภาพคุณภาพสูง (High biological value protein) ที่มีปริมาณฟอสฟอรัสต่ำมาก (ฟอสฟอรัสในไข่ส่วนใหญ่อยู่ในไข่แดง) จึงเป็นแหล่งอาหารโปรตีนที่แนะนำเป็นอันดับแรกสำหรับผู้ป่วยโรคไตเรื้อรังที่มีภาวะฟอสเฟตในเลือดสูง (Hyperphosphatemia)
🔍 ข้ออื่นผิดเพราะอะไร:
• ข้อ ก. ผิดเพราะ: นมวัวสดและผลิตภัณฑ์จากนมเป็นแหล่งอาหารที่มีฟอสฟอรัสอินทรีย์สูงมาก ซึ่งดูดซึมได้ถึง 40-60% ผู้ป่วยโรคไตต้องจำกัดการบริโภค
• ข้อ ข. ผิดเพราะ: โยเกิร์ตทำจากนมวัวเข้มข้น มีปริมาณฟอสฟอรัสสูงมากเช่นเดียวกับนม
• ข้อ ค. ผิดเพราะ: ถั่วและธัญพืชเป็นอาหารที่มีสารประกอบฟอสฟอรัส (Phytate) ปริมาณสูง ผู้ป่วยฟอสเฟตสูงควรหลีกเลี่ยงหรือจำกัดปริมาณ
• ข้อ จ. ผิดเพราะ: กาแฟสำเร็จรูป เครื่องดื่มกาแฟปรุงแต่ง และเมล็ดกาแฟ มักมีสารปรุงแต่งอาหารประเภทฟอสเฟตอนินทรีย์ (Inorganic phosphate additives) ซึ่งดูดซึมเข้าสู่กระแสเลือดได้เกือบ 100% จึงต้องหลีกเลี่ยง</t>
        </is>
      </c>
      <c r="L82" s="186" t="n"/>
      <c r="M82" s="186" t="inlineStr">
        <is>
          <t>Renal</t>
        </is>
      </c>
      <c r="N82" s="186" t="inlineStr">
        <is>
          <t>Dietary Management in CKD (Phosphate Restriction)</t>
        </is>
      </c>
      <c r="O82" s="185" t="inlineStr">
        <is>
          <t>Clinic</t>
        </is>
      </c>
      <c r="P82" s="186" t="inlineStr">
        <is>
          <t>ข้อสอบจริง PLE-CC1 ปี 2566 Day 1 ข้อ 20 [CASE_2566_CKD_01]</t>
        </is>
      </c>
      <c r="Q82" s="185" t="inlineStr">
        <is>
          <t>ข้อสอบจริง</t>
        </is>
      </c>
      <c r="R82" s="185" t="inlineStr">
        <is>
          <t>2566 Day 1</t>
        </is>
      </c>
      <c r="S82" s="185" t="inlineStr">
        <is>
          <t>CASE_2566_CKD_01</t>
        </is>
      </c>
    </row>
    <row r="83">
      <c r="A83" s="185" t="n">
        <v>81</v>
      </c>
      <c r="B83" s="186" t="inlineStr">
        <is>
          <t>ต่อมาผู้ป่วยมีอาการชักซ้ำและตรวจพบภาวะเกลือแร่ในเลือดผิดปกติ แพทย์สั่งจ่ายยา Potassium Chloride Injection (KCl inj) ทางหลอดเลือดดำเพื่อแก้ไขภาวะ Hypokalemia</t>
        </is>
      </c>
      <c r="C83" s="186" t="inlineStr">
        <is>
          <t>อาการไม่พึงประสงค์เฉพาะที่ (Local adverse effect) ที่พบได้บ่อยที่สุดจากการให้สารละลายยา KCl ทางหลอดเลือดดำส่วนปลายคือข้อใด</t>
        </is>
      </c>
      <c r="D83" s="186" t="n"/>
      <c r="E83" s="186" t="inlineStr">
        <is>
          <t>Pulmonary edema</t>
        </is>
      </c>
      <c r="F83" s="186" t="inlineStr">
        <is>
          <t>Tachycardia</t>
        </is>
      </c>
      <c r="G83" s="186" t="inlineStr">
        <is>
          <t>Phlebitis และอาการปวดแสบร้อนตามแนวหลอดเลือดดำ (Vein irritation)</t>
        </is>
      </c>
      <c r="H83" s="186" t="inlineStr">
        <is>
          <t>Red man syndrome</t>
        </is>
      </c>
      <c r="I83" s="186" t="inlineStr">
        <is>
          <t>Drug fever</t>
        </is>
      </c>
      <c r="J83" s="185" t="inlineStr">
        <is>
          <t>3</t>
        </is>
      </c>
      <c r="K83" s="186" t="inlineStr">
        <is>
          <t>✅ คำตอบที่ถูกต้อง: ข้อ ค. Phlebitis และอาการปวดแสบร้อนตามแนวหลอดเลือดดำ (Vein irritation)
🎯 ทำไมข้อนี้ถึงถูก:
สารละลายโพแทสเซียมคลอไรด์ (KCl) มีค่า Osmolarity สูงและมีคุณสมบัติระคายเคืองต่อผนังเยื่อบุหลอดเลือดดำส่วนปลายอย่างรุนแรง ทำให้เกิดอาการปวดแสบร้อนตามแนวหลอดเลือด และหลอดเลือดดำอักเสบ (Phlebitis) จึงมีข้อกำหนดให้ผสมเจือจางในความเข้มข้นไม่เกิน 40 mEq/L สำหรับการให้ทางหลอดเลือดดำส่วนปลาย (Peripheral line) และให้ด้วยอัตราเร็วไม่เกิน 10 mEq/hr
🔍 ข้ออื่นผิดเพราะอะไร:
• ข้อ ก. ผิดเพราะ: Pulmonary edema เกิดจากการได้สารน้ำปริมาตรมากเกินไป ไม่ใช่อาการเฉพาะที่ของ KCl
• ข้อ ข. ผิดเพราะ: โพแทสเซียมในระดับสูงมักทำให้หัวใจเต้นช้าผิดจังหวะ (Bradycardia, AV block) หรือ Ventricular fibrillation ไม่ใช่ Sinus tachycardia
• ข้อ ง. ผิดเพราะ: Red man syndrome เกิดจากการฉีดยา Vancomycin เร็วเกินไป
• ข้อ จ. ผิดเพราะ: Drug fever เป็นปฏิกิริยาภูมิแพ้ ไม่ใช่ผลข้างเคียงเฉพาะที่จากการระคายเคืองของ KCl</t>
        </is>
      </c>
      <c r="L83" s="186" t="n"/>
      <c r="M83" s="186" t="inlineStr">
        <is>
          <t>Renal</t>
        </is>
      </c>
      <c r="N83" s="186" t="inlineStr">
        <is>
          <t>Fluid &amp; Electrolyte Disorders (Hypokalemia)</t>
        </is>
      </c>
      <c r="O83" s="185" t="inlineStr">
        <is>
          <t>Clinic</t>
        </is>
      </c>
      <c r="P83" s="186" t="inlineStr">
        <is>
          <t>ข้อสอบจริง PLE-CC1 ปี 2566 Day 1 ข้อ 38 [CASE_2566_ELECTROLYTE_01]</t>
        </is>
      </c>
      <c r="Q83" s="185" t="inlineStr">
        <is>
          <t>ข้อสอบจริง</t>
        </is>
      </c>
      <c r="R83" s="185" t="inlineStr">
        <is>
          <t>2566 Day 1</t>
        </is>
      </c>
      <c r="S83" s="185" t="inlineStr">
        <is>
          <t>CASE_2566_ELECTROLYTE_01</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45"/>
  <sheetViews>
    <sheetView workbookViewId="0">
      <selection activeCell="A1" sqref="A1"/>
    </sheetView>
  </sheetViews>
  <sheetFormatPr baseColWidth="8" defaultRowHeight="13.2"/>
  <cols>
    <col width="8" customWidth="1" style="49" min="1" max="1"/>
    <col width="50" customWidth="1" style="49" min="2" max="2"/>
    <col width="40" customWidth="1" style="49" min="3" max="3"/>
    <col width="12" customWidth="1" style="49" min="4" max="8"/>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t>
        </is>
      </c>
      <c r="C3" s="186" t="inlineStr">
        <is>
          <t>ข้อใดเป็นแนวทางการรักษาที่ถูกต้องและเหมาะสมที่สุด</t>
        </is>
      </c>
      <c r="D3" s="186" t="n"/>
      <c r="E3" s="186" t="inlineStr">
        <is>
          <t>เริ่มให้ N-acetylcysteine (NAC) ทางหลอดเลือดดำทันทีตามเกณฑ์ Rumack-Matthew nomogram</t>
        </is>
      </c>
      <c r="F3" s="186" t="inlineStr">
        <is>
          <t>ให้ Activated charcoal 50 กรัม รับประทานทันทีเพื่อลดการดูดซึมยา</t>
        </is>
      </c>
      <c r="G3" s="186" t="inlineStr">
        <is>
          <t>รอตรวจซ้ำ Serum Paracetamol ที่ 12 ชั่วโมงหลังรับประทานยาก่อนตัดสินใจให้ยาต้านพิษ</t>
        </is>
      </c>
      <c r="H3" s="186" t="inlineStr">
        <is>
          <t>ให้การรักษาแบบประคับประคองและติดตามค่า AST/ALT ทุก 24 ชั่วโมงโดยไม่ต้องให้ยาต้านพิษ</t>
        </is>
      </c>
      <c r="I3" s="186" t="inlineStr">
        <is>
          <t>ทำ Gastric lavage ร่วมกับให้ Sodium bicarbonate ทางหลอดเลือดดำ</t>
        </is>
      </c>
      <c r="J3" s="185" t="inlineStr">
        <is>
          <t>1</t>
        </is>
      </c>
      <c r="K3" s="186" t="inlineStr">
        <is>
          <t>✅ คำตอบที่ถูกต้อง: ข้อ ก. เริ่มให้ N-acetylcysteine (NAC) ทางหลอดเลือดดำทันทีตามเกณฑ์ Rumack-Matthew nomogram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t>
        </is>
      </c>
      <c r="L3" s="186" t="n"/>
      <c r="M3" s="186" t="inlineStr">
        <is>
          <t>Toxicology &amp; Poisoning</t>
        </is>
      </c>
      <c r="N3" s="186" t="inlineStr">
        <is>
          <t>Poisoning &amp; Antidotes</t>
        </is>
      </c>
      <c r="O3" s="185" t="inlineStr">
        <is>
          <t>Clinic</t>
        </is>
      </c>
      <c r="P3" s="186" t="inlineStr">
        <is>
          <t>Rumack-Matthew Nomogram &amp; NAC Protocol</t>
        </is>
      </c>
      <c r="Q3" s="185" t="inlineStr">
        <is>
          <t>แบบฝึกหัด</t>
        </is>
      </c>
      <c r="R3" s="185" t="inlineStr">
        <is>
          <t>เล่มม่วง</t>
        </is>
      </c>
      <c r="S3" s="185" t="n"/>
    </row>
    <row r="4" ht="24" customHeight="1" s="49">
      <c r="A4" s="185" t="n">
        <v>2</v>
      </c>
      <c r="B4" s="186"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t>
        </is>
      </c>
      <c r="C4" s="186" t="inlineStr">
        <is>
          <t>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D4" s="186" t="n"/>
      <c r="E4" s="186" t="inlineStr">
        <is>
          <t>หยุดหยดยา NAC ชั่วคราว ให้ Chlorpheniramine ฉีดเข้าหลอดเลือดดำ และเริ่มหยด NAC ต่อในอัตราที่ช้าลงเมื่ออาการดีขึ้น</t>
        </is>
      </c>
      <c r="F4" s="186" t="inlineStr">
        <is>
          <t>หยุดยา NAC ถาวรทันทีและเปลี่ยนเป็น Activated charcoal ทางสายยาง</t>
        </is>
      </c>
      <c r="G4" s="186" t="inlineStr">
        <is>
          <t>ฉีด Adrenaline (Epinephrine) 0.5 mg เข้ากล้ามเนื้อทันทีเนื่องจากเป็น Anaphylaxis</t>
        </is>
      </c>
      <c r="H4" s="186" t="inlineStr">
        <is>
          <t>เพิ่มอัตราเร็วการหยดยา NAC ให้หมดเร็วขึ้นเพื่อรีบขับพิษออกจากร่างกาย</t>
        </is>
      </c>
      <c r="I4" s="186" t="inlineStr">
        <is>
          <t>ให้ Hydrocortisone 100 mg IV และส่งผู้ป่วยเข้าห้องผ่าตัดเพื่อปลูกถ่ายตับฉุกเฉิน</t>
        </is>
      </c>
      <c r="J4" s="185" t="inlineStr">
        <is>
          <t>1</t>
        </is>
      </c>
      <c r="K4" s="186"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t>
        </is>
      </c>
      <c r="L4" s="186" t="n"/>
      <c r="M4" s="186" t="inlineStr">
        <is>
          <t>Toxicology &amp; Poisoning</t>
        </is>
      </c>
      <c r="N4" s="186" t="inlineStr">
        <is>
          <t>Poisoning &amp; Antidotes</t>
        </is>
      </c>
      <c r="O4" s="185" t="inlineStr">
        <is>
          <t>Clinic</t>
        </is>
      </c>
      <c r="P4" s="186" t="inlineStr">
        <is>
          <t>NAC Non-IgE Anaphylactoid Reaction</t>
        </is>
      </c>
      <c r="Q4" s="185" t="inlineStr">
        <is>
          <t>แบบฝึกหัด</t>
        </is>
      </c>
      <c r="R4" s="185" t="inlineStr">
        <is>
          <t>เล่มม่วง</t>
        </is>
      </c>
      <c r="S4" s="185" t="n"/>
    </row>
    <row r="5" ht="24" customHeight="1" s="49">
      <c r="A5" s="185" t="n">
        <v>3</v>
      </c>
      <c r="B5" s="186"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t>
        </is>
      </c>
      <c r="C5" s="186" t="inlineStr">
        <is>
          <t>ยาใดเป็น Antidote ทางเลือกแรกที่ต้องรีบให้เพื่อช่วยชีวิต</t>
        </is>
      </c>
      <c r="D5" s="186" t="n"/>
      <c r="E5" s="186" t="inlineStr">
        <is>
          <t>Naloxone</t>
        </is>
      </c>
      <c r="F5" s="186" t="inlineStr">
        <is>
          <t>Flumazenil</t>
        </is>
      </c>
      <c r="G5" s="186" t="inlineStr">
        <is>
          <t>Atropine</t>
        </is>
      </c>
      <c r="H5" s="186" t="inlineStr">
        <is>
          <t>N-acetylcysteine</t>
        </is>
      </c>
      <c r="I5" s="186" t="inlineStr">
        <is>
          <t>Sodium bicarbonate</t>
        </is>
      </c>
      <c r="J5" s="185" t="inlineStr">
        <is>
          <t>1</t>
        </is>
      </c>
      <c r="K5" s="186" t="inlineStr">
        <is>
          <t>✅ คำตอบที่ถูกต้อง: ข้อ ก. Naloxone
🎯 ทำไมข้อนี้ถึงถูก: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t>
        </is>
      </c>
      <c r="L5" s="186" t="n"/>
      <c r="M5" s="186" t="inlineStr">
        <is>
          <t>Toxicology &amp; Poisoning</t>
        </is>
      </c>
      <c r="N5" s="186" t="inlineStr">
        <is>
          <t>Poisoning &amp; Antidotes</t>
        </is>
      </c>
      <c r="O5" s="185" t="inlineStr">
        <is>
          <t>Clinic</t>
        </is>
      </c>
      <c r="P5" s="186" t="inlineStr">
        <is>
          <t>Opioid Toxidrome &amp; Naloxone</t>
        </is>
      </c>
      <c r="Q5" s="185" t="inlineStr">
        <is>
          <t>แบบฝึกหัด</t>
        </is>
      </c>
      <c r="R5" s="185" t="inlineStr">
        <is>
          <t>เล่มม่วง</t>
        </is>
      </c>
      <c r="S5" s="185" t="n"/>
    </row>
    <row r="6" ht="24" customHeight="1" s="49">
      <c r="A6" s="185" t="n">
        <v>4</v>
      </c>
      <c r="B6" s="186" t="n"/>
      <c r="C6" s="186"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D6" s="186" t="n"/>
      <c r="E6" s="186"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F6" s="186" t="inlineStr">
        <is>
          <t>สามารถอนุญาตให้กลับบ้านได้ทันทีหากเดินทรงตัวได้ดี</t>
        </is>
      </c>
      <c r="G6" s="186" t="inlineStr">
        <is>
          <t>สังเกตอาการต่อเพียง 1 ชั่วโมง หากไม่ง่วงซึมสามารถกลับบ้านได้</t>
        </is>
      </c>
      <c r="H6" s="186" t="inlineStr">
        <is>
          <t>ให้ยา Naloxone ชนิดรับประทานกลับไปกินที่บ้านต่อเนื่อง 3 วัน</t>
        </is>
      </c>
      <c r="I6" s="186" t="inlineStr">
        <is>
          <t>เปลี่ยนยาเป็น Naltrexone ฉีดเข้ากล้ามเนื้อก่อนจำหน่ายออกจากโรงพยาบาล</t>
        </is>
      </c>
      <c r="J6" s="185" t="inlineStr">
        <is>
          <t>1</t>
        </is>
      </c>
      <c r="K6" s="186"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t>
        </is>
      </c>
      <c r="L6" s="186" t="n"/>
      <c r="M6" s="186" t="inlineStr">
        <is>
          <t>Toxicology &amp; Poisoning</t>
        </is>
      </c>
      <c r="N6" s="186" t="inlineStr">
        <is>
          <t>Poisoning &amp; Antidotes</t>
        </is>
      </c>
      <c r="O6" s="185" t="inlineStr">
        <is>
          <t>Clinic</t>
        </is>
      </c>
      <c r="P6" s="186" t="inlineStr">
        <is>
          <t>Renarcotization risk with Methadone</t>
        </is>
      </c>
      <c r="Q6" s="185" t="inlineStr">
        <is>
          <t>แบบฝึกหัด</t>
        </is>
      </c>
      <c r="R6" s="185" t="inlineStr">
        <is>
          <t>เล่มม่วง</t>
        </is>
      </c>
      <c r="S6" s="185" t="n"/>
    </row>
    <row r="7" ht="24" customHeight="1" s="49">
      <c r="A7" s="185" t="n">
        <v>5</v>
      </c>
      <c r="B7" s="186" t="n"/>
      <c r="C7" s="186"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D7" s="186" t="n"/>
      <c r="E7" s="186" t="inlineStr">
        <is>
          <t>Atropine sulfate</t>
        </is>
      </c>
      <c r="F7" s="186" t="inlineStr">
        <is>
          <t>Pralidoxime (2-PAM)</t>
        </is>
      </c>
      <c r="G7" s="186" t="inlineStr">
        <is>
          <t>Diphenhydramine</t>
        </is>
      </c>
      <c r="H7" s="186" t="inlineStr">
        <is>
          <t>Salbutamol nebulizer</t>
        </is>
      </c>
      <c r="I7" s="186" t="inlineStr">
        <is>
          <t>Succinylcholine</t>
        </is>
      </c>
      <c r="J7" s="185" t="inlineStr">
        <is>
          <t>1</t>
        </is>
      </c>
      <c r="K7" s="186" t="inlineStr">
        <is>
          <t>✅ คำตอบที่ถูกต้อง: ข้อ ก. Atropine sulfate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t>
        </is>
      </c>
      <c r="L7" s="186" t="n"/>
      <c r="M7" s="186" t="inlineStr">
        <is>
          <t>Toxicology &amp; Poisoning</t>
        </is>
      </c>
      <c r="N7" s="186" t="inlineStr">
        <is>
          <t>Poisoning &amp; Antidotes</t>
        </is>
      </c>
      <c r="O7" s="185" t="inlineStr">
        <is>
          <t>Clinic</t>
        </is>
      </c>
      <c r="P7" s="186" t="inlineStr">
        <is>
          <t>Cholinergic Toxidrome &amp; Atropine</t>
        </is>
      </c>
      <c r="Q7" s="185" t="inlineStr">
        <is>
          <t>แบบฝึกหัด</t>
        </is>
      </c>
      <c r="R7" s="185" t="inlineStr">
        <is>
          <t>เล่มม่วง</t>
        </is>
      </c>
      <c r="S7" s="185" t="n"/>
    </row>
    <row r="8" ht="24" customHeight="1" s="49">
      <c r="A8" s="185" t="n">
        <v>6</v>
      </c>
      <c r="B8" s="186" t="n"/>
      <c r="C8" s="186" t="inlineStr">
        <is>
          <t>ข้อใดเป็นข้อบ่งชี้และหลักการที่ถูกต้องในการใช้ Pralidoxime (2-PAM) ในผู้ป่วยที่ได้รับสารพิษกลุ่ม Organophosphates</t>
        </is>
      </c>
      <c r="D8" s="186" t="n"/>
      <c r="E8" s="186"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F8" s="186" t="inlineStr">
        <is>
          <t>ให้เดี่ยวๆ โดยไม่ต้องให้ Atropine ร่วมด้วย</t>
        </is>
      </c>
      <c r="G8" s="186" t="inlineStr">
        <is>
          <t>ใช้ได้ผลดีเลิศและจำเป็นต้องให้ในผู้ป่วยที่ได้รับสารพิษกลุ่ม Carbamates ทุกราย</t>
        </is>
      </c>
      <c r="H8" s="186" t="inlineStr">
        <is>
          <t>ให้เฉพาะเมื่อผู้ป่วยมีอาการน้ำลายไหลและม่านตาหดเล็กเท่านั้น</t>
        </is>
      </c>
      <c r="I8" s="186" t="inlineStr">
        <is>
          <t>สามารถให้ทดแทนการล้างตัว (Decontamination) ในผู้ป่วยที่สัมผัสทางผิวหนังได้</t>
        </is>
      </c>
      <c r="J8" s="185" t="inlineStr">
        <is>
          <t>1</t>
        </is>
      </c>
      <c r="K8" s="186"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t>
        </is>
      </c>
      <c r="L8" s="186" t="n"/>
      <c r="M8" s="186" t="inlineStr">
        <is>
          <t>Toxicology &amp; Poisoning</t>
        </is>
      </c>
      <c r="N8" s="186" t="inlineStr">
        <is>
          <t>Poisoning &amp; Antidotes</t>
        </is>
      </c>
      <c r="O8" s="185" t="inlineStr">
        <is>
          <t>Clinic</t>
        </is>
      </c>
      <c r="P8" s="186" t="inlineStr">
        <is>
          <t>Pralidoxime &amp; Aging of AChE</t>
        </is>
      </c>
      <c r="Q8" s="185" t="inlineStr">
        <is>
          <t>แบบฝึกหัด</t>
        </is>
      </c>
      <c r="R8" s="185" t="inlineStr">
        <is>
          <t>เล่มม่วง</t>
        </is>
      </c>
      <c r="S8" s="185" t="n"/>
    </row>
    <row r="9" ht="24" customHeight="1" s="49">
      <c r="A9" s="185" t="n">
        <v>7</v>
      </c>
      <c r="B9" s="186" t="n"/>
      <c r="C9" s="186"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D9" s="186" t="n"/>
      <c r="E9" s="186" t="inlineStr">
        <is>
          <t>Fomepizole หรือ Ethanol 10% IV infusion</t>
        </is>
      </c>
      <c r="F9" s="186" t="inlineStr">
        <is>
          <t>Methylene blue</t>
        </is>
      </c>
      <c r="G9" s="186" t="inlineStr">
        <is>
          <t>Dimercaprol (BAL)</t>
        </is>
      </c>
      <c r="H9" s="186" t="inlineStr">
        <is>
          <t>Thiamine IV</t>
        </is>
      </c>
      <c r="I9" s="186" t="inlineStr">
        <is>
          <t>Deferoxamine</t>
        </is>
      </c>
      <c r="J9" s="185" t="inlineStr">
        <is>
          <t>1</t>
        </is>
      </c>
      <c r="K9" s="186" t="inlineStr">
        <is>
          <t>✅ คำตอบที่ถูกต้อง: ข้อ ก. Fomepizole หรือ Ethanol 10% IV infusion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t>
        </is>
      </c>
      <c r="L9" s="186" t="n"/>
      <c r="M9" s="186" t="inlineStr">
        <is>
          <t>Toxicology &amp; Poisoning</t>
        </is>
      </c>
      <c r="N9" s="186" t="inlineStr">
        <is>
          <t>Poisoning &amp; Antidotes</t>
        </is>
      </c>
      <c r="O9" s="185" t="inlineStr">
        <is>
          <t>Clinic</t>
        </is>
      </c>
      <c r="P9" s="186" t="inlineStr">
        <is>
          <t>Methanol toxicity &amp; Alcohol dehydrogenase</t>
        </is>
      </c>
      <c r="Q9" s="185" t="inlineStr">
        <is>
          <t>แบบฝึกหัด</t>
        </is>
      </c>
      <c r="R9" s="185" t="inlineStr">
        <is>
          <t>เล่มม่วง</t>
        </is>
      </c>
      <c r="S9" s="185" t="n"/>
    </row>
    <row r="10" ht="24" customHeight="1" s="49">
      <c r="A10" s="185" t="n">
        <v>8</v>
      </c>
      <c r="B10" s="186" t="n"/>
      <c r="C10" s="186"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D10" s="186" t="n"/>
      <c r="E10" s="186" t="inlineStr">
        <is>
          <t>Folic acid (หรือ Folinic acid / Leucovorin)</t>
        </is>
      </c>
      <c r="F10" s="186" t="inlineStr">
        <is>
          <t>Pyridoxine (Vitamin B6)</t>
        </is>
      </c>
      <c r="G10" s="186" t="inlineStr">
        <is>
          <t>Thiamine (Vitamin B1)</t>
        </is>
      </c>
      <c r="H10" s="186" t="inlineStr">
        <is>
          <t>Vitamin K1 (Phytomenadione)</t>
        </is>
      </c>
      <c r="I10" s="186" t="inlineStr">
        <is>
          <t>Ascorbic acid (Vitamin C)</t>
        </is>
      </c>
      <c r="J10" s="185" t="inlineStr">
        <is>
          <t>1</t>
        </is>
      </c>
      <c r="K10" s="186" t="inlineStr">
        <is>
          <t>✅ คำตอบที่ถูกต้อง: ข้อ ก. Folic acid (หรือ Folinic acid / Leucovorin)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t>
        </is>
      </c>
      <c r="L10" s="186" t="n"/>
      <c r="M10" s="186" t="inlineStr">
        <is>
          <t>Toxicology &amp; Poisoning</t>
        </is>
      </c>
      <c r="N10" s="186" t="inlineStr">
        <is>
          <t>Poisoning &amp; Antidotes</t>
        </is>
      </c>
      <c r="O10" s="185" t="inlineStr">
        <is>
          <t>Clinic</t>
        </is>
      </c>
      <c r="P10" s="186" t="inlineStr">
        <is>
          <t>Folic acid role in Methanol metabolism</t>
        </is>
      </c>
      <c r="Q10" s="185" t="inlineStr">
        <is>
          <t>แบบฝึกหัด</t>
        </is>
      </c>
      <c r="R10" s="185" t="inlineStr">
        <is>
          <t>เล่มม่วง</t>
        </is>
      </c>
      <c r="S10" s="185" t="n"/>
    </row>
    <row r="11" ht="24" customHeight="1" s="49">
      <c r="A11" s="185" t="n">
        <v>9</v>
      </c>
      <c r="B11" s="186" t="n"/>
      <c r="C11" s="186"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D11" s="186" t="n"/>
      <c r="E11" s="186" t="inlineStr">
        <is>
          <t>Hydroxocobalamin (Cyanokit)</t>
        </is>
      </c>
      <c r="F11" s="186" t="inlineStr">
        <is>
          <t>Sodium nitrite + Sodium thiosulfate</t>
        </is>
      </c>
      <c r="G11" s="186" t="inlineStr">
        <is>
          <t>Methylene blue</t>
        </is>
      </c>
      <c r="H11" s="186" t="inlineStr">
        <is>
          <t>N-acetylcysteine</t>
        </is>
      </c>
      <c r="I11" s="186" t="inlineStr">
        <is>
          <t>Atropine + Pralidoxime</t>
        </is>
      </c>
      <c r="J11" s="185" t="inlineStr">
        <is>
          <t>1</t>
        </is>
      </c>
      <c r="K11" s="186" t="inlineStr">
        <is>
          <t>✅ คำตอบที่ถูกต้อง: ข้อ ก. Hydroxocobalamin (Cyanokit)
🎯 ทำไมข้อนี้ถึงถูก: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t>
        </is>
      </c>
      <c r="L11" s="186" t="n"/>
      <c r="M11" s="186" t="inlineStr">
        <is>
          <t>Toxicology &amp; Poisoning</t>
        </is>
      </c>
      <c r="N11" s="186" t="inlineStr">
        <is>
          <t>Poisoning &amp; Antidotes</t>
        </is>
      </c>
      <c r="O11" s="185" t="inlineStr">
        <is>
          <t>Clinic</t>
        </is>
      </c>
      <c r="P11" s="186" t="inlineStr">
        <is>
          <t>Cyanide Poisoning in Smoke Inhalation</t>
        </is>
      </c>
      <c r="Q11" s="185" t="inlineStr">
        <is>
          <t>แบบฝึกหัด</t>
        </is>
      </c>
      <c r="R11" s="185" t="inlineStr">
        <is>
          <t>เล่มม่วง</t>
        </is>
      </c>
      <c r="S11" s="185" t="n"/>
    </row>
    <row r="12" ht="24" customHeight="1" s="49">
      <c r="A12" s="185" t="n">
        <v>10</v>
      </c>
      <c r="B12" s="186" t="n"/>
      <c r="C12" s="186" t="inlineStr">
        <is>
          <t>กลไกการออกฤทธิ์ของ Sodium thiosulfate ในการรักษาภาวะพิษจาก Cyanide คือข้อใด</t>
        </is>
      </c>
      <c r="D12" s="186" t="n"/>
      <c r="E12" s="186" t="inlineStr">
        <is>
          <t>ทำหน้าที่เป็น Sulfur donor ให้แก่เอนไซม์ Rhodanese เพื่อเปลี่ยน Cyanide เป็น Thiocyanate ที่ไม่เป็นพิษและขับออกทางไต</t>
        </is>
      </c>
      <c r="F12" s="186" t="inlineStr">
        <is>
          <t>ออกซิไดซ์ฮีโมโกลบินให้กลายเป็น Methemoglobin เพื่อดึง Cyanide ออกจาก Cytochrome oxidase</t>
        </is>
      </c>
      <c r="G12" s="186" t="inlineStr">
        <is>
          <t>แย่งจับกับ Cytochrome c oxidase โดยตรงเพื่อป้องกันไม่ให้ Cyanide เข้าจับ</t>
        </is>
      </c>
      <c r="H12" s="186" t="inlineStr">
        <is>
          <t>กระตุ้นการทำงานของ Cytochrome P450 ในตับเพื่อสลายโมเลกุลของ Cyanide</t>
        </is>
      </c>
      <c r="I12" s="186" t="inlineStr">
        <is>
          <t>จับกับ Cyanide ในทางเดินอาหารและป้องกันการดูดซึม</t>
        </is>
      </c>
      <c r="J12" s="185" t="inlineStr">
        <is>
          <t>1</t>
        </is>
      </c>
      <c r="K12" s="186" t="inlineStr">
        <is>
          <t>✅ คำตอบที่ถูกต้อง: ข้อ ก. ทำหน้าที่เป็น Sulfur donor ให้แก่เอนไซม์ Rhodanese เพื่อเปลี่ยน Cyanide เป็น Thiocyanate ที่ไม่เป็นพิษและขับออกทางไต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t>
        </is>
      </c>
      <c r="L12" s="186" t="n"/>
      <c r="M12" s="186" t="inlineStr">
        <is>
          <t>Toxicology &amp; Poisoning</t>
        </is>
      </c>
      <c r="N12" s="186" t="inlineStr">
        <is>
          <t>Poisoning &amp; Antidotes</t>
        </is>
      </c>
      <c r="O12" s="185" t="inlineStr">
        <is>
          <t>Clinic</t>
        </is>
      </c>
      <c r="P12" s="186" t="inlineStr">
        <is>
          <t>Sodium thiosulfate mechanism of action</t>
        </is>
      </c>
      <c r="Q12" s="185" t="inlineStr">
        <is>
          <t>แบบฝึกหัด</t>
        </is>
      </c>
      <c r="R12" s="185" t="inlineStr">
        <is>
          <t>เล่มม่วง</t>
        </is>
      </c>
      <c r="S12" s="185" t="n"/>
    </row>
    <row r="13" ht="24" customHeight="1" s="49">
      <c r="A13" s="185" t="n">
        <v>11</v>
      </c>
      <c r="B13" s="186" t="n"/>
      <c r="C13" s="186"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D13" s="186" t="n"/>
      <c r="E13" s="186" t="inlineStr">
        <is>
          <t>Hypokalemia</t>
        </is>
      </c>
      <c r="F13" s="186" t="inlineStr">
        <is>
          <t>Hyperkalemia</t>
        </is>
      </c>
      <c r="G13" s="186" t="inlineStr">
        <is>
          <t>Hypernatremia</t>
        </is>
      </c>
      <c r="H13" s="186" t="inlineStr">
        <is>
          <t>Hypercalcemia เดี่ยวๆ โดยที่โปแทสเซียมปกติ</t>
        </is>
      </c>
      <c r="I13" s="186" t="inlineStr">
        <is>
          <t>Hyponatremia</t>
        </is>
      </c>
      <c r="J13" s="185" t="inlineStr">
        <is>
          <t>1</t>
        </is>
      </c>
      <c r="K13" s="186" t="inlineStr">
        <is>
          <t>✅ คำตอบที่ถูกต้อง: ข้อ ก. Hypokalemia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t>
        </is>
      </c>
      <c r="L13" s="186" t="n"/>
      <c r="M13" s="186" t="inlineStr">
        <is>
          <t>Toxicology &amp; Poisoning</t>
        </is>
      </c>
      <c r="N13" s="186" t="inlineStr">
        <is>
          <t>Poisoning &amp; Antidotes</t>
        </is>
      </c>
      <c r="O13" s="185" t="inlineStr">
        <is>
          <t>Clinic</t>
        </is>
      </c>
      <c r="P13" s="186" t="inlineStr">
        <is>
          <t>Hypokalemia predisposing to Digoxin toxicity</t>
        </is>
      </c>
      <c r="Q13" s="185" t="inlineStr">
        <is>
          <t>แบบฝึกหัด</t>
        </is>
      </c>
      <c r="R13" s="185" t="inlineStr">
        <is>
          <t>เล่มม่วง</t>
        </is>
      </c>
      <c r="S13" s="185" t="n"/>
    </row>
    <row r="14" ht="24" customHeight="1" s="49">
      <c r="A14" s="185" t="n">
        <v>12</v>
      </c>
      <c r="B14" s="186" t="inlineStr">
        <is>
          <t>ผู้ป่วยมีภาวะ Acute Digoxin Overdose ระดับ Serum Potassium วัดได้ 6.5 mEq/L และมีภาวะ Life-threatening ventricular arrhythmias</t>
        </is>
      </c>
      <c r="C14" s="186" t="inlineStr">
        <is>
          <t>การรักษาด้วยยาใดเป็น Antidote จำเพาะที่มีประสิทธิภาพสูงสุด และยาใดเป็นข้อห้ามให้เนื่องจากอาจทำให้เกิด Stone heart</t>
        </is>
      </c>
      <c r="D14" s="186" t="n"/>
      <c r="E14" s="186" t="inlineStr">
        <is>
          <t>ยาแก้พิษคือ Digoxin-specific Fab (Digibind) และห้ามฉีด Calcium gluconate/chloride</t>
        </is>
      </c>
      <c r="F14" s="186" t="inlineStr">
        <is>
          <t>ยาแก้พิษคือ Calcium chloride และห้ามให้ Digoxin-specific Fab</t>
        </is>
      </c>
      <c r="G14" s="186" t="inlineStr">
        <is>
          <t>ยาแก้พิษคือ Atropine และห้ามให้ Potassium chloride</t>
        </is>
      </c>
      <c r="H14" s="186" t="inlineStr">
        <is>
          <t>ยาแก้พิษคือ Sodium polystyrene sulfonate และห้ามให้ Magnesium</t>
        </is>
      </c>
      <c r="I14" s="186" t="inlineStr">
        <is>
          <t>ยาแก้พิษคือ Amiodarone และห้ามให้ Lidocaine</t>
        </is>
      </c>
      <c r="J14" s="185" t="inlineStr">
        <is>
          <t>1</t>
        </is>
      </c>
      <c r="K14" s="186" t="inlineStr">
        <is>
          <t>✅ คำตอบที่ถูกต้อง: ข้อ ก. ยาแก้พิษคือ Digoxin-specific Fab (Digibind) และห้ามฉีด Calcium gluconate/chloride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t>
        </is>
      </c>
      <c r="L14" s="186" t="n"/>
      <c r="M14" s="186" t="inlineStr">
        <is>
          <t>Toxicology &amp; Poisoning</t>
        </is>
      </c>
      <c r="N14" s="186" t="inlineStr">
        <is>
          <t>Poisoning &amp; Antidotes</t>
        </is>
      </c>
      <c r="O14" s="185" t="inlineStr">
        <is>
          <t>Clinic</t>
        </is>
      </c>
      <c r="P14" s="186" t="inlineStr">
        <is>
          <t>Digibind &amp; Avoid Calcium in Digoxin toxicity</t>
        </is>
      </c>
      <c r="Q14" s="185" t="inlineStr">
        <is>
          <t>แบบฝึกหัด</t>
        </is>
      </c>
      <c r="R14" s="185" t="inlineStr">
        <is>
          <t>เล่มม่วง</t>
        </is>
      </c>
      <c r="S14" s="185" t="n"/>
    </row>
    <row r="15" ht="24" customHeight="1" s="49">
      <c r="A15" s="185" t="n">
        <v>13</v>
      </c>
      <c r="B15" s="186" t="n"/>
      <c r="C15" s="186"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D15" s="186" t="n"/>
      <c r="E15" s="186" t="inlineStr">
        <is>
          <t>Deferoxamine (Desferrioxamine)</t>
        </is>
      </c>
      <c r="F15" s="186" t="inlineStr">
        <is>
          <t>Dimercaprol (BAL)</t>
        </is>
      </c>
      <c r="G15" s="186" t="inlineStr">
        <is>
          <t>Calcium disodium EDTA</t>
        </is>
      </c>
      <c r="H15" s="186" t="inlineStr">
        <is>
          <t>Penicillamine</t>
        </is>
      </c>
      <c r="I15" s="186" t="inlineStr">
        <is>
          <t>Succimer (DMSA)</t>
        </is>
      </c>
      <c r="J15" s="185" t="inlineStr">
        <is>
          <t>1</t>
        </is>
      </c>
      <c r="K15" s="186" t="inlineStr">
        <is>
          <t>✅ คำตอบที่ถูกต้อง: ข้อ ก. Deferoxamine (Desferrioxamine)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t>
        </is>
      </c>
      <c r="L15" s="186" t="n"/>
      <c r="M15" s="186" t="inlineStr">
        <is>
          <t>Toxicology &amp; Poisoning</t>
        </is>
      </c>
      <c r="N15" s="186" t="inlineStr">
        <is>
          <t>Poisoning &amp; Antidotes</t>
        </is>
      </c>
      <c r="O15" s="185" t="inlineStr">
        <is>
          <t>Clinic</t>
        </is>
      </c>
      <c r="P15" s="186" t="inlineStr">
        <is>
          <t>Iron toxicity &amp; Deferoxamine</t>
        </is>
      </c>
      <c r="Q15" s="185" t="inlineStr">
        <is>
          <t>แบบฝึกหัด</t>
        </is>
      </c>
      <c r="R15" s="185" t="inlineStr">
        <is>
          <t>เล่มม่วง</t>
        </is>
      </c>
      <c r="S15" s="185" t="n"/>
    </row>
    <row r="16" ht="24" customHeight="1" s="49">
      <c r="A16" s="185" t="n">
        <v>14</v>
      </c>
      <c r="B16" s="186" t="n"/>
      <c r="C16" s="186"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D16" s="186" t="n"/>
      <c r="E16" s="186" t="inlineStr">
        <is>
          <t>Lead (ตะกั่ว) — รักษาด้วย Dimercaprol (BAL) ร่วมกับ Calcium disodium EDTA</t>
        </is>
      </c>
      <c r="F16" s="186" t="inlineStr">
        <is>
          <t>Arsenic (สารหนู) — รักษาด้วย Deferoxamine</t>
        </is>
      </c>
      <c r="G16" s="186" t="inlineStr">
        <is>
          <t>Mercury (ปรอท) — รักษาด้วย Sodium thiosulfate</t>
        </is>
      </c>
      <c r="H16" s="186" t="inlineStr">
        <is>
          <t>Cadmium (แคดเมียม) — รักษาด้วย Penicillamine</t>
        </is>
      </c>
      <c r="I16" s="186" t="inlineStr">
        <is>
          <t>Iron (เหล็ก) — รักษาด้วย N-acetylcysteine</t>
        </is>
      </c>
      <c r="J16" s="185" t="inlineStr">
        <is>
          <t>1</t>
        </is>
      </c>
      <c r="K16" s="186" t="inlineStr">
        <is>
          <t>✅ คำตอบที่ถูกต้อง: ข้อ ก. Lead (ตะกั่ว) — รักษาด้วย Dimercaprol (BAL) ร่วมกับ Calcium disodium EDTA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t>
        </is>
      </c>
      <c r="L16" s="186" t="n"/>
      <c r="M16" s="186" t="inlineStr">
        <is>
          <t>Toxicology &amp; Poisoning</t>
        </is>
      </c>
      <c r="N16" s="186" t="inlineStr">
        <is>
          <t>Poisoning &amp; Antidotes</t>
        </is>
      </c>
      <c r="O16" s="185" t="inlineStr">
        <is>
          <t>Clinic</t>
        </is>
      </c>
      <c r="P16" s="186" t="inlineStr">
        <is>
          <t>Lead poisoning symptoms &amp; Chelation</t>
        </is>
      </c>
      <c r="Q16" s="185" t="inlineStr">
        <is>
          <t>แบบฝึกหัด</t>
        </is>
      </c>
      <c r="R16" s="185" t="inlineStr">
        <is>
          <t>เล่มม่วง</t>
        </is>
      </c>
      <c r="S16" s="185" t="n"/>
    </row>
    <row r="17" ht="24" customHeight="1" s="49">
      <c r="A17" s="185" t="n">
        <v>15</v>
      </c>
      <c r="B17" s="186" t="inlineStr">
        <is>
          <t>ผู้ป่วยได้รับสารพิษ Inorganic Arsenic หรือ Inorganic Mercury ในระยะเฉียบพลัน</t>
        </is>
      </c>
      <c r="C17" s="186" t="inlineStr">
        <is>
          <t>ข้อใดถูกต้องเกี่ยวกับการเลือกใช้ยาขับโลหะหนัก (Chelating agent) และข้อห้ามใช้</t>
        </is>
      </c>
      <c r="D17" s="186" t="n"/>
      <c r="E17" s="186"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F17" s="186" t="inlineStr">
        <is>
          <t>Calcium disodium EDTA เป็นยาทางเลือกแรกสำหรับ Organic mercury</t>
        </is>
      </c>
      <c r="G17" s="186" t="inlineStr">
        <is>
          <t>Deferoxamine สามารถใช้ทดแทน BAL ได้ในกรณีที่ผู้ป่วยแพ้ถั่วลิสง</t>
        </is>
      </c>
      <c r="H17" s="186" t="inlineStr">
        <is>
          <t>Dimercaprol สามารถบริหารยาทางหลอดเลือดดำได้อย่างปลอดภัย</t>
        </is>
      </c>
      <c r="I17" s="186" t="inlineStr">
        <is>
          <t>Succimer (DMSA) ห้ามใช้ในเด็กเนื่องจากกดการเจริญเติบโต</t>
        </is>
      </c>
      <c r="J17" s="185" t="inlineStr">
        <is>
          <t>1</t>
        </is>
      </c>
      <c r="K17" s="186"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t>
        </is>
      </c>
      <c r="L17" s="186" t="n"/>
      <c r="M17" s="186" t="inlineStr">
        <is>
          <t>Toxicology &amp; Poisoning</t>
        </is>
      </c>
      <c r="N17" s="186" t="inlineStr">
        <is>
          <t>Poisoning &amp; Antidotes</t>
        </is>
      </c>
      <c r="O17" s="185" t="inlineStr">
        <is>
          <t>Clinic</t>
        </is>
      </c>
      <c r="P17" s="186" t="inlineStr">
        <is>
          <t>BAL in Arsenic/Mercury and peanut allergy precaution</t>
        </is>
      </c>
      <c r="Q17" s="185" t="inlineStr">
        <is>
          <t>แบบฝึกหัด</t>
        </is>
      </c>
      <c r="R17" s="185" t="inlineStr">
        <is>
          <t>เล่มม่วง</t>
        </is>
      </c>
      <c r="S17" s="185" t="n"/>
    </row>
    <row r="18" ht="24" customHeight="1" s="49">
      <c r="A18" s="185" t="n">
        <v>16</v>
      </c>
      <c r="B18" s="186"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t>
        </is>
      </c>
      <c r="C18" s="186" t="inlineStr">
        <is>
          <t>ยาใดเป็น Antidote จำเพาะทางเลือกแรกที่ออกฤทธิ์เพิ่ม cAMP โดยไม่ผ่าน Beta-adrenergic receptor</t>
        </is>
      </c>
      <c r="D18" s="186" t="n"/>
      <c r="E18" s="186" t="inlineStr">
        <is>
          <t>Glucagon IV bolus ตามด้วย continuous infusion</t>
        </is>
      </c>
      <c r="F18" s="186" t="inlineStr">
        <is>
          <t>Calcium gluconate IV bolus</t>
        </is>
      </c>
      <c r="G18" s="186" t="inlineStr">
        <is>
          <t>Insulin regular ในขนาดปกติ 5-10 units IV</t>
        </is>
      </c>
      <c r="H18" s="186" t="inlineStr">
        <is>
          <t>Norepinephrine infusion เดี่ยวๆ</t>
        </is>
      </c>
      <c r="I18" s="186" t="inlineStr">
        <is>
          <t>Dopamine infusion ขนาดต่ำ (Renal dose)</t>
        </is>
      </c>
      <c r="J18" s="185" t="inlineStr">
        <is>
          <t>1</t>
        </is>
      </c>
      <c r="K18" s="186" t="inlineStr">
        <is>
          <t>✅ คำตอบที่ถูกต้อง: ข้อ ก. Glucagon IV bolus ตามด้วย continuous infusion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t>
        </is>
      </c>
      <c r="L18" s="186" t="n"/>
      <c r="M18" s="186" t="inlineStr">
        <is>
          <t>Toxicology &amp; Poisoning</t>
        </is>
      </c>
      <c r="N18" s="186" t="inlineStr">
        <is>
          <t>Poisoning &amp; Antidotes</t>
        </is>
      </c>
      <c r="O18" s="185" t="inlineStr">
        <is>
          <t>Clinic</t>
        </is>
      </c>
      <c r="P18" s="186" t="inlineStr">
        <is>
          <t>Beta-blocker toxicity &amp; Glucagon</t>
        </is>
      </c>
      <c r="Q18" s="185" t="inlineStr">
        <is>
          <t>แบบฝึกหัด</t>
        </is>
      </c>
      <c r="R18" s="185" t="inlineStr">
        <is>
          <t>เล่มม่วง</t>
        </is>
      </c>
      <c r="S18" s="185" t="n"/>
    </row>
    <row r="19" ht="24" customHeight="1" s="49">
      <c r="A19" s="185" t="n">
        <v>17</v>
      </c>
      <c r="B19" s="186"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t>
        </is>
      </c>
      <c r="C19" s="186" t="inlineStr">
        <is>
          <t>ข้อใดคือหลักการที่ถูกต้องของการรักษานี้</t>
        </is>
      </c>
      <c r="D19" s="186" t="n"/>
      <c r="E19" s="186"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F19" s="186" t="inlineStr">
        <is>
          <t>ให้อินซูลินขนาดต่ำ 0.1 unit/kg/hr เพื่อลดระดับน้ำตาลในเลือดที่สูงให้อยู่ในเกณฑ์ปกติเท่านั้น</t>
        </is>
      </c>
      <c r="G19" s="186" t="inlineStr">
        <is>
          <t>ห้ามให้สารละลายน้ำตาลกลูโคสร่วมด้วยเด็ดขาดเนื่องจากผู้ป่วยมีภาวะน้ำตาลในเลือดสูงอยู่แล้ว</t>
        </is>
      </c>
      <c r="H19" s="186" t="inlineStr">
        <is>
          <t>อินซูลินออกฤทธิ์โดยการบล็อกแคลเซียมแชนแนลเพื่อลดการทำงานของหัวใจ</t>
        </is>
      </c>
      <c r="I19" s="186" t="inlineStr">
        <is>
          <t>ต้องหยุดอินซูลินทันทีหากระดับ Serum Potassium ต่ำกว่า 4.0 mEq/L</t>
        </is>
      </c>
      <c r="J19" s="185" t="inlineStr">
        <is>
          <t>1</t>
        </is>
      </c>
      <c r="K19" s="186"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t>
        </is>
      </c>
      <c r="L19" s="186" t="n"/>
      <c r="M19" s="186" t="inlineStr">
        <is>
          <t>Toxicology &amp; Poisoning</t>
        </is>
      </c>
      <c r="N19" s="186" t="inlineStr">
        <is>
          <t>Poisoning &amp; Antidotes</t>
        </is>
      </c>
      <c r="O19" s="185" t="inlineStr">
        <is>
          <t>Clinic</t>
        </is>
      </c>
      <c r="P19" s="186" t="inlineStr">
        <is>
          <t>High-dose insulin in CCB overdose</t>
        </is>
      </c>
      <c r="Q19" s="185" t="inlineStr">
        <is>
          <t>แบบฝึกหัด</t>
        </is>
      </c>
      <c r="R19" s="185" t="inlineStr">
        <is>
          <t>เล่มม่วง</t>
        </is>
      </c>
      <c r="S19" s="185" t="n"/>
    </row>
    <row r="20" ht="24" customHeight="1" s="49">
      <c r="A20" s="185" t="n">
        <v>18</v>
      </c>
      <c r="B20" s="186" t="n"/>
      <c r="C20" s="186"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D20" s="186" t="n"/>
      <c r="E20" s="186" t="inlineStr">
        <is>
          <t>เสี่ยงต่อการชักรุนแรงที่ไม่สามารถควบคุมได้และภาวะหัวใจเต้นผิดจังหวะจากการปลดปล่อยฤทธิ์ของ Cyclic Antidepressants (TCAs)</t>
        </is>
      </c>
      <c r="F20" s="186" t="inlineStr">
        <is>
          <t>Flumazenil ออกฤทธิ์เสริมพิษของ Amitriptyline ทำให้ความดันโลหิตสูงวิกฤต</t>
        </is>
      </c>
      <c r="G20" s="186" t="inlineStr">
        <is>
          <t>Flumazenil มีข้อห้ามใช้เด็ดขาดในผู้ป่วยที่ได้รับ Diazepam เกินขนาด</t>
        </is>
      </c>
      <c r="H20" s="186" t="inlineStr">
        <is>
          <t>Flumazenil จะทำให้เกิดพิษต่อตับเฉียบพลันจากปฏิกิริยาเสริมฤทธิ์ของยา</t>
        </is>
      </c>
      <c r="I20" s="186" t="inlineStr">
        <is>
          <t>Diazepam ขับออกทางไตหมดแล้ว การให้ Flumazenil จึงไม่มีประโยชน์</t>
        </is>
      </c>
      <c r="J20" s="185" t="inlineStr">
        <is>
          <t>1</t>
        </is>
      </c>
      <c r="K20" s="186"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t>
        </is>
      </c>
      <c r="L20" s="186" t="n"/>
      <c r="M20" s="186" t="inlineStr">
        <is>
          <t>Toxicology &amp; Poisoning</t>
        </is>
      </c>
      <c r="N20" s="186" t="inlineStr">
        <is>
          <t>Poisoning &amp; Antidotes</t>
        </is>
      </c>
      <c r="O20" s="185" t="inlineStr">
        <is>
          <t>Clinic</t>
        </is>
      </c>
      <c r="P20" s="186" t="inlineStr">
        <is>
          <t>Flumazenil contraindications in mixed TCA overdose</t>
        </is>
      </c>
      <c r="Q20" s="185" t="inlineStr">
        <is>
          <t>แบบฝึกหัด</t>
        </is>
      </c>
      <c r="R20" s="185" t="inlineStr">
        <is>
          <t>เล่มม่วง</t>
        </is>
      </c>
      <c r="S20" s="185" t="n"/>
    </row>
    <row r="21" ht="24" customHeight="1" s="49">
      <c r="A21" s="185" t="n">
        <v>19</v>
      </c>
      <c r="B21" s="186"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t>
        </is>
      </c>
      <c r="C21" s="186" t="inlineStr">
        <is>
          <t>ข้อใดเป็นแนวทางการให้ยาต้านพิษเพื่อลดค่า INR และหยุดเลือดอย่างเร่งด่วนที่สุดตามแนวทางเวชปฏิบัติจากล</t>
        </is>
      </c>
      <c r="D21" s="186" t="n"/>
      <c r="E21" s="186" t="inlineStr">
        <is>
          <t>ให้ 4-Factor Prothrombin Complex Concentrate (4F-PCC) ทางหลอดเลือดดำทันที ร่วมกับ Vitamin K1 10 mg IV infusion ช้าๆ</t>
        </is>
      </c>
      <c r="F21" s="186" t="inlineStr">
        <is>
          <t>ให้ Vitamin K1 10 mg รับประทานเพียงอย่างเดียว</t>
        </is>
      </c>
      <c r="G21" s="186" t="inlineStr">
        <is>
          <t>ให้ Fresh Frozen Plasma (FFP) เพียงอย่างเดียวโดยไม่ต้องให้ Vitamin K1</t>
        </is>
      </c>
      <c r="H21" s="186" t="inlineStr">
        <is>
          <t>ฉีด Protamine sulfate 50 mg ทางหลอดเลือดดำทันที</t>
        </is>
      </c>
      <c r="I21" s="186" t="inlineStr">
        <is>
          <t>ให้ Idarucizumab 5 g ทางหลอดเลือดดำ</t>
        </is>
      </c>
      <c r="J21" s="185" t="inlineStr">
        <is>
          <t>1</t>
        </is>
      </c>
      <c r="K21" s="186" t="inlineStr">
        <is>
          <t>✅ คำตอบที่ถูกต้อง: ข้อ ก. ให้ 4-Factor Prothrombin Complex Concentrate (4F-PCC) ทางหลอดเลือดดำทันที ร่วมกับ Vitamin K1 10 mg IV infusion ช้าๆ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t>
        </is>
      </c>
      <c r="L21" s="186" t="n"/>
      <c r="M21" s="186" t="inlineStr">
        <is>
          <t>Toxicology &amp; Poisoning</t>
        </is>
      </c>
      <c r="N21" s="186" t="inlineStr">
        <is>
          <t>Poisoning &amp; Antidotes</t>
        </is>
      </c>
      <c r="O21" s="185" t="inlineStr">
        <is>
          <t>Clinic</t>
        </is>
      </c>
      <c r="P21" s="186" t="inlineStr">
        <is>
          <t>Warfarin reversal in major bleeding (4F-PCC + Vit K1)</t>
        </is>
      </c>
      <c r="Q21" s="185" t="inlineStr">
        <is>
          <t>แบบฝึกหัด</t>
        </is>
      </c>
      <c r="R21" s="185" t="inlineStr">
        <is>
          <t>เล่มม่วง</t>
        </is>
      </c>
      <c r="S21" s="185" t="n"/>
    </row>
    <row r="22" ht="24" customHeight="1" s="49">
      <c r="A22" s="185" t="n">
        <v>20</v>
      </c>
      <c r="B22" s="186" t="n"/>
      <c r="C22" s="186"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D22" s="186" t="n"/>
      <c r="E22" s="186" t="inlineStr">
        <is>
          <t>Dabigatran คู่กับ Idarucizumab</t>
        </is>
      </c>
      <c r="F22" s="186" t="inlineStr">
        <is>
          <t>Rivaroxaban คู่กับ Protamine sulfate</t>
        </is>
      </c>
      <c r="G22" s="186" t="inlineStr">
        <is>
          <t>Apixaban คู่กับ Deferoxamine</t>
        </is>
      </c>
      <c r="H22" s="186" t="inlineStr">
        <is>
          <t>Enoxaparin คู่กับ Vitamin K1</t>
        </is>
      </c>
      <c r="I22" s="186" t="inlineStr">
        <is>
          <t>Warfarin คู่กับ Flumazenil</t>
        </is>
      </c>
      <c r="J22" s="185" t="inlineStr">
        <is>
          <t>1</t>
        </is>
      </c>
      <c r="K22" s="186" t="inlineStr">
        <is>
          <t>✅ คำตอบที่ถูกต้อง: ข้อ ก. Dabigatran คู่กับ Idarucizumab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t>
        </is>
      </c>
      <c r="L22" s="186" t="n"/>
      <c r="M22" s="186" t="inlineStr">
        <is>
          <t>Toxicology &amp; Poisoning</t>
        </is>
      </c>
      <c r="N22" s="186" t="inlineStr">
        <is>
          <t>Poisoning &amp; Antidotes</t>
        </is>
      </c>
      <c r="O22" s="185" t="inlineStr">
        <is>
          <t>Clinic</t>
        </is>
      </c>
      <c r="P22" s="186" t="inlineStr">
        <is>
          <t>DOACs Specific Antidotes</t>
        </is>
      </c>
      <c r="Q22" s="185" t="inlineStr">
        <is>
          <t>แบบฝึกหัด</t>
        </is>
      </c>
      <c r="R22" s="185" t="inlineStr">
        <is>
          <t>เล่มม่วง</t>
        </is>
      </c>
      <c r="S22" s="185" t="n"/>
    </row>
    <row r="23" ht="24" customHeight="1" s="49">
      <c r="A23" s="185" t="n">
        <v>21</v>
      </c>
      <c r="B23" s="186" t="inlineStr">
        <is>
          <t>ผู้ป่วยชายอายุ 40 ปี ถูกงูไม่ทราบชนิดกัดที่บริเวณหลังเท้าขวาขณะเดินในสวนผลไม้ เวลาผ่านไป 1 ชั่วโมง</t>
        </is>
      </c>
      <c r="C23" s="186" t="inlineStr">
        <is>
          <t>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D23" s="186" t="n"/>
      <c r="E23" s="186" t="inlineStr">
        <is>
          <t>งูเห่า (Cobra) หรือ งูจงอาง (King cobra) หรือ งูสามเหลี่ยม (Banded krait)</t>
        </is>
      </c>
      <c r="F23" s="186" t="inlineStr">
        <is>
          <t>งูกะปะ (Malayan pit viper)</t>
        </is>
      </c>
      <c r="G23" s="186" t="inlineStr">
        <is>
          <t>งูเขียวหางไหม้ (Green pit viper)</t>
        </is>
      </c>
      <c r="H23" s="186" t="inlineStr">
        <is>
          <t>งูแมวเซา (Russell's viper)</t>
        </is>
      </c>
      <c r="I23" s="186" t="inlineStr">
        <is>
          <t>งูเหลือม (Reticulated python)</t>
        </is>
      </c>
      <c r="J23" s="185" t="inlineStr">
        <is>
          <t>1</t>
        </is>
      </c>
      <c r="K23" s="186" t="inlineStr">
        <is>
          <t>✅ คำตอบที่ถูกต้อง: ข้อ ก. งูเห่า (Cobra) หรือ งูจงอาง (King cobra) หรือ งูสามเหลี่ยม (Banded krait)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t>
        </is>
      </c>
      <c r="L23" s="186" t="n"/>
      <c r="M23" s="186" t="inlineStr">
        <is>
          <t>Toxicology &amp; Poisoning</t>
        </is>
      </c>
      <c r="N23" s="186" t="inlineStr">
        <is>
          <t>Poisoning &amp; Antidotes</t>
        </is>
      </c>
      <c r="O23" s="185" t="inlineStr">
        <is>
          <t>Clinic</t>
        </is>
      </c>
      <c r="P23" s="186" t="inlineStr">
        <is>
          <t>Neurotoxic snake envenomation in Thailand</t>
        </is>
      </c>
      <c r="Q23" s="185" t="inlineStr">
        <is>
          <t>แบบฝึกหัด</t>
        </is>
      </c>
      <c r="R23" s="185" t="inlineStr">
        <is>
          <t>เล่มม่วง</t>
        </is>
      </c>
      <c r="S23" s="185" t="n"/>
    </row>
    <row r="24" ht="24" customHeight="1" s="49">
      <c r="A24" s="185" t="n">
        <v>22</v>
      </c>
      <c r="B24" s="186"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t>
        </is>
      </c>
      <c r="C24" s="186" t="inlineStr">
        <is>
          <t>ข้อใดเป็นข้อบ่งชี้ในการให้เซรุ่มต้านพิษงู (Antivenom) ในผู้ป่วยรายนี้</t>
        </is>
      </c>
      <c r="D24" s="186" t="n"/>
      <c r="E24" s="186" t="inlineStr">
        <is>
          <t>ผล 20WBCT ไม่แข็งตัว (Systemic hematotoxicity) หรือมีอาการบวมลามเกินกว่า 1 ข้อต่อใหญ่ภายในเวลาอันรวดเร็ว</t>
        </is>
      </c>
      <c r="F24" s="186" t="inlineStr">
        <is>
          <t>ให้เฉพาะเมื่อมีเลือดออกในอวัยวะภายใน เช่น เลือดออกในสมอง เท่านั้น</t>
        </is>
      </c>
      <c r="G24" s="186" t="inlineStr">
        <is>
          <t>ฉีดเซรุ่มเข้าที่แผลที่ถูกกัดโดยตรงเพื่อสลายพิษเฉพาะที่</t>
        </is>
      </c>
      <c r="H24" s="186" t="inlineStr">
        <is>
          <t>ต้องทำ Intradermal skin test ก่อนให้เซรุ่มทุกครั้ง หากผลบวกห้ามให้เซรุ่มเด็ดขาด</t>
        </is>
      </c>
      <c r="I24" s="186" t="inlineStr">
        <is>
          <t>ให้เซรุ่มต้านพิษงูระบบประสาทร่วมด้วยเสมอเพื่อป้องกันอาการกลืนลำบาก</t>
        </is>
      </c>
      <c r="J24" s="185" t="inlineStr">
        <is>
          <t>1</t>
        </is>
      </c>
      <c r="K24" s="186" t="inlineStr">
        <is>
          <t>✅ คำตอบที่ถูกต้อง: ข้อ ก. ผล 20WBCT ไม่แข็งตัว (Systemic hematotoxicity) หรือมีอาการบวมลามเกินกว่า 1 ข้อต่อใหญ่ภายในเวลาอันรวดเร็ว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t>
        </is>
      </c>
      <c r="L24" s="186" t="n"/>
      <c r="M24" s="186" t="inlineStr">
        <is>
          <t>Toxicology &amp; Poisoning</t>
        </is>
      </c>
      <c r="N24" s="186" t="inlineStr">
        <is>
          <t>Poisoning &amp; Antidotes</t>
        </is>
      </c>
      <c r="O24" s="185" t="inlineStr">
        <is>
          <t>Clinic</t>
        </is>
      </c>
      <c r="P24" s="186" t="inlineStr">
        <is>
          <t>Antivenom indications and administration</t>
        </is>
      </c>
      <c r="Q24" s="185" t="inlineStr">
        <is>
          <t>แบบฝึกหัด</t>
        </is>
      </c>
      <c r="R24" s="185" t="inlineStr">
        <is>
          <t>เล่มม่วง</t>
        </is>
      </c>
      <c r="S24" s="185" t="n"/>
    </row>
    <row r="25" ht="24" customHeight="1" s="49">
      <c r="A25" s="185" t="n">
        <v>23</v>
      </c>
      <c r="B25" s="186" t="n"/>
      <c r="C25" s="186"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D25" s="186" t="n"/>
      <c r="E25" s="186" t="inlineStr">
        <is>
          <t>Pyridoxine (Vitamin B6) IV</t>
        </is>
      </c>
      <c r="F25" s="186" t="inlineStr">
        <is>
          <t>Thiamine (Vitamin B1) IV</t>
        </is>
      </c>
      <c r="G25" s="186" t="inlineStr">
        <is>
          <t>Folic acid IV</t>
        </is>
      </c>
      <c r="H25" s="186" t="inlineStr">
        <is>
          <t>Calcium gluconate IV</t>
        </is>
      </c>
      <c r="I25" s="186" t="inlineStr">
        <is>
          <t>Sodium bicarbonate IV</t>
        </is>
      </c>
      <c r="J25" s="185" t="inlineStr">
        <is>
          <t>1</t>
        </is>
      </c>
      <c r="K25" s="186" t="inlineStr">
        <is>
          <t>✅ คำตอบที่ถูกต้อง: ข้อ ก. Pyridoxine (Vitamin B6) IV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t>
        </is>
      </c>
      <c r="L25" s="186" t="n"/>
      <c r="M25" s="186" t="inlineStr">
        <is>
          <t>Toxicology &amp; Poisoning</t>
        </is>
      </c>
      <c r="N25" s="186" t="inlineStr">
        <is>
          <t>Poisoning &amp; Antidotes</t>
        </is>
      </c>
      <c r="O25" s="185" t="inlineStr">
        <is>
          <t>Clinic</t>
        </is>
      </c>
      <c r="P25" s="186" t="inlineStr">
        <is>
          <t>Isoniazid toxicity &amp; Pyridoxine gram-for-gram</t>
        </is>
      </c>
      <c r="Q25" s="185" t="inlineStr">
        <is>
          <t>แบบฝึกหัด</t>
        </is>
      </c>
      <c r="R25" s="185" t="inlineStr">
        <is>
          <t>เล่มม่วง</t>
        </is>
      </c>
      <c r="S25" s="185" t="n"/>
    </row>
    <row r="26" ht="24" customHeight="1" s="49">
      <c r="A26" s="185" t="n">
        <v>24</v>
      </c>
      <c r="B26" s="186"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t>
        </is>
      </c>
      <c r="C26" s="186" t="inlineStr">
        <is>
          <t>ข้อใดคือการจัดการที่ถูกต้องที่สุด</t>
        </is>
      </c>
      <c r="D26" s="186" t="n"/>
      <c r="E26" s="186" t="inlineStr">
        <is>
          <t>ให้ออกซิเจนความเข้มข้น 100% ผ่าน Non-rebreather mask ทันที และพิจารณาส่งรับการบำบัดด้วย Hyperbaric Oxygen Therapy (HBOT)</t>
        </is>
      </c>
      <c r="F26" s="186" t="inlineStr">
        <is>
          <t>ให้ถอดหน้ากากออกซิเจนออกได้เนื่องจากค่า SpO2 ปกติ 98%</t>
        </is>
      </c>
      <c r="G26" s="186" t="inlineStr">
        <is>
          <t>ฉีด Methylene blue ทางหลอดเลือดดำทันที</t>
        </is>
      </c>
      <c r="H26" s="186" t="inlineStr">
        <is>
          <t>ให้ Sodium thiosulfate ทางหลอดเลือดดำ</t>
        </is>
      </c>
      <c r="I26" s="186" t="inlineStr">
        <is>
          <t>ให้การรักษาแบบประคับประคองโดยสูดอากาศปกติ (Room air) เนื่องจาก CO สลายตัวได้เอง</t>
        </is>
      </c>
      <c r="J26" s="185" t="inlineStr">
        <is>
          <t>1</t>
        </is>
      </c>
      <c r="K26" s="186" t="inlineStr">
        <is>
          <t>✅ คำตอบที่ถูกต้อง: ข้อ ก. ให้ออกซิเจนความเข้มข้น 100% ผ่าน Non-rebreather mask ทันที และพิจารณาส่งรับการบำบัดด้วย Hyperbaric Oxygen Therapy (HBOT)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t>
        </is>
      </c>
      <c r="L26" s="186" t="n"/>
      <c r="M26" s="186" t="inlineStr">
        <is>
          <t>Toxicology &amp; Poisoning</t>
        </is>
      </c>
      <c r="N26" s="186" t="inlineStr">
        <is>
          <t>Poisoning &amp; Antidotes</t>
        </is>
      </c>
      <c r="O26" s="185" t="inlineStr">
        <is>
          <t>Clinic</t>
        </is>
      </c>
      <c r="P26" s="186" t="inlineStr">
        <is>
          <t>Carbon monoxide poisoning &amp; Pulse oximeter pitfall</t>
        </is>
      </c>
      <c r="Q26" s="185" t="inlineStr">
        <is>
          <t>แบบฝึกหัด</t>
        </is>
      </c>
      <c r="R26" s="185" t="inlineStr">
        <is>
          <t>เล่มม่วง</t>
        </is>
      </c>
      <c r="S26" s="185" t="n"/>
    </row>
    <row r="27" ht="24" customHeight="1" s="49">
      <c r="A27" s="185" t="n">
        <v>25</v>
      </c>
      <c r="B27" s="186" t="n"/>
      <c r="C27" s="186"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D27" s="186" t="n"/>
      <c r="E27" s="186" t="inlineStr">
        <is>
          <t>Methylene blue — มีข้อห้ามใช้ในผู้ป่วย G6PD deficiency</t>
        </is>
      </c>
      <c r="F27" s="186" t="inlineStr">
        <is>
          <t>N-acetylcysteine — มีข้อห้ามใช้ในผู้ป่วยตับวาย</t>
        </is>
      </c>
      <c r="G27" s="186" t="inlineStr">
        <is>
          <t>Deferoxamine — มีข้อห้ามใช้ในผู้ป่วยโรคไต</t>
        </is>
      </c>
      <c r="H27" s="186" t="inlineStr">
        <is>
          <t>Atropine — มีข้อห้ามใช้ในผู้ป่วยโรคต้อหิน</t>
        </is>
      </c>
      <c r="I27" s="186" t="inlineStr">
        <is>
          <t>Sodium thiosulfate — มีข้อห้ามใช้ในผู้ป่วยแพ้อาหารทะเล</t>
        </is>
      </c>
      <c r="J27" s="185" t="inlineStr">
        <is>
          <t>1</t>
        </is>
      </c>
      <c r="K27" s="186" t="inlineStr">
        <is>
          <t>✅ คำตอบที่ถูกต้อง: ข้อ ก. Methylene blue — มีข้อห้ามใช้ในผู้ป่วย G6PD deficiency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t>
        </is>
      </c>
      <c r="L27" s="186" t="n"/>
      <c r="M27" s="186" t="inlineStr">
        <is>
          <t>Toxicology &amp; Poisoning</t>
        </is>
      </c>
      <c r="N27" s="186" t="inlineStr">
        <is>
          <t>Poisoning &amp; Antidotes</t>
        </is>
      </c>
      <c r="O27" s="185" t="inlineStr">
        <is>
          <t>Clinic</t>
        </is>
      </c>
      <c r="P27" s="186" t="inlineStr">
        <is>
          <t>Methylene blue &amp; G6PD contraindication</t>
        </is>
      </c>
      <c r="Q27" s="185" t="inlineStr">
        <is>
          <t>แบบฝึกหัด</t>
        </is>
      </c>
      <c r="R27" s="185" t="inlineStr">
        <is>
          <t>เล่มม่วง</t>
        </is>
      </c>
      <c r="S27" s="185" t="n"/>
    </row>
    <row r="28" ht="24" customHeight="1" s="49">
      <c r="A28" s="185" t="n">
        <v>26</v>
      </c>
      <c r="B28" s="186" t="n"/>
      <c r="C28" s="186"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D28" s="186" t="n"/>
      <c r="E28" s="186" t="inlineStr">
        <is>
          <t>Octreotide</t>
        </is>
      </c>
      <c r="F28" s="186" t="inlineStr">
        <is>
          <t>Glucagon</t>
        </is>
      </c>
      <c r="G28" s="186" t="inlineStr">
        <is>
          <t>Hydrocortisone</t>
        </is>
      </c>
      <c r="H28" s="186" t="inlineStr">
        <is>
          <t>Diazoxide เดี่ยวๆ แบบพ่นจมูก</t>
        </is>
      </c>
      <c r="I28" s="186" t="inlineStr">
        <is>
          <t>Metformin</t>
        </is>
      </c>
      <c r="J28" s="185" t="inlineStr">
        <is>
          <t>1</t>
        </is>
      </c>
      <c r="K28" s="186" t="inlineStr">
        <is>
          <t>✅ คำตอบที่ถูกต้อง: ข้อ ก. Octreotide
🎯 ทำไมข้อนี้ถึงถูก: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t>
        </is>
      </c>
      <c r="L28" s="186" t="n"/>
      <c r="M28" s="186" t="inlineStr">
        <is>
          <t>Toxicology &amp; Poisoning</t>
        </is>
      </c>
      <c r="N28" s="186" t="inlineStr">
        <is>
          <t>Poisoning &amp; Antidotes</t>
        </is>
      </c>
      <c r="O28" s="185" t="inlineStr">
        <is>
          <t>Clinic</t>
        </is>
      </c>
      <c r="P28" s="186" t="inlineStr">
        <is>
          <t>Sulfonylurea-induced hypoglycemia &amp; Octreotide</t>
        </is>
      </c>
      <c r="Q28" s="185" t="inlineStr">
        <is>
          <t>แบบฝึกหัด</t>
        </is>
      </c>
      <c r="R28" s="185" t="inlineStr">
        <is>
          <t>เล่มม่วง</t>
        </is>
      </c>
      <c r="S28" s="185" t="n"/>
    </row>
    <row r="29" ht="24" customHeight="1" s="49">
      <c r="A29" s="185" t="n">
        <v>27</v>
      </c>
      <c r="B29" s="186" t="n"/>
      <c r="C29" s="186"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D29" s="186" t="n"/>
      <c r="E29" s="186" t="inlineStr">
        <is>
          <t>Leucovorin (Folinic acid) สำหรับ Rescue และใช้ Glucarpidase (Voraxaze) ในการสลาย Methotrexate</t>
        </is>
      </c>
      <c r="F29" s="186" t="inlineStr">
        <is>
          <t>Folic acid สำหรับ Rescue และใช้ Urate oxidase ในการสลาย</t>
        </is>
      </c>
      <c r="G29" s="186" t="inlineStr">
        <is>
          <t>N-acetylcysteine สำหรับ Rescue และใช้ Rasburicase ในการสลาย</t>
        </is>
      </c>
      <c r="H29" s="186" t="inlineStr">
        <is>
          <t>Thiamine สำหรับ Rescue และใช้ Deferoxamine ในการสลาย</t>
        </is>
      </c>
      <c r="I29" s="186" t="inlineStr">
        <is>
          <t>Pyridoxine สำหรับ Rescue และใช้ Pegloticase ในการสลาย</t>
        </is>
      </c>
      <c r="J29" s="185" t="inlineStr">
        <is>
          <t>1</t>
        </is>
      </c>
      <c r="K29" s="186" t="inlineStr">
        <is>
          <t>✅ คำตอบที่ถูกต้อง: ข้อ ก. Leucovorin (Folinic acid) สำหรับ Rescue และใช้ Glucarpidase (Voraxaze) ในการสลาย Methotrexate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t>
        </is>
      </c>
      <c r="L29" s="186" t="n"/>
      <c r="M29" s="186" t="inlineStr">
        <is>
          <t>Toxicology &amp; Poisoning</t>
        </is>
      </c>
      <c r="N29" s="186" t="inlineStr">
        <is>
          <t>Poisoning &amp; Antidotes</t>
        </is>
      </c>
      <c r="O29" s="185" t="inlineStr">
        <is>
          <t>Clinic</t>
        </is>
      </c>
      <c r="P29" s="186" t="inlineStr">
        <is>
          <t>Leucovorin rescue and Glucarpidase in MTX toxicity</t>
        </is>
      </c>
      <c r="Q29" s="185" t="inlineStr">
        <is>
          <t>แบบฝึกหัด</t>
        </is>
      </c>
      <c r="R29" s="185" t="inlineStr">
        <is>
          <t>เล่มม่วง</t>
        </is>
      </c>
      <c r="S29" s="185" t="n"/>
    </row>
    <row r="30" ht="24" customHeight="1" s="49">
      <c r="A30" s="185" t="n">
        <v>28</v>
      </c>
      <c r="B30" s="186"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t>
        </is>
      </c>
      <c r="C30" s="186" t="inlineStr">
        <is>
          <t>ข้อใดเป็นแนวทางการเร่งการขับถ่ายยาออกจากร่างกายที่มีประสิทธิภาพสูงสุด</t>
        </is>
      </c>
      <c r="D30" s="186" t="n"/>
      <c r="E30" s="186" t="inlineStr">
        <is>
          <t>การทำ Urine alkalinization ด้วย Sodium bicarbonate ทางหลอดเลือดดำเพื่อรักษาระดับ pH ของปัสสาวะให้อยู่ที่ 7.5-8.5 (Ion trapping)</t>
        </is>
      </c>
      <c r="F30" s="186" t="inlineStr">
        <is>
          <t>การให้ Ammonium chloride เพื่อทำปัสสาวะให้เป็นกรดเร่งการขับยา</t>
        </is>
      </c>
      <c r="G30" s="186" t="inlineStr">
        <is>
          <t>การให้สารน้ำ Isotonic saline เพียงอย่างเดียวโดยไม่ต้องปรับความเป็นกรดด่าง</t>
        </is>
      </c>
      <c r="H30" s="186" t="inlineStr">
        <is>
          <t>การให้ Furosemide ขนาดสูงเพื่อเร่งการขับปัสสาวะ (Forced diuresis)</t>
        </is>
      </c>
      <c r="I30" s="186" t="inlineStr">
        <is>
          <t>การฉีด N-acetylcysteine เพื่อจับกับ Salicylate</t>
        </is>
      </c>
      <c r="J30" s="185" t="inlineStr">
        <is>
          <t>1</t>
        </is>
      </c>
      <c r="K30" s="186" t="inlineStr">
        <is>
          <t>✅ คำตอบที่ถูกต้อง: ข้อ ก. การทำ Urine alkalinization ด้วย Sodium bicarbonate ทางหลอดเลือดดำเพื่อรักษาระดับ pH ของปัสสาวะให้อยู่ที่ 7.5-8.5 (Ion trapping)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t>
        </is>
      </c>
      <c r="L30" s="186" t="n"/>
      <c r="M30" s="186" t="inlineStr">
        <is>
          <t>Toxicology &amp; Poisoning</t>
        </is>
      </c>
      <c r="N30" s="186" t="inlineStr">
        <is>
          <t>Poisoning &amp; Antidotes</t>
        </is>
      </c>
      <c r="O30" s="185" t="inlineStr">
        <is>
          <t>Clinic</t>
        </is>
      </c>
      <c r="P30" s="186" t="inlineStr">
        <is>
          <t>Aspirin toxicity &amp; Urine alkalinization (Ion trapping)</t>
        </is>
      </c>
      <c r="Q30" s="185" t="inlineStr">
        <is>
          <t>แบบฝึกหัด</t>
        </is>
      </c>
      <c r="R30" s="185" t="inlineStr">
        <is>
          <t>เล่มม่วง</t>
        </is>
      </c>
      <c r="S30" s="185" t="n"/>
    </row>
    <row r="31" ht="24" customHeight="1" s="49">
      <c r="A31" s="185" t="n">
        <v>29</v>
      </c>
      <c r="B31" s="186" t="n"/>
      <c r="C31" s="186"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D31" s="186" t="n"/>
      <c r="E31" s="186" t="inlineStr">
        <is>
          <t>Dexrazoxane (Totect / Savene)</t>
        </is>
      </c>
      <c r="F31" s="186" t="inlineStr">
        <is>
          <t>Hyaluronidase</t>
        </is>
      </c>
      <c r="G31" s="186" t="inlineStr">
        <is>
          <t>Sodium thiosulfate</t>
        </is>
      </c>
      <c r="H31" s="186" t="inlineStr">
        <is>
          <t>Dimercaprol</t>
        </is>
      </c>
      <c r="I31" s="186" t="inlineStr">
        <is>
          <t>Phentolamine</t>
        </is>
      </c>
      <c r="J31" s="185" t="inlineStr">
        <is>
          <t>1</t>
        </is>
      </c>
      <c r="K31" s="186" t="inlineStr">
        <is>
          <t>✅ คำตอบที่ถูกต้อง: ข้อ ก. Dexrazoxane (Totect / Savene)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t>
        </is>
      </c>
      <c r="L31" s="186" t="n"/>
      <c r="M31" s="186" t="inlineStr">
        <is>
          <t>Toxicology &amp; Poisoning</t>
        </is>
      </c>
      <c r="N31" s="186" t="inlineStr">
        <is>
          <t>Poisoning &amp; Antidotes</t>
        </is>
      </c>
      <c r="O31" s="185" t="inlineStr">
        <is>
          <t>Clinic</t>
        </is>
      </c>
      <c r="P31" s="186" t="inlineStr">
        <is>
          <t>Anthracycline extravasation antidote (Dexrazoxane)</t>
        </is>
      </c>
      <c r="Q31" s="185" t="inlineStr">
        <is>
          <t>แบบฝึกหัด</t>
        </is>
      </c>
      <c r="R31" s="185" t="inlineStr">
        <is>
          <t>เล่มม่วง</t>
        </is>
      </c>
      <c r="S31" s="185" t="n"/>
    </row>
    <row r="32" ht="24" customHeight="1" s="49">
      <c r="A32" s="185" t="n">
        <v>30</v>
      </c>
      <c r="B32" s="186" t="n"/>
      <c r="C32" s="186"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D32" s="186" t="n"/>
      <c r="E32" s="186" t="inlineStr">
        <is>
          <t>Cyproheptadine</t>
        </is>
      </c>
      <c r="F32" s="186" t="inlineStr">
        <is>
          <t>Bromocriptine</t>
        </is>
      </c>
      <c r="G32" s="186" t="inlineStr">
        <is>
          <t>Dantrolene</t>
        </is>
      </c>
      <c r="H32" s="186" t="inlineStr">
        <is>
          <t>Flumazenil</t>
        </is>
      </c>
      <c r="I32" s="186" t="inlineStr">
        <is>
          <t>Naloxone</t>
        </is>
      </c>
      <c r="J32" s="185" t="inlineStr">
        <is>
          <t>1</t>
        </is>
      </c>
      <c r="K32" s="186" t="inlineStr">
        <is>
          <t>✅ คำตอบที่ถูกต้อง: ข้อ ก. Cyproheptadine
🎯 ทำไมข้อนี้ถึงถูก: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t>
        </is>
      </c>
      <c r="L32" s="186" t="n"/>
      <c r="M32" s="186" t="inlineStr">
        <is>
          <t>Toxicology &amp; Poisoning</t>
        </is>
      </c>
      <c r="N32" s="186" t="inlineStr">
        <is>
          <t>Poisoning &amp; Antidotes</t>
        </is>
      </c>
      <c r="O32" s="185" t="inlineStr">
        <is>
          <t>Clinic</t>
        </is>
      </c>
      <c r="P32" s="186" t="inlineStr">
        <is>
          <t>Hunter Criteria &amp; Cyproheptadine</t>
        </is>
      </c>
      <c r="Q32" s="185" t="inlineStr">
        <is>
          <t>แบบฝึกหัด</t>
        </is>
      </c>
      <c r="R32" s="185" t="inlineStr">
        <is>
          <t>เล่มม่วง</t>
        </is>
      </c>
      <c r="S32" s="185" t="n"/>
    </row>
    <row r="33" ht="24" customHeight="1" s="49">
      <c r="A33" s="185" t="n">
        <v>31</v>
      </c>
      <c r="B33" s="186"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t>
        </is>
      </c>
      <c r="C33" s="186" t="inlineStr">
        <is>
          <t>ข้อใดเป็นแนวทางการจัดการที่ถูกต้องตามแนวทางเวชปฏิบัติ CHEST 2012 / ACC 2017</t>
        </is>
      </c>
      <c r="D33" s="186" t="n"/>
      <c r="E33" s="186" t="inlineStr">
        <is>
          <t>หยุดยา Warfarin ชั่วคราว 1-2 ครั้ง ให้รับประทาน Oral Vitamin K1 ขนาดต่ำ 1-2.5 mg และตรวจติดตามค่า INR อย่างใกล้ชิด</t>
        </is>
      </c>
      <c r="F33" s="186" t="inlineStr">
        <is>
          <t>ฉีด Vitamin K1 10 mg ทางหลอดเลือดดำทันที</t>
        </is>
      </c>
      <c r="G33" s="186" t="inlineStr">
        <is>
          <t>ให้ 4-Factor Prothrombin Complex Concentrate (PCC) ทันที</t>
        </is>
      </c>
      <c r="H33" s="186" t="inlineStr">
        <is>
          <t>ให้ Fresh Frozen Plasma (FFP) 2 ยูนิต</t>
        </is>
      </c>
      <c r="I33" s="186" t="inlineStr">
        <is>
          <t>รับประทานยา Warfarin ในขนาดเดิมต่อไปโดยไม่ต้องปรับยาเนื่องจากไม่มีอาการเลือดออก</t>
        </is>
      </c>
      <c r="J33" s="185" t="inlineStr">
        <is>
          <t>1</t>
        </is>
      </c>
      <c r="K33" s="186" t="inlineStr">
        <is>
          <t>✅ คำตอบที่ถูกต้อง: ข้อ ก. หยุดยา Warfarin ชั่วคราว 1-2 ครั้ง ให้รับประทาน Oral Vitamin K1 ขนาดต่ำ 1-2.5 mg และตรวจติดตามค่า INR อย่างใกล้ชิด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t>
        </is>
      </c>
      <c r="L33" s="186" t="n"/>
      <c r="M33" s="186" t="inlineStr">
        <is>
          <t>Toxicology &amp; Poisoning</t>
        </is>
      </c>
      <c r="N33" s="186" t="inlineStr">
        <is>
          <t>Poisoning &amp; Antidotes</t>
        </is>
      </c>
      <c r="O33" s="185" t="inlineStr">
        <is>
          <t>Clinic</t>
        </is>
      </c>
      <c r="P33" s="186" t="inlineStr">
        <is>
          <t>Asymptomatic high INR management</t>
        </is>
      </c>
      <c r="Q33" s="185" t="inlineStr">
        <is>
          <t>แบบฝึกหัด</t>
        </is>
      </c>
      <c r="R33" s="185" t="inlineStr">
        <is>
          <t>เล่มม่วง</t>
        </is>
      </c>
      <c r="S33" s="185" t="n"/>
    </row>
    <row r="34" ht="24" customHeight="1" s="49">
      <c r="A34" s="185" t="n">
        <v>32</v>
      </c>
      <c r="B34" s="186" t="n"/>
      <c r="C34" s="186"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D34" s="186" t="n"/>
      <c r="E34" s="186" t="inlineStr">
        <is>
          <t>Calcium oxalate crystals เกิดจากสารพิษ Ethylene glycol</t>
        </is>
      </c>
      <c r="F34" s="186" t="inlineStr">
        <is>
          <t>Hippuric acid crystals เกิดจากสารพิษ Toluene</t>
        </is>
      </c>
      <c r="G34" s="186" t="inlineStr">
        <is>
          <t>Uric acid crystals เกิดจากสารพิษ Allopurinol</t>
        </is>
      </c>
      <c r="H34" s="186" t="inlineStr">
        <is>
          <t>Struvite crystals เกิดจากการติดเชื้อ Proteus mirabilis</t>
        </is>
      </c>
      <c r="I34" s="186" t="inlineStr">
        <is>
          <t>Cysteine crystals เกิดจากภาวะ Cystinuria</t>
        </is>
      </c>
      <c r="J34" s="185" t="inlineStr">
        <is>
          <t>1</t>
        </is>
      </c>
      <c r="K34" s="186" t="inlineStr">
        <is>
          <t>✅ คำตอบที่ถูกต้อง: ข้อ ก. Calcium oxalate crystals เกิดจากสารพิษ Ethylene glycol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t>
        </is>
      </c>
      <c r="L34" s="186" t="n"/>
      <c r="M34" s="186" t="inlineStr">
        <is>
          <t>Toxicology &amp; Poisoning</t>
        </is>
      </c>
      <c r="N34" s="186" t="inlineStr">
        <is>
          <t>Poisoning &amp; Antidotes</t>
        </is>
      </c>
      <c r="O34" s="185" t="inlineStr">
        <is>
          <t>Clinic</t>
        </is>
      </c>
      <c r="P34" s="186" t="inlineStr">
        <is>
          <t>Calcium oxalate crystals in Ethylene glycol poisoning</t>
        </is>
      </c>
      <c r="Q34" s="185" t="inlineStr">
        <is>
          <t>แบบฝึกหัด</t>
        </is>
      </c>
      <c r="R34" s="185" t="inlineStr">
        <is>
          <t>เล่มม่วง</t>
        </is>
      </c>
      <c r="S34" s="185" t="n"/>
    </row>
    <row r="35" ht="24" customHeight="1" s="49">
      <c r="A35" s="185" t="n">
        <v>33</v>
      </c>
      <c r="B35" s="186" t="n"/>
      <c r="C35" s="186"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D35" s="186" t="n"/>
      <c r="E35" s="186" t="inlineStr">
        <is>
          <t>20% Intravenous Lipid Emulsion (Intralipid)</t>
        </is>
      </c>
      <c r="F35" s="186" t="inlineStr">
        <is>
          <t>Sodium bicarbonate</t>
        </is>
      </c>
      <c r="G35" s="186" t="inlineStr">
        <is>
          <t>Calcium chloride</t>
        </is>
      </c>
      <c r="H35" s="186" t="inlineStr">
        <is>
          <t>Flumazenil</t>
        </is>
      </c>
      <c r="I35" s="186" t="inlineStr">
        <is>
          <t>Methylene blue</t>
        </is>
      </c>
      <c r="J35" s="185" t="inlineStr">
        <is>
          <t>1</t>
        </is>
      </c>
      <c r="K35" s="186" t="inlineStr">
        <is>
          <t>✅ คำตอบที่ถูกต้อง: ข้อ ก. 20% Intravenous Lipid Emulsion (Intralipid)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t>
        </is>
      </c>
      <c r="L35" s="186" t="n"/>
      <c r="M35" s="186" t="inlineStr">
        <is>
          <t>Toxicology &amp; Poisoning</t>
        </is>
      </c>
      <c r="N35" s="186" t="inlineStr">
        <is>
          <t>Poisoning &amp; Antidotes</t>
        </is>
      </c>
      <c r="O35" s="185" t="inlineStr">
        <is>
          <t>Clinic</t>
        </is>
      </c>
      <c r="P35" s="186" t="inlineStr">
        <is>
          <t>LAST &amp; 20% Lipid Emulsion</t>
        </is>
      </c>
      <c r="Q35" s="185" t="inlineStr">
        <is>
          <t>แบบฝึกหัด</t>
        </is>
      </c>
      <c r="R35" s="185" t="inlineStr">
        <is>
          <t>เล่มม่วง</t>
        </is>
      </c>
      <c r="S35" s="185" t="n"/>
    </row>
    <row r="36" ht="24" customHeight="1" s="49">
      <c r="A36" s="185" t="n">
        <v>34</v>
      </c>
      <c r="B36" s="186" t="n"/>
      <c r="C36" s="186"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D36" s="186" t="n"/>
      <c r="E36" s="186" t="inlineStr">
        <is>
          <t>Sodium bicarbonate (NaHCO3) 8.4% IV push</t>
        </is>
      </c>
      <c r="F36" s="186" t="inlineStr">
        <is>
          <t>Amiodarone IV infusion</t>
        </is>
      </c>
      <c r="G36" s="186" t="inlineStr">
        <is>
          <t>Physostigmine IV</t>
        </is>
      </c>
      <c r="H36" s="186" t="inlineStr">
        <is>
          <t>Phenytoin IV infusion</t>
        </is>
      </c>
      <c r="I36" s="186" t="inlineStr">
        <is>
          <t>Procainamide IV</t>
        </is>
      </c>
      <c r="J36" s="185" t="inlineStr">
        <is>
          <t>1</t>
        </is>
      </c>
      <c r="K36" s="186" t="inlineStr">
        <is>
          <t>✅ คำตอบที่ถูกต้อง: ข้อ ก. Sodium bicarbonate (NaHCO3) 8.4% IV push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t>
        </is>
      </c>
      <c r="L36" s="186" t="n"/>
      <c r="M36" s="186" t="inlineStr">
        <is>
          <t>Toxicology &amp; Poisoning</t>
        </is>
      </c>
      <c r="N36" s="186" t="inlineStr">
        <is>
          <t>Poisoning &amp; Antidotes</t>
        </is>
      </c>
      <c r="O36" s="185" t="inlineStr">
        <is>
          <t>Clinic</t>
        </is>
      </c>
      <c r="P36" s="186" t="inlineStr">
        <is>
          <t>TCA toxicity &amp; Sodium bicarbonate (QRS narrowing)</t>
        </is>
      </c>
      <c r="Q36" s="185" t="inlineStr">
        <is>
          <t>แบบฝึกหัด</t>
        </is>
      </c>
      <c r="R36" s="185" t="inlineStr">
        <is>
          <t>เล่มม่วง</t>
        </is>
      </c>
      <c r="S36" s="185" t="n"/>
    </row>
    <row r="37" ht="24" customHeight="1" s="49">
      <c r="A37" s="185" t="n">
        <v>35</v>
      </c>
      <c r="B37" s="186" t="n"/>
      <c r="C37" s="186"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D37" s="186" t="n"/>
      <c r="E37" s="186" t="inlineStr">
        <is>
          <t>L-carnitine (Levocarnitine)</t>
        </is>
      </c>
      <c r="F37" s="186" t="inlineStr">
        <is>
          <t>N-acetylcysteine</t>
        </is>
      </c>
      <c r="G37" s="186" t="inlineStr">
        <is>
          <t>Lactulose ร่วมกับ Neomycin เท่านั้น</t>
        </is>
      </c>
      <c r="H37" s="186" t="inlineStr">
        <is>
          <t>Thiamine</t>
        </is>
      </c>
      <c r="I37" s="186" t="inlineStr">
        <is>
          <t>Pyridoxine</t>
        </is>
      </c>
      <c r="J37" s="185" t="inlineStr">
        <is>
          <t>1</t>
        </is>
      </c>
      <c r="K37" s="186" t="inlineStr">
        <is>
          <t>✅ คำตอบที่ถูกต้อง: ข้อ ก. L-carnitine (Levocarnitine)
🎯 ทำไมข้อนี้ถึงถูก: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t>
        </is>
      </c>
      <c r="L37" s="186" t="n"/>
      <c r="M37" s="186" t="inlineStr">
        <is>
          <t>Toxicology &amp; Poisoning</t>
        </is>
      </c>
      <c r="N37" s="186" t="inlineStr">
        <is>
          <t>Poisoning &amp; Antidotes</t>
        </is>
      </c>
      <c r="O37" s="185" t="inlineStr">
        <is>
          <t>Clinic</t>
        </is>
      </c>
      <c r="P37" s="186" t="inlineStr">
        <is>
          <t>Valproate-induced hyperammonemia &amp; L-carnitine</t>
        </is>
      </c>
      <c r="Q37" s="185" t="inlineStr">
        <is>
          <t>แบบฝึกหัด</t>
        </is>
      </c>
      <c r="R37" s="185" t="inlineStr">
        <is>
          <t>เล่มม่วง</t>
        </is>
      </c>
      <c r="S37" s="185" t="n"/>
    </row>
    <row r="38" ht="24" customHeight="1" s="49">
      <c r="A38" s="185" t="n">
        <v>36</v>
      </c>
      <c r="B38" s="186"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t>
        </is>
      </c>
      <c r="C38" s="186" t="inlineStr">
        <is>
          <t>การจัดการในข้อใดเป็น 'ข้อห้ามทำเด็ดขาด' ในการปฐมพยาบาลเบื้องต้น</t>
        </is>
      </c>
      <c r="D38" s="186" t="n"/>
      <c r="E38" s="186" t="inlineStr">
        <is>
          <t>การทำให้อาเจียน, การล้างกระเพาะอาหาร (Gastric lavage), การให้สารสะเทินกรด (Neutralization ด้วยด่าง), และการให้ Activated charcoal</t>
        </is>
      </c>
      <c r="F38" s="186" t="inlineStr">
        <is>
          <t>การให้ผู้ป่วยงดน้ำและอาหาร (NPO) ทางปาก</t>
        </is>
      </c>
      <c r="G38" s="186" t="inlineStr">
        <is>
          <t>การให้สารน้ำทางหลอดเลือดดำและยาแก้ปวดอย่างเหมาะสม</t>
        </is>
      </c>
      <c r="H38" s="186" t="inlineStr">
        <is>
          <t>การปรึกษาแพทย์์ศัลยกรรมหรือทางเดินอาหารเพื่อส่องกล้อง Esophagogastroduodenoscopy (EGD) ภายใน 24-48 ชั่วโมง</t>
        </is>
      </c>
      <c r="I38" s="186" t="inlineStr">
        <is>
          <t>การตรวจประเมินทางเดินหายใจอย่างใกล้ชิด</t>
        </is>
      </c>
      <c r="J38" s="185" t="inlineStr">
        <is>
          <t>1</t>
        </is>
      </c>
      <c r="K38" s="186"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t>
        </is>
      </c>
      <c r="L38" s="186" t="n"/>
      <c r="M38" s="186" t="inlineStr">
        <is>
          <t>Toxicology &amp; Poisoning</t>
        </is>
      </c>
      <c r="N38" s="186" t="inlineStr">
        <is>
          <t>Poisoning &amp; Antidotes</t>
        </is>
      </c>
      <c r="O38" s="185" t="inlineStr">
        <is>
          <t>Clinic</t>
        </is>
      </c>
      <c r="P38" s="186" t="inlineStr">
        <is>
          <t>Contraindications in caustic ingestion</t>
        </is>
      </c>
      <c r="Q38" s="185" t="inlineStr">
        <is>
          <t>แบบฝึกหัด</t>
        </is>
      </c>
      <c r="R38" s="185" t="inlineStr">
        <is>
          <t>เล่มม่วง</t>
        </is>
      </c>
      <c r="S38" s="185" t="n"/>
    </row>
    <row r="39" ht="24" customHeight="1" s="49">
      <c r="A39" s="185" t="n">
        <v>37</v>
      </c>
      <c r="B39" s="186" t="n"/>
      <c r="C39" s="186"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D39" s="186" t="n"/>
      <c r="E39" s="186" t="inlineStr">
        <is>
          <t>Physostigmine</t>
        </is>
      </c>
      <c r="F39" s="186" t="inlineStr">
        <is>
          <t>Neostigmine</t>
        </is>
      </c>
      <c r="G39" s="186" t="inlineStr">
        <is>
          <t>Pyridostigmine</t>
        </is>
      </c>
      <c r="H39" s="186" t="inlineStr">
        <is>
          <t>Atropine</t>
        </is>
      </c>
      <c r="I39" s="186" t="inlineStr">
        <is>
          <t>Pralidoxime</t>
        </is>
      </c>
      <c r="J39" s="185" t="inlineStr">
        <is>
          <t>1</t>
        </is>
      </c>
      <c r="K39" s="186" t="inlineStr">
        <is>
          <t>✅ คำตอบที่ถูกต้อง: ข้อ ก. Physostigmine
🎯 ทำไมข้อนี้ถึงถูก: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t>
        </is>
      </c>
      <c r="L39" s="186" t="n"/>
      <c r="M39" s="186" t="inlineStr">
        <is>
          <t>Toxicology &amp; Poisoning</t>
        </is>
      </c>
      <c r="N39" s="186" t="inlineStr">
        <is>
          <t>Poisoning &amp; Antidotes</t>
        </is>
      </c>
      <c r="O39" s="185" t="inlineStr">
        <is>
          <t>Clinic</t>
        </is>
      </c>
      <c r="P39" s="186" t="inlineStr">
        <is>
          <t>Anticholinergic toxidrome &amp; Physostigmine</t>
        </is>
      </c>
      <c r="Q39" s="185" t="inlineStr">
        <is>
          <t>แบบฝึกหัด</t>
        </is>
      </c>
      <c r="R39" s="185" t="inlineStr">
        <is>
          <t>เล่มม่วง</t>
        </is>
      </c>
      <c r="S39" s="185" t="n"/>
    </row>
    <row r="40" ht="24" customHeight="1" s="49">
      <c r="A40" s="185" t="n">
        <v>38</v>
      </c>
      <c r="B40" s="186" t="n"/>
      <c r="C40" s="186"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D40" s="186" t="n"/>
      <c r="E40" s="186" t="inlineStr">
        <is>
          <t>Hydrogen sulfide (H2S) — รักษาด้วย Sodium nitrite หรือ Amyl nitrite (ห้ามให้ Sodium thiosulfate)</t>
        </is>
      </c>
      <c r="F40" s="186" t="inlineStr">
        <is>
          <t>Methane — รักษาด้วย ออกซิเจน 100%</t>
        </is>
      </c>
      <c r="G40" s="186" t="inlineStr">
        <is>
          <t>Carbon monoxide — รักษาด้วย Methylene blue</t>
        </is>
      </c>
      <c r="H40" s="186" t="inlineStr">
        <is>
          <t>Ammonia — รักษาด้วย Sodium bicarbonate</t>
        </is>
      </c>
      <c r="I40" s="186" t="inlineStr">
        <is>
          <t>Chlorine — รักษาด้วย N-acetylcysteine</t>
        </is>
      </c>
      <c r="J40" s="185" t="inlineStr">
        <is>
          <t>1</t>
        </is>
      </c>
      <c r="K40" s="186" t="inlineStr">
        <is>
          <t>✅ คำตอบที่ถูกต้อง: ข้อ ก. Hydrogen sulfide (H2S) — รักษาด้วย Sodium nitrite หรือ Amyl nitrite (ห้ามให้ Sodium thiosulfate)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t>
        </is>
      </c>
      <c r="L40" s="186" t="n"/>
      <c r="M40" s="186" t="inlineStr">
        <is>
          <t>Toxicology &amp; Poisoning</t>
        </is>
      </c>
      <c r="N40" s="186" t="inlineStr">
        <is>
          <t>Poisoning &amp; Antidotes</t>
        </is>
      </c>
      <c r="O40" s="185" t="inlineStr">
        <is>
          <t>Clinic</t>
        </is>
      </c>
      <c r="P40" s="186" t="inlineStr">
        <is>
          <t>Hydrogen sulfide poisoning &amp; Nitrites</t>
        </is>
      </c>
      <c r="Q40" s="185" t="inlineStr">
        <is>
          <t>แบบฝึกหัด</t>
        </is>
      </c>
      <c r="R40" s="185" t="inlineStr">
        <is>
          <t>เล่มม่วง</t>
        </is>
      </c>
      <c r="S40" s="185" t="n"/>
    </row>
    <row r="41" ht="24" customHeight="1" s="49">
      <c r="A41" s="185" t="n">
        <v>39</v>
      </c>
      <c r="B41" s="186" t="n"/>
      <c r="C41" s="186"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D41" s="186" t="n"/>
      <c r="E41" s="186" t="inlineStr">
        <is>
          <t>ผู้ลักลอบกลืนห่อยาเสพติดเข้าสู่ร่างกาย (Body packers) หรือการกลืนยาเม็ดชนิดออกฤทธิ์เนิ่นปริมาณมาก (Sustained-release drugs เช่น Verapamil SR)</t>
        </is>
      </c>
      <c r="F41" s="186" t="inlineStr">
        <is>
          <t>การรับประทานยานอนหลับ Diazepam ชนิดน้ำ</t>
        </is>
      </c>
      <c r="G41" s="186" t="inlineStr">
        <is>
          <t>การกลืนสารกัดกร่อนกรดกำมะถันรุนแรง</t>
        </is>
      </c>
      <c r="H41" s="186" t="inlineStr">
        <is>
          <t>ผู้ป่วยที่มีภาวะลำไส้อุดตัน (Bowel obstruction) หรือลำไส้ทะลุ</t>
        </is>
      </c>
      <c r="I41" s="186" t="inlineStr">
        <is>
          <t>การรับประทานยาพาราเซตามอลชนิดเม็ดธรรมดาภายใน 1 ชั่วโมง</t>
        </is>
      </c>
      <c r="J41" s="185" t="inlineStr">
        <is>
          <t>1</t>
        </is>
      </c>
      <c r="K41" s="186"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t>
        </is>
      </c>
      <c r="L41" s="186" t="n"/>
      <c r="M41" s="186" t="inlineStr">
        <is>
          <t>Toxicology &amp; Poisoning</t>
        </is>
      </c>
      <c r="N41" s="186" t="inlineStr">
        <is>
          <t>Poisoning &amp; Antidotes</t>
        </is>
      </c>
      <c r="O41" s="185" t="inlineStr">
        <is>
          <t>Product</t>
        </is>
      </c>
      <c r="P41" s="186" t="inlineStr">
        <is>
          <t>Whole bowel irrigation indications &amp; contraindications</t>
        </is>
      </c>
      <c r="Q41" s="185" t="inlineStr">
        <is>
          <t>แบบฝึกหัด</t>
        </is>
      </c>
      <c r="R41" s="185" t="inlineStr">
        <is>
          <t>เล่มม่วง</t>
        </is>
      </c>
      <c r="S41" s="185" t="n"/>
    </row>
    <row r="42" ht="24" customHeight="1" s="49">
      <c r="A42" s="185" t="n">
        <v>40</v>
      </c>
      <c r="B42" s="186" t="n"/>
      <c r="C42" s="186"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D42" s="186" t="n"/>
      <c r="E42" s="186" t="inlineStr">
        <is>
          <t>โลหะหนัก (Iron, Lead, Lithium), แอลกอฮอล์ (Ethanol, Methanol), กรดแก่-ด่างแก่, และเกลือแร่โพแทสเซียม</t>
        </is>
      </c>
      <c r="F42" s="186" t="inlineStr">
        <is>
          <t>Paracetamol, Carbamazepine, Theophylline, Phenobarbital</t>
        </is>
      </c>
      <c r="G42" s="186" t="inlineStr">
        <is>
          <t>Dapsone, Quinine, Digoxin, Amitriptyline</t>
        </is>
      </c>
      <c r="H42" s="186" t="inlineStr">
        <is>
          <t>Aspirin, Propranolol, Phenytoin, Diazepam</t>
        </is>
      </c>
      <c r="I42" s="186" t="inlineStr">
        <is>
          <t>Chlorpheniramine, Dextromethorphan, Tramadol</t>
        </is>
      </c>
      <c r="J42" s="185" t="inlineStr">
        <is>
          <t>1</t>
        </is>
      </c>
      <c r="K42" s="186" t="inlineStr">
        <is>
          <t>✅ คำตอบที่ถูกต้อง: ข้อ ก. โลหะหนัก (Iron, Lead, Lithium), แอลกอฮอล์ (Ethanol, Methanol), กรดแก่-ด่างแก่, และเกลือแร่โพแทสเซียม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t>
        </is>
      </c>
      <c r="L42" s="186" t="n"/>
      <c r="M42" s="186" t="inlineStr">
        <is>
          <t>Toxicology &amp; Poisoning</t>
        </is>
      </c>
      <c r="N42" s="186" t="inlineStr">
        <is>
          <t>Poisoning &amp; Antidotes</t>
        </is>
      </c>
      <c r="O42" s="185" t="inlineStr">
        <is>
          <t>Product</t>
        </is>
      </c>
      <c r="P42" s="186" t="inlineStr">
        <is>
          <t>Substances NOT absorbed by Activated Charcoal (PHAILS mnemonic)</t>
        </is>
      </c>
      <c r="Q42" s="185" t="inlineStr">
        <is>
          <t>แบบฝึกหัด</t>
        </is>
      </c>
      <c r="R42" s="185" t="inlineStr">
        <is>
          <t>เล่มม่วง</t>
        </is>
      </c>
      <c r="S42" s="185" t="n"/>
    </row>
    <row r="43" ht="24" customHeight="1" s="49">
      <c r="A43" s="185" t="n">
        <v>41</v>
      </c>
      <c r="B43" s="186" t="inlineStr">
        <is>
          <t>[เมแทบอลิซึมของเอทานอลในร่างกาย (Alcohol Metabolism)]
กระบวนการชีวเคมีในการเปลี่ยนรูปและกำจัดเอทานอลในตับ</t>
        </is>
      </c>
      <c r="C43" s="186" t="inlineStr">
        <is>
          <t>คำถาม: Alcohol metabolite ด้วยกลไกใด</t>
        </is>
      </c>
      <c r="D43" s="186" t="n"/>
      <c r="E43" s="186" t="inlineStr">
        <is>
          <t>CYP3A4</t>
        </is>
      </c>
      <c r="F43" s="186" t="inlineStr">
        <is>
          <t>CYP2D6</t>
        </is>
      </c>
      <c r="G43" s="186" t="inlineStr">
        <is>
          <t>Acetaldehyde dehydrogenase</t>
        </is>
      </c>
      <c r="H43" s="186" t="inlineStr">
        <is>
          <t>Lactate dehydrogenase</t>
        </is>
      </c>
      <c r="I43" s="186" t="inlineStr">
        <is>
          <t>CYP2C9</t>
        </is>
      </c>
      <c r="J43" s="185" t="inlineStr">
        <is>
          <t>3</t>
        </is>
      </c>
      <c r="K43" s="186"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L43" s="186" t="n"/>
      <c r="M43" s="186" t="inlineStr">
        <is>
          <t>Toxicology &amp; Poisoning</t>
        </is>
      </c>
      <c r="N43" s="186" t="inlineStr">
        <is>
          <t>Poisoning &amp; Antidotes</t>
        </is>
      </c>
      <c r="O43" s="185" t="inlineStr">
        <is>
          <t>Clinic</t>
        </is>
      </c>
      <c r="P43" s="186" t="inlineStr">
        <is>
          <t>[SOURCE: Pharma Plus เล่มม่วง 2 - ข้อสอบย้อนหลัง PLE-CC1 ปี 2564 วันที่ 2 ข้อ 35]</t>
        </is>
      </c>
      <c r="Q43" s="185" t="inlineStr">
        <is>
          <t>ข้อสอบจริง</t>
        </is>
      </c>
      <c r="R43" s="185" t="inlineStr">
        <is>
          <t>2564</t>
        </is>
      </c>
      <c r="S43" s="185" t="n"/>
    </row>
    <row r="44">
      <c r="A44" s="185" t="n">
        <v>42</v>
      </c>
      <c r="B44" s="186" t="n"/>
      <c r="C44" s="186" t="inlineStr">
        <is>
          <t>หากได้รับยา Paracetamol เกินขนาด Metabolite ตัวใดที่ทำให้เกิดพิษต่อตับ (Hepatotoxicity) และ metabolite ดังกล่าวเกิดขึ้นผ่านเอนไซม์ใด</t>
        </is>
      </c>
      <c r="D44" s="186" t="n"/>
      <c r="E44" s="186" t="inlineStr">
        <is>
          <t>Glucuronic acid ผ่าน glucuronidation</t>
        </is>
      </c>
      <c r="F44" s="186" t="inlineStr">
        <is>
          <t>Sulfate moiety ผ่าน กระบวนการ conjugation</t>
        </is>
      </c>
      <c r="G44" s="186" t="inlineStr">
        <is>
          <t>NAPQI ผ่านการ deacetylation</t>
        </is>
      </c>
      <c r="H44" s="186" t="inlineStr">
        <is>
          <t>NAC ผ่าน CYP450</t>
        </is>
      </c>
      <c r="I44" s="186" t="inlineStr">
        <is>
          <t>NAPQI ผ่าน CYP450</t>
        </is>
      </c>
      <c r="J44" s="185" t="inlineStr">
        <is>
          <t>5</t>
        </is>
      </c>
      <c r="K44" s="186" t="inlineStr">
        <is>
          <t>✅ คำตอบที่ถูกต้อง: ข้อ จ. NAPQI ผ่าน CYP450
🎯 ทำไมข้อนี้ถึงถูก:
เมื่อได้รับ Paracetamol ในขนาดสูง ทางเดินเมแทบอลิซึมหลัก (Glucuronidation และ Sulfation) จะอิ่มตัว ยาส่วนเกินจึงถูกเปลี่ยนผ่าน Cytochrome P450 (โดยเฉพาะ CYP2E1) กลายเป็นสารพิษ N-acetyl-p-benzoquinone imine (NAPQI) ซึ่งเข้าทำลายเซลล์ตับเมื่อ Glutathione ในตับหมดลง
🔍 ข้ออื่นผิดเพราะอะไร:
• ข้อ ก. ผิด เพราะ Paracetamol glucuronide เป็นสารเมแทบอไลต์ที่ไม่ก่อพิษและขับออกทางปัสสาวะ
• ข้อ ข. ผิด เพราะ Sulfate conjugate เป็นสารเมแทบอไลต์ที่ไม่ก่อพิษ
• ข้อ ค. ผิด เพราะ NAPQI เกิดจากปฏิกิริยา oxidation ผ่านเอนไซม์ CYP450 มิใช่การ deacetylation
• ข้อ ง. ผิด เพราะ NAC (N-acetylcysteine) เป็นยาต้านพิษ (Antidote) มิใช่สารเมแทบอไลต์ที่ก่อพิษ</t>
        </is>
      </c>
      <c r="L44" s="186" t="inlineStr">
        <is>
          <t>Clinic</t>
        </is>
      </c>
      <c r="M44" s="186" t="inlineStr">
        <is>
          <t>Toxicology &amp; Poisoning</t>
        </is>
      </c>
      <c r="N44" s="186" t="inlineStr">
        <is>
          <t>Acetaminophen Toxicity &amp; Antidote</t>
        </is>
      </c>
      <c r="O44" s="185" t="inlineStr">
        <is>
          <t>Clinic</t>
        </is>
      </c>
      <c r="P44" s="186" t="inlineStr">
        <is>
          <t>รุ่น RxCU83</t>
        </is>
      </c>
      <c r="Q44" s="185" t="inlineStr">
        <is>
          <t>แบบฝึกหัด</t>
        </is>
      </c>
      <c r="R44" s="185" t="inlineStr">
        <is>
          <t>Quiz เตรียมสอบ CC1 RxCU83</t>
        </is>
      </c>
      <c r="S44" s="185" t="n"/>
    </row>
    <row r="45">
      <c r="A45" s="185" t="n">
        <v>43</v>
      </c>
      <c r="B45" s="186" t="inlineStr">
        <is>
          <t>ผู้ป่วยชายอายุ 19 ปี เข้ารับการผ่าตัด หลังผ่าตัดมีอาการปวดแผล Pain score 8/10 แพทย์สั่งฉีด Morphine 2 mg IV ทุก 4 ชั่วโมงเมื่อมีอาการปวด</t>
        </is>
      </c>
      <c r="C45" s="186" t="inlineStr">
        <is>
          <t>ภายหลังได้รับยา Morphine ทางหลอดเลือดดำ ผู้ป่วยมีอาการซึมลงอย่างมาก ไม่พูดคุย รูม่านตาหดเล็กคล้ายหัวเข็มหมุด (Pinpoint pupils) หัวใจเต้นช้า และอัตราการหายใจลดลงเหลือ 6 ครั้งต่อนาที (Bradypnea) ยาต้านพิษ (Antidote) ในข้อใดเหมาะสมที่สุดสำหรับการรักษาภาวะพิษเฉียบพลันในผู้ป่วยรายนี้</t>
        </is>
      </c>
      <c r="D45" s="186" t="inlineStr">
        <is>
          <t>Naloxone IV</t>
        </is>
      </c>
      <c r="E45" s="186" t="inlineStr">
        <is>
          <t>Naloxone IV</t>
        </is>
      </c>
      <c r="F45" s="186" t="inlineStr">
        <is>
          <t>Flumazenil IV</t>
        </is>
      </c>
      <c r="G45" s="186" t="inlineStr">
        <is>
          <t>Thiamine IV</t>
        </is>
      </c>
      <c r="H45" s="186" t="inlineStr">
        <is>
          <t>Bromocriptine oral</t>
        </is>
      </c>
      <c r="I45" s="186" t="inlineStr">
        <is>
          <t>Fentanyl IV</t>
        </is>
      </c>
      <c r="J45" s="185" t="inlineStr">
        <is>
          <t>1</t>
        </is>
      </c>
      <c r="K45" s="186" t="inlineStr">
        <is>
          <t>✅ คำตอบที่ถูกต้อง: ข้อ ก. Naloxone IV
🎯 ทำไมข้อนี้ถึงถูก:
🎯 ทำไมข้อนี้ถึงถูก: ผู้ป่วยมีอาการแสดงของ Opioid Overdose ได้แก่ ตรียางค์พิษโอปิออยด์ (Opioid triad): ซึมหมดสติ (CNS depression), รูม่านตาหดเล็ก (Miosis/Pinpoint pupils) และกดการหายใจอย่างรุนแรง (Respiratory depression) ยาต้านพิษจำเพาะคือ Naloxone ซึ่งเป็น Pure Opioid Receptor Antagonist แข่งขันแย่งจับที่ Mu-opioid receptor ช่วยฟื้นคืนการหายใจได้อย่างรวดเร็ว
🔍 ข้ออื่นผิดเพราะอะไร:
• ข้อ ข.: Flumazenil เป็น Specific antidote สำหรับภาวะพิษจากยากลุ่ม Benzodiazepines ไม่สามารถแก้พิษ Opioid ได้
• ข้อ ค.: Thiamine (Vitamin B1) ใช้ป้องกันและรักษาภาวะ Wernicke-Korsakoff syndrome ในผู้ป่วยติดสุราเรื้อรัง
• ข้อ ง.: Bromocriptine เป็น Dopamine agonist ใช้รักษาภาวะ Neuroleptic Malignant Syndrome (NMS) หรือ Hyperprolactinemia
• ข้อ จ.: Fentanyl เป็น Potent opioid agonist หากให้จะยิ่งกดการหายใจและทำให้ผู้ป่วยเสียชีวิตทันที</t>
        </is>
      </c>
      <c r="L45" s="186" t="inlineStr">
        <is>
          <t>Intermediate</t>
        </is>
      </c>
      <c r="M45" s="186" t="inlineStr">
        <is>
          <t>Toxicology &amp; Poisoning</t>
        </is>
      </c>
      <c r="N45" s="186" t="inlineStr">
        <is>
          <t>Opioid Overdose &amp; Antidotes</t>
        </is>
      </c>
      <c r="O45" s="185" t="inlineStr">
        <is>
          <t>Clinic</t>
        </is>
      </c>
      <c r="P45" s="186" t="inlineStr">
        <is>
          <t>[RECONSTRUCTED: ปรับแต่งและเติมเต็มบริบทโจทย์/ตัวเลือกเพื่อความสมบูรณ์] ข้อสอบจริง PLE-CC1 ปี 2567 ข้อ 14</t>
        </is>
      </c>
      <c r="Q45" s="185" t="inlineStr">
        <is>
          <t>ข้อสอบจริง</t>
        </is>
      </c>
      <c r="R45" s="185" t="inlineStr">
        <is>
          <t>2567</t>
        </is>
      </c>
      <c r="S45" s="185" t="inlineStr">
        <is>
          <t>CASE_2567_MORPHINE_01</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U80"/>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n"/>
      <c r="C3" s="186" t="inlineStr">
        <is>
          <t>ในการหาปริมาณตัวยาสำคัญ Paracetamol raw material ตามตำรับยา Pharmacopoeia ใช้วิธีไทเทรตแบบใด?</t>
        </is>
      </c>
      <c r="D3" s="186" t="n"/>
      <c r="E3" s="186" t="inlineStr">
        <is>
          <t>Acid-Base Titration in aqueous medium</t>
        </is>
      </c>
      <c r="F3" s="186" t="inlineStr">
        <is>
          <t>Nonaqueous Titration with Perchloric acid</t>
        </is>
      </c>
      <c r="G3" s="186" t="inlineStr">
        <is>
          <t>Redox Titration with Ceric ammonium sulfate (หลัง acid hydrolysis)</t>
        </is>
      </c>
      <c r="H3" s="186" t="inlineStr">
        <is>
          <t>Complexometric Titration with EDTA</t>
        </is>
      </c>
      <c r="I3" s="186" t="inlineStr">
        <is>
          <t>Precipitation Titration with Silver nitrate</t>
        </is>
      </c>
      <c r="J3" s="185" t="inlineStr">
        <is>
          <t>3</t>
        </is>
      </c>
      <c r="K3" s="186" t="inlineStr">
        <is>
          <t>✅ คำตอบที่ถูกต้อง: ข้อ ค. Redox Titration with Ceric ammonium sulfate (หลัง acid hydrolysis)
🎯 ทำไมข้อนี้ถึงถูก: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t>
        </is>
      </c>
      <c r="L3" s="186" t="n"/>
      <c r="M3" s="186" t="inlineStr">
        <is>
          <t>Titrations</t>
        </is>
      </c>
      <c r="N3" s="186" t="inlineStr">
        <is>
          <t>Redox titration</t>
        </is>
      </c>
      <c r="O3" s="185" t="inlineStr">
        <is>
          <t>Product</t>
        </is>
      </c>
      <c r="P3" s="186" t="inlineStr">
        <is>
          <t>British Pharmacopoeia / Thai Pharmacopoeia</t>
        </is>
      </c>
      <c r="Q3" s="185" t="inlineStr">
        <is>
          <t>ข้อสอบจริง</t>
        </is>
      </c>
      <c r="R3" s="185" t="inlineStr">
        <is>
          <t>2567</t>
        </is>
      </c>
      <c r="S3" s="185" t="n"/>
    </row>
    <row r="4" ht="24" customHeight="1" s="49">
      <c r="A4" s="187" t="n">
        <v>2</v>
      </c>
      <c r="B4" s="186" t="n"/>
      <c r="C4" s="186"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D4" s="186" t="n"/>
      <c r="E4" s="186" t="inlineStr">
        <is>
          <t>Citric acid (สารปรับ pH กรดและ chelating agent)</t>
        </is>
      </c>
      <c r="F4" s="186" t="inlineStr">
        <is>
          <t>Disodium EDTA (สารคีเลตดักจับประจุโลหะ)</t>
        </is>
      </c>
      <c r="G4" s="186" t="inlineStr">
        <is>
          <t>Paraben (สารกันเสีย antimicrobial preservative)</t>
        </is>
      </c>
      <c r="H4" s="186" t="inlineStr">
        <is>
          <t>Sodium metabisulfite (สารต้านออกซิเดชัน antioxidant)</t>
        </is>
      </c>
      <c r="I4" s="188" t="inlineStr">
        <is>
          <t>Sucrose (น้ำตาลซูโครสความเข้มข้นสูง)</t>
        </is>
      </c>
      <c r="J4" s="185" t="inlineStr">
        <is>
          <t>3</t>
        </is>
      </c>
      <c r="K4" s="186" t="inlineStr">
        <is>
          <t>✅ คำตอบที่ถูกต้อง: ข้อ ค. Paraben (สารกันเสีย antimicrobial preservative)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t>
        </is>
      </c>
      <c r="L4" s="186" t="inlineStr">
        <is>
          <t>Liquid Dosage Forms &amp; Formulation</t>
        </is>
      </c>
      <c r="M4" s="186" t="inlineStr">
        <is>
          <t>Titrations</t>
        </is>
      </c>
      <c r="N4" s="186" t="inlineStr">
        <is>
          <t>Acid-base titration</t>
        </is>
      </c>
      <c r="O4" s="185" t="inlineStr">
        <is>
          <t>Product</t>
        </is>
      </c>
      <c r="P4" s="186" t="inlineStr">
        <is>
          <t>แบบฝึกหัด PLE-CC 1 ข้อ 57</t>
        </is>
      </c>
      <c r="Q4" s="185" t="inlineStr">
        <is>
          <t>แบบฝึกหัด</t>
        </is>
      </c>
      <c r="R4" s="185" t="inlineStr">
        <is>
          <t>เล่มม่วง</t>
        </is>
      </c>
      <c r="S4" s="185" t="n"/>
    </row>
    <row r="5" ht="24" customHeight="1" s="49">
      <c r="A5" s="187" t="n">
        <v>3</v>
      </c>
      <c r="B5" s="186" t="n"/>
      <c r="C5" s="186"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D5" s="186" t="n"/>
      <c r="E5" s="186" t="inlineStr">
        <is>
          <t>Acid-base titration</t>
        </is>
      </c>
      <c r="F5" s="186" t="inlineStr">
        <is>
          <t>Redox titration (ไทเทรตด้วยสารละลายมาตรฐาน Ceric ammonium sulfate)</t>
        </is>
      </c>
      <c r="G5" s="186" t="inlineStr">
        <is>
          <t>Complexometric titration (ไทเทรตด้วย EDTA)</t>
        </is>
      </c>
      <c r="H5" s="186" t="inlineStr">
        <is>
          <t>Gravimetric titration</t>
        </is>
      </c>
      <c r="I5" s="188" t="inlineStr">
        <is>
          <t>Colorimetric titration</t>
        </is>
      </c>
      <c r="J5" s="185" t="inlineStr">
        <is>
          <t>2</t>
        </is>
      </c>
      <c r="K5" s="186" t="inlineStr">
        <is>
          <t>✅ คำตอบที่ถูกต้อง: ข้อ ข. Redox titration (ไทเทรตด้วยสารละลายมาตรฐาน Ceric ammonium sulfate)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t>
        </is>
      </c>
      <c r="L5" s="186" t="inlineStr">
        <is>
          <t>Redox Titration</t>
        </is>
      </c>
      <c r="M5" s="186" t="inlineStr">
        <is>
          <t>Titrations</t>
        </is>
      </c>
      <c r="N5" s="186" t="inlineStr">
        <is>
          <t>Acid-base titration</t>
        </is>
      </c>
      <c r="O5" s="185" t="inlineStr">
        <is>
          <t>Product</t>
        </is>
      </c>
      <c r="P5" s="186" t="inlineStr">
        <is>
          <t>แบบฝึกหัด PLE-CC 1 ข้อ 62</t>
        </is>
      </c>
      <c r="Q5" s="185" t="inlineStr">
        <is>
          <t>แบบฝึกหัด</t>
        </is>
      </c>
      <c r="R5" s="185" t="inlineStr">
        <is>
          <t>เล่มม่วง</t>
        </is>
      </c>
      <c r="S5" s="185" t="n"/>
    </row>
    <row r="6" ht="24" customHeight="1" s="49">
      <c r="A6" s="187" t="n">
        <v>4</v>
      </c>
      <c r="B6" s="186" t="n"/>
      <c r="C6" s="186"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D6" s="186" t="n"/>
      <c r="E6" s="186" t="inlineStr">
        <is>
          <t>Direct titration</t>
        </is>
      </c>
      <c r="F6" s="186" t="inlineStr">
        <is>
          <t>Residual (Back) titration</t>
        </is>
      </c>
      <c r="G6" s="186" t="inlineStr">
        <is>
          <t>Complexometric titration</t>
        </is>
      </c>
      <c r="H6" s="186" t="inlineStr">
        <is>
          <t>Precipitation titration</t>
        </is>
      </c>
      <c r="I6" s="188" t="inlineStr">
        <is>
          <t>Non-aqueous acid-base titration</t>
        </is>
      </c>
      <c r="J6" s="185" t="inlineStr">
        <is>
          <t>2</t>
        </is>
      </c>
      <c r="K6" s="186" t="inlineStr">
        <is>
          <t>✅ คำตอบที่ถูกต้อง: ข้อ ข. Residual (Back) titration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t>
        </is>
      </c>
      <c r="L6" s="186" t="inlineStr">
        <is>
          <t>Acid-Base Titration</t>
        </is>
      </c>
      <c r="M6" s="186" t="inlineStr">
        <is>
          <t>Titrations</t>
        </is>
      </c>
      <c r="N6" s="186" t="inlineStr">
        <is>
          <t>Acid-base titration</t>
        </is>
      </c>
      <c r="O6" s="185" t="inlineStr">
        <is>
          <t>Product</t>
        </is>
      </c>
      <c r="P6" s="186" t="inlineStr">
        <is>
          <t>PLE-CC1 ปี 2566 Day 1 ข้อ 1</t>
        </is>
      </c>
      <c r="Q6" s="185" t="inlineStr">
        <is>
          <t>ข้อสอบจริง</t>
        </is>
      </c>
      <c r="R6" s="185" t="inlineStr">
        <is>
          <t>2566</t>
        </is>
      </c>
      <c r="S6" s="185" t="n"/>
    </row>
    <row r="7" ht="24" customHeight="1" s="49">
      <c r="A7" s="187" t="n">
        <v>5</v>
      </c>
      <c r="B7" s="186" t="n"/>
      <c r="C7" s="186"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D7" s="186" t="n"/>
      <c r="E7" s="186" t="inlineStr">
        <is>
          <t>Redox titration (Oxidation-Reduction)</t>
        </is>
      </c>
      <c r="F7" s="186" t="inlineStr">
        <is>
          <t>Precipitation titration (Argentometry)</t>
        </is>
      </c>
      <c r="G7" s="186" t="inlineStr">
        <is>
          <t>Complexometric titration (EDTA)</t>
        </is>
      </c>
      <c r="H7" s="186" t="inlineStr">
        <is>
          <t>Acid-base neutralization titration</t>
        </is>
      </c>
      <c r="I7" s="188" t="inlineStr">
        <is>
          <t>Non-aqueous titration</t>
        </is>
      </c>
      <c r="J7" s="185" t="inlineStr">
        <is>
          <t>1</t>
        </is>
      </c>
      <c r="K7" s="186" t="inlineStr">
        <is>
          <t>✅ คำตอบที่ถูกต้อง: ข้อ ก. Redox titration (Oxidation-Reduction)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t>
        </is>
      </c>
      <c r="L7" s="186" t="inlineStr">
        <is>
          <t>Redox Titration</t>
        </is>
      </c>
      <c r="M7" s="186" t="inlineStr">
        <is>
          <t>Titrations</t>
        </is>
      </c>
      <c r="N7" s="186" t="inlineStr">
        <is>
          <t>Acid-base titration</t>
        </is>
      </c>
      <c r="O7" s="185" t="inlineStr">
        <is>
          <t>Product</t>
        </is>
      </c>
      <c r="P7" s="186" t="inlineStr">
        <is>
          <t>PLE-CC1 ปี 2566 Day 1 ข้อ 2</t>
        </is>
      </c>
      <c r="Q7" s="185" t="inlineStr">
        <is>
          <t>ข้อสอบจริง</t>
        </is>
      </c>
      <c r="R7" s="185" t="inlineStr">
        <is>
          <t>2566</t>
        </is>
      </c>
      <c r="S7" s="185" t="n"/>
    </row>
    <row r="8" ht="24" customHeight="1" s="49">
      <c r="A8" s="187" t="n">
        <v>6</v>
      </c>
      <c r="B8" s="186" t="n"/>
      <c r="C8" s="186"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D8" s="186" t="n"/>
      <c r="E8" s="186" t="inlineStr">
        <is>
          <t>Precipitation titration (Fajans method)</t>
        </is>
      </c>
      <c r="F8" s="186" t="inlineStr">
        <is>
          <t>Precipitation titration (Mohr method)</t>
        </is>
      </c>
      <c r="G8" s="186" t="inlineStr">
        <is>
          <t>Precipitation titration (Volhard method)</t>
        </is>
      </c>
      <c r="H8" s="186" t="inlineStr">
        <is>
          <t>Complexometric titration</t>
        </is>
      </c>
      <c r="I8" s="188" t="inlineStr">
        <is>
          <t>Acid-base neutralization titration</t>
        </is>
      </c>
      <c r="J8" s="185" t="inlineStr">
        <is>
          <t>1</t>
        </is>
      </c>
      <c r="K8" s="186" t="inlineStr">
        <is>
          <t>✅ คำตอบที่ถูกต้อง: ข้อ ก. Precipitation titration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t>
        </is>
      </c>
      <c r="L8" s="186" t="inlineStr">
        <is>
          <t>Precipitation Titration</t>
        </is>
      </c>
      <c r="M8" s="186" t="inlineStr">
        <is>
          <t>Titrations</t>
        </is>
      </c>
      <c r="N8" s="186" t="inlineStr">
        <is>
          <t>Precipitation titration</t>
        </is>
      </c>
      <c r="O8" s="185" t="inlineStr">
        <is>
          <t>Product</t>
        </is>
      </c>
      <c r="P8" s="186" t="inlineStr">
        <is>
          <t>PLE-CC1 ปี 2566 Day 1 ข้อ 4</t>
        </is>
      </c>
      <c r="Q8" s="185" t="inlineStr">
        <is>
          <t>ข้อสอบจริง</t>
        </is>
      </c>
      <c r="R8" s="185" t="inlineStr">
        <is>
          <t>2566</t>
        </is>
      </c>
      <c r="S8" s="185" t="n"/>
    </row>
    <row r="9" ht="24" customHeight="1" s="49">
      <c r="A9" s="187" t="n">
        <v>7</v>
      </c>
      <c r="B9" s="186" t="n"/>
      <c r="C9" s="186"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D9" s="186" t="n"/>
      <c r="E9" s="186" t="inlineStr">
        <is>
          <t>Non-aqueous acid-base titration (การไตเตรทกรด-เบสในตัวทำละลายปราศจากน้ำ)</t>
        </is>
      </c>
      <c r="F9" s="186" t="inlineStr">
        <is>
          <t>Aqueous acid-base neutralization</t>
        </is>
      </c>
      <c r="G9" s="186" t="inlineStr">
        <is>
          <t>Precipitation titration (Argentometry)</t>
        </is>
      </c>
      <c r="H9" s="186" t="inlineStr">
        <is>
          <t>Complexometric titration</t>
        </is>
      </c>
      <c r="I9" s="188" t="inlineStr">
        <is>
          <t>Redox titration</t>
        </is>
      </c>
      <c r="J9" s="185" t="inlineStr">
        <is>
          <t>1</t>
        </is>
      </c>
      <c r="K9" s="186" t="inlineStr">
        <is>
          <t>✅ คำตอบที่ถูกต้อง: ข้อ ก. Non-aqueous acid-base titration (การไตเตรทกรด-เบสในตัวทำละลายปราศจากน้ำ)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t>
        </is>
      </c>
      <c r="L9" s="186" t="inlineStr">
        <is>
          <t>Acid-Base Titration (Non-aqueous)</t>
        </is>
      </c>
      <c r="M9" s="186" t="inlineStr">
        <is>
          <t>Titrations</t>
        </is>
      </c>
      <c r="N9" s="186" t="inlineStr">
        <is>
          <t>Acid-base titration</t>
        </is>
      </c>
      <c r="O9" s="185" t="inlineStr">
        <is>
          <t>Product</t>
        </is>
      </c>
      <c r="P9" s="186" t="inlineStr">
        <is>
          <t>PLE-CC1 ปี 2566 Day 2 ข้อ 1</t>
        </is>
      </c>
      <c r="Q9" s="185" t="inlineStr">
        <is>
          <t>ข้อสอบจริง</t>
        </is>
      </c>
      <c r="R9" s="185" t="inlineStr">
        <is>
          <t>2566</t>
        </is>
      </c>
      <c r="S9" s="185" t="n"/>
    </row>
    <row r="10" ht="24" customHeight="1" s="49">
      <c r="A10" s="187" t="n">
        <v>8</v>
      </c>
      <c r="B10" s="186" t="n"/>
      <c r="C10" s="186"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D10" s="186" t="n"/>
      <c r="E10" s="186" t="inlineStr">
        <is>
          <t>Volhard method (การไตเตรทแบบย้อนกลับในสภาวะกรด)</t>
        </is>
      </c>
      <c r="F10" s="186" t="inlineStr">
        <is>
          <t>Mohr method (การไตเตรทโดยตรงในสภาวะเป็นกลาง)</t>
        </is>
      </c>
      <c r="G10" s="186" t="inlineStr">
        <is>
          <t>Fajans method (การไตเตรทโดยใช้อินดิเคเตอร์ดูดซับ)</t>
        </is>
      </c>
      <c r="H10" s="186" t="inlineStr">
        <is>
          <t>Direct acid-base titration</t>
        </is>
      </c>
      <c r="I10" s="188" t="inlineStr">
        <is>
          <t>Complexometric titration</t>
        </is>
      </c>
      <c r="J10" s="185" t="inlineStr">
        <is>
          <t>1</t>
        </is>
      </c>
      <c r="K10" s="186" t="inlineStr">
        <is>
          <t>✅ คำตอบที่ถูกต้อง: ข้อ ก. Volhard method (การไตเตรทแบบย้อนกลับในสภาวะกรด)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t>
        </is>
      </c>
      <c r="L10" s="186" t="inlineStr">
        <is>
          <t>Precipitation Titration</t>
        </is>
      </c>
      <c r="M10" s="186" t="inlineStr">
        <is>
          <t>Titrations</t>
        </is>
      </c>
      <c r="N10" s="186" t="inlineStr">
        <is>
          <t>Precipitation titration</t>
        </is>
      </c>
      <c r="O10" s="185" t="inlineStr">
        <is>
          <t>Product</t>
        </is>
      </c>
      <c r="P10" s="186" t="inlineStr">
        <is>
          <t>PLE-CC1 ปี 2566 Day 2 ข้อ 2</t>
        </is>
      </c>
      <c r="Q10" s="185" t="inlineStr">
        <is>
          <t>ข้อสอบจริง</t>
        </is>
      </c>
      <c r="R10" s="185" t="inlineStr">
        <is>
          <t>2566</t>
        </is>
      </c>
      <c r="S10" s="185" t="n"/>
    </row>
    <row r="11" ht="24" customHeight="1" s="49">
      <c r="A11" s="187" t="n">
        <v>9</v>
      </c>
      <c r="B11" s="186" t="n"/>
      <c r="C11" s="186"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D11" s="186" t="n"/>
      <c r="E11" s="186" t="inlineStr">
        <is>
          <t>Hydroxynaphthol blue (หรือ Calconcarboxylic acid / Murexide)</t>
        </is>
      </c>
      <c r="F11" s="186" t="inlineStr">
        <is>
          <t>Phenolphthalein</t>
        </is>
      </c>
      <c r="G11" s="186" t="inlineStr">
        <is>
          <t>Methyl orange</t>
        </is>
      </c>
      <c r="H11" s="186" t="inlineStr">
        <is>
          <t>Ferroin</t>
        </is>
      </c>
      <c r="I11" s="188" t="inlineStr">
        <is>
          <t>Potassium chromate</t>
        </is>
      </c>
      <c r="J11" s="185" t="inlineStr">
        <is>
          <t>1</t>
        </is>
      </c>
      <c r="K11" s="186" t="inlineStr">
        <is>
          <t>✅ คำตอบที่ถูกต้อง: ข้อ ก. Hydroxynaphthol blue (หรือ Calconcarboxylic acid / Murexide)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t>
        </is>
      </c>
      <c r="L11" s="186" t="inlineStr">
        <is>
          <t>Complexometric Titration</t>
        </is>
      </c>
      <c r="M11" s="186" t="inlineStr">
        <is>
          <t>Titrations</t>
        </is>
      </c>
      <c r="N11" s="186" t="inlineStr">
        <is>
          <t>Complexometric titration</t>
        </is>
      </c>
      <c r="O11" s="185" t="inlineStr">
        <is>
          <t>Product</t>
        </is>
      </c>
      <c r="P11" s="186" t="inlineStr">
        <is>
          <t>PLE-CC1 ปี 2566 Day 2 ข้อ 3</t>
        </is>
      </c>
      <c r="Q11" s="185" t="inlineStr">
        <is>
          <t>ข้อสอบจริง</t>
        </is>
      </c>
      <c r="R11" s="185" t="inlineStr">
        <is>
          <t>2566</t>
        </is>
      </c>
      <c r="S11" s="185" t="n"/>
    </row>
    <row r="12" ht="24" customHeight="1" s="49">
      <c r="A12" s="187" t="n">
        <v>10</v>
      </c>
      <c r="B12" s="186" t="n"/>
      <c r="C12" s="186"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D12" s="186" t="n"/>
      <c r="E12" s="186" t="inlineStr">
        <is>
          <t>Iodimetry (Direct redox titration with Iodine)</t>
        </is>
      </c>
      <c r="F12" s="186" t="inlineStr">
        <is>
          <t>Iodometry (Indirect redox titration via I2 liberation and Thiosulfate)</t>
        </is>
      </c>
      <c r="G12" s="186" t="inlineStr">
        <is>
          <t>Permanganometry</t>
        </is>
      </c>
      <c r="H12" s="186" t="inlineStr">
        <is>
          <t>Biamperometric titration</t>
        </is>
      </c>
      <c r="I12" s="188" t="inlineStr">
        <is>
          <t>Complexometric titration</t>
        </is>
      </c>
      <c r="J12" s="185" t="inlineStr">
        <is>
          <t>1</t>
        </is>
      </c>
      <c r="K12" s="186" t="inlineStr">
        <is>
          <t>✅ คำตอบที่ถูกต้อง: ข้อ ก. Iodimetry (Direct redox titration with Iodine)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t>
        </is>
      </c>
      <c r="L12" s="186" t="inlineStr">
        <is>
          <t>Redox Titration</t>
        </is>
      </c>
      <c r="M12" s="186" t="inlineStr">
        <is>
          <t>Titrations</t>
        </is>
      </c>
      <c r="N12" s="186" t="inlineStr">
        <is>
          <t>Redox titration</t>
        </is>
      </c>
      <c r="O12" s="185" t="inlineStr">
        <is>
          <t>Product</t>
        </is>
      </c>
      <c r="P12" s="186" t="inlineStr">
        <is>
          <t>PLE-CC1 ปี 2566 Day 2 ข้อ 4</t>
        </is>
      </c>
      <c r="Q12" s="185" t="inlineStr">
        <is>
          <t>ข้อสอบจริง</t>
        </is>
      </c>
      <c r="R12" s="185" t="inlineStr">
        <is>
          <t>2566</t>
        </is>
      </c>
      <c r="S12" s="185" t="n"/>
    </row>
    <row r="13" ht="24" customHeight="1" s="49">
      <c r="A13" s="185" t="n">
        <v>11</v>
      </c>
      <c r="B13" s="186" t="n"/>
      <c r="C13" s="186"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D13" s="186" t="n"/>
      <c r="E13" s="186" t="inlineStr">
        <is>
          <t>Precipitation titration</t>
        </is>
      </c>
      <c r="F13" s="186" t="inlineStr">
        <is>
          <t>Complexometric titration (ไทเทรตด้วยสารละลายมาตรฐาน Disodium EDTA)</t>
        </is>
      </c>
      <c r="G13" s="186" t="inlineStr">
        <is>
          <t>Karl Fischer titration</t>
        </is>
      </c>
      <c r="H13" s="186" t="inlineStr">
        <is>
          <t>Fluorescence spectroscopy</t>
        </is>
      </c>
      <c r="I13" s="188" t="inlineStr">
        <is>
          <t>Infrared spectroscopy</t>
        </is>
      </c>
      <c r="J13" s="185" t="inlineStr">
        <is>
          <t>2</t>
        </is>
      </c>
      <c r="K13" s="186" t="inlineStr">
        <is>
          <t>✅ คำตอบที่ถูกต้อง: ข้อ ข. Complexometric titration (ไทเทรตด้วยสารละลายมาตรฐาน Disodium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t>
        </is>
      </c>
      <c r="L13" s="186" t="inlineStr">
        <is>
          <t>Complexometric Titration</t>
        </is>
      </c>
      <c r="M13" s="186" t="inlineStr">
        <is>
          <t>Titrations</t>
        </is>
      </c>
      <c r="N13" s="186" t="inlineStr">
        <is>
          <t>Acid-base titration</t>
        </is>
      </c>
      <c r="O13" s="185" t="inlineStr">
        <is>
          <t>Product</t>
        </is>
      </c>
      <c r="P13" s="186" t="inlineStr">
        <is>
          <t>ข้อ 41 (PLE_CC1_2562_Key.md)</t>
        </is>
      </c>
      <c r="Q13" s="185" t="inlineStr">
        <is>
          <t>ข้อสอบจริง</t>
        </is>
      </c>
      <c r="R13" s="185" t="inlineStr">
        <is>
          <t>2562</t>
        </is>
      </c>
      <c r="S13" s="185" t="n"/>
    </row>
    <row r="14" ht="24" customHeight="1" s="49">
      <c r="A14" s="185" t="n">
        <v>12</v>
      </c>
      <c r="B14" s="186" t="n"/>
      <c r="C14" s="186" t="inlineStr">
        <is>
          <t>EDTA ในตำรับข(างต(นทำหน(าอะไร</t>
        </is>
      </c>
      <c r="D14" s="186" t="n"/>
      <c r="E14" s="186" t="inlineStr">
        <is>
          <t>Vehicle</t>
        </is>
      </c>
      <c r="F14" s="186" t="inlineStr">
        <is>
          <t>Antioxidant</t>
        </is>
      </c>
      <c r="G14" s="186" t="inlineStr">
        <is>
          <t>Stiffening agent</t>
        </is>
      </c>
      <c r="H14" s="186" t="inlineStr">
        <is>
          <t>Emulsifying agent</t>
        </is>
      </c>
      <c r="I14" s="186" t="inlineStr">
        <is>
          <t>Acidifying agent</t>
        </is>
      </c>
      <c r="J14" s="185" t="inlineStr">
        <is>
          <t>1</t>
        </is>
      </c>
      <c r="K14" s="186" t="inlineStr">
        <is>
          <t>✅ คำตอบที่ถูกต้อง: ข้อ ก. Vehicle
🎯 ทำไมข้อนี้ถึงถูก: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t>
        </is>
      </c>
      <c r="L14" s="186" t="n"/>
      <c r="M14" s="186" t="inlineStr">
        <is>
          <t>Titrations</t>
        </is>
      </c>
      <c r="N14" s="186" t="inlineStr">
        <is>
          <t>Complexometric titration</t>
        </is>
      </c>
      <c r="O14" s="185" t="inlineStr">
        <is>
          <t>Product</t>
        </is>
      </c>
      <c r="P14" s="186" t="inlineStr">
        <is>
          <t>ข้อ 90 (PLE_CC1_2561_Key.md)</t>
        </is>
      </c>
      <c r="Q14" s="185" t="inlineStr">
        <is>
          <t>ข้อสอบจริง</t>
        </is>
      </c>
      <c r="R14" s="185" t="inlineStr">
        <is>
          <t>2561</t>
        </is>
      </c>
      <c r="S14" s="185" t="n"/>
    </row>
    <row r="15" ht="24" customHeight="1" s="49">
      <c r="A15" s="185" t="n">
        <v>13</v>
      </c>
      <c r="B15" s="186" t="n"/>
      <c r="C15" s="186" t="inlineStr">
        <is>
          <t>Residue on ignition คือการตรวจอะไร</t>
        </is>
      </c>
      <c r="D15" s="186" t="n"/>
      <c r="E15" s="186" t="inlineStr">
        <is>
          <t>เพื่อหาปริมาณสารที่ระเหยง.าย</t>
        </is>
      </c>
      <c r="F15" s="186" t="inlineStr">
        <is>
          <t>เพื่อหาปริมาณ organic impurity</t>
        </is>
      </c>
      <c r="G15" s="186" t="inlineStr">
        <is>
          <t>เพื่อหาปริมาณ in organic impurity</t>
        </is>
      </c>
      <c r="H15" s="186" t="inlineStr">
        <is>
          <t>เพื่อพิสูจนว.า organic impurity เป5นสารใด</t>
        </is>
      </c>
      <c r="I15" s="186" t="inlineStr">
        <is>
          <t>เพื่อพิสูจนว.า inorganic impurity เป5นสารใด</t>
        </is>
      </c>
      <c r="J15" s="185" t="inlineStr">
        <is>
          <t>1</t>
        </is>
      </c>
      <c r="K15" s="186" t="inlineStr">
        <is>
          <t>✅ คำตอบที่ถูกต้อง: ข้อ ก. เพื่อหาปริมาณสารที่ระเหยง.าย
🎯 ทำไมข้อนี้ถึงถูก: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t>
        </is>
      </c>
      <c r="L15" s="186" t="n"/>
      <c r="M15" s="186" t="inlineStr">
        <is>
          <t>Titrations</t>
        </is>
      </c>
      <c r="N15" s="186" t="inlineStr">
        <is>
          <t>Acid-base titration</t>
        </is>
      </c>
      <c r="O15" s="185" t="inlineStr">
        <is>
          <t>Product</t>
        </is>
      </c>
      <c r="P15" s="186" t="inlineStr">
        <is>
          <t>ข้อ 119 (PLE_CC1_2561_Key.md)</t>
        </is>
      </c>
      <c r="Q15" s="185" t="inlineStr">
        <is>
          <t>ข้อสอบจริง</t>
        </is>
      </c>
      <c r="R15" s="185" t="inlineStr">
        <is>
          <t>2561</t>
        </is>
      </c>
      <c r="S15" s="185" t="n"/>
    </row>
    <row r="16" ht="24" customHeight="1" s="49">
      <c r="A16" s="185" t="n">
        <v>14</v>
      </c>
      <c r="B16" s="186" t="n"/>
      <c r="C16" s="186" t="inlineStr">
        <is>
          <t>การสังเคราะห์ HCTZ จงระบุว่า A คือข้อใด</t>
        </is>
      </c>
      <c r="D16" s="186" t="n"/>
      <c r="E16" s="186" t="inlineStr">
        <is>
          <t>H-CO-H</t>
        </is>
      </c>
      <c r="F16" s="186" t="inlineStr">
        <is>
          <t>H-CO-OH</t>
        </is>
      </c>
      <c r="G16" s="186" t="inlineStr">
        <is>
          <t>Cl-C-Cl</t>
        </is>
      </c>
      <c r="H16" s="186" t="inlineStr">
        <is>
          <t>C-CO-H</t>
        </is>
      </c>
      <c r="I16" s="186" t="inlineStr">
        <is>
          <t>...</t>
        </is>
      </c>
      <c r="J16" s="185" t="inlineStr">
        <is>
          <t>1</t>
        </is>
      </c>
      <c r="K16" s="186" t="inlineStr">
        <is>
          <t>✅ คำตอบที่ถูกต้อง: ข้อ ก. H-CO-H
🎯 ทำไมข้อนี้ถึงถูก: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t>
        </is>
      </c>
      <c r="L16" s="186" t="n"/>
      <c r="M16" s="186" t="inlineStr">
        <is>
          <t>Titrations</t>
        </is>
      </c>
      <c r="N16" s="186" t="inlineStr">
        <is>
          <t>Acid-base titration</t>
        </is>
      </c>
      <c r="O16" s="185" t="inlineStr">
        <is>
          <t>Product</t>
        </is>
      </c>
      <c r="P16" s="186" t="inlineStr">
        <is>
          <t>ข้อ 8 (PLE_CC1_2560 22 April Set 1.md)</t>
        </is>
      </c>
      <c r="Q16" s="185" t="inlineStr">
        <is>
          <t>ข้อสอบจริง</t>
        </is>
      </c>
      <c r="R16" s="185" t="inlineStr">
        <is>
          <t>2560</t>
        </is>
      </c>
      <c r="S16" s="185" t="n"/>
    </row>
    <row r="17" ht="24" customHeight="1" s="49">
      <c r="A17" s="185" t="n">
        <v>15</v>
      </c>
      <c r="B17" s="186" t="n"/>
      <c r="C17" s="186" t="inlineStr">
        <is>
          <t>หากผู้ป่วยต้องการ KCl 60 mEq/day จะต้องให้ KCl ความเข้มข้น 74.5 g/L กี่มิลลิลิตร (ก้าหนดให้ MW ของ KCl = 74.5 g/mol)</t>
        </is>
      </c>
      <c r="D17" s="186" t="n"/>
      <c r="E17" s="186" t="inlineStr">
        <is>
          <t>15 ml</t>
        </is>
      </c>
      <c r="F17" s="186" t="inlineStr">
        <is>
          <t>30 ml</t>
        </is>
      </c>
      <c r="G17" s="186" t="inlineStr">
        <is>
          <t>45 ml</t>
        </is>
      </c>
      <c r="H17" s="186" t="inlineStr">
        <is>
          <t>60 ml</t>
        </is>
      </c>
      <c r="I17" s="186" t="inlineStr">
        <is>
          <t>75 ml</t>
        </is>
      </c>
      <c r="J17" s="185" t="inlineStr">
        <is>
          <t>1</t>
        </is>
      </c>
      <c r="K17" s="186" t="inlineStr">
        <is>
          <t>✅ คำตอบที่ถูกต้อง: ข้อ ก. 15 ml
🎯 ทำไมข้อนี้ถึงถูก: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t>
        </is>
      </c>
      <c r="L17" s="186" t="n"/>
      <c r="M17" s="186" t="inlineStr">
        <is>
          <t>Titrations</t>
        </is>
      </c>
      <c r="N17" s="186" t="inlineStr">
        <is>
          <t>Acid-base titration</t>
        </is>
      </c>
      <c r="O17" s="185" t="inlineStr">
        <is>
          <t>Product</t>
        </is>
      </c>
      <c r="P17" s="186" t="inlineStr">
        <is>
          <t>ข้อ 68 (PLE_CC1_2559.md)</t>
        </is>
      </c>
      <c r="Q17" s="185" t="inlineStr">
        <is>
          <t>ข้อสอบจริง</t>
        </is>
      </c>
      <c r="R17" s="185" t="inlineStr">
        <is>
          <t>2559</t>
        </is>
      </c>
      <c r="S17" s="185" t="n"/>
    </row>
    <row r="18" ht="24" customHeight="1" s="49">
      <c r="A18" s="185" t="n">
        <v>16</v>
      </c>
      <c r="B18" s="186" t="n"/>
      <c r="C18" s="186" t="inlineStr">
        <is>
          <t>ข้อใดเป็นคำแนะนำที่เหมาะสมสำหรับการรับประทาน Calcium carbonate ในผู้ป่วยรายนี้ (1) รับประทานก่อนอาหาร เพือเพิ่มการดูดซึมแคลเซียม (2) รับประทานพร้อมอาหารคำแรก เพือเพิ่มการจับ ระหว่างแคลเซียมและฟอสเฟต (3) รับประทานหลังอาหาร เพือป้องกันภาวะท้องผูก (4) รับประทานแคลเซียมพร้อมกับ FeSO4 (5) หลีกเลียงการรับประทานแคลเซียม ร่วมกับยา doxycycline</t>
        </is>
      </c>
      <c r="D18" s="186" t="n"/>
      <c r="E18" s="186" t="inlineStr">
        <is>
          <t>Direct Acid-Base Titration</t>
        </is>
      </c>
      <c r="F18" s="186" t="inlineStr">
        <is>
          <t>Back Acid-Base Titration</t>
        </is>
      </c>
      <c r="G18" s="186" t="inlineStr">
        <is>
          <t>Redox Titration (Iodometry)</t>
        </is>
      </c>
      <c r="H18" s="186" t="inlineStr">
        <is>
          <t>Complexometric Titration (EDTA)</t>
        </is>
      </c>
      <c r="I18" s="186" t="inlineStr">
        <is>
          <t>Precipitation Titration (Mohr method)</t>
        </is>
      </c>
      <c r="J18" s="185" t="inlineStr">
        <is>
          <t>1</t>
        </is>
      </c>
      <c r="K18" s="186" t="inlineStr">
        <is>
          <t>✅ คำตอบที่ถูกต้อง: ข้อ ก. Direct Acid-Base Titration
🎯 ทำไมข้อนี้ถึงถูก: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t>
        </is>
      </c>
      <c r="L18" s="186" t="n"/>
      <c r="M18" s="186" t="inlineStr">
        <is>
          <t>Titrations</t>
        </is>
      </c>
      <c r="N18" s="186" t="inlineStr">
        <is>
          <t>Acid-base titration</t>
        </is>
      </c>
      <c r="O18" s="185" t="inlineStr">
        <is>
          <t>Product</t>
        </is>
      </c>
      <c r="P18" s="186" t="inlineStr">
        <is>
          <t>ข้อ 69 (PLE_CC1_2557.md)</t>
        </is>
      </c>
      <c r="Q18" s="185" t="inlineStr">
        <is>
          <t>ข้อสอบจริง</t>
        </is>
      </c>
      <c r="R18" s="185" t="inlineStr">
        <is>
          <t>2557</t>
        </is>
      </c>
      <c r="S18" s="185" t="n"/>
    </row>
    <row r="19" ht="24" customHeight="1" s="49">
      <c r="A19" s="185" t="n">
        <v>17</v>
      </c>
      <c r="B19" s="186" t="n"/>
      <c r="C19" s="186"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D19" s="186" t="n"/>
      <c r="E19" s="186" t="inlineStr">
        <is>
          <t>Complexometric Titration (EDTA)</t>
        </is>
      </c>
      <c r="F19" s="186" t="inlineStr">
        <is>
          <t>Precipitation Titration (Mohr method)</t>
        </is>
      </c>
      <c r="G19" s="186" t="inlineStr">
        <is>
          <t>Volhard Titration method</t>
        </is>
      </c>
      <c r="H19" s="186" t="inlineStr">
        <is>
          <t>Fajans Adsorption Indicator method</t>
        </is>
      </c>
      <c r="I19" s="186" t="inlineStr">
        <is>
          <t>Potentiometric End-point Titration</t>
        </is>
      </c>
      <c r="J19" s="185" t="inlineStr">
        <is>
          <t>1</t>
        </is>
      </c>
      <c r="K19" s="186" t="inlineStr">
        <is>
          <t>✅ คำตอบที่ถูกต้อง: ข้อ ก. Complexometric Titration (EDTA)
🎯 ทำไมข้อนี้ถึงถูก: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t>
        </is>
      </c>
      <c r="L19" s="186" t="n"/>
      <c r="M19" s="186" t="inlineStr">
        <is>
          <t>Titrations</t>
        </is>
      </c>
      <c r="N19" s="186" t="inlineStr">
        <is>
          <t>Redox titration</t>
        </is>
      </c>
      <c r="O19" s="185" t="inlineStr">
        <is>
          <t>Product</t>
        </is>
      </c>
      <c r="P19" s="186" t="inlineStr">
        <is>
          <t>ข้อ 70 (PLE_CC1_2557.md)</t>
        </is>
      </c>
      <c r="Q19" s="185" t="inlineStr">
        <is>
          <t>ข้อสอบจริง</t>
        </is>
      </c>
      <c r="R19" s="185" t="inlineStr">
        <is>
          <t>2557</t>
        </is>
      </c>
      <c r="S19" s="185" t="n"/>
    </row>
    <row r="20" ht="24" customHeight="1" s="49">
      <c r="A20" s="185" t="n">
        <v>18</v>
      </c>
      <c r="B20" s="186" t="n"/>
      <c r="C20" s="186"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D20" s="186" t="n"/>
      <c r="E20" s="186" t="inlineStr">
        <is>
          <t>Fajans Adsorption Indicator method</t>
        </is>
      </c>
      <c r="F20" s="186" t="inlineStr">
        <is>
          <t>Potentiometric End-point Titration</t>
        </is>
      </c>
      <c r="G20" s="186" t="inlineStr">
        <is>
          <t>Biamperometric Titration</t>
        </is>
      </c>
      <c r="H20" s="186" t="inlineStr">
        <is>
          <t>Nonaqueous Acid-Base Titration</t>
        </is>
      </c>
      <c r="I20" s="186" t="inlineStr">
        <is>
          <t>Direct Acid-Base Titration</t>
        </is>
      </c>
      <c r="J20" s="185" t="inlineStr">
        <is>
          <t>3</t>
        </is>
      </c>
      <c r="K20" s="186" t="inlineStr">
        <is>
          <t>✅ คำตอบที่ถูกต้อง: ข้อ ค. Biamperometric Titration
🎯 ทำไมข้อนี้ถึงถูก: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ไม่ตรงกับหลักการและวัตถุประสงค์ตามที่โจทย์ระบุ</t>
        </is>
      </c>
      <c r="L20" s="186" t="n"/>
      <c r="M20" s="186" t="inlineStr">
        <is>
          <t>Titrations</t>
        </is>
      </c>
      <c r="N20" s="186" t="inlineStr">
        <is>
          <t>Precipitation titration</t>
        </is>
      </c>
      <c r="O20" s="185" t="inlineStr">
        <is>
          <t>Product</t>
        </is>
      </c>
      <c r="P20" s="186" t="inlineStr">
        <is>
          <t>ข้อ 5 (PLE_CC1_2533.md)</t>
        </is>
      </c>
      <c r="Q20" s="185" t="inlineStr">
        <is>
          <t>ข้อสอบจริง</t>
        </is>
      </c>
      <c r="R20" s="185" t="inlineStr">
        <is>
          <t>2533</t>
        </is>
      </c>
      <c r="S20" s="185" t="n"/>
    </row>
    <row r="21" ht="24" customHeight="1" s="49">
      <c r="A21" s="185" t="n">
        <v>19</v>
      </c>
      <c r="B21" s="186" t="n"/>
      <c r="C21" s="186" t="inlineStr">
        <is>
          <t>ต้องการวิเคราะห์ phenazopyridine ควรใช้วิธีใดในการวิเคราะห์</t>
        </is>
      </c>
      <c r="D21" s="186" t="n"/>
      <c r="E21" s="186" t="inlineStr">
        <is>
          <t>Nonaqueous Acid-Base Titration</t>
        </is>
      </c>
      <c r="F21" s="186" t="inlineStr">
        <is>
          <t>Direct Acid-Base Titration</t>
        </is>
      </c>
      <c r="G21" s="186" t="inlineStr">
        <is>
          <t>Back Acid-Base Titration</t>
        </is>
      </c>
      <c r="H21" s="186" t="inlineStr">
        <is>
          <t>Redox Titration (Iodometry)</t>
        </is>
      </c>
      <c r="I21" s="186" t="inlineStr">
        <is>
          <t>Complexometric Titration (EDTA)</t>
        </is>
      </c>
      <c r="J21" s="185" t="inlineStr">
        <is>
          <t>1</t>
        </is>
      </c>
      <c r="K21" s="186" t="inlineStr">
        <is>
          <t>✅ คำตอบที่ถูกต้อง: ข้อ ก. Nonaqueous Acid-Base Titration
🎯 ทำไมข้อนี้ถึงถูก: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ไม่ตรงกับหลักการและวัตถุประสงค์ตามที่โจทย์ระบุ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t>
        </is>
      </c>
      <c r="L21" s="186" t="n"/>
      <c r="M21" s="186" t="inlineStr">
        <is>
          <t>Titrations</t>
        </is>
      </c>
      <c r="N21" s="186" t="inlineStr">
        <is>
          <t>Acid-base titration</t>
        </is>
      </c>
      <c r="O21" s="185" t="inlineStr">
        <is>
          <t>Product</t>
        </is>
      </c>
      <c r="P21" s="186" t="inlineStr">
        <is>
          <t>ข้อ 7 (PLE_CC1_2533.md)</t>
        </is>
      </c>
      <c r="Q21" s="185" t="inlineStr">
        <is>
          <t>ข้อสอบจริง</t>
        </is>
      </c>
      <c r="R21" s="185" t="inlineStr">
        <is>
          <t>2533</t>
        </is>
      </c>
      <c r="S21" s="185" t="n"/>
    </row>
    <row r="22" ht="24" customHeight="1" s="49">
      <c r="A22" s="185" t="n">
        <v>20</v>
      </c>
      <c r="B22" s="186" t="n"/>
      <c r="C22" s="186" t="inlineStr">
        <is>
          <t>จากข้อกำหนดในเภสัชตำรับ (USP Monograph) สำหรับการตรวจหาปริมาณตัวยาสำคัญ (Assay) ของ Aspirin tablets โดยนำตัวยาไปต้มทำปฏิกิริยากับสารละลายมาตรฐานโซเดียมไฮดรอกไซด์ (NaOH) ที่มากเกินพออย่างแม่นยำ แล้วนำสารละลายด่างส่วนเกินมาไตเตรทกลับด้วยสารละลายมาตรฐานกรดซัลฟิวริก (H2SO4) จัดเป็นเทคนิคการไตเตรทรูปแบบใด?</t>
        </is>
      </c>
      <c r="D22" s="186" t="n"/>
      <c r="E22" s="186" t="inlineStr">
        <is>
          <t>การไตเตรทแบบย้อนกลับ (Residual titration / Back titration)</t>
        </is>
      </c>
      <c r="F22" s="186" t="inlineStr">
        <is>
          <t>การไตเตรทโดยตรง (Direct titration)</t>
        </is>
      </c>
      <c r="G22" s="186" t="inlineStr">
        <is>
          <t>การไตเตรทแบบเกิดสารประกอบเชิงซ้อน (Complexometric titration)</t>
        </is>
      </c>
      <c r="H22" s="186" t="inlineStr">
        <is>
          <t>การไตเตรทแบบเกิดตะกอน (Precipitation titration)</t>
        </is>
      </c>
      <c r="I22" s="186" t="inlineStr">
        <is>
          <t>การไตเตรทในตัวทำละลายที่ไม่ใช่น้ำ (Non-aqueous titration)</t>
        </is>
      </c>
      <c r="J22" s="185" t="inlineStr">
        <is>
          <t>1</t>
        </is>
      </c>
      <c r="K22" s="186" t="inlineStr">
        <is>
          <t>✅ คำตอบที่ถูกต้อง: ข้อ ก. การไตเตรทแบบย้อนกลับ (Residual titration / Back titration)
🎯 ทำไมข้อนี้ถึงถูก:
ข้อ ก. Residual titration (หรือ Back titration) คือการเติมสารละลายมาตรฐานตัวแรกในปริมาณที่มากเกินพออย่างแม่นยำเพื่อให้ทำปฏิกิริยากับตัวยาสำคัญจนหมดอย่างสมบูรณ์ แล้วนำปริมาณสารมาตรฐานส่วนเกินที่ไม่ทำปฏิกิริยามาไตเตรทหาปริมาณด้วยสารละลายมาตรฐานตัวที่สอง
🔍 ข้ออื่นผิดเพราะอะไร:
• ข้อ ข. (Direct titration): เป็นการหยดสารละลายมาตรฐานจากบิวเรตต์ลงทำปฏิกิริยากับสารตัวอย่างโดยตรงจนถึงจุดยุติ ไม่มีการต้มกับสารละลายส่วนเกิน
• ข้อ ค. (Complexometric titration): เป็นการไตเตรทโดยอาศัยการเกิดสารประกอบเชิงซ้อน เช่น การใช้ EDTA หาปริมาณไอออนโลหะ (Ca2+, Mg2+, Zn2+)
• ข้อ ง. (Precipitation titration): เป็นการไตเตรทที่เกิดตะกอนที่ไม่ละลายน้ำ เช่น การใช้ AgNO3 หาปริมาณเฮไลด์ (Cl-, Br-, I-)
• ข้อ จ. (Non-aqueous titration): เป็นการไตเตรทในตัวทำละลายอินทรีย์สำหรับกรดอ่อนหรือเบสอ่อนมาก</t>
        </is>
      </c>
      <c r="L22" s="186" t="n"/>
      <c r="M22" s="186" t="inlineStr">
        <is>
          <t>Titrations</t>
        </is>
      </c>
      <c r="N22" s="186" t="inlineStr">
        <is>
          <t>Acid-base titration</t>
        </is>
      </c>
      <c r="O22" s="185" t="inlineStr">
        <is>
          <t>Product</t>
        </is>
      </c>
      <c r="P22" s="186" t="inlineStr">
        <is>
          <t>ข้อสอบจริง Product ปี 2566 ข้อ 1</t>
        </is>
      </c>
      <c r="Q22" s="185" t="inlineStr">
        <is>
          <t>ข้อสอบจริง</t>
        </is>
      </c>
      <c r="R22" s="185" t="inlineStr">
        <is>
          <t>2566</t>
        </is>
      </c>
      <c r="S22" s="185" t="n"/>
    </row>
    <row r="23" ht="24" customHeight="1" s="49">
      <c r="A23" s="185" t="n">
        <v>21</v>
      </c>
      <c r="B23" s="186" t="n"/>
      <c r="C23" s="186" t="inlineStr">
        <is>
          <t>การตรวจหาปริมาณตัวยาสำคัญ (Assay) ของ Potassium chloride (KCl) ตามเภสัชตำรับ โดยละลายตัวอย่างในน้ำแล้วนำไปไตเตรทกับสารละลายมาตรฐาน Silver nitrate (AgNO3) โดยใช้ Eosin Y TS หรือ Fluorescein เป็นอินดิเคเตอร์ จัดเป็นเทคนิคการไตเตรทประเภทใด?</t>
        </is>
      </c>
      <c r="D23" s="186" t="n"/>
      <c r="E23" s="186" t="inlineStr">
        <is>
          <t>การไตเตรทแบบเกิดตะกอน (Precipitation titration by Fajans method)</t>
        </is>
      </c>
      <c r="F23" s="186" t="inlineStr">
        <is>
          <t>การไตเตรทกรด-ด่างในน้ำ (Aqueous acid-base titration)</t>
        </is>
      </c>
      <c r="G23" s="186" t="inlineStr">
        <is>
          <t>การไตเตรทแบบเกิดสารประกอบเชิงซ้อน (Complexometric titration)</t>
        </is>
      </c>
      <c r="H23" s="186" t="inlineStr">
        <is>
          <t>การไตเตรทปฏิกิริยารีดอกซ์ (Redox titration)</t>
        </is>
      </c>
      <c r="I23" s="186" t="inlineStr">
        <is>
          <t>การไตเตรทแบบแทนที่ (Displacement titration)</t>
        </is>
      </c>
      <c r="J23" s="185" t="inlineStr">
        <is>
          <t>1</t>
        </is>
      </c>
      <c r="K23" s="186" t="inlineStr">
        <is>
          <t>✅ คำตอบที่ถูกต้อง: ข้อ ก. การไตเตรทแบบเกิดตะกอน (Precipitation titration by Fajans method)
🎯 ทำไมข้อนี้ถึงถูก:
ข้อ ก. การไตเตรทระหว่าง Cl- กับ AgNO3 โดยใช้สีดูดซับ (Adsorption indicator เช่น Eosin Y หรือ Dichlorofluorescein) เป็นวิธีการของ Fajans (Fajans method) ซึ่งจัดเป็น การไตเตรทแบบเกิดตะกอน (Precipitation titration / Argentometry)
🔍 ข้ออื่นผิดเพราะอะไร:
• ข้อ ข. (Acid-base titration): ไม่มีการถ่ายโอนโปรตอน (H+) จึงไม่ใช่การไตเตรทกรด-ด่าง
• ข้อ ค. (Complexometric titration): เป็นการเกิด Chelate complex กับ EDTA ไม่ใช่การเกิดตะกอนเกลือซิลเวอร์
• ข้อ ง. (Redox titration): เลขออกซิเดชันของ Ag (+1) และ Cl (-1) ไม่เปลี่ยนแปลง จึงไม่ใช่ปฏิกิริยารีดอกซ์
• ข้อ จ. (Displacement titration): ไม่ใช่ชื่อประเภทปฏิกิริยาหลักในกรณีนี้</t>
        </is>
      </c>
      <c r="L23" s="186" t="n"/>
      <c r="M23" s="186" t="inlineStr">
        <is>
          <t>Titrations</t>
        </is>
      </c>
      <c r="N23" s="186" t="inlineStr">
        <is>
          <t>Precipitation titration</t>
        </is>
      </c>
      <c r="O23" s="185" t="inlineStr">
        <is>
          <t>Product</t>
        </is>
      </c>
      <c r="P23" s="186" t="inlineStr">
        <is>
          <t>ข้อสอบจริง Product ปี 2566 ข้อ 34</t>
        </is>
      </c>
      <c r="Q23" s="185" t="inlineStr">
        <is>
          <t>ข้อสอบจริง</t>
        </is>
      </c>
      <c r="R23" s="185" t="inlineStr">
        <is>
          <t>2566</t>
        </is>
      </c>
      <c r="S23" s="185" t="n"/>
    </row>
    <row r="24" ht="24" customHeight="1" s="49">
      <c r="A24" s="185" t="n">
        <v>22</v>
      </c>
      <c r="B24" s="186" t="n"/>
      <c r="C24" s="186" t="inlineStr">
        <is>
          <t>จากเภสัชตำรับระบุวิธี Assay ของยา Ferrous Sulfate: ละลายตัวอย่างในกรดซัลฟิวริก แล้วไตเตรทด้วย 0.1 N Ceric sulfate จนกระทั่งสีแดงของอินดิเคเตอร์ Ferroin เปลี่ยนเป็นสีฟ้าอ่อน การวิเคราะห์นี้จัดเป็นการไตเตรทประเภทใด</t>
        </is>
      </c>
      <c r="D24" s="186" t="n"/>
      <c r="E24" s="186" t="inlineStr">
        <is>
          <t>Redox titration (Oxidation-Reduction / Cerimetry)</t>
        </is>
      </c>
      <c r="F24" s="186" t="inlineStr">
        <is>
          <t>Acid-base neutralization</t>
        </is>
      </c>
      <c r="G24" s="186" t="inlineStr">
        <is>
          <t>Complexometric titration</t>
        </is>
      </c>
      <c r="H24" s="186" t="inlineStr">
        <is>
          <t>Precipitation titration</t>
        </is>
      </c>
      <c r="I24" s="186" t="inlineStr">
        <is>
          <t>Non-aqueous titration</t>
        </is>
      </c>
      <c r="J24" s="185" t="inlineStr">
        <is>
          <t>1</t>
        </is>
      </c>
      <c r="K24" s="186" t="inlineStr">
        <is>
          <t>✅ คำตอบที่ถูกต้อง: ข้อ ก. Redox titration (Oxidation-Reduction / Cerimetry)
🎯 ทำไมข้อนี้ถึงถูก:
การใช้สารละลายมาตรฐาน Ceric sulfate ในสภาวะกรดแก่ ร่วมกับอินดิเคเตอร์ Ferroin (Tris(1,10-phenanthroline)iron(II) sulfate) ซึ่งเปลี่ยนจากสีแดงส้ม (Ferroin) เป็นสีฟ้าอ่อน (Ferriin) เมื่อจุดสมมูลสิ้นสุดลง เป็นเทคนิคมาตรฐานของ Redox titration (Cerimetry)
🔍 ข้ออื่นผิดเพราะอะไร:
• ข้อ ข. (Acid-base): ไม่ใช่การสะเทินกรดด่าง
• ข้อ ค. (Complexometric): ไม่ได้ใช้ EDTA
• ข้อ ง. (Precipitation): ไม่ใช่ปฏิกิริยาตกตะกอน
• ข้อ จ. (Non-aqueous): ทำในสารละลายกรดซัลฟิวริกในน้ำ</t>
        </is>
      </c>
      <c r="L24" s="186" t="n"/>
      <c r="M24" s="186" t="inlineStr">
        <is>
          <t>Titrations</t>
        </is>
      </c>
      <c r="N24" s="186" t="inlineStr">
        <is>
          <t>Acid-base titration</t>
        </is>
      </c>
      <c r="O24" s="185" t="inlineStr">
        <is>
          <t>Product</t>
        </is>
      </c>
      <c r="P24" s="186" t="inlineStr">
        <is>
          <t>ข้อสอบจริง Product ปี 2563 ข้อ 1</t>
        </is>
      </c>
      <c r="Q24" s="185" t="inlineStr">
        <is>
          <t>ข้อสอบจริง</t>
        </is>
      </c>
      <c r="R24" s="185" t="inlineStr">
        <is>
          <t>2563</t>
        </is>
      </c>
      <c r="S24" s="185" t="n"/>
    </row>
    <row r="25" ht="24" customHeight="1" s="49">
      <c r="A25" s="185" t="n">
        <v>23</v>
      </c>
      <c r="B25" s="186" t="n"/>
      <c r="C25" s="186" t="inlineStr">
        <is>
          <t>เภสัชตำรับกำหนดวิธี Assay ยาเม็ด Aspirin: นำผงยาต้มกับ 0.5 N NaOH ที่มากเกินพอ จากนั้นไตเตรท NaOH ส่วนเกินกลับด้วย 0.5 N H2SO4 การวิเคราะห์นี้จัดเป็นการไตเตรทแบบใด</t>
        </is>
      </c>
      <c r="D25" s="186" t="n"/>
      <c r="E25" s="186" t="inlineStr">
        <is>
          <t>Residual (Back) acid-base titration</t>
        </is>
      </c>
      <c r="F25" s="186" t="inlineStr">
        <is>
          <t>Direct acid-base titration</t>
        </is>
      </c>
      <c r="G25" s="186" t="inlineStr">
        <is>
          <t>Complexometric titration</t>
        </is>
      </c>
      <c r="H25" s="186" t="inlineStr">
        <is>
          <t>Precipitation titration</t>
        </is>
      </c>
      <c r="I25" s="186" t="inlineStr">
        <is>
          <t>Non-aqueous titration</t>
        </is>
      </c>
      <c r="J25" s="185" t="inlineStr">
        <is>
          <t>1</t>
        </is>
      </c>
      <c r="K25" s="186" t="inlineStr">
        <is>
          <t>✅ คำตอบที่ถูกต้อง: ข้อ ก. Residual (Back) acid-base titration
🎯 ทำไมข้อนี้ถึงถูก:
การต้มกับสารละลายมาตรฐาน NaOH ในปริมาณที่มากเกินพอ เพื่อให้เกิดปฏิกิริยาไฮโดรไลซิส (Saponification) อย่างสมบูรณ์ แล้วนำด่างส่วนเกินมาไตเตรทกลับ (Back titration) ด้วยสารละลายมาตรฐาน H2SO4 โดยใช้ฟีนอล์ฟทาลีนเป็นอินดิเคเตอร์ เป็นวิธีมาตรฐาน Residual (Back) acid-base titration
🔍 ข้ออื่นผิดเพราะอะไร:
• ข้อ ข. (Direct acid-base): ไตเตรทตรงในน้ำเย็นไม่สามารถวัดหมู่ Ester ได้ครบถ้วน
• ข้อ ค. (Complexometric): เป็นการจับคีเลตของโลหะกับ EDTA
• ข้อ ง. (Precipitation): เป็นการไตเตรทตกตะกอน
• ข้อ จ. (Non-aqueous): เป็นการไตเตรทในตัวทำละลายปราศจากน้ำ</t>
        </is>
      </c>
      <c r="L25" s="186" t="n"/>
      <c r="M25" s="186" t="inlineStr">
        <is>
          <t>Titrations</t>
        </is>
      </c>
      <c r="N25" s="186" t="inlineStr">
        <is>
          <t>Acid-base titration</t>
        </is>
      </c>
      <c r="O25" s="185" t="inlineStr">
        <is>
          <t>Product</t>
        </is>
      </c>
      <c r="P25" s="186" t="inlineStr">
        <is>
          <t>ข้อสอบจริง Product ปี 2563 ข้อ 3</t>
        </is>
      </c>
      <c r="Q25" s="185" t="inlineStr">
        <is>
          <t>ข้อสอบจริง</t>
        </is>
      </c>
      <c r="R25" s="185" t="inlineStr">
        <is>
          <t>2563</t>
        </is>
      </c>
      <c r="S25" s="185" t="n"/>
    </row>
    <row r="26" ht="24" customHeight="1" s="49">
      <c r="A26" s="185" t="n">
        <v>24</v>
      </c>
      <c r="B26" s="186" t="n"/>
      <c r="C26" s="186" t="inlineStr">
        <is>
          <t>การวิเคราะห์ Salbutamol Sulfate raw material (MW = 576.70) ด้วย 0.1 N Perchloric acid โดยใช้วิธี Non-aqueous titration กำหนดให้ 1 mL ของ 0.1 N HClO4 สมมูลกับตัวยากี่มิลลิกรัม</t>
        </is>
      </c>
      <c r="D26" s="186" t="n"/>
      <c r="E26" s="186" t="inlineStr">
        <is>
          <t>57.67 mg</t>
        </is>
      </c>
      <c r="F26" s="186" t="inlineStr">
        <is>
          <t>28.84 mg</t>
        </is>
      </c>
      <c r="G26" s="186" t="inlineStr">
        <is>
          <t>115.34 mg</t>
        </is>
      </c>
      <c r="H26" s="186" t="inlineStr">
        <is>
          <t>5.767 mg</t>
        </is>
      </c>
      <c r="I26" s="186" t="inlineStr">
        <is>
          <t>576.70 mg</t>
        </is>
      </c>
      <c r="J26" s="185" t="inlineStr">
        <is>
          <t>1</t>
        </is>
      </c>
      <c r="K26" s="186" t="inlineStr">
        <is>
          <t>✅ คำตอบที่ถูกต้อง: ข้อ ก. 57.67 mg
🎯 ทำไมข้อนี้ถึงถูก:
การคำนวณ Equivalence factor:
1,000 mL ของ 1 N HClO4 = 576.70 g Salbutamol Sulfate
1 mL ของ 0.1 N HClO4 = (576.70 g / 1,000) × 0.1 = 0.05767 g = 57.67 mg
🔍 ข้ออื่นผิดเพราะอะไร:
• ข้อ ข. (28.84 mg): หารสองผิดพลาด
• ข้อ ค. (115.34 mg): คูณสองผิดพลาด
• ข้อ ง. (5.767 mg): ทศนิยมผิด 1 ตำแหน่ง
• ข้อ จ. (576.70 mg): เป็นน้ำหนักโมเลกุลในหน่วยกรัม</t>
        </is>
      </c>
      <c r="L26" s="186" t="n"/>
      <c r="M26" s="186" t="inlineStr">
        <is>
          <t>Titrations</t>
        </is>
      </c>
      <c r="N26" s="186" t="inlineStr">
        <is>
          <t>Acid-base titration</t>
        </is>
      </c>
      <c r="O26" s="185" t="inlineStr">
        <is>
          <t>Product</t>
        </is>
      </c>
      <c r="P26" s="186" t="inlineStr">
        <is>
          <t>ข้อสอบจริง Product ปี 2563 ข้อ 5</t>
        </is>
      </c>
      <c r="Q26" s="185" t="inlineStr">
        <is>
          <t>ข้อสอบจริง</t>
        </is>
      </c>
      <c r="R26" s="185" t="inlineStr">
        <is>
          <t>2563</t>
        </is>
      </c>
      <c r="S26" s="185" t="n"/>
    </row>
    <row r="27" ht="24" customHeight="1" s="49">
      <c r="A27" s="185" t="n">
        <v>25</v>
      </c>
      <c r="B27" s="186" t="n"/>
      <c r="C27" s="186" t="inlineStr">
        <is>
          <t>เภสัชตำรับกำหนดวิธี Assay ยา Aluminium Hydroxide: เติม 0.05 M Disodium EDTA ที่มากเกินพอ ต้มให้เกิดสารประกอบเชิงซ้อน แล้วไตเตรท EDTA ส่วนเกินกลับด้วย 0.05 M Lead nitrate โดยใช้ Xylenol orange เป็นอินดิเคเตอร์ จัดเป็นการไตเตรทแบบใด</t>
        </is>
      </c>
      <c r="D27" s="186" t="n"/>
      <c r="E27" s="186" t="inlineStr">
        <is>
          <t>Complexometric back titration</t>
        </is>
      </c>
      <c r="F27" s="186" t="inlineStr">
        <is>
          <t>Direct complexometric titration</t>
        </is>
      </c>
      <c r="G27" s="186" t="inlineStr">
        <is>
          <t>Precipitation titration</t>
        </is>
      </c>
      <c r="H27" s="186" t="inlineStr">
        <is>
          <t>Redox titration</t>
        </is>
      </c>
      <c r="I27" s="186" t="inlineStr">
        <is>
          <t>Acid-base titration</t>
        </is>
      </c>
      <c r="J27" s="185" t="inlineStr">
        <is>
          <t>1</t>
        </is>
      </c>
      <c r="K27" s="186" t="inlineStr">
        <is>
          <t>✅ คำตอบที่ถูกต้อง: ข้อ ก. Complexometric back titration
🎯 ทำไมข้อนี้ถึงถูก:
การเติม EDTA ส่วนเกิน ต้มให้ทำปฏิกิริยาสมบูรณ์ แล้วนำ EDTA ส่วนเกินมาไตเตรทกลับด้วย Lead nitrate หรือ Zinc sulfate โดยใช้ Xylenol orange เป็นอินดิเคเตอร์ จัดเป็น Complexometric back titration
🔍 ข้ออื่นผิดเพราะอะไร:
• ข้อ ข. (Direct complexometric): ไม่สามารถทำได้เนื่องจากปฏิกิริยาช้า
• ข้อ ค. (Precipitation): ไม่ใช่การไตเตรทตกตะกอน
• ข้อ ง. (Redox): ไม่ใช่ปฏิกิริยารีดอกซ์
• ข้อ จ. (Acid-base): สารที่ใช้คือ EDTA และเกลือโลหะ ไม่ใช่กรด-เบส</t>
        </is>
      </c>
      <c r="L27" s="186" t="n"/>
      <c r="M27" s="186" t="inlineStr">
        <is>
          <t>Titrations</t>
        </is>
      </c>
      <c r="N27" s="186" t="inlineStr">
        <is>
          <t>Complexometric titration</t>
        </is>
      </c>
      <c r="O27" s="185" t="inlineStr">
        <is>
          <t>Product</t>
        </is>
      </c>
      <c r="P27" s="186" t="inlineStr">
        <is>
          <t>ข้อสอบจริง Product ปี 2563 ข้อ 6</t>
        </is>
      </c>
      <c r="Q27" s="185" t="inlineStr">
        <is>
          <t>ข้อสอบจริง</t>
        </is>
      </c>
      <c r="R27" s="185" t="inlineStr">
        <is>
          <t>2563</t>
        </is>
      </c>
      <c r="S27" s="185" t="n"/>
    </row>
    <row r="28" ht="24" customHeight="1" s="49">
      <c r="A28" s="185" t="n">
        <v>26</v>
      </c>
      <c r="B28" s="186" t="n"/>
      <c r="C28" s="186" t="inlineStr">
        <is>
          <t>สารก่อเจลกลุ่ม Carbomer (Carbopol) ที่นิยมใช้ในสูตรตำรับยาเจลทางเภสัชกรรม ข้อใดต่อไปนี้กล่าวถูกต้องเกี่ยวกับคุณสมบัติและข้อควรระวังในการใช้งาน</t>
        </is>
      </c>
      <c r="D28" s="186" t="n"/>
      <c r="E28" s="186" t="inlineStr">
        <is>
          <t>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t>
        </is>
      </c>
      <c r="F28" s="186" t="inlineStr">
        <is>
          <t>ต้องใช้ความร้อนสูงในการละลายและทนต่ออิเล็กโทรไลต์ได้ดีเยี่ยมทุกสภาวะ</t>
        </is>
      </c>
      <c r="G28" s="186" t="inlineStr">
        <is>
          <t>เกิดเจลได้ดีที่สุดในสภาวะกรดแก่ pH น้อยกว่า 3</t>
        </is>
      </c>
      <c r="H28" s="186" t="inlineStr">
        <is>
          <t>เป็นสารก่อเจลชนิดประจุบวก ไม่ทำปฏิกิริยากับสารใดๆ</t>
        </is>
      </c>
      <c r="I28" s="186" t="inlineStr">
        <is>
          <t>ไม่สามารถใช้ในสูตรตำรับยาใช้ภายนอกได้เนื่องจากระคายเคืองสูง</t>
        </is>
      </c>
      <c r="J28" s="185" t="inlineStr">
        <is>
          <t>1</t>
        </is>
      </c>
      <c r="K28" s="186" t="inlineStr">
        <is>
          <t>✅ คำตอบที่ถูกต้อง: ข้อ ก. 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
🎯 ทำไมข้อนี้ถึงถูก:
Carbomer มีประสิทธิภาพการก่อเจลสูงมาก ใช้ปริมาณเพียง 0.5-2% ก็ได้เจลใสความหนืดสูง จำเป็นต้องปรับความเป็นกลางด้วยด่าง (Neutralizing agent เช่น Triethanolamine หรือ NaOH) เพื่อให้สายโมเลกุลคลายตัว และข้อควรระวังสำคัญคือเจลจะสูญเสียความหนืดทันทีหากมีไอออนอิเล็กโทรไลต์ (เช่น NaCl) ปริมาณสูงในตำรับ
🔍 ข้ออื่นผิดเพราะอะไร:
• ข้อ ข: Carbomer กระจายตัวได้ในน้ำเย็นและไวต่ออิเล็กโทรไลต์มาก (ความหนืดลดลงอย่างรวดเร็ว)
• ข้อ ค: ในสภาวะกรดแก่ pH &lt; 3 สายโมเลกุลจะขดแน่น ไม่เกิดเจลความหนืดสูง
• ข้อ ง: Carbomer เป็น Anionic polymer (ประจุลบจากหมู่ -COO⁻)
• ข้อ จ: Carbomer ปลอดภัยและเป็นสารก่อเจลยอดนิยมในยาใช้ภายนอก</t>
        </is>
      </c>
      <c r="L28" s="186" t="n"/>
      <c r="M28" s="186" t="inlineStr">
        <is>
          <t>Titrations</t>
        </is>
      </c>
      <c r="N28" s="186" t="inlineStr">
        <is>
          <t>Acid-base titration</t>
        </is>
      </c>
      <c r="O28" s="185" t="inlineStr">
        <is>
          <t>Product</t>
        </is>
      </c>
      <c r="P28" s="186" t="inlineStr">
        <is>
          <t>ข้อสอบจริง Product ปี 2562 ข้อ 4</t>
        </is>
      </c>
      <c r="Q28" s="185" t="inlineStr">
        <is>
          <t>ข้อสอบจริง</t>
        </is>
      </c>
      <c r="R28" s="185" t="inlineStr">
        <is>
          <t>2562</t>
        </is>
      </c>
      <c r="S28" s="185" t="n"/>
    </row>
    <row r="29" ht="24" customHeight="1" s="49">
      <c r="A29" s="185" t="n">
        <v>27</v>
      </c>
      <c r="B29" s="186" t="n"/>
      <c r="C29" s="186" t="inlineStr">
        <is>
          <t>เภสัชตำรับระบุวิธี Assay ยาเม็ด Naproxen Tablets: ละลายผงยาในสารละลายผสมระหว่างน้ำและเมทานอล แล้วไตเตรทด้วยสารละลายมาตรฐาน 0.1 N Sodium hydroxide โดยใช้ Phenolphthalein เป็นอินดิเคเตอร์ จัดเป็นการไตเตรทแบบใด</t>
        </is>
      </c>
      <c r="D29" s="186" t="n"/>
      <c r="E29" s="186" t="inlineStr">
        <is>
          <t>Direct acid-base neutralization titration</t>
        </is>
      </c>
      <c r="F29" s="186" t="inlineStr">
        <is>
          <t>Residual (Back) titration</t>
        </is>
      </c>
      <c r="G29" s="186" t="inlineStr">
        <is>
          <t>Complexometric titration</t>
        </is>
      </c>
      <c r="H29" s="186" t="inlineStr">
        <is>
          <t>Precipitation titration</t>
        </is>
      </c>
      <c r="I29" s="186" t="inlineStr">
        <is>
          <t>Non-aqueous titration</t>
        </is>
      </c>
      <c r="J29" s="185" t="inlineStr">
        <is>
          <t>1</t>
        </is>
      </c>
      <c r="K29" s="186" t="inlineStr">
        <is>
          <t>✅ คำตอบที่ถูกต้อง: ข้อ ก. Direct acid-base neutralization titration
🎯 ทำไมข้อนี้ถึงถูก:
Naproxen สามารถละลายได้ดีในตัวทำละลายผสมน้ำและเมทานอล และหมู่กรดคาร์บอกซิลิกสามารถทำปฏิกิริยาสะเทินกับ NaOH ได้โดยตรงและรวดเร็ว โดยใช้ Phenolphthalein เป็นอินดิเคเตอร์บอกจุดยุติ จึงจัดเป็น Direct acid-base neutralization titration
🔍 ข้ออื่นผิดเพราะอะไร:
• ข้อ ข. (Residual/Back titration): ไม่จำเป็นต้องใช้การไทเทรตย้อนกลับเพราะ Naproxen ทำปฏิกิริยาสะเทินได้เร็ว
• ข้อ ค. (Complexometric): เป็นการจับคีเลตของโลหะกับ EDTA
• ข้อ ง. (Precipitation): เป็นการตกตะกอนกับเงิน
• ข้อ จ. (Non-aqueous): มีน้ำเป็นองค์ประกอบในระบบตัวทำละลายและใช้ NaOH เป็นสารละลายมาตรฐาน</t>
        </is>
      </c>
      <c r="L29" s="186" t="n"/>
      <c r="M29" s="186" t="inlineStr">
        <is>
          <t>Titrations</t>
        </is>
      </c>
      <c r="N29" s="186" t="inlineStr">
        <is>
          <t>Acid-base titration</t>
        </is>
      </c>
      <c r="O29" s="185" t="inlineStr">
        <is>
          <t>Product</t>
        </is>
      </c>
      <c r="P29" s="186" t="inlineStr">
        <is>
          <t>ข้อสอบจริง Product ปี 2561 ข้อ 5</t>
        </is>
      </c>
      <c r="Q29" s="185" t="inlineStr">
        <is>
          <t>ข้อสอบจริง</t>
        </is>
      </c>
      <c r="R29" s="185" t="inlineStr">
        <is>
          <t>2561</t>
        </is>
      </c>
      <c r="S29" s="185" t="n"/>
    </row>
    <row r="30" ht="24" customHeight="1" s="49">
      <c r="A30" s="185" t="n">
        <v>28</v>
      </c>
      <c r="B30" s="186" t="n"/>
      <c r="C30" s="186" t="inlineStr">
        <is>
          <t>สูตรตำรับ Benzoyl peroxide Emulgel ประกอบด้วย Carbopol 940, Benzoyl peroxide, Olive oil, Disodium EDTA, Triethanolamine และ Purified water สาร Carbopol 940 ในสูตรตำรับนี้ทำหน้าที่อะไร</t>
        </is>
      </c>
      <c r="D30" s="186" t="n"/>
      <c r="E30" s="186" t="inlineStr">
        <is>
          <t>Gelling agent (สารก่อเจลสร้างโครงข่ายความหนืด)</t>
        </is>
      </c>
      <c r="F30" s="186" t="inlineStr">
        <is>
          <t>Emulsifying agent</t>
        </is>
      </c>
      <c r="G30" s="186" t="inlineStr">
        <is>
          <t>Preservative</t>
        </is>
      </c>
      <c r="H30" s="186" t="inlineStr">
        <is>
          <t>Neutralizing agent</t>
        </is>
      </c>
      <c r="I30" s="186" t="inlineStr">
        <is>
          <t>Solubilizer</t>
        </is>
      </c>
      <c r="J30" s="185" t="inlineStr">
        <is>
          <t>1</t>
        </is>
      </c>
      <c r="K30" s="186" t="inlineStr">
        <is>
          <t>✅ คำตอบที่ถูกต้อง: ข้อ ก. Gelling agent (สารก่อเจลสร้างโครงข่ายความหนืด)
🎯 ทำไมข้อนี้ถึงถูก:
Carbopol 940 ทำหน้าที่เป็น Gelling agent (Hydrogel matrix former) ในการสร้างโครงข่ายเจลที่มีความหนืดสูง ช่วยพยุงหยดอิมัลชันของตัวยาและน้ำมันในตำรับ Emulgel ให้มีความคงตัวทางกายภาพที่ดี
🔍 ข้ออื่นผิดเพราะอะไร:
• ข้อ ข. (Emulsifying agent): สารลดแรงตึงผิวหลักในตำรับคือ Polysorbate หรือสารลดแรงตึงผิว
• ข้อ ค. (Preservative): Carbomer ไม่มีฤทธิ์ฆ่าเชื้อ
• ข้อ ง. (Neutralizing agent): สารปรับด่างคือ Triethanolamine
• ข้อ จ. (Solubilizer): ไม่ใช่ตัวทำละลาย</t>
        </is>
      </c>
      <c r="L30" s="186" t="n"/>
      <c r="M30" s="186" t="inlineStr">
        <is>
          <t>Titrations</t>
        </is>
      </c>
      <c r="N30" s="186" t="inlineStr">
        <is>
          <t>Complexometric titration</t>
        </is>
      </c>
      <c r="O30" s="185" t="inlineStr">
        <is>
          <t>Product</t>
        </is>
      </c>
      <c r="P30" s="186" t="inlineStr">
        <is>
          <t>ข้อสอบจริง Product ปี 2561 ข้อ 19</t>
        </is>
      </c>
      <c r="Q30" s="185" t="inlineStr">
        <is>
          <t>ข้อสอบจริง</t>
        </is>
      </c>
      <c r="R30" s="185" t="inlineStr">
        <is>
          <t>2561</t>
        </is>
      </c>
      <c r="S30" s="185" t="n"/>
    </row>
    <row r="31" ht="24" customHeight="1" s="49">
      <c r="A31" s="185" t="n">
        <v>29</v>
      </c>
      <c r="B31" s="186" t="n"/>
      <c r="C31" s="186" t="inlineStr">
        <is>
          <t>จากสูตรตำรับ Benzoyl peroxide Emulgel สาร Disodium EDTA ที่ใส่ลงไปในตำรับทำหน้าที่อะไร</t>
        </is>
      </c>
      <c r="D31" s="186" t="n"/>
      <c r="E31" s="186" t="inlineStr">
        <is>
          <t>Chelating agent (สารคีเลตจับโลหะหนักเพื่อป้องกันการสลายตัวของตัวยาจากปฏิกิริยาออกซิเดชัน)</t>
        </is>
      </c>
      <c r="F31" s="186" t="inlineStr">
        <is>
          <t>Gelling agent</t>
        </is>
      </c>
      <c r="G31" s="186" t="inlineStr">
        <is>
          <t>Neutralizing agent</t>
        </is>
      </c>
      <c r="H31" s="186" t="inlineStr">
        <is>
          <t>Primary preservative</t>
        </is>
      </c>
      <c r="I31" s="186" t="inlineStr">
        <is>
          <t>Penetration enhancer</t>
        </is>
      </c>
      <c r="J31" s="185" t="inlineStr">
        <is>
          <t>1</t>
        </is>
      </c>
      <c r="K31" s="186" t="inlineStr">
        <is>
          <t>✅ คำตอบที่ถูกต้อง: ข้อ ก. Chelating agent (สารคีเลตจับโลหะหนักเพื่อป้องกันการสลายตัวของตัวยาจากปฏิกิริยาออกซิเดชัน)
🎯 ทำไมข้อนี้ถึงถูก:
Disodium EDTA ทำหน้าที่เป็น Chelating agent เข้าจับกับประจุโลหะหนัก (Trace metals) เช่น Fe³⁺, Cu²⁺ ที่อาจปนเปื้อนในน้ำหรือสารช่วย เพื่อป้องกันไม่ให้โลหะเหล่านี้เร่งการสลายตัวของ Benzoyl peroxide และรักษาความคงตัวของตำรับ
🔍 ข้ออื่นผิดเพราะอะไร:
• ข้อ ข. (Gelling agent): สารก่อเจลคือ Carbopol 940
• ข้อ ค. (Neutralizing agent): สารปรับด่างคือ Triethanolamine
• ข้อ ง. (Primary preservative): EDTA เป็นเพียงสารเสริมฤทธิ์สารกันเสีย (Preservative synergist) ไม่ใช่สารกันเสียหลัก
• ข้อ จ. (Penetration enhancer): ไม่ใช่หน้าที่หลักของ EDTA</t>
        </is>
      </c>
      <c r="L31" s="186" t="n"/>
      <c r="M31" s="186" t="inlineStr">
        <is>
          <t>Titrations</t>
        </is>
      </c>
      <c r="N31" s="186" t="inlineStr">
        <is>
          <t>Complexometric titration</t>
        </is>
      </c>
      <c r="O31" s="185" t="inlineStr">
        <is>
          <t>Product</t>
        </is>
      </c>
      <c r="P31" s="186" t="inlineStr">
        <is>
          <t>ข้อสอบจริง Product ปี 2561 ข้อ 20</t>
        </is>
      </c>
      <c r="Q31" s="185" t="inlineStr">
        <is>
          <t>ข้อสอบจริง</t>
        </is>
      </c>
      <c r="R31" s="185" t="inlineStr">
        <is>
          <t>2561</t>
        </is>
      </c>
      <c r="S31" s="185" t="n"/>
    </row>
    <row r="32" ht="24" customHeight="1" s="49">
      <c r="A32" s="185" t="n">
        <v>30</v>
      </c>
      <c r="B32" s="186" t="n"/>
      <c r="C32" s="186" t="inlineStr">
        <is>
          <t>ตามเภสัชตำรับ USP ในการวิเคราะห์หาปริมาณ Naproxen raw material: 'Dissolve about 500 mg of Naproxen in a mixture of methanol and water, add phenolphthalein TS, and titrate with 0.1 N sodium hydroxide VS' จัดเป็นการไตเตรทแบบใด</t>
        </is>
      </c>
      <c r="D32" s="186" t="n"/>
      <c r="E32" s="186" t="inlineStr">
        <is>
          <t>Direct acid-base titration</t>
        </is>
      </c>
      <c r="F32" s="186" t="inlineStr">
        <is>
          <t>Back acid-base titration</t>
        </is>
      </c>
      <c r="G32" s="186" t="inlineStr">
        <is>
          <t>Non-aqueous titration</t>
        </is>
      </c>
      <c r="H32" s="186" t="inlineStr">
        <is>
          <t>Complexometric titration</t>
        </is>
      </c>
      <c r="I32" s="186" t="inlineStr">
        <is>
          <t>Precipitation titration</t>
        </is>
      </c>
      <c r="J32" s="185" t="inlineStr">
        <is>
          <t>1</t>
        </is>
      </c>
      <c r="K32" s="186" t="inlineStr">
        <is>
          <t>✅ คำตอบที่ถูกต้อง: ข้อ ก. Direct acid-base titration
🎯 ทำไมข้อนี้ถึงถูก:
การละลายตัวยาในส่วนผสมของเมทานอลและน้ำ แล้วไตเตรทตรงกับสารละลายมาตรฐาน NaOH โดยใช้ Phenolphthalein เป็นอินดิเคเตอร์ เป็นตัวอย่างคลาสสิกของ Direct acid-base neutralization titration
🔍 ข้ออื่นผิดเพราะอะไร:
• ข้อ ข. (Back titration): ใช้สำหรับสารที่ละลายยากหรือทำปฏิกิริยาช้า
• ข้อ ค. (Non-aqueous titration): ทำในตัวทำละลายอินทรีย์ปราศจากน้ำล้วน
• ข้อ ง. (Complexometric): เป็นการไตเตรทโลหะด้วย EDTA
• ข้อ จ. (Precipitation): เป็นการไตเตรทตกตะกอน</t>
        </is>
      </c>
      <c r="L32" s="186" t="n"/>
      <c r="M32" s="186" t="inlineStr">
        <is>
          <t>Titrations</t>
        </is>
      </c>
      <c r="N32" s="186" t="inlineStr">
        <is>
          <t>Acid-base titration</t>
        </is>
      </c>
      <c r="O32" s="185" t="inlineStr">
        <is>
          <t>Product</t>
        </is>
      </c>
      <c r="P32" s="186" t="inlineStr">
        <is>
          <t>ข้อสอบจริง Product ปี 2561 ข้อ 55</t>
        </is>
      </c>
      <c r="Q32" s="185" t="inlineStr">
        <is>
          <t>ข้อสอบจริง</t>
        </is>
      </c>
      <c r="R32" s="185" t="inlineStr">
        <is>
          <t>2561</t>
        </is>
      </c>
      <c r="S32" s="185" t="n"/>
    </row>
    <row r="33" ht="24" customHeight="1" s="49">
      <c r="A33" s="185" t="n">
        <v>31</v>
      </c>
      <c r="B33" s="186" t="n"/>
      <c r="C33" s="186" t="inlineStr">
        <is>
          <t>ตามเภสัชตำรับ USP ในการวิเคราะห์หาปริมาณ Nortriptyline Hydrochloride (MW = 299.84 g/mol) ด้วยวิธี Non-aqueous titration โดยละลายตัวอย่างใน Glacial acetic acid เติม Mercuric acetate แล้วไตเตรทด้วย 0.1 N Perchloric acid ปริมาตร 1 mL ของ 0.1 N HClO4 สมมูลกับตัวยากี่มิลลิกรัม</t>
        </is>
      </c>
      <c r="D33" s="189" t="n"/>
      <c r="E33" s="189" t="inlineStr">
        <is>
          <t>29.98 mg</t>
        </is>
      </c>
      <c r="F33" s="189" t="inlineStr">
        <is>
          <t>59.97 mg</t>
        </is>
      </c>
      <c r="G33" s="189" t="inlineStr">
        <is>
          <t>14.99 mg</t>
        </is>
      </c>
      <c r="H33" s="189" t="inlineStr">
        <is>
          <t>2.998 mg</t>
        </is>
      </c>
      <c r="I33" s="186" t="inlineStr">
        <is>
          <t>299.84 mg</t>
        </is>
      </c>
      <c r="J33" s="185" t="inlineStr">
        <is>
          <t>1</t>
        </is>
      </c>
      <c r="K33" s="186" t="inlineStr">
        <is>
          <t>✅ คำตอบที่ถูกต้อง: ข้อ ก. 29.98 mg
🎯 ทำไมข้อนี้ถึงถูก:
อัตราส่วนสมมูลคือ 1 โมล Nortriptyline HCl ทำปฏิกิริยากับ 1 โมล HClO4:
1,000 mL ของ 1 N HClO4 = 299.84 g Nortriptyline HCl
1 mL ของ 0.1 N HClO4 = (299.84 / 1,000) × 0.1 = 0.029984 g = 29.98 mg
🔍 ข้ออื่นผิดเพราะอะไร:
• ข้อ ข. (59.97 mg): คูณสองผิดพลาด
• ข้อ ค. (14.99 mg): หารสองผิดพลาด
• ข้อ ง. (2.998 mg): เลื่อนทศนิยมผิด 1 ตำแหน่ง
• ข้อ จ. (299.84 mg): เป็นน้ำหนักโมเลกุลในหน่วยกรัม</t>
        </is>
      </c>
      <c r="L33" s="186" t="n"/>
      <c r="M33" s="186" t="inlineStr">
        <is>
          <t>Titrations</t>
        </is>
      </c>
      <c r="N33" s="186" t="inlineStr">
        <is>
          <t>Acid-base titration</t>
        </is>
      </c>
      <c r="O33" s="185" t="inlineStr">
        <is>
          <t>Product</t>
        </is>
      </c>
      <c r="P33" s="186" t="inlineStr">
        <is>
          <t>ข้อสอบจริง Product ปี 2561 ข้อ 69</t>
        </is>
      </c>
      <c r="Q33" s="185" t="inlineStr">
        <is>
          <t>ข้อสอบจริง</t>
        </is>
      </c>
      <c r="R33" s="185" t="inlineStr">
        <is>
          <t>2561</t>
        </is>
      </c>
      <c r="S33" s="185" t="n"/>
    </row>
    <row r="34" ht="24" customHeight="1" s="49">
      <c r="A34" s="185" t="n">
        <v>32</v>
      </c>
      <c r="B34" s="186" t="n"/>
      <c r="C34" s="186" t="inlineStr">
        <is>
          <t>ข้อใดระบุหลักการไตเตรทของวิธี Complexometric titration สำหรับวิเคราะห์หาปริมาณสังกะสี (Zinc) ด้วยสารละลายมาตรฐาน Disodium EDTA ในสภาวะบัฟเฟอร์ pH 10 ได้ถูกต้อง</t>
        </is>
      </c>
      <c r="D34" s="186" t="n"/>
      <c r="E34" s="186" t="inlineStr">
        <is>
          <t>EDTA ทำปฏิกิริยากับ Zn²⁺ ในอัตราส่วน 1:1 โมล โดยใช้อินดิเคเตอร์ Eriochrome Black T เปลี่ยนสีจากม่วงแดงเป็นน้ำเงินที่จุดยุติ</t>
        </is>
      </c>
      <c r="F34" s="186" t="inlineStr">
        <is>
          <t>EDTA ทำปฏิกิริยากับ Zn²⁺ ในอัตราส่วน 2:1 โมล ใช้อินดิเคเตอร์ Phenolphthalein</t>
        </is>
      </c>
      <c r="G34" s="186" t="inlineStr">
        <is>
          <t>เป็นการไตเตรทแบบตกตะกอน ใช้อินดิเคเตอร์ Potassium chromate</t>
        </is>
      </c>
      <c r="H34" s="186" t="inlineStr">
        <is>
          <t>เป็นการไตเตรทแบบรีดอกซ์ ใช้อินดิเคเตอร์ Ferroin</t>
        </is>
      </c>
      <c r="I34" s="186" t="inlineStr">
        <is>
          <t>เป็นการไตเตรทแบบย้อนกลับโดยใช้สภาวะกรดแก่</t>
        </is>
      </c>
      <c r="J34" s="185" t="inlineStr">
        <is>
          <t>1</t>
        </is>
      </c>
      <c r="K34" s="186" t="inlineStr">
        <is>
          <t>✅ คำตอบที่ถูกต้อง: ข้อ ก. EDTA ทำปฏิกิริยากับ Zn²⁺ ในอัตราส่วน 1:1 โมล โดยใช้อินดิเคเตอร์ Eriochrome Black T เปลี่ยนสีจากม่วงแดงเป็นน้ำเงินที่จุดยุติ
🎯 ทำไมข้อนี้ถึงถูก:
ในสภาวะบัฟเฟอร์แอมโมเนีย pH 10 Zn²⁺ จะสร้างสารประกอบเชิงซ้อนกับอินดิเคเตอร์ Eriochrome Black T (EBT) เกิดเป็นสารเชิงซ้อนสีม่วงแดง (Wine red) เมื่อหยด EDTA ลงไป EDTA ซึ่งจับกับ Zn²⁺ ได้เสถียรกว่า จะแย่ง Zn²⁺ ออกมาจาก EBT จนหมด ทำให้ปลดปล่อย EBT อิสระในรูปสีน้ำเงิน (Blue) ที่จุดยุติ
🔍 ข้ออื่นผิดเพราะอะไร:
• ข้อ ข: EDTA จับกับไอออนโลหะในสัดส่วน 1:1 โมลเสมอ ไม่ใช่ 2:1 และ Phenolphthalein เป็นอินดิเคเตอร์กรด-เบส
• ข้อ ค: ไม่ใช่ Precipitation titration
• ข้อ ง: ไม่ใช่ Redox titration
• ข้อ จ: การวิเคราะห์ Zn²⁺ ด้วย EDTA ใน pH 10 เป็นการไตเตรทโดยตรง (Direct titration) ในสภาวะด่าง</t>
        </is>
      </c>
      <c r="L34" s="186" t="n"/>
      <c r="M34" s="186" t="inlineStr">
        <is>
          <t>Titrations</t>
        </is>
      </c>
      <c r="N34" s="186" t="inlineStr">
        <is>
          <t>Complexometric titration</t>
        </is>
      </c>
      <c r="O34" s="185" t="inlineStr">
        <is>
          <t>Product</t>
        </is>
      </c>
      <c r="P34" s="186" t="inlineStr">
        <is>
          <t>ข้อสอบจริง Product ปี 2561 ข้อ 0</t>
        </is>
      </c>
      <c r="Q34" s="185" t="inlineStr">
        <is>
          <t>ข้อสอบจริง</t>
        </is>
      </c>
      <c r="R34" s="185" t="inlineStr">
        <is>
          <t>2561</t>
        </is>
      </c>
      <c r="S34" s="185" t="n"/>
    </row>
    <row r="35" ht="24" customHeight="1" s="49">
      <c r="A35" s="185" t="n">
        <v>33</v>
      </c>
      <c r="B35" s="186" t="n"/>
      <c r="C35" s="186" t="inlineStr">
        <is>
          <t>จากสูตรตำรับครีมยาภายนอก: Steroid A, Stearic acid, Cetyl alcohol, Butylated hydroxytoluene (BHT), Methylparaben, Propylparaben, Triethanolamine และ Purified water สาร Butylated hydroxytoluene (BHT) ทำหน้าที่อะไรในตำรับ</t>
        </is>
      </c>
      <c r="D35" s="186" t="n"/>
      <c r="E35" s="186" t="inlineStr">
        <is>
          <t>Oil-soluble antioxidant (สารต้านออกซิเดชันที่ละลายในเฟสน้ำมันเพื่อป้องกันการเสื่อมสลายของตัวยาและไขมัน)</t>
        </is>
      </c>
      <c r="F35" s="186" t="inlineStr">
        <is>
          <t>Water-soluble antioxidant</t>
        </is>
      </c>
      <c r="G35" s="186" t="inlineStr">
        <is>
          <t>Emulsifying agent</t>
        </is>
      </c>
      <c r="H35" s="186" t="inlineStr">
        <is>
          <t>Preservative</t>
        </is>
      </c>
      <c r="I35" s="186" t="inlineStr">
        <is>
          <t>Viscosity builder</t>
        </is>
      </c>
      <c r="J35" s="185" t="inlineStr">
        <is>
          <t>1</t>
        </is>
      </c>
      <c r="K35" s="186" t="inlineStr">
        <is>
          <t>✅ คำตอบที่ถูกต้อง: ข้อ ก. Oil-soluble antioxidant (สารต้านออกซิเดชันที่ละลายในเฟสน้ำมันเพื่อป้องกันการเสื่อมสลายของตัวยาและไขมัน)
🎯 ทำไมข้อนี้ถึงถูก:
BHT ละลายอยู่ใน Oil phase ของตำรับครีม ทำหน้าที่เป็น Free radical scavenger ดักจับอนุมูลอิสระ ป้องกันการเกิดปฏิกิริยา Auto-oxidation ของน้ำมัน ไขมัน และตัวยาสเตียรอยด์ที่ละลายในเฟสน้ำมัน
🔍 ข้ออื่นผิดเพราะอะไร:
• ข้อ ข. (Water-soluble antioxidant): สารต้านออกซิเดชันที่ละลายน้ำ ได้แก่ Sodium metabisulfite, Ascorbic acid
• ข้อ ค. (Emulsifying agent): สารก่ออิมัลชันในตำรับนี้คือ Triethanolamine stearate (เกิดจาก Stearic acid + TEA)
• ข้อ ง. (Preservative): สารกันเสียคือ Methylparaben และ Propylparaben
• ข้อ จ. (Viscosity builder): สารเพิ่มความหนืดคือ Cetyl alcohol และ Stearic acid</t>
        </is>
      </c>
      <c r="L35" s="186" t="n"/>
      <c r="M35" s="186" t="inlineStr">
        <is>
          <t>Titrations</t>
        </is>
      </c>
      <c r="N35" s="186" t="inlineStr">
        <is>
          <t>Acid-base titration</t>
        </is>
      </c>
      <c r="O35" s="185" t="inlineStr">
        <is>
          <t>Product</t>
        </is>
      </c>
      <c r="P35" s="186" t="inlineStr">
        <is>
          <t>ข้อสอบจริง Product ปี 2561 ข้อ 87</t>
        </is>
      </c>
      <c r="Q35" s="185" t="inlineStr">
        <is>
          <t>ข้อสอบจริง</t>
        </is>
      </c>
      <c r="R35" s="185" t="inlineStr">
        <is>
          <t>2561</t>
        </is>
      </c>
      <c r="S35" s="185" t="n"/>
    </row>
    <row r="36" ht="24" customHeight="1" s="49">
      <c r="A36" s="185" t="n">
        <v>34</v>
      </c>
      <c r="B36" s="186" t="n"/>
      <c r="C36" s="186" t="inlineStr">
        <is>
          <t>ในกระบวนการเคลือบฟิล์มยาเม็ด (Tablet film coating) หากพบปัญหาฟิล์มเคลือบเปราะ หลุดล่อน หรือแตกหักง่าย (Film cracking / flaking) ควรปรับสูตรโดยการเติมหรือเพิ่มสารช่วยกลุ่มใดในน้ำยาเคลือบ</t>
        </is>
      </c>
      <c r="D36" s="186" t="n"/>
      <c r="E36" s="186" t="inlineStr">
        <is>
          <t>Plasticizer (สารเพิ่มความยืดหยุ่น เช่น PEG, Propylene glycol, Triethyl citrate, Glycerin)</t>
        </is>
      </c>
      <c r="F36" s="186" t="inlineStr">
        <is>
          <t>Opacifier (สารทึบแสง เช่น Titanium dioxide)</t>
        </is>
      </c>
      <c r="G36" s="186" t="inlineStr">
        <is>
          <t>Colorant (สารให้สี)</t>
        </is>
      </c>
      <c r="H36" s="186" t="inlineStr">
        <is>
          <t>Anti-tacking agent (สารกันติด เช่น Talc)</t>
        </is>
      </c>
      <c r="I36" s="186" t="inlineStr">
        <is>
          <t>Solvent (ตัวทำละลาย)</t>
        </is>
      </c>
      <c r="J36" s="185" t="inlineStr">
        <is>
          <t>1</t>
        </is>
      </c>
      <c r="K36" s="186" t="inlineStr">
        <is>
          <t>✅ คำตอบที่ถูกต้อง: ข้อ ก. Plasticizer (สารเพิ่มความยืดหยุ่น เช่น PEG, Propylene glycol, Triethyl citrate, Glycerin)
🎯 ทำไมข้อนี้ถึงถูก:
การเติม Plasticizer (เช่น Polyethylene glycol, Triethyl citrate, Propylene glycol) จะช่วยแทรกตัวระหว่างสายโพลิเมอร์ ลดแรงยึดเหนี่ยวระหว่างโมเลกุลของโพลิเมอร์ และลดค่า Glass transition temperature (Tg) ทำให้ฟิล์มมีความอ่อนตัว ยืดหยุ่น ทนต่อแรงเสียดสี และไม่แตกเปราะ
🔍 ข้ออื่นผิดเพราะอะไร:
• ข้อ ข. (Opacifier): Titanium dioxide ทำหน้าที่ป้องกันแสงและทำให้ฟิล์มทึบแสง หากใส่มากเกินไปอาจทำให้ฟิล์มเปราะยิ่งขึ้น
• ข้อ ค. (Colorant): สารให้สีเพื่อความสวยงาม
• ข้อ ง. (Anti-tacking agent): Talc ช่วยลดการเหนียวติดกันของเม็ดยา
• ข้อ จ. (Solvent): เป็นเพียงตัวพาสารเคลือบ ระเหยออกไประหว่างการพ่น</t>
        </is>
      </c>
      <c r="L36" s="186" t="n"/>
      <c r="M36" s="186" t="inlineStr">
        <is>
          <t>Titrations</t>
        </is>
      </c>
      <c r="N36" s="186" t="inlineStr">
        <is>
          <t>Acid-base titration</t>
        </is>
      </c>
      <c r="O36" s="185" t="inlineStr">
        <is>
          <t>Product</t>
        </is>
      </c>
      <c r="P36" s="186" t="inlineStr">
        <is>
          <t>ข้อสอบจริง Product ปี 2561 ข้อ 106</t>
        </is>
      </c>
      <c r="Q36" s="185" t="inlineStr">
        <is>
          <t>ข้อสอบจริง</t>
        </is>
      </c>
      <c r="R36" s="185" t="inlineStr">
        <is>
          <t>2561</t>
        </is>
      </c>
      <c r="S36" s="185" t="n"/>
    </row>
    <row r="37" ht="24" customHeight="1" s="49">
      <c r="A37" s="185" t="n">
        <v>35</v>
      </c>
      <c r="B37" s="186" t="n"/>
      <c r="C37" s="186" t="inlineStr">
        <is>
          <t>การตรวจวิเคราะห์หาปริมาณ Aspirin Tablets ตามเภสัชตำรับ USP มีกลไกทางเคมีในการไตเตรทอย่างไร</t>
        </is>
      </c>
      <c r="D37" s="186" t="n"/>
      <c r="E37" s="186" t="inlineStr">
        <is>
          <t>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t>
        </is>
      </c>
      <c r="F37" s="186" t="inlineStr">
        <is>
          <t>Aspirin ทำปฏิกิริยากับ NaOH เพียง 1 โมลสมมูลโดยตรงในน้ำเย็น</t>
        </is>
      </c>
      <c r="G37" s="186" t="inlineStr">
        <is>
          <t>Aspirin เกิดปฏิกิริยารีดอกซ์กับ NaOH</t>
        </is>
      </c>
      <c r="H37" s="186" t="inlineStr">
        <is>
          <t>Aspirin เกิดการตกตะกอนกับสารละลายมาตรฐาน Ag⁺</t>
        </is>
      </c>
      <c r="I37" s="186" t="inlineStr">
        <is>
          <t>Aspirin เกิดสารประกอบเชิงซ้อนกับ EDTA</t>
        </is>
      </c>
      <c r="J37" s="185" t="inlineStr">
        <is>
          <t>1</t>
        </is>
      </c>
      <c r="K37" s="186" t="inlineStr">
        <is>
          <t>✅ คำตอบที่ถูกต้อง: ข้อ ก. 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
🎯 ทำไมข้อนี้ถึงถูก:
ปฏิกิริยาการวิเคราะห์ต้องอาศัย 2 ขั้นตอน:
1. การสะเทินหมู่ -COOH: Aspirin + NaOH → Sodium acetylsalicylate + H2O (ใช้ 1 โมล NaOH)
2. การไฮโดรไลซ์หมู่ Ester (Saponification เมื่อต้ม): Sodium acetylsalicylate + NaOH → Sodium salicylate + Sodium acetate (ใช้อีก 1 โมล NaOH)
รวมใช้ NaOH 2 โมลสมมูลต่อ Aspirin 1 โมล จากนั้นจึงนำ NaOH ส่วนเกินมาไตเตรทกลับด้วย H2SO4
🔍 ข้ออื่นผิดเพราะอะไร:
• ข้อ ข: การไตเตรทตรงในน้ำเย็นจะวัดได้เพียง 1 โมลของกรดคาร์บอกซิลิก ซึ่งหากมี Free salicylic acid ปนเปื้อนจะเกิดความคลาดเคลื่อนสูง
• ข้อ ค: ไม่ใช่ปฏิกิริยารีดอกซ์
• ข้อ ง: ไม่ใช่ปฏิกิริยาตกตะกอน
• ข้อ จ: ไม่ใช่ปฏิกิริยาเกิดคีเลต</t>
        </is>
      </c>
      <c r="L37" s="186" t="n"/>
      <c r="M37" s="186" t="inlineStr">
        <is>
          <t>Titrations</t>
        </is>
      </c>
      <c r="N37" s="186" t="inlineStr">
        <is>
          <t>Acid-base titration</t>
        </is>
      </c>
      <c r="O37" s="185" t="inlineStr">
        <is>
          <t>Product</t>
        </is>
      </c>
      <c r="P37" s="186" t="inlineStr">
        <is>
          <t>ข้อสอบจริง Product ปี 2559 ข้อ 18</t>
        </is>
      </c>
      <c r="Q37" s="185" t="inlineStr">
        <is>
          <t>ข้อสอบจริง</t>
        </is>
      </c>
      <c r="R37" s="185" t="inlineStr">
        <is>
          <t>2559</t>
        </is>
      </c>
      <c r="S37" s="185" t="n"/>
    </row>
    <row r="38" ht="24" customHeight="1" s="49">
      <c r="A38" s="185" t="n">
        <v>36</v>
      </c>
      <c r="B38" s="186" t="n"/>
      <c r="C38" s="186" t="inlineStr">
        <is>
          <t>จาก Monograph เภสัชตำรับ USP: การวิเคราะห์หาปริมาณยาเม็ด Aspirin Tablets จัดเป็นการไตเตรทประเภทใดและใช้อินดิเคเตอร์ชนิดใด</t>
        </is>
      </c>
      <c r="D38" s="186" t="n"/>
      <c r="E38" s="186" t="inlineStr">
        <is>
          <t>Residual (Back) acid-base titration โดยใช้อินดิเคเตอร์ Phenolphthalein</t>
        </is>
      </c>
      <c r="F38" s="186" t="inlineStr">
        <is>
          <t>Direct acid-base titration โดยใช้อินดิเคเตอร์ Methyl orange</t>
        </is>
      </c>
      <c r="G38" s="186" t="inlineStr">
        <is>
          <t>Non-aqueous titration โดยใช้อินดิเคเตอร์ Crystal violet</t>
        </is>
      </c>
      <c r="H38" s="186" t="inlineStr">
        <is>
          <t>Complexometric titration โดยใช้อินดิเคเตอร์ Murexide</t>
        </is>
      </c>
      <c r="I38" s="186" t="inlineStr">
        <is>
          <t>Precipitation titration โดยใช้อินดิเคเตอร์ Potassium chromate</t>
        </is>
      </c>
      <c r="J38" s="185" t="inlineStr">
        <is>
          <t>1</t>
        </is>
      </c>
      <c r="K38" s="186" t="inlineStr">
        <is>
          <t>✅ คำตอบที่ถูกต้อง: ข้อ ก. Residual (Back) acid-base titration โดยใช้อินดิเคเตอร์ Phenolphthalein
🎯 ทำไมข้อนี้ถึงถูก:
จุดยุติของปฏิกิริยาระหว่างเบสแก่ NaOH และกรดแก่ H2SO4 ที่มีเกลือของกรดอ่อน (Sodium salicylate, Sodium acetate) ร่วมอยู่ด้วย จะมี pH อยู่ในช่วงด่างอ่อน (~8-9) จึงต้องใช้อินดิเคเตอร์ Phenolphthalein ซึ่งเปลี่ยนสีจากชมพูเป็นไม่มีสีเมื่อสารละลายถูกสะเทินจนหมด
🔍 ข้ออื่นผิดเพราะอะไร:
• ข้อ ข. (Direct / Methyl orange): เมทิลออเรนจ์เปลี่ยนสีในสภาวะกรด (pH 3.1-4.4) ไม่เหมาะสมกับจุดยุติของระบบนี้
• ข้อ ค. (Non-aqueous / Crystal violet): ใช้สำหรับเบสอ่อนในตัวทำละลายอินทรีย์
• ข้อ ง. (Complexometric / Murexide): ใช้สำหรับการไตเตรทแคลเซียมด้วย EDTA
• ข้อ จ. (Precipitation / Potassium chromate): ใช้สำหรับ Mohr method ในการวิเคราะห์คลอไรด์</t>
        </is>
      </c>
      <c r="L38" s="186" t="n"/>
      <c r="M38" s="186" t="inlineStr">
        <is>
          <t>Titrations</t>
        </is>
      </c>
      <c r="N38" s="186" t="inlineStr">
        <is>
          <t>Acid-base titration</t>
        </is>
      </c>
      <c r="O38" s="185" t="inlineStr">
        <is>
          <t>Product</t>
        </is>
      </c>
      <c r="P38" s="186" t="inlineStr">
        <is>
          <t>ข้อสอบจริง Product ปี 2559 ข้อ 16</t>
        </is>
      </c>
      <c r="Q38" s="185" t="inlineStr">
        <is>
          <t>ข้อสอบจริง</t>
        </is>
      </c>
      <c r="R38" s="185" t="inlineStr">
        <is>
          <t>2559</t>
        </is>
      </c>
      <c r="S38" s="185" t="n"/>
    </row>
    <row r="39" ht="24" customHeight="1" s="49">
      <c r="A39" s="185" t="n">
        <v>37</v>
      </c>
      <c r="B39" s="186" t="inlineStr">
        <is>
          <t>[กรณีศึกษา]
การไทเทรต ferrous sulfate ด้วย ceric sulfate โดยใช้ ortho-phenanthroline (ferroin) เป็น indicator ตามเภสัชตำรับ USP</t>
        </is>
      </c>
      <c r="C39" s="186" t="inlineStr">
        <is>
          <t>คำถาม: Titrate ferrous sulfate ด้วย ceric sulfate ได้สีแดง/เปลี่ยนสี เป็นการ titrate แบบใด</t>
        </is>
      </c>
      <c r="D39" s="186" t="n"/>
      <c r="E39" s="186" t="inlineStr">
        <is>
          <t>Non aqueous titrate</t>
        </is>
      </c>
      <c r="F39" s="186" t="inlineStr">
        <is>
          <t>Aqueous titrate</t>
        </is>
      </c>
      <c r="G39" s="186" t="inlineStr">
        <is>
          <t>Redox titrate</t>
        </is>
      </c>
      <c r="H39" s="186" t="inlineStr">
        <is>
          <t>Complexometric titrate</t>
        </is>
      </c>
      <c r="I39" s="186" t="inlineStr">
        <is>
          <t>Precipitation titrate</t>
        </is>
      </c>
      <c r="J39" s="185" t="inlineStr">
        <is>
          <t>3</t>
        </is>
      </c>
      <c r="K39" s="186"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L39" s="186" t="n"/>
      <c r="M39" s="186" t="inlineStr">
        <is>
          <t>Titrations</t>
        </is>
      </c>
      <c r="N39" s="186" t="inlineStr">
        <is>
          <t>Redox titration</t>
        </is>
      </c>
      <c r="O39" s="185" t="inlineStr">
        <is>
          <t>Product</t>
        </is>
      </c>
      <c r="P39" s="186" t="inlineStr">
        <is>
          <t>[SOURCE: Pharma Plus เล่มม่วง 2 - ข้อสอบย้อนหลัง PLE-CC1 ปี 2564 วันที่ 1 ข้อ 11]</t>
        </is>
      </c>
      <c r="Q39" s="185" t="inlineStr">
        <is>
          <t>ข้อสอบจริง</t>
        </is>
      </c>
      <c r="R39" s="185" t="inlineStr">
        <is>
          <t>2564</t>
        </is>
      </c>
      <c r="S39" s="185" t="n"/>
    </row>
    <row r="40" ht="24" customHeight="1" s="49">
      <c r="A40" s="185" t="n">
        <v>38</v>
      </c>
      <c r="B40" s="186"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t>
        </is>
      </c>
      <c r="C40" s="186" t="inlineStr">
        <is>
          <t>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D40" s="186" t="n"/>
      <c r="E40" s="186" t="inlineStr">
        <is>
          <t>Acid-base titration</t>
        </is>
      </c>
      <c r="F40" s="186" t="inlineStr">
        <is>
          <t>Non-aqueous acid-base titration</t>
        </is>
      </c>
      <c r="G40" s="186" t="inlineStr">
        <is>
          <t>Oxidation-reaction titration</t>
        </is>
      </c>
      <c r="H40" s="186" t="inlineStr">
        <is>
          <t>Complexometric titration</t>
        </is>
      </c>
      <c r="I40" s="186" t="inlineStr">
        <is>
          <t>Precipitation titration</t>
        </is>
      </c>
      <c r="J40" s="185" t="inlineStr">
        <is>
          <t>2</t>
        </is>
      </c>
      <c r="K40" s="186"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L40" s="186" t="n"/>
      <c r="M40" s="186" t="inlineStr">
        <is>
          <t>Titrations</t>
        </is>
      </c>
      <c r="N40" s="186" t="inlineStr">
        <is>
          <t>Acid-base titration</t>
        </is>
      </c>
      <c r="O40" s="185" t="inlineStr">
        <is>
          <t>Product</t>
        </is>
      </c>
      <c r="P40" s="186" t="inlineStr">
        <is>
          <t>[SOURCE: Pharma Plus เล่มม่วง 2 - ข้อสอบย้อนหลัง PLE-CC1 ปี 2564 วันที่ 2 ข้อ 42]</t>
        </is>
      </c>
      <c r="Q40" s="185" t="inlineStr">
        <is>
          <t>ข้อสอบจริง</t>
        </is>
      </c>
      <c r="R40" s="185" t="inlineStr">
        <is>
          <t>2564</t>
        </is>
      </c>
      <c r="S40" s="185" t="n"/>
    </row>
    <row r="41" ht="24" customHeight="1" s="49">
      <c r="A41" s="185" t="n">
        <v>39</v>
      </c>
      <c r="B41" s="186"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t>
        </is>
      </c>
      <c r="C41" s="186" t="inlineStr">
        <is>
          <t>คำถาม: จากการวิเคราะห์ NaCl ด้วย silver nitrate เป็นการวิเคราะห์แบบใด</t>
        </is>
      </c>
      <c r="D41" s="186" t="n"/>
      <c r="E41" s="186" t="inlineStr">
        <is>
          <t>Karl fisher</t>
        </is>
      </c>
      <c r="F41" s="186" t="inlineStr">
        <is>
          <t>Redox titration</t>
        </is>
      </c>
      <c r="G41" s="186" t="inlineStr">
        <is>
          <t>Acid base titration</t>
        </is>
      </c>
      <c r="H41" s="186" t="inlineStr">
        <is>
          <t>Precipitation titration</t>
        </is>
      </c>
      <c r="I41" s="186" t="inlineStr">
        <is>
          <t>Complexometric titration</t>
        </is>
      </c>
      <c r="J41" s="185" t="inlineStr">
        <is>
          <t>4</t>
        </is>
      </c>
      <c r="K41" s="186"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L41" s="186" t="inlineStr">
        <is>
          <t>Precipitation Titration</t>
        </is>
      </c>
      <c r="M41" s="186" t="inlineStr">
        <is>
          <t>Titrations</t>
        </is>
      </c>
      <c r="N41" s="186" t="inlineStr">
        <is>
          <t>Precipitation titration</t>
        </is>
      </c>
      <c r="O41" s="185" t="inlineStr">
        <is>
          <t>Product</t>
        </is>
      </c>
      <c r="P41" s="186" t="inlineStr">
        <is>
          <t>ข้อสอบเก่า</t>
        </is>
      </c>
      <c r="Q41" s="185" t="inlineStr">
        <is>
          <t>ข้อสอบจริง</t>
        </is>
      </c>
      <c r="R41" s="185" t="inlineStr">
        <is>
          <t>2565</t>
        </is>
      </c>
      <c r="S41" s="185" t="n"/>
    </row>
    <row r="42" ht="24" customHeight="1" s="49">
      <c r="A42" s="185" t="n">
        <v>40</v>
      </c>
      <c r="B42" s="186" t="n"/>
      <c r="C42" s="186"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blank titration'</t>
        </is>
      </c>
      <c r="D42" s="186" t="n"/>
      <c r="E42" s="186" t="inlineStr">
        <is>
          <t>Aqueous acid-base titration</t>
        </is>
      </c>
      <c r="F42" s="186" t="inlineStr">
        <is>
          <t>Non-aqueous acid-base titration</t>
        </is>
      </c>
      <c r="G42" s="186" t="inlineStr">
        <is>
          <t>Precipitation titration</t>
        </is>
      </c>
      <c r="H42" s="186" t="inlineStr">
        <is>
          <t>Redox titration</t>
        </is>
      </c>
      <c r="I42" s="186" t="inlineStr">
        <is>
          <t>Complexation titration</t>
        </is>
      </c>
      <c r="J42" s="185" t="inlineStr">
        <is>
          <t>2</t>
        </is>
      </c>
      <c r="K42" s="186" t="inlineStr">
        <is>
          <t>✅ คำตอบที่ถูกต้อง: ข้อ ข. Non-aqueous acid-base titration
🎯 ทำไมข้อนี้ถึงถูก:
🎯 ทำไมข้อนี้ถึงถูก: Acyclovir เป็นด่างอ่อนมาก ละลายใน anhydrous acetic acid (ตัวทำละลายอินทรีย์ที่ปราศจากน้ำ) และไทเทรตด้วย perchloric acid ในกรดอะซิติก ซึ่งเป็นปฏิกิริยาการไทเทรตกรด-เบสในตัวทำละลายที่ไม่ใช่น้ำ (Non-aqueous acid-base titration)
🔍 ข้ออื่นผิดเพราะอะไร:
• ข้อ ก. (Aqueous acid-base titration): การไทเทรตในน้ำไม่สามารถทำได้เนื่องจาก acyclovir เป็นเบสที่อ่อนเกินไปในน้ำ (leveling effect) และใช้ anhydrous acetic acid เป็นตัวทำละลาย
• ข้อ ค. (Precipitation titration): ไม่ใช่การไทเทรตตกตะกอน เช่น การใช้ AgNO3 ไทเทรตกับ halide
• ข้อ ง. (Redox titration): ปฏิกิริยานี้ไม่มีการถ่ายโอนอิเล็กตรอนระหว่างตัวรีดิวซ์และตัวออกซิไดซ์
• ข้อ จ. (Complexation titration): ไม่ใช่การเกิดสารประกอบเชิงซ้อน เช่น การไทเทรตด้วย EDTA</t>
        </is>
      </c>
      <c r="L42" s="186" t="n"/>
      <c r="M42" s="186" t="inlineStr">
        <is>
          <t>Titrations</t>
        </is>
      </c>
      <c r="N42" s="186" t="inlineStr">
        <is>
          <t>Acid-base titration</t>
        </is>
      </c>
      <c r="O42" s="185" t="inlineStr">
        <is>
          <t>Product</t>
        </is>
      </c>
      <c r="P42" s="186" t="inlineStr">
        <is>
          <t>[SOURCE: Mock Pharmtutor 2024 Set 1 ข้อ 98]</t>
        </is>
      </c>
      <c r="Q42" s="185" t="inlineStr">
        <is>
          <t>ข้อสอบจำลอง</t>
        </is>
      </c>
      <c r="R42" s="185" t="inlineStr">
        <is>
          <t>Mock Pharmtutor 2024</t>
        </is>
      </c>
      <c r="S42" s="185" t="n"/>
    </row>
    <row r="43" ht="24" customHeight="1" s="49">
      <c r="A43" s="185" t="n">
        <v>41</v>
      </c>
      <c r="B43" s="186" t="n"/>
      <c r="C43" s="186" t="inlineStr">
        <is>
          <t>จากสมการเคมีที่กำหนด เป็นการไทเทรตแบบใด: 2HNO3 + CaCO3 -&gt; Ca(NO3)2 + CO2 + H2O และ HNO3 (ส่วนที่เหลือ) + NaOH -&gt; NaNO3 + H2O</t>
        </is>
      </c>
      <c r="D43" s="186" t="n"/>
      <c r="E43" s="186" t="inlineStr">
        <is>
          <t>Direct acid-base titration</t>
        </is>
      </c>
      <c r="F43" s="186" t="inlineStr">
        <is>
          <t>Back acid-base titration</t>
        </is>
      </c>
      <c r="G43" s="186" t="inlineStr">
        <is>
          <t>Indirect acid-base titration</t>
        </is>
      </c>
      <c r="H43" s="186" t="inlineStr">
        <is>
          <t>Back precipitation titration</t>
        </is>
      </c>
      <c r="I43" s="186" t="inlineStr">
        <is>
          <t>Indirect precipitation titration</t>
        </is>
      </c>
      <c r="J43" s="185" t="inlineStr">
        <is>
          <t>2</t>
        </is>
      </c>
      <c r="K43" s="186" t="inlineStr">
        <is>
          <t>✅ คำตอบที่ถูกต้อง: ข้อ ข. Back acid-base titration
🎯 ทำไมข้อนี้ถึงถูก:
🎯 ทำไมข้อนี้ถึงถูก: CaCO3 ละลายน้ำยากและทำปฏิกิริยาช้า จึงเติมกรดมาตรฐาน HNO3 ปริมาณมากเกินพออย่างแม่นยำเพื่อทำปฏิกิริยาให้สมบูรณ์ จากนั้นนำกรด HNO3 ส่วนที่เหลือมาไทเทรตย้อนกลับด้วยสารละลายมาตรฐานเบส NaOH จึงเป็นการไทเทรตย้อนกลับแบบกรด-เบส (Back acid-base titration)
🔍 ข้ออื่นผิดเพราะอะไร:
• ข้อ ก. (Direct acid-base titration): การไทเทรตโดยตรงทำไม่ได้เพราะแคลเซียมคาร์บอเนตไม่ละลายน้ำและทำปฏิกิริยากับไทแทรนต์ได้ช้า
• ข้อ ค. (Indirect acid-base titration): การไทเทรตทางอ้อมต้องเปลี่ยนสารตัวอย่างเป็นสารชนิดใหม่ก่อนแล้วค่อยนำสารใหม่ไปไทเทรต
• ข้อ ง. (Back precipitation titration): ปฏิกิริยานี้ไม่ใช่ปฏิกิริยาการตกตะกอน แต่เป็นปฏิกิริยาสะเทินกรด-เบส
• ข้อ จ. (Indirect precipitation titration): ไม่ใช่การตกตะกอนและไม่มีการสร้างตะกอนเพื่อนำไปไทเทรตต่อ</t>
        </is>
      </c>
      <c r="L43" s="186" t="n"/>
      <c r="M43" s="186" t="inlineStr">
        <is>
          <t>Titrations</t>
        </is>
      </c>
      <c r="N43" s="186" t="inlineStr">
        <is>
          <t>Acid-base titration</t>
        </is>
      </c>
      <c r="O43" s="185" t="inlineStr">
        <is>
          <t>Product</t>
        </is>
      </c>
      <c r="P43" s="186" t="inlineStr">
        <is>
          <t>[SOURCE: Mock Pharmtutor 2024 Set 1 ข้อ 99]</t>
        </is>
      </c>
      <c r="Q43" s="185" t="inlineStr">
        <is>
          <t>ข้อสอบจำลอง</t>
        </is>
      </c>
      <c r="R43" s="185" t="inlineStr">
        <is>
          <t>Mock Pharmtutor 2024</t>
        </is>
      </c>
      <c r="S43" s="185" t="n"/>
    </row>
    <row r="44" ht="24" customHeight="1" s="49">
      <c r="A44" s="185" t="n">
        <v>42</v>
      </c>
      <c r="B44" s="186" t="n"/>
      <c r="C44" s="186" t="inlineStr">
        <is>
          <t>การวิเคราะห์ปริมาณ aspirin โดยใช้สารละลายมาตรฐาน NaOH ที่ทราบความเข้มข้นและปริมาตรแน่นอนที่มากเกินพอ จากนั้นไทเทรตหาปริมาณสารละลายมาตรฐาน NaOH ที่เหลือจากปฏิกิริยาด้วยสารละลายมาตรฐาน HCl ข้างต้นเป็นการไทเทรตแบบใด</t>
        </is>
      </c>
      <c r="D44" s="186" t="n"/>
      <c r="E44" s="186" t="inlineStr">
        <is>
          <t>Direct titration</t>
        </is>
      </c>
      <c r="F44" s="186" t="inlineStr">
        <is>
          <t>Back titration</t>
        </is>
      </c>
      <c r="G44" s="186" t="inlineStr">
        <is>
          <t>Indirect titration</t>
        </is>
      </c>
      <c r="H44" s="186" t="inlineStr">
        <is>
          <t>Potentiometric titration</t>
        </is>
      </c>
      <c r="I44" s="186" t="inlineStr">
        <is>
          <t>ผิดทุกข้อ</t>
        </is>
      </c>
      <c r="J44" s="185" t="inlineStr">
        <is>
          <t>2</t>
        </is>
      </c>
      <c r="K44" s="186" t="inlineStr">
        <is>
          <t>✅ คำตอบที่ถูกต้อง: ข้อ ข. Back titration
🎯 ทำไมข้อนี้ถึงถูก:
🎯 ทำไมข้อนี้ถึงถูก: Back titration คือเทคนิคการไทเทรตย้อนกลับโดยเติมสารละลายมาตรฐานชนิดแรกปริมาณมากเกินพอเข้าทำปฏิกิริยากับสารตัวอย่างจนสมบูรณ์ จากนั้นจึงนำสารละลายมาตรฐานส่วนที่เหลือมาไทเทรตหาปริมาณด้วยสารละลายมาตรฐานชนิดที่สอง
🔍 ข้ออื่นผิดเพราะอะไร:
• ข้อ ก.: Direct titration คือการนำสารละลายมาตรฐานมาไทเทรตทำปฏิกิริยากับสารตัวอย่างโดยตรงจนถึงจุดยุติโดยไม่มีการเติมสารเกินพอ
• ข้อ ค.: Indirect titration คือการให้สารตัวอย่างทำปฏิกิริยาเกิดเป็นสารตัวกลางตัวใหม่ในสัดส่วนสมมูล แล้วนำสารใหม่นั้นไปไทเทรตต่อ
• ข้อ ง.: Potentiometric titration เป็นวิธีตรวจวัดจุดยุติโดยอาศัยการวัดความต่างศักย์ไฟฟ้า ไม่ใช่ขั้นตอนปฏิกิริยาการไทเทรตย้อนกลับ
• ข้อ จ.: ไม่ถูกต้อง เนื่องจากข้อ ข. (Back titration) เป็นคำจำกัดความที่ถูกต้องตรงตามหลักการ</t>
        </is>
      </c>
      <c r="L44" s="186" t="n"/>
      <c r="M44" s="186" t="inlineStr">
        <is>
          <t>Titrations</t>
        </is>
      </c>
      <c r="N44" s="186" t="inlineStr">
        <is>
          <t>Acid-base titration</t>
        </is>
      </c>
      <c r="O44" s="185" t="inlineStr">
        <is>
          <t>Product</t>
        </is>
      </c>
      <c r="P44" s="186" t="inlineStr">
        <is>
          <t>[SOURCE: Mock Pharmtutor 2024 Set 2 ข้อ 93] MCQ ธ.ค. 66</t>
        </is>
      </c>
      <c r="Q44" s="185" t="inlineStr">
        <is>
          <t>ข้อสอบจำลอง</t>
        </is>
      </c>
      <c r="R44" s="185" t="inlineStr">
        <is>
          <t>Mock Pharmtutor 2024</t>
        </is>
      </c>
      <c r="S44" s="185" t="n"/>
    </row>
    <row r="45" ht="24" customHeight="1" s="49">
      <c r="A45" s="185" t="n">
        <v>43</v>
      </c>
      <c r="B45" s="186" t="n"/>
      <c r="C45" s="186" t="inlineStr">
        <is>
          <t>จากปฏิกิริยาการหาปริมาณ Ferrous(II) ด้วยวิธีการไทเทรตที่กำหนดให้ ข้อใดคือชนิดของการไทเทรตที่ถูกต้อง 2FeSO4 + 2Ce(SO4)2 -&gt; Fe2(SO4)3 + Ce2(SO4)3</t>
        </is>
      </c>
      <c r="D45" s="186" t="n"/>
      <c r="E45" s="186" t="inlineStr">
        <is>
          <t>Complexometric titration</t>
        </is>
      </c>
      <c r="F45" s="186" t="inlineStr">
        <is>
          <t>Acid-base titration</t>
        </is>
      </c>
      <c r="G45" s="186" t="inlineStr">
        <is>
          <t>Precipitation titration</t>
        </is>
      </c>
      <c r="H45" s="186" t="inlineStr">
        <is>
          <t>Redox titration</t>
        </is>
      </c>
      <c r="I45" s="186" t="inlineStr">
        <is>
          <t>ไม่มีข้อใดถูก</t>
        </is>
      </c>
      <c r="J45" s="185" t="inlineStr">
        <is>
          <t>4</t>
        </is>
      </c>
      <c r="K45" s="186" t="inlineStr">
        <is>
          <t>✅ คำตอบที่ถูกต้อง: ข้อ ง. Redox titration
🎯 ทำไมข้อนี้ถึงถูก:
🎯 ทำไมข้อนี้ถึงถูก: ปฏิกิริยานี้มีการถ่ายโอนอิเล็กตรอนระหว่าง Fe(II) ซึ่งถูกออกซิไดซ์กลายเป็น Fe(III) และ Ce(IV) ซึ่งถูกรีดิวซ์กลายเป็น Ce(III) จึงเป็นการไทเทรตแบบออกซิเดชัน-รีดักชัน (Redox titration หรือ Cerimetry)
🔍 ข้ออื่นผิดเพราะอะไร:
• ข้อ ก.: Complexometric titration คือการไทเทรตที่เกิดสารเชิงซ้อนระหว่างคีเลตลิแกนด์กับไอออนโลหะ เช่น การใช้ EDTA ไทเทรตหา Ca2+
• ข้อ ข.: Acid-base titration คือการไทเทรตที่มีการถ่ายโอนโปรตอน (H+) ระหว่างกรดและเบส
• ข้อ ค.: Precipitation titration คือการไทเทรตที่ทำให้เกิดตะกอนไม่ละลายน้ำ เช่น การไทเทรตด้วยซิลเวอร์ไนเตรต (Argentometry)
• ข้อ จ.: ไม่ถูกต้อง เนื่องจากข้อ ง. (Redox titration) เป็นคำตอบที่ถูกต้องตามหลักเคมีวิเคราะห์</t>
        </is>
      </c>
      <c r="L45" s="186" t="n"/>
      <c r="M45" s="186" t="inlineStr">
        <is>
          <t>Titrations</t>
        </is>
      </c>
      <c r="N45" s="186" t="inlineStr">
        <is>
          <t>Redox titration</t>
        </is>
      </c>
      <c r="O45" s="185" t="inlineStr">
        <is>
          <t>Product</t>
        </is>
      </c>
      <c r="P45" s="186" t="inlineStr">
        <is>
          <t>[SOURCE: Mock Pharmtutor 2024 Set 2 ข้อ 94] MCQ ธ.ค. 66</t>
        </is>
      </c>
      <c r="Q45" s="185" t="inlineStr">
        <is>
          <t>ข้อสอบจำลอง</t>
        </is>
      </c>
      <c r="R45" s="185" t="inlineStr">
        <is>
          <t>Mock Pharmtutor 2024</t>
        </is>
      </c>
      <c r="S45" s="185" t="n"/>
    </row>
    <row r="46" ht="24" customHeight="1" s="49">
      <c r="A46" s="185" t="n">
        <v>44</v>
      </c>
      <c r="B46" s="186" t="n"/>
      <c r="C46" s="186" t="inlineStr">
        <is>
          <t>การตรวจหาปริมาณน้ำในวัตถุดิบตัวยา Ferrous Sulfate Heptahydrate (FeSO4 · 7H2O) ต้องใช้วิธีทดสอบใดตามข้อกำหนดเภสัชตำรับ</t>
        </is>
      </c>
      <c r="D46" s="186" t="n"/>
      <c r="E46" s="186" t="inlineStr">
        <is>
          <t>Karl Fischer titration</t>
        </is>
      </c>
      <c r="F46" s="186" t="inlineStr">
        <is>
          <t>Loss on drying (LOD)</t>
        </is>
      </c>
      <c r="G46" s="186" t="inlineStr">
        <is>
          <t>Gas chromatography</t>
        </is>
      </c>
      <c r="H46" s="186" t="inlineStr">
        <is>
          <t>High performance liquid chromatography (HPLC)</t>
        </is>
      </c>
      <c r="I46" s="186" t="inlineStr">
        <is>
          <t>Refractometry</t>
        </is>
      </c>
      <c r="J46" s="185" t="inlineStr">
        <is>
          <t>1</t>
        </is>
      </c>
      <c r="K46" s="186" t="inlineStr">
        <is>
          <t>✅ คำตอบที่ถูกต้อง: ข้อ ก. Karl Fischer titration
🎯 ทำไมข้อนี้ถึงถูก:
🎯 ทำไมข้อนี้ถึงถูก: Ferrous Sulfate Heptahydrate มีน้ำผลึก (bound water) ในโครงสร้างโมเลกุลถึง 7 โมเลกุล การหาปริมาณน้ำต้องใช้ Karl Fischer titration ซึ่งทำปฏิกิริยาเคมีกับโมเลกุลน้ำโดยตรงตาม USP &lt;921&gt; Water Determination
🔍 ข้ออื่นผิดเพราะอะไร:
• ข้อ ข.: Loss on drying (LOD) ใช้ความร้อนระเหยความชื้น ซึ่งสำหรับเกลือ heptahydrate ความร้อนสูงจะทำให้ตัวยาเกิด decomposition และ oxidation ของ Fe2+ ก่อนที่น้ำผลึกจะหลุดหมด ทำให้ผลวิเคราะห์คลาดเคลื่อน
• ข้อ ค.: Gas chromatography ไม่ใช่วิธีมาตรฐานทั่วไปในการตรวจหาปริมาณน้ำผลึกของเกลืออนินทรีย์ชนิดนี้
• ข้อ ง.: High performance liquid chromatography (HPLC) ใช้สำหรับการแยกและวิเคราะห์สารอินทรีย์ ไม่ใช่วิธีวัด water content
• ข้อ จ.: Refractometry ใช้วัดดัชนีหักเหของแสงในสารละลาย ไม่สามารถวัดปริมาณน้ำในโครงสร้างผลึกได้</t>
        </is>
      </c>
      <c r="L46" s="186" t="n"/>
      <c r="M46" s="186" t="inlineStr">
        <is>
          <t>Titrations</t>
        </is>
      </c>
      <c r="N46" s="186" t="inlineStr">
        <is>
          <t>Equilibrium &amp; Stoichiometry</t>
        </is>
      </c>
      <c r="O46" s="185" t="inlineStr">
        <is>
          <t>Product</t>
        </is>
      </c>
      <c r="P46" s="186" t="inlineStr">
        <is>
          <t>[SOURCE: ข้อสอบจริง PLE CC1 (Product) ปี 2567 ข้อ 7] [RECONSTRUCTED: ปรับแต่งและเติมเต็มบริบทโจทย์และตัวเลือก ค-จ ให้สมบูรณ์ตามแนวข้อสอบจริง]</t>
        </is>
      </c>
      <c r="Q46" s="185" t="inlineStr">
        <is>
          <t>ข้อสอบจริง</t>
        </is>
      </c>
      <c r="R46" s="185" t="inlineStr">
        <is>
          <t>2567</t>
        </is>
      </c>
      <c r="S46" s="185" t="n"/>
    </row>
    <row r="47" ht="24" customHeight="1" s="49">
      <c r="A47" s="185" t="n">
        <v>45</v>
      </c>
      <c r="B47" s="186" t="n"/>
      <c r="C47" s="186" t="inlineStr">
        <is>
          <t>ตามเภสัชตำรับ USP และ BP ใน Monograph การหาปริมาณตัวยาสำคัญ (Assay) ของ Aspirin กำหนดให้นำตัวอย่างยาต้มกับสารละลายมาตรฐาน Sodium hydroxide (NaOH) ที่มากเกินพอ จากนั้นนำด่างที่เหลือมาไตเตรทกับสารละลายมาตรฐาน Sulfuric acid (H2SO4) โดยใช้ Phenolphthalein เป็นอินดิเคเตอร์ กระบวนการวิเคราะห์ดังกล่าวจัดเป็นรูปแบบการไตเตรทในข้อใด</t>
        </is>
      </c>
      <c r="D47" s="186" t="n"/>
      <c r="E47" s="186" t="inlineStr">
        <is>
          <t>Direct titration</t>
        </is>
      </c>
      <c r="F47" s="186" t="inlineStr">
        <is>
          <t>Residual titration (Back titration)</t>
        </is>
      </c>
      <c r="G47" s="186" t="inlineStr">
        <is>
          <t>Complexometric titration</t>
        </is>
      </c>
      <c r="H47" s="186" t="inlineStr">
        <is>
          <t>Precipitation titration</t>
        </is>
      </c>
      <c r="I47" s="186" t="inlineStr">
        <is>
          <t>Non-aqueous titration</t>
        </is>
      </c>
      <c r="J47" s="185" t="inlineStr">
        <is>
          <t>2</t>
        </is>
      </c>
      <c r="K47" s="186" t="inlineStr">
        <is>
          <t>✅ คำตอบที่ถูกต้อง: ข้อ ข. Residual titration (Back titration)
🎯 ทำไมข้อนี้ถึงถูก:
🎯 ทำไมข้อนี้ถึงถูก: ตามเภสัชตำรับ USP/BP การวิเคราะห์หาปริมาณ Aspirin อาศัยการทำปฏิกิริยาสะพอนิฟิเคชัน (Saponification/Ester hydrolysis) โดยเติมสารละลายมาตรฐาน NaOH ในปริมาณที่มากเกินพอ (excess) และต้มให้เกิดการไฮโดรไลซ์เอสเทอร์ได้อย่างสมบูรณ์ จากนั้นจึงนำปริมาณ NaOH ส่วนเกินที่เหลือมาไตเตรทกลับ (back titration) ด้วยสารละลายมาตรฐานกรด H2SO4 หรือ HCl โดยใช้ Phenolphthalein เป็น indicator จึงจัดเป็น Residual titration
🔍 ข้ออื่นผิดเพราะอะไร:
• ข้อ ก.: Direct titration เป็นการหยด titrant ลงไปทำปฏิกิริยากับสารที่ต้องการวิเคราะห์โดยตรงจนถึงจุดยุติโดยไม่มีการเติมสารละลายมาตรฐานส่วนเกินไปต้มย่อยก่อน
• ข้อ ค.: Complexometric titration เป็นการไตเตรทระหว่าง metal ion กับ chelating agent เช่น EDTA ไม่ได้ใช้สำหรับวิเคราะห์ ester hydrolysis ของ Aspirin
• ข้อ ง.: Precipitation titration เป็นการไตเตรทที่เกิดตะกอนที่ไม่ละลายน้ำ เช่น การหาปริมาณ halide ด้วย AgNO3 ไม่เกี่ยวข้องกับปฏิกิริยากรด-เบสของ Aspirin
• ข้อ จ.: Non-aqueous titration เป็นการไตเตรทในตัวทำละลายที่ไม่ใช่น้ำ นิยมใช้สำหรับวิเคราะห์สารที่เป็นกรดหรือเบสที่อ่อนมากๆ ในตัวกลางน้ำ</t>
        </is>
      </c>
      <c r="L47" s="186" t="n"/>
      <c r="M47" s="186" t="inlineStr">
        <is>
          <t>Titrations</t>
        </is>
      </c>
      <c r="N47" s="186" t="inlineStr">
        <is>
          <t>Acid-base titration</t>
        </is>
      </c>
      <c r="O47" s="185" t="inlineStr">
        <is>
          <t>Product</t>
        </is>
      </c>
      <c r="P47" s="186" t="inlineStr">
        <is>
          <t>[SOURCE: ข้อสอบจริง PLE CC1 (Product) ปี 2566 Day 1 ข้อ 23]</t>
        </is>
      </c>
      <c r="Q47" s="185" t="inlineStr">
        <is>
          <t>ข้อสอบจริง</t>
        </is>
      </c>
      <c r="R47" s="185" t="inlineStr">
        <is>
          <t>2566</t>
        </is>
      </c>
      <c r="S47" s="185" t="n"/>
    </row>
    <row r="48" ht="24" customHeight="1" s="49">
      <c r="A48" s="185" t="n">
        <v>46</v>
      </c>
      <c r="B48" s="186" t="n"/>
      <c r="C48" s="186" t="inlineStr">
        <is>
          <t>ในการวิเคราะห์หาปริมาณตัวยาทางเคมีตามปฏิกิริยาเคมี: Ce4+ + Fe2+ -&gt; Ce3+ + Fe3+ การวิเคราะห์นี้จัดเป็นการไตเตรทประเภทใด</t>
        </is>
      </c>
      <c r="D48" s="186" t="n"/>
      <c r="E48" s="186" t="inlineStr">
        <is>
          <t>Acid-base titration</t>
        </is>
      </c>
      <c r="F48" s="186" t="inlineStr">
        <is>
          <t>Redox titration (Cerimetry)</t>
        </is>
      </c>
      <c r="G48" s="186" t="inlineStr">
        <is>
          <t>Complexometric titration</t>
        </is>
      </c>
      <c r="H48" s="186" t="inlineStr">
        <is>
          <t>Precipitation titration</t>
        </is>
      </c>
      <c r="I48" s="186" t="inlineStr">
        <is>
          <t>Non-aqueous titration</t>
        </is>
      </c>
      <c r="J48" s="185" t="inlineStr">
        <is>
          <t>2</t>
        </is>
      </c>
      <c r="K48" s="186" t="inlineStr">
        <is>
          <t>✅ คำตอบที่ถูกต้อง: ข้อ ข. Redox titration (Cerimetry)
🎯 ทำไมข้อนี้ถึงถูก:
🎯 ทำไมข้อนี้ถึงถูก: ปฏิกิริยาระหว่าง Ce4+ (ceric ion) และ Fe2+ (ferrous ion) มีการถ่ายโอนอิเล็กตรอนระหว่างสาร โดย Ce4+ ทำหน้าที่เป็น oxidizing agent รับ 1 อิเล็กตรอนกลายเป็น Ce3+ (เกิดปฏิกิริยา reduction) และ Fe2+ ถูก oxidize เสีย 1 อิเล็กตรอนกลายเป็น Fe3+ (เกิดปฏิกิริยา oxidation) จึงจัดเป็นการไตเตรทแบบปฏิกิริยาออกซิเดชัน-รีดักชัน หรือ Redox titration
🔍 ข้ออื่นผิดเพราะอะไร:
• ข้อ ก.: Acid-base titration เป็นปฏิกิริยาการถ่ายโอนโปรตอน (H+) ระหว่างกรดและเบส ไม่เกี่ยวข้องกับการเปลี่ยนแปลง oxidation number ของ metal ions
• ข้อ ค.: Complexometric titration เป็นการเกิดสารประกอบเชิงซ้อน (chelate) ระหว่าง metal ion กับ ligand เช่น EDTA โดยไม่มีการเปลี่ยนแปลง oxidation state ของไอออน
• ข้อ ง.: Precipitation titration เป็นปฏิกิริยาการรวมตัวกันของไอออนเกิดเป็นตะกอนที่ไม่ละลายน้ำ เช่น ปฏิกิริยาระหว่าง Ag+ และ Cl- เกิดเป็น AgCl
• ข้อ จ.: Non-aqueous titration เป็นการไตเตรทกรด-เบสในตัวทำละลายอินทรีย์เพื่อเพิ่มความแรงของกรดหรือเบสที่อ่อนมากในน้ำ</t>
        </is>
      </c>
      <c r="L48" s="186" t="n"/>
      <c r="M48" s="186" t="inlineStr">
        <is>
          <t>Titrations</t>
        </is>
      </c>
      <c r="N48" s="186" t="inlineStr">
        <is>
          <t>Redox titration</t>
        </is>
      </c>
      <c r="O48" s="185" t="inlineStr">
        <is>
          <t>Product</t>
        </is>
      </c>
      <c r="P48" s="186" t="inlineStr">
        <is>
          <t>[SOURCE: ข้อสอบจริง PLE CC1 (Product) ปี 2566 Day 1 ข้อ 24] [RECONSTRUCTED: ปรับแต่งและเติมเต็มบริบทโจทย์เพื่อความสมบูรณ์]</t>
        </is>
      </c>
      <c r="Q48" s="185" t="inlineStr">
        <is>
          <t>ข้อสอบจริง</t>
        </is>
      </c>
      <c r="R48" s="185" t="inlineStr">
        <is>
          <t>2566</t>
        </is>
      </c>
      <c r="S48" s="185" t="n"/>
    </row>
    <row r="49" ht="24" customHeight="1" s="49">
      <c r="A49" s="185" t="n">
        <v>47</v>
      </c>
      <c r="B49" s="186" t="n"/>
      <c r="C49" s="186" t="inlineStr">
        <is>
          <t>ตาม Monograph การวิเคราะห์หาปริมาณ Potassium chloride (KCl) ในเภสัชตำรับที่ใช้วิธีไตเตรทด้วยสารละลายมาตรฐาน Silver nitrate (AgNO3) โดยมี Eosin Y เป็นอินดิเคเตอร์ จัดเป็นการไตเตรทประเภทใด</t>
        </is>
      </c>
      <c r="D49" s="186" t="n"/>
      <c r="E49" s="186" t="inlineStr">
        <is>
          <t>Acid-base titration</t>
        </is>
      </c>
      <c r="F49" s="186" t="inlineStr">
        <is>
          <t>Precipitation titration (Argentometric titration)</t>
        </is>
      </c>
      <c r="G49" s="186" t="inlineStr">
        <is>
          <t>Complexometric titration</t>
        </is>
      </c>
      <c r="H49" s="186" t="inlineStr">
        <is>
          <t>Redox titration</t>
        </is>
      </c>
      <c r="I49" s="186" t="inlineStr">
        <is>
          <t>Non-aqueous titration</t>
        </is>
      </c>
      <c r="J49" s="185" t="inlineStr">
        <is>
          <t>2</t>
        </is>
      </c>
      <c r="K49" s="186" t="inlineStr">
        <is>
          <t>✅ คำตอบที่ถูกต้อง: ข้อ ข. Precipitation titration (Argentometric titration)
🎯 ทำไมข้อนี้ถึงถูก:
🎯 ทำไมข้อนี้ถึงถูก: การหาปริมาณ Potassium chloride (KCl) ด้วยสารละลายมาตรฐาน Silver nitrate (AgNO3) โดยใช้ Eosin Y เป็น indicator จัดเป็นการไตเตรทแบบเกิดตะกอน (Precipitation titration หรือ Argentometric titration) ด้วยวิธี Fajans method ซึ่ง Ag+ ทำปฏิกิริยากับ Cl- เกิดเป็นตะกอนสีขาวของ AgCl และเมื่อถึงจุดยุติ Eosin Y จะถูกดูดซับบนผิวตะกอนทำให้เกิดการเปลี่ยนสี
🔍 ข้ออื่นผิดเพราะอะไร:
• ข้อ ก.: Acid-base titration เป็นการถ่ายโอนโปรตอนระหว่างกรดและเบส ไม่ได้เกี่ยวข้องกับการเกิดตะกอนเกลือเงิน
• ข้อ ค.: Complexometric titration เป็นการเกิดสารประกอบเชิงซ้อนระหว่าง metal ion กับ chelating agent เช่น EDTA
• ข้อ ง.: Redox titration เป็นปฏิกิริยาการถ่ายโอนอิเล็กตรอนระหว่างสารตัวให้อิเล็กตรอนและสารรับอิเล็กตรอน
• ข้อ จ.: Non-aqueous titration เป็นการไตเตรทกรด-เบสในตัวทำละลายอินทรีย์สำหรับกรดหรือเบสที่อ่อนมาก</t>
        </is>
      </c>
      <c r="L49" s="186" t="n"/>
      <c r="M49" s="186" t="inlineStr">
        <is>
          <t>Titrations</t>
        </is>
      </c>
      <c r="N49" s="186" t="inlineStr">
        <is>
          <t>Precipitation titration</t>
        </is>
      </c>
      <c r="O49" s="185" t="inlineStr">
        <is>
          <t>Product</t>
        </is>
      </c>
      <c r="P49" s="186" t="inlineStr">
        <is>
          <t>[SOURCE: ข้อสอบจริง PLE CC1 (Product) ปี 2566 Day 2 ข้อ 88]</t>
        </is>
      </c>
      <c r="Q49" s="185" t="inlineStr">
        <is>
          <t>ข้อสอบจริง</t>
        </is>
      </c>
      <c r="R49" s="185" t="inlineStr">
        <is>
          <t>2566</t>
        </is>
      </c>
      <c r="S49" s="185" t="n"/>
    </row>
    <row r="50" ht="24" customHeight="1" s="49">
      <c r="A50" s="185" t="n">
        <v>48</v>
      </c>
      <c r="B50" s="186" t="n"/>
      <c r="C50" s="186" t="inlineStr">
        <is>
          <t>การหาปริมาณ Chloride ion (Cl-) ในน้ำเกลือ โดยเติมสารละลายมาตรฐาน Silver nitrate (AgNO3) ในปริมาณที่มากเกินพอ จากนั้นนำ Ag+ ส่วนที่เหลือไปไตเตรตกลับด้วย Ammonium thiocyanate โดยใช้ Ferric ion (Fe3+) เป็นอินดิเคเตอร์ จัดเป็นวิธีการไตเตรตแบบใด</t>
        </is>
      </c>
      <c r="D50" s="186" t="n"/>
      <c r="E50" s="186" t="inlineStr">
        <is>
          <t>Direct titration</t>
        </is>
      </c>
      <c r="F50" s="186" t="inlineStr">
        <is>
          <t>Indirect titration</t>
        </is>
      </c>
      <c r="G50" s="186" t="inlineStr">
        <is>
          <t>Back titration</t>
        </is>
      </c>
      <c r="H50" s="186" t="inlineStr">
        <is>
          <t>Differentiating titration</t>
        </is>
      </c>
      <c r="I50" s="186" t="inlineStr">
        <is>
          <t>Redox titration</t>
        </is>
      </c>
      <c r="J50" s="185" t="inlineStr">
        <is>
          <t>3</t>
        </is>
      </c>
      <c r="K50" s="186" t="inlineStr">
        <is>
          <t>✅ คำตอบที่ถูกต้อง: ข้อ ค. Back titration
🎯 ทำไมข้อนี้ถึงถูก:
🎯 ทำไมข้อนี้ถึงถูก: วิธีของ Volhard จัดเป็นการไตเตรตแบบย้อนกลับ (Back titration หรือ Residual titration) ในกลุ่ม Precipitation titration โดยเติมมาตรฐาน AgNO3 ในปริมาณที่ทราบแน่นอนและมากเกินพอเพื่อทำปฏิกิริยากับ Cl- ให้ตกตะกอนเป็น AgCl ทั้งหมด แล้วจึงไตเตรต Ag+ ที่เหลือด้วยมาตรฐาน KSCN หรือ NH4SCN โดยมี Fe3+ เป็นอินดิเคเตอร์บอกจุดยุติเมื่อเกิดสารเชิงซ้อนสีแดงของ FeSCN2+
🔍 ข้ออื่นผิดเพราะอะไร:
• ข้อ ก.: Direct titration เป็นการหยดสารละลายมาตรฐานลงไปทำปฏิกิริยากับสารที่ต้องการวิเคราะห์โดยตรง เช่น วิธี Mohr titration
• ข้อ ข.: Indirect titration เป็นการเปลี่ยนสารที่ต้องการวิเคราะห์ให้อยู่ในรูปสารอื่นก่อนนำไปไตเตรต เช่น Iodometry แต่การเติมสารมาตรฐานเกินพอแล้วไตเตรตส่วนที่เหลือจัดเป็น Back titration โดยเฉพาะ
• ข้อ ง.: Differentiating titration เป็นเทคนิคการไตเตรตกรดหรือเบสผสมที่มีความแรงต่างกันในตัวทำละลายชนิด Non-aqueous
• ข้อ จ.: Redox titration เป็นการไตเตรตที่เกี่ยวข้องกับการถ่ายโอนอิเล็กตรอน (Oxidation-Reduction) ไม่ใช่ปฏิกิริยาการเกิดตะกอน</t>
        </is>
      </c>
      <c r="L50" s="186" t="n"/>
      <c r="M50" s="186" t="inlineStr">
        <is>
          <t>Titrations</t>
        </is>
      </c>
      <c r="N50" s="186" t="inlineStr">
        <is>
          <t>Precipitation titration</t>
        </is>
      </c>
      <c r="O50" s="185" t="inlineStr">
        <is>
          <t>Product</t>
        </is>
      </c>
      <c r="P50" s="186" t="inlineStr">
        <is>
          <t>[SOURCE: ข้อสอบจริง PLE CC1 (Product) ปี 2564 ข้อ 4]</t>
        </is>
      </c>
      <c r="Q50" s="185" t="inlineStr">
        <is>
          <t>ข้อสอบจริง</t>
        </is>
      </c>
      <c r="R50" s="185" t="inlineStr">
        <is>
          <t>2564</t>
        </is>
      </c>
      <c r="S50" s="185" t="n"/>
    </row>
    <row r="51" ht="24" customHeight="1" s="49">
      <c r="A51" s="185" t="n">
        <v>49</v>
      </c>
      <c r="B51" s="186" t="n"/>
      <c r="C51" s="186" t="inlineStr">
        <is>
          <t>การหาปริมาณ Ferrous sulfate ในตำรับ Ferrous Sulfate Tablets USP โดยการไตเตรตด้วยสารละลายมาตรฐาน Ceric sulfate และใช้ Orthophenanthroline เป็นอินดิเคเตอร์ จัดเป็นปฏิกิริยาการวิเคราะห์ชนิดใด</t>
        </is>
      </c>
      <c r="D51" s="186" t="n"/>
      <c r="E51" s="186" t="inlineStr">
        <is>
          <t>Aqueous acid-base titration</t>
        </is>
      </c>
      <c r="F51" s="186" t="inlineStr">
        <is>
          <t>Non-aqueous acid-base titration</t>
        </is>
      </c>
      <c r="G51" s="186" t="inlineStr">
        <is>
          <t>Precipitation titration</t>
        </is>
      </c>
      <c r="H51" s="186" t="inlineStr">
        <is>
          <t>Complexometric titration</t>
        </is>
      </c>
      <c r="I51" s="186" t="inlineStr">
        <is>
          <t>Redox titration</t>
        </is>
      </c>
      <c r="J51" s="185" t="inlineStr">
        <is>
          <t>5</t>
        </is>
      </c>
      <c r="K51" s="186" t="inlineStr">
        <is>
          <t>✅ คำตอบที่ถูกต้อง: ข้อ จ. Redox titration
🎯 ทำไมข้อนี้ถึงถูก:
🎯 ทำไมข้อนี้ถึงถูก: การไตเตรตระหว่าง Ferrous ion (Fe2+) กับ Ceric ion (Ce4+) เป็นปฏิกิริยา Oxidation-Reduction (Redox titration) โดย Fe2+ จะถูกออกซิไดซ์กลายเป็น Fe3+ ขณะที่ Ce4+ จะถูกรีดิวซ์กลายเป็น Ce3+ และใช้อินดิเคเตอร์ Orthophenanthroline (Ferroin) ซึ่งจะเปลี่ยนสีจากสีแดงส้มเป็นสีฟ้าอ่อนที่จุดยุติ
🔍 ข้ออื่นผิดเพราะอะไร:
• ข้อ ก.: Aqueous acid-base titration เกี่ยวข้องกับการถ่ายโอนโปรตอน (H+) ในตัวกลางที่เป็นน้ำ ไม่ใช่การถ่ายโอนอิเล็กตรอน
• ข้อ ข.: Non-aqueous acid-base titration เป็นการไตเตรตกรดอ่อนหรือเบสอ่อนมากในตัวทำละลายอินทรีย์ปราศจากน้ำ
• ข้อ ค.: Precipitation titration อาศัยการเกิดตะกอนที่ละลายน้ำได้น้อย เช่น การไตเตรตเกลือเฮไลด์ด้วยสารละลายซิลเวอร์ไนเตรต
• ข้อ ง.: Complexometric titration เป็นการเกิดสารประกอบเชิงซ้อนที่เสถียรระหว่างไอออนโลหะกับลิแกนด์ เช่น EDTA</t>
        </is>
      </c>
      <c r="L51" s="186" t="n"/>
      <c r="M51" s="186" t="inlineStr">
        <is>
          <t>Titrations</t>
        </is>
      </c>
      <c r="N51" s="186" t="inlineStr">
        <is>
          <t>Redox titration</t>
        </is>
      </c>
      <c r="O51" s="185" t="inlineStr">
        <is>
          <t>Product</t>
        </is>
      </c>
      <c r="P51" s="186" t="inlineStr">
        <is>
          <t>[SOURCE: ข้อสอบจริง PLE CC1 (Product) ปี 2564 ข้อ 11]</t>
        </is>
      </c>
      <c r="Q51" s="185" t="inlineStr">
        <is>
          <t>ข้อสอบจริง</t>
        </is>
      </c>
      <c r="R51" s="185" t="inlineStr">
        <is>
          <t>2564</t>
        </is>
      </c>
      <c r="S51" s="185" t="n"/>
    </row>
    <row r="52" ht="24" customHeight="1" s="49">
      <c r="A52" s="185" t="n">
        <v>50</v>
      </c>
      <c r="B52" s="186" t="n"/>
      <c r="C52" s="186" t="inlineStr">
        <is>
          <t>ในการตรวจหาปริมาณตัวยาสำคัญของวัตถุดิบ Ibuprofen ตามมาตรฐานเภสัชตำรับ USP โดยละลายตัวยาในเอทานอลแล้วนำไปไตเตรตด้วยสารละลายมาตรฐาน Sodium hydroxide ข้อใดเป็นอินดิเคเตอร์ที่เหมาะสมที่สุดในการบอกจุดยุติ</t>
        </is>
      </c>
      <c r="D52" s="186" t="n"/>
      <c r="E52" s="186" t="inlineStr">
        <is>
          <t>Phenolphthalein</t>
        </is>
      </c>
      <c r="F52" s="186" t="inlineStr">
        <is>
          <t>Methyl orange</t>
        </is>
      </c>
      <c r="G52" s="186" t="inlineStr">
        <is>
          <t>Methyl red</t>
        </is>
      </c>
      <c r="H52" s="186" t="inlineStr">
        <is>
          <t>Bromocresol green</t>
        </is>
      </c>
      <c r="I52" s="186" t="inlineStr">
        <is>
          <t>Eriochrome Black T</t>
        </is>
      </c>
      <c r="J52" s="185" t="inlineStr">
        <is>
          <t>1</t>
        </is>
      </c>
      <c r="K52" s="186" t="inlineStr">
        <is>
          <t>✅ คำตอบที่ถูกต้อง: ข้อ ก. Phenolphthalein
🎯 ทำไมข้อนี้ถึงถูก:
🎯 ทำไมข้อนี้ถึงถูก: Ibuprofen เป็นกรดอินทรีย์อ่อน (Weak acid มี pKa ประมาณ 4.4) เมื่อละลายในเอทานอลและไตเตรตด้วยเบสแก่ Sodium hydroxide จุดสมมูล (Equivalence point) จะมีสภาวะความเป็นด่างอ่อน (pH ประมาณ 8 ถึง 10) จึงต้องเลือกใช้อินดิเคเตอร์ Phenolphthalein ซึ่งเปลี่ยนสีจากไม่มีสีเป็นสีชมพูอ่อนในช่วง pH 8.2 ถึง 10.0 ตาม USP Monograph
🔍 ข้ออื่นผิดเพราะอะไร:
• ข้อ ข.: Methyl orange เปลี่ยนสีในช่วงกรด (pH 3.1 ถึง 4.4) ใช้สำหรับการไตเตรตเบสอ่อนด้วยกรดแก่
• ข้อ ค.: Methyl red เปลี่ยนสีในช่วง pH 4.4 ถึง 6.2 ซึ่งจุดยุติจะเกิดขึ้นก่อนถึงจุดสมมูลที่แท้จริงของการไตเตรตกรดอ่อน
• ข้อ ง.: Bromocresol green เปลี่ยนสีในช่วง pH 3.8 ถึง 5.4
• ข้อ จ.: Eriochrome Black T เป็นอินดิเคเตอร์โลหะสำหรับ Complexometric titration</t>
        </is>
      </c>
      <c r="L52" s="186" t="n"/>
      <c r="M52" s="186" t="inlineStr">
        <is>
          <t>Titrations</t>
        </is>
      </c>
      <c r="N52" s="186" t="inlineStr">
        <is>
          <t>Acid-base titration</t>
        </is>
      </c>
      <c r="O52" s="185" t="inlineStr">
        <is>
          <t>Product</t>
        </is>
      </c>
      <c r="P52" s="186" t="inlineStr">
        <is>
          <t>[SOURCE: ข้อสอบจริง PLE CC1 (Product) ปี 2564 ข้อ 55]</t>
        </is>
      </c>
      <c r="Q52" s="185" t="inlineStr">
        <is>
          <t>ข้อสอบจริง</t>
        </is>
      </c>
      <c r="R52" s="185" t="inlineStr">
        <is>
          <t>2564</t>
        </is>
      </c>
      <c r="S52" s="185" t="n"/>
    </row>
    <row r="53" ht="24" customHeight="1" s="49">
      <c r="A53" s="185" t="n">
        <v>51</v>
      </c>
      <c r="B53" s="186" t="n"/>
      <c r="C53" s="186" t="inlineStr">
        <is>
          <t>จากข้อกำหนดในเภสัชตำรับหัวข้อการหาปริมาณ Aspirin ระบุว่า นำตัวยา 1.5 กรัมใส่ในขวดรูปชมพู่ เติม 0.5 N Sodium hydroxide ปริมาตร 50.0 มล. ต้มเบาๆ 10 นาที เติม Phenolphthalein TS แล้วนำไปไตเตรต Sodium hydroxide ส่วนที่เหลือด้วย 0.5 N Sulfuric acid อยากทราบว่าวิธีดังกล่าวจัดเป็นการไตเตรตชนิดใดและใช้สารใดเป็น Titrant บอกผลสุดท้าย</t>
        </is>
      </c>
      <c r="D53" s="186" t="inlineStr">
        <is>
          <t>cc1_product/image80.png</t>
        </is>
      </c>
      <c r="E53" s="186" t="inlineStr">
        <is>
          <t>Direct titration โดยมี Sodium hydroxide เป็น Titrant</t>
        </is>
      </c>
      <c r="F53" s="186" t="inlineStr">
        <is>
          <t>Direct titration โดยมี Sulfuric acid เป็น Titrant</t>
        </is>
      </c>
      <c r="G53" s="186" t="inlineStr">
        <is>
          <t>Indirect titration โดยมี Sodium hydroxide เป็น Titrant</t>
        </is>
      </c>
      <c r="H53" s="186" t="inlineStr">
        <is>
          <t>Back titration (Residual titration) โดยมี Sulfuric acid เป็น Titrant</t>
        </is>
      </c>
      <c r="I53" s="186" t="inlineStr">
        <is>
          <t>Precipitation titration โดยมี Sulfuric acid เป็น Titrant</t>
        </is>
      </c>
      <c r="J53" s="185" t="inlineStr">
        <is>
          <t>4</t>
        </is>
      </c>
      <c r="K53" s="186" t="inlineStr">
        <is>
          <t>✅ คำตอบที่ถูกต้อง: ข้อ ง. Back titration (Residual titration) โดยมี Sulfuric acid เป็น Titrant
🎯 ทำไมข้อนี้ถึงถูก:
🎯 ทำไมข้อนี้ถึงถูก: Aspirin (Acetylsalicylic acid) มีหมู่เอสเทอร์ที่ต้องอาศัยความร้อนและเบสแก่ในการเกิดปฏิกิริยาสะเทินและสะปอนนิฟิเคชัน (Saponification) อย่างสมบูรณ์ การเติม 0.5 N NaOH ในปริมาณที่ทราบแน่นอนและมากเกินพอ แล้วนำ NaOH ส่วนที่เหลือไปไตเตรตย้อนกลับด้วย 0.5 N H2SO4 จึงจัดเป็นวิธี Back titration (หรือ Residual titration) โดยมี Sulfuric acid เป็นสารละลายไทแทรนต์
🔍 ข้ออื่นผิดเพราะอะไร:
• ข้อ ก.: ไม่ใช่ Direct titration เนื่องจากไม่ได้หยดไทเทรตตัวยาแอสไพรินโดยตรง
• ข้อ ข.: การไตเตรตกลับไม่ใช่ Direct titration
• ข้อ ค.: สารละลายที่เป็นตัวทำปฏิกิริยาในบิวเรตต์เพื่อหาจุดยุติคือ Sulfuric acid ไม่ใช่ Sodium hydroxide
• ข้อ จ.: นี่คือปฏิกิริยากรด-เบส (Acid-base neutralization) ไม่ใช่การตกตะกอน</t>
        </is>
      </c>
      <c r="L53" s="186" t="n"/>
      <c r="M53" s="186" t="inlineStr">
        <is>
          <t>Titrations</t>
        </is>
      </c>
      <c r="N53" s="186" t="inlineStr">
        <is>
          <t>Acid-base titration</t>
        </is>
      </c>
      <c r="O53" s="185" t="inlineStr">
        <is>
          <t>Product</t>
        </is>
      </c>
      <c r="P53" s="186" t="inlineStr">
        <is>
          <t>[SOURCE: ข้อสอบจริง PLE CC1 (Product) ปี 2564 ข้อ 69]</t>
        </is>
      </c>
      <c r="Q53" s="185" t="inlineStr">
        <is>
          <t>ข้อสอบจริง</t>
        </is>
      </c>
      <c r="R53" s="185" t="inlineStr">
        <is>
          <t>2564</t>
        </is>
      </c>
      <c r="S53" s="185" t="n"/>
    </row>
    <row r="54" ht="24" customHeight="1" s="49">
      <c r="A54" s="185" t="n">
        <v>52</v>
      </c>
      <c r="B54" s="186" t="n"/>
      <c r="C54" s="186" t="inlineStr">
        <is>
          <t>จากการตรวจวิเคราะห์ปริมาณตัวยา Salbutamol sulfate (มวลโมเลกุล 576.70 กรัมต่อโมล) ด้วยวิธี Non-aqueous titration โดยการไตเตรตด้วย 0.1 N Perchloric acid สารละลาย 0.1 N Perchloric acid ทุกๆ 1 มิลลิลิตร จะทำปฏิกิริยาสมมูลพอดีกับ Salbutamol sulfate ปริมาณกี่มิลลิกรัม</t>
        </is>
      </c>
      <c r="D54" s="186" t="inlineStr">
        <is>
          <t>cc1_product/image81.png</t>
        </is>
      </c>
      <c r="E54" s="186" t="inlineStr">
        <is>
          <t>14.42 มิลลิกรัม</t>
        </is>
      </c>
      <c r="F54" s="186" t="inlineStr">
        <is>
          <t>28.84 มิลลิกรัม</t>
        </is>
      </c>
      <c r="G54" s="186" t="inlineStr">
        <is>
          <t>43.25 มิลลิกรัม</t>
        </is>
      </c>
      <c r="H54" s="186" t="inlineStr">
        <is>
          <t>50.00 มิลลิกรัม</t>
        </is>
      </c>
      <c r="I54" s="186" t="inlineStr">
        <is>
          <t>57.67 มิลลิกรัม</t>
        </is>
      </c>
      <c r="J54" s="185" t="inlineStr">
        <is>
          <t>5</t>
        </is>
      </c>
      <c r="K54" s="186" t="inlineStr">
        <is>
          <t>✅ คำตอบที่ถูกต้อง: ข้อ จ. 57.67 มิลลิกรัม
🎯 ทำไมข้อนี้ถึงถูก:
🎯 ทำไมข้อนี้ถึงถูก: ตามข้อกำหนดในเภสัชตำรับ USP/BP Salbutamol sulfate เป็นเกลือซัลเฟตของโมเลกุลซัลบูทามอลสองโมเลกุล ในระบบ Non-aqueous titration โดยใช้กรดเปอร์คลอริก สัดส่วนปริมาณสารสัมพันธ์กำหนดให้ 1 มิลลิลิตรของ 0.1 N Perchloric acid เทียบเท่ากับ 57.67 มิลลิกรัมของ Salbutamol sulfate
🔍 ข้ออื่นผิดเพราะอะไร:
• ข้อ ก.: 14.42 มิลลิกรัม เป็นค่าที่คำนวณต่ำกว่าปริมาณสมมูลจริง
• ข้อ ข.: 28.84 มิลลิกรัม เป็นค่าสมมูลหากคิดปฏิกิริยาสองเท่าของเบส
• ข้อ ค.: 43.25 มิลลิกรัม ไม่ตรงกับอัตราส่วนสมมูลตามโมโนกราฟ
• ข้อ ง.: 50.00 มิลลิกรัม ไม่ใช่ค่าปริมาณสารสัมพันธ์ของเกลือซัลเฟตนี้</t>
        </is>
      </c>
      <c r="L54" s="186" t="n"/>
      <c r="M54" s="186" t="inlineStr">
        <is>
          <t>Titrations</t>
        </is>
      </c>
      <c r="N54" s="186" t="inlineStr">
        <is>
          <t>Acid-base titration</t>
        </is>
      </c>
      <c r="O54" s="185" t="inlineStr">
        <is>
          <t>Product</t>
        </is>
      </c>
      <c r="P54" s="186" t="inlineStr">
        <is>
          <t>[SOURCE: ข้อสอบจริง PLE CC1 (Product) ปี 2564 ข้อ 79]</t>
        </is>
      </c>
      <c r="Q54" s="185" t="inlineStr">
        <is>
          <t>ข้อสอบจริง</t>
        </is>
      </c>
      <c r="R54" s="185" t="inlineStr">
        <is>
          <t>2564</t>
        </is>
      </c>
      <c r="S54" s="185" t="n"/>
    </row>
    <row r="55" ht="24" customHeight="1" s="49">
      <c r="A55" s="185" t="n">
        <v>53</v>
      </c>
      <c r="B55" s="186" t="n"/>
      <c r="C55" s="186" t="inlineStr">
        <is>
          <t>ในการตรวจควบคุมคุณภาพตำรับยาลดกรดชนิดน้ำแขวนตะกอนที่มีส่วนผสมของ Aluminum hydroxide และ Magnesium hydroxide ตามมาตรฐานเภสัชตำรับ USP การหาปริมาณโลหะ Al3+ และ Mg2+ อาศัยวิธีการไตเตรตชนิดใด</t>
        </is>
      </c>
      <c r="D55" s="186" t="n"/>
      <c r="E55" s="186" t="inlineStr">
        <is>
          <t>Diazotization titration</t>
        </is>
      </c>
      <c r="F55" s="186" t="inlineStr">
        <is>
          <t>Complexometric titration โดยใช้ Disodium edetate (EDTA)</t>
        </is>
      </c>
      <c r="G55" s="186" t="inlineStr">
        <is>
          <t>Aqueous neutralization titration</t>
        </is>
      </c>
      <c r="H55" s="186" t="inlineStr">
        <is>
          <t>Precipitation titration โดยใช้วิธี Fajans</t>
        </is>
      </c>
      <c r="I55" s="186" t="inlineStr">
        <is>
          <t>Redox titration โดยใช้ Potassium permanganate</t>
        </is>
      </c>
      <c r="J55" s="185" t="inlineStr">
        <is>
          <t>2</t>
        </is>
      </c>
      <c r="K55" s="186" t="inlineStr">
        <is>
          <t>✅ คำตอบที่ถูกต้อง: ข้อ ข. Complexometric titration โดยใช้ Disodium edetate (EDTA)
🎯 ทำไมข้อนี้ถึงถูก:
🎯 ทำไมข้อนี้ถึงถูก: Al3+ และ Mg2+ เป็นไอออนของโลหะที่สามารถสร้างสารเชิงซ้อนที่เสถียรกับ Disodium edetate (EDTA) ในอัตราส่วน 1 ต่อ 1 เภสัชตำรับ USP กำหนดให้ใช้วิธี Complexometric titration ในการหาปริมาณโลหะทั้งสอง โดยใช้สภาวะ pH และอินดิเคเตอร์ที่ต่างกันในการแยกวิเคราะห์
🔍 ข้ออื่นผิดเพราะอะไร:
• ข้อ ก.: Diazotization titration ใช้สำหรับสารที่มีหมู่ Primary aromatic amine เช่น ซัลโฟนาไมด์
• ข้อ ค.: การไตเตรตกรด-เบสธรรมดาใช้สำหรับทดสอบค่าความสามารถในการสะเทินกรด (Acid-neutralizing capacity; ANC) แต่ไม่ใช่การหาปริมาณเนื้อตัวยาจำเพาะแต่ละชนิด
• ข้อ ง.: Fajans titration ใช้สำหรับวิเคราะห์เกลือเฮไลด์
• ข้อ จ.: ปฏิกิริยารีดอกซ์ด้วยด่างทับทิมใช้สำหรับสารที่เกิดปฏิกิริยาออกซิเดชัน-รีดักชันได้</t>
        </is>
      </c>
      <c r="L55" s="186" t="n"/>
      <c r="M55" s="186" t="inlineStr">
        <is>
          <t>Titrations</t>
        </is>
      </c>
      <c r="N55" s="186" t="inlineStr">
        <is>
          <t>Complexometric titration</t>
        </is>
      </c>
      <c r="O55" s="185" t="inlineStr">
        <is>
          <t>Product</t>
        </is>
      </c>
      <c r="P55" s="186" t="inlineStr">
        <is>
          <t>[SOURCE: ข้อสอบจริง PLE CC1 (Product) ปี 2564 ข้อ 82]</t>
        </is>
      </c>
      <c r="Q55" s="185" t="inlineStr">
        <is>
          <t>ข้อสอบจริง</t>
        </is>
      </c>
      <c r="R55" s="185" t="inlineStr">
        <is>
          <t>2564</t>
        </is>
      </c>
      <c r="S55" s="185" t="n"/>
    </row>
    <row r="56" ht="24" customHeight="1" s="49">
      <c r="A56" s="185" t="n">
        <v>54</v>
      </c>
      <c r="B56" s="186" t="n"/>
      <c r="C56" s="186" t="inlineStr">
        <is>
          <t>จากข้อกำหนดในเภสัชตำรับ USP หัวข้อการหาปริมาณ Aluminum hydroxide gel ระบุว่า นำตัวอย่างมาละลายในกรด เติมสารละลายมาตรฐาน 0.05 M Edetate disodium ในปริมาณที่มากเกินพอ ปรับ pH บัฟเฟอร์ แล้วนำ EDTA ส่วนที่เหลือไปไตเตรตกลับด้วย 0.05 M Zinc sulfate โดยใช้ Dithizone เป็นอินดิเคเตอร์ วิธีดังกล่าวจัดเป็นการไตเตรตชนิดใด</t>
        </is>
      </c>
      <c r="D56" s="186" t="n"/>
      <c r="E56" s="186" t="inlineStr">
        <is>
          <t>Direct complexometric titration</t>
        </is>
      </c>
      <c r="F56" s="186" t="inlineStr">
        <is>
          <t>Displacement titration</t>
        </is>
      </c>
      <c r="G56" s="186" t="inlineStr">
        <is>
          <t>Complexometric back titration</t>
        </is>
      </c>
      <c r="H56" s="186" t="inlineStr">
        <is>
          <t>Precipitation titration</t>
        </is>
      </c>
      <c r="I56" s="186" t="inlineStr">
        <is>
          <t>Redox back titration</t>
        </is>
      </c>
      <c r="J56" s="185" t="inlineStr">
        <is>
          <t>3</t>
        </is>
      </c>
      <c r="K56" s="186" t="inlineStr">
        <is>
          <t>✅ คำตอบที่ถูกต้อง: ข้อ ค. Complexometric back titration
🎯 ทำไมข้อนี้ถึงถูก:
🎯 ทำไมข้อนี้ถึงถูก: Al3+ สร้างสารเชิงซ้อนกับ EDTA ได้ช้ามากที่อุณหภูมิห้อง จึงไม่สามารถทำ Direct titration ได้ เภสัชตำรับจึงกำหนดให้เติมสารละลายมาตรฐาน EDTA ในปริมาณเกินพอ ต้มให้เกิดปฏิกิริยาสมบูรณ์ แล้วนำ EDTA ที่เหลือไปไตเตรตกลับด้วยสารละลายมาตรฐานสังกะสี (Zinc sulfate) ซึ่งจัดเป็นวิธี Complexometric back titration อย่างแท้จริง
🔍 ข้ออื่นผิดเพราะอะไร:
• ข้อ ก.: Direct complexometric titration ไม่สามารถทำได้เนื่องจากปฏิกิริยาเกิดช้าและเกิดการตกตะกอนของ Al(OH)3 ก่อนทำปฏิกิริยาสมบูรณ์
• ข้อ ข.: Displacement titration เป็นการแทนที่ไอออนโลหะอื่นในสารเชิงซ้อน ไม่ใช่การไตเตรตส่วนเกิน
• ข้อ ง.: ไม่ใช่การตกตะกอน แต่เป็นการเกิดสารประกอบเชิงซ้อน
• ข้อ จ.: ไม่ใช่ปฏิกิริยารีดอกซ์</t>
        </is>
      </c>
      <c r="L56" s="186" t="n"/>
      <c r="M56" s="186" t="inlineStr">
        <is>
          <t>Titrations</t>
        </is>
      </c>
      <c r="N56" s="186" t="inlineStr">
        <is>
          <t>Complexometric titration</t>
        </is>
      </c>
      <c r="O56" s="185" t="inlineStr">
        <is>
          <t>Product</t>
        </is>
      </c>
      <c r="P56" s="186" t="inlineStr">
        <is>
          <t>[SOURCE: ข้อสอบจริง PLE CC1 (Product) ปี 2564 ข้อ 85]</t>
        </is>
      </c>
      <c r="Q56" s="185" t="inlineStr">
        <is>
          <t>ข้อสอบจริง</t>
        </is>
      </c>
      <c r="R56" s="185" t="inlineStr">
        <is>
          <t>2564</t>
        </is>
      </c>
      <c r="S56" s="185" t="n"/>
    </row>
    <row r="57" ht="24" customHeight="1" s="49">
      <c r="A57" s="185" t="n">
        <v>55</v>
      </c>
      <c r="B57" s="186" t="n"/>
      <c r="C57" s="186" t="inlineStr">
        <is>
          <t>จากเภสัชตำรับ USP หัวข้อ Assay ของยา Ferrous sulfate ระบุว่า นำตัวยาละลายในกรดซัลฟิวริกเจือจาง เติม Orthophenanthroline TS แล้วไตเตรตทันทีด้วย 0.1 N Ceric sulfate VS จนกระทั่งสีเปลี่ยนอย่างถาวร วิธีดังกล่าวจัดเป็นการวิเคราะห์ด้วยเทคนิคชนิดใด</t>
        </is>
      </c>
      <c r="D57" s="186" t="n"/>
      <c r="E57" s="186" t="inlineStr">
        <is>
          <t>Acid-base titration</t>
        </is>
      </c>
      <c r="F57" s="186" t="inlineStr">
        <is>
          <t>Non-aqueous titration</t>
        </is>
      </c>
      <c r="G57" s="186" t="inlineStr">
        <is>
          <t>Precipitation titration</t>
        </is>
      </c>
      <c r="H57" s="186" t="inlineStr">
        <is>
          <t>Complexometric titration</t>
        </is>
      </c>
      <c r="I57" s="186" t="inlineStr">
        <is>
          <t>Redox titration</t>
        </is>
      </c>
      <c r="J57" s="185" t="inlineStr">
        <is>
          <t>5</t>
        </is>
      </c>
      <c r="K57" s="186" t="inlineStr">
        <is>
          <t>✅ คำตอบที่ถูกต้อง: ข้อ จ. Redox titration
🎯 ทำไมข้อนี้ถึงถูก:
🎯 ทำไมข้อนี้ถึงถูก: การไตเตรตระหว่าง Fe2+ กับ Ceric sulfate (Ce4+) เป็นปฏิกิริยาการถ่ายโอนอิเล็กตรอน (Redox titration) โดย Fe2+ ถูกออกซิไดซ์เป็น Fe3+ ขณะที่ Ce4+ ถูกรีดิวซ์เป็น Ce3+ และมีสารเชิงซ้อน Ferroin เป็น Redox indicator เปลี่ยนจากสีแดงส้มเป็นสีฟ้าอ่อนที่จุดยุติอย่างแม่นยำ
🔍 ข้ออื่นผิดเพราะอะไร:
• ข้อ ก.: Acid-base titration เป็นการถ่ายโอนโปรตอนระหว่างกรดกับเบส ไม่ใช่การถ่ายโอนอิเล็กตรอน
• ข้อ ข.: Non-aqueous titration ทำในตัวทำละลายอินทรีย์ปราศจากน้ำ
• ข้อ ค.: Precipitation titration อาศัยการเกิดตะกอน
• ข้อ ง.: Complexometric titration อาศัยการเกิดสารเชิงซ้อนกับลิแกนด์ เช่น EDTA</t>
        </is>
      </c>
      <c r="L57" s="186" t="n"/>
      <c r="M57" s="186" t="inlineStr">
        <is>
          <t>Titrations</t>
        </is>
      </c>
      <c r="N57" s="186" t="inlineStr">
        <is>
          <t>Redox titration</t>
        </is>
      </c>
      <c r="O57" s="185" t="inlineStr">
        <is>
          <t>Product</t>
        </is>
      </c>
      <c r="P57" s="186" t="inlineStr">
        <is>
          <t>[SOURCE: ข้อสอบจริง PLE CC1 (Product) ปี 2564 ข้อ 91] [RECONSTRUCTED: ปรับแต่งและเติมเต็มบริบทโจทย์เพื่อความสมบูรณ์]</t>
        </is>
      </c>
      <c r="Q57" s="185" t="inlineStr">
        <is>
          <t>ข้อสอบจริง</t>
        </is>
      </c>
      <c r="R57" s="185" t="inlineStr">
        <is>
          <t>2564</t>
        </is>
      </c>
      <c r="S57" s="185" t="n"/>
    </row>
    <row r="58" ht="24" customHeight="1" s="49">
      <c r="A58" s="185" t="n">
        <v>56</v>
      </c>
      <c r="B58" s="186" t="n"/>
      <c r="C58" s="186" t="inlineStr">
        <is>
          <t>จากข้อกำหนด USP Monograph ของ Nicotine ระบุว่า: Dissolve about 60 mg of Nicotine accurately weighed, in 40 mL of glacial acetic acid, and titrate with 0.1 N perchloric acid VS, determining the endpoint potentiometrically. การวิเคราะห์หาปริมาณสารสำคัญดังกล่าวจัดเป็นการไทเทรตประเภทใด</t>
        </is>
      </c>
      <c r="D58" s="186" t="n"/>
      <c r="E58" s="186" t="inlineStr">
        <is>
          <t>Aqueous acid-base titration</t>
        </is>
      </c>
      <c r="F58" s="186" t="inlineStr">
        <is>
          <t>Non-aqueous acid-base titration (การไทเทรตในตัวทำละลายที่ไม่ใช่น้ำ)</t>
        </is>
      </c>
      <c r="G58" s="186" t="inlineStr">
        <is>
          <t>Oxidation-reduction titration</t>
        </is>
      </c>
      <c r="H58" s="186" t="inlineStr">
        <is>
          <t>Complexometric titration</t>
        </is>
      </c>
      <c r="I58" s="186" t="inlineStr">
        <is>
          <t>Precipitation titration</t>
        </is>
      </c>
      <c r="J58" s="185" t="inlineStr">
        <is>
          <t>2</t>
        </is>
      </c>
      <c r="K58" s="186" t="inlineStr">
        <is>
          <t>✅ คำตอบที่ถูกต้อง: ข้อ ข. Non-aqueous acid-base titration (การไทเทรตในตัวทำละลายที่ไม่ใช่น้ำ)
🎯 ทำไมข้อนี้ถึงถูก:
🎯 ทำไมข้อนี้ถึงถูก: การใช้ Glacial acetic acid เป็นตัวทำละลายชนิดเป็นกรดและไม่ใช่น้ำ (Non-aqueous solvent) ร่วมกับการใช้ Perchloric acid (HClO4) เป็น Titrant เป็นลักษณะเฉพาะของการไทเทรตแบบ Non-aqueous acid-base titration เพื่อเพิ่มความเป็นเบสและช่วยให้สามารถไทเทรตเบสอ่อน เช่น นิโคติน ได้อย่างแม่นยำ
🔍 ข้ออื่นผิดเพราะอะไร:
• ข้อ ก.: ผิด Aqueous acid-base titration ใช้น้ำเป็นตัวทำละลาย ซึ่งไม่สามารถไทเทรตเบสอ่อนที่มีค่า pKa ต่ำได้ชัดเจน
• ข้อ ค.: ผิด Redox titration เป็นการถ่ายโอนอิเล็กตรอน เช่น การใช้ Iodine หรือ Ceric sulfate
• ข้อ ง.: ผิด Complexometric titration เป็นการเกิดสารประกอบเชิงซ้อน เช่น การใช้ EDTA
• ข้อ จ.: ผิด Precipitation titration เป็นการเกิดตะกอนที่ไม่ละลาย เช่น การใช้ Silver nitrate</t>
        </is>
      </c>
      <c r="L58" s="186" t="n"/>
      <c r="M58" s="186" t="inlineStr">
        <is>
          <t>Titrations</t>
        </is>
      </c>
      <c r="N58" s="186" t="inlineStr">
        <is>
          <t>Acid-base titration</t>
        </is>
      </c>
      <c r="O58" s="185" t="inlineStr">
        <is>
          <t>Product</t>
        </is>
      </c>
      <c r="P58" s="186" t="inlineStr">
        <is>
          <t>[SOURCE: ข้อสอบจริง PLE CC1 (Product) ปี 2564 ข้อ 148]</t>
        </is>
      </c>
      <c r="Q58" s="185" t="inlineStr">
        <is>
          <t>ข้อสอบจริง</t>
        </is>
      </c>
      <c r="R58" s="185" t="inlineStr">
        <is>
          <t>2564</t>
        </is>
      </c>
      <c r="S58" s="185" t="n"/>
    </row>
    <row r="59" ht="24" customHeight="1" s="49">
      <c r="A59" s="185" t="n">
        <v>57</v>
      </c>
      <c r="B59" s="186" t="n"/>
      <c r="C59" s="186" t="inlineStr">
        <is>
          <t>การตรวจหาปริมาณ Sodium chloride (NaCl) โดยการทำปฏิกิริยากับสารละลายมาตรฐาน Silver nitrate (AgNO3) เกิดเป็นตะกอนสีขาวของ Silver chloride (AgCl) จัดเป็นการวิเคราะห์โดยการไทเทรตประเภทใด</t>
        </is>
      </c>
      <c r="D59" s="186" t="inlineStr">
        <is>
          <t>cc1_product/image90.png</t>
        </is>
      </c>
      <c r="E59" s="186" t="inlineStr">
        <is>
          <t>Karl Fischer titration</t>
        </is>
      </c>
      <c r="F59" s="186" t="inlineStr">
        <is>
          <t>Oxidation-reduction titration</t>
        </is>
      </c>
      <c r="G59" s="186" t="inlineStr">
        <is>
          <t>Acid-base titration</t>
        </is>
      </c>
      <c r="H59" s="186" t="inlineStr">
        <is>
          <t>Precipitation titration (การไทเทรตแบบตกตะกอน)</t>
        </is>
      </c>
      <c r="I59" s="186" t="inlineStr">
        <is>
          <t>Complexometric titration</t>
        </is>
      </c>
      <c r="J59" s="185" t="inlineStr">
        <is>
          <t>4</t>
        </is>
      </c>
      <c r="K59" s="186" t="inlineStr">
        <is>
          <t>✅ คำตอบที่ถูกต้อง: ข้อ ง. Precipitation titration (การไทเทรตแบบตกตะกอน)
🎯 ทำไมข้อนี้ถึงถูก:
🎯 ทำไมข้อนี้ถึงถูก: ปฏิกิริยาระหว่าง Ag+ และ Cl- เกิดเป็นสารประกอบตะกอนสีขาวที่ไม่ละลายน้ำ AgCl (Ag+ + Cl- -&gt; AgCl ตะกอน) การวิเคราะห์นี้จึงจัดเป็น Precipitation titration (Argentometric titration) ตามวิธีมาตรฐานของ Mohr หรือ Volhard
🔍 ข้ออื่นผิดเพราะอะไร:
• ข้อ ก.: ผิด Karl Fischer titration เป็นวิธีจำเพาะสำหรับตรวจวัดปริมาณน้ำและความชื้น
• ข้อ ข.: ผิด Redox titration เกี่ยวข้องกับการเปลี่ยนแปลงเลขออกซิเดชันและการถ่ายโอนอิเล็กตรอน
• ข้อ ค.: ผิด Acid-base titration เป็นการถ่ายโอนโปรตอนระหว่างกรดและเบส
• ข้อ จ.: ผิด Complexometric titration เป็นการเกิดสารเชิงซ้อน เช่น การใช้ EDTA จับกับไอออนโลหะ</t>
        </is>
      </c>
      <c r="L59" s="186" t="n"/>
      <c r="M59" s="186" t="inlineStr">
        <is>
          <t>Titrations</t>
        </is>
      </c>
      <c r="N59" s="186" t="inlineStr">
        <is>
          <t>Precipitation titration</t>
        </is>
      </c>
      <c r="O59" s="185" t="inlineStr">
        <is>
          <t>Product</t>
        </is>
      </c>
      <c r="P59" s="186" t="inlineStr">
        <is>
          <t>[SOURCE: ข้อสอบจริง PLE CC1 (Product) ปี 2564 ข้อ 154]</t>
        </is>
      </c>
      <c r="Q59" s="185" t="inlineStr">
        <is>
          <t>ข้อสอบจริง</t>
        </is>
      </c>
      <c r="R59" s="185" t="inlineStr">
        <is>
          <t>2564</t>
        </is>
      </c>
      <c r="S59" s="185" t="n"/>
    </row>
    <row r="60" ht="24" customHeight="1" s="49">
      <c r="A60" s="185" t="n">
        <v>58</v>
      </c>
      <c r="B60" s="186" t="inlineStr">
        <is>
          <t>จากข้อกำหนดการวิเคราะห์หาปริมาณตัวยาสำคัญ (Assay) ของยา Ferrous Sulfate ตามเภสัชตำรับ USP:</t>
        </is>
      </c>
      <c r="C60" s="186" t="inlineStr">
        <is>
          <t>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
กระบวนการวิเคราะห์ดังกล่าวจัดเป็นวิธีวิเคราะห์แบบใด</t>
        </is>
      </c>
      <c r="D60" s="186" t="n"/>
      <c r="E60" s="186" t="inlineStr">
        <is>
          <t>Acid-base titration</t>
        </is>
      </c>
      <c r="F60" s="186" t="inlineStr">
        <is>
          <t>Non-aqueous titration</t>
        </is>
      </c>
      <c r="G60" s="186" t="inlineStr">
        <is>
          <t>Precipitation titration</t>
        </is>
      </c>
      <c r="H60" s="186" t="inlineStr">
        <is>
          <t>Complexometric titration</t>
        </is>
      </c>
      <c r="I60" s="186" t="inlineStr">
        <is>
          <t>Redox titration</t>
        </is>
      </c>
      <c r="J60" s="185" t="inlineStr">
        <is>
          <t>5</t>
        </is>
      </c>
      <c r="K60" s="186" t="inlineStr">
        <is>
          <t>✅ คำตอบที่ถูกต้อง: ข้อ จ. Redox titration
🎯 ทำไมข้อนี้ถึงถูก:
🎯 ทำไมข้อนี้ถึงถูก: ตามเภสัชตำรับ USP การวิเคราะห์หาปริมาณ Ferrous Sulfate ใช้ Ceric sulfate (Ce4+) เป็นสารละลายมาตรฐานทำปฏิกิริยากับ Fe2+ โดย Fe2+ ถูกออกซิไดซ์กลายเป็น Fe3+ ขณะที่ Ce4+ ถูกรีดิวซ์กลายเป็น Ce3+ จึงเป็นปฏิกิริยารีดอกซ์ (Redox titration) โดยตรง และใช้ Orthophenanthroline (Ferroin) เป็น Redox indicator สังเกตการเปลี่ยนสีจากแดงเป็นฟ้าอ่อนที่จุดยุติ
🔍 ข้ออื่นผิดเพราะอะไร:
• ข้อ ก.: Acid-base titration เป็นการถ่ายโอนโปรตอน (H+) ระหว่างกรดและเบส ไม่ใช่การถ่ายโอนอิเล็กตรอนของไอออนโลหะ
• ข้อ ข.: Non-aqueous titration เป็นการไตเตรทในตัวทำละลายอินทรีย์ที่ไม่ใช่น้ำ แต่วิธีนี้ใช้น้ำต้มสุกและกรดซัลฟิวริกเจือจางเป็นตัวกลางในน้ำ
• ข้อ ค.: Precipitation titration เป็นการไตเตรทที่อาศัยการเกิดตะกอนที่ไม่ละลายน้ำ เช่น การหาปริมาณเฮไลด์ด้วยซิลเวอร์ไนเตรท
• ข้อ ง.: Complexometric titration เป็นการเกิดสารเชิงซ้อนโคออร์ดิเนชันระหว่างไอออนโลหะกับลิแกนด์ เช่น EDTA ไม่ใช่การเปลี่ยนเลขออกซิเดชัน</t>
        </is>
      </c>
      <c r="L60" s="186" t="n"/>
      <c r="M60" s="186" t="inlineStr">
        <is>
          <t>Titrations</t>
        </is>
      </c>
      <c r="N60" s="186" t="inlineStr">
        <is>
          <t>Redox titration</t>
        </is>
      </c>
      <c r="O60" s="185" t="inlineStr">
        <is>
          <t>Product</t>
        </is>
      </c>
      <c r="P60" s="186" t="inlineStr">
        <is>
          <t>[SOURCE: ข้อสอบจริง PLE CC1 (Product) ปี 2563 Day 1 ข้อ 36]</t>
        </is>
      </c>
      <c r="Q60" s="185" t="inlineStr">
        <is>
          <t>ข้อสอบจริง</t>
        </is>
      </c>
      <c r="R60" s="185" t="inlineStr">
        <is>
          <t>2563</t>
        </is>
      </c>
      <c r="S60" s="185" t="n"/>
    </row>
    <row r="61" ht="24" customHeight="1" s="49">
      <c r="A61" s="185" t="n">
        <v>59</v>
      </c>
      <c r="B61" s="186" t="inlineStr">
        <is>
          <t>เภสัชตำรับระบุข้อกำหนดการวิเคราะห์หาปริมาณตัวยาสำคัญ (Assay) ของ Aspirin ไว้ดังนี้:</t>
        </is>
      </c>
      <c r="C61" s="186" t="inlineStr">
        <is>
          <t>Assay— 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⟨541⟩). Each mL of 0.5 N sodium hydroxide is equivalent to 45.04 mg of C9H8O4.
กระบวนการวิเคราะห์ดังกล่าวจัดเป็นรูปแบบการไตเตรทใดและมีสารใดเป็น Titrant</t>
        </is>
      </c>
      <c r="D61" s="186" t="n"/>
      <c r="E61" s="186" t="inlineStr">
        <is>
          <t>วิธี Direct titration มี Sodium hydroxide เป็น Titrant</t>
        </is>
      </c>
      <c r="F61" s="186" t="inlineStr">
        <is>
          <t>วิธี Direct titration มี Sulfuric acid เป็น Titrant</t>
        </is>
      </c>
      <c r="G61" s="186" t="inlineStr">
        <is>
          <t>วิธี Indirect titration มี Sodium hydroxide เป็น Titrant</t>
        </is>
      </c>
      <c r="H61" s="186" t="inlineStr">
        <is>
          <t>วิธี Indirect titration (Residual titration) มี Sulfuric acid เป็น Titrant</t>
        </is>
      </c>
      <c r="I61" s="186" t="inlineStr">
        <is>
          <t>วิธี Indirect titration มี Sulfuric acid และ Sodium hydroxide ร่วมกันเป็น Titrant</t>
        </is>
      </c>
      <c r="J61" s="185" t="n">
        <v>4</v>
      </c>
      <c r="K61" s="186" t="inlineStr">
        <is>
          <t>✅ คำตอบที่ถูกต้อง: ข้อ ง. วิธี Indirect titration (Residual titration) มี Sulfuric acid เป็น Titrant
🎯 ทำไมข้อนี้ถึงถูก:
ตามข้อกำหนดในเภสัชตำรับ USP และ BP การหาปริมาณตัวยาสำคัญ (Assay) ของยาเม็ด Aspirin (Acetylsalicylic acid) ทำโดยวิธี Residual titration (Back titration) โดยนำตัวอย่างยามาต้มไฮโดรไลซ์กับสารละลายมาตรฐาน Sodium hydroxide (0.5 N NaOH) ที่ใส่ไว้เกินพอ เพื่อตัดสลายหมู่ Ester ให้กลายเป็น Sodium salicylate และ Sodium acetate จากนั้นจึงทำการไทเทรตย้อนกลับเพื่อหาปริมาณ NaOH ส่วนที่เหลือด้วยสารละลายมาตรฐานกรดซัลฟิวริก (0.5 N H2SO4) โดยใช้ Phenolphthalein เป็นอินดิเคเตอร์
🔍 ข้ออื่นผิดเพราะอะไร:
• ข้อ ก. และ ข.: Direct titration ไม่เหมาะกับการตรวจ Aspirin tablet เนื่องจากตัวยาเกิดปฏิกิริยาไฮโดรไลซิสอย่างช้าๆ ทำให้จุดยุติไม่คมชัดและค่าคลาดเคลื่อน
• ข้อ ค.: Titrant ที่ใช้ไทเทรตย้อนกลับในบิวเรตต์คือกราดมาตรฐาน H2SO4 ไม่ใช่ NaOH
• ข้อ จ.: สารละลายในบิวเรตต์ (Titrant) คือ H2SO4 เพียงตัวเดียว ส่วน NaOH ใส่ลงในฟลาสค์เพื่อทำปฏิกิริยาไฮโดรไลซิส</t>
        </is>
      </c>
      <c r="L61" s="186" t="n"/>
      <c r="M61" s="186" t="inlineStr">
        <is>
          <t>Titrations</t>
        </is>
      </c>
      <c r="N61" s="186" t="inlineStr">
        <is>
          <t>Complexometric titration</t>
        </is>
      </c>
      <c r="O61" s="185" t="inlineStr">
        <is>
          <t>Product</t>
        </is>
      </c>
      <c r="P61" s="186" t="inlineStr">
        <is>
          <t>[SOURCE: ข้อสอบจริง PLE CC1 (Product) ปี 2563 Day 2 ข้อ 95]</t>
        </is>
      </c>
      <c r="Q61" s="185" t="inlineStr">
        <is>
          <t>ข้อสอบจริง</t>
        </is>
      </c>
      <c r="R61" s="185" t="inlineStr">
        <is>
          <t>2563</t>
        </is>
      </c>
      <c r="S61" s="185" t="n"/>
    </row>
    <row r="62" ht="24" customHeight="1" s="49">
      <c r="A62" s="185" t="n">
        <v>60</v>
      </c>
      <c r="B62" s="186" t="n"/>
      <c r="C62" s="186" t="inlineStr">
        <is>
          <t>หากต้องการวิเคราะห์หาปริมาณ zinc ในเภสัชภัณฑ์ที่มีตัวยาสำคัญคือเกลือ zinc จะเลือกใช้วิธีการไทเทรตใดตามมาตรฐานเภสัชตำรับ</t>
        </is>
      </c>
      <c r="D62" s="186" t="n"/>
      <c r="E62" s="186" t="inlineStr">
        <is>
          <t>Precipitation titration</t>
        </is>
      </c>
      <c r="F62" s="186" t="inlineStr">
        <is>
          <t>Complexation titration</t>
        </is>
      </c>
      <c r="G62" s="186" t="inlineStr">
        <is>
          <t>Karl Fischer titration</t>
        </is>
      </c>
      <c r="H62" s="186" t="inlineStr">
        <is>
          <t>Fluorescence spectroscopy</t>
        </is>
      </c>
      <c r="I62" s="186" t="inlineStr">
        <is>
          <t>Infrared spectroscopy</t>
        </is>
      </c>
      <c r="J62" s="185" t="inlineStr">
        <is>
          <t>2</t>
        </is>
      </c>
      <c r="K62" s="186" t="inlineStr">
        <is>
          <t>✅ คำตอบที่ถูกต้อง: ข้อ ข. Complexation titration
🎯 ทำไมข้อนี้ถึงถูก:
🎯 ทำไมข้อนี้ถึงถูก: Zinc เป็น divalent transition metal cation (Zn²⁺) ที่สามารถทำปฏิกิริยากับ disodium edetate (EDTA) ซึ่งเป็น hexadentate chelating agent เกิดเป็น zinc-EDTA complex ที่เสถียรมากในอัตราส่วน 1:1 ดังนั้นการวิเคราะห์หาปริมาณเกลือ zinc ตาม USP/BP monograph จึงกำหนดให้ใช้วิธี Complexometric titration โดยใช้ Eriochrome Black T หรือ Xylenol orange เป็นอินดิเคเตอร์
🔍 ข้ออื่นผิดเพราะอะไร:
• ข้อ ก.: ผิดเพราะ Precipitation titration เช่น Argentometry เหมาะสำหรับวิเคราะห์ halide ions (Cl⁻, Br⁻, I⁻) ไม่ใช่วิธีหาปริมาณโลหะ Zn²⁺ โดยตรง
• ข้อ ค.: ผิดเพราะ Karl Fischer titration เป็นวิธีเฉพาะสำหรับการวิเคราะห์หาปริมาณน้ำหรือความชื้น (water content) ในสารตัวอย่าง
• ข้อ ง.: ผิดเพราะ Fluorescence spectroscopy เป็นเทคนิคสเปกโตรสโกปีวัดการเปล่งแสงฟลูออเรสเซนซ์ ไม่ใช่วิธีไทเทรตตามเภสัชตำรับสำหรับเกลือสังกะสีมาตรฐาน
• ข้อ จ.: ผิดเพราะ Infrared (IR) spectroscopy เป็นเทคนิคการตรวจเอกลักษณ์โครงสร้าง (identification) ไม่ใช่วิธีไทเทรตหาปริมาณ</t>
        </is>
      </c>
      <c r="L62" s="186" t="n"/>
      <c r="M62" s="186" t="inlineStr">
        <is>
          <t>Titrations</t>
        </is>
      </c>
      <c r="N62" s="186" t="inlineStr">
        <is>
          <t>Complexometric titration</t>
        </is>
      </c>
      <c r="O62" s="185" t="inlineStr">
        <is>
          <t>Product</t>
        </is>
      </c>
      <c r="P62" s="186" t="inlineStr">
        <is>
          <t>[SOURCE: ข้อสอบจริง PLE CC1 (Product) วันที่ 1 ปี 2562 ข้อ 41]</t>
        </is>
      </c>
      <c r="Q62" s="185" t="inlineStr">
        <is>
          <t>ข้อสอบจริง</t>
        </is>
      </c>
      <c r="R62" s="185" t="inlineStr">
        <is>
          <t>2562</t>
        </is>
      </c>
      <c r="S62" s="185" t="n"/>
    </row>
    <row r="63" ht="24" customHeight="1" s="49">
      <c r="A63" s="185" t="n">
        <v>61</v>
      </c>
      <c r="B63" s="186" t="n"/>
      <c r="C63" s="186" t="inlineStr">
        <is>
          <t>การวิเคราะห์หาปริมาณ sodium chloride ในสารละลายล้างแผล sodium chloride for irrigation ตามมาตรฐานเภสัชตำรับ USP/BP กำหนดให้ใช้วิธีการใด</t>
        </is>
      </c>
      <c r="D63" s="186" t="n"/>
      <c r="E63" s="186" t="inlineStr">
        <is>
          <t>UV-Vis</t>
        </is>
      </c>
      <c r="F63" s="186" t="inlineStr">
        <is>
          <t>Polarimetry</t>
        </is>
      </c>
      <c r="G63" s="186" t="inlineStr">
        <is>
          <t>Precipitation titration</t>
        </is>
      </c>
      <c r="H63" s="186" t="inlineStr">
        <is>
          <t>Gas chromatography</t>
        </is>
      </c>
      <c r="I63" s="186" t="inlineStr">
        <is>
          <t>HPLC with mass spectroscopy</t>
        </is>
      </c>
      <c r="J63" s="185" t="inlineStr">
        <is>
          <t>3</t>
        </is>
      </c>
      <c r="K63" s="186" t="inlineStr">
        <is>
          <t>✅ คำตอบที่ถูกต้อง: ข้อ ค. Precipitation titration
🎯 ทำไมข้อนี้ถึงถูก:
🎯 ทำไมข้อนี้ถึงถูก: การหาปริมาณโซเดียมคลอไรด์ตาม USP/BP monograph กำหนดให้ใช้วิธี Precipitation titration (Argentometric titration) โดยใช้สารละลายมาตรฐาน Silver nitrate (AgNO3) ทำปฏิกิริยากับ chloride ion เกิดตะกอนขาวของ Silver chloride (AgCl) โดยอาศัยวิธีของ Mohr (ใช้ chromate indicator) หรือวิธีของ Volhard
🔍 ข้ออื่นผิดเพราะอะไร:
• ข้อ ก.: ผิดเพราะ โซเดียมคลอไรด์ (NaCl) เป็นไอออนอนินทรีย์ที่ไม่มีโครโมฟอร์ (chromophore) จึงไม่ดูดกลืนแสงในช่วง UV-Visible
• ข้อ ข.: ผิดเพราะ NaCl ไม่มี chiral center จึงไม่มีคุณสมบัติ optical activity ไม่สามารถตรวจวัดด้วย Polarimeter ได้
• ข้อ ง.: ผิดเพราะ Gas Chromatography ใช้สำหรับวิเคราะห์สารอินทรีย์ที่ระเหยง่าย ไม่สามารถใช้วิเคราะห์เกลือไอออนิกอย่าง NaCl ได้
• ข้อ จ.: ผิดเพราะ HPLC-MS เป็นเครื่องมือวิเคราะห์ขั้นสูงที่มีราคาแพงเกินความจำเป็นสำหรับการวิเคราะห์เกลืออนินทรีย์พื้นฐาน</t>
        </is>
      </c>
      <c r="L63" s="186" t="n"/>
      <c r="M63" s="186" t="inlineStr">
        <is>
          <t>Titrations</t>
        </is>
      </c>
      <c r="N63" s="186" t="inlineStr">
        <is>
          <t>Precipitation titration</t>
        </is>
      </c>
      <c r="O63" s="185" t="inlineStr">
        <is>
          <t>Product</t>
        </is>
      </c>
      <c r="P63" s="186" t="inlineStr">
        <is>
          <t>[SOURCE: ข้อสอบจริง PLE CC1 (Product) วันที่ 2 ปี 2562 ข้อ 102]</t>
        </is>
      </c>
      <c r="Q63" s="185" t="inlineStr">
        <is>
          <t>ข้อสอบจริง</t>
        </is>
      </c>
      <c r="R63" s="185" t="inlineStr">
        <is>
          <t>2562</t>
        </is>
      </c>
      <c r="S63" s="185" t="n"/>
    </row>
    <row r="64" ht="24" customHeight="1" s="49">
      <c r="A64" s="185" t="n">
        <v>62</v>
      </c>
      <c r="B64" s="186" t="n"/>
      <c r="C64" s="186" t="inlineStr">
        <is>
          <t>การหาปริมาณ Ferrous tablets ตามวิธีเภสัชตำรับ: บดเม็ดยา 20 เม็ด ละลายผงยาในกรดซัลฟิวริกเจือจาง กรองอย่างรวดเร็ว แล้วนำไปไตเตรตด้วย 0.1 N Ceric sulfate โดยใช้ Orthophenanthroline เป็นอินดิเคเตอร์ จัดเป็นการไตเตรตประเภทใด</t>
        </is>
      </c>
      <c r="D64" s="186" t="n"/>
      <c r="E64" s="186" t="inlineStr">
        <is>
          <t>Redox titration</t>
        </is>
      </c>
      <c r="F64" s="186" t="inlineStr">
        <is>
          <t>Complexometric titration</t>
        </is>
      </c>
      <c r="G64" s="186" t="inlineStr">
        <is>
          <t>Precipitation titration</t>
        </is>
      </c>
      <c r="H64" s="186" t="inlineStr">
        <is>
          <t>Non-aqueous titration</t>
        </is>
      </c>
      <c r="I64" s="186" t="inlineStr">
        <is>
          <t>Acid-base titration</t>
        </is>
      </c>
      <c r="J64" s="185" t="inlineStr">
        <is>
          <t>1</t>
        </is>
      </c>
      <c r="K64" s="186" t="inlineStr">
        <is>
          <t>✅ คำตอบที่ถูกต้อง: ข้อ ก. Redox titration
🎯 ทำไมข้อนี้ถึงถูก:
🎯 ทำไมข้อนี้ถึงถูก: เป็นการไตเตรตแบบ Oxidation-Reduction (Redox titration) ระหว่าง Ferrous ion (Fe2+) ซึ่งถูกออกซิไดซ์เป็น Fe3+ โดย Ceric ion (Ce4+) ซึ่งทำหน้าที่เป็น strong oxidizing agent ในสภาวะกรด โดยมี ferroin เป็น redox indicator
🔍 ข้ออื่นผิดเพราะอะไร:
• ข้อ ข.: Complexometric titration เป็นการไทเทรตสร้างสารเชิงซ้อนโดยใช้ chelating agent เช่น EDTA ในการหาปริมาณไอออนโลหะ
• ข้อ ค.: Precipitation titration เป็นการไทเทรตที่เกิดตะกอนที่ไม่ละลายน้ำ เช่น วิธีของ Mohr หรือ Volhard โดยใช้ Silver nitrate
• ข้อ ง.: Non-aqueous titration เป็นการไทเทรตในตัวทำละลายอินทรีย์ที่ปราศจากน้ำสำหรับสารที่มีฤทธิ์เป็นกรดหรือเบสอ่อนมาก
• ข้อ จ.: Acid-base titration เป็นการไทเทรตสะเทินระหว่างกรดและเบส ไม่เกี่ยวข้องกับการถ่ายโอนอิเล็กตรอนระหว่าง Ce4+ และ Fe2+</t>
        </is>
      </c>
      <c r="L64" s="186" t="n"/>
      <c r="M64" s="186" t="inlineStr">
        <is>
          <t>Titrations</t>
        </is>
      </c>
      <c r="N64" s="186" t="inlineStr">
        <is>
          <t>Redox titration</t>
        </is>
      </c>
      <c r="O64" s="185" t="inlineStr">
        <is>
          <t>Product</t>
        </is>
      </c>
      <c r="P64" s="186" t="inlineStr">
        <is>
          <t>[SOURCE: ข้อสอบจริง PLE CC1 (Product) ปี 2561 ข้อ 5]</t>
        </is>
      </c>
      <c r="Q64" s="185" t="inlineStr">
        <is>
          <t>ข้อสอบจริง</t>
        </is>
      </c>
      <c r="R64" s="185" t="inlineStr">
        <is>
          <t>2561</t>
        </is>
      </c>
      <c r="S64" s="185" t="n"/>
    </row>
    <row r="65" ht="24" customHeight="1" s="49">
      <c r="A65" s="185" t="n">
        <v>63</v>
      </c>
      <c r="B65" s="186" t="n"/>
      <c r="C65" s="186" t="inlineStr">
        <is>
          <t>การทดสอบหัวข้อ Residue on Ignition (Sulfated ash) ตามข้อกำหนดเภสัชตำรับสากล มีวัตถุประสงค์หลักเพื่อตรวจสอบสิ่งใด</t>
        </is>
      </c>
      <c r="D65" s="186" t="n"/>
      <c r="E65" s="186" t="inlineStr">
        <is>
          <t>เพื่อหาปริมาณความชื้นและสารระเหยง่ายในตัวอย่างยา</t>
        </is>
      </c>
      <c r="F65" s="186" t="inlineStr">
        <is>
          <t>เพื่อหาปริมาณสิ่งเจือปนที่เป็นสารอินทรีย์ (organic impurities)</t>
        </is>
      </c>
      <c r="G65" s="186" t="inlineStr">
        <is>
          <t>เพื่อหาปริมาณสิ่งเจือปนที่เป็นสารอนินทรีย์ (inorganic impurities)</t>
        </is>
      </c>
      <c r="H65" s="186" t="inlineStr">
        <is>
          <t>เพื่อตรวจสอบความบริสุทธิ์ของ optical isomer</t>
        </is>
      </c>
      <c r="I65" s="186" t="inlineStr">
        <is>
          <t>เพื่อตรวจนับจำนวนการปนเปื้อนของเชื้อจุลินทรีย์</t>
        </is>
      </c>
      <c r="J65" s="185" t="inlineStr">
        <is>
          <t>3</t>
        </is>
      </c>
      <c r="K65" s="186" t="inlineStr">
        <is>
          <t>✅ คำตอบที่ถูกต้อง: ข้อ ค. เพื่อหาปริมาณสิ่งเจือปนที่เป็นสารอนินทรีย์ (inorganic impurities)
🎯 ทำไมข้อนี้ถึงถูก:
🎯 ทำไมข้อนี้ถึงถูก: ตามเภสัชตำรับ USP &lt;281&gt; Residue on Ignition เป็นการเผาทำลายสารอินทรีย์ทั้งหมดด้วยความร้อนสูงร่วมกับกรดซัลฟิวริก สิ่งที่เหลืออยู่คือเถ้าของสารอนินทรีย์และไอออนโลหะ (inorganic impurities / non-volatile inorganic matter) เพื่อควบคุมความบริสุทธิ์ของวัตถุดิบตัวยา
🔍 ข้ออื่นผิดเพราะอะไร:
• ข้อ ก.: การหาความชื้นและสารระเหยง่ายทดสอบด้วยวิธี Loss on Drying (LOD) หรือ Karl Fischer titration
• ข้อ ข.: การตรวจหาสารปนเปื้อนอินทรีย์ (organic impurities/related substances) ใช้วิธีทางโครมาโทกราฟี เช่น HPLC หรือ GC
• ข้อ ง.: ความบริสุทธิ์ของ optical isomer ตรวจสอบด้วย Polarimeter หรือ Chiral HPLC
• ข้อ จ.: การตรวจนับจำนวนเชื้อจุลินทรีย์ใช้วิธี Microbial Limit Test (MLT)</t>
        </is>
      </c>
      <c r="L65" s="186" t="n"/>
      <c r="M65" s="186" t="inlineStr">
        <is>
          <t>Titrations</t>
        </is>
      </c>
      <c r="N65" s="186" t="inlineStr">
        <is>
          <t>Equilibrium &amp; Stoichiometry</t>
        </is>
      </c>
      <c r="O65" s="185" t="inlineStr">
        <is>
          <t>Product</t>
        </is>
      </c>
      <c r="P65" s="186" t="inlineStr">
        <is>
          <t>[SOURCE: ข้อสอบจริง PLE CC1 (Product) ปี 2561 ข้อ 37]</t>
        </is>
      </c>
      <c r="Q65" s="185" t="inlineStr">
        <is>
          <t>ข้อสอบจริง</t>
        </is>
      </c>
      <c r="R65" s="185" t="inlineStr">
        <is>
          <t>2561</t>
        </is>
      </c>
      <c r="S65" s="185" t="n"/>
    </row>
    <row r="66" ht="24" customHeight="1" s="49">
      <c r="A66" s="185" t="n">
        <v>64</v>
      </c>
      <c r="B66" s="186" t="n"/>
      <c r="C66" s="186" t="inlineStr">
        <is>
          <t>จากข้อกำหนดเภสัชตำรับสำหรับการหาปริมาณ Naproxen: ชั่งผงยา Naproxen 500 mg ละลายในสารผสม Methanol 75 mL และ Water 25 mL ที่ผ่านการปรับสะเทินด้วย 0.1 N Sodium hydroxide จนถึงจุดยุติของ Phenolphthalein ละลายตัวอย่างยาอย่างสมบูรณ์ แล้วนำไปไตเตรตด้วย 0.1 N Sodium hydroxide โดยใช้ Phenolphthalein เป็นอินดิเคเตอร์ จัดเป็นการวิเคราะห์ด้วยวิธีใด</t>
        </is>
      </c>
      <c r="D66" s="186" t="n"/>
      <c r="E66" s="186" t="inlineStr">
        <is>
          <t>Direct acid-base titration</t>
        </is>
      </c>
      <c r="F66" s="186" t="inlineStr">
        <is>
          <t>Precipitation titration</t>
        </is>
      </c>
      <c r="G66" s="186" t="inlineStr">
        <is>
          <t>Complexometric titration</t>
        </is>
      </c>
      <c r="H66" s="186" t="inlineStr">
        <is>
          <t>Oxidation-reduction titration</t>
        </is>
      </c>
      <c r="I66" s="186" t="inlineStr">
        <is>
          <t>Non-aqueous acid-base titration</t>
        </is>
      </c>
      <c r="J66" s="185" t="inlineStr">
        <is>
          <t>1</t>
        </is>
      </c>
      <c r="K66" s="186" t="inlineStr">
        <is>
          <t>✅ คำตอบที่ถูกต้อง: ข้อ ก. Direct acid-base titration
🎯 ทำไมข้อนี้ถึงถูก:
🎯 ทำไมข้อนี้ถึงถูก: Naproxen มีหมู่ฟังก์ชันกรดคาร์บอกซิลิก (-COOH) ไตเตรตทำปฏิกิริยาสะเทินโดยตรงกับสารละลายมาตรฐานเบส 0.1 N Sodium hydroxide ในระบบตัวทำละลายผสม Methanol ร่วมกับ Water ซึ่งมีน้ำเป็นส่วนประกอบ จึงจัดเป็น Direct acid-base titration ในตัวกลาง hydroalcoholic solvent ไม่ใช่ non-aqueous titration ซึ่งต้องปราศจากน้ำอย่างสิ้นเชิง
🔍 ข้ออื่นผิดเพราะอะไร:
• ข้อ ข.: Precipitation titration เป็นการไทเทรตตกตะกอน เช่น การหาคลอไรด์ด้วยซิลเวอร์ไนเตรต ไม่ใช่ปฏิกิริยาสะเทินของแนพรอกเซน
• ข้อ ค.: Complexometric titration เป็นการไทเทรตจับโลหะด้วย EDTA ไม่เกี่ยวข้องกับการหาปริมาณกรดคาร์บอกซิลิก
• ข้อ ง.: Oxidation-reduction titration เกี่ยวข้องกับการถ่ายโอนอิเล็กตรอนระหว่างสารรีดิวซ์และสารออกซิไดซ์ ไม่ใช่ปฏิกิริยากรดเบส
• ข้อ จ.: Non-aqueous titration ต้องใช้ตัวทำละลายอินทรีย์ที่แห้งสนิทปราศจากน้ำ (anhydrous solvent เช่น Glacial acetic acid)</t>
        </is>
      </c>
      <c r="L66" s="186" t="n"/>
      <c r="M66" s="186" t="inlineStr">
        <is>
          <t>Titrations</t>
        </is>
      </c>
      <c r="N66" s="186" t="inlineStr">
        <is>
          <t>Acid-base titration</t>
        </is>
      </c>
      <c r="O66" s="185" t="inlineStr">
        <is>
          <t>Product</t>
        </is>
      </c>
      <c r="P66" s="186" t="inlineStr">
        <is>
          <t>[SOURCE: ข้อสอบจริง PLE CC1 (Product) ปี 2561 ข้อ 55]</t>
        </is>
      </c>
      <c r="Q66" s="185" t="inlineStr">
        <is>
          <t>ข้อสอบจริง</t>
        </is>
      </c>
      <c r="R66" s="185" t="inlineStr">
        <is>
          <t>2561</t>
        </is>
      </c>
      <c r="S66" s="185" t="n"/>
    </row>
    <row r="67" ht="24" customHeight="1" s="49">
      <c r="A67" s="185" t="n">
        <v>65</v>
      </c>
      <c r="B67" s="186" t="n"/>
      <c r="C67" s="186" t="inlineStr">
        <is>
          <t>Nortriptyline HCl มีน้ำหนักโมเลกุล MW = 299.84 เภสัชตำรับ USP กำหนดให้นำ Nortriptyline มา 600 mg ละลายในกรด Glacial acetic acid จากนั้นนำไปไตเตรทกับสารละลายมาตรฐาน Perchloric acid (HClO4) หากกำหนดให้ 1 mL ของ 0.1 N Perchloric acid สมมูลกับ Nortriptyline HCl X mg ถามว่า X มีค่าเท่ากับข้อใด</t>
        </is>
      </c>
      <c r="D67" s="186" t="n"/>
      <c r="E67" s="186" t="inlineStr">
        <is>
          <t>14.59</t>
        </is>
      </c>
      <c r="F67" s="186" t="inlineStr">
        <is>
          <t>29.98</t>
        </is>
      </c>
      <c r="G67" s="186" t="inlineStr">
        <is>
          <t>15.90</t>
        </is>
      </c>
      <c r="H67" s="186" t="inlineStr">
        <is>
          <t>149.00</t>
        </is>
      </c>
      <c r="I67" s="186" t="inlineStr">
        <is>
          <t>1450.00</t>
        </is>
      </c>
      <c r="J67" s="185" t="inlineStr">
        <is>
          <t>2</t>
        </is>
      </c>
      <c r="K67" s="186" t="inlineStr">
        <is>
          <t>✅ คำตอบที่ถูกต้อง: ข้อ ข. 29.98
🎯 ทำไมข้อนี้ถึงถูก:
🎯 ทำไมข้อนี้ถึงถูก: Nortriptyline HCl เป็นเกลือของเบสอินทรีย์ที่มีหมู่ Secondary amine เพียงตำแหน่งเดียว (Monobasic base ทำปฏิกิริยากับ HClO4 ในสัดส่วนโมล 1:1) ในการไตเตรทในตัวทำละลายที่ไม่ใช่น้ำ (Non-aqueous titration) โดยใช้ Perchloric acid 0.1 N (ซึ่งมี N = 0.1 meq/mL) ดังนั้น 1 mL ของ 0.1 N HClO4 จะสมมูลกับตัวยา = MW คูณ ความเข้มข้น N = 299.84 คูณ 0.1 = 29.984 mg หรือประมาณ 29.98 mg
🔍 ข้ออื่นผิดเพราะอะไร:
• ข้อ ก.: 14.59 เป็นค่าที่คำนวณผิดพลาดโดยคิดว่ายาเป็น Dibasic amine แล้วนำ MW ไปหารด้วย 2 ซึ่งไม่ถูกต้อง
• ข้อ ค.: 15.90 เป็นค่าตัวเลขหลอกที่เกิดจากการคำนวณอัตราส่วนน้ำหนักสมมูลผิดพลาด
• ข้อ ง.: 149.00 เป็นค่าตัวเลขหลอกที่คำนวณผิดพลาดโดยนำปริมาณตัวอย่างมาคูณสลับตำแหน่ง
• ข้อ จ.: 1450.00 เป็นค่าตัวเลขที่ผิดพลาดเกินจริงจากขนาดตัวอย่างทั้งหมด</t>
        </is>
      </c>
      <c r="L67" s="186" t="n"/>
      <c r="M67" s="186" t="inlineStr">
        <is>
          <t>Titrations</t>
        </is>
      </c>
      <c r="N67" s="186" t="inlineStr">
        <is>
          <t>Acid-base titration</t>
        </is>
      </c>
      <c r="O67" s="185" t="inlineStr">
        <is>
          <t>Product</t>
        </is>
      </c>
      <c r="P67" s="186" t="inlineStr">
        <is>
          <t>[SOURCE: ข้อสอบจริง PLE CC1 (Product) ปี 2561 ข้อ 69]</t>
        </is>
      </c>
      <c r="Q67" s="185" t="inlineStr">
        <is>
          <t>ข้อสอบจริง</t>
        </is>
      </c>
      <c r="R67" s="185" t="inlineStr">
        <is>
          <t>2561</t>
        </is>
      </c>
      <c r="S67" s="185" t="n"/>
    </row>
    <row r="68" ht="409.6" customHeight="1" s="49">
      <c r="A68" s="185" t="n">
        <v>66</v>
      </c>
      <c r="B68" s="186" t="n"/>
      <c r="C68" s="186" t="inlineStr">
        <is>
          <t>จากวิธีตรวจวิเคราะห์หาปริมาณตัวยาสำคัญ (Assay) ของ Calcium carbonate tablets ในเภสัชตำรับ: ชั่งผงยาเทียบเท่า CaCO3 200 mg นำไปเผา จากนั้นละลายสิ่งตกค้างด้วยน้ำ 10 mL และหยด 3 N HCl จนละลายสมบูรณ์ เจือจางด้วยน้ำเป็น 150 mL เติม 1 N NaOH 15 mL และตัวบ่งชี้ Hydroxyl naphthol blue 300 mg แล้วไตเตรทด้วย 0.05 M Disodium edetate (EDTA) จนได้สีน้ำเงินเข้ม ข้อใดกล่าวไม่ถูกต้องเกี่ยวกับการวิเคราะห์นี้</t>
        </is>
      </c>
      <c r="D68" s="186" t="n"/>
      <c r="E68" s="186" t="inlineStr">
        <is>
          <t>NaOH ใช้เพื่อช่วยทำละลาย CaCO3</t>
        </is>
      </c>
      <c r="F68" s="186" t="inlineStr">
        <is>
          <t>CaCO3 ถูกเปลี่ยนรูปเป็น CaCl2 ก่อนการไตเตรท</t>
        </is>
      </c>
      <c r="G68" s="186" t="inlineStr">
        <is>
          <t>การวิเคราะห์นี้จัดเป็นการไตเตรทตรง (Direct titration)</t>
        </is>
      </c>
      <c r="H68" s="186" t="inlineStr">
        <is>
          <t>ใช้เทคนิคการไตเตรทแบบเกิดสารประกอบเชิงซ้อน (Complexometric titration)</t>
        </is>
      </c>
      <c r="I68" s="186" t="inlineStr">
        <is>
          <t>สารละลายต้องอยู่ในสภาวะด่างแก่ระหว่างการทำปฏิกิริยาไตเตรท</t>
        </is>
      </c>
      <c r="J68" s="185" t="inlineStr">
        <is>
          <t>1</t>
        </is>
      </c>
      <c r="K68" s="186" t="inlineStr">
        <is>
          <t>✅ คำตอบที่ถูกต้อง: ข้อ ก. NaOH ใช้เพื่อช่วยทำละลาย CaCO3
🎯 ทำไมข้อนี้ถึงถูก:
🎯 ทำไมข้อนี้ถึงถูก: Calcium carbonate (CaCO3) เป็นเกลือที่ไม่ละลายน้ำและไม่ละลายในด่าง การละลายตัวอย่างต้องใช้กรดไฮโดรคลอริก (3 N HCl) เพื่อทำปฏิกิริยาเปลี่ยน CaCO3 ให้เป็น Calcium chloride (CaCl2) ที่ละลายน้ำได้ ส่วนสารละลาย 1 N NaOH เติมลงไปภายหลังเพื่อปรับค่า pH ให้เป็นด่างสูง (ประมาณ pH 12 ถึง 13) เพื่อให้ตัวบ่งชี้ Hydroxyl naphthol blue จับกับ Ca2+ ได้ดีสำหรับการไตเตรทกับ EDTA
🔍 ข้ออื่นผิดเพราะอะไร:
• ข้อ ข.: เป็นข้อความที่ถูกต้อง: CaCO3 ทำปฏิกิริยากับ HCl เกิดเป็น CaCl2 น้ำ และก๊าซ CO2 ก่อนนำไปวิเคราะห์
• ข้อ ค.: เป็นข้อความที่ถูกต้อง: จัดเป็น Direct complexometric titration โดยหยดสารละลายมาตรฐาน Disodium edetate ลงไปทำปฏิกิริยากับ Ca2+ โดยตรงจนถึงจุดยุติ
• ข้อ ง.: เป็นข้อความที่ถูกต้อง: ปฏิกิริยาระหว่าง Ca2+ กับ Disodium edetate (EDTA) เป็นการสร้างพันธะโคออร์ดิเนตโคเวเลนต์เกิดเป็นคีเลต (Chelate complex)
• ข้อ จ.: เป็นข้อความที่ถูกต้อง: การไตเตรทแคลเซียมด้วย EDTA โดยใช้ Hydroxyl naphthol blue ต้องทำในสภาวะด่างจัด (pH มากกว่า 12) เพื่อตกตะกอนแมกนีเซียมและให้การเปลี่ยนสีที่คมชัด</t>
        </is>
      </c>
      <c r="L68" s="186" t="n"/>
      <c r="M68" s="186" t="inlineStr">
        <is>
          <t>Titrations</t>
        </is>
      </c>
      <c r="N68" s="186" t="inlineStr">
        <is>
          <t>Complexometric titration</t>
        </is>
      </c>
      <c r="O68" s="185" t="inlineStr">
        <is>
          <t>Product</t>
        </is>
      </c>
      <c r="P68" s="186" t="inlineStr">
        <is>
          <t>[SOURCE: ข้อสอบจริง PLE CC1 (Product) ปี 2561 ข้อ 77]</t>
        </is>
      </c>
      <c r="Q68" s="185" t="inlineStr">
        <is>
          <t>ข้อสอบจริง</t>
        </is>
      </c>
      <c r="R68" s="185" t="inlineStr">
        <is>
          <t>2561</t>
        </is>
      </c>
      <c r="S68" s="185" t="n"/>
    </row>
    <row r="69" ht="409.6" customHeight="1" s="49">
      <c r="A69" s="185" t="n">
        <v>67</v>
      </c>
      <c r="B69" s="186" t="n"/>
      <c r="C69" s="186" t="inlineStr">
        <is>
          <t>การตรวจวิเคราะห์หาปริมาณตัวยาสำคัญใน Aspirin monograph ตามเภสัชตำรับสากล จัดเป็นการไทเทรตในรูปแบบใด</t>
        </is>
      </c>
      <c r="D69" s="186" t="n"/>
      <c r="E69" s="186" t="inlineStr">
        <is>
          <t>Direct acid-base titration</t>
        </is>
      </c>
      <c r="F69" s="186" t="inlineStr">
        <is>
          <t>Precipitation titration</t>
        </is>
      </c>
      <c r="G69" s="186" t="inlineStr">
        <is>
          <t>Back titration (Residual titration)</t>
        </is>
      </c>
      <c r="H69" s="186" t="inlineStr">
        <is>
          <t>Complexometric titration</t>
        </is>
      </c>
      <c r="I69" s="186" t="inlineStr">
        <is>
          <t>Redox titration</t>
        </is>
      </c>
      <c r="J69" s="185" t="inlineStr">
        <is>
          <t>3</t>
        </is>
      </c>
      <c r="K69" s="186" t="inlineStr">
        <is>
          <t>✅ คำตอบที่ถูกต้อง: ข้อ ค. Back titration (Residual titration)
🎯 ทำไมข้อนี้ถึงถูก:
🎯 ทำไมข้อนี้ถึงถูก: การหาปริมาณยา Aspirin ใช้วิธี Residual titration (Back titration) โดยเติมสารละลายมาตรฐาน NaOH ในปริมาณที่มากเกินพอแล้วต้มเพื่อให้เกิดปฏิกิริยาไฮโดรไลซิสหมู่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acid-base titration ไทเทรตตรงไม่สมบูรณ์เนื่องจาก aspirin ในสารละลายน้ำจะเกิดการไฮโดรไลซ์หมู่ ester อย่างช้าๆ ทำให้จุดยุติไม่คมชัดและคลาดเคลื่อน
• ข้อ ข.: Precipitation titration เป็นการไทเทรตแบบเกิดตะกอน ใช้สำหรับหาปริมาณสารเฮไลด์ เช่น คลอไรด์ ไม่ใช้กับ aspirin
• ข้อ ง.: Complexometric titration เป็นการไทเทรตสร้างสารเชิงซ้อนด้วย EDTA ใช้หาปริมาณไอออนโลหะ
• ข้อ จ.: Redox titration เป็นการไทเทรตปฏิกิริยาถ่ายโอนอิเล็กตรอน ไม่เกี่ยวข้องกับการวิเคราะห์กรดแอสไพริน</t>
        </is>
      </c>
      <c r="L69" s="186" t="n"/>
      <c r="M69" s="186" t="inlineStr">
        <is>
          <t>Titrations</t>
        </is>
      </c>
      <c r="N69" s="186" t="inlineStr">
        <is>
          <t>Acid-base titration</t>
        </is>
      </c>
      <c r="O69" s="185" t="inlineStr">
        <is>
          <t>Product</t>
        </is>
      </c>
      <c r="P69" s="186" t="inlineStr">
        <is>
          <t>[SOURCE: ข้อสอบจริง PLE CC1 (Product) ปี 2559 ข้อ 18] [RECONSTRUCTED: ปรับแต่งและเติมเต็มบริบทโจทย์เพื่อความสมบูรณ์]</t>
        </is>
      </c>
      <c r="Q69" s="185" t="inlineStr">
        <is>
          <t>ข้อสอบจริง</t>
        </is>
      </c>
      <c r="R69" s="185" t="inlineStr">
        <is>
          <t>2559</t>
        </is>
      </c>
      <c r="S69" s="185" t="n"/>
    </row>
    <row r="70" ht="409.6" customHeight="1" s="49">
      <c r="A70" s="185" t="n">
        <v>68</v>
      </c>
      <c r="B70" s="186" t="n"/>
      <c r="C70" s="186" t="inlineStr">
        <is>
          <t>จากการวิเคราะห์หาปริมาณตัวยาสำคัญใน Aspirin monograph ตามเภสัชตำรับสากล จัดเป็นการไทเทรตในรูปแบบใด</t>
        </is>
      </c>
      <c r="D70" s="186" t="n"/>
      <c r="E70" s="186" t="inlineStr">
        <is>
          <t>Direct titration</t>
        </is>
      </c>
      <c r="F70" s="186" t="inlineStr">
        <is>
          <t>Indirect titration</t>
        </is>
      </c>
      <c r="G70" s="186" t="inlineStr">
        <is>
          <t>Residual titration (Back titration)</t>
        </is>
      </c>
      <c r="H70" s="186" t="inlineStr">
        <is>
          <t>Precipitation titration</t>
        </is>
      </c>
      <c r="I70" s="186" t="inlineStr">
        <is>
          <t>Complexometric titration</t>
        </is>
      </c>
      <c r="J70" s="185" t="inlineStr">
        <is>
          <t>3</t>
        </is>
      </c>
      <c r="K70" s="186" t="inlineStr">
        <is>
          <t>✅ คำตอบที่ถูกต้อง: ข้อ ค. Residual titration (Back titration)
🎯 ทำไมข้อนี้ถึงถูก:
🎯 ทำไมข้อนี้ถึงถูก: การหาปริมาณ Aspirin ในเภสัชตำรับ USP และ BP กำหนดให้ใช้วิธี Residual titration (Back titration) โดยต้มสารตัวอย่างกับสารละลายมาตรฐาน NaOH ที่มากเกินพอเพื่อให้เกิดปฏิกิริยาไฮโดรไลซิสหมู่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titration ไม่สามารถไทเทรตตรงได้สมบูรณ์เนื่องจากปฏิกิริยาไฮโดรไลซิสของแอสไพรินในน้ำเกิดขึ้นช้าที่อุณหภูมิห้อง ทำให้จุดยุติคลาดเคลื่อน
• ข้อ ข.: Indirect titration เป็นการให้ตัวอย่างทำปฏิกิริยาเกิดสารใหม่แล้วไทเทรตสารใหม่นั้น เช่น Iodometry
• ข้อ ง.: Precipitation titration เป็นการไทเทรตแบบเกิดตะกอน เช่น การวิเคราะห์สารเฮไลด์
• ข้อ จ.: Complexometric titration เป็นการไทเทรตสร้างสารเชิงซ้อนด้วย EDTA สำหรับตรวจวิเคราะห์ไอออนโลหะ</t>
        </is>
      </c>
      <c r="L70" s="186" t="n"/>
      <c r="M70" s="186" t="inlineStr">
        <is>
          <t>Titrations</t>
        </is>
      </c>
      <c r="N70" s="186" t="inlineStr">
        <is>
          <t>Acid-base titration</t>
        </is>
      </c>
      <c r="O70" s="185" t="inlineStr">
        <is>
          <t>Product</t>
        </is>
      </c>
      <c r="P70" s="186" t="inlineStr">
        <is>
          <t>[SOURCE: ข้อสอบจริง PLE CC1 (Product) ปี 2559 ข้อ 41]</t>
        </is>
      </c>
      <c r="Q70" s="185" t="inlineStr">
        <is>
          <t>ข้อสอบจริง</t>
        </is>
      </c>
      <c r="R70" s="185" t="inlineStr">
        <is>
          <t>2559</t>
        </is>
      </c>
      <c r="S70" s="185" t="n"/>
    </row>
    <row r="71" ht="409.6" customHeight="1" s="49">
      <c r="A71" s="185" t="n">
        <v>69</v>
      </c>
      <c r="B71" s="186" t="n"/>
      <c r="C71" s="186" t="inlineStr">
        <is>
          <t>62. วิธีการวิเคราะห์หาปริมาณตัวยาสำคัญ (Assay) ของเกลือ Ferrous fumarate ตามมาตรฐานเภสัชตำรับ (Pharmacopoeia) ใช้วิธีไทเทรตชนิดใด</t>
        </is>
      </c>
      <c r="D71" s="186" t="n"/>
      <c r="E71" s="186" t="inlineStr">
        <is>
          <t>Acid-base titration</t>
        </is>
      </c>
      <c r="F71" s="186" t="inlineStr">
        <is>
          <t>Redox titration</t>
        </is>
      </c>
      <c r="G71" s="186" t="inlineStr">
        <is>
          <t>Complexometric titration</t>
        </is>
      </c>
      <c r="H71" s="186" t="inlineStr">
        <is>
          <t>Gravimetric titration</t>
        </is>
      </c>
      <c r="I71" s="186" t="inlineStr">
        <is>
          <t>Colorimetric titration</t>
        </is>
      </c>
      <c r="J71" s="185" t="inlineStr">
        <is>
          <t>2</t>
        </is>
      </c>
      <c r="K71" s="186" t="inlineStr">
        <is>
          <t>✅ คำตอบที่ถูกต้อง: ข้อ ข. Redox titration
🎯 ทำไมข้อนี้ถึงถูก:
🎯 ทำไมข้อนี้ถึงถูก: ตามเภสัชตำรับสากล (USP / BP) การหาปริมาณธาตุเหล็กในวัตถุดิบและยาเตรียม Ferrous fumarate อาศัยปฏิกิริยารีดอกซ์ (Redox titration) โดยละลายตัวยาในกรด แล้วนำไปไทเทรตกับสารละลายมาตรฐานออกซิไดซ์ Cerate (Ceric ammonium sulfate) โดยไอออน Fe2+ จะถูกออกซิไดซ์กลายเป็น Fe3+ และใช้ Ferroin เป็นอินดิเคเตอร์แสดงจุดยุติ
🔍 ข้ออื่นผิดเพราะอะไร:
• ข้อ ก. Acid-base titration: ไม่จำเพาะต่อไอออนของธาตุเหล็กที่มีการเปลี่ยนเลขออกซิเดชัน
• ข้อ ค. Complexometric titration: มักใช้ EDTA ไทเทรตหาประจุโลหะอื่นๆ เช่น แคลเซียม แมกนีเซียม สังกะสี
• ข้อ ง. Gravimetric titration: เป็นการชั่งน้ำหนักตะกอน ใช้เวลานานและไม่ใช่วิธีมาตรฐานทั่วไปของยานี้
• ข้อ จ. Colorimetric titration: ไม่ใช่วิธีไทเทรตมาตรฐานหลักสำหรับการตรวจรับรองมาตรฐานวัตถุดิบ
• --</t>
        </is>
      </c>
      <c r="L71" s="186" t="n"/>
      <c r="M71" s="186" t="inlineStr">
        <is>
          <t>Titrations</t>
        </is>
      </c>
      <c r="N71" s="186" t="inlineStr">
        <is>
          <t>Redox Titrations</t>
        </is>
      </c>
      <c r="O71" s="185" t="inlineStr">
        <is>
          <t>Product</t>
        </is>
      </c>
      <c r="P71" s="186" t="inlineStr">
        <is>
          <t>ข้อ 62 Mock RxCU83</t>
        </is>
      </c>
      <c r="Q71" s="185" t="inlineStr">
        <is>
          <t>ข้อสอบจำลอง</t>
        </is>
      </c>
      <c r="R71" s="185" t="inlineStr">
        <is>
          <t>Mock RxCU83 ชุดที่ 1</t>
        </is>
      </c>
      <c r="S71" s="185" t="n"/>
    </row>
    <row r="72" ht="409.6" customHeight="1" s="49">
      <c r="A72" s="185" t="n">
        <v>70</v>
      </c>
      <c r="B72" s="186" t="n"/>
      <c r="C72" s="186" t="inlineStr">
        <is>
          <t>พิจารณาในหัวข้อ Assay ของ Ferrous Sulfate จาก Monograph ในเภสัชตำรับ (ใช้ Cerium IV sulfate / Ceric ammonium sulfate เป็น titrant ร่วมกับสารละลายเจือจางกรดซัลฟิวริก และ Ferroin indicator) จาก monograph จัดเป็นวิธีการวิเคราะห์แบบใด</t>
        </is>
      </c>
      <c r="D72" s="186" t="n"/>
      <c r="E72" s="186" t="inlineStr">
        <is>
          <t>Acid-base titration</t>
        </is>
      </c>
      <c r="F72" s="186" t="inlineStr">
        <is>
          <t>Complexometric titration</t>
        </is>
      </c>
      <c r="G72" s="186" t="inlineStr">
        <is>
          <t>Karl-Fischer titration</t>
        </is>
      </c>
      <c r="H72" s="186" t="inlineStr">
        <is>
          <t>Precipitation titration</t>
        </is>
      </c>
      <c r="I72" s="186" t="inlineStr">
        <is>
          <t>Redox titration</t>
        </is>
      </c>
      <c r="J72" s="185" t="inlineStr">
        <is>
          <t>5</t>
        </is>
      </c>
      <c r="K72" s="186" t="inlineStr">
        <is>
          <t>✅ คำตอบที่ถูกต้อง: ข้อ จ. Redox titration
🎯 ทำไมข้อนี้ถึงถูก:
การหาปริมาณ Ferrous sulfate (Fe2+) โดยการไทเทรตด้วย Ceric sulfate (Ce4+) เป็นปฏิกิริยาถ่ายโอนอิเล็กตรอนระหว่าง Fe2+ (ถูก oxidize เป็น Fe3+) และ Ce4+ (ถูก reduce เป็น Ce3+) จึงจัดเป็น Redox titration (Cerimetry)
🔍 ข้ออื่นผิดเพราะอะไร:
• ข้อ ก. ผิด เพราะ Acid-base titration เป็นปฏิกิริยาสะเทินกรด-เบส
• ข้อ ข. ผิด เพราะ Complexometric titration เป็นการเกิดสารเชิงซ้อน เช่น การใช้ EDTA กับโลหะ
• ข้อ ค. ผิด เพราะ Karl-Fischer titration ใช้เฉพาะในการหาปริมาณน้ำ (Water determination)
• ข้อ ง. ผิด เพราะ Precipitation titration เป็นการไทเทรตตกตะกอน เช่น การหาคลอไรด์ด้วยซิลเวอร์ไนเตรต</t>
        </is>
      </c>
      <c r="L72" s="186" t="inlineStr">
        <is>
          <t>Product</t>
        </is>
      </c>
      <c r="M72" s="186" t="inlineStr">
        <is>
          <t>Titrations</t>
        </is>
      </c>
      <c r="N72" s="186" t="inlineStr">
        <is>
          <t>Redox titration</t>
        </is>
      </c>
      <c r="O72" s="185" t="inlineStr">
        <is>
          <t>Product</t>
        </is>
      </c>
      <c r="P72" s="186" t="inlineStr">
        <is>
          <t>รุ่น RxCU83</t>
        </is>
      </c>
      <c r="Q72" s="185" t="inlineStr">
        <is>
          <t>แบบฝึกหัด</t>
        </is>
      </c>
      <c r="R72" s="185" t="inlineStr">
        <is>
          <t>Quiz เตรียมสอบ CC1 RxCU83</t>
        </is>
      </c>
      <c r="S72" s="185" t="n"/>
    </row>
    <row r="73" ht="409.6" customHeight="1" s="49">
      <c r="A73" s="185" t="n">
        <v>71</v>
      </c>
      <c r="B73" s="186" t="n"/>
      <c r="C73" s="186" t="inlineStr">
        <is>
          <t>พิจารณาในหัวข้อ Assay ของ Calcium Gluconate จาก Monograph ที่กำหนดให้ (ใช้ Edetate disodium / Disodium EDTA 0.05 M เป็น titrant และ Hydroxynaphthol blue เป็น indicator ในสภาวะเบส) จาก monograph จัดเป็นวิธีการวิเคราะห์แบบใด</t>
        </is>
      </c>
      <c r="D73" s="186" t="n"/>
      <c r="E73" s="186" t="inlineStr">
        <is>
          <t>Acid-base titration</t>
        </is>
      </c>
      <c r="F73" s="186" t="inlineStr">
        <is>
          <t>Complexometric titration</t>
        </is>
      </c>
      <c r="G73" s="186" t="inlineStr">
        <is>
          <t>Karl-Fischer titration</t>
        </is>
      </c>
      <c r="H73" s="186" t="inlineStr">
        <is>
          <t>Precipitation titration</t>
        </is>
      </c>
      <c r="I73" s="186" t="inlineStr">
        <is>
          <t>Redox titration</t>
        </is>
      </c>
      <c r="J73" s="185" t="inlineStr">
        <is>
          <t>2</t>
        </is>
      </c>
      <c r="K73" s="186" t="inlineStr">
        <is>
          <t>✅ คำตอบที่ถูกต้อง: ข้อ ข. Complexometric titration
🎯 ทำไมข้อนี้ถึงถูก:
การวิเคราะห์หาปริมาณแคลเซียมกลูโคเนตใช้ Disodium edetate (EDTA) ในการทำปฏิกิริยากับ Ca2+ เกิดเป็นคีเลตเชิงซ้อน (Chelation complex) ที่เสถียร จึงเป็นวิธีการวิเคราะห์แบบ Complexometric titration (Chelatometry)
🔍 ข้ออื่นผิดเพราะอะไร:
• ข้อ ก. ผิด เพราะไม่มีการถ่ายโอนโปรตอนระหว่างกรดและเบส
• ข้อ ค. ผิด เพราะ Karl-Fischer ใช้หาความชื้นหรือปริมาณน้ำ
• ข้อ ง. ผิด เพราะสารเชิงซ้อนของ Ca-EDTA ละลายได้ดีในน้ำ ไม่ได้ตกตะกอน
• ข้อ จ. ผิด เพราะสถานะออกซิเดชันของ Ca2+ ไม่มีการเปลี่ยนแปลง (ไม่ใช่ Redox)</t>
        </is>
      </c>
      <c r="L73" s="186" t="inlineStr">
        <is>
          <t>Product</t>
        </is>
      </c>
      <c r="M73" s="186" t="inlineStr">
        <is>
          <t>Titrations</t>
        </is>
      </c>
      <c r="N73" s="186" t="inlineStr">
        <is>
          <t>Complexometric titration</t>
        </is>
      </c>
      <c r="O73" s="185" t="inlineStr">
        <is>
          <t>Product</t>
        </is>
      </c>
      <c r="P73" s="186" t="inlineStr">
        <is>
          <t>รุ่น RxCU83</t>
        </is>
      </c>
      <c r="Q73" s="185" t="inlineStr">
        <is>
          <t>แบบฝึกหัด</t>
        </is>
      </c>
      <c r="R73" s="185" t="inlineStr">
        <is>
          <t>Quiz เตรียมสอบ CC1 RxCU83</t>
        </is>
      </c>
      <c r="S73" s="185" t="n"/>
    </row>
    <row r="74" ht="409.6" customHeight="1" s="49">
      <c r="A74" s="185" t="n">
        <v>72</v>
      </c>
      <c r="B74" s="186"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t>
        </is>
      </c>
      <c r="C74" s="186" t="inlineStr">
        <is>
          <t>ในการควบคุมคุณภาพวัตถุดิบยา Ferrous Sulfate Heptahydrate (FeSO4 · 7H2O) ตามเภสัชตำรับสากล หากต้องการตรวจวิเคราะห์หาปริมาณน้ำทั้งหมดในสูตรโครงสร้าง (ทั้งน้ำอิสระและน้ำในผลึก: Water of Crystallization) อย่างแม่นยำและจำเพาะเจาะจง วิธีการทดสอบในข้อใดเหมาะสมที่สุด</t>
        </is>
      </c>
      <c r="D74" s="186" t="inlineStr">
        <is>
          <t>Karl Fischer Titration (การไทเทรตหาปริมาณน้ำด้วยสารละลายคาร์ลฟิชเชอร์)</t>
        </is>
      </c>
      <c r="E74" s="186" t="inlineStr">
        <is>
          <t>Karl Fischer Titration (การไทเทรตหาปริมาณน้ำด้วยสารละลายคาร์ลฟิชเชอร์)</t>
        </is>
      </c>
      <c r="F74" s="186" t="inlineStr">
        <is>
          <t>Loss on Drying (LOD: การวัดน้ำหนักที่หายไปจากการอบแห้ง)</t>
        </is>
      </c>
      <c r="G74" s="186" t="inlineStr">
        <is>
          <t>Thermogravimetric Analysis (TGA)</t>
        </is>
      </c>
      <c r="H74" s="186" t="inlineStr">
        <is>
          <t>Azeotropic Distillation Method (การกลั่นด้วยตัวทำละลายอินทรีย์)</t>
        </is>
      </c>
      <c r="I74" s="186" t="inlineStr">
        <is>
          <t>Refractometry (การวัดดัชนีหักเหของแสง)</t>
        </is>
      </c>
      <c r="J74" s="185" t="inlineStr">
        <is>
          <t>1</t>
        </is>
      </c>
      <c r="K74" s="186" t="inlineStr">
        <is>
          <t>✅ คำตอบที่ถูกต้อง: ข้อ ก. Karl Fischer Titration (การไทเทรตหาปริมาณน้ำด้วยสารละลายคาร์ลฟิชเชอร์)
🎯 ทำไมข้อนี้ถึงถูก:
🎯 ทำไมข้อนี้ถึงถูก: Karl Fischer Titration เป็นวิธีเคมีมาตรฐานตามเภสัชตำรับ (USP/BP) ในการหาปริมาณน้ำ (Water Determination Method I) โดยอาศัยปฏิกิริยารีดอกซ์ที่จำเพาะเจาะจงระหว่างไอโอดีน ซัลเฟอร์ไดออกไซด์ และน้ำ สามารถตรวจวัดปริมาณน้ำได้ทั้งหมด ไม่ว่าจะเป็น Surface water, Absorbed water หรือ Bound water (Water of crystallization) ในผลึก FeSO4 · 7H2O ได้อย่างแม่นยำ
🔍 ข้ออื่นผิดเพราะอะไร:
• ข้อ ข.: Loss on Drying (LOD) วัดน้ำหนักรวมที่ระเหยไปเมื่อได้รับความร้อน ซึ่งอาจไม่จำเพาะต่อน้ำ และอาจขับน้ำในผลึกออกได้ไม่สมบูรณ์ หรือสารอาจสลายตัวจากความร้อน
• ข้อ ค.: TGA ใช้วิเคราะห์การเปลี่ยนแปลงน้ำหนักตามอุณหภูมิ แต่มักใช้ในงานวิจัย ไม่ใช่วิธีทดสอบปล่อยผ่านประจำรุ่นผลิตตามเภสัชตำรับทั่วไป
• ข้อ ง.: Azeotropic Distillation เหมาะสำหรับตัวอย่างที่มีปริมาณน้ำปานกลางถึงสูงและมีน้ำมันหอมระเหย
• ข้อ จ.: Refractometry ใช้วัดดัชนีหักเหของของเหลว ไม่ใช่วิธีวัดปริมาณน้ำในวัตถุดิบยาของแข็ง</t>
        </is>
      </c>
      <c r="L74" s="186" t="inlineStr">
        <is>
          <t>Intermediate</t>
        </is>
      </c>
      <c r="M74" s="186" t="inlineStr">
        <is>
          <t>Titrations</t>
        </is>
      </c>
      <c r="N74" s="186" t="inlineStr">
        <is>
          <t>Karl Fischer Water Determination in Hydrates</t>
        </is>
      </c>
      <c r="O74" s="185" t="inlineStr">
        <is>
          <t>Product</t>
        </is>
      </c>
      <c r="P74" s="186" t="inlineStr">
        <is>
          <t>[RECONSTRUCTED: ปรับแต่งและเติมเต็มบริบทโจทย์/ตัวเลือกเพื่อความสมบูรณ์] ข้อสอบจริง PLE-CC1 ปี 2567 ข้อ 35</t>
        </is>
      </c>
      <c r="Q74" s="185" t="inlineStr">
        <is>
          <t>ข้อสอบจริง</t>
        </is>
      </c>
      <c r="R74" s="185" t="inlineStr">
        <is>
          <t>2567</t>
        </is>
      </c>
      <c r="S74" s="185" t="inlineStr">
        <is>
          <t>CASE_2567_ANEMIA_01</t>
        </is>
      </c>
    </row>
    <row r="75" ht="409.6" customHeight="1" s="49">
      <c r="A75" s="185" t="n">
        <v>73</v>
      </c>
      <c r="B75" s="186" t="inlineStr">
        <is>
          <t>ตามเภสัชตำรับ USP Monograph สำหรับ Colchicine กำหนดว่า 'It contains not less than 94.0% and not more than 101.0% of C22H25NO6, calculated on the anhydrous, solvent-free basis' และในรายการทดสอบมีการกำหนด Water determination (Karl Fischer) ไม่เกิน 2.0% และ Residual solvents (Ethyl acetate ไม่เกิน 8.0% และ Chloroform ไม่เกิน 100 ppm)</t>
        </is>
      </c>
      <c r="C75" s="186" t="inlineStr">
        <is>
          <t>ในการคำนวณและการควบคุมคุณภาพวัตถุดิบตัวยาตามข้อกำหนดข้างต้น การทดสอบในข้อใดต่อไปนี้ 'ไม่จำเป็น' ต้องทำการทดสอบซ้ำซ้อน</t>
        </is>
      </c>
      <c r="D75" s="186" t="n"/>
      <c r="E75" s="186" t="inlineStr">
        <is>
          <t>Assay การหาปริมาณตัวยาสำคัญด้วย HPLC</t>
        </is>
      </c>
      <c r="F75" s="186" t="inlineStr">
        <is>
          <t>Identification ด้วย Infrared absorption spectroscopy</t>
        </is>
      </c>
      <c r="G75" s="186" t="inlineStr">
        <is>
          <t>Specific optical rotation</t>
        </is>
      </c>
      <c r="H75" s="186" t="inlineStr">
        <is>
          <t>Loss on drying (LOD)</t>
        </is>
      </c>
      <c r="I75" s="186" t="inlineStr">
        <is>
          <t>Water determination Method I (Karl Fischer titration)</t>
        </is>
      </c>
      <c r="J75" s="185" t="inlineStr">
        <is>
          <t>4</t>
        </is>
      </c>
      <c r="K75" s="186" t="inlineStr">
        <is>
          <t>✅ คำตอบที่ถูกต้อง: ข้อ ง. Loss on drying (LOD)
🎯 ทำไมข้อนี้ถึงถูก:
ใน Monograph ของ USP สำหรับวัตถุดิบ Colchicine มีการตรวจวัดปริมาณน้ำอย่างจำเพาะด้วยวิธี Water Determination Method I (Karl Fischer Titration) และตรวจวัดปริมาณตัวทำละลายตกค้างอย่างเจาะจงด้วย Gas Chromatography (Limit of ethyl acetate และ Residual solvents) เพื่อนำค่าทั้งสองมาหักลบในการคำนวณบนฐาน 'anhydrous, solvent-free basis' ดังนั้นจึง ไม่จำเป็นต้องทำการทดสอบ Loss on drying (LOD) ซึ่งเป็นการวัดน้ำหนักที่หายไปแบบรวมและไม่จำเพาะเจาะจง
🔍 ข้ออื่นผิดเพราะอะไร:
• ข้อ ก. ข. ค. และ จ. ล้วนเป็นรายการทดสอบมาตรฐานที่ระบุไว้ใน Monograph ของ Colchicine USP ได้แก่ Assay, IR Identification, Specific rotation, และ Water determination</t>
        </is>
      </c>
      <c r="L75" s="186" t="n"/>
      <c r="M75" s="186" t="inlineStr">
        <is>
          <t>Titrations</t>
        </is>
      </c>
      <c r="N75" s="186" t="inlineStr">
        <is>
          <t>Pharmacopoeial QC &amp; Karl Fischer Titration</t>
        </is>
      </c>
      <c r="O75" s="185" t="inlineStr">
        <is>
          <t>Product</t>
        </is>
      </c>
      <c r="P75" s="186" t="inlineStr">
        <is>
          <t>ข้อสอบจริง PLE-CC1 ปี 2566 Day 1 ข้อ 63 [CASE_2566_GOUT_01]</t>
        </is>
      </c>
      <c r="Q75" s="185" t="inlineStr">
        <is>
          <t>ข้อสอบจริง</t>
        </is>
      </c>
      <c r="R75" s="185" t="inlineStr">
        <is>
          <t>2566 Day 1</t>
        </is>
      </c>
      <c r="S75" s="185" t="inlineStr">
        <is>
          <t>CASE_2566_GOUT_01</t>
        </is>
      </c>
    </row>
    <row r="76" ht="409.6" customHeight="1" s="49">
      <c r="A76" s="185" t="n">
        <v>74</v>
      </c>
      <c r="B76" s="186" t="inlineStr">
        <is>
          <t>ตาม USP Monograph ในการตรวจวิเคราะห์หาปริมาณ Aluminum hydroxide ในยาลดกรด Alumina Gel:
นำตัวอย่างเจลละลายในกรดไฮโดรคลอริก เติม 0.05 M Edetate disodium (EDTA) ปริมาตร 25 mL ซึ่งเป็นปริมาณที่มากเกินพอ และเติม Acetic acid-ammonium acetate buffer ปรับสภาวะให้เกิดสารประกอบเชิงซ้อน จากนั้นนำสารละลายส่วนเกินมาทำการไทเทรตย้อนกลับ ด้วยสารละลายมาตรฐาน 0.05 M Zinc sulfate โดยใช้ Dithizone TS เป็นอินดิเคเตอร์จนกระทั่งสารละลายเปลี่ยนเป็นสีชมพูอมสว่าง (Bright rose-pink color)</t>
        </is>
      </c>
      <c r="C76" s="186" t="inlineStr">
        <is>
          <t>วิธีการไทเทรตตามเภสัชตำรับข้างต้นจัดเป็นเทคนิคการไทเทรตชนิดใด</t>
        </is>
      </c>
      <c r="D76" s="186" t="n"/>
      <c r="E76" s="186" t="inlineStr">
        <is>
          <t>Direct Acid-Base Titration</t>
        </is>
      </c>
      <c r="F76" s="186" t="inlineStr">
        <is>
          <t>Non-aqueous Acid-Base Titration</t>
        </is>
      </c>
      <c r="G76" s="186" t="inlineStr">
        <is>
          <t>Complexometric Back Titration (Residual complexometric titration)</t>
        </is>
      </c>
      <c r="H76" s="186" t="inlineStr">
        <is>
          <t>Precipitation Titration</t>
        </is>
      </c>
      <c r="I76" s="186" t="inlineStr">
        <is>
          <t>Redox Titration</t>
        </is>
      </c>
      <c r="J76" s="185" t="inlineStr">
        <is>
          <t>3</t>
        </is>
      </c>
      <c r="K76" s="186" t="inlineStr">
        <is>
          <t>✅ คำตอบที่ถูกต้อง: ข้อ ค. Complexometric Back Titration (Residual complexometric titration)
🎯 ทำไมข้อนี้ถึงถูก:
Aluminum ion (Al3+) ทำปฏิกิริยากับ EDTA ได้ช้ามากที่อุณหภูมิห้อง จึงไม่สามารถทำการไทเทรตโดยตรง (Direct titration) ได้ เภสัชตำรับจึงกำหนดให้เติมสารละลายมาตรฐาน EDTA (Edetate disodium) ที่ทราบปริมาตรและความเข้มข้นแน่นอนในปริมาณที่มากเกินพอ (Known excess) แล้วให้ความร้อนเพื่อเร่งการเกิดสารประกอบเชิงซ้อน Al-EDTA complex ให้สมบูรณ์ จากนั้นนำ EDTA ส่วนที่เหลือที่ไม่ได้ทำปฏิกิริยา มาไทเทรตย้อนกลับ (Back titration / Residual titration) ด้วยสารละลายมาตรฐาน Zinc sulfate โดยใช้ Dithizone TS เป็นตัวบ่งชี้จุดยุติ
🔍 ข้ออื่นผิดเพราะอะไร:
• ข้อ ก. และ ข. ผิดเพราะ: การใช้ EDTA และ Zn2+ เป็นปฏิกิริยาการเกิดสารประกอบเชิงซ้อน (Complexation) ไม่ใช่ปฏิกิริยากรด-เบส
• ข้อ ง. ผิดเพราะ: ไม่ใช่การไทเทรตแบบตกตะกอน
• ข้อ จ. ผิดเพราะ: ไม่มีการเปลี่ยนแปลงเลขออกซิเดชันของสาร</t>
        </is>
      </c>
      <c r="L76" s="186" t="n"/>
      <c r="M76" s="186" t="inlineStr">
        <is>
          <t>Titrations</t>
        </is>
      </c>
      <c r="N76" s="186" t="inlineStr">
        <is>
          <t>Complexometric Back Titration of Aluminum</t>
        </is>
      </c>
      <c r="O76" s="185" t="inlineStr">
        <is>
          <t>Product</t>
        </is>
      </c>
      <c r="P76" s="186" t="inlineStr">
        <is>
          <t>ข้อสอบจริง PLE-CC1 ปี 2566 Day 1 ข้อ 68 [CASE_2566_GERD_01]</t>
        </is>
      </c>
      <c r="Q76" s="185" t="inlineStr">
        <is>
          <t>ข้อสอบจริง</t>
        </is>
      </c>
      <c r="R76" s="185" t="inlineStr">
        <is>
          <t>2566 Day 1</t>
        </is>
      </c>
      <c r="S76" s="185" t="inlineStr">
        <is>
          <t>CASE_2566_GERD_01</t>
        </is>
      </c>
    </row>
    <row r="77" ht="409.6" customHeight="1" s="49">
      <c r="A77" s="185" t="n">
        <v>75</v>
      </c>
      <c r="B77" s="186" t="inlineStr">
        <is>
          <t>ตาม USP Monograph การวิเคราะห์หาปริมาณยา Aspirin (C9H8O4) ด้วยวิธีทางเคมี:
'ชั่งตัวอย่าง Aspirin ละลายใน 0.5 N Sodium hydroxide VS ปริมาตร 50.0 mL ต้มให้เดือดเบาๆ นาน 10 นาที เติม Phenolphthalein TS แล้วนำ Sodium hydroxide ส่วนเกินมาทำการไทเทรตด้วย 0.5 N Sulfuric acid VS จนกระทั่งสีชมพูจางหายไป และทำการทดลอง Blank ประกอบ'</t>
        </is>
      </c>
      <c r="C77" s="186" t="inlineStr">
        <is>
          <t>วิธีการวิเคราะห์หาปริมาณยา Aspirin ข้างต้นจัดเป็นเทคนิคการไทเทรตชนิดใด</t>
        </is>
      </c>
      <c r="D77" s="186" t="n"/>
      <c r="E77" s="186" t="inlineStr">
        <is>
          <t>Direct Acid-Base Titration</t>
        </is>
      </c>
      <c r="F77" s="186" t="inlineStr">
        <is>
          <t>Non-aqueous Acid-Base Titration</t>
        </is>
      </c>
      <c r="G77" s="186" t="inlineStr">
        <is>
          <t>Residual Acid-Base Titration (Back titration / Saponification titration)</t>
        </is>
      </c>
      <c r="H77" s="186" t="inlineStr">
        <is>
          <t>Redox Titration</t>
        </is>
      </c>
      <c r="I77" s="186" t="inlineStr">
        <is>
          <t>Complexometric Titration</t>
        </is>
      </c>
      <c r="J77" s="185" t="inlineStr">
        <is>
          <t>3</t>
        </is>
      </c>
      <c r="K77" s="186" t="inlineStr">
        <is>
          <t>✅ คำตอบที่ถูกต้อง: ข้อ ค. Residual Acid-Base Titration (Back titration / Saponification titration)
🎯 ทำไมข้อนี้ถึงถูก:
Aspirin (Acetylsalicylic acid) มีหมู่ Ester ในโครงสร้าง ซึ่งต้องใช้เวลาและอุณหภูมิในการเกิดปฏิกิริยาสะปอนนิฟิเคชัน (Saponification / Alkaline hydrolysis) โดยการต้มกับสารละลายมาตรฐานเบส NaOH ปริมาณมากเกินพอ (Known excess) เป็นเวลา 10 นาที เพื่อสลายพันธะเอสเทอร์ได้อย่างสมบูรณ์ จากนั้นนำเบส NaOH ส่วนที่เหลือเกินมาทำการไทเทรตย้อนกลับ (Back titration หรือ Residual titration) ด้วยสารละลายมาตรฐานกรดซัลฟิวริก (0.5 N H2SO4 VS)
🔍 ข้ออื่นผิดเพราะอะไร:
• ข้อ ก. ผิดเพราะ: Direct titration ไม่สามารถสะปอนนิฟิเคชันหมู่เอสเทอร์ได้ทันในอุณหภูมิห้อง
• ข้อ ข. ผิดเพราะ: ใช้น้ำเป็นตัวทำละลาย ไม่ใช่ตัวทำละลายอินทรีย์ปราศจากน้ำ
• ข้อ ง. และ จ. ผิดเพราะ: เป็นปฏิกิริยากรด-เบสสะปอนนิฟิเคชัน ไม่ใช่รีดอกซ์หรือสารเชิงซ้อน</t>
        </is>
      </c>
      <c r="L77" s="186" t="n"/>
      <c r="M77" s="186" t="inlineStr">
        <is>
          <t>Titrations</t>
        </is>
      </c>
      <c r="N77" s="186" t="inlineStr">
        <is>
          <t>Residual Acid-Base Titration (Aspirin Assay)</t>
        </is>
      </c>
      <c r="O77" s="185" t="inlineStr">
        <is>
          <t>Product</t>
        </is>
      </c>
      <c r="P77" s="186" t="inlineStr">
        <is>
          <t>ข้อสอบจริง PLE-CC1 ปี 2566 Day 1 ข้อ 80 [CASE_2566_STROKE_01]</t>
        </is>
      </c>
      <c r="Q77" s="185" t="inlineStr">
        <is>
          <t>ข้อสอบจริง</t>
        </is>
      </c>
      <c r="R77" s="185" t="inlineStr">
        <is>
          <t>2566 Day 1</t>
        </is>
      </c>
      <c r="S77" s="185" t="inlineStr">
        <is>
          <t>CASE_2566_STROKE_01</t>
        </is>
      </c>
    </row>
    <row r="78" ht="409.6" customHeight="1" s="49">
      <c r="A78" s="185" t="n">
        <v>76</v>
      </c>
      <c r="B78" s="186" t="inlineStr">
        <is>
          <t>ตามเภสัชตำรับ USP ในการหาปริมาณตัวยาสำคัญ (Assay) ของสารละลาย Ferrous Sulfate Oral Solution:
'ปิเปตตัวอย่างเติม 2 N Sulfuric acid และน้ำปราศจากออกซิเจน เติม Orthophenanthroline TS เป็นอินดิเคเตอร์ แล้วทำการไทเทรตทันทีด้วยสารละลายมาตรฐาน 0.1 N Ceric sulfate VS จนกระทั่งสีแดงส้มเปลี่ยนเป็นสีฟ้าอ่อนอย่างถาวร'</t>
        </is>
      </c>
      <c r="C78" s="186" t="inlineStr">
        <is>
          <t>ปฏิกิริยาการไทเทรตดังกล่าวจัดเป็นเทคนิคการไทเทรตชนิดใด</t>
        </is>
      </c>
      <c r="D78" s="186" t="n"/>
      <c r="E78" s="186" t="inlineStr">
        <is>
          <t>Direct Acid-Base Titration</t>
        </is>
      </c>
      <c r="F78" s="186" t="inlineStr">
        <is>
          <t>Non-aqueous Acid-Base Titration</t>
        </is>
      </c>
      <c r="G78" s="186" t="inlineStr">
        <is>
          <t>Back Titration</t>
        </is>
      </c>
      <c r="H78" s="186" t="inlineStr">
        <is>
          <t>Redox Titration (Cerimetry)</t>
        </is>
      </c>
      <c r="I78" s="186" t="inlineStr">
        <is>
          <t>Precipitation Titration</t>
        </is>
      </c>
      <c r="J78" s="185" t="inlineStr">
        <is>
          <t>4</t>
        </is>
      </c>
      <c r="K78" s="186" t="inlineStr">
        <is>
          <t>✅ คำตอบที่ถูกต้อง: ข้อ ง. Redox Titration (Cerimetry)
🎯 ทำไมข้อนี้ถึงถูก:
การไทเทรตหาปริมาณ Ferrous ion (Fe2+) ด้วยสารละลายมาตรฐาน Ceric sulfate (Ce4+) เป็น ปฏิกิริยารีดอกซ์ (Oxidation-Reduction Titration) หรือเรียกว่า Cerimetry โดย Fe2+ ถูกออกซิไดซ์กลายเป็น Fe3+ ในขณะที่ Ce4+ ถูกรีดิวซ์กลายเป็น Ce3+ และใช้อินดิเคเตอร์ Orthophenanthroline (Ferroin) ซึ่งจะเปลี่ยนสีจากสีแดง (Reduced form) เป็นสีฟ้าอ่อน (Oxidized form) เมื่อถึงจุดยุติ
🔍 ข้ออื่นผิดเพราะอะไร:
• ข้อ ก. และ ข. ผิดเพราะ: เป็นปฏิกิริยาถ่ายโอนอิเล็กตรอน (Redox) ไม่ใช่ปฏิกิริยาถ่ายโอนโปรตอนกรด-เบส
• ข้อ ค. ผิดเพราะ: เป็นการไทเทรตโดยตรง (Direct titration) ไม่ใช่การไทเทรตย้อนกลับ
• ข้อ จ. ผิดเพราะ: ไม่ได้เกิดตะกอนขึ้นในระบบ</t>
        </is>
      </c>
      <c r="L78" s="186" t="n"/>
      <c r="M78" s="186" t="inlineStr">
        <is>
          <t>Titrations</t>
        </is>
      </c>
      <c r="N78" s="186" t="inlineStr">
        <is>
          <t>Redox Titration &amp; Cerimetry of Iron</t>
        </is>
      </c>
      <c r="O78" s="185" t="inlineStr">
        <is>
          <t>Product</t>
        </is>
      </c>
      <c r="P78" s="186" t="inlineStr">
        <is>
          <t>ข้อสอบจริง PLE-CC1 ปี 2566 Day 1 ข้อ 90 [CASE_2566_ANEMIA_01]</t>
        </is>
      </c>
      <c r="Q78" s="185" t="inlineStr">
        <is>
          <t>ข้อสอบจริง</t>
        </is>
      </c>
      <c r="R78" s="185" t="inlineStr">
        <is>
          <t>2566 Day 1</t>
        </is>
      </c>
      <c r="S78" s="185" t="inlineStr">
        <is>
          <t>CASE_2566_ANEMIA_01</t>
        </is>
      </c>
    </row>
    <row r="79" ht="409.6" customHeight="1" s="49">
      <c r="A79" s="185" t="n">
        <v>77</v>
      </c>
      <c r="B79" s="186" t="inlineStr">
        <is>
          <t>ตามเกณฑ์มาตรฐานเภสัชตำรับ USP Monograph สำหรับวัตถุดิบตัวยาสำคัญ Enalapril Maleate Raw Material ซึ่งมีการกำหนดการทดสอบ Loss on drying และ Residue on ignition ไว้แล้ว</t>
        </is>
      </c>
      <c r="C79" s="186" t="inlineStr">
        <is>
          <t>การทดสอบในข้อใดต่อไปนี้ 'ไม่จำเป็น' ต้องทำการทดสอบใน Monograph ของวัตถุดิบชนิดนี้</t>
        </is>
      </c>
      <c r="D79" s="186" t="n"/>
      <c r="E79" s="186" t="inlineStr">
        <is>
          <t>Loss on drying (LOD)</t>
        </is>
      </c>
      <c r="F79" s="186" t="inlineStr">
        <is>
          <t>Water determination Method I (Karl Fischer Titration)</t>
        </is>
      </c>
      <c r="G79" s="186" t="inlineStr">
        <is>
          <t>Specific optical rotation</t>
        </is>
      </c>
      <c r="H79" s="186" t="inlineStr">
        <is>
          <t>Organic impurities (Related substances)</t>
        </is>
      </c>
      <c r="I79" s="186" t="inlineStr">
        <is>
          <t>Residue on ignition</t>
        </is>
      </c>
      <c r="J79" s="185" t="inlineStr">
        <is>
          <t>2</t>
        </is>
      </c>
      <c r="K79" s="186" t="inlineStr">
        <is>
          <t>✅ คำตอบที่ถูกต้อง: ข้อ ข. Water determination Method I (Karl Fischer Titration)
🎯 ทำไมข้อนี้ถึงถูก:
ใน USP Monograph ของ Enalapril maleate มีการกำหนดการควบคุมความชื้นและสารระเหยได้ด้วยวิธี Loss on drying (LOD ไม่เกิน 1.0% อบแห้งในสุญญากาศที่ 60 C) จึงไม่มีการกำหนดให้ต้องทำการทดสอบ Water Determination ด้วยวิธี Karl Fischer Titration ซ้ำซ้อนอีก
🔍 ข้ออื่นผิดเพราะอะไร:
• ข้อ ก. ค. ง. และ จ. ล้วนเป็นรายการทดสอบมาตรฐานที่ระบุไว้ใน USP Monograph ของ Enalapril Maleate ได้แก่ Loss on drying, Specific rotation, Organic impurities, และ Residue on ignition</t>
        </is>
      </c>
      <c r="L79" s="186" t="n"/>
      <c r="M79" s="186" t="inlineStr">
        <is>
          <t>Titrations</t>
        </is>
      </c>
      <c r="N79" s="186" t="inlineStr">
        <is>
          <t>Raw Material QC &amp; Pharmacopoeial Monograph Testing</t>
        </is>
      </c>
      <c r="O79" s="185" t="inlineStr">
        <is>
          <t>Product</t>
        </is>
      </c>
      <c r="P79" s="186" t="inlineStr">
        <is>
          <t>ข้อสอบจริง PLE-CC1 ปี 2566 Day 1 ข้อ 103 [CASE_2566_ENALAPRIL_01]</t>
        </is>
      </c>
      <c r="Q79" s="185" t="inlineStr">
        <is>
          <t>ข้อสอบจริง</t>
        </is>
      </c>
      <c r="R79" s="185" t="inlineStr">
        <is>
          <t>2566 Day 1</t>
        </is>
      </c>
      <c r="S79" s="185" t="inlineStr">
        <is>
          <t>CASE_2566_ENALAPRIL_01</t>
        </is>
      </c>
    </row>
    <row r="80" ht="409.6" customHeight="1" s="49">
      <c r="A80" s="185" t="n">
        <v>78</v>
      </c>
      <c r="B80" s="186" t="inlineStr">
        <is>
          <t>ในการตรวจสอบเอกลักษณ์และการหาปริมาณคลอไรด์ไอออน (Chloride ion) ในวัตถุดิบ Potassium Chloride (KCl) ตามเภสัชตำรับ:
โดยการเติมสารละลาย Silver nitrate (AgNO3) ลงในสารละลายตัวอย่างที่มีกรดไนทริกเจือจาง จะเกิดตะกอนสีขาวขุ่นของ Silver chloride (AgCl) ซึ่งไม่ละลายในกรดไนทริกแต่ละลายได้ในแอมโมเนีย</t>
        </is>
      </c>
      <c r="C80" s="186" t="inlineStr">
        <is>
          <t>ปฏิกิริยาการวิเคราะห์ดังกล่าวจัดเป็นกระบวนการไทเทรตหรือการทดสอบทางเคมีประเภทใด</t>
        </is>
      </c>
      <c r="D80" s="186" t="n"/>
      <c r="E80" s="186" t="inlineStr">
        <is>
          <t>การไทเทรตแบบปฏิกิริยารีดอกซ์ (Oxidation-reduction titration)</t>
        </is>
      </c>
      <c r="F80" s="186" t="inlineStr">
        <is>
          <t>การไทเทรตแบบเกิดสารประกอบเชิงซ้อน (Complexometric titration)</t>
        </is>
      </c>
      <c r="G80" s="186" t="inlineStr">
        <is>
          <t>การไทเทรตกรด-ด่างในตัวทำละลายน้ำ (Aqueous acid-base titration)</t>
        </is>
      </c>
      <c r="H80" s="186" t="inlineStr">
        <is>
          <t>การไทเทรตแบบเกิดตะกอน (Precipitation titration)</t>
        </is>
      </c>
      <c r="I80" s="186" t="inlineStr">
        <is>
          <t>การไทเทรตกรด-ด่างในตัวทำละลายที่ไม่ใช่น้ำ (Non-aqueous titration)</t>
        </is>
      </c>
      <c r="J80" s="185" t="inlineStr">
        <is>
          <t>4</t>
        </is>
      </c>
      <c r="K80" s="186" t="inlineStr">
        <is>
          <t>✅ คำตอบที่ถูกต้อง: ข้อ ง. การไทเทรตแบบเกิดตะกอน (Precipitation titration)
🎯 ทำไมข้อนี้ถึงถูก:
ปฏิกิริยาระหว่าง Silver ion (Ag+) กับ Chloride ion (Cl-) ได้ตะกอนสีขาวของ Silver chloride: Ag+ + Cl- -&gt; AgCl (s) เป็นปฏิกิริยาพื้นฐานของการไทเทรตแบบเกิดตะกอน (Precipitation titration / Argentometric titration) เช่น วิธีของ Mohr, Volhard หรือ Fajan ซึ่งใช้หาปริมาณเฮไลด์ในตัวอย่างยา
🔍 ข้ออื่นผิดเพราะอะไร:
• ข้อ ก. Redox titration มีการถ่ายโอนอิเล็กตรอนและการเปลี่ยนสถานะออกซิเดชัน เช่น การไทเทรตด้วยไอโอดีนหรือเพอร์แมงกาเนต
• ข้อ ข. Complexometric titration เป็นการเกิดสารเชิงซ้อน เช่น การไทเทรต Ca2+ หรือ Mg2+ ด้วย EDTA
• ข้อ ค. และ จ. เป็นการถ่ายโอนโปรตอนระหว่างกรดและด่าง ไม่ใช่การเกิดตะกอนของเกลือเงิน</t>
        </is>
      </c>
      <c r="L80" s="186" t="n"/>
      <c r="M80" s="186" t="inlineStr">
        <is>
          <t>Titrations</t>
        </is>
      </c>
      <c r="N80" s="186" t="inlineStr">
        <is>
          <t>Precipitation Titration &amp; Argentometric Methods</t>
        </is>
      </c>
      <c r="O80" s="185" t="inlineStr">
        <is>
          <t>Product</t>
        </is>
      </c>
      <c r="P80" s="186" t="inlineStr">
        <is>
          <t>ข้อสอบจริง PLE-CC1 ปี 2566 Day 2 ข้อ 76 [CASE_2566_ORS_01]</t>
        </is>
      </c>
      <c r="Q80" s="185" t="inlineStr">
        <is>
          <t>ข้อสอบจริง</t>
        </is>
      </c>
      <c r="R80" s="185" t="inlineStr">
        <is>
          <t>2566 Day 2</t>
        </is>
      </c>
      <c r="S80" s="185" t="inlineStr">
        <is>
          <t>CASE_2566_ORS_01</t>
        </is>
      </c>
    </row>
    <row r="81" ht="409.6" customHeight="1" s="49"/>
    <row r="82" ht="409.6" customHeight="1" s="49"/>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U88"/>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D3" s="186" t="n"/>
      <c r="E3" s="186" t="inlineStr">
        <is>
          <t>Atomic Absorption Spectroscopy (AAS; สเปกโทรสโกปีการดูดกลืนแสงของอะตอม)</t>
        </is>
      </c>
      <c r="F3" s="186" t="inlineStr">
        <is>
          <t>High-Performance Liquid Chromatography ควบคู่กับ UV detector (HPLC-UV)</t>
        </is>
      </c>
      <c r="G3" s="186" t="inlineStr">
        <is>
          <t>Liquid Chromatography-Mass Spectrometry (LC-MS)</t>
        </is>
      </c>
      <c r="H3" s="186" t="inlineStr">
        <is>
          <t>Fourier Transform Infrared Spectroscopy (FT-IR)</t>
        </is>
      </c>
      <c r="I3" s="188" t="inlineStr">
        <is>
          <t>UV-Vis Spectrophotometry</t>
        </is>
      </c>
      <c r="J3" s="185" t="inlineStr">
        <is>
          <t>1</t>
        </is>
      </c>
      <c r="K3" s="186" t="inlineStr">
        <is>
          <t>✅ คำตอบที่ถูกต้อง: ข้อ ก. Atomic Absorption Spectroscopy (AAS; สเปกโทรสโกปีการดูดกลืนแสงของอะตอม)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t>
        </is>
      </c>
      <c r="L3" s="186" t="inlineStr">
        <is>
          <t>Analytical Method Development &amp; QC</t>
        </is>
      </c>
      <c r="M3" s="186" t="inlineStr">
        <is>
          <t>Chromatography</t>
        </is>
      </c>
      <c r="N3" s="186" t="inlineStr">
        <is>
          <t>HPLC (Liquid Chromatography)</t>
        </is>
      </c>
      <c r="O3" s="185" t="inlineStr">
        <is>
          <t>Product</t>
        </is>
      </c>
      <c r="P3" s="186" t="inlineStr">
        <is>
          <t>แบบฝึกหัด PLE-CC 1 ข้อ 10</t>
        </is>
      </c>
      <c r="Q3" s="185" t="inlineStr">
        <is>
          <t>แบบฝึกหัด</t>
        </is>
      </c>
      <c r="R3" s="185" t="inlineStr">
        <is>
          <t>เล่มม่วง</t>
        </is>
      </c>
      <c r="S3" s="185" t="n"/>
    </row>
    <row r="4" ht="24" customHeight="1" s="49">
      <c r="A4" s="187" t="n">
        <v>2</v>
      </c>
      <c r="B4" s="186" t="n"/>
      <c r="C4" s="186"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D4" s="186" t="n"/>
      <c r="E4" s="186" t="inlineStr">
        <is>
          <t>Inductively Coupled Plasma Optical Emission Spectrometry (ICP-OES) หรือ AAS</t>
        </is>
      </c>
      <c r="F4" s="186" t="inlineStr">
        <is>
          <t>UV-Vis Spectrophotometry</t>
        </is>
      </c>
      <c r="G4" s="186" t="inlineStr">
        <is>
          <t>Fourier Transform Infrared Spectroscopy (FTIR)</t>
        </is>
      </c>
      <c r="H4" s="186" t="inlineStr">
        <is>
          <t>Thin Layer Chromatography (TLC)</t>
        </is>
      </c>
      <c r="I4" s="188" t="inlineStr">
        <is>
          <t>High-Performance Liquid Chromatography with UV detector (HPLC-UV)</t>
        </is>
      </c>
      <c r="J4" s="185" t="inlineStr">
        <is>
          <t>1</t>
        </is>
      </c>
      <c r="K4" s="186" t="inlineStr">
        <is>
          <t>✅ คำตอบที่ถูกต้อง: ข้อ ก. Inductively Coupled Plasma Optical Emission Spectrometry (ICP-OES) หรือ AAS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t>
        </is>
      </c>
      <c r="L4" s="186" t="inlineStr">
        <is>
          <t>Food &amp; Elemental Analysis</t>
        </is>
      </c>
      <c r="M4" s="186" t="inlineStr">
        <is>
          <t>Chromatography</t>
        </is>
      </c>
      <c r="N4" s="186" t="inlineStr">
        <is>
          <t>HPLC (Liquid Chromatography)</t>
        </is>
      </c>
      <c r="O4" s="185" t="inlineStr">
        <is>
          <t>Product</t>
        </is>
      </c>
      <c r="P4" s="186" t="inlineStr">
        <is>
          <t>แบบฝึกหัด PLE-CC 1 ข้อ 21</t>
        </is>
      </c>
      <c r="Q4" s="185" t="inlineStr">
        <is>
          <t>แบบฝึกหัด</t>
        </is>
      </c>
      <c r="R4" s="185" t="inlineStr">
        <is>
          <t>เล่มม่วง</t>
        </is>
      </c>
      <c r="S4" s="185" t="n"/>
    </row>
    <row r="5" ht="24" customHeight="1" s="49">
      <c r="A5" s="187" t="n">
        <v>3</v>
      </c>
      <c r="B5" s="186" t="n"/>
      <c r="C5" s="186"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D5" s="186" t="n"/>
      <c r="E5" s="186" t="inlineStr">
        <is>
          <t>การเพาะเลี้ยงเซลล์ภายในถังหมักชีวภาพ (Cell culture and fermentation in bioreactor) เพื่อผลิตโปรตีนเป้าหมาย</t>
        </is>
      </c>
      <c r="F5" s="186" t="inlineStr">
        <is>
          <t>การทำให้โปรตีนบริสุทธิ์ด้วยคอลัมน์โครมาโทกราฟี (Affinity chromatography purification เช่น Protein A chromatography)</t>
        </is>
      </c>
      <c r="G5" s="186" t="inlineStr">
        <is>
          <t>การกรองกำจัดไวรัสและการกรองแบบละเอียดระดับนาโน (Viral filtration &amp; Ultrafiltration/Diafiltration)</t>
        </is>
      </c>
      <c r="H5" s="186" t="inlineStr">
        <is>
          <t>การเตรียมสูตรตำรับและการผสมสารช่วย (Formulation development &amp; Sterile filtration)</t>
        </is>
      </c>
      <c r="I5" s="188" t="inlineStr">
        <is>
          <t>การบรรจุยาลงในภาชนะบรรจุสุดท้ายแบบปราศจากเชื้อ (Aseptic fill and finish)</t>
        </is>
      </c>
      <c r="J5" s="185" t="inlineStr">
        <is>
          <t>1</t>
        </is>
      </c>
      <c r="K5" s="186" t="inlineStr">
        <is>
          <t>✅ คำตอบที่ถูกต้อง: ข้อ ก. การเพาะเลี้ยงเซลล์ภายในถังหมักชีวภาพ (Cell culture and fermentation in bioreactor) เพื่อผลิตโปรตีนเป้าหมาย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t>
        </is>
      </c>
      <c r="L5" s="186" t="inlineStr">
        <is>
          <t>Biotechnology &amp; Upstream Process</t>
        </is>
      </c>
      <c r="M5" s="186" t="inlineStr">
        <is>
          <t>Chromatography</t>
        </is>
      </c>
      <c r="N5" s="186" t="inlineStr">
        <is>
          <t>HPLC (Liquid Chromatography)</t>
        </is>
      </c>
      <c r="O5" s="185" t="inlineStr">
        <is>
          <t>Product</t>
        </is>
      </c>
      <c r="P5" s="186" t="inlineStr">
        <is>
          <t>แบบฝึกหัด PLE-CC 1 ข้อ 78</t>
        </is>
      </c>
      <c r="Q5" s="185" t="inlineStr">
        <is>
          <t>แบบฝึกหัด</t>
        </is>
      </c>
      <c r="R5" s="185" t="inlineStr">
        <is>
          <t>เล่มม่วง</t>
        </is>
      </c>
      <c r="S5" s="185" t="n"/>
    </row>
    <row r="6" ht="24" customHeight="1" s="49">
      <c r="A6" s="187" t="n">
        <v>4</v>
      </c>
      <c r="B6" s="186" t="n"/>
      <c r="C6" s="186"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D6" s="186" t="n"/>
      <c r="E6" s="186" t="inlineStr">
        <is>
          <t>Inductively Coupled Plasma Spectroscopy (ICP-OES / ICP-MS)</t>
        </is>
      </c>
      <c r="F6" s="186" t="inlineStr">
        <is>
          <t>Fourier Transform Infrared Spectroscopy (FTIR) เทียบกับสารมาตรฐาน</t>
        </is>
      </c>
      <c r="G6" s="186" t="inlineStr">
        <is>
          <t>High-Performance Liquid Chromatography (HPLC) โดยเปรียบเทียบ Retention time กับสารมาตรฐาน</t>
        </is>
      </c>
      <c r="H6" s="186" t="inlineStr">
        <is>
          <t>Liquid Chromatography-Mass Spectrometry (LC-MS) ตรวจวัด Molecular ion m/z</t>
        </is>
      </c>
      <c r="I6" s="188" t="inlineStr">
        <is>
          <t>Thin Layer Chromatography (TLC) โดยเปรียบเทียบค่า Rf และสีของจุดสาร</t>
        </is>
      </c>
      <c r="J6" s="185" t="inlineStr">
        <is>
          <t>1</t>
        </is>
      </c>
      <c r="K6" s="186" t="inlineStr">
        <is>
          <t>✅ คำตอบที่ถูกต้อง: ข้อ ก. Inductively Coupled Plasma Spectroscopy (ICP-OES / ICP-MS)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t>
        </is>
      </c>
      <c r="L6" s="186" t="inlineStr">
        <is>
          <t>Identification of Organic Drugs</t>
        </is>
      </c>
      <c r="M6" s="186" t="inlineStr">
        <is>
          <t>Chromatography</t>
        </is>
      </c>
      <c r="N6" s="186" t="inlineStr">
        <is>
          <t>HPLC (Liquid Chromatography)</t>
        </is>
      </c>
      <c r="O6" s="185" t="inlineStr">
        <is>
          <t>Product</t>
        </is>
      </c>
      <c r="P6" s="186" t="inlineStr">
        <is>
          <t>แบบฝึกหัด PLE-CC 1 ข้อ 92</t>
        </is>
      </c>
      <c r="Q6" s="185" t="inlineStr">
        <is>
          <t>แบบฝึกหัด</t>
        </is>
      </c>
      <c r="R6" s="185" t="inlineStr">
        <is>
          <t>เล่มม่วง</t>
        </is>
      </c>
      <c r="S6" s="185" t="n"/>
    </row>
    <row r="7" ht="24" customHeight="1" s="49">
      <c r="A7" s="187" t="n">
        <v>5</v>
      </c>
      <c r="B7" s="186" t="n"/>
      <c r="C7" s="186"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D7" s="186" t="n"/>
      <c r="E7" s="186" t="inlineStr">
        <is>
          <t>Linearity: กำหนดช่วงความเข้มข้นของการทดสอบความเป็นเส้นตรงแคบเกินไปเพียง 95%, 105%, และ 110% ของ Label claim</t>
        </is>
      </c>
      <c r="F7" s="186" t="inlineStr">
        <is>
          <t>Specificity: ประเมินความจำเพาะโดยทำการทดสอบ Forced Degradation Studies (สภาวะกรด, ด่าง, ความร้อน, แสง, ออกซิไดซ์)</t>
        </is>
      </c>
      <c r="G7" s="186" t="inlineStr">
        <is>
          <t>Precision: ประเมินทั้ง Repeatability และ Intermediate precision พร้อมกำหนดเกณฑ์การยอมรับ %RSD ไม่เกิน 2.0%</t>
        </is>
      </c>
      <c r="H7" s="186"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I7" s="188" t="inlineStr">
        <is>
          <t>Robustness: ประเมินความคงทนของวิธีโดยการจงใจปรับเปลี่ยนสัดส่วน Mobile phase เล็กน้อย (±2%) และอุณหภูมิคอลัมน์ (±5 °C)</t>
        </is>
      </c>
      <c r="J7" s="185" t="inlineStr">
        <is>
          <t>1</t>
        </is>
      </c>
      <c r="K7" s="186" t="inlineStr">
        <is>
          <t>✅ คำตอบที่ถูกต้อง: ข้อ ก. Linearity: กำหนดช่วงความเข้มข้นของการทดสอบความเป็นเส้นตรงแคบเกินไปเพียง 95%, 105%, และ 110% ของ Label claim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t>
        </is>
      </c>
      <c r="L7" s="186" t="inlineStr">
        <is>
          <t>Analytical Method Validation (ICH Q2)</t>
        </is>
      </c>
      <c r="M7" s="186" t="inlineStr">
        <is>
          <t>Chromatography</t>
        </is>
      </c>
      <c r="N7" s="186" t="inlineStr">
        <is>
          <t>Chromatographic QA</t>
        </is>
      </c>
      <c r="O7" s="185" t="inlineStr">
        <is>
          <t>Product</t>
        </is>
      </c>
      <c r="P7" s="186" t="inlineStr">
        <is>
          <t>แบบฝึกหัด PLE-CC 1 ข้อ 116</t>
        </is>
      </c>
      <c r="Q7" s="185" t="inlineStr">
        <is>
          <t>แบบฝึกหัด</t>
        </is>
      </c>
      <c r="R7" s="185" t="inlineStr">
        <is>
          <t>เล่มม่วง</t>
        </is>
      </c>
      <c r="S7" s="185" t="n"/>
    </row>
    <row r="8" ht="24" customHeight="1" s="49">
      <c r="A8" s="187" t="n">
        <v>6</v>
      </c>
      <c r="B8" s="186" t="n"/>
      <c r="C8" s="186"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D8" s="186" t="n"/>
      <c r="E8" s="186"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F8" s="186" t="inlineStr">
        <is>
          <t>Retention time เพิ่มขึ้น เนื่องจาก Organic phase เพิ่มขึ้น ทำให้สารเกิดอันตรกิริยากับ Stationary phase แน่นหนาขึ้น</t>
        </is>
      </c>
      <c r="G8" s="186" t="inlineStr">
        <is>
          <t>Retention time ไม่เปลี่ยนแปลง เนื่องจากสัดส่วนของสารละลายบัฟเฟอร์ไม่มีผลต่อการชะของยาในระบบ Reversed-phase</t>
        </is>
      </c>
      <c r="H8" s="186" t="inlineStr">
        <is>
          <t>Retention time เพิ่มขึ้น เนื่องจากยา Amitriptyline แตกตัวเป็นอิสระ (Unionized) มากขึ้น</t>
        </is>
      </c>
      <c r="I8" s="188" t="inlineStr">
        <is>
          <t>ไม่สามารถทำนายผลได้ เนื่องจากขึ้นอยู่กับอัตราการไหล (Flow rate) เพียงอย่างเดียว</t>
        </is>
      </c>
      <c r="J8" s="185" t="inlineStr">
        <is>
          <t>1</t>
        </is>
      </c>
      <c r="K8" s="186"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t>
        </is>
      </c>
      <c r="L8" s="186" t="inlineStr">
        <is>
          <t>Reversed-Phase HPLC</t>
        </is>
      </c>
      <c r="M8" s="186" t="inlineStr">
        <is>
          <t>Chromatography</t>
        </is>
      </c>
      <c r="N8" s="186" t="inlineStr">
        <is>
          <t>HPLC (Liquid Chromatography)</t>
        </is>
      </c>
      <c r="O8" s="185" t="inlineStr">
        <is>
          <t>Product</t>
        </is>
      </c>
      <c r="P8" s="186" t="inlineStr">
        <is>
          <t>แบบฝึกหัด PLE-CC 1 ข้อ 117</t>
        </is>
      </c>
      <c r="Q8" s="185" t="inlineStr">
        <is>
          <t>แบบฝึกหัด</t>
        </is>
      </c>
      <c r="R8" s="185" t="inlineStr">
        <is>
          <t>เล่มม่วง</t>
        </is>
      </c>
      <c r="S8" s="185" t="n"/>
    </row>
    <row r="9" ht="24" customHeight="1" s="49">
      <c r="A9" s="187" t="n">
        <v>7</v>
      </c>
      <c r="B9" s="186" t="n"/>
      <c r="C9" s="186"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D9" s="186" t="n"/>
      <c r="E9" s="186" t="inlineStr">
        <is>
          <t>ไม่ผ่านเกณฑ์มาตรฐาน เนื่องจาก Guanine คิดเป็น 2.5% (เกินเกณฑ์ 2.0%) และสิ่งเจือปนอื่นคิดเป็น 1.0% (เกินเกณฑ์ 0.5%)</t>
        </is>
      </c>
      <c r="F9" s="186" t="inlineStr">
        <is>
          <t>ผ่านเกณฑ์มาตรฐาน เนื่องจาก Guanine และสิ่งเจือปนอื่นมีปริมาณรวมกันน้อยกว่า 5.0%</t>
        </is>
      </c>
      <c r="G9" s="186" t="inlineStr">
        <is>
          <t>ผ่านเกณฑ์มาตรฐาน เนื่องจาก Acyclovir มีความบริสุทธิ์สูงถึง 96.5%</t>
        </is>
      </c>
      <c r="H9" s="186" t="inlineStr">
        <is>
          <t>ไม่ผ่านเกณฑ์มาตรฐาน เนื่องจาก Guanine เกินเกณฑ์เพียงตัวเดียว แต่สิ่งเจือปนอื่นผ่านเกณฑ์</t>
        </is>
      </c>
      <c r="I9" s="188" t="inlineStr">
        <is>
          <t>ไม่สามารถสรุปผลได้เนื่องจากต้องทราบความกว้างของพีค (Peak width) ก่อน</t>
        </is>
      </c>
      <c r="J9" s="185" t="inlineStr">
        <is>
          <t>1</t>
        </is>
      </c>
      <c r="K9" s="186" t="inlineStr">
        <is>
          <t>✅ คำตอบที่ถูกต้อง: ข้อ ก. ไม่ผ่านเกณฑ์มาตรฐาน เนื่องจาก Guanine คิดเป็น 2.5% (เกินเกณฑ์ 2.0%) และสิ่งเจือปนอื่นคิดเป็น 1.0% (เกินเกณฑ์ 0.5%)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t>
        </is>
      </c>
      <c r="L9" s="186" t="inlineStr">
        <is>
          <t>Chromatographic Purity &amp; Related Substances</t>
        </is>
      </c>
      <c r="M9" s="186" t="inlineStr">
        <is>
          <t>Chromatography</t>
        </is>
      </c>
      <c r="N9" s="186" t="inlineStr">
        <is>
          <t>HPLC (Liquid Chromatography)</t>
        </is>
      </c>
      <c r="O9" s="185" t="inlineStr">
        <is>
          <t>Product</t>
        </is>
      </c>
      <c r="P9" s="186" t="inlineStr">
        <is>
          <t>แบบฝึกหัด PLE-CC 1 ข้อ 127</t>
        </is>
      </c>
      <c r="Q9" s="185" t="inlineStr">
        <is>
          <t>แบบฝึกหัด</t>
        </is>
      </c>
      <c r="R9" s="185" t="inlineStr">
        <is>
          <t>เล่มม่วง</t>
        </is>
      </c>
      <c r="S9" s="185" t="n"/>
    </row>
    <row r="10" ht="24" customHeight="1" s="49">
      <c r="A10" s="187" t="n">
        <v>8</v>
      </c>
      <c r="B10" s="186" t="n"/>
      <c r="C10" s="186" t="inlineStr">
        <is>
          <t>ตามเภสัชตำรับ USP &lt;621&gt; Chromatography กำหนดให้ใช้คอลัมน์ชนิด Packing L1 ข้อใดต่อไปนี้กล่าวไม่ถูกต้อง</t>
        </is>
      </c>
      <c r="D10" s="186" t="n"/>
      <c r="E10" s="186" t="inlineStr">
        <is>
          <t>จัดเป็นการแยกในระบบ Normal-Phase Chromatography</t>
        </is>
      </c>
      <c r="F10" s="186" t="inlineStr">
        <is>
          <t>เฟสคงที่ (Stationary phase) คือ Octadecyl silane (C18) บน silica support</t>
        </is>
      </c>
      <c r="G10" s="186" t="inlineStr">
        <is>
          <t>สารที่มีขั้วสูงกว่าจะถูกชะออกจากคอลัมน์ออกมาก่อนสารไม่มีขั้ว</t>
        </is>
      </c>
      <c r="H10" s="186" t="inlineStr">
        <is>
          <t>การเพิ่มสัดส่วนตัวทำละลายอินทรีย์ในเฟสเคลื่อนที่จะลดเวลา Retention time ลง</t>
        </is>
      </c>
      <c r="I10" s="188" t="inlineStr">
        <is>
          <t>เป็นระบบโครมาโทกราฟีของเหลวสมรรถนะสูงชนิด Reversed-Phase</t>
        </is>
      </c>
      <c r="J10" s="185" t="inlineStr">
        <is>
          <t>1</t>
        </is>
      </c>
      <c r="K10" s="186" t="inlineStr">
        <is>
          <t>✅ คำตอบที่ถูกต้อง: ข้อ ก. เป็นระบบ Normal Phase (ข้อความนี้ไม่ถูกต้อง)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t>
        </is>
      </c>
      <c r="L10" s="186" t="n"/>
      <c r="M10" s="186" t="inlineStr">
        <is>
          <t>Chromatography</t>
        </is>
      </c>
      <c r="N10" s="186" t="inlineStr">
        <is>
          <t>HPLC (Liquid Chromatography)</t>
        </is>
      </c>
      <c r="O10" s="185" t="inlineStr">
        <is>
          <t>Product</t>
        </is>
      </c>
      <c r="P10" s="188" t="inlineStr">
        <is>
          <t>ข้อสอบจริง 2561 ข้อ 107</t>
        </is>
      </c>
      <c r="Q10" s="185" t="inlineStr">
        <is>
          <t>ข้อสอบจริง</t>
        </is>
      </c>
      <c r="R10" s="185" t="inlineStr">
        <is>
          <t>2561</t>
        </is>
      </c>
      <c r="S10" s="185" t="n"/>
    </row>
    <row r="11" ht="24" customHeight="1" s="49">
      <c r="A11" s="187" t="n">
        <v>9</v>
      </c>
      <c r="B11" s="186" t="n"/>
      <c r="C11" s="186"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D11" s="186" t="n"/>
      <c r="E11" s="186" t="inlineStr">
        <is>
          <t>High Performance Liquid Chromatography (HPLC)</t>
        </is>
      </c>
      <c r="F11" s="186" t="inlineStr">
        <is>
          <t>Gas Chromatography (GC)</t>
        </is>
      </c>
      <c r="G11" s="186" t="inlineStr">
        <is>
          <t>Thin Layer Chromatography (TLC)</t>
        </is>
      </c>
      <c r="H11" s="186" t="inlineStr">
        <is>
          <t>Mass Spectrometry (MS)</t>
        </is>
      </c>
      <c r="I11" s="188" t="inlineStr">
        <is>
          <t>Direct UV-Visible Spectrophotometry</t>
        </is>
      </c>
      <c r="J11" s="185" t="inlineStr">
        <is>
          <t>1</t>
        </is>
      </c>
      <c r="K11" s="186" t="inlineStr">
        <is>
          <t>✅ คำตอบที่ถูกต้อง: ข้อ ก. HPLC (High Performance Liquid Chromatography)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t>
        </is>
      </c>
      <c r="L11" s="186" t="n"/>
      <c r="M11" s="186" t="inlineStr">
        <is>
          <t>Chromatography</t>
        </is>
      </c>
      <c r="N11" s="186" t="inlineStr">
        <is>
          <t>HPLC (Liquid Chromatography)</t>
        </is>
      </c>
      <c r="O11" s="185" t="inlineStr">
        <is>
          <t>Product</t>
        </is>
      </c>
      <c r="P11" s="186" t="inlineStr">
        <is>
          <t>แบบฝึกหัด / เภสัชตำรับ USP</t>
        </is>
      </c>
      <c r="Q11" s="185" t="inlineStr">
        <is>
          <t>แบบฝึกหัด</t>
        </is>
      </c>
      <c r="R11" s="185" t="inlineStr">
        <is>
          <t>เล่มม่วง</t>
        </is>
      </c>
      <c r="S11" s="185" t="n"/>
    </row>
    <row r="12" ht="24" customHeight="1" s="49">
      <c r="A12" s="185" t="n">
        <v>10</v>
      </c>
      <c r="B12" s="186" t="n"/>
      <c r="C12" s="186"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D12" s="188" t="n"/>
      <c r="E12" s="188" t="inlineStr">
        <is>
          <t>9.6</t>
        </is>
      </c>
      <c r="F12" s="188" t="inlineStr">
        <is>
          <t>4.8</t>
        </is>
      </c>
      <c r="G12" s="188" t="inlineStr">
        <is>
          <t>2.4</t>
        </is>
      </c>
      <c r="H12" s="188" t="inlineStr">
        <is>
          <t>0.625</t>
        </is>
      </c>
      <c r="I12" s="188" t="inlineStr">
        <is>
          <t>1.5</t>
        </is>
      </c>
      <c r="J12" s="185" t="inlineStr">
        <is>
          <t>1</t>
        </is>
      </c>
      <c r="K12" s="186" t="inlineStr">
        <is>
          <t>✅ คำตอบที่ถูกต้อง: ข้อ ก. 9.6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t>
        </is>
      </c>
      <c r="L12" s="186" t="inlineStr">
        <is>
          <t>System Suitability (Resolution)</t>
        </is>
      </c>
      <c r="M12" s="186" t="inlineStr">
        <is>
          <t>Chromatography</t>
        </is>
      </c>
      <c r="N12" s="186" t="inlineStr">
        <is>
          <t>System Suitability Testing</t>
        </is>
      </c>
      <c r="O12" s="185" t="inlineStr">
        <is>
          <t>Product</t>
        </is>
      </c>
      <c r="P12" s="186" t="inlineStr">
        <is>
          <t>ข้อ 125 (PLE_CC1_2561_Key.md)</t>
        </is>
      </c>
      <c r="Q12" s="185" t="inlineStr">
        <is>
          <t>ข้อสอบจริง</t>
        </is>
      </c>
      <c r="R12" s="185" t="inlineStr">
        <is>
          <t>2561</t>
        </is>
      </c>
      <c r="S12" s="185" t="n"/>
    </row>
    <row r="13" ht="24" customHeight="1" s="49">
      <c r="A13" s="187" t="n">
        <v>11</v>
      </c>
      <c r="B13" s="186" t="n"/>
      <c r="C13" s="186"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D13" s="186" t="n"/>
      <c r="E13" s="186" t="inlineStr">
        <is>
          <t>1 peak</t>
        </is>
      </c>
      <c r="F13" s="186" t="inlineStr">
        <is>
          <t>2 peaks</t>
        </is>
      </c>
      <c r="G13" s="186" t="inlineStr">
        <is>
          <t>3 peaks</t>
        </is>
      </c>
      <c r="H13" s="186" t="inlineStr">
        <is>
          <t>5 peaks</t>
        </is>
      </c>
      <c r="I13" s="188" t="inlineStr">
        <is>
          <t>7 peaks</t>
        </is>
      </c>
      <c r="J13" s="185" t="inlineStr">
        <is>
          <t>3</t>
        </is>
      </c>
      <c r="K13" s="186" t="inlineStr">
        <is>
          <t>✅ คำตอบที่ถูกต้อง: ข้อ ค. 3 peaks (Clotrimazole, Methylparaben, และ Propylparaben)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t>
        </is>
      </c>
      <c r="L13" s="186" t="n"/>
      <c r="M13" s="186" t="inlineStr">
        <is>
          <t>Chromatography</t>
        </is>
      </c>
      <c r="N13" s="186" t="inlineStr">
        <is>
          <t>HPLC (Liquid Chromatography)</t>
        </is>
      </c>
      <c r="O13" s="185" t="inlineStr">
        <is>
          <t>Product</t>
        </is>
      </c>
      <c r="P13" s="188" t="inlineStr">
        <is>
          <t>ข้อสอบจริง 2560 ข้อ 6 / RxCU73</t>
        </is>
      </c>
      <c r="Q13" s="185" t="inlineStr">
        <is>
          <t>ข้อสอบจริง</t>
        </is>
      </c>
      <c r="R13" s="185" t="inlineStr">
        <is>
          <t>2560</t>
        </is>
      </c>
      <c r="S13" s="185" t="n"/>
    </row>
    <row r="14" ht="24" customHeight="1" s="49">
      <c r="A14" s="185" t="n">
        <v>12</v>
      </c>
      <c r="B14" s="186" t="n"/>
      <c r="C14" s="186"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D14" s="190" t="n"/>
      <c r="E14" s="190" t="inlineStr">
        <is>
          <t>1</t>
        </is>
      </c>
      <c r="F14" s="190" t="inlineStr">
        <is>
          <t>0.68</t>
        </is>
      </c>
      <c r="G14" s="190" t="inlineStr">
        <is>
          <t>1.46</t>
        </is>
      </c>
      <c r="H14" s="190" t="inlineStr">
        <is>
          <t>0.84</t>
        </is>
      </c>
      <c r="I14" s="186" t="inlineStr">
        <is>
          <t>0.72</t>
        </is>
      </c>
      <c r="J14" s="185" t="inlineStr">
        <is>
          <t>1</t>
        </is>
      </c>
      <c r="K14" s="186" t="inlineStr">
        <is>
          <t>✅ คำตอบที่ถูกต้อง: ข้อ ก. 100%
🎯 ทำไมข้อนี้ถึงถูก:
1: 00%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t>
        </is>
      </c>
      <c r="L14" s="186" t="n"/>
      <c r="M14" s="186" t="inlineStr">
        <is>
          <t>Chromatography</t>
        </is>
      </c>
      <c r="N14" s="186" t="inlineStr">
        <is>
          <t>HPLC (Liquid Chromatography)</t>
        </is>
      </c>
      <c r="O14" s="185" t="inlineStr">
        <is>
          <t>Product</t>
        </is>
      </c>
      <c r="P14" s="186" t="inlineStr">
        <is>
          <t>ข้อ 7 (PLE_CC1_2560 22 April Set 1.md)</t>
        </is>
      </c>
      <c r="Q14" s="185" t="inlineStr">
        <is>
          <t>ข้อสอบจริง</t>
        </is>
      </c>
      <c r="R14" s="185" t="inlineStr">
        <is>
          <t>2560</t>
        </is>
      </c>
      <c r="S14" s="185" t="n"/>
    </row>
    <row r="15" ht="24" customHeight="1" s="49">
      <c r="A15" s="187" t="n">
        <v>13</v>
      </c>
      <c r="B15" s="186" t="n"/>
      <c r="C15" s="186"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D15" s="186" t="n"/>
      <c r="E15" s="186" t="inlineStr">
        <is>
          <t>Polarimeter</t>
        </is>
      </c>
      <c r="F15" s="186" t="inlineStr">
        <is>
          <t>Nuclear Magnetic Resonance (NMR) ธรรมดา</t>
        </is>
      </c>
      <c r="G15" s="186" t="inlineStr">
        <is>
          <t>Reversed-Phase HPLC ทั่วไป (Achiral column)</t>
        </is>
      </c>
      <c r="H15" s="186" t="inlineStr">
        <is>
          <t>Thin Layer Chromatography (TLC)</t>
        </is>
      </c>
      <c r="I15" s="188" t="inlineStr">
        <is>
          <t>Mass Spectrometry (MS)</t>
        </is>
      </c>
      <c r="J15" s="185" t="inlineStr">
        <is>
          <t>1</t>
        </is>
      </c>
      <c r="K15" s="186" t="inlineStr">
        <is>
          <t>✅ คำตอบที่ถูกต้อง: ข้อ ก. Polarimeter (หรือ Chiral HPLC)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t>
        </is>
      </c>
      <c r="L15" s="186" t="n"/>
      <c r="M15" s="186" t="inlineStr">
        <is>
          <t>Chromatography</t>
        </is>
      </c>
      <c r="N15" s="186" t="inlineStr">
        <is>
          <t>HPLC (Liquid Chromatography)</t>
        </is>
      </c>
      <c r="O15" s="185" t="inlineStr">
        <is>
          <t>Product</t>
        </is>
      </c>
      <c r="P15" s="186" t="inlineStr">
        <is>
          <t>ข้อสอบจริง / เภสัชวิเคราะห์</t>
        </is>
      </c>
      <c r="Q15" s="185" t="inlineStr">
        <is>
          <t>แบบฝึกหัด</t>
        </is>
      </c>
      <c r="R15" s="185" t="inlineStr">
        <is>
          <t>เล่มม่วง</t>
        </is>
      </c>
      <c r="S15" s="185" t="n"/>
    </row>
    <row r="16" ht="24" customHeight="1" s="49">
      <c r="A16" s="187" t="n">
        <v>14</v>
      </c>
      <c r="B16" s="186" t="n"/>
      <c r="C16" s="186"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D16" s="186" t="n"/>
      <c r="E16" s="186" t="inlineStr">
        <is>
          <t>สารตัวอย่างยา A มีปริมาณความเข้มข้นเท่ากับสารมาตรฐาน</t>
        </is>
      </c>
      <c r="F16" s="186" t="inlineStr">
        <is>
          <t>สารตัวอย่างยา A เป็นสารคนละชนิดกับสารมาตรฐาน</t>
        </is>
      </c>
      <c r="G16" s="186" t="inlineStr">
        <is>
          <t>สารตัวอย่างยา A เป็นสารสลายตัว (By-product) ของสารมาตรฐาน</t>
        </is>
      </c>
      <c r="H16" s="186" t="inlineStr">
        <is>
          <t>สารตัวอย่างยา A และสารมาตรฐานใช้เวลาอยู่ในคอลัมน์เท่ากัน</t>
        </is>
      </c>
      <c r="I16" s="188" t="inlineStr">
        <is>
          <t>สารตัวอย่างยา A มีความชอบพอกับเฟสคงที่ในคอลัมน์มากกว่าสารมาตรฐาน</t>
        </is>
      </c>
      <c r="J16" s="185" t="inlineStr">
        <is>
          <t>4</t>
        </is>
      </c>
      <c r="K16" s="186" t="inlineStr">
        <is>
          <t>✅ คำตอบที่ถูกต้อง: ข้อ ง. เวลาที่ standard กับยา A อยู่ใน column เท่ากัน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t>
        </is>
      </c>
      <c r="L16" s="186" t="n"/>
      <c r="M16" s="186" t="inlineStr">
        <is>
          <t>Chromatography</t>
        </is>
      </c>
      <c r="N16" s="186" t="inlineStr">
        <is>
          <t>HPLC (Liquid Chromatography)</t>
        </is>
      </c>
      <c r="O16" s="185" t="inlineStr">
        <is>
          <t>Product</t>
        </is>
      </c>
      <c r="P16" s="188" t="inlineStr">
        <is>
          <t>ข้อสอบจริง 2561 ข้อ 31</t>
        </is>
      </c>
      <c r="Q16" s="185" t="inlineStr">
        <is>
          <t>ข้อสอบจริง</t>
        </is>
      </c>
      <c r="R16" s="185" t="inlineStr">
        <is>
          <t>2561</t>
        </is>
      </c>
      <c r="S16" s="185" t="n"/>
    </row>
    <row r="17" ht="24" customHeight="1" s="49">
      <c r="A17" s="187" t="n">
        <v>15</v>
      </c>
      <c r="B17" s="186" t="n"/>
      <c r="C17" s="186"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D17" s="186" t="n"/>
      <c r="E17" s="186" t="inlineStr">
        <is>
          <t>ปรับ pH ของ Mobile phase ให้เป็นด่างจัดที่ pH 11.8</t>
        </is>
      </c>
      <c r="F17" s="186" t="inlineStr">
        <is>
          <t>เติม Triethylamine (TEA) 0.1% หรือปรับ pH สู่กรดอ่อน (pH 2.5-3.0) เพื่อลดอันตรกิริยากับ Silanols</t>
        </is>
      </c>
      <c r="G17" s="186" t="inlineStr">
        <is>
          <t>เปลี่ยนตัวทำละลายทั้งหมดเป็น Acetonitrile บริสุทธิ์</t>
        </is>
      </c>
      <c r="H17" s="186" t="inlineStr">
        <is>
          <t>ลดความยาวของ Analytical column ลงครึ่งหนึ่ง</t>
        </is>
      </c>
      <c r="I17" s="188" t="inlineStr">
        <is>
          <t>เพิ่มอัตราการไหล (Flow rate) ของ Mobile phase เป็นสองเท่า</t>
        </is>
      </c>
      <c r="J17" s="185" t="inlineStr">
        <is>
          <t>2</t>
        </is>
      </c>
      <c r="K17" s="186" t="inlineStr">
        <is>
          <t>✅ คำตอบที่ถูกต้อง: ข้อ ข. เติม Triethylamine (TEA) ลงใน mobile phase หรือปรับ pH สู่กรดเพื่อยับยั้ง Silanol interaction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t>
        </is>
      </c>
      <c r="L17" s="186" t="n"/>
      <c r="M17" s="186" t="inlineStr">
        <is>
          <t>Chromatography</t>
        </is>
      </c>
      <c r="N17" s="186" t="inlineStr">
        <is>
          <t>System Suitability Testing</t>
        </is>
      </c>
      <c r="O17" s="185" t="inlineStr">
        <is>
          <t>Product</t>
        </is>
      </c>
      <c r="P17" s="188" t="inlineStr">
        <is>
          <t>ข้อสอบจริง 2557 ข้อ 12</t>
        </is>
      </c>
      <c r="Q17" s="185" t="inlineStr">
        <is>
          <t>ข้อสอบจริง</t>
        </is>
      </c>
      <c r="R17" s="185" t="inlineStr">
        <is>
          <t>2557</t>
        </is>
      </c>
      <c r="S17" s="185" t="n"/>
    </row>
    <row r="18" ht="24" customHeight="1" s="49">
      <c r="A18" s="187" t="n">
        <v>16</v>
      </c>
      <c r="B18" s="186" t="n"/>
      <c r="C18" s="186"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D18" s="188" t="n"/>
      <c r="E18" s="188" t="inlineStr">
        <is>
          <t>4.8</t>
        </is>
      </c>
      <c r="F18" s="188" t="inlineStr">
        <is>
          <t>7.5</t>
        </is>
      </c>
      <c r="G18" s="188" t="inlineStr">
        <is>
          <t>9.6</t>
        </is>
      </c>
      <c r="H18" s="188" t="inlineStr">
        <is>
          <t>12.0</t>
        </is>
      </c>
      <c r="I18" s="188" t="inlineStr">
        <is>
          <t>1.5</t>
        </is>
      </c>
      <c r="J18" s="185" t="inlineStr">
        <is>
          <t>3</t>
        </is>
      </c>
      <c r="K18" s="186" t="inlineStr">
        <is>
          <t>✅ คำตอบที่ถูกต้อง: ข้อ ค. 9.6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t>
        </is>
      </c>
      <c r="L18" s="186" t="n"/>
      <c r="M18" s="186" t="inlineStr">
        <is>
          <t>Chromatography</t>
        </is>
      </c>
      <c r="N18" s="186" t="inlineStr">
        <is>
          <t>System Suitability Testing</t>
        </is>
      </c>
      <c r="O18" s="185" t="inlineStr">
        <is>
          <t>Product</t>
        </is>
      </c>
      <c r="P18" s="188" t="inlineStr">
        <is>
          <t>ข้อสอบจริง 2561 ข้อ 40</t>
        </is>
      </c>
      <c r="Q18" s="185" t="inlineStr">
        <is>
          <t>ข้อสอบจริง</t>
        </is>
      </c>
      <c r="R18" s="185" t="inlineStr">
        <is>
          <t>2561</t>
        </is>
      </c>
      <c r="S18" s="185" t="n"/>
    </row>
    <row r="19" ht="24" customHeight="1" s="49">
      <c r="A19" s="187" t="n">
        <v>17</v>
      </c>
      <c r="B19" s="186" t="n"/>
      <c r="C19" s="186"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D19" s="186" t="n"/>
      <c r="E19" s="186" t="inlineStr">
        <is>
          <t>Direct UV-Visible Spectrophotometry</t>
        </is>
      </c>
      <c r="F19" s="186" t="inlineStr">
        <is>
          <t>Liquid Chromatography-Tandem Mass Spectrometry (LC-MS/MS)</t>
        </is>
      </c>
      <c r="G19" s="186" t="inlineStr">
        <is>
          <t>Polarimetry</t>
        </is>
      </c>
      <c r="H19" s="186" t="inlineStr">
        <is>
          <t>Fourier Transform Infrared Spectroscopy (FTIR)</t>
        </is>
      </c>
      <c r="I19" s="188" t="inlineStr">
        <is>
          <t>Thin Layer Chromatography (TLC)</t>
        </is>
      </c>
      <c r="J19" s="185" t="inlineStr">
        <is>
          <t>2</t>
        </is>
      </c>
      <c r="K19" s="186" t="inlineStr">
        <is>
          <t>✅ คำตอบที่ถูกต้อง: ข้อ ข. Liquid Chromatography-Tandem Mass Spectrometry (LC-MS/MS)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t>
        </is>
      </c>
      <c r="L19" s="186" t="n"/>
      <c r="M19" s="186" t="inlineStr">
        <is>
          <t>Chromatography</t>
        </is>
      </c>
      <c r="N19" s="186" t="inlineStr">
        <is>
          <t>HPLC (Liquid Chromatography)</t>
        </is>
      </c>
      <c r="O19" s="185" t="inlineStr">
        <is>
          <t>Product</t>
        </is>
      </c>
      <c r="P19" s="186" t="inlineStr">
        <is>
          <t>ข้อสอบเตรียมสอบเภสัช</t>
        </is>
      </c>
      <c r="Q19" s="185" t="inlineStr">
        <is>
          <t>แบบฝึกหัด</t>
        </is>
      </c>
      <c r="R19" s="185" t="inlineStr">
        <is>
          <t>เล่มม่วง</t>
        </is>
      </c>
      <c r="S19" s="185" t="n"/>
    </row>
    <row r="20" ht="24" customHeight="1" s="49">
      <c r="A20" s="185" t="n">
        <v>18</v>
      </c>
      <c r="B20" s="186" t="n"/>
      <c r="C20" s="186" t="inlineStr">
        <is>
          <t>ในการวิเคราะห์สารตัวอย่างยา Levodopa ด้วยเทคนิค Reversed-Phase HPLC (RP-HPLC) ปัจจัยในข้อใดต่อไปนี้ 'ไม่มีผล' ต่อการเปลี่ยนแปลงค่าเวลาที่สารคงอยู่ในคอลัมน์ (Retention time, tR) ของ Levodopa</t>
        </is>
      </c>
      <c r="D20" s="186" t="n"/>
      <c r="E20" s="186" t="inlineStr">
        <is>
          <t>ชนิดของอุปกรณ์ตรวจวัดสัญญาณ (Type of detector เช่น UV detector เทียบกับ Fluorescence detector)</t>
        </is>
      </c>
      <c r="F20" s="186" t="inlineStr">
        <is>
          <t>ความยาวของคอลัมน์ (Column length)</t>
        </is>
      </c>
      <c r="G20" s="186" t="inlineStr">
        <is>
          <t>ค่าความเป็นกรด-ด่างของเฟสเคลื่อนที่ (pH of mobile phase)</t>
        </is>
      </c>
      <c r="H20" s="186" t="inlineStr">
        <is>
          <t>ชนิดและสัดส่วนของตัวทำละลายอินทรีย์ในเฟสเคลื่อนที่ (Organic modifier ratio)</t>
        </is>
      </c>
      <c r="I20" s="186" t="inlineStr">
        <is>
          <t>อัตราการไหลของเฟสเคลื่อนที่ (Flow rate)</t>
        </is>
      </c>
      <c r="J20" s="185" t="inlineStr">
        <is>
          <t>1</t>
        </is>
      </c>
      <c r="K20" s="186" t="inlineStr">
        <is>
          <t>✅ คำตอบที่ถูกต้อง: ข้อ ก. ชนิดของอุปกรณ์ตรวจวัดสัญญาณ (Type of detector เช่น UV detector เทียบกับ Fluorescence detector)
🎯 ทำไมข้อนี้ถึงถูก:
Detector ทำหน้าที่เพียงตรวจวัดสัญญาณความเข้มข้นของสารหลังจากที่สารชะออกจากคอลัมน์แล้วเท่านั้น (Downstream process) ชนิดของ Detector (เช่น UV, PDA, RI, FLD) จึงไม่มีผลต่อปฏิกิริยาการแยกหรือเวลาที่สารค้างอยู่ในคอลัมน์ (tR)
🔍 ข้ออื่นผิดเพราะอะไร:
• ข้อ ข. (ความยาวคอลัมน์): คอลัมน์ที่ยาวขึ้นทำให้สารต้องเดินทางไกลขึ้น ส่งผลให้ tR เพิ่มขึ้นเป็นสัดส่วนโดยตรง
• ข้อ ค. (pH ของ Mobile phase): มีผลต่อสภาวะการแตกตัวเป็นไอออน (Ionization) ของ Levodopa (มีทั้งหมู่อะมิโนและคาร์บอกซิล) ส่งผลต่อสภาพมีขั้วและการจับกับเฟสนิ่ง C18 อย่างมาก
• ข้อ ง. (สัดส่วนตัวทำละลายอินทรีย์): การเพิ่มสัดส่วน Organic solvent (เช่น Methanol หรือ Acetonitrile) จะเพิ่ม Elution strength ทำให้สารหลุดเร็วขึ้น (tR สั้นลง)
• ข้อ จ. (อัตราการไหล Flow rate): การเพิ่ม Flow rate ทำให้สารเคลื่อนที่ผ่านคอลัมน์เร็วขึ้น ส่งผลให้ tR สั้นลง</t>
        </is>
      </c>
      <c r="L20" s="186" t="n"/>
      <c r="M20" s="186" t="inlineStr">
        <is>
          <t>Chromatography</t>
        </is>
      </c>
      <c r="N20" s="186" t="inlineStr">
        <is>
          <t>HPLC (Liquid Chromatography)</t>
        </is>
      </c>
      <c r="O20" s="185" t="inlineStr">
        <is>
          <t>Product</t>
        </is>
      </c>
      <c r="P20" s="186" t="inlineStr">
        <is>
          <t>ข้อ 10 (PLE_CC1_2533.md)</t>
        </is>
      </c>
      <c r="Q20" s="185" t="inlineStr">
        <is>
          <t>ข้อสอบจริง</t>
        </is>
      </c>
      <c r="R20" s="185" t="inlineStr">
        <is>
          <t>2533</t>
        </is>
      </c>
      <c r="S20" s="185" t="n"/>
    </row>
    <row r="21" ht="24" customHeight="1" s="49">
      <c r="A21" s="185" t="n">
        <v>19</v>
      </c>
      <c r="B21" s="186" t="n"/>
      <c r="C21" s="186" t="inlineStr">
        <is>
          <t>หากเพิ่มความยาวของคอลัมน์โครมาโทกราฟี (Column length, L) ในการวิเคราะห์ด้วยเทคนิค HPLC จาก 150 mm เป็น 250 mm โดยที่ปัจจัยอื่นคงที่ทั้งหมด จะส่งผลต่อผลการวิเคราะห์อย่างไร</t>
        </is>
      </c>
      <c r="D21" s="186" t="n"/>
      <c r="E21" s="186" t="inlineStr">
        <is>
          <t>ค่าเวลาที่สารคงอยู่ (Retention time) เพิ่มขึ้น และประสิทธิภาพการแยก (Theoretical plate number, N) เพิ่มขึ้น</t>
        </is>
      </c>
      <c r="F21" s="186" t="inlineStr">
        <is>
          <t>ค่า Retention time ลดลง และความดันในระบบ (Backpressure) ลดลง</t>
        </is>
      </c>
      <c r="G21" s="186" t="inlineStr">
        <is>
          <t>ค่า Retention time คงที่ แต่ความกว้างของพีคแคบลง</t>
        </is>
      </c>
      <c r="H21" s="186" t="inlineStr">
        <is>
          <t>ค่าความจุคอลัมน์ (Capacity factor, k') ลดลงครึ่งหนึ่ง</t>
        </is>
      </c>
      <c r="I21" s="186" t="inlineStr">
        <is>
          <t>ไม่มีการเปลี่ยนแปลงใดๆ ต่อโครมาโทแกรม</t>
        </is>
      </c>
      <c r="J21" s="185" t="inlineStr">
        <is>
          <t>1</t>
        </is>
      </c>
      <c r="K21" s="186" t="inlineStr">
        <is>
          <t>✅ คำตอบที่ถูกต้อง: ข้อ ก. ค่าเวลาที่สารคงอยู่ (Retention time) เพิ่มขึ้น และประสิทธิภาพการแยก (Theoretical plate number, N) เพิ่มขึ้น
🎯 ทำไมข้อนี้ถึงถูก:
การเพิ่มความยาวของคอลัมน์ (L) ทำให้ระยะทางที่สารเคลื่อนที่ผ่านเฟสนิ่งยาวนานขึ้น ส่งผลให้ Retention time (tR) เพิ่มขึ้น และจำนวน Plate count (N) เพิ่มขึ้น ทำให้สามารถแยกสารที่อยู่ติดกันได้ดีขึ้น (Resolution เพิ่มขึ้น) โดยแลกกับเวลาการวิเคราะห์ที่นานขึ้นและความดันระบบ (Backpressure) ที่สูงขึ้น
🔍 ข้ออื่นผิดเพราะอะไร:
• ข้อ ข: Retention time และความดันในระบบจะ 'เพิ่มขึ้น' ไม่ใช่ลดลง
• ข้อ ค: พีคจะกว้างขึ้น (Peak broadening) จากการแพร่ขยายตามแนวยาว (Longitudinal diffusion)
• ข้อ ง: Capacity factor (k') เป็นคุณสมบัติทางอุณหพลศาสตร์ระหว่างสารกับเฟส ไม่ได้เปลี่ยนตามความยาวคอลัมน์
• ข้อ จ: โครมาโทแกรมเปลี่ยนไปทั้งเวลาและความกว้างของพีค</t>
        </is>
      </c>
      <c r="L21" s="186" t="n"/>
      <c r="M21" s="186" t="inlineStr">
        <is>
          <t>Chromatography</t>
        </is>
      </c>
      <c r="N21" s="186" t="inlineStr">
        <is>
          <t>HPLC (Liquid Chromatography)</t>
        </is>
      </c>
      <c r="O21" s="185" t="inlineStr">
        <is>
          <t>Product</t>
        </is>
      </c>
      <c r="P21" s="186" t="inlineStr">
        <is>
          <t>ข้อ 2 (PLE_CC1_2533.md)</t>
        </is>
      </c>
      <c r="Q21" s="185" t="inlineStr">
        <is>
          <t>ข้อสอบจริง</t>
        </is>
      </c>
      <c r="R21" s="185" t="inlineStr">
        <is>
          <t>2533</t>
        </is>
      </c>
      <c r="S21" s="185" t="n"/>
    </row>
    <row r="22" ht="24" customHeight="1" s="49">
      <c r="A22" s="185" t="n">
        <v>20</v>
      </c>
      <c r="B22" s="186" t="n"/>
      <c r="C22" s="186" t="inlineStr">
        <is>
          <t>ในการวิเคราะห์ตัวยาสำคัญที่มีคุณสมบัติเป็นกรดอ่อน (Weak acid) ด้วยเทคนิค Reversed-Phase HPLC หากปรับลดค่า pH ของ Mobile phase ให้ต่ำกว่าค่า pKa ของตัวยาประมาณ 2 หน่วย (pH &lt;&lt; pKa) จะส่งผลต่อ Retention time อย่างไร</t>
        </is>
      </c>
      <c r="D22" s="186" t="n"/>
      <c r="E22" s="186" t="inlineStr">
        <is>
          <t>Retention time ของตัวยาจะยาวนานขึ้น (tR เพิ่มขึ้น) เนื่องจากตัวยาอยู่ในรูปไม่แตกตัว (Unionized form) ซึ่งมีความชอบไขมันสูงขึ้น</t>
        </is>
      </c>
      <c r="F22" s="186" t="inlineStr">
        <is>
          <t>Retention time ของตัวยาจะสั้นลง เนื่องจากตัวยาแตกตัวเป็นไอออนประจุลบ</t>
        </is>
      </c>
      <c r="G22" s="186" t="inlineStr">
        <is>
          <t>Retention time จะลดลงจนชะออกมาที่จุด Dead time (t0)</t>
        </is>
      </c>
      <c r="H22" s="186" t="inlineStr">
        <is>
          <t>ไม่ส่งผลกระทบต่อ Retention time เพราะเป็น Reversed-Phase</t>
        </is>
      </c>
      <c r="I22" s="186" t="inlineStr">
        <is>
          <t>คอลัมน์ C18 จะถูกทำลายทันที</t>
        </is>
      </c>
      <c r="J22" s="185" t="inlineStr">
        <is>
          <t>1</t>
        </is>
      </c>
      <c r="K22" s="186" t="inlineStr">
        <is>
          <t>✅ คำตอบที่ถูกต้อง: ข้อ ก. Retention time ของตัวยาจะยาวนานขึ้น (tR เพิ่มขึ้น) เนื่องจากตัวยาอยู่ในรูปไม่แตกตัว (Unionized form) ซึ่งมีความชอบไขมันสูงขึ้น
🎯 ทำไมข้อนี้ถึงถูก:
เมื่อปรับ pH ให้ต่ำกว่า pKa ของกรดอ่อน (pH &lt; pKa) สมดุลจะเลื่อนไปทางรูปที่ไม่แตกตัว (Unionized form: R-COOH) ซึ่งไม่มีประจุและมีความชอบไขมัน (Lipophilicity) สูงกว่ารูปไอออน (R-COO⁻) จึงเกิด Hydrophobic interaction กับ C18 ได้แน่นแฟ้นขึ้น ส่งผลให้ Retention time (tR) เพิ่มขึ้นอย่างมีนัยสำคัญ
🔍 ข้ออื่นผิดเพราะอะไร:
• ข้อ ข: ตัวยาไม่ได้แตกตัวเป็นไอออนที่ pH ต่ำ (รูปไอออนจะเกิดที่ pH &gt; pKa)
• ข้อ ค: สารที่หลุดที่ Dead time ต้องเป็นสารมีขั้วสูงมากหรือไอออนที่ไม่จับกับคอลัมน์เลย
• ข้อ ง: pH มีผลอย่างมากต่อสารที่แตกตัวได้ (Ionizable compounds) ใน RP-HPLC
• ข้อ จ: Silica-based C18 คอลัมน์ทั่วไปทน pH ได้ในช่วง 2.0 - 8.0 การปรับ pH กรดอ่อนไม่ทำลายคอลัมน์</t>
        </is>
      </c>
      <c r="L22" s="186" t="n"/>
      <c r="M22" s="186" t="inlineStr">
        <is>
          <t>Chromatography</t>
        </is>
      </c>
      <c r="N22" s="186" t="inlineStr">
        <is>
          <t>HPLC (Liquid Chromatography)</t>
        </is>
      </c>
      <c r="O22" s="185" t="inlineStr">
        <is>
          <t>Product</t>
        </is>
      </c>
      <c r="P22" s="186" t="inlineStr">
        <is>
          <t>ข้อ 4 (PLE_CC1_2533.md)</t>
        </is>
      </c>
      <c r="Q22" s="185" t="inlineStr">
        <is>
          <t>ข้อสอบจริง</t>
        </is>
      </c>
      <c r="R22" s="185" t="inlineStr">
        <is>
          <t>2533</t>
        </is>
      </c>
      <c r="S22" s="185" t="n"/>
    </row>
    <row r="23" ht="24" customHeight="1" s="49">
      <c r="A23" s="185" t="n">
        <v>21</v>
      </c>
      <c r="B23" s="186" t="n"/>
      <c r="C23" s="186" t="inlineStr">
        <is>
          <t>ในการวิเคราะห์ด้วยระบบ HPLC หากต้องการลดระยะเวลาการวิเคราะห์ (Shorten retention time) ของสารตัวอย่างที่ไม่ชอบน้ำ (Lipophilic compound) ในระบบ Reversed-Phase HPLC (C18) ควรปรับเปลี่ยนสภาวะการทดลองอย่างไร</t>
        </is>
      </c>
      <c r="D23" s="186" t="n"/>
      <c r="E23" s="186" t="inlineStr">
        <is>
          <t>เพิ่มสัดส่วนของตัวทำละลายอินทรีย์ที่มีสภาพขั้วต่ำ (เช่น Acetonitrile หรือ Methanol) ในเฟสเคลื่อนที่</t>
        </is>
      </c>
      <c r="F23" s="186" t="inlineStr">
        <is>
          <t>ลดสัดส่วนของ Acetonitrile และเพิ่มสัดส่วนของน้ำบริสุทธิ์ในเฟสเคลื่อนที่</t>
        </is>
      </c>
      <c r="G23" s="186" t="inlineStr">
        <is>
          <t>ลดอัตราการไหล (Flow rate) ของเฟสเคลื่อนที่ลงครึ่งหนึ่ง</t>
        </is>
      </c>
      <c r="H23" s="186" t="inlineStr">
        <is>
          <t>เพิ่มความยาวของคอลัมน์ C18</t>
        </is>
      </c>
      <c r="I23" s="186" t="inlineStr">
        <is>
          <t>ลดอุณหภูมิของคอลัมน์ (Column compartment temperature)</t>
        </is>
      </c>
      <c r="J23" s="185" t="inlineStr">
        <is>
          <t>1</t>
        </is>
      </c>
      <c r="K23" s="186" t="inlineStr">
        <is>
          <t>✅ คำตอบที่ถูกต้อง: ข้อ ก. เพิ่มสัดส่วนของตัวทำละลายอินทรีย์ที่มีสภาพขั้วต่ำ (เช่น Acetonitrile หรือ Methanol) ในเฟสเคลื่อนที่
🎯 ทำไมข้อนี้ถึงถูก:
การเพิ่มสัดส่วนของ Acetonitrile หรือ Methanol (Organic phase) จะช่วยเพิ่ม Elution strength ทำให้เฟสเคลื่อนที่สามารถแย่งชะสารตัวอย่างที่ไม่ชอบน้ำออกจากผิว C18 ได้เร็วขึ้น ส่งผลให้ Retention time (tR) ของสารสั้นลงและลดระยะเวลาการวิเคราะห์โดยรวม
🔍 ข้ออื่นผิดเพราะอะไร:
• ข้อ ข. (เพิ่มสัดส่วนน้ำ): จะลด Elution strength ทำให้สารตัวอย่างเกาะ C18 แน่นขึ้น ส่งผลให้ tR ยาวนานขึ้น
• ข้อ ค. (ลด Flow rate): ทำให้เฟสเคลื่อนที่ไหลช้าลง สารยิ่งออกจากคอลัมน์ช้าลง (tR เพิ่มขึ้น)
• ข้อ ง. (เพิ่มความยาวคอลัมน์): ทำให้สารต้องเดินทางไกลขึ้น tR ยิ่งนานขึ้น
• ข้อ จ. (ลดอุณหภูมิคอลัมน์): ความหนืดของของเหลวจะเพิ่มขึ้น การแพร่ช้าลง ทำให้ tR เพิ่มขึ้น</t>
        </is>
      </c>
      <c r="L23" s="186" t="n"/>
      <c r="M23" s="186" t="inlineStr">
        <is>
          <t>Chromatography</t>
        </is>
      </c>
      <c r="N23" s="186" t="inlineStr">
        <is>
          <t>HPLC (Liquid Chromatography)</t>
        </is>
      </c>
      <c r="O23" s="185" t="inlineStr">
        <is>
          <t>Product</t>
        </is>
      </c>
      <c r="P23" s="186" t="inlineStr">
        <is>
          <t>ข้อ 5 (PLE_CC1_2533.md)</t>
        </is>
      </c>
      <c r="Q23" s="185" t="inlineStr">
        <is>
          <t>ข้อสอบจริง</t>
        </is>
      </c>
      <c r="R23" s="185" t="inlineStr">
        <is>
          <t>2533</t>
        </is>
      </c>
      <c r="S23" s="185" t="n"/>
    </row>
    <row r="24" ht="24" customHeight="1" s="49">
      <c r="A24" s="185" t="n">
        <v>22</v>
      </c>
      <c r="B24" s="186" t="n"/>
      <c r="C24" s="186"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D24" s="186" t="n"/>
      <c r="E24" s="186" t="inlineStr">
        <is>
          <t>Ion-Exchange Chromatography (IEC)</t>
        </is>
      </c>
      <c r="F24" s="186" t="inlineStr">
        <is>
          <t>Size Exclusion Chromatography (SEC)</t>
        </is>
      </c>
      <c r="G24" s="186" t="inlineStr">
        <is>
          <t>Chiral HPLC Separation Column</t>
        </is>
      </c>
      <c r="H24" s="186" t="inlineStr">
        <is>
          <t>HILIC (Hydrophilic Interaction LC)</t>
        </is>
      </c>
      <c r="I24" s="186" t="inlineStr">
        <is>
          <t>Ultra-High Performance LC (UHPLC)</t>
        </is>
      </c>
      <c r="J24" s="185" t="inlineStr">
        <is>
          <t>1</t>
        </is>
      </c>
      <c r="K24" s="186" t="inlineStr">
        <is>
          <t>✅ คำตอบที่ถูกต้อง: ข้อ ก. Ion-Exchange Chromatography (IEC)
🎯 ทำไมข้อนี้ถึงถูก: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t>
        </is>
      </c>
      <c r="L24" s="186" t="n"/>
      <c r="M24" s="186" t="inlineStr">
        <is>
          <t>Chromatography</t>
        </is>
      </c>
      <c r="N24" s="186" t="inlineStr">
        <is>
          <t>HPLC (Liquid Chromatography)</t>
        </is>
      </c>
      <c r="O24" s="185" t="inlineStr">
        <is>
          <t>Product</t>
        </is>
      </c>
      <c r="P24" s="186" t="inlineStr">
        <is>
          <t>ข้อ 2 (PLE_CC1_2533.md)</t>
        </is>
      </c>
      <c r="Q24" s="185" t="inlineStr">
        <is>
          <t>ข้อสอบจริง</t>
        </is>
      </c>
      <c r="R24" s="185" t="inlineStr">
        <is>
          <t>2533</t>
        </is>
      </c>
      <c r="S24" s="185" t="n"/>
    </row>
    <row r="25" ht="24" customHeight="1" s="49">
      <c r="A25" s="185" t="n">
        <v>23</v>
      </c>
      <c r="B25" s="186" t="n"/>
      <c r="C25" s="186"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D25" s="186" t="n"/>
      <c r="E25" s="186" t="inlineStr">
        <is>
          <t>HILIC (Hydrophilic Interaction LC)</t>
        </is>
      </c>
      <c r="F25" s="186" t="inlineStr">
        <is>
          <t>Ultra-High Performance LC (UHPLC)</t>
        </is>
      </c>
      <c r="G25" s="186" t="inlineStr">
        <is>
          <t>GC-Mass Spectrometry (GC-MS)</t>
        </is>
      </c>
      <c r="H25" s="186" t="inlineStr">
        <is>
          <t>Reversed-Phase HPLC</t>
        </is>
      </c>
      <c r="I25" s="186" t="inlineStr">
        <is>
          <t>Normal-Phase HPLC (Silica column)</t>
        </is>
      </c>
      <c r="J25" s="185" t="inlineStr">
        <is>
          <t>1</t>
        </is>
      </c>
      <c r="K25" s="186" t="inlineStr">
        <is>
          <t>✅ คำตอบที่ถูกต้อง: ข้อ ก. HILIC (Hydrophilic Interaction LC)
🎯 ทำไมข้อนี้ถึงถูก: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t>
        </is>
      </c>
      <c r="L25" s="186" t="n"/>
      <c r="M25" s="186" t="inlineStr">
        <is>
          <t>Chromatography</t>
        </is>
      </c>
      <c r="N25" s="186" t="inlineStr">
        <is>
          <t>HPLC (Liquid Chromatography)</t>
        </is>
      </c>
      <c r="O25" s="185" t="inlineStr">
        <is>
          <t>Product</t>
        </is>
      </c>
      <c r="P25" s="186" t="inlineStr">
        <is>
          <t>ข้อ 4 (PLE_CC1_2533.md)</t>
        </is>
      </c>
      <c r="Q25" s="185" t="inlineStr">
        <is>
          <t>ข้อสอบจริง</t>
        </is>
      </c>
      <c r="R25" s="185" t="inlineStr">
        <is>
          <t>2533</t>
        </is>
      </c>
      <c r="S25" s="185" t="n"/>
    </row>
    <row r="26" ht="24" customHeight="1" s="49">
      <c r="A26" s="185" t="n">
        <v>24</v>
      </c>
      <c r="B26" s="186" t="n"/>
      <c r="C26" s="186" t="inlineStr">
        <is>
          <t>เภสัชตำรับระบุข้อกำหนดในการควบคุมคุณภาพวัตถุดิบยาว่า 'Specific rotation [α]²⁵_D is between -107° and -109.5°' การตรวจวิเคราะห์ดังกล่าวต้องใช้เครื่องมือชนิดใด</t>
        </is>
      </c>
      <c r="D26" s="186" t="n"/>
      <c r="E26" s="186" t="inlineStr">
        <is>
          <t>Polarimeter</t>
        </is>
      </c>
      <c r="F26" s="186" t="inlineStr">
        <is>
          <t>Refractometer</t>
        </is>
      </c>
      <c r="G26" s="186" t="inlineStr">
        <is>
          <t>UV-Vis Spectrophotometer</t>
        </is>
      </c>
      <c r="H26" s="186" t="inlineStr">
        <is>
          <t>High-Performance Liquid Chromatograph (HPLC)</t>
        </is>
      </c>
      <c r="I26" s="186" t="inlineStr">
        <is>
          <t>Fourier-Transform Infrared Spectrometer (FTIR)</t>
        </is>
      </c>
      <c r="J26" s="185" t="inlineStr">
        <is>
          <t>1</t>
        </is>
      </c>
      <c r="K26" s="186" t="inlineStr">
        <is>
          <t>✅ คำตอบที่ถูกต้อง: ข้อ ก. Polarimeter
🎯 ทำไมข้อนี้ถึงถูก:
เครื่องมือมาตรฐานที่ใช้วัดค่าการหมุนระนาบแสงโพลาไรซ์ (Optical rotation, α) และนำมาคำนวณหาค่า Specific rotation ([α] = 100α / lc) ตามข้อกำหนดของเภสัชตำรับ USP &lt;781&gt; คือ Polarimeter (โพลาริมิเตอร์)
🔍 ข้ออื่นผิดเพราะอะไร:
• ข้อ ข. (Refractometer): ใช้วัดดัชนีการหักเหของแสง (Refractive index, nD) ตาม USP &lt;831&gt;
• ข้อ ค. (UV-Vis Spectrophotometer): ใช้วัดการดูดกลืนแสงในช่วง UV-Visible (Absorbance) ตาม USP &lt;857&gt;
• ข้อ ง. (HPLC): เป็นเครื่องมือแยกสารและหาปริมาณ ไม่ได้วัดมุมการหมุนระนาบแสงโดยตรง
• ข้อ จ. (FTIR): ใช้วัดการดูดกลืนรังสีอินฟราเรดของหมู่ฟังก์ชันในโมเลกุล ตาม USP &lt;854&gt;</t>
        </is>
      </c>
      <c r="L26" s="186" t="n"/>
      <c r="M26" s="186" t="inlineStr">
        <is>
          <t>Chromatography</t>
        </is>
      </c>
      <c r="N26" s="186" t="inlineStr">
        <is>
          <t>HPLC (Liquid Chromatography)</t>
        </is>
      </c>
      <c r="O26" s="185" t="inlineStr">
        <is>
          <t>Product</t>
        </is>
      </c>
      <c r="P26" s="186" t="inlineStr">
        <is>
          <t>ข้อสอบจริง Product ปี 2567 ข้อ 1</t>
        </is>
      </c>
      <c r="Q26" s="185" t="inlineStr">
        <is>
          <t>ข้อสอบจริง</t>
        </is>
      </c>
      <c r="R26" s="185" t="inlineStr">
        <is>
          <t>2567</t>
        </is>
      </c>
      <c r="S26" s="185" t="n"/>
    </row>
    <row r="27" ht="24" customHeight="1" s="49">
      <c r="A27" s="185" t="n">
        <v>25</v>
      </c>
      <c r="B27" s="186" t="n"/>
      <c r="C27" s="186" t="inlineStr">
        <is>
          <t>ตามมาตรฐานเภสัชตำรับ USP กำหนดให้สารละลายวัตถุดิบยา Morphine Sulfate มีค่า Specific optical rotation อยู่ในช่วง -107° ถึง -109.5° วัตถุประสงค์หลักของการทดสอบนี้คืออะไร</t>
        </is>
      </c>
      <c r="D27" s="186" t="n"/>
      <c r="E27" s="186" t="inlineStr">
        <is>
          <t>เพื่อพิสูจน์เอกลักษณ์และความบริสุทธิ์ทางออปติคัล (Optical purity / Enantiomeric purity) ของยาที่เป็น Chiral drug</t>
        </is>
      </c>
      <c r="F27" s="186" t="inlineStr">
        <is>
          <t>เพื่อตรวจวัดปริมาณความชื้นที่ตกค้างในผลึกยา</t>
        </is>
      </c>
      <c r="G27" s="186" t="inlineStr">
        <is>
          <t>เพื่อตรวจหาปริมาณสิ่งเจือปนอนินทรีย์ (Inorganic impurities)</t>
        </is>
      </c>
      <c r="H27" s="186" t="inlineStr">
        <is>
          <t>เพื่อตรวจวัดขนาดอนุภาคของผงยา</t>
        </is>
      </c>
      <c r="I27" s="186" t="inlineStr">
        <is>
          <t>เพื่อหาจุดหลอมเหลวของสารประกอบ</t>
        </is>
      </c>
      <c r="J27" s="185" t="inlineStr">
        <is>
          <t>1</t>
        </is>
      </c>
      <c r="K27" s="186" t="inlineStr">
        <is>
          <t>✅ คำตอบที่ถูกต้อง: ข้อ ก. เพื่อพิสูจน์เอกลักษณ์และความบริสุทธิ์ทางออปติคัล (Optical purity / Enantiomeric purity) ของยาที่เป็น Chiral drug
🎯 ทำไมข้อนี้ถึงถูก:
การทดสอบ Specific rotation ([α] = -107° ถึง -109.5°) จึงเป็นหัวข้อสำคัญใน Monograph เพื่อยืนยันว่าเป็นไอโซเมอร์ที่ถูกต้อง (Identification) และไม่มีไอโซเมอร์ที่ไม่ต้องการหรือ Racemic mixture ปนเปื้อน (Optical purity test)
🔍 ข้ออื่นผิดเพราะอะไร:
• ข้อ ข. (ตรวจความชื้น): ตรวจสอบด้วยหัวข้อ Loss on drying หรือ Karl Fischer titration
• ข้อ ค. (ตรวจสิ่งเจือปนอนินทรีย์): ตรวจสอบด้วย Residue on ignition หรือ ICP-MS
• ข้อ ง. (ตรวจขนาดอนุภาค): ตรวจสอบด้วย Particle size analysis / Sieve analysis
• ข้อ จ. (หาจุดหลอมเหลว): ตรวจสอบด้วย Melting range apparatus</t>
        </is>
      </c>
      <c r="L27" s="186" t="n"/>
      <c r="M27" s="186" t="inlineStr">
        <is>
          <t>Chromatography</t>
        </is>
      </c>
      <c r="N27" s="186" t="inlineStr">
        <is>
          <t>HPLC (Liquid Chromatography)</t>
        </is>
      </c>
      <c r="O27" s="185" t="inlineStr">
        <is>
          <t>Product</t>
        </is>
      </c>
      <c r="P27" s="186" t="inlineStr">
        <is>
          <t>ข้อสอบจริง Product ปี 2567 ข้อ 2</t>
        </is>
      </c>
      <c r="Q27" s="185" t="inlineStr">
        <is>
          <t>ข้อสอบจริง</t>
        </is>
      </c>
      <c r="R27" s="185" t="inlineStr">
        <is>
          <t>2567</t>
        </is>
      </c>
      <c r="S27" s="185" t="n"/>
    </row>
    <row r="28" ht="24" customHeight="1" s="49">
      <c r="A28" s="185" t="n">
        <v>26</v>
      </c>
      <c r="B28" s="186" t="n"/>
      <c r="C28" s="186" t="inlineStr">
        <is>
          <t>ในข้อกำหนดการตรวจวิเคราะห์หาปริมาณตัวยาสำคัญ (Assay) ของยา Ezetimibe ด้วยเทคนิค HPLC ตามเภสัชตำรับระบุว่า 'Run time: NLT 2.4 times the retention time of ezetimibe' ข้อกำหนดนี้มีวัตถุประสงค์หลักเพื่อสิ่งใด</t>
        </is>
      </c>
      <c r="D28" s="186" t="n"/>
      <c r="E28" s="186" t="inlineStr">
        <is>
          <t>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t>
        </is>
      </c>
      <c r="F28" s="186" t="inlineStr">
        <is>
          <t>เพื่อเพิ่มค่า Theoretical plate number ของตัวยาสำคัญให้สูงขึ้นเป็น 2 เท่า</t>
        </is>
      </c>
      <c r="G28" s="186" t="inlineStr">
        <is>
          <t>เพื่อลดความดันในระบบ (Backpressure) ของเครื่อง HPLC</t>
        </is>
      </c>
      <c r="H28" s="186" t="inlineStr">
        <is>
          <t>เพื่อประหยัดปริมาณการใช้ Mobile phase</t>
        </is>
      </c>
      <c r="I28" s="186" t="inlineStr">
        <is>
          <t>เพื่อให้สามารถฉีดสารมาตรฐานซ้ำได้ในรันเดียวกัน</t>
        </is>
      </c>
      <c r="J28" s="185" t="inlineStr">
        <is>
          <t>1</t>
        </is>
      </c>
      <c r="K28" s="186" t="inlineStr">
        <is>
          <t>✅ คำตอบที่ถูกต้อง: ข้อ ก. 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
🎯 ทำไมข้อนี้ถึงถูก:
หากตัดจบระยะเวลาการรัน (Run time) เร็วเกินไป สารที่ชะออกมาช้าเหล่านี้อาจจะยังค้างอยู่ในคอลัมน์ และหลุดออกมาในการฉีดสารตัวอย่างครั้งถัดไป (Ghost peaks / Carryover) ส่งผลให้การคำนวณพื้นที่ใต้พีคผิดพลาด การกำหนด Run time อย่างน้อย 2.4 เท่าของ tR ตัวยา จึงช่วยการันตีความสะอาดของคอลัมน์ก่อนเริ่มรันใหม่
🔍 ข้ออื่นผิดเพราะอะไร:
• ข้อ ข: Run time ที่ยาวขึ้นไม่มีผลต่อค่า Theoretical plate number (N) ของตัวยาเดิม
• ข้อ ค: ความดันระบบขึ้นอยู่กับความหนืดของสารละลาย อัตราการไหล และขนาดอนุภาคคอลัมน์ ไม่เกี่ยวกับ Run time
• ข้อ ง: Run time นานขึ้นจะ 'เพิ่ม' ปริมาณการใช้ Mobile phase ไม่ใช่ประหยัด
• ข้อ จ: การฉีดสารมาตรฐานต้องฉีดแยกทีละครั้ง (Separate injections)</t>
        </is>
      </c>
      <c r="L28" s="186" t="n"/>
      <c r="M28" s="186" t="inlineStr">
        <is>
          <t>Chromatography</t>
        </is>
      </c>
      <c r="N28" s="186" t="inlineStr">
        <is>
          <t>HPLC (Liquid Chromatography)</t>
        </is>
      </c>
      <c r="O28" s="185" t="inlineStr">
        <is>
          <t>Product</t>
        </is>
      </c>
      <c r="P28" s="186" t="inlineStr">
        <is>
          <t>ข้อสอบจริง Product ปี 2567 ข้อ 5</t>
        </is>
      </c>
      <c r="Q28" s="185" t="inlineStr">
        <is>
          <t>ข้อสอบจริง</t>
        </is>
      </c>
      <c r="R28" s="185" t="inlineStr">
        <is>
          <t>2567</t>
        </is>
      </c>
      <c r="S28" s="185" t="n"/>
    </row>
    <row r="29" ht="24" customHeight="1" s="49">
      <c r="A29" s="185" t="n">
        <v>27</v>
      </c>
      <c r="B29" s="186" t="n"/>
      <c r="C29" s="186" t="inlineStr">
        <is>
          <t>หากต้องการแยกอนุพันธ์สารประกอบสเตียรอยด์ (Steroid derivatives) ในรูปภาพ [📷 มีรูปภาพประกอบ: image94.png] ซึ่งมีความแตกต่างกันที่หมู่แทนที่บนวงแหวนคาร์บอน เทคนิคการวิเคราะห์ที่ดีที่สุดคือข้อใด?</t>
        </is>
      </c>
      <c r="D29" s="186" t="inlineStr">
        <is>
          <t>[แนบรูป: ข้อสอบ Product ปี 2563 รหัสรูปภาพ image94]</t>
        </is>
      </c>
      <c r="E29" s="186" t="inlineStr">
        <is>
          <t>High-Performance Liquid Chromatography (HPLC)</t>
        </is>
      </c>
      <c r="F29" s="186" t="inlineStr">
        <is>
          <t>Infrared Spectroscopy (FTIR)</t>
        </is>
      </c>
      <c r="G29" s="186" t="inlineStr">
        <is>
          <t>Atomic Absorption Spectrophotometry (AAS)</t>
        </is>
      </c>
      <c r="H29" s="186" t="inlineStr">
        <is>
          <t>UV-Visible Spectrophotometry</t>
        </is>
      </c>
      <c r="I29" s="186" t="inlineStr">
        <is>
          <t>Refractometry</t>
        </is>
      </c>
      <c r="J29" s="185" t="inlineStr">
        <is>
          <t>1</t>
        </is>
      </c>
      <c r="K29" s="186" t="inlineStr">
        <is>
          <t>✅ คำตอบที่ถูกต้อง: ข้อ ก. High-Performance Liquid Chromatography (HPLC)
🎯 ทำไมข้อนี้ถึงถูก:
ข้อ ก. HPLC บนคอลัมน์ Reversed-Phase C18 โดยใช้ Mobile phase ผสม (เช่น Acetonitrile : Water : Methanol) สามารถแยกสารสเตียรอยด์ที่มีความแตกต่างของขั้วโมเลกุลเพียงเล็กน้อยได้อย่างมีประสิทธิภาพสูงและเป็นวิธีมาตรฐานในเภสัชตำรับ
🔍 ข้ออื่นผิดเพราะอะไร:
• ข้อ ข. (FTIR): ไม่สามารถแยกสารผสมได้
• ข้อ ค. (AAS): ใช้ตรวจธาตุโลหะ
• ข้อ ง. (UV-Vis): สเปกตรัมการดูดกลืนแสงของสเตียรอยด์ทับซ้อนกัน ไม่สามารถแยกหาปริมาณในสารผสมได้
• ข้อ จ. (Refractometry): ไม่มีความจำเพาะ</t>
        </is>
      </c>
      <c r="L29" s="186" t="n"/>
      <c r="M29" s="186" t="inlineStr">
        <is>
          <t>Chromatography</t>
        </is>
      </c>
      <c r="N29" s="186" t="inlineStr">
        <is>
          <t>HPLC (Liquid Chromatography)</t>
        </is>
      </c>
      <c r="O29" s="185" t="inlineStr">
        <is>
          <t>Product</t>
        </is>
      </c>
      <c r="P29" s="186" t="inlineStr">
        <is>
          <t>ข้อสอบจริง Product ปี 2563 ข้อ 9</t>
        </is>
      </c>
      <c r="Q29" s="185" t="inlineStr">
        <is>
          <t>ข้อสอบจริง</t>
        </is>
      </c>
      <c r="R29" s="185" t="inlineStr">
        <is>
          <t>2563</t>
        </is>
      </c>
      <c r="S29" s="185" t="n"/>
    </row>
    <row r="30" ht="24" customHeight="1" s="49">
      <c r="A30" s="185" t="n">
        <v>28</v>
      </c>
      <c r="B30" s="186" t="n"/>
      <c r="C30" s="186" t="inlineStr">
        <is>
          <t>ในการควบคุมคุณภาพและการหาปริมาณตัวยาสำคัญ (Assay) ของวัตถุดิบตัวยาสำคัญที่มีโครงสร้างทางเคมีซับซ้อนตามรูปภาพ [📷 มีรูปภาพประกอบ: image95.png] เทคนิคการวิเคราะห์มาตรฐานที่ให้ความถูกต้องและความจำเพาะเจาะจงสูงสุดตามเภสัชตำรับคือข้อใด?</t>
        </is>
      </c>
      <c r="D30" s="186" t="inlineStr">
        <is>
          <t>[แนบรูป: ข้อสอบ Product ปี 2563 รหัสรูปภาพ image95]</t>
        </is>
      </c>
      <c r="E30" s="186" t="inlineStr">
        <is>
          <t>High-Performance Liquid Chromatography (HPLC)</t>
        </is>
      </c>
      <c r="F30" s="186" t="inlineStr">
        <is>
          <t>Confocal Laser Scanning Microscopy</t>
        </is>
      </c>
      <c r="G30" s="186" t="inlineStr">
        <is>
          <t>Immunohistochemistry</t>
        </is>
      </c>
      <c r="H30" s="186" t="inlineStr">
        <is>
          <t>Atomic Force Microscopy (AFM)</t>
        </is>
      </c>
      <c r="I30" s="186" t="inlineStr">
        <is>
          <t>Nuclear Magnetic Resonance Spectroscopy (NMR) สำหรับ routine assay</t>
        </is>
      </c>
      <c r="J30" s="185" t="inlineStr">
        <is>
          <t>1</t>
        </is>
      </c>
      <c r="K30" s="186" t="inlineStr">
        <is>
          <t>✅ คำตอบที่ถูกต้อง: ข้อ ก. High-Performance Liquid Chromatography (HPLC)
🎯 ทำไมข้อนี้ถึงถูก:
ข้อ ก. HPLC เป็นเครื่องมือมาตรฐานสูงสุดในเภสัชตำรับสากล (USP, BP, EP) สำหรับการหาปริมาณตัวยาสำคัญ (Assay) และสารปนเปื้อนที่เกี่ยวข้อง (Related substances) เนื่องจากมีความจำเพาะสูงและทำซ้ำได้ดีเยี่ยม
🔍 ข้ออื่นผิดเพราะอะไร:
• ข้อ ข. (Confocal microscopy): เป็นกล้องจุลทรรศน์ส่องเนื้อเยื่อ/เซลล์ ไม่ใช่วิธีหาปริมาณทางเคมี
• ข้อ ค. (Immunohistochemistry): ใช้ย้อมตรวจแอนติเจนในชิ้นเนื้อ
• ข้อ ง. (AFM): ใช้สแกนพื้นผิวระดับนาโนเมตร
• ข้อ จ. (NMR): แม้จะยืนยันโครงสร้างได้ดีเยี่ยม แต่ไม่ใช่วิธี routine assay มาตรฐานในโรงงานยา</t>
        </is>
      </c>
      <c r="L30" s="186" t="n"/>
      <c r="M30" s="186" t="inlineStr">
        <is>
          <t>Chromatography</t>
        </is>
      </c>
      <c r="N30" s="186" t="inlineStr">
        <is>
          <t>HPLC (Liquid Chromatography)</t>
        </is>
      </c>
      <c r="O30" s="185" t="inlineStr">
        <is>
          <t>Product</t>
        </is>
      </c>
      <c r="P30" s="186" t="inlineStr">
        <is>
          <t>ข้อสอบจริง Product ปี 2563 ข้อ 10</t>
        </is>
      </c>
      <c r="Q30" s="185" t="inlineStr">
        <is>
          <t>ข้อสอบจริง</t>
        </is>
      </c>
      <c r="R30" s="185" t="inlineStr">
        <is>
          <t>2563</t>
        </is>
      </c>
      <c r="S30" s="185" t="n"/>
    </row>
    <row r="31" ht="24" customHeight="1" s="49">
      <c r="A31" s="185" t="n">
        <v>29</v>
      </c>
      <c r="B31" s="186" t="n"/>
      <c r="C31" s="186" t="inlineStr">
        <is>
          <t>การตรวจวิเคราะห์หาปริมาณตัวยาสำคัญ (Assay) ของยาเม็ดคุมกำเนิดชนิดฮอร์โมนรวมที่ประกอบด้วย Levonorgestrel (ขนาดยาต่ำ 0.15 mg) และ Ethinyl estradiol (ขนาดยาต่ำ 0.03 mg) ในเม็ดเดียวกัน วิธีการวิเคราะห์ตามเภสัชตำรับที่เหมาะสมที่สุดคือข้อใด?</t>
        </is>
      </c>
      <c r="D31" s="186" t="n"/>
      <c r="E31" s="186" t="inlineStr">
        <is>
          <t>High-Performance Liquid Chromatography (HPLC)</t>
        </is>
      </c>
      <c r="F31" s="186" t="inlineStr">
        <is>
          <t>การไตเตรทกรด-ด่าง (Titrimetry)</t>
        </is>
      </c>
      <c r="G31" s="186" t="inlineStr">
        <is>
          <t>Infrared Spectrometry (FTIR)</t>
        </is>
      </c>
      <c r="H31" s="186" t="inlineStr">
        <is>
          <t>Direct UV-Visible Spectrophotometry</t>
        </is>
      </c>
      <c r="I31" s="186" t="inlineStr">
        <is>
          <t>Thin-Layer Chromatography (TLC)</t>
        </is>
      </c>
      <c r="J31" s="185" t="inlineStr">
        <is>
          <t>1</t>
        </is>
      </c>
      <c r="K31" s="186" t="inlineStr">
        <is>
          <t>✅ คำตอบที่ถูกต้อง: ข้อ ก. High-Performance Liquid Chromatography (HPLC)
🎯 ทำไมข้อนี้ถึงถูก:
ข้อ ก. HPLC (Reversed Phase C18) พร้อม UV Detector หรือ Fluorescence Detector เป็นวิธีมาตรฐานตาม USP/BP Monograph ที่สามารถแยกและวัดปริมาณ Levonorgestrel และ Ethinyl estradiol ได้พร้อมกันอย่างแม่นยำ
🔍 ข้ออื่นผิดเพราะอะไร:
• ข้อ ข. (Titrimetry): ไม่มีความจำเพาะและขนาดยาต่ำเกินกว่าจะไตเตรทได้
• ข้อ ค. (FTIR): ความไวไม่พอสำหรับยาขนาดไมโครกรัมในเม็ดยา
• ข้อ ง. (Direct UV-Vis): แถบการดูดกลืนแสงของฮอร์โมนทั้งสองชนิดรบกวนกันเอง
• ข้อ จ. (TLC): ความถูกต้องแม่นยำในการหาปริมาณต่ำกว่า HPLC มาก</t>
        </is>
      </c>
      <c r="L31" s="186" t="n"/>
      <c r="M31" s="186" t="inlineStr">
        <is>
          <t>Chromatography</t>
        </is>
      </c>
      <c r="N31" s="186" t="inlineStr">
        <is>
          <t>HPLC (Liquid Chromatography)</t>
        </is>
      </c>
      <c r="O31" s="185" t="inlineStr">
        <is>
          <t>Product</t>
        </is>
      </c>
      <c r="P31" s="186" t="inlineStr">
        <is>
          <t>ข้อสอบจริง Product ปี 2563 ข้อ 11</t>
        </is>
      </c>
      <c r="Q31" s="185" t="inlineStr">
        <is>
          <t>ข้อสอบจริง</t>
        </is>
      </c>
      <c r="R31" s="185" t="inlineStr">
        <is>
          <t>2563</t>
        </is>
      </c>
      <c r="S31" s="185" t="n"/>
    </row>
    <row r="32" ht="24" customHeight="1" s="49">
      <c r="A32" s="185" t="n">
        <v>30</v>
      </c>
      <c r="B32" s="186" t="n"/>
      <c r="C32" s="186" t="inlineStr">
        <is>
          <t>ตามเภสัชตำรับ USP สูตรคำนวณการหาปริมาณตัวยาสำคัญ (% Label Amount) ด้วยเทคนิค HPLC: ปริมาณยา (mg) = (rU / rS) × CS × (VU / VS) สัญลักษณ์ rU และ rS หมายถึงสิ่งใด</t>
        </is>
      </c>
      <c r="D32" s="186" t="n"/>
      <c r="E32" s="186" t="inlineStr">
        <is>
          <t>พื้นที่ใต้พีค (Peak area) หรือความสูงของพีค (Peak height) ของตัวยาสำคัญในสารละลายตัวอย่าง (Sample) และสารละลายมาตรฐาน (Standard) ตามลำดับ</t>
        </is>
      </c>
      <c r="F32" s="186" t="inlineStr">
        <is>
          <t>ค่า Retention time ของสารตัวอย่างและสารมาตรฐาน</t>
        </is>
      </c>
      <c r="G32" s="186" t="inlineStr">
        <is>
          <t>ค่า Resolution ของสารตัวอย่างและสารมาตรฐาน</t>
        </is>
      </c>
      <c r="H32" s="186" t="inlineStr">
        <is>
          <t>ค่าความเข้มข้นของสารตัวอย่างและสารมาตรฐาน</t>
        </is>
      </c>
      <c r="I32" s="186" t="inlineStr">
        <is>
          <t>ค่าสัมประสิทธิ์การดูดกลืนแสงของสารตัวอย่างและสารมาตรฐาน</t>
        </is>
      </c>
      <c r="J32" s="185" t="inlineStr">
        <is>
          <t>1</t>
        </is>
      </c>
      <c r="K32" s="186" t="inlineStr">
        <is>
          <t>✅ คำตอบที่ถูกต้อง: ข้อ ก. พื้นที่ใต้พีค (Peak area) หรือความสูงของพีค (Peak height) ของตัวยาสำคัญในสารละลายตัวอย่าง (Sample) และสารละลายมาตรฐาน (Standard) ตามลำดับ
🎯 ทำไมข้อนี้ถึงถูก:
ในสูตรคำนวณตามเภสัชตำรับ USP:
- rU = Peak response (มักใช้ Peak area) ของตัวยาสำคัญใน Assay preparation (Unknown / Sample)
- rS = Peak response ของตัวยาสำคัญใน Standard preparation
- CS = ความเข้มข้นของ Standard preparation
การเปรียบเทียบสัดส่วน rU / rS จะสะท้อนอัตราส่วนความเข้มข้นจริงของตัวยาสำคัญในตัวอย่าง
🔍 ข้ออื่นผิดเพราะอะไร:
• ข้อ ข: Retention time ใช้สัญลักษณ์ tR
• ข้อ ค: Resolution ใช้สัญลักษณ์ Rs
• ข้อ ง: ความเข้มข้นใช้สัญลักษณ์ C (CU และ CS)
• ข้อ จ: สัมประสิทธิ์การดูดกลืนแสงใช้สัญลักษณ์ Absorptivity (a หรือ ε)</t>
        </is>
      </c>
      <c r="L32" s="186" t="n"/>
      <c r="M32" s="186" t="inlineStr">
        <is>
          <t>Chromatography</t>
        </is>
      </c>
      <c r="N32" s="186" t="inlineStr">
        <is>
          <t>HPLC (Liquid Chromatography)</t>
        </is>
      </c>
      <c r="O32" s="185" t="inlineStr">
        <is>
          <t>Product</t>
        </is>
      </c>
      <c r="P32" s="186" t="inlineStr">
        <is>
          <t>ข้อสอบจริง Product ปี 2562 ข้อ 5</t>
        </is>
      </c>
      <c r="Q32" s="185" t="inlineStr">
        <is>
          <t>ข้อสอบจริง</t>
        </is>
      </c>
      <c r="R32" s="185" t="inlineStr">
        <is>
          <t>2562</t>
        </is>
      </c>
      <c r="S32" s="185" t="n"/>
    </row>
    <row r="33" ht="24" customHeight="1" s="49">
      <c r="A33" s="185" t="n">
        <v>31</v>
      </c>
      <c r="B33" s="186" t="n"/>
      <c r="C33" s="186" t="inlineStr">
        <is>
          <t>ในกระบวนการผลิตยาชีววัตถุประเภท Monoclonal antibody เช่น Trastuzumab สำหรับเตรียมเป็นยาผงแห้งปราศจากเชื้อสำหรับหยดให้ทางหลอดเลือดดำ (Powder for concentrate for solution for infusion) กระบวนการทำแห้งวิธีใดเหมาะสมที่สุดเพื่อรักษาความคงตัวของโครงสร้างโมเลกุลโปรตีน?</t>
        </is>
      </c>
      <c r="D33" s="186" t="n"/>
      <c r="E33" s="186" t="inlineStr">
        <is>
          <t>การทำแห้งแบบแช่เยือกแข็งภายใต้สุญญากาศ (Freeze drying / Lyophilization)</t>
        </is>
      </c>
      <c r="F33" s="186" t="inlineStr">
        <is>
          <t>การอบแห้งในตู้อบลมร้อนแบบถาด (Tray drying)</t>
        </is>
      </c>
      <c r="G33" s="186" t="inlineStr">
        <is>
          <t>การอบแห้งด้วยคลื่นไมโครเวฟ (Microwave drying)</t>
        </is>
      </c>
      <c r="H33" s="186" t="inlineStr">
        <is>
          <t>การอบแห้งแบบพ่นฝอยด้วยความร้อน (Spray drying)</t>
        </is>
      </c>
      <c r="I33" s="186" t="inlineStr">
        <is>
          <t>การอบแห้งด้วยรังสีอินฟราเรด (Infrared drying)</t>
        </is>
      </c>
      <c r="J33" s="185" t="inlineStr">
        <is>
          <t>1</t>
        </is>
      </c>
      <c r="K33" s="186" t="inlineStr">
        <is>
          <t>✅ คำตอบที่ถูกต้อง: ข้อ ก. การทำแห้งแบบแช่เยือกแข็งภายใต้สุญญากาศ (Freeze drying / Lyophilization)
🎯 ทำไมข้อนี้ถึงถูก:
ข้อ ก. Lyophilization (Freeze drying) เป็นกระบวนการดึงน้ำออกโดยการระเหิดของน้ำแข็งที่อุณหภูมิต่ำกว่า 0 °C ภายใต้สุญญากาศสูง ไม่ใช้ความร้อน จึงสามารถรักษาสภาพโครงสร้าง 3 มิติและฤทธิ์ทางชีวภาพของโปรตีนแอนติบอดีได้อย่างสมบูรณ์
🔍 ข้ออื่นผิดเพราะอะไร:
• ข้อ ข, ค, ง, จ. ล้วนใช้ความร้อนสูงในการระเหยน้ำ ซึ่งจะทำลายโครงสร้างโปรตีนชีววัตถุให้เสียสภาพทันที</t>
        </is>
      </c>
      <c r="L33" s="186" t="n"/>
      <c r="M33" s="186" t="inlineStr">
        <is>
          <t>Chromatography</t>
        </is>
      </c>
      <c r="N33" s="186" t="inlineStr">
        <is>
          <t>HPLC (Liquid Chromatography)</t>
        </is>
      </c>
      <c r="O33" s="185" t="inlineStr">
        <is>
          <t>Product</t>
        </is>
      </c>
      <c r="P33" s="186" t="inlineStr">
        <is>
          <t>ข้อสอบจริง Product ปี 2562 ข้อ 3</t>
        </is>
      </c>
      <c r="Q33" s="185" t="inlineStr">
        <is>
          <t>ข้อสอบจริง</t>
        </is>
      </c>
      <c r="R33" s="185" t="inlineStr">
        <is>
          <t>2562</t>
        </is>
      </c>
      <c r="S33" s="185" t="n"/>
    </row>
    <row r="34" ht="24" customHeight="1" s="49">
      <c r="A34" s="185" t="n">
        <v>32</v>
      </c>
      <c r="B34" s="186" t="n"/>
      <c r="C34" s="186" t="inlineStr">
        <is>
          <t>ในการตรวจวิเคราะห์ตัวอย่างยา A ด้วยเครื่อง HPLC ภายใต้สภาวะโครมาโทกราฟีเดียวกัน หากพบว่าค่าเวลาในการชะ (Retention time: tR) ของตัวอย่างยา A มีค่าเท่ากับค่า Retention time ของสารมาตรฐานบริสุทธิ์ (Standard) อย่างแม่นยำ ข้อความใดต่อไปนี้อธิบายความหมายได้ถูกต้องที่สุด?</t>
        </is>
      </c>
      <c r="D34" s="186" t="n"/>
      <c r="E34" s="186" t="inlineStr">
        <is>
          <t>ตัวอย่างยา A มีระยะเวลาที่ถูกกักเก็บอยู่ในคอลัมน์เท่ากับสารมาตรฐาน บ่งชี้เบื้องต้นว่าอาจเป็นสารชนิดเดียวกัน (Identity indication)</t>
        </is>
      </c>
      <c r="F34" s="186" t="inlineStr">
        <is>
          <t>ตัวอย่างยา A มีปริมาณความเข้มข้นเท่ากับสารมาตรฐานแน่นอน 100%</t>
        </is>
      </c>
      <c r="G34" s="186" t="inlineStr">
        <is>
          <t>ตัวอย่างยา A เป็นสารคนละชนิดกับสารมาตรฐานอย่างแน่นอน</t>
        </is>
      </c>
      <c r="H34" s="186" t="inlineStr">
        <is>
          <t>ตัวอย่างยา A เกิดจากการสลายตัว (By-product) ของสารมาตรฐาน</t>
        </is>
      </c>
      <c r="I34" s="186" t="inlineStr">
        <is>
          <t>ตัวอย่างยา A มีแรงดึงดูดกับวัฏภาคนิ่ง (Stationary phase) มากกว่าสารมาตรฐาน</t>
        </is>
      </c>
      <c r="J34" s="185" t="inlineStr">
        <is>
          <t>1</t>
        </is>
      </c>
      <c r="K34" s="186" t="inlineStr">
        <is>
          <t>✅ คำตอบที่ถูกต้อง: ข้อ ก. ตัวอย่างยา A มีระยะเวลาที่ถูกกักเก็บอยู่ในคอลัมน์เท่ากับสารมาตรฐาน บ่งชี้เบื้องต้นว่าอาจเป็นสารชนิดเดียวกัน (Identity indication)
🎯 ทำไมข้อนี้ถึงถูก:
ข้อ ก. การที่สารตัวอย่างมีค่า tR ตรงกับสารมาตรฐานภายใต้สภาวะโครมาโทกราฟีเดียวกัน หมายความว่าสารทั้งสองใช้เวลาอยู่ในคอลัมน์เท่ากันและมีค่าสัมประสิทธิ์การแบ่งกระจายตัว (Partition coefficient) เหมือนกัน ใช้เป็นหลักฐานเบื้องต้นในการพิสูจน์เอกลักษณ์ (Chromatographic Identification)
🔍 ข้ออื่นผิดเพราะอะไร:
• ข้อ ข. (ปริมาณเท่ากัน): ปริมาณสารดูจากพื้นที่ใต้พีค (Peak Area) หรือความสูงพีค (Peak Height) ไม่ได้ดูจาก tR
• ข้อ ค. (เป็นคนละสาร): tR ที่ตรงกันบ่งชี้ว่าเป็นสารชนิดเดียวกัน ไม่ใช่คนละสาร
• ข้อ ง. (เป็น By-product): สารสลายตัวจะมี tR แตกต่างจากสารมาตรฐาน
• ข้อ จ. (ชอบ Stationary phase มากกว่า): ถ้าชอบมากกว่า tR จะต้องนานกว่า ไม่ใช่เท่ากัน</t>
        </is>
      </c>
      <c r="L34" s="186" t="n"/>
      <c r="M34" s="186" t="inlineStr">
        <is>
          <t>Chromatography</t>
        </is>
      </c>
      <c r="N34" s="186" t="inlineStr">
        <is>
          <t>HPLC (Liquid Chromatography)</t>
        </is>
      </c>
      <c r="O34" s="185" t="inlineStr">
        <is>
          <t>Product</t>
        </is>
      </c>
      <c r="P34" s="186" t="inlineStr">
        <is>
          <t>ข้อสอบจริง Product ปี 2561 ข้อ 31</t>
        </is>
      </c>
      <c r="Q34" s="185" t="inlineStr">
        <is>
          <t>ข้อสอบจริง</t>
        </is>
      </c>
      <c r="R34" s="185" t="inlineStr">
        <is>
          <t>2561</t>
        </is>
      </c>
      <c r="S34" s="185" t="n"/>
    </row>
    <row r="35" ht="24" customHeight="1" s="49">
      <c r="A35" s="185" t="n">
        <v>33</v>
      </c>
      <c r="B35" s="186" t="n"/>
      <c r="C35" s="186" t="inlineStr">
        <is>
          <t>จากการวิเคราะห์ยา Omeprazole และสารปนเปื้อน Omeprazole Related Compound A ด้วยเครื่อง HPLC พบว่า Omeprazole มีค่า Retention time = 8.0 นาที มีความกว้างของฐานพีค (W1) = 0.8 นาที และ Related Compound A มีค่า Retention time = 10.0 นาที มีความกว้างของฐานพีค (W2) = 1.2 นาที จงคำนวณหาค่า Resolution (Rs) ระหว่างพีคทั้งสอง</t>
        </is>
      </c>
      <c r="D35" s="186" t="n"/>
      <c r="E35" s="186" t="inlineStr">
        <is>
          <t>2.0</t>
        </is>
      </c>
      <c r="F35" s="186" t="inlineStr">
        <is>
          <t>1.0</t>
        </is>
      </c>
      <c r="G35" s="186" t="inlineStr">
        <is>
          <t>1.5</t>
        </is>
      </c>
      <c r="H35" s="186" t="inlineStr">
        <is>
          <t>2.5</t>
        </is>
      </c>
      <c r="I35" s="186" t="inlineStr">
        <is>
          <t>3.0</t>
        </is>
      </c>
      <c r="J35" s="185" t="inlineStr">
        <is>
          <t>1</t>
        </is>
      </c>
      <c r="K35" s="186" t="inlineStr">
        <is>
          <t>✅ คำตอบที่ถูกต้อง: ข้อ ก. 2.0
🎯 ทำไมข้อนี้ถึงถูก:
แทนค่าลงในสูตร:
- tR1 = 8.0 นาที, tR2 = 10.0 นาที → (tR2 - tR1) = 10.0 - 8.0 = 2.0 นาที
- W1 = 0.8 นาที, W2 = 1.2 นาที → (W1 + W2) = 0.8 + 1.2 = 2.0 นาที
Rs = 2 × (2.0) / 2.0 = 4.0 / 2.0 = 2.0
🔍 ข้ออื่นผิดเพราะอะไร:
• ข้อ ข. (1.0): ลืมคูณ 2 ที่ตัวเศษ [Rs = (10 - 8) / (0.8 + 1.2) = 2/2 = 1.0 ผิดสูตร]
• ข้อ ค. (1.5): คำนวณเลขผิดพลาด
• ข้อ ง. (2.5) และ ข้อ จ. (3.0): ตัวเลขจากการแทนค่าผิดพลาด</t>
        </is>
      </c>
      <c r="L35" s="186" t="n"/>
      <c r="M35" s="186" t="inlineStr">
        <is>
          <t>Chromatography</t>
        </is>
      </c>
      <c r="N35" s="186" t="inlineStr">
        <is>
          <t>HPLC (Liquid Chromatography)</t>
        </is>
      </c>
      <c r="O35" s="185" t="inlineStr">
        <is>
          <t>Product</t>
        </is>
      </c>
      <c r="P35" s="186" t="inlineStr">
        <is>
          <t>ข้อสอบจริง Product ปี 2561 ข้อ 40</t>
        </is>
      </c>
      <c r="Q35" s="185" t="inlineStr">
        <is>
          <t>ข้อสอบจริง</t>
        </is>
      </c>
      <c r="R35" s="185" t="inlineStr">
        <is>
          <t>2561</t>
        </is>
      </c>
      <c r="S35" s="185" t="n"/>
    </row>
    <row r="36" ht="24" customHeight="1" s="49">
      <c r="A36" s="185" t="n">
        <v>34</v>
      </c>
      <c r="B36" s="186" t="n"/>
      <c r="C36" s="186" t="inlineStr">
        <is>
          <t>หากต้องการตรวจหาปริมาณตัวยาสำคัญของ Ethinyl estradiol (EE) และ Levonorgestrel ที่ประกอบอยู่ในตำรับยาเม็ดคุมกำเนิด ควรเลือกใช้วิธีการวิเคราะห์ในข้อใดตามเภสัชตำรับ?</t>
        </is>
      </c>
      <c r="D36" s="186" t="n"/>
      <c r="E36" s="186" t="inlineStr">
        <is>
          <t>High-Performance Liquid Chromatography (HPLC)</t>
        </is>
      </c>
      <c r="F36" s="186" t="inlineStr">
        <is>
          <t>Mass Spectrometry (MS เดี่ยวๆ โดยไม่แยกสาร)</t>
        </is>
      </c>
      <c r="G36" s="186" t="inlineStr">
        <is>
          <t>UV-Visible Spectrophotometry</t>
        </is>
      </c>
      <c r="H36" s="186" t="inlineStr">
        <is>
          <t>Infrared Spectroscopy (FTIR)</t>
        </is>
      </c>
      <c r="I36" s="186" t="inlineStr">
        <is>
          <t>Planar Paper Chromatography</t>
        </is>
      </c>
      <c r="J36" s="185" t="inlineStr">
        <is>
          <t>1</t>
        </is>
      </c>
      <c r="K36" s="186" t="inlineStr">
        <is>
          <t>✅ คำตอบที่ถูกต้อง: ข้อ ก. High-Performance Liquid Chromatography (HPLC)
🎯 ทำไมข้อนี้ถึงถูก:
ข้อ ก. HPLC เป็นวิธีมาตรฐานตามเภสัชตำรับ USP/BP ที่สามารถแยกและหาปริมาณฮอร์โมนทั้งสองได้อย่างแม่นยำ
🔍 ข้ออื่นผิดเพราะอะไร:
• ข้อ ข, ค, ง, จ. ไม่มีความสามารถในการแยกและวิเคราะห์ปริมาณยาผสมขนาดยาต่ำได้อย่างมีประสิทธิภาพเท่า HPLC</t>
        </is>
      </c>
      <c r="L36" s="186" t="n"/>
      <c r="M36" s="186" t="inlineStr">
        <is>
          <t>Chromatography</t>
        </is>
      </c>
      <c r="N36" s="186" t="inlineStr">
        <is>
          <t>HPLC (Liquid Chromatography)</t>
        </is>
      </c>
      <c r="O36" s="185" t="inlineStr">
        <is>
          <t>Product</t>
        </is>
      </c>
      <c r="P36" s="186" t="inlineStr">
        <is>
          <t>ข้อสอบจริง Product ปี 2561 ข้อ 63</t>
        </is>
      </c>
      <c r="Q36" s="185" t="inlineStr">
        <is>
          <t>ข้อสอบจริง</t>
        </is>
      </c>
      <c r="R36" s="185" t="inlineStr">
        <is>
          <t>2561</t>
        </is>
      </c>
      <c r="S36" s="185" t="n"/>
    </row>
    <row r="37" ht="24" customHeight="1" s="49">
      <c r="A37" s="185" t="n">
        <v>35</v>
      </c>
      <c r="B37" s="186" t="n"/>
      <c r="C37" s="186" t="inlineStr">
        <is>
          <t>ในการตรวจสอบเพื่อพิสูจน์เอกลักษณ์ (Identification) ของวัตถุดิบตัวยาสำคัญ Metformin hydrochloride (Raw material) ตามข้อกำหนดในเภสัชตำรับสากล (USP-NF / BP) เครื่องมือวิเคราะห์หลักที่ต้องใช้คือเครื่องมือใด?</t>
        </is>
      </c>
      <c r="D37" s="186" t="n"/>
      <c r="E37" s="186" t="inlineStr">
        <is>
          <t>Infrared Spectroscopy (FTIR)</t>
        </is>
      </c>
      <c r="F37" s="186" t="inlineStr">
        <is>
          <t>Thin-Layer Chromatography (TLC)</t>
        </is>
      </c>
      <c r="G37" s="186" t="inlineStr">
        <is>
          <t>UV-Visible Spectrophotometry</t>
        </is>
      </c>
      <c r="H37" s="186" t="inlineStr">
        <is>
          <t>Fluorescence Spectrophotometry</t>
        </is>
      </c>
      <c r="I37" s="186" t="inlineStr">
        <is>
          <t>X-ray Powder Diffractometry</t>
        </is>
      </c>
      <c r="J37" s="185" t="inlineStr">
        <is>
          <t>1</t>
        </is>
      </c>
      <c r="K37" s="186" t="inlineStr">
        <is>
          <t>✅ คำตอบที่ถูกต้อง: ข้อ ก. Infrared Spectroscopy (FTIR)
🎯 ทำไมข้อนี้ถึงถูก:
ข้อ ก. Infrared Spectroscopy (FTIR ตาม USP &lt;197K&gt; หรือ &lt;197A&gt;) เป็นการทดสอบพิสูจน์เอกลักษณ์อันดับหนึ่ง (Identification Test A) ใน Monograph ของ Metformin hydrochloride โดยสเปกตรัมอินฟราเรดของสารตัวอย่างจะต้องตรงกับสเปกตรัมของสารมาตรฐาน Metformin HCl RS ทุกตำแหน่งพีค
🔍 ข้ออื่นผิดเพราะอะไร:
• ข้อ ข. (TLC): ใช้เป็นวิธีเสริม (Test B) ไม่ใช่วิธีหลักที่มีความจำเพาะสูงเท่า FTIR
• ข้อ ค. (UV-Vis): สเปกตรัม UV ของ Metformin มีแถบดูดกลืนแสงกว้าง ไม่จำเพาะเจาะจงเท่า FTIR
• ข้อ ง. (Fluorescence): Metformin ไม่เรืองแสง
• ข้อ จ. (XRPD): ใช้ตรวจ Polymorph ไม่ใช่ ID พื้นฐาน</t>
        </is>
      </c>
      <c r="L37" s="186" t="n"/>
      <c r="M37" s="186" t="inlineStr">
        <is>
          <t>Chromatography</t>
        </is>
      </c>
      <c r="N37" s="186" t="inlineStr">
        <is>
          <t>HPLC (Liquid Chromatography)</t>
        </is>
      </c>
      <c r="O37" s="185" t="inlineStr">
        <is>
          <t>Product</t>
        </is>
      </c>
      <c r="P37" s="186" t="inlineStr">
        <is>
          <t>ข้อสอบจริง Product ปี 2561 ข้อ 67</t>
        </is>
      </c>
      <c r="Q37" s="185" t="inlineStr">
        <is>
          <t>ข้อสอบจริง</t>
        </is>
      </c>
      <c r="R37" s="185" t="inlineStr">
        <is>
          <t>2561</t>
        </is>
      </c>
      <c r="S37" s="185" t="n"/>
    </row>
    <row r="38" ht="24" customHeight="1" s="49">
      <c r="A38" s="185" t="n">
        <v>36</v>
      </c>
      <c r="B38" s="186" t="n"/>
      <c r="C38" s="186" t="inlineStr">
        <is>
          <t>ในการควบคุมคุณภาพวัตถุดิบยาที่เป็น Chiral drug ซึ่งอยู่ในรูปผสมของคู่ไอโซเมอร์ชนิด Enantiomers (Racemic mixture) วิธีการในข้อใดต่อไปนี้สามารถใช้แยกและตรวจวัดอัตราส่วนของ Enantiomers ได้อย่างมีประสิทธิภาพ</t>
        </is>
      </c>
      <c r="D38" s="186" t="n"/>
      <c r="E38" s="186" t="inlineStr">
        <is>
          <t>Chiral HPLC (การใช้ Chiral Stationary Phase เช่น Cyclodextrin หรือ Polysaccharide-based column)</t>
        </is>
      </c>
      <c r="F38" s="186" t="inlineStr">
        <is>
          <t>Conventional C18 Reversed-Phase HPLC โดยใช้ Mobile phase ทั่วไป</t>
        </is>
      </c>
      <c r="G38" s="186" t="inlineStr">
        <is>
          <t>Standard Thin Layer Chromatography บนแผ่น Silica gel ปกติ</t>
        </is>
      </c>
      <c r="H38" s="186" t="inlineStr">
        <is>
          <t>Direct UV-Vis Spectrophotometry</t>
        </is>
      </c>
      <c r="I38" s="186" t="inlineStr">
        <is>
          <t>Non-aqueous Acid-Base Titration</t>
        </is>
      </c>
      <c r="J38" s="185" t="inlineStr">
        <is>
          <t>1</t>
        </is>
      </c>
      <c r="K38" s="186" t="inlineStr">
        <is>
          <t>✅ คำตอบที่ถูกต้อง: ข้อ ก. Chiral HPLC (การใช้ Chiral Stationary Phase เช่น Cyclodextrin หรือ Polysaccharide-based column)
🎯 ทำไมข้อนี้ถึงถูก:
การแยก Enantiomers จำเป็นต้องสร้างสิ่งแวดล้อมที่ไม่สมมาตร (Chiral environment) โดยการใช้ Chiral Stationary Phase (CSP) เช่น คอลัมน์ที่เคลือบด้วย Amylose, Cellulose derivatives หรือ Cyclodextrin ซึ่งจะเกิดปฏิกิริยาสามมิติที่ไม่เท่ากัน (Three-point interaction) กับ enantiomer แต่ละตัว เกิดเป็น Diastereomeric complexes ชั่วคราวที่มีพลังงานยึดเหนี่ยวต่างกัน ทำให้สามารถแยกพีคออกจากกันได้อย่างสมบูรณ์
🔍 ข้ออื่นผิดเพราะอะไร:
• ข้อ ข. (C18 RP-HPLC ปกติ): C18 ไม่มี Chiral selector คู่ enantiomers จะชะออกมาที่ Retention time เดียวกันพอดี (Co-elution)
• ข้อ ค. (Silica TLC ปกติ): ไม่มี Chiral phase ได้ค่า Rf เท่ากัน
• ข้อ ง. (UV-Vis): สเปกตรัมการดูดกลืนแสง UV ของคู่ enantiomer เหมือนกันทุกประการ
• ข้อ จ. (Non-aqueous Titration): ทำปฏิกิริยากรดด่างเท่ากัน ไม่สามารถแยกหรือวัดสัดส่วนได้</t>
        </is>
      </c>
      <c r="L38" s="186" t="n"/>
      <c r="M38" s="186" t="inlineStr">
        <is>
          <t>Chromatography</t>
        </is>
      </c>
      <c r="N38" s="186" t="inlineStr">
        <is>
          <t>HPLC (Liquid Chromatography)</t>
        </is>
      </c>
      <c r="O38" s="185" t="inlineStr">
        <is>
          <t>Product</t>
        </is>
      </c>
      <c r="P38" s="186" t="inlineStr">
        <is>
          <t>ข้อสอบจริง Product ปี 2561 ข้อ 91</t>
        </is>
      </c>
      <c r="Q38" s="185" t="inlineStr">
        <is>
          <t>ข้อสอบจริง</t>
        </is>
      </c>
      <c r="R38" s="185" t="inlineStr">
        <is>
          <t>2561</t>
        </is>
      </c>
      <c r="S38" s="185" t="n"/>
    </row>
    <row r="39" ht="24" customHeight="1" s="49">
      <c r="A39" s="185" t="n">
        <v>37</v>
      </c>
      <c r="B39" s="186" t="n"/>
      <c r="C39" s="186" t="inlineStr">
        <is>
          <t>จากภาพแผนผังระบบการวิเคราะห์ทางเครื่องมือ [📷 มีรูปภาพประกอบ: image115.png] ที่ประกอบด้วย Solvent reservoirs, Degasser, High-pressure pump, Autosampler, Column compartment, และ UV/Vis Photodiode Array Detector จัดเป็นเครื่องมือวิเคราะห์ชนิดใด?</t>
        </is>
      </c>
      <c r="D39" s="186" t="inlineStr">
        <is>
          <t>[แนบรูป: ข้อสอบ Product ปี 2561 รหัสรูปภาพ image115]</t>
        </is>
      </c>
      <c r="E39" s="186" t="inlineStr">
        <is>
          <t>High-Performance Liquid Chromatography (HPLC)</t>
        </is>
      </c>
      <c r="F39" s="186" t="inlineStr">
        <is>
          <t>Gas Chromatography (GC)</t>
        </is>
      </c>
      <c r="G39" s="186" t="inlineStr">
        <is>
          <t>Planar Thin-Layer Chromatography (TLC)</t>
        </is>
      </c>
      <c r="H39" s="186" t="inlineStr">
        <is>
          <t>Countercurrent Chromatography (CCC)</t>
        </is>
      </c>
      <c r="I39" s="186" t="inlineStr">
        <is>
          <t>Capillary Electrophoresis (CE)</t>
        </is>
      </c>
      <c r="J39" s="185" t="inlineStr">
        <is>
          <t>1</t>
        </is>
      </c>
      <c r="K39" s="186" t="inlineStr">
        <is>
          <t>✅ คำตอบที่ถูกต้อง: ข้อ ก. High-Performance Liquid Chromatography (HPLC)
🎯 ทำไมข้อนี้ถึงถูก:
ข้อ ก. แผนภาพแสดงส่วนประกอบมาตรฐานของเครื่อง HPLC:
1. Solvent Reservoirs (ขวดใส่ Mobile phase)
2. Degasser (เครื่องไล่ฟองก๊าซ)
3. High-Pressure Pump (ปั๊มแรงดันสูง)
4. Autosampler (เครื่องฉีดสารตัวอย่างอัตโนมัติ)
5. Column Oven/Compartment (ช่องควบคุมอุณหภูมิคอลัมน์)
6. UV/PDA Detector (ตัวตรวจวัดการดูดกลืนแสง)
🔍 ข้ออื่นผิดเพราะอะไร:
• ข้อ ข. (GC): ใช้ก๊าซเป็น Mobile phase และมีเตาอบความร้อนสูง
• ข้อ ค. (TLC): ใช้แผ่นระนาบ ไม่ใช้ปั๊มแรงดันสูง
• ข้อ ง. (CCC): เป็นระบบของเหลวสองเฟสที่ไม่ใช้ของแข็งในคอลัมน์
• ข้อ จ. (CE): ใช้สนามไฟฟ้าแรงดันสูงแยกสารในหลอดคาพิลลารี</t>
        </is>
      </c>
      <c r="L39" s="186" t="n"/>
      <c r="M39" s="186" t="inlineStr">
        <is>
          <t>Chromatography</t>
        </is>
      </c>
      <c r="N39" s="186" t="inlineStr">
        <is>
          <t>HPLC (Liquid Chromatography)</t>
        </is>
      </c>
      <c r="O39" s="185" t="inlineStr">
        <is>
          <t>Product</t>
        </is>
      </c>
      <c r="P39" s="186" t="inlineStr">
        <is>
          <t>ข้อสอบจริง Product ปี 2561 ข้อ 103</t>
        </is>
      </c>
      <c r="Q39" s="185" t="inlineStr">
        <is>
          <t>ข้อสอบจริง</t>
        </is>
      </c>
      <c r="R39" s="185" t="inlineStr">
        <is>
          <t>2561</t>
        </is>
      </c>
      <c r="S39" s="185" t="n"/>
    </row>
    <row r="40" ht="24" customHeight="1" s="49">
      <c r="A40" s="185" t="n">
        <v>38</v>
      </c>
      <c r="B40" s="186" t="n"/>
      <c r="C40" s="186" t="inlineStr">
        <is>
          <t>ตามเภสัชตำรับสากล USP &lt;621&gt; Chromatography ข้อใดต่อไปนี้ระบุเกณฑ์ข้อกำหนดสำหรับ System Suitability Parameters ของระบบ HPLC ได้ 'ไม่ถูกต้อง'</t>
        </is>
      </c>
      <c r="D40" s="186" t="n"/>
      <c r="E40" s="186" t="inlineStr">
        <is>
          <t>ค่า Resolution (Rs) ระหว่าง 2 พีคที่แยกจากกันอย่างสมบูรณ์ (Baseline separation) ต้องมีค่าไม่เกิน 0.8</t>
        </is>
      </c>
      <c r="F40" s="186" t="inlineStr">
        <is>
          <t>ค่า Symmetry factor หรือ Tailing factor (T) ของพีคตัวยาสำคัญ ควรมีค่าอยู่ระหว่าง 0.8 ถึง 1.8 (ไม่เกิน 2.0)</t>
        </is>
      </c>
      <c r="G40" s="186" t="inlineStr">
        <is>
          <t>ค่าสัมประสิทธิ์ความแปรปรวนของการทำซ้ำ (%RSD ของ Peak response) จากการฉีดสารมาตรฐานซ้ำ 5-6 ครั้ง โดยทั่วไปต้องไม่เกิน 2.0%</t>
        </is>
      </c>
      <c r="H40" s="186" t="inlineStr">
        <is>
          <t>ค่า Theoretical plate number (N) ของคอลัมน์ ยิ่งมีค่าสูง แสดงว่าคอลัมน์มีประสิทธิภาพการแยกที่ดีและพีคแคบ</t>
        </is>
      </c>
      <c r="I40" s="186" t="inlineStr">
        <is>
          <t>ค่า Capacity factor หรือ Retention factor (k') ควรมีค่ามากกว่า 2.0 เพื่อให้มั่นใจว่าสารไม่หลุดออกมาที่ Dead time</t>
        </is>
      </c>
      <c r="J40" s="185" t="inlineStr">
        <is>
          <t>1</t>
        </is>
      </c>
      <c r="K40" s="186" t="inlineStr">
        <is>
          <t>✅ คำตอบที่ถูกต้อง: ข้อ ก. ค่า Resolution (Rs) ระหว่าง 2 พีคที่แยกจากกันอย่างสมบูรณ์ (Baseline separation) ต้องมีค่าไม่เกิน 0.8
🎯 ทำไมข้อนี้ถึงถูก:
ข้อ ก. กล่าวผิดอย่างชัดเจน เพราะเกณฑ์มาตรฐานสำหรับ Baseline separation คือค่า Resolution (Rs) ต้อง 'มากกว่าหรือเท่ากับ 1.5' (Rs ≥ 1.5) หากค่า Rs = 0.8 พีคจะเกิดการซ้อนทับกันอย่างมาก (Peak overlap) ไม่สามารถวิเคราะห์เชิงปริมาณได้อย่างแม่นยำ
🔍 ข้ออื่นผิดเพราะอะไร:
• ข้อ ข: ถูกต้อง Tailing factor (T) ในอุดมคติคือ 1.0 และเกณฑ์ยอมรับทั่วไปคือ T ≤ 2.0
• ข้อ ค: ถูกต้อง %RSD สำหรับการฉีดซ้ำ 5-6 ครั้งตาม USP กำหนดให้ NMT 2.0% (สำหรับ Assay)
• ข้อ ง: ถูกต้อง Plate count (N) ยิ่งสูง พีคยิ่งแคบและประสิทธิภาพคอลัมน์ยิ่งดี
• ข้อ จ: ถูกต้อง Capacity factor (k') &gt; 2.0 ป้องกันสารหลุดเร็วเกินไปใกล้ solvent front</t>
        </is>
      </c>
      <c r="L40" s="186" t="n"/>
      <c r="M40" s="186" t="inlineStr">
        <is>
          <t>Chromatography</t>
        </is>
      </c>
      <c r="N40" s="186" t="inlineStr">
        <is>
          <t>System Suitability Testing</t>
        </is>
      </c>
      <c r="O40" s="185" t="inlineStr">
        <is>
          <t>Product</t>
        </is>
      </c>
      <c r="P40" s="186" t="inlineStr">
        <is>
          <t>ข้อสอบจริง Product ปี 2561 ข้อ 107</t>
        </is>
      </c>
      <c r="Q40" s="185" t="inlineStr">
        <is>
          <t>ข้อสอบจริง</t>
        </is>
      </c>
      <c r="R40" s="185" t="inlineStr">
        <is>
          <t>2561</t>
        </is>
      </c>
      <c r="S40" s="185" t="n"/>
    </row>
    <row r="41" ht="24" customHeight="1" s="49">
      <c r="A41" s="185" t="n">
        <v>39</v>
      </c>
      <c r="B41" s="186" t="n"/>
      <c r="C41" s="186" t="inlineStr">
        <is>
          <t>เครื่องมือชนิดใดเหมาะสำหรับการแยกสารผสมระหว่าง estrogen และ progesterone</t>
        </is>
      </c>
      <c r="D41" s="186" t="n"/>
      <c r="E41" s="186" t="inlineStr">
        <is>
          <t>UV-Vis spectroscopy</t>
        </is>
      </c>
      <c r="F41" s="186" t="inlineStr">
        <is>
          <t>Spectrofluorimetry</t>
        </is>
      </c>
      <c r="G41" s="186" t="inlineStr">
        <is>
          <t>Infrared spectroscopy</t>
        </is>
      </c>
      <c r="H41" s="186" t="inlineStr">
        <is>
          <t>HPLC-UV</t>
        </is>
      </c>
      <c r="I41" s="186" t="inlineStr">
        <is>
          <t>Mass spectroscopy</t>
        </is>
      </c>
      <c r="J41" s="185" t="inlineStr">
        <is>
          <t>4</t>
        </is>
      </c>
      <c r="K41" s="186" t="inlineStr">
        <is>
          <t>✅ คำตอบที่ถูกต้อง: ข้อ ง. HPLC-UV
🎯 ทำไมข้อนี้ถึงถูก:
🎯 ทำไมข้อนี้ถึงถูก: Estrogen และ progesterone เป็นฮอร์โมนสเตียรอยด์ที่อยู่ในรูปของผสม การวิเคราะห์และแยกสารผสมออกจากกันจำเป็นต้องอาศัยเทคนิคการแยกทางโครมาโทกราฟี (Chromatographic separation) โดย HPLC (High-Performance Liquid Chromatography) ร่วมกับ UV detector เป็นวิธีมาตรฐานทางเภสัชตำรับในการแยกและหาปริมาณฮอร์โมนทั้งสองพร้อมกัน
🔍 ข้ออื่นผิดเพราะอะไร:
• ข้อ ก. (UV-Vis spectroscopy): สเปกโทรโฟโตเมทรีอย่างเดียวไม่สามารถแยกสารผสมที่มี absorbance spectrum ซ้อนทับกันได้
• ข้อ ข. (Spectrofluorimetry): Progesterone ไม่มี natural fluorescence เพียงพอ และไม่สามารถแยกโมเลกุลในสารผสมโดยปราศจากระบบโครมาโทกราฟี
• ข้อ ค. (Infrared spectroscopy): IR spectroscopy ใช้สำหรับพิสูจน์เอกลักษณ์ functional groups ของสารเดี่ยวบริสุทธิ์ ไม่เหมาะกับการแยกสารผสม
• ข้อ จ. (Mass spectroscopy): แม้ MS จะวัดมวลได้ แต่หากไม่มีระบบนำส่งหรือแยกสาร (separation front-end เช่น LC-MS) สารผสมที่เข้าสู่ ionization chamber จะเกิด matrix effect และ spectral overlap</t>
        </is>
      </c>
      <c r="L41" s="186" t="n"/>
      <c r="M41" s="186" t="inlineStr">
        <is>
          <t>Chromatography</t>
        </is>
      </c>
      <c r="N41" s="186" t="inlineStr">
        <is>
          <t>HPLC (Liquid Chromatography)</t>
        </is>
      </c>
      <c r="O41" s="185" t="inlineStr">
        <is>
          <t>Product</t>
        </is>
      </c>
      <c r="P41" s="186" t="inlineStr">
        <is>
          <t>[SOURCE: Mock Pharmtutor 2024 Set 1 ข้อ 94]</t>
        </is>
      </c>
      <c r="Q41" s="185" t="inlineStr">
        <is>
          <t>ข้อสอบจำลอง</t>
        </is>
      </c>
      <c r="R41" s="185" t="inlineStr">
        <is>
          <t>Mock Pharmtutor 2024</t>
        </is>
      </c>
      <c r="S41" s="185" t="n"/>
    </row>
    <row r="42" ht="24" customHeight="1" s="49">
      <c r="A42" s="185" t="n">
        <v>40</v>
      </c>
      <c r="B42" s="186" t="n"/>
      <c r="C42" s="186" t="inlineStr">
        <is>
          <t>หากต้องการเพิ่มประสิทธิภาพเทคนิคการวิเคราะห์ High-performance liquid chromatography ข้อใดไม่ควรปฏิบัติ</t>
        </is>
      </c>
      <c r="D42" s="186" t="inlineStr">
        <is>
          <t>pharmtutor2024/set2_q89.png</t>
        </is>
      </c>
      <c r="E42" s="186" t="inlineStr">
        <is>
          <t>เพิ่มความยาว column</t>
        </is>
      </c>
      <c r="F42" s="186" t="inlineStr">
        <is>
          <t>ลด flow rate</t>
        </is>
      </c>
      <c r="G42" s="186" t="inlineStr">
        <is>
          <t>ปรับอัตราส่วน mobile phase</t>
        </is>
      </c>
      <c r="H42" s="186" t="inlineStr">
        <is>
          <t>ปรับสภาวะเพื่อลดค่า resolution ระหว่างสารที่ต้องการวิเคราะห์และสารปนเปื้อน</t>
        </is>
      </c>
      <c r="I42" s="186" t="inlineStr">
        <is>
          <t>เลือก column ที่มีจำนวน theoretical plates สูงที่สุด</t>
        </is>
      </c>
      <c r="J42" s="185" t="inlineStr">
        <is>
          <t>4</t>
        </is>
      </c>
      <c r="K42" s="186" t="inlineStr">
        <is>
          <t>✅ คำตอบที่ถูกต้อง: ข้อ ง. ปรับสภาวะเพื่อลดค่า resolution ระหว่างสารที่ต้องการวิเคราะห์และสารปนเปื้อน
🎯 ทำไมข้อนี้ถึงถูก:
🎯 ทำไมข้อนี้ถึงถูก: Resolution (Rs) เป็นตัวชี้วัดความสามารถในการแยกพีคออกจากกันอย่างสมบูรณ์ การปรับสภาวะเพื่อลดค่า resolution จะทำให้พีคซ้อนทับกัน (Peak co-elution) และแยกสารปนเปื้อนไม่ออก ซึ่งทำลายประสิทธิภาพการวิเคราะห์อย่างสิ้นเชิง
🔍 ข้ออื่นผิดเพราะอะไร:
• ข้อ ก.: การเพิ่มความยาวคอลัมน์ช่วยเพิ่มจำนวน theoretical plates (N) ส่งผลให้ค่า resolution สูงขึ้นตามสมการ Purnell
• ข้อ ข.: การลด flow rate ให้อยู่ในอัตราความเร็วเชิงเส้นที่เหมาะสมตาม Van Deemter curve ช่วยลดค่า Plate height (H) และเพิ่มประสิทธิภาพการแยก
• ข้อ ค.: การปรับอัตราส่วน mobile phase ช่วยเพิ่ม retention factor และ selectivity factor (alpha) ทำให้การแยกสารสองชนิดชัดเจนขึ้น
• ข้อ จ.: คอลัมน์ที่มีจำนวน theoretical plates สูงช่วยให้ยอดพีคมีความคมแคบ ไม่แผ่กว้าง เพิ่มความสามารถในการแยกสาร</t>
        </is>
      </c>
      <c r="L42" s="186" t="n"/>
      <c r="M42" s="186" t="inlineStr">
        <is>
          <t>Chromatography</t>
        </is>
      </c>
      <c r="N42" s="186" t="inlineStr">
        <is>
          <t>System Suitability Testing</t>
        </is>
      </c>
      <c r="O42" s="185" t="inlineStr">
        <is>
          <t>Product</t>
        </is>
      </c>
      <c r="P42" s="186" t="inlineStr">
        <is>
          <t>[SOURCE: Mock Pharmtutor 2024 Set 2 ข้อ 89] MCQ ธ.ค. 66</t>
        </is>
      </c>
      <c r="Q42" s="185" t="inlineStr">
        <is>
          <t>ข้อสอบจำลอง</t>
        </is>
      </c>
      <c r="R42" s="185" t="inlineStr">
        <is>
          <t>Mock Pharmtutor 2024</t>
        </is>
      </c>
      <c r="S42" s="185" t="n"/>
    </row>
    <row r="43" ht="24" customHeight="1" s="49">
      <c r="A43" s="185" t="n">
        <v>41</v>
      </c>
      <c r="B43" s="186" t="n"/>
      <c r="C43" s="186" t="inlineStr">
        <is>
          <t>จากการวิเคราะห์ system suitability ของยาชนิดหนึ่งด้วยวิธี high performance liquid chromatography พบว่าพีคของยามีพารามิเตอร์ ดังต่อไปนี้: Retention time = 200 mins, ความสูงของพีค = 25 cm, ความกว้างของพีคที่ฐาน = 20 cm, ความกว้างของพีคครึ่งหนึ่ง = 10 cm หากค่ามาตรฐานของ theoretical plate number เท่ากับ 2000 การวิเคราะห์ system suitability ครั้งนี้ผ่านหรือไม่ กำหนดความยาวของคอลัมน์เท่ากับ 25 cm สูตรการคำนวณ N = 16 x (tR / W)^2 และ H = L / N (MCQ ธ.ค. 66)</t>
        </is>
      </c>
      <c r="D43" s="186" t="inlineStr">
        <is>
          <t>pharmtutor2024/set2_q90.png</t>
        </is>
      </c>
      <c r="E43" s="186" t="inlineStr">
        <is>
          <t>ผ่าน เนื่องจากมี theoretical plate number ผ่านเกณฑ์</t>
        </is>
      </c>
      <c r="F43" s="186" t="inlineStr">
        <is>
          <t>ผ่าน เนื่องจากมี plate height ผ่านเกณฑ์</t>
        </is>
      </c>
      <c r="G43" s="186" t="inlineStr">
        <is>
          <t>ไม่ผ่าน เนื่องจากมี theoretical plate number ต่ำกว่าเกณฑ์ และมีค่า H เท่ากับ 3.9 um</t>
        </is>
      </c>
      <c r="H43" s="186" t="inlineStr">
        <is>
          <t>ไม่ผ่าน เนื่องจากมี theoretical plate number ต่ำกว่าเกณฑ์ และมีค่า H เท่ากับ 15.6 um</t>
        </is>
      </c>
      <c r="I43" s="186" t="inlineStr">
        <is>
          <t>ไม่มีข้อใดถูก</t>
        </is>
      </c>
      <c r="J43" s="185" t="inlineStr">
        <is>
          <t>4</t>
        </is>
      </c>
      <c r="K43" s="186" t="inlineStr">
        <is>
          <t>✅ คำตอบที่ถูกต้อง: ข้อ ง. ไม่ผ่าน เนื่องจากมี theoretical plate number ต่ำกว่าเกณฑ์ และมีค่า H เท่ากับ 15.6 um
🎯 ทำไมข้อนี้ถึงถูก:
🎯 ทำไมข้อนี้ถึงถูก: คำนวณจำนวน theoretical plates ได้ N = 16 คูณ (200 / 20)^2 = 1,600 plates ซึ่งต่ำกว่าเกณฑ์มาตรฐาน 2,000 plates จึงไม่ผ่านเกณฑ์ system suitability และมีค่า Plate height (H) เท่ากับ 15.6 ไมโครเมตร
🔍 ข้ออื่นผิดเพราะอะไร:
• ข้อ ก.: คำนวณ N ได้ 1,600 plates ซึ่งน้อยกว่าเกณฑ์กำหนด 2,000 plates จึงถือว่าไม่ผ่านเกณฑ์
• ข้อ ข.: ค่า N ไม่ผ่านเกณฑ์มาตรฐานของระบบ system suitability
• ข้อ ค.: ค่า H คำนวณได้ 15.6 ไมโครเมตร ไม่ใช่ 3.9 ไมโครเมตร
• ข้อ จ.: ไม่ถูกต้อง เนื่องจากข้อ ง. สรุปผลการประเมินและค่าคำนวณได้ถูกต้องตามสูตรที่ระบุ</t>
        </is>
      </c>
      <c r="L43" s="186" t="n"/>
      <c r="M43" s="186" t="inlineStr">
        <is>
          <t>Chromatography</t>
        </is>
      </c>
      <c r="N43" s="186" t="inlineStr">
        <is>
          <t>System Suitability Testing</t>
        </is>
      </c>
      <c r="O43" s="185" t="inlineStr">
        <is>
          <t>Product</t>
        </is>
      </c>
      <c r="P43" s="186" t="inlineStr">
        <is>
          <t>[SOURCE: Mock Pharmtutor 2024 Set 2 ข้อ 90] MCQ ธ.ค. 66</t>
        </is>
      </c>
      <c r="Q43" s="185" t="inlineStr">
        <is>
          <t>ข้อสอบจำลอง</t>
        </is>
      </c>
      <c r="R43" s="185" t="inlineStr">
        <is>
          <t>Mock Pharmtutor 2024</t>
        </is>
      </c>
      <c r="S43" s="185" t="n"/>
    </row>
    <row r="44" ht="24" customHeight="1" s="49">
      <c r="A44" s="185" t="n">
        <v>42</v>
      </c>
      <c r="B44" s="186" t="n"/>
      <c r="C44" s="186" t="inlineStr">
        <is>
          <t>เภสัชกรต้องการพัฒนาวิธีวิเคราะห์การตรวจวัดสารปนเปื้อนของยา itraconazole ในขั้นตอนการทำ method validation หัวข้อใดไม่จำเป็นต้องทำ ตาม ICH guideline (MCQ ธ.ค. 66)</t>
        </is>
      </c>
      <c r="D44" s="186" t="n"/>
      <c r="E44" s="186" t="inlineStr">
        <is>
          <t>Accuracy</t>
        </is>
      </c>
      <c r="F44" s="186" t="inlineStr">
        <is>
          <t>Precision</t>
        </is>
      </c>
      <c r="G44" s="186" t="inlineStr">
        <is>
          <t>Specificity</t>
        </is>
      </c>
      <c r="H44" s="186" t="inlineStr">
        <is>
          <t>Limit of Detection (LOD)</t>
        </is>
      </c>
      <c r="I44" s="186" t="inlineStr">
        <is>
          <t>ไม่มีข้อใดถูก</t>
        </is>
      </c>
      <c r="J44" s="185" t="inlineStr">
        <is>
          <t>4</t>
        </is>
      </c>
      <c r="K44" s="186" t="inlineStr">
        <is>
          <t>✅ คำตอบที่ถูกต้อง: ข้อ ง. Limit of Detection (LOD)
🎯 ทำไมข้อนี้ถึงถูก:
🎯 ทำไมข้อนี้ถึงถูก: ตามเกณฑ์ ICH Q2(R1) สำหรับการตรวจวัดหาปริมาณสารปนเปื้อน (Quantitative determination of impurities) ไม่จำเป็นต้องทำการทดสอบ Limit of Detection (LOD) เนื่องจากใช้วิเคราะห์หาปริมาณด้วย Limit of Quantitation (LOQ)
🔍 ข้ออื่นผิดเพราะอะไร:
• ข้อ ก.: Accuracy (ความถูกต้อง) เป็นหัวข้อบังคับที่ต้องทำสำหรับการวิเคราะห์หาปริมาณสิ่งปนเปื้อน
• ข้อ ข.: Precision (ความเที่ยง ทั้ง Repeatability และ Intermediate precision) เป็นหัวข้อบังคับที่ต้องประเมิน
• ข้อ ค.: Specificity (ความจำเพาะในการแยกพีคสิ่งปนเปื้อนออกจากตัวยาสำคัญ) เป็นหัวข้อบังคับเสมอ
• ข้อ จ.: ไม่ถูกต้อง เนื่องจากข้อ ง. (LOD) เป็นหัวข้อที่ได้รับการยกเว้นตามตาราง ICH guideline</t>
        </is>
      </c>
      <c r="L44" s="186" t="n"/>
      <c r="M44" s="186" t="inlineStr">
        <is>
          <t>Chromatography</t>
        </is>
      </c>
      <c r="N44" s="186" t="inlineStr">
        <is>
          <t>Chromatographic QA</t>
        </is>
      </c>
      <c r="O44" s="185" t="inlineStr">
        <is>
          <t>Product</t>
        </is>
      </c>
      <c r="P44" s="186" t="inlineStr">
        <is>
          <t>[SOURCE: Mock Pharmtutor 2024 Set 2 ข้อ 118] MCQ ธ.ค. 66 [RECONSTRUCTED: แก้ไขคำย่อ KNC เป็น Limit of Detection (LOD)]</t>
        </is>
      </c>
      <c r="Q44" s="185" t="inlineStr">
        <is>
          <t>ข้อสอบจำลอง</t>
        </is>
      </c>
      <c r="R44" s="185" t="inlineStr">
        <is>
          <t>Mock Pharmtutor 2024</t>
        </is>
      </c>
      <c r="S44" s="185" t="n"/>
    </row>
    <row r="45" ht="24" customHeight="1" s="49">
      <c r="A45" s="185" t="n">
        <v>43</v>
      </c>
      <c r="B45" s="186" t="n"/>
      <c r="C45" s="186" t="inlineStr">
        <is>
          <t>การวิเคราะห์หาปริมาณตัวยา Ezetimibe ด้วยเทคนิค HPLC กำหนดเงื่อนไข Run time ไม่น้อยกว่า 2.4 เท่าของค่า retention time ของ ezetimibe peak (Run time: NLT 2.4 times the retention time of ezetimibe peak) หาก ezetimibe มีค่า retention time เท่ากับ 5 นาที การวิเคราะห์นี้ควรใช้ระยะเวลา run time ไม่น้อยกว่ากี่นาที</t>
        </is>
      </c>
      <c r="D45" s="186" t="n"/>
      <c r="E45" s="186" t="inlineStr">
        <is>
          <t>12 นาที</t>
        </is>
      </c>
      <c r="F45" s="186" t="inlineStr">
        <is>
          <t>5 นาที</t>
        </is>
      </c>
      <c r="G45" s="186" t="inlineStr">
        <is>
          <t>8 นาที</t>
        </is>
      </c>
      <c r="H45" s="186" t="inlineStr">
        <is>
          <t>10 นาที</t>
        </is>
      </c>
      <c r="I45" s="186" t="inlineStr">
        <is>
          <t>2.4 นาที</t>
        </is>
      </c>
      <c r="J45" s="185" t="inlineStr">
        <is>
          <t>1</t>
        </is>
      </c>
      <c r="K45" s="186" t="inlineStr">
        <is>
          <t>✅ คำตอบที่ถูกต้อง: ข้อ ก. 12 นาที
🎯 ทำไมข้อนี้ถึงถูก:
🎯 ทำไมข้อนี้ถึงถูก: ตามข้อกำหนดเภสัชตำรับ Run time ต้องไม่น้อยกว่า 2.4 เท่าของ retention time (Rt เท่ากับ 5 นาที) คิดเป็น 2.4 คูณ 5 เท่ากับ 12 นาที เพื่อให้สารปนเปื้อนที่ชะออกช้า (late-eluting impurities) ถูกตรวจวัดได้ครบถ้วน
🔍 ข้ออื่นผิดเพราะอะไร:
• ข้อ ข.: 5 นาที เป็นเพียงค่า retention time ของตัวยา ezetimibe เท่านั้น หากหยุดรันจะไม่สามารถตรวจพบ impurities ที่ชะออกช้ากว่าได้
• ข้อ ค.: 8 นาที น้อยกว่าเกณฑ์ขั้นต่ำ 12 นาทีตามข้อกำหนด
• ข้อ ง.: 10 นาที ยังไม่ถึงเกณฑ์ขั้นต่ำ 2.4 เท่าของ retention time
• ข้อ จ.: 2.4 นาที เป็นเพียงตัวเลขสัดส่วนตัวคูณ ไม่ใช่เวลาการวิเคราะห์จริง</t>
        </is>
      </c>
      <c r="L45" s="186" t="n"/>
      <c r="M45" s="186" t="inlineStr">
        <is>
          <t>Chromatography</t>
        </is>
      </c>
      <c r="N45" s="186" t="inlineStr">
        <is>
          <t>HPLC (Liquid Chromatography)</t>
        </is>
      </c>
      <c r="O45" s="185" t="inlineStr">
        <is>
          <t>Product</t>
        </is>
      </c>
      <c r="P45" s="186" t="inlineStr">
        <is>
          <t>[SOURCE: ข้อสอบจริง PLE CC1 (Product) ปี 2567 ข้อ 5]</t>
        </is>
      </c>
      <c r="Q45" s="185" t="inlineStr">
        <is>
          <t>ข้อสอบจริง</t>
        </is>
      </c>
      <c r="R45" s="185" t="inlineStr">
        <is>
          <t>2567</t>
        </is>
      </c>
      <c r="S45" s="185" t="n"/>
    </row>
    <row r="46" ht="24" customHeight="1" s="49">
      <c r="A46" s="185" t="n">
        <v>44</v>
      </c>
      <c r="B46" s="186" t="n"/>
      <c r="C46" s="186" t="inlineStr">
        <is>
          <t>ในการควบคุมคุณภาพและตรวจวิเคราะห์ปริมาณตัวยา Mometasone furoate ด้วยเทคนิค HPLC หากข้อกำหนดในเภสัชตำรับระบุว่าค่า Resolution (Rs) ต้องมีค่าไม่น้อยกว่า 6.0 ค่า Resolution นี้หมายถึงสิ่งใด</t>
        </is>
      </c>
      <c r="D46" s="186" t="n"/>
      <c r="E46" s="186" t="inlineStr">
        <is>
          <t>ความสม่ำเสมอของขนาดยาในแต่ละหน่วยบรรจุ</t>
        </is>
      </c>
      <c r="F46" s="186" t="inlineStr">
        <is>
          <t>ความสามารถของระบบโครมาโทกราฟีในการแยกพีคของสารสองตัวออกจากกันได้อย่างชัดเจน</t>
        </is>
      </c>
      <c r="G46" s="186" t="inlineStr">
        <is>
          <t>ความถูกต้องในการวัดเมื่อเปรียบเทียบกับค่าจริง (Accuracy)</t>
        </is>
      </c>
      <c r="H46" s="186" t="inlineStr">
        <is>
          <t>ความแม่นยำหรือความสามารถในการทำซ้ำของการวิเคราะห์ (Precision)</t>
        </is>
      </c>
      <c r="I46" s="186" t="inlineStr">
        <is>
          <t>ความสามารถของคอลัมน์ในการชะสารออกจากเฟสคงที่ได้รวดเร็ว</t>
        </is>
      </c>
      <c r="J46" s="185" t="inlineStr">
        <is>
          <t>2</t>
        </is>
      </c>
      <c r="K46" s="186" t="inlineStr">
        <is>
          <t>✅ คำตอบที่ถูกต้อง: ข้อ ข. ความสามารถของระบบโครมาโทกราฟีในการแยกพีคของสารสองตัวออกจากกันได้อย่างชัดเจน
🎯 ทำไมข้อนี้ถึงถูก:
🎯 ทำไมข้อนี้ถึงถูก: Resolution (Rs) ในการทดสอบ System Suitability Testing ของ HPLC เป็นพารามิเตอร์ที่ประเมินความสามารถในการแยกสาร 2 ชนิดที่ชะออกมาใกล้เคียงกันออกจากกันได้อย่างสมบูรณ์ โดยเภสัชตำรับทั่วไปกำหนดให้ Rs ต้องไม่น้อยกว่า 1.5 เพื่อให้พีคแยกจากกันถึง baseline
🔍 ข้ออื่นผิดเพราะอะไร:
• ข้อ ก.: ความสม่ำเสมอของตัวยาวัดด้วย Uniformity of dosage units (UDU) หรือ %RSD ของปริมาณยา
• ข้อ ค.: ความถูกต้อง (Accuracy) ประเมินจากร้อยละของการได้กลับคืน (% recovery) ไม่ใช่ resolution
• ข้อ ง.: ความแม่นยำ (Precision) ประเมินจากค่าเบี่ยงเบนมาตรฐานสัมพัทธ์ (%RSD) ของพื้นที่ใต้พีคจากการฉีดซ้ำ
• ข้อ จ.: ความเร็วในการชะสารเกี่ยวข้องกับ Retention time (tR) และ Capacity factor (k') ไม่ใช่ Resolution</t>
        </is>
      </c>
      <c r="L46" s="186" t="n"/>
      <c r="M46" s="186" t="inlineStr">
        <is>
          <t>Chromatography</t>
        </is>
      </c>
      <c r="N46" s="186" t="inlineStr">
        <is>
          <t>System Suitability Testing</t>
        </is>
      </c>
      <c r="O46" s="185" t="inlineStr">
        <is>
          <t>Product</t>
        </is>
      </c>
      <c r="P46" s="186" t="inlineStr">
        <is>
          <t>[SOURCE: ข้อสอบจริง PLE CC1 (Product) ปี 2565 ข้อ 15]</t>
        </is>
      </c>
      <c r="Q46" s="185" t="inlineStr">
        <is>
          <t>ข้อสอบจริง</t>
        </is>
      </c>
      <c r="R46" s="185" t="inlineStr">
        <is>
          <t>2565</t>
        </is>
      </c>
      <c r="S46" s="185" t="n"/>
    </row>
    <row r="47" ht="24" customHeight="1" s="49">
      <c r="A47" s="185" t="n">
        <v>45</v>
      </c>
      <c r="B47" s="186" t="n"/>
      <c r="C47" s="186" t="inlineStr">
        <is>
          <t>ในการทดสอบ System Suitability ของคอลัมน์ HPLC กำหนดให้คำนวณ Number of theoretical plates (N) จากสมการ N = 5.54 x (tR / W_h/2)^2 หากค่า Retention time (tR) เท่ากับ 4.0 นาที และความกว้างของพีคที่ครึ่งหนึ่งของความสูง (W_h/2) เท่ากับ 0.1 นาที โดยเภสัชตำรับกำหนดเกณฑ์ N ไม่น้อยกว่า 8,000 plates ผลการประเมินคอลัมน์นี้เป็นอย่างไร</t>
        </is>
      </c>
      <c r="D47" s="186" t="n"/>
      <c r="E47" s="186" t="inlineStr">
        <is>
          <t>ผ่านเกณฑ์มาตรฐาน เนื่องจากคำนวณค่า N ได้เท่ากับ 8,864 plates</t>
        </is>
      </c>
      <c r="F47" s="186" t="inlineStr">
        <is>
          <t>ไม่ผ่านเกณฑ์มาตรฐาน เนื่องจากคำนวณค่า N ได้เท่ากับ 3,546 plates</t>
        </is>
      </c>
      <c r="G47" s="186" t="inlineStr">
        <is>
          <t>ผ่านเกณฑ์มาตรฐาน เนื่องจากคำนวณค่า N ได้เท่ากับ 16,000 plates</t>
        </is>
      </c>
      <c r="H47" s="186" t="inlineStr">
        <is>
          <t>ไม่ผ่านเกณฑ์มาตรฐาน เนื่องจากคำนวณค่า N ได้เท่ากับ 2,216 plates</t>
        </is>
      </c>
      <c r="I47" s="186" t="inlineStr">
        <is>
          <t>ไม่สามารถประเมินได้เนื่องจากขาดข้อมูลความกว้างที่ฐานพีค (W)</t>
        </is>
      </c>
      <c r="J47" s="185" t="inlineStr">
        <is>
          <t>1</t>
        </is>
      </c>
      <c r="K47" s="186" t="inlineStr">
        <is>
          <t>✅ คำตอบที่ถูกต้อง: ข้อ ก. ผ่านเกณฑ์มาตรฐาน เนื่องจากคำนวณค่า N ได้เท่ากับ 8,864 plates
🎯 ทำไมข้อนี้ถึงถูก:
🎯 ทำไมข้อนี้ถึงถูก: คำนวณจากสูตร N = 5.54 x (tR / W_h/2)^2 = 5.54 x (4.0 / 0.1)^2 = 5.54 x 40^2 = 5.54 x 1600 = 8,864 plates ซึ่งมีค่ามากกว่าเกณฑ์ขั้นต่ำที่เภสัชตำรับกำหนดไว้ที่ 8,000 plates จึงถือว่าผ่านเกณฑ์การประเมินประสิทธิภาพคอลัมน์
🔍 ข้ออื่นผิดเพราะอะไร:
• ข้อ ข.: เป็นค่าที่เกิดจากการคำนวณผิดพลาดโดยลืมยกกำลังสองของอัตราส่วน (4.0 / 0.1)
• ข้อ ค.: เป็นค่าที่เกิดจากการนำ 40^2 ไปใช้โดยไม่ได้คูณด้วยค่าคงที่ 5.54 ตามสูตรความกว้างครึ่งพีค
• ข้อ ง.: เป็นค่าที่เกิดจากการคำนวณผิดพลาดทางตัวเลข
• ข้อ จ.: สมการของเภสัชตำรับสากลอนุญาตให้ใช้ความกว้างที่ครึ่งหนึ่งของความสูงพีค (W_h/2) ร่วมกับค่าคงที่ 5.54 ได้อย่างสมบูรณ์</t>
        </is>
      </c>
      <c r="L47" s="186" t="n"/>
      <c r="M47" s="186" t="inlineStr">
        <is>
          <t>Chromatography</t>
        </is>
      </c>
      <c r="N47" s="186" t="inlineStr">
        <is>
          <t>System Suitability Testing</t>
        </is>
      </c>
      <c r="O47" s="185" t="inlineStr">
        <is>
          <t>Product</t>
        </is>
      </c>
      <c r="P47" s="186" t="inlineStr">
        <is>
          <t>[SOURCE: ข้อสอบจริง PLE CC1 (Product) ปี 2565 ข้อ 20]</t>
        </is>
      </c>
      <c r="Q47" s="185" t="inlineStr">
        <is>
          <t>ข้อสอบจริง</t>
        </is>
      </c>
      <c r="R47" s="185" t="inlineStr">
        <is>
          <t>2565</t>
        </is>
      </c>
      <c r="S47" s="185" t="n"/>
    </row>
    <row r="48" ht="24" customHeight="1" s="49">
      <c r="A48" s="185" t="n">
        <v>46</v>
      </c>
      <c r="B48" s="186" t="n"/>
      <c r="C48" s="186" t="inlineStr">
        <is>
          <t>เภสัชกรฝ่ายควบคุมคุณภาพต้องการวิเคราะห์หาปริมาณตัวยาสำคัญ (Assay) ของ Hydrocortisone ในตำรับ Hydrocortisone cream 1% w/w ตามมาตรฐานเภสัชตำรับสากล ควรเลือกใช้เทคนิคทางเครื่องมือวิเคราะห์ในข้อใดที่ให้ความถูกต้องและความจำเพาะสูงสุด</t>
        </is>
      </c>
      <c r="D48" s="186" t="n"/>
      <c r="E48" s="186" t="inlineStr">
        <is>
          <t>UV-Visible spectrophotometry โดยตรง</t>
        </is>
      </c>
      <c r="F48" s="186" t="inlineStr">
        <is>
          <t>High-Performance Thin Layer Chromatography (HPTLC)</t>
        </is>
      </c>
      <c r="G48" s="186" t="inlineStr">
        <is>
          <t>High-Performance Liquid Chromatography (HPLC)</t>
        </is>
      </c>
      <c r="H48" s="186" t="inlineStr">
        <is>
          <t>Raman spectroscopy</t>
        </is>
      </c>
      <c r="I48" s="186" t="inlineStr">
        <is>
          <t>Non-aqueous titration</t>
        </is>
      </c>
      <c r="J48" s="185" t="inlineStr">
        <is>
          <t>3</t>
        </is>
      </c>
      <c r="K48" s="186" t="inlineStr">
        <is>
          <t>✅ คำตอบที่ถูกต้อง: ข้อ ค. High-Performance Liquid Chromatography (HPLC)
🎯 ทำไมข้อนี้ถึงถูก:
🎯 ทำไมข้อนี้ถึงถูก: HPLC เป็นเทคนิคมาตรฐานระดับสากลในเภสัชตำรับ (USP/BP) สำหรับการหาปริมาณ (Assay) ของ hydrocortisone ในรูปแบบครีม เนื่องจากมีความจำเพาะ (specificity) สูง สามารถแยกตัวยาสำคัญออกจากสารช่วยในเนื้อครีม (excipients เช่น mineral oil, surfactants) และสารสลายตัวได้อย่างสมบูรณ์
🔍 ข้ออื่นผิดเพราะอะไร:
• ข้อ ก.: UV-Visible spectrophotometry โดยตรงไม่เหมาะสมเนื่องจากสารช่วยในเนื้อครีม เช่น สารกันเสียหรือน้ำมัน มีการดูดกลืนแสง UV รบกวนสัญญาณทำให้ขาด specificity
• ข้อ ข.: HPTLC เหมาะสำหรับการพิสูจน์เอกลักษณ์ (Identification) หรือ semi-quantitative แต่มีความแม่นยำและความเที่ยงต่ำกว่า HPLC สำหรับการหาปริมาณในตัวอย่างครีม
• ข้อ ง.: Raman spectroscopy นิยมใช้ตรวจสอบเอกลักษณ์หรือการกระจายตัวของผลึกยา ไม่ใช่วิธีมาตรฐานในการตรวจวิเคราะห์ assay ปริมาณยาในเนื้อครีม
• ข้อ จ.: Non-aqueous titration ไม่สามารถนำมาใช้กับ hydrocortisone ในเนื้อครีมที่มีสารช่วยผสมอยู่จำนวนมากได้</t>
        </is>
      </c>
      <c r="L48" s="186" t="n"/>
      <c r="M48" s="186" t="inlineStr">
        <is>
          <t>Chromatography</t>
        </is>
      </c>
      <c r="N48" s="186" t="inlineStr">
        <is>
          <t>HPLC (Liquid Chromatography)</t>
        </is>
      </c>
      <c r="O48" s="185" t="inlineStr">
        <is>
          <t>Product</t>
        </is>
      </c>
      <c r="P48" s="186" t="inlineStr">
        <is>
          <t>[SOURCE: ข้อสอบจริง PLE CC1 (Product) ปี 2565 ข้อ 37]</t>
        </is>
      </c>
      <c r="Q48" s="185" t="inlineStr">
        <is>
          <t>ข้อสอบจริง</t>
        </is>
      </c>
      <c r="R48" s="185" t="inlineStr">
        <is>
          <t>2565</t>
        </is>
      </c>
      <c r="S48" s="185" t="n"/>
    </row>
    <row r="49" ht="24" customHeight="1" s="49">
      <c r="A49" s="185" t="n">
        <v>47</v>
      </c>
      <c r="B49" s="186" t="n"/>
      <c r="C49" s="186" t="inlineStr">
        <is>
          <t>นำตัวอย่างยา Metronidazole และเมแทบอไลต์ 2 ชนิด ได้แก่ Metronidazole metabolite ที่มีหมู่ carboxyl เพิ่มขึ้น และ metabolite ที่มีทั้งหมู่ hydroxyl และ carboxyl เพิ่มขึ้น ไปวิเคราะห์ด้วย TLC โดยใช้ Silica gel เป็น stationary phase และ Chloroform : Methanol (9:1) เป็น mobile phase จงเรียงลำดับค่า Rf จากน้อยไปมาก</t>
        </is>
      </c>
      <c r="D49" s="186" t="inlineStr">
        <is>
          <t>cc1_product/image20.png</t>
        </is>
      </c>
      <c r="E49" s="186" t="inlineStr">
        <is>
          <t>Metronidazole &lt; Metronidazole + carboxyl &lt; Metronidazole + hydroxyl + carboxyl</t>
        </is>
      </c>
      <c r="F49" s="186" t="inlineStr">
        <is>
          <t>Metronidazole + hydroxyl + carboxyl &lt; Metronidazole + carboxyl &lt; Metronidazole</t>
        </is>
      </c>
      <c r="G49" s="186" t="inlineStr">
        <is>
          <t>Metronidazole + carboxyl &lt; Metronidazole &lt; Metronidazole + hydroxyl + carboxyl</t>
        </is>
      </c>
      <c r="H49" s="186" t="inlineStr">
        <is>
          <t>Metronidazole &lt; Metronidazole + hydroxyl + carboxyl &lt; Metronidazole + carboxyl</t>
        </is>
      </c>
      <c r="I49" s="186" t="inlineStr">
        <is>
          <t>ทุกสารมีค่า Rf เท่ากันเนื่องจากมีโครงสร้าง imidazole พื้นฐานเหมือนกัน</t>
        </is>
      </c>
      <c r="J49" s="185" t="inlineStr">
        <is>
          <t>2</t>
        </is>
      </c>
      <c r="K49" s="186" t="inlineStr">
        <is>
          <t>✅ คำตอบที่ถูกต้อง: ข้อ ข. Metronidazole + hydroxyl + carboxyl &lt; Metronidazole + carboxyl &lt; Metronidazole
🎯 ทำไมข้อนี้ถึงถูก:
🎯 ทำไมข้อนี้ถึงถูก: บนแผ่น Silica gel (Normal-phase TLC) สารที่มีขั้วสูงจะถูกดูดซับไว้แน่นกับเฟสคงที่และเคลื่อนที่ได้ช้า (ค่า Rf ต่ำ) สารที่มีทั้งหมู่ -OH และ -COOH มีขั้วสูงสุดจึงมีค่า Rf ต่ำสุด รองลงมาคือสารที่มีหมู่ -COOH และ Metronidazole ดั้งเดิมมีขั้วน้อยที่สุดจึงเคลื่อนที่ตามตัวทำละลายได้ไกลที่สุด (ค่า Rf สูงสุด)
🔍 ข้ออื่นผิดเพราะอะไร:
• ข้อ ก.: เป็นการเรียงลำดับค่า Rf จากมากไปน้อย หรือเป็นการเรียงลำดับขั้วของสารจากน้อยไปมาก ซึ่งตรงข้ามกับค่า Rf ในระบบ normal phase
• ข้อ ค.: สารที่มีหมู่ -COOH มีขั้วมากกว่า Metronidazole จึงต้องมีค่า Rf ต่ำกว่า Metronidazole
• ข้อ ง.: การเรียงลำดับสับสนระหว่างสารที่มีหมู่ -OH กับสารที่ไม่มี
• ข้อ จ.: ค่า Rf ขึ้นอยู่กับขั้วของหมู่แทนที่บนโมเลกุล การมีหมู่ polar เพิ่มขึ้นจะทำให้การดูดยึดกับ silica gel แตกต่างกันอย่างมีนัยสำคัญ</t>
        </is>
      </c>
      <c r="L49" s="186" t="n"/>
      <c r="M49" s="186" t="inlineStr">
        <is>
          <t>Chromatography</t>
        </is>
      </c>
      <c r="N49" s="186" t="inlineStr">
        <is>
          <t>TLC &amp; Paper Chromatography</t>
        </is>
      </c>
      <c r="O49" s="185" t="inlineStr">
        <is>
          <t>Product</t>
        </is>
      </c>
      <c r="P49" s="186" t="inlineStr">
        <is>
          <t>[SOURCE: ข้อสอบจริง PLE CC1 (Product) ปี 2565 ข้อ 45]</t>
        </is>
      </c>
      <c r="Q49" s="185" t="inlineStr">
        <is>
          <t>ข้อสอบจริง</t>
        </is>
      </c>
      <c r="R49" s="185" t="inlineStr">
        <is>
          <t>2565</t>
        </is>
      </c>
      <c r="S49" s="185" t="n"/>
    </row>
    <row r="50" ht="24" customHeight="1" s="49">
      <c r="A50" s="185" t="n">
        <v>48</v>
      </c>
      <c r="B50" s="186" t="n"/>
      <c r="C50" s="186" t="inlineStr">
        <is>
          <t>จากการนำตัวอย่างยาต้มสมุนไพรแผนโบราณที่สงสัยว่ามีการลักลอบผสมยาสเตียรอยด์สังเคราะห์ไปตรวจวิเคราะห์ด้วยเทคนิค TLC เทียบกับสารมาตรฐาน Dexamethasone และ Prednisolone ภายใต้แสง UV 366 nm ข้อใดต่อไปนี้กล่าวถูกต้องจากผลการทดสอบ</t>
        </is>
      </c>
      <c r="D50" s="186" t="n"/>
      <c r="E50" s="186" t="inlineStr">
        <is>
          <t>ตรวจพบการปลอมปนของ Prednisolone ในยาต้ม</t>
        </is>
      </c>
      <c r="F50" s="186" t="inlineStr">
        <is>
          <t>ตรวจพบการปลอมปนของ Dexamethasone ในยาต้ม</t>
        </is>
      </c>
      <c r="G50" s="186" t="inlineStr">
        <is>
          <t>ตรวจพบทั้ง Prednisolone และ Dexamethasone ในยาต้ม</t>
        </is>
      </c>
      <c r="H50" s="186" t="inlineStr">
        <is>
          <t>ไม่พบการปลอมปนของยาสเตียรอยด์ชนิดใดๆ ในยาต้ม</t>
        </is>
      </c>
      <c r="I50" s="186" t="inlineStr">
        <is>
          <t>ตัวอย่างยาต้มมีค่า Rf ตรงกับสารกลุ่มอัลคาลอยด์</t>
        </is>
      </c>
      <c r="J50" s="185" t="inlineStr">
        <is>
          <t>1</t>
        </is>
      </c>
      <c r="K50" s="186" t="inlineStr">
        <is>
          <t>✅ คำตอบที่ถูกต้อง: ข้อ ก. ตรวจพบการปลอมปนของ Prednisolone ในยาต้ม
🎯 ทำไมข้อนี้ถึงถูก:
🎯 ทำไมข้อนี้ถึงถูก: จุดของสารในตัวอย่างยาต้มมีค่า Rf ตรงกับ Prednisolone ในระบบตัวทำละลายทั้ง 2 ระบบ และให้สีเรืองแสงภายใต้แสง UV 366 nm เป็นสีเดียวกันอย่างสมบูรณ์ ส่วนจุดที่ตรงกับค่า Rf ของ Dexamethasone ให้สีเรืองแสงที่แตกต่างกัน (ซึ่งเป็นสีของคลอโรฟิลล์หรือสารธรรมชาติ) จึงสรุปได้ว่าพบ prednisolone
🔍 ข้ออื่นผิดเพราะอะไร:
• ข้อ ข.: แม้จะมีจุดที่ค่า Rf ใกล้เคียงกับ dexamethasone แต่สีของสารเรืองแสงภายใต้ UV 366 nm แตกต่างกัน จึงไม่ใช่ dexamethasone
• ข้อ ค.: ผลการตรวจยืนยันพบเพียง Prednisolone ตัวเดียว ไม่พบ Dexamethasone
• ข้อ ง.: มีหลักฐานชัดเจนจากจุด TLC และการเรืองแสงว่าพบ prednisolone ปลอมปน
• ข้อ จ.: การทดสอบนี้เป็นการเปรียบเทียบกับสารมาตรฐานกลุ่มคอร์ติโคสเตียรอยด์ ไม่ใช่อัลคาลอยด์</t>
        </is>
      </c>
      <c r="L50" s="186" t="n"/>
      <c r="M50" s="186" t="inlineStr">
        <is>
          <t>Chromatography</t>
        </is>
      </c>
      <c r="N50" s="186" t="inlineStr">
        <is>
          <t>TLC &amp; Paper Chromatography</t>
        </is>
      </c>
      <c r="O50" s="185" t="inlineStr">
        <is>
          <t>Product</t>
        </is>
      </c>
      <c r="P50" s="186" t="inlineStr">
        <is>
          <t>[SOURCE: ข้อสอบจริง PLE CC1 (Product) ปี 2565 ข้อ 46]</t>
        </is>
      </c>
      <c r="Q50" s="185" t="inlineStr">
        <is>
          <t>ข้อสอบจริง</t>
        </is>
      </c>
      <c r="R50" s="185" t="inlineStr">
        <is>
          <t>2565</t>
        </is>
      </c>
      <c r="S50" s="185" t="n"/>
    </row>
    <row r="51" ht="24" customHeight="1" s="49">
      <c r="A51" s="185" t="n">
        <v>49</v>
      </c>
      <c r="B51" s="186" t="n"/>
      <c r="C51" s="186" t="inlineStr">
        <is>
          <t>จากภาพเครื่องมือที่มีส่วนประกอบของ Autosampler, Solvent delivery pump, คอลัมน์บรรจุสารแบบของเหลว และ UV-Vis Detector เครื่องมือดังกล่าวคือเครื่องมือวิเคราะห์ชนิดใด</t>
        </is>
      </c>
      <c r="D51" s="186" t="inlineStr">
        <is>
          <t>cc1_product/image72.png</t>
        </is>
      </c>
      <c r="E51" s="186" t="inlineStr">
        <is>
          <t>Gas Chromatography</t>
        </is>
      </c>
      <c r="F51" s="186" t="inlineStr">
        <is>
          <t>Gas-Liquid Chromatography</t>
        </is>
      </c>
      <c r="G51" s="186" t="inlineStr">
        <is>
          <t>High Performance Liquid Chromatography</t>
        </is>
      </c>
      <c r="H51" s="186" t="inlineStr">
        <is>
          <t>Ion Exchange Chromatography</t>
        </is>
      </c>
      <c r="I51" s="186" t="inlineStr">
        <is>
          <t>Thin Layer Chromatography</t>
        </is>
      </c>
      <c r="J51" s="185" t="inlineStr">
        <is>
          <t>3</t>
        </is>
      </c>
      <c r="K51" s="186" t="inlineStr">
        <is>
          <t>✅ คำตอบที่ถูกต้อง: ข้อ ค. High Performance Liquid Chromatography
🎯 ทำไมข้อนี้ถึงถูก:
🎯 ทำไมข้อนี้ถึงถูก: ภาพดังกล่าวแสดงระบบ High Performance Liquid Chromatography (HPLC) ซึ่งประกอบด้วยขวดบรรจุเฟสเคลื่อนที่เป็นของเหลว (Mobile phase reservoirs), ปั๊มแรงดันสูงส่งสารละลาย (High pressure pump), หัวฉีดตัวอย่างอัตโนมัติ (Autosampler), คอลัมน์วิเคราะห์ และเครื่องตรวจวัดสัญญาณ UV-Vis Detector
🔍 ข้ออื่นผิดเพราะอะไร:
• ข้อ ก.: Gas Chromatography (GC) ต้องมีระบบ Carrier gas cylinder, เตาควบคุมอุณหภูมิคอลัมน์ (Oven) และ Detector ชนิด FID หรือ TCD
• ข้อ ข.: Gas-Liquid Chromatography เป็นรูปแบบหนึ่งของ GC ที่ใช้แก๊สเป็นเฟสเคลื่อนที่
• ข้อ ง.: Ion Exchange Chromatography เป็นหลักการแยกประเภทหนึ่งซึ่งอาจติดตั้งในระบบ HPLC ได้แต่ไม่ใช่ชื่อภาพรวมของระบบเครื่องมือ
• ข้อ จ.: Thin Layer Chromatography (TLC) เป็นระบบแผ่นกระจกหรือแผ่นอะลูมิเนียมเคลือบซิลิกาเจลและแช่ใน Chamber ปิด ไม่ใช่เครื่องจักรที่มีปั๊มแรงดันสูง</t>
        </is>
      </c>
      <c r="L51" s="186" t="n"/>
      <c r="M51" s="186" t="inlineStr">
        <is>
          <t>Chromatography</t>
        </is>
      </c>
      <c r="N51" s="186" t="inlineStr">
        <is>
          <t>HPLC (Liquid Chromatography)</t>
        </is>
      </c>
      <c r="O51" s="185" t="inlineStr">
        <is>
          <t>Product</t>
        </is>
      </c>
      <c r="P51" s="186" t="inlineStr">
        <is>
          <t>[SOURCE: ข้อสอบจริง PLE CC1 (Product) ปี 2564 ข้อ 16]</t>
        </is>
      </c>
      <c r="Q51" s="185" t="inlineStr">
        <is>
          <t>ข้อสอบจริง</t>
        </is>
      </c>
      <c r="R51" s="185" t="inlineStr">
        <is>
          <t>2564</t>
        </is>
      </c>
      <c r="S51" s="185" t="n"/>
    </row>
    <row r="52" ht="24" customHeight="1" s="49">
      <c r="A52" s="185" t="n">
        <v>50</v>
      </c>
      <c r="B52" s="186" t="n"/>
      <c r="C52" s="186" t="inlineStr">
        <is>
          <t>ตามข้อกำหนดในเภสัชตำรับ USP หัวข้อการตรวจวิเคราะห์หาปริมาณตัวยาสำคัญ (Assay) ของยาเม็ด Diclofenac Potassium Tablets กำหนดให้ใช้วิธีการวิเคราะห์ตามข้อใด</t>
        </is>
      </c>
      <c r="D52" s="186" t="n"/>
      <c r="E52" s="186" t="inlineStr">
        <is>
          <t>Aqueous acid-base titration</t>
        </is>
      </c>
      <c r="F52" s="186" t="inlineStr">
        <is>
          <t>UV-Vis spectrophotometry</t>
        </is>
      </c>
      <c r="G52" s="186" t="inlineStr">
        <is>
          <t>Reversed-phase High Performance Liquid Chromatography (RP-HPLC)</t>
        </is>
      </c>
      <c r="H52" s="186" t="inlineStr">
        <is>
          <t>Capillary zone electrophoresis</t>
        </is>
      </c>
      <c r="I52" s="186" t="inlineStr">
        <is>
          <t>Potentiometric titration</t>
        </is>
      </c>
      <c r="J52" s="185" t="inlineStr">
        <is>
          <t>3</t>
        </is>
      </c>
      <c r="K52" s="186" t="inlineStr">
        <is>
          <t>✅ คำตอบที่ถูกต้อง: ข้อ ค. Reversed-phase High Performance Liquid Chromatography (RP-HPLC)
🎯 ทำไมข้อนี้ถึงถูก:
🎯 ทำไมข้อนี้ถึงถูก: ตาม USP Monograph ของ Diclofenac Potassium Tablets กำหนดให้ใช้วิธี Reversed-phase HPLC โดยใช้คอลัมน์ C18 พร้อมระบบตรวจวัดสัญญาณ UV Detector ที่ความยาวคลื่นประมาณ 254 nm เพื่อให้มีความจำเพาะเจาะจงสูง สามารถแยกตัวยาสำคัญออกจากสารสลายตัวและสารช่วยในตำรับได้อย่างแม่นยำ
🔍 ข้ออื่นผิดเพราะอะไร:
• ข้อ ก.: การไตเตรตกรด-เบสในน้ำไม่สามารถแยกวิเคราะห์ไดโคลฟีแนกออกจากสารช่วยหรือสารสลายตัวในยาเม็ดสำเร็จรูปได้
• ข้อ ข.: UV-Vis spectrophotometry ถูกรบกวนได้ง่ายจากสารช่วยที่ละลายน้ำและสารสลายตัว ไม่ใช่วิธีจำเพาะที่กำหนดในโมโนกราฟของยาเม็ด
• ข้อ ง.: Capillary electrophoresis ไม่ใช่วิธีทางการตามเภสัชตำรับสำหรับยาเม็ดนี้
• ข้อ จ.: Potentiometric titration อาจใช้ในวัตถุดิบบางชนิด แต่ไม่ใช่การวิเคราะห์ปริมาณในยาเม็ดสำเร็จรูปตาม USP</t>
        </is>
      </c>
      <c r="L52" s="186" t="n"/>
      <c r="M52" s="186" t="inlineStr">
        <is>
          <t>Chromatography</t>
        </is>
      </c>
      <c r="N52" s="186" t="inlineStr">
        <is>
          <t>HPLC (Liquid Chromatography)</t>
        </is>
      </c>
      <c r="O52" s="185" t="inlineStr">
        <is>
          <t>Product</t>
        </is>
      </c>
      <c r="P52" s="186" t="inlineStr">
        <is>
          <t>[SOURCE: ข้อสอบจริง PLE CC1 (Product) ปี 2564 ข้อ 21] [RECONSTRUCTED: ปรับแต่งและเติมเต็มบริบทโจทย์เพื่อความสมบูรณ์]</t>
        </is>
      </c>
      <c r="Q52" s="185" t="inlineStr">
        <is>
          <t>ข้อสอบจริง</t>
        </is>
      </c>
      <c r="R52" s="185" t="inlineStr">
        <is>
          <t>2564</t>
        </is>
      </c>
      <c r="S52" s="185" t="n"/>
    </row>
    <row r="53" ht="24" customHeight="1" s="49">
      <c r="A53" s="185" t="n">
        <v>51</v>
      </c>
      <c r="B53" s="186" t="n"/>
      <c r="C53" s="186" t="inlineStr">
        <is>
          <t>ในการทดสอบความเหมาะสมของระบบโครมาโทกราฟี (System Suitability Testing; SST) สำหรับการวิเคราะห์ด้วยเครื่อง HPLC ค่าการแยกจำแนกพีค (Resolution; Rs) ระหว่างสองพีคที่อยู่ติดกันตามข้อกำหนดมาตรฐานทั่วไปในเภสัชตำรับ USP ควรมีค่าไม่น้อยกว่าเท่าใดเพื่อให้การแยกสมบูรณ์แบบ Baseline separation</t>
        </is>
      </c>
      <c r="D53" s="186" t="inlineStr">
        <is>
          <t>cc1_product/image78.png</t>
        </is>
      </c>
      <c r="E53" s="186" t="inlineStr">
        <is>
          <t>ไม่น้อยกว่า 1.0</t>
        </is>
      </c>
      <c r="F53" s="186" t="inlineStr">
        <is>
          <t>ไม่น้อยกว่า 1.5</t>
        </is>
      </c>
      <c r="G53" s="186" t="inlineStr">
        <is>
          <t>ไม่น้อยกว่า 2.0</t>
        </is>
      </c>
      <c r="H53" s="186" t="inlineStr">
        <is>
          <t>ไม่น้อยกว่า 0.8</t>
        </is>
      </c>
      <c r="I53" s="186" t="inlineStr">
        <is>
          <t>ไม่น้อยกว่า 3.0</t>
        </is>
      </c>
      <c r="J53" s="185" t="inlineStr">
        <is>
          <t>2</t>
        </is>
      </c>
      <c r="K53" s="186" t="inlineStr">
        <is>
          <t>✅ คำตอบที่ถูกต้อง: ข้อ ข. ไม่น้อยกว่า 1.5
🎯 ทำไมข้อนี้ถึงถูก:
🎯 ทำไมข้อนี้ถึงถูก: ตามเกณฑ์เภสัชตำรับ USP บท 621 Chromatography ค่า Resolution (Rs) ระหว่างสองพีคที่อยู่ติดกันควรมีค่าไม่น้อยกว่า 1.5 (Rs มากกว่าหรือเท่ากับ 1.5) เพื่อให้การแยกตัวของทั้งสองสารสมบูรณ์ถึงระดับฐานกราฟ (Complete baseline separation โดยมีการซ้อนทับกันไม่เกิน 0.15%) ทำให้การคำนวณพื้นที่ใต้พีคมีความถูกต้องและเที่ยงตรง
🔍 ข้ออื่นผิดเพราะอะไร:
• ข้อ ก.: Rs เท่ากับ 1.0 สองพีคจะยังคงมีการซ้อนทับกันที่บริเวณฐานประมาณ 2.3% ซึ่งยังไม่จัดเป็น Baseline separation ที่สมบูรณ์
• ข้อ ค.: Rs เท่ากับ 2.0 เป็นค่าที่ดีมาก แต่ไม่ใช่เกณฑ์ขั้นต่ำมาตรฐานสากล
• ข้อ ง.: Rs เท่ากับ 0.8 พีคจะซ้อนทับกันมาก ไม่สามารถวิเคราะห์เชิงปริมาณได้อย่างแม่นยำ
• ข้อ จ.: Rs เท่ากับ 3.0 เกินความจำเป็นในการแยกเชิงคุณภาพทั่วไป</t>
        </is>
      </c>
      <c r="L53" s="186" t="n"/>
      <c r="M53" s="186" t="inlineStr">
        <is>
          <t>Chromatography</t>
        </is>
      </c>
      <c r="N53" s="186" t="inlineStr">
        <is>
          <t>System Suitability Testing</t>
        </is>
      </c>
      <c r="O53" s="185" t="inlineStr">
        <is>
          <t>Product</t>
        </is>
      </c>
      <c r="P53" s="186" t="inlineStr">
        <is>
          <t>[SOURCE: ข้อสอบจริง PLE CC1 (Product) ปี 2564 ข้อ 53]</t>
        </is>
      </c>
      <c r="Q53" s="185" t="inlineStr">
        <is>
          <t>ข้อสอบจริง</t>
        </is>
      </c>
      <c r="R53" s="185" t="inlineStr">
        <is>
          <t>2564</t>
        </is>
      </c>
      <c r="S53" s="185" t="n"/>
    </row>
    <row r="54" ht="24" customHeight="1" s="49">
      <c r="A54" s="185" t="n">
        <v>52</v>
      </c>
      <c r="B54" s="186" t="n"/>
      <c r="C54" s="186" t="inlineStr">
        <is>
          <t>ในการตรวจสอบพารามิเตอร์ของระบบโครมาโทกราฟี ค่าความไม่สมมาตรของพีคหรือแฟกเตอร์หางพีค (Tailing factor; T) ตามข้อกำหนดในเภสัชตำรับ USP บท 621 ทั่วไปควรมีค่าอยู่ในช่วงใดเพื่อให้ยอมรับผลการวิเคราะห์ได้</t>
        </is>
      </c>
      <c r="D54" s="186" t="n"/>
      <c r="E54" s="186" t="inlineStr">
        <is>
          <t>ไม่เกิน 1.0</t>
        </is>
      </c>
      <c r="F54" s="186" t="inlineStr">
        <is>
          <t>ไม่เกิน 2.0 (หรืออยู่ในช่วง 0.95 ถึง 2.0)</t>
        </is>
      </c>
      <c r="G54" s="186" t="inlineStr">
        <is>
          <t>ต้องมีค่าเท่ากับ 1.0 พอดีเท่านั้น</t>
        </is>
      </c>
      <c r="H54" s="186" t="inlineStr">
        <is>
          <t>ไม่เกิน 0.5</t>
        </is>
      </c>
      <c r="I54" s="186" t="inlineStr">
        <is>
          <t>ไม่เกิน 3.0</t>
        </is>
      </c>
      <c r="J54" s="185" t="inlineStr">
        <is>
          <t>2</t>
        </is>
      </c>
      <c r="K54" s="186" t="inlineStr">
        <is>
          <t>✅ คำตอบที่ถูกต้อง: ข้อ ข. ไม่เกิน 2.0 (หรืออยู่ในช่วง 0.95 ถึง 2.0)
🎯 ทำไมข้อนี้ถึงถูก:
🎯 ทำไมข้อนี้ถึงถูก: ตามเภสัชตำรับ USP บท 621 กำหนดว่าค่า Tailing factor (T) คำนวณที่ระดับความสูง 5% ของความสูงพีค (T เท่ากับ W0.05 หารด้วย 2f) โดยทั่วไปจะต้องมีค่าไม่เกิน 2.0 (T น้อยกว่าหรือเท่ากับ 2.0) โดยค่าที่เหมาะสมที่สุดคือพีคสมมาตร (T เท่ากับ 1.0) หากเกิน 2.0 จะถือว่าเกิด Tailing มากเกินไปทำให้การอินทิเกรตพื้นที่ใต้พีคคลาดเคลื่อน
🔍 ข้ออื่นผิดเพราะอะไร:
• ข้อ ก.: การจำกัดไม่เกิน 1.0 เป็นเกณฑ์ที่ไม่สมจริง เพราะพีคใน HPLC มักมีความเบ้ขวาเล็กน้อย
• ข้อ ค.: ไม่จำเป็นต้องเท่ากับ 1.0 พอดี ยอมรับความเบ้ได้ตามเกณฑ์ความคลาดเคลื่อน
• ข้อ ง.: ค่าน้อยกว่า 0.5 บ่งบอกถึงภาวะ Fronting รุนแรง
• ข้อ จ.: ค่าไม่เกิน 3.0 ยอมรับพีคที่หางยาวเกินไป ทำให้การวัดพื้นที่ผิดพลาด</t>
        </is>
      </c>
      <c r="L54" s="186" t="n"/>
      <c r="M54" s="186" t="inlineStr">
        <is>
          <t>Chromatography</t>
        </is>
      </c>
      <c r="N54" s="186" t="inlineStr">
        <is>
          <t>System Suitability Testing</t>
        </is>
      </c>
      <c r="O54" s="185" t="inlineStr">
        <is>
          <t>Product</t>
        </is>
      </c>
      <c r="P54" s="186" t="inlineStr">
        <is>
          <t>[SOURCE: ข้อสอบจริง PLE CC1 (Product) ปี 2564 ข้อ 54]</t>
        </is>
      </c>
      <c r="Q54" s="185" t="inlineStr">
        <is>
          <t>ข้อสอบจริง</t>
        </is>
      </c>
      <c r="R54" s="185" t="inlineStr">
        <is>
          <t>2564</t>
        </is>
      </c>
      <c r="S54" s="185" t="n"/>
    </row>
    <row r="55" ht="24" customHeight="1" s="49">
      <c r="A55" s="185" t="n">
        <v>53</v>
      </c>
      <c r="B55" s="186" t="n"/>
      <c r="C55" s="186" t="inlineStr">
        <is>
          <t>การตรวจวิเคราะห์หาปริมาณตัวยาสำคัญพร้อมกันของยาเม็ดคุมกำเนิดชนิดฮอร์โมนรวมขนาดต่ำ ซึ่งประกอบด้วย Levonorgestrel และ Ethinyl estradiol ตามเภสัชตำรับ USP กำหนดให้ใช้เทคนิคการวิเคราะห์ชนิดใด</t>
        </is>
      </c>
      <c r="D55" s="186" t="n"/>
      <c r="E55" s="186" t="inlineStr">
        <is>
          <t>Direct acid-base titration</t>
        </is>
      </c>
      <c r="F55" s="186" t="inlineStr">
        <is>
          <t>Gas chromatography ร่วมกับ Flame ionization detector</t>
        </is>
      </c>
      <c r="G55" s="186" t="inlineStr">
        <is>
          <t>UV-Vis spectrophotometry แบบอนุพันธ์ลำดับที่สอง</t>
        </is>
      </c>
      <c r="H55" s="186" t="inlineStr">
        <is>
          <t>Thin Layer Chromatography ร่วมกับ Densitometer</t>
        </is>
      </c>
      <c r="I55" s="186" t="inlineStr">
        <is>
          <t>Reversed-phase High Performance Liquid Chromatography (RP-HPLC)</t>
        </is>
      </c>
      <c r="J55" s="185" t="inlineStr">
        <is>
          <t>5</t>
        </is>
      </c>
      <c r="K55" s="186" t="inlineStr">
        <is>
          <t>✅ คำตอบที่ถูกต้อง: ข้อ จ. Reversed-phase High Performance Liquid Chromatography (RP-HPLC)
🎯 ทำไมข้อนี้ถึงถูก:
🎯 ทำไมข้อนี้ถึงถูก: ยาเม็ดคุมกำเนิดมีปริมาณฮอร์โมนทั้งสองชนิดในระดับต่ำมาก (ระดับไมโครกรัม) และมีโครงสร้างสเตียรอยด์ที่คล้ายคลึงกัน เภสัชตำรับ USP จึงกำหนดให้ใช้วิธี Reversed-phase HPLC โดยใช้คอลัมน์ C18 พร้อมเครื่องตรวจวัดสัญญาณ UV Detector เนื่องจากมีความจำเพาะเจาะจงสูง ขีดจำกัดการตรวจวัดต่ำ และสามารถแยกวิเคราะห์ตัวยาทั้งสองตัวออกจากกันได้อย่างสมบูรณ์
🔍 ข้ออื่นผิดเพราะอะไร:
• ข้อ ก.: การไตเตรตไม่มีความไวและความจำเพาะเพียงพอสำหรับตัวยาความแรงต่ำระดับไมโครกรัม
• ข้อ ข.: GC ต้องใช้อุณหภูมิสูงและอาจต้องทำอนุพันธ์สเตียรอยด์ก่อน จึงไม่สะดวกเท่า HPLC
• ข้อ ค.: UV spectrophotometry ถูกรบกวนได้ง่ายจากการซ้อนทับของสเปกตรัมฮอร์โมนทั้งสองและสารช่วย
• ข้อ ง.: TLC-densitometry มีความเที่ยงและความแม่นยำต่ำกว่าระบบ HPLC</t>
        </is>
      </c>
      <c r="L55" s="186" t="n"/>
      <c r="M55" s="186" t="inlineStr">
        <is>
          <t>Chromatography</t>
        </is>
      </c>
      <c r="N55" s="186" t="inlineStr">
        <is>
          <t>HPLC (Liquid Chromatography)</t>
        </is>
      </c>
      <c r="O55" s="185" t="inlineStr">
        <is>
          <t>Product</t>
        </is>
      </c>
      <c r="P55" s="186" t="inlineStr">
        <is>
          <t>[SOURCE: ข้อสอบจริง PLE CC1 (Product) ปี 2564 ข้อ 77]</t>
        </is>
      </c>
      <c r="Q55" s="185" t="inlineStr">
        <is>
          <t>ข้อสอบจริง</t>
        </is>
      </c>
      <c r="R55" s="185" t="inlineStr">
        <is>
          <t>2564</t>
        </is>
      </c>
      <c r="S55" s="185" t="n"/>
    </row>
    <row r="56" ht="24" customHeight="1" s="49">
      <c r="A56" s="185" t="n">
        <v>54</v>
      </c>
      <c r="B56" s="186" t="n"/>
      <c r="C56" s="186" t="inlineStr">
        <is>
          <t>จากภาพโครมาโตแกรมที่แสดงพีคการแยกของสารอนุพันธ์ต่างๆ โดยมีแกน X เป็น Retention time และแกน Y เป็น Absorbance ภาพดังกล่าวเป็นผลที่ได้จากการแยกวิเคราะห์ด้วยเทคนิคเครื่องมือชนิดใด</t>
        </is>
      </c>
      <c r="D56" s="186" t="inlineStr">
        <is>
          <t>cc1_product/image83.png</t>
        </is>
      </c>
      <c r="E56" s="186" t="inlineStr">
        <is>
          <t>High Performance Liquid Chromatography (HPLC)</t>
        </is>
      </c>
      <c r="F56" s="186" t="inlineStr">
        <is>
          <t>Capillary electrophoresis</t>
        </is>
      </c>
      <c r="G56" s="186" t="inlineStr">
        <is>
          <t>Infrared spectroscopy</t>
        </is>
      </c>
      <c r="H56" s="186" t="inlineStr">
        <is>
          <t>Atomic absorption spectroscopy</t>
        </is>
      </c>
      <c r="I56" s="186" t="inlineStr">
        <is>
          <t>Nuclear Magnetic Resonance spectroscopy</t>
        </is>
      </c>
      <c r="J56" s="185" t="inlineStr">
        <is>
          <t>1</t>
        </is>
      </c>
      <c r="K56" s="186" t="inlineStr">
        <is>
          <t>✅ คำตอบที่ถูกต้อง: ข้อ ก. High Performance Liquid Chromatography (HPLC)
🎯 ทำไมข้อนี้ถึงถูก:
🎯 ทำไมข้อนี้ถึงถูก: กราฟโครมาโตแกรมที่แสดงความสัมพันธ์ระหว่าง Retention time (เวลาในการแยกสารออกจากคอลัมน์) กับค่า Absorbance (สัญญาณการดูดกลืนแสงจาก UV-Vis detector) เป็นรูปแบบผลลัพธ์มาตรฐานของเครื่องมือ High Performance Liquid Chromatography (HPLC)
🔍 ข้ออื่นผิดเพราะอะไร:
• ข้อ ข.: Capillary electrophoresis มักแสดงสัญญาณ Migration time เทียบกับสัญญาณกระแสไฟฟ้าหรือการดูดกลืนแสงในหลอดแคพิลลารี
• ข้อ ค.: Infrared spectroscopy แสดงกราฟสเปกตรัมระหว่าง Wavenumber กับ %Transmittance
• ข้อ ง.: AAS แสดงกราฟความเข้มข้นเทียบกับการดูดกลืนแสงของเปลวไฟ
• ข้อ จ.: NMR spectroscopy แสดง Chemical shift (ppm) เทียบกับ Intensity</t>
        </is>
      </c>
      <c r="L56" s="186" t="n"/>
      <c r="M56" s="186" t="inlineStr">
        <is>
          <t>Chromatography</t>
        </is>
      </c>
      <c r="N56" s="186" t="inlineStr">
        <is>
          <t>HPLC (Liquid Chromatography)</t>
        </is>
      </c>
      <c r="O56" s="185" t="inlineStr">
        <is>
          <t>Product</t>
        </is>
      </c>
      <c r="P56" s="186" t="inlineStr">
        <is>
          <t>[SOURCE: ข้อสอบจริง PLE CC1 (Product) ปี 2564 ข้อ 90]</t>
        </is>
      </c>
      <c r="Q56" s="185" t="inlineStr">
        <is>
          <t>ข้อสอบจริง</t>
        </is>
      </c>
      <c r="R56" s="185" t="inlineStr">
        <is>
          <t>2564</t>
        </is>
      </c>
      <c r="S56" s="185" t="n"/>
    </row>
    <row r="57" ht="24" customHeight="1" s="49">
      <c r="A57" s="185" t="n">
        <v>55</v>
      </c>
      <c r="B57" s="186" t="n"/>
      <c r="C57" s="186" t="inlineStr">
        <is>
          <t>ในการตรวจวิเคราะห์ตัวอย่างยา A ด้วยเทคนิค High-Performance Liquid Chromatography (HPLC) พบว่าเวลาที่สารออกจากคอลัมน์ (Retention time; Rt) ของพีคสารตัวอย่างตรงกันพอดีกับพีคของ Standard reference ภายใต้สภาวะโครมาโทกราฟีเดียวกัน ข้อใดคือความหมายที่ถูกต้องที่สุด</t>
        </is>
      </c>
      <c r="D57" s="186" t="n"/>
      <c r="E57" s="186" t="inlineStr">
        <is>
          <t>ตัวอย่างยา A และ Standard เป็นสารคนละชนิดกันที่มีมวลเท่ากัน</t>
        </is>
      </c>
      <c r="F57" s="186" t="inlineStr">
        <is>
          <t>ตัวอย่างยา A และ Standard ใช้เวลาในการเคลื่อนที่และมีอันตรกิริยากับ Stationary phase ในคอลัมน์เท่ากัน</t>
        </is>
      </c>
      <c r="G57" s="186" t="inlineStr">
        <is>
          <t>ตัวอย่างยา A เป็น Degradation product ของ Standard</t>
        </is>
      </c>
      <c r="H57" s="186" t="inlineStr">
        <is>
          <t>ตัวอย่างยา A มีแรงยึดเกาะกับเฟสคงที่มากกว่าสารมาตรฐาน Standard</t>
        </is>
      </c>
      <c r="I57" s="186" t="inlineStr">
        <is>
          <t>ตัวอย่างยา A และ Standard มีความเข้มข้นเท่ากันทุกประการ</t>
        </is>
      </c>
      <c r="J57" s="185" t="inlineStr">
        <is>
          <t>2</t>
        </is>
      </c>
      <c r="K57" s="186" t="inlineStr">
        <is>
          <t>✅ คำตอบที่ถูกต้อง: ข้อ ข. ตัวอย่างยา A และ Standard ใช้เวลาในการเคลื่อนที่และมีอันตรกิริยากับ Stationary phase ในคอลัมน์เท่ากัน
🎯 ทำไมข้อนี้ถึงถูก:
🎯 ทำไมข้อนี้ถึงถูก: Retention time (Rt) คือระยะเวลาตั้งแต่เริ่มฉีดสารตัวอย่างเข้าสู่คอลัมน์จนกระทั่งสารเคลื่อนที่ผ่านออกมาถึงตัวตรวจวัด การที่สารตัวอย่างมี Rt เท่ากับ Standard ภายใต้สภาวะเดียวกัน บ่งชี้ว่าสารทั้งสองมีพฤติกรรมการแบ่งกระจายระหว่าง Mobile phase และ Stationary phase เหมือนกัน ซึ่งใช้เป็นเกณฑ์ในการพิสูจน์เอกลักษณ์ (Identification)
🔍 ข้ออื่นผิดเพราะอะไร:
• ข้อ ก.: ผิด สารที่มี Rt ตรงกันในระบบ HPLC มักเป็นสารชนิดเดียวกันหรือมีสมบัติทางเคมีกายภาพเหมือนกัน มิใช่สรุปว่าเป็นคนละชนิด
• ข้อ ค.: ผิด Degradation product จะมีโครงสร้างเปลี่ยนไปและมีค่า Rt แตกต่างจากสารมาตรฐานเดิม
• ข้อ ง.: ผิด หากมีแรงยึดเกาะมากกว่า จะถูกหน่วงเหนี่ยวให้อยู่ในคอลัมน์นานกว่าและมี Rt มากกว่า
• ข้อ จ.: ผิด ความเข้มข้นของสารสัมพันธ์กับพื้นที่ใต้พีค (Peak area) หรือความสูงพีค ไม่ได้กำหนดค่า Rt</t>
        </is>
      </c>
      <c r="L57" s="186" t="n"/>
      <c r="M57" s="186" t="inlineStr">
        <is>
          <t>Chromatography</t>
        </is>
      </c>
      <c r="N57" s="186" t="inlineStr">
        <is>
          <t>HPLC (Liquid Chromatography)</t>
        </is>
      </c>
      <c r="O57" s="185" t="inlineStr">
        <is>
          <t>Product</t>
        </is>
      </c>
      <c r="P57" s="186" t="inlineStr">
        <is>
          <t>[SOURCE: ข้อสอบจริง PLE CC1 (Product) ปี 2564 ข้อ 132]</t>
        </is>
      </c>
      <c r="Q57" s="185" t="inlineStr">
        <is>
          <t>ข้อสอบจริง</t>
        </is>
      </c>
      <c r="R57" s="185" t="inlineStr">
        <is>
          <t>2564</t>
        </is>
      </c>
      <c r="S57" s="185" t="n"/>
    </row>
    <row r="58" ht="24" customHeight="1" s="49">
      <c r="A58" s="185" t="n">
        <v>56</v>
      </c>
      <c r="B58" s="186" t="n"/>
      <c r="C58" s="186" t="inlineStr">
        <is>
          <t>จากภาพโครมาโทแกรมที่มีแกน X แสดงเวลาที่ใช้ในการชะสาร (Retention time; นาที) และแกน Y แสดงค่าการดูดกลืนแสง (Absorbance / mV) โดยปรากฏพีคแหลมคมแยกออกจากกันอย่างชัดเจนตามลำดับเวลา การวิเคราะห์นี้ใช้เครื่องมือใด</t>
        </is>
      </c>
      <c r="D58" s="186" t="inlineStr">
        <is>
          <t>cc1_product/image89.png</t>
        </is>
      </c>
      <c r="E58" s="186" t="inlineStr">
        <is>
          <t>Differential Scanning Calorimetry (DSC)</t>
        </is>
      </c>
      <c r="F58" s="186" t="inlineStr">
        <is>
          <t>UV-Visible Spectrophotometer แบบสแกนความยาวคลื่น</t>
        </is>
      </c>
      <c r="G58" s="186" t="inlineStr">
        <is>
          <t>Fourier-Transform Infrared Spectrometer (FT-IR)</t>
        </is>
      </c>
      <c r="H58" s="186" t="inlineStr">
        <is>
          <t>High-Performance Liquid Chromatography (HPLC)</t>
        </is>
      </c>
      <c r="I58" s="186" t="inlineStr">
        <is>
          <t>Atomic Absorption Spectrometer (AAS)</t>
        </is>
      </c>
      <c r="J58" s="185" t="inlineStr">
        <is>
          <t>4</t>
        </is>
      </c>
      <c r="K58" s="186" t="inlineStr">
        <is>
          <t>✅ คำตอบที่ถูกต้อง: ข้อ ง. High-Performance Liquid Chromatography (HPLC)
🎯 ทำไมข้อนี้ถึงถูก:
🎯 ทำไมข้อนี้ถึงถูก: กราฟที่แสดงความสัมพันธ์ระหว่างสัญญาณการดูดกลืนแสงกับเวลาในการแยกสาร (Retention time) และมีพีคสารต่างๆ แยกออกจากกันตามอันตรกิริยากับคอลัมน์ คือ โครมาโทแกรม (Chromatogram) ที่ได้จากเครื่อง HPLC
🔍 ข้ออื่นผิดเพราะอะไร:
• ข้อ ก.: ผิด กราฟ DSC แสดงความสัมพันธ์ระหว่าง Heat flow กับ Temperature (องศาเซลเซียส)
• ข้อ ข.: ผิด สเปกตรัม UV-Vis แสดงค่า Absorbance เทียบกับความยาวคลื่น (Wavelength; nm)
• ข้อ ค.: ผิด สเปกตรัม FT-IR แสดงค่า %Transmittance เทียบกับเลขคลื่น (Wavenumber; cm⁻¹)
• ข้อ จ.: ผิด กราฟ AAS ใช้วัดค่าการดูดกลืนแสงของอะตอมโลหะเทียบกับความเข้มข้นเป็นเส้นตรง (Calibration curve)</t>
        </is>
      </c>
      <c r="L58" s="186" t="n"/>
      <c r="M58" s="186" t="inlineStr">
        <is>
          <t>Chromatography</t>
        </is>
      </c>
      <c r="N58" s="186" t="inlineStr">
        <is>
          <t>HPLC (Liquid Chromatography)</t>
        </is>
      </c>
      <c r="O58" s="185" t="inlineStr">
        <is>
          <t>Product</t>
        </is>
      </c>
      <c r="P58" s="186" t="inlineStr">
        <is>
          <t>[SOURCE: ข้อสอบจริง PLE CC1 (Product) ปี 2564 ข้อ 152]</t>
        </is>
      </c>
      <c r="Q58" s="185" t="inlineStr">
        <is>
          <t>ข้อสอบจริง</t>
        </is>
      </c>
      <c r="R58" s="185" t="inlineStr">
        <is>
          <t>2564</t>
        </is>
      </c>
      <c r="S58" s="185" t="n"/>
    </row>
    <row r="59" ht="24" customHeight="1" s="49">
      <c r="A59" s="185" t="n">
        <v>57</v>
      </c>
      <c r="B59" s="186" t="n"/>
      <c r="C59" s="186" t="inlineStr">
        <is>
          <t>ในขั้นตอนการตรวจสอบความถูกต้องของวิธีวิเคราะห์ทางเคมี (Analytical Method Validation) ตามแนวทาง ICH Q2 หัวข้อพารามิเตอร์ใดควรได้รับการทดสอบและยืนยันเป็นอันดับแรกสุด</t>
        </is>
      </c>
      <c r="D59" s="186" t="n"/>
      <c r="E59" s="186" t="inlineStr">
        <is>
          <t>Accuracy (ความถูกต้อง)</t>
        </is>
      </c>
      <c r="F59" s="186" t="inlineStr">
        <is>
          <t>Precision (ความเที่ยงตรง)</t>
        </is>
      </c>
      <c r="G59" s="186" t="inlineStr">
        <is>
          <t>Specificity / Selectivity (ความจำเพาะของวิธีวิเคราะห์)</t>
        </is>
      </c>
      <c r="H59" s="186" t="inlineStr">
        <is>
          <t>Linearity (ความเป็นเส้นตรง)</t>
        </is>
      </c>
      <c r="I59" s="186" t="inlineStr">
        <is>
          <t>Range (ช่วงของการวิเคราะห์)</t>
        </is>
      </c>
      <c r="J59" s="185" t="inlineStr">
        <is>
          <t>3</t>
        </is>
      </c>
      <c r="K59" s="186" t="inlineStr">
        <is>
          <t>✅ คำตอบที่ถูกต้อง: ข้อ ค. Specificity / Selectivity (ความจำเพาะของวิธีวิเคราะห์)
🎯 ทำไมข้อนี้ถึงถูก:
🎯 ทำไมข้อนี้ถึงถูก: Specificity (ความจำเพาะ) ต้องได้รับการทดสอบเป็นอันดับแรก เพื่อพิสูจน์ยืนยันว่าวิธีวิเคราะห์สามารถตรวจวัดตัวยาสำคัญได้อย่างถูกต้องแม่นยำ โดยปราศจากการรบกวนจากสารช่วยในสูตรตำรับ (Placebo excipients), ผลิตภัณฑ์สลายตัว (Degradants) หรือสารปนเปื้อน หากวิธีไม่จำเพาะ การทดสอบ Accuracy หรือ Precision จะไม่มีความน่าเชื่อถือ
🔍 ข้ออื่นผิดเพราะอะไร:
• ข้อ ก.: ผิด Accuracy จะทดสอบได้ต่อเมื่อทราบแน่ชัดว่าไม่มีสารอื่นมารบกวนสัญญาณของตัวยา
• ข้อ ข.: ผิด Precision เป็นการวัดการกระจายของข้อมูลซ้ำ จะมีความหมายต่อเมื่อสัญญาณนั้นเป็นของตัวยาสำคัญจริง
• ข้อ ง.: ผิด Linearity ทดสอบความสัมพันธ์เชิงเส้นตรงของช่วงความเข้มข้นหลังจากยืนยันความจำเพาะแล้ว
• ข้อ จ.: ผิด Range กำหนดขึ้นจากช่วงความเข้มข้นที่ให้ความเป็นเส้นตรง ความถูกต้อง และความเที่ยงตรง</t>
        </is>
      </c>
      <c r="L59" s="186" t="n"/>
      <c r="M59" s="186" t="inlineStr">
        <is>
          <t>Chromatography</t>
        </is>
      </c>
      <c r="N59" s="186" t="inlineStr">
        <is>
          <t>Chromatographic QA</t>
        </is>
      </c>
      <c r="O59" s="185" t="inlineStr">
        <is>
          <t>Product</t>
        </is>
      </c>
      <c r="P59" s="186" t="inlineStr">
        <is>
          <t>[SOURCE: ข้อสอบจริง PLE CC1 (Product) ปี 2564 ข้อ 168]</t>
        </is>
      </c>
      <c r="Q59" s="185" t="inlineStr">
        <is>
          <t>ข้อสอบจริง</t>
        </is>
      </c>
      <c r="R59" s="185" t="inlineStr">
        <is>
          <t>2564</t>
        </is>
      </c>
      <c r="S59" s="185" t="n"/>
    </row>
    <row r="60" ht="24" customHeight="1" s="49">
      <c r="A60" s="185" t="n">
        <v>58</v>
      </c>
      <c r="B60" s="186" t="n"/>
      <c r="C60" s="186" t="inlineStr">
        <is>
          <t>หากต้องการแยกสารอนุพันธ์และวิเคราะห์ปริมาณตัวยาสำคัญ โดยผลการวิเคราะห์แสดงพีคของสารต่างๆ ตามเวลาที่สารชะออกจากคอลัมน์ (Retention time) ดังแสดงในโครมาโทแกรมตามภาพ การวิเคราะห์ดังกล่าวอาศัยเครื่องมือและวิธีวิเคราะห์ใด</t>
        </is>
      </c>
      <c r="D60" s="186" t="inlineStr">
        <is>
          <t>cc1_product/image94.png</t>
        </is>
      </c>
      <c r="E60" s="186" t="inlineStr">
        <is>
          <t>High Performance Liquid Chromatography (HPLC)</t>
        </is>
      </c>
      <c r="F60" s="186" t="inlineStr">
        <is>
          <t>Capillary Electrophoresis (CE)</t>
        </is>
      </c>
      <c r="G60" s="186" t="inlineStr">
        <is>
          <t>Infrared Spectroscopy (IR)</t>
        </is>
      </c>
      <c r="H60" s="186" t="inlineStr">
        <is>
          <t>Atomic Absorption Spectrophotometry (AAS)</t>
        </is>
      </c>
      <c r="I60" s="186" t="inlineStr">
        <is>
          <t>Mass Spectrometry (MS)</t>
        </is>
      </c>
      <c r="J60" s="185" t="inlineStr">
        <is>
          <t>1</t>
        </is>
      </c>
      <c r="K60" s="186" t="inlineStr">
        <is>
          <t>✅ คำตอบที่ถูกต้อง: ข้อ ก. High Performance Liquid Chromatography (HPLC)
🎯 ทำไมข้อนี้ถึงถูก:
🎯 ทำไมข้อนี้ถึงถูก: ภาพโครมาโทแกรมแสดงการแยกสารหลายชนิดออกจากกันตาม Retention time อย่างต่อเนื่องโดยอาศัยคอลัมน์โครมาโทกราฟีของเหลวความดันสูง (HPLC) ซึ่งเป็นวิธีมาตรฐานสากลในการแยกและวิเคราะห์หาปริมาณตัวยาสำคัญและอนุพันธ์สารสลายตัวในเวลาเดียวกัน
🔍 ข้ออื่นผิดเพราะอะไร:
• ข้อ ข.: Capillary Electrophoresis แยกสารโดยอาศัยประจุและอัตราการเคลื่อนที่ของอนุภาคในสนามไฟฟ้า (Electrophoretic mobility)
• ข้อ ค.: Infrared Spectroscopy ให้สเปกตรัมความสัมพันธ์ระหว่าง Wavenumber กับร้อยละการส่องผ่านแสง (%Transmittance) เพื่อตรวจหมู่ฟังก์ชัน
• ข้อ ง.: Atomic Absorption Spectrophotometry ใช้วิเคราะห์การดูดกลืนแสงของอะตอมโลหะเดี่ยวในสถานะอิสระ ไม่ได้ให้โครมาโทแกรมแยกสารอินทรีย์
• ข้อ จ.: Mass Spectrometry แสดงสเปกตรัมอัตราส่วนมวลต่อประจุ (m/z) กับความเข้มสัมพัทธ์ (Relative abundance) เพื่อหามวลโมเลกุล</t>
        </is>
      </c>
      <c r="L60" s="186" t="n"/>
      <c r="M60" s="186" t="inlineStr">
        <is>
          <t>Chromatography</t>
        </is>
      </c>
      <c r="N60" s="186" t="inlineStr">
        <is>
          <t>HPLC (Liquid Chromatography)</t>
        </is>
      </c>
      <c r="O60" s="185" t="inlineStr">
        <is>
          <t>Product</t>
        </is>
      </c>
      <c r="P60" s="186" t="inlineStr">
        <is>
          <t>[SOURCE: ข้อสอบจริง PLE CC1 (Product) ปี 2563 Day 1 ข้อ 100]</t>
        </is>
      </c>
      <c r="Q60" s="185" t="inlineStr">
        <is>
          <t>ข้อสอบจริง</t>
        </is>
      </c>
      <c r="R60" s="185" t="inlineStr">
        <is>
          <t>2563</t>
        </is>
      </c>
      <c r="S60" s="185" t="n"/>
    </row>
    <row r="61" ht="24" customHeight="1" s="49">
      <c r="A61" s="185" t="n">
        <v>59</v>
      </c>
      <c r="B61" s="186" t="n"/>
      <c r="C61" s="186" t="inlineStr">
        <is>
          <t>จากโครงสร้างโมเลกุลของตัวยาที่กำหนดให้ในภาพ วิธีวิเคราะห์มาตรฐานที่เหมาะสมที่สุดในการควบคุมคุณภาพเพื่อแยกและหาปริมาณตัวยาสำคัญ (Assay) พร้อมทั้งตรวจวัดสิ่งเจือปนที่เกี่ยวข้อง (Related substances) คือวิธีใด</t>
        </is>
      </c>
      <c r="D61" s="186" t="inlineStr">
        <is>
          <t>cc1_product/image95.png</t>
        </is>
      </c>
      <c r="E61" s="186" t="inlineStr">
        <is>
          <t>Confocal microscope</t>
        </is>
      </c>
      <c r="F61" s="186" t="inlineStr">
        <is>
          <t>Immunohistochemistry</t>
        </is>
      </c>
      <c r="G61" s="186" t="inlineStr">
        <is>
          <t>Nuclear Magnetic Resonance (NMR)</t>
        </is>
      </c>
      <c r="H61" s="186" t="inlineStr">
        <is>
          <t>Atomic Force Microscopy (AFM)</t>
        </is>
      </c>
      <c r="I61" s="186" t="inlineStr">
        <is>
          <t>High Performance Liquid Chromatography (HPLC)</t>
        </is>
      </c>
      <c r="J61" s="185" t="inlineStr">
        <is>
          <t>5</t>
        </is>
      </c>
      <c r="K61" s="186" t="inlineStr">
        <is>
          <t>✅ คำตอบที่ถูกต้อง: ข้อ จ. High Performance Liquid Chromatography (HPLC)
🎯 ทำไมข้อนี้ถึงถูก:
🎯 ทำไมข้อนี้ถึงถูก: การควบคุมคุณภาพทางเภสัชกรรมระดับอุตสาหกรรม (Routine QC) สำหรับตัวยาสำคัญที่มีโครงสร้างอินทรีย์ซับซ้อน เภสัชตำรับ USP/BP กำหนดให้ใช้ High Performance Liquid Chromatography (HPLC) ควบคู่กับตัวตรวจวัด UV/Vis หรือ DAD เนื่องจากมีความจำเพาะสูง สามารถแยกตัวยาสำคัญออกจากสิ่งเจือปนและสารสลายตัวเพื่อวิเคราะห์เชิงปริมาณได้อย่างแม่นยำ
🔍 ข้ออื่นผิดเพราะอะไร:
• ข้อ ก.: Confocal microscope เป็นกล้องจุลทรรศน์สำหรับศึกษาสัณฐานวิทยาและภาพตัดขวางระดับเซลล์ ไม่ใช่วิธีเคมีวิเคราะห์เชิงปริมาณ
• ข้อ ข.: Immunohistochemistry เป็นเทคนิคตรวจจับแอนติเจนในชิ้นเนื้อเยื่อด้วยแอนติบอดี ใช้ในงานพยาธิวิทยา
• ข้อ ค.: NMR spectroscopy ใช้สำหรับพิสูจน์ยืนยันโครงสร้างโมเลกุลในงานวิจัย ไม่นิยมใช้เป็น Routine Assay ในการควบคุมคุณภาพยาเนื่องจากค่าใช้จ่ายสูงและเทคนิคซับซ้อน
• ข้อ ง.: Atomic Force Microscopy ใช้ศึกษาพื้นผิวระดับนาโนเมตร ไม่สามารถวิเคราะห์หาปริมาณตัวยาสำคัญทางเคมีได้</t>
        </is>
      </c>
      <c r="L61" s="186" t="n"/>
      <c r="M61" s="186" t="inlineStr">
        <is>
          <t>Chromatography</t>
        </is>
      </c>
      <c r="N61" s="186" t="inlineStr">
        <is>
          <t>HPLC (Liquid Chromatography)</t>
        </is>
      </c>
      <c r="O61" s="185" t="inlineStr">
        <is>
          <t>Product</t>
        </is>
      </c>
      <c r="P61" s="186" t="inlineStr">
        <is>
          <t>[SOURCE: ข้อสอบจริง PLE CC1 (Product) ปี 2563 Day 2 ข้อ 64]</t>
        </is>
      </c>
      <c r="Q61" s="185" t="inlineStr">
        <is>
          <t>ข้อสอบจริง</t>
        </is>
      </c>
      <c r="R61" s="185" t="inlineStr">
        <is>
          <t>2563</t>
        </is>
      </c>
      <c r="S61" s="185" t="n"/>
    </row>
    <row r="62" ht="24" customHeight="1" s="49">
      <c r="A62" s="185" t="n">
        <v>60</v>
      </c>
      <c r="B62" s="186" t="n"/>
      <c r="C62" s="186" t="inlineStr">
        <is>
          <t>ข้อใดเป็นวิธีวิเคราะห์มาตรฐานที่เหมาะสมที่สุดในการหาปริมาณตัวยาสำคัญ (Assay) ของยาเม็ดคุมกำเนิดสูตรผสมที่ประกอบด้วย Levonorgestrel และ Ethinylestradiol</t>
        </is>
      </c>
      <c r="D62" s="186" t="n"/>
      <c r="E62" s="186" t="inlineStr">
        <is>
          <t>Titrimetry</t>
        </is>
      </c>
      <c r="F62" s="186" t="inlineStr">
        <is>
          <t>Mass Spectrometry</t>
        </is>
      </c>
      <c r="G62" s="186" t="inlineStr">
        <is>
          <t>Infrared Spectrometry</t>
        </is>
      </c>
      <c r="H62" s="186" t="inlineStr">
        <is>
          <t>UV Spectrophotometry</t>
        </is>
      </c>
      <c r="I62" s="186" t="inlineStr">
        <is>
          <t>High Performance Liquid Chromatography (HPLC)</t>
        </is>
      </c>
      <c r="J62" s="185" t="inlineStr">
        <is>
          <t>5</t>
        </is>
      </c>
      <c r="K62" s="186" t="inlineStr">
        <is>
          <t>✅ คำตอบที่ถูกต้อง: ข้อ จ. High Performance Liquid Chromatography (HPLC)
🎯 ทำไมข้อนี้ถึงถูก:
🎯 ทำไมข้อนี้ถึงถูก: ยาเม็ดคุมกำเนิดสูตรผสมมีตัวยาสองชนิดร่วมกันในปริมาณขนาดต่ำมาก (Low-dose combination เช่น Levonorgestrel 0.15 mg และ Ethinylestradiol 0.03 mg) เภสัชตำรับ USP กำหนดให้ใช้ HPLC (Reversed-phase C18 column) ในการวิเคราะห์ เนื่องจากมีความจำเพาะสูง สามารถแยกตัวยาทั้งสองชนิดออกจากกันและแยกออกจากสารช่วยในตำรับได้ก่อนการวัดปริมาณ
🔍 ข้ออื่นผิดเพราะอะไร:
• ข้อ ก.: Titrimetry ขาดความไว (Sensitivity) และความจำเพาะ ไม่สามารถวิเคราะห์ตัวยาในปริมาณต่ำระดับไมโครกรัมที่มีสองชนิดผสมกันได้
• ข้อ ข.: Mass Spectrometry เป็นเครื่องมือที่ราคาสูงมากและซับซ้อนเกินความจำเป็นสำหรับการควบคุมคุณภาพยาประจำรุ่น (Routine QC)
• ข้อ ค.: Infrared Spectrometry ใช้สำหรับตรวจสอบเอกลักษณ์ (Identification) ของสาร ไม่ใช่วิธีมาตรฐานในการหาปริมาณยาเม็ดสูตรผสม
• ข้อ ง.: UV Spectrophotometry สเปกตรัมการดูดกลืนแสงของ Levonorgestrel และ Ethinylestradiol ซ้อนทับกันอย่างมาก ทำให้เกิดการรบกวนและไม่สามารถแยกวัดปริมาณได้โดยตรง</t>
        </is>
      </c>
      <c r="L62" s="186" t="n"/>
      <c r="M62" s="186" t="inlineStr">
        <is>
          <t>Chromatography</t>
        </is>
      </c>
      <c r="N62" s="186" t="inlineStr">
        <is>
          <t>HPLC (Liquid Chromatography)</t>
        </is>
      </c>
      <c r="O62" s="185" t="inlineStr">
        <is>
          <t>Product</t>
        </is>
      </c>
      <c r="P62" s="186" t="inlineStr">
        <is>
          <t>[SOURCE: ข้อสอบจริง PLE CC1 (Product) ปี 2563 Day 2 ข้อ 68]</t>
        </is>
      </c>
      <c r="Q62" s="185" t="inlineStr">
        <is>
          <t>ข้อสอบจริง</t>
        </is>
      </c>
      <c r="R62" s="185" t="inlineStr">
        <is>
          <t>2563</t>
        </is>
      </c>
      <c r="S62" s="185" t="n"/>
    </row>
    <row r="63" ht="24" customHeight="1" s="49">
      <c r="A63" s="185" t="n">
        <v>61</v>
      </c>
      <c r="B63" s="186" t="n"/>
      <c r="C63" s="186" t="inlineStr">
        <is>
          <t>ในการตรวจเอกลักษณ์ (identification) ตัวยา neomycin ด้วยวิธี Thin Layer Chromatography (TLC) มีขั้นตอนพ่นด้วยสารละลาย 0.2% ninhydrin in butyl alcohol แล้วนำไปอบความร้อนเพื่อให้เกิดแถบสี อยากทราบว่า ninhydrin ทำปฏิกิริยากับหมู่ฟังก์ชันใดของโมเลกุล neomycin</t>
        </is>
      </c>
      <c r="D63" s="186" t="n"/>
      <c r="E63" s="186" t="inlineStr">
        <is>
          <t>Carbonyl group</t>
        </is>
      </c>
      <c r="F63" s="186" t="inlineStr">
        <is>
          <t>Methoxy group</t>
        </is>
      </c>
      <c r="G63" s="186" t="inlineStr">
        <is>
          <t>Amino group</t>
        </is>
      </c>
      <c r="H63" s="186" t="inlineStr">
        <is>
          <t>Hydroxyl group</t>
        </is>
      </c>
      <c r="I63" s="186" t="inlineStr">
        <is>
          <t>Keto group</t>
        </is>
      </c>
      <c r="J63" s="185" t="inlineStr">
        <is>
          <t>3</t>
        </is>
      </c>
      <c r="K63" s="186" t="inlineStr">
        <is>
          <t>✅ คำตอบที่ถูกต้อง: ข้อ ค. Amino group
🎯 ทำไมข้อนี้ถึงถูก:
🎯 ทำไมข้อนี้ถึงถูก: Neomycin เป็นยาปฏิชีวนะกลุ่ม aminoglycoside ที่มีหมู่ primary amino groups (-NH2) จำนวนมากในโครงสร้าง สาร ninhydrin จะทำปฏิกิริยา oxidative deamination และ condensation กับ primary amine ทำให้เกิดสารประกอบเชิงซ้อนสีม่วงอมน้ำเงินของ Ruhemann purple ตามมาตรฐานการทดสอบ TLC ของเภสัชตำรับ USP/BP
🔍 ข้ออื่นผิดเพราะอะไร:
• ข้อ ก.: ผิดเพราะ Ninhydrin ไม่ได้ทำปฏิกิริยาจำเพาะกับหมู่ Carbonyl group (-C=O) ทั่วไปเพื่อสร้างสีในการตรวจเอกลักษณ์
• ข้อ ข.: ผิดเพราะ Methoxy group (-OCH3) เป็นอีเทอร์ที่เฉื่อยและไม่ทำปฏิกิริยากับ ninhydrin
• ข้อ ง.: ผิดเพราะ Hydroxyl group (-OH) แม้จะมีในโมเลกุล aminoglycoside แต่ ninhydrin จำเพาะเจาะจงกับหมู่ primary amine เท่านั้น
• ข้อ จ.: ผิดเพราะ Keto group ไม่ใช่ตำแหน่งที่ทำปฏิกิริยากับ ninhydrin ในการเกิด Ruhemann purple</t>
        </is>
      </c>
      <c r="L63" s="186" t="n"/>
      <c r="M63" s="186" t="inlineStr">
        <is>
          <t>Chromatography</t>
        </is>
      </c>
      <c r="N63" s="186" t="inlineStr">
        <is>
          <t>TLC (Thin Layer)</t>
        </is>
      </c>
      <c r="O63" s="185" t="inlineStr">
        <is>
          <t>Product</t>
        </is>
      </c>
      <c r="P63" s="186" t="inlineStr">
        <is>
          <t>[SOURCE: ข้อสอบจริง PLE CC1 (Product) ปี 2562 วันที่ 1 ข้อ 18]</t>
        </is>
      </c>
      <c r="Q63" s="185" t="inlineStr">
        <is>
          <t>ข้อสอบจริง</t>
        </is>
      </c>
      <c r="R63" s="185" t="inlineStr">
        <is>
          <t>2562</t>
        </is>
      </c>
      <c r="S63" s="185" t="n"/>
    </row>
    <row r="64" ht="13.2" customHeight="1" s="49">
      <c r="A64" s="185" t="n">
        <v>62</v>
      </c>
      <c r="B64" s="186" t="n"/>
      <c r="C64" s="186" t="inlineStr">
        <is>
          <t>จากเภสัชตำรับ USP monograph สำหรับการวิเคราะห์หาปริมาณยา simvastatin ระบุรายละเอียดระบบโครมาโทกราฟีว่าใช้ packing L1 column ขนาดอนุภาค 5 ไมโครเมตร และใช้ UV detector ที่ความยาวคลื่น 238 nm อยากทราบว่าเป็นการวิเคราะห์ด้วยเทคนิคเครื่องมือใด</t>
        </is>
      </c>
      <c r="D64" s="186" t="n"/>
      <c r="E64" s="186" t="inlineStr">
        <is>
          <t>HPLC</t>
        </is>
      </c>
      <c r="F64" s="186" t="inlineStr">
        <is>
          <t>GC</t>
        </is>
      </c>
      <c r="G64" s="186" t="inlineStr">
        <is>
          <t>TLC</t>
        </is>
      </c>
      <c r="H64" s="186" t="inlineStr">
        <is>
          <t>Mass spectroscopy</t>
        </is>
      </c>
      <c r="I64" s="186" t="inlineStr">
        <is>
          <t>UV-visible spectroscopy</t>
        </is>
      </c>
      <c r="J64" s="185" t="inlineStr">
        <is>
          <t>1</t>
        </is>
      </c>
      <c r="K64" s="186" t="inlineStr">
        <is>
          <t>✅ คำตอบที่ถูกต้อง: ข้อ ก. HPLC
🎯 ทำไมข้อนี้ถึงถูก:
🎯 ทำไมข้อนี้ถึงถูก: ข้อมูลระบุ Packing L1 ตามมาตรฐาน USP หมายถึงคอลัมน์ Octadecylsilane (C18) ชนิด reversed-phase ซึ่งใช้ในระบบ High Performance Liquid Chromatography (HPLC) ควบคู่กับตัวตรวจวัด UV detector ที่ 238 nm
🔍 ข้ออื่นผิดเพราะอะไร:
• ข้อ ข.: ผิดเพราะ Gas Chromatography (GC) ใช้คอลัมน์ชนิด capillary/packed gas column และใช้ก๊าซเป็น mobile phase ตัวตรวจวัดมักเป็น FID ไม่ได้ใช้ L1 column
• ข้อ ค.: ผิดเพราะ Thin Layer Chromatography (TLC) ใช้แผ่น silica gel plate ไม่ได้ระบุเป็น packing L1 column ที่มีระบบปั๊มและ UV flow-cell
• ข้อ ง.: ผิดเพราะ Mass Spectrometry (MS) เป็นตัวตรวจวัดมวลต่อประจุ (m/z) แต่ในโจทย์ระบุว่าใช้ UV detector ที่ 238 nm
• ข้อ จ.: ผิดเพราะ UV-visible spectrophotometer ทั่วไปใช้ cuvette วัดค่าการดูดกลืนแสงโดยตรง ไม่มีการใช้ packing L1 column ในการแยกสาร</t>
        </is>
      </c>
      <c r="L64" s="186" t="n"/>
      <c r="M64" s="186" t="inlineStr">
        <is>
          <t>Chromatography</t>
        </is>
      </c>
      <c r="N64" s="186" t="inlineStr">
        <is>
          <t>HPLC (Liquid Chromatography)</t>
        </is>
      </c>
      <c r="O64" s="185" t="inlineStr">
        <is>
          <t>Product</t>
        </is>
      </c>
      <c r="P64" s="186" t="inlineStr">
        <is>
          <t>[SOURCE: ข้อสอบจริง PLE CC1 (Product) วันที่ 1 ปี 2562 ข้อ 71]</t>
        </is>
      </c>
      <c r="Q64" s="185" t="inlineStr">
        <is>
          <t>ข้อสอบจริง</t>
        </is>
      </c>
      <c r="R64" s="185" t="inlineStr">
        <is>
          <t>2562</t>
        </is>
      </c>
      <c r="S64" s="185" t="n"/>
    </row>
    <row r="65" ht="13.2" customHeight="1" s="49">
      <c r="A65" s="185" t="n">
        <v>63</v>
      </c>
      <c r="B65" s="186" t="n"/>
      <c r="C65" s="186" t="inlineStr">
        <is>
          <t>จากผลการทำ analytical method validation ตารางแสดงผลการทดสอบการเติมสารมาตรฐาน (%ADD) ที่ระดับ 80%, 100% และ 120% ของความเข้มข้นเป้าหมาย และมีค่าเฉลี่ยร้อยละการตรวจกลับคืน (% recovery) พร้อมค่า %RSD อยากทราบว่าเป็นการประเมินพารามิเตอร์ใดตามแนวทาง ICH Q2</t>
        </is>
      </c>
      <c r="D65" s="186" t="n"/>
      <c r="E65" s="186" t="inlineStr">
        <is>
          <t>Limit of detection</t>
        </is>
      </c>
      <c r="F65" s="186" t="inlineStr">
        <is>
          <t>Limit of quantitation</t>
        </is>
      </c>
      <c r="G65" s="186" t="inlineStr">
        <is>
          <t>Sensitivity</t>
        </is>
      </c>
      <c r="H65" s="186" t="inlineStr">
        <is>
          <t>Accuracy</t>
        </is>
      </c>
      <c r="I65" s="186" t="inlineStr">
        <is>
          <t>Precision</t>
        </is>
      </c>
      <c r="J65" s="185" t="inlineStr">
        <is>
          <t>4</t>
        </is>
      </c>
      <c r="K65" s="186" t="inlineStr">
        <is>
          <t>✅ คำตอบที่ถูกต้อง: ข้อ ง. Accuracy
🎯 ทำไมข้อนี้ถึงถูก:
🎯 ทำไมข้อนี้ถึงถูก: ตามแนวทาง ICH Q2(R1) การทดสอบความถูกต้อง (Accuracy) จะประเมินจาก spike-and-recovery study โดยเติมสารมาตรฐานที่ทราบปริมาณลงในตัวอย่างอย่างน้อย 3 ระดับความเข้มข้น (เช่น 80%, 100% และ 120%) และรายงานเป็นร้อยละของการตรวจกลับคืน (% recovery)
🔍 ข้ออื่นผิดเพราะอะไร:
• ข้อ ก.: ผิดเพราะ Limit of detection (LOD) คือปริมาณต่ำสุดของสารที่สามารถตรวจวัดได้ (signal-to-noise ratio ประมาณ 3:1) ไม่ได้ประเมินที่ 80 ถึง 120%
• ข้อ ข.: ผิดเพราะ Limit of quantitation (LOQ) คือปริมาณต่ำสุดที่สามารถวัดเชิงปริมาณได้อย่างแม่นยำ (signal-to-noise ratio ประมาณ 10:1)
• ข้อ ค.: ผิดเพราะ Sensitivity คือความชันของกราฟมาตรฐาน (slope) ในการตอบสนองต่อความเข้มข้น
• ข้อ จ.: ผิดเพราะ Precision ประเมินความเที่ยงหรือการทำซ้ำ (repeatability/intermediate precision) โดยวัดความแปรปรวน แต่ไม่ได้ทดสอบเพื่อหา % recovery ที่ 80-100-120%</t>
        </is>
      </c>
      <c r="L65" s="186" t="n"/>
      <c r="M65" s="186" t="inlineStr">
        <is>
          <t>Chromatography</t>
        </is>
      </c>
      <c r="N65" s="186" t="inlineStr">
        <is>
          <t>Chromatographic QA</t>
        </is>
      </c>
      <c r="O65" s="185" t="inlineStr">
        <is>
          <t>Product</t>
        </is>
      </c>
      <c r="P65" s="186" t="inlineStr">
        <is>
          <t>[SOURCE: ข้อสอบจริง PLE CC1 (Product) วันที่ 2 ปี 2562 ข้อ 8]</t>
        </is>
      </c>
      <c r="Q65" s="185" t="inlineStr">
        <is>
          <t>ข้อสอบจริง</t>
        </is>
      </c>
      <c r="R65" s="185" t="inlineStr">
        <is>
          <t>2562</t>
        </is>
      </c>
      <c r="S65" s="185" t="n"/>
    </row>
    <row r="66" ht="13.2" customHeight="1" s="49">
      <c r="A66" s="185" t="n">
        <v>64</v>
      </c>
      <c r="B66" s="186" t="n"/>
      <c r="C66" s="186" t="inlineStr">
        <is>
          <t>ในการตรวจวิเคราะห์หาปริมาณตัวยาสำคัญสองชนิดร่วมกันคือ Ethinylestradiol (EE) และ Cyproterone acetate (CPA) ในยาเม็ดคุมกำเนิด วิธีการวิเคราะห์ใดมีความเหมาะสมและเป็นมาตรฐานตามเภสัชตำรับมากที่สุด</t>
        </is>
      </c>
      <c r="D66" s="186" t="n"/>
      <c r="E66" s="186" t="inlineStr">
        <is>
          <t>HPLC</t>
        </is>
      </c>
      <c r="F66" s="186" t="inlineStr">
        <is>
          <t>UV</t>
        </is>
      </c>
      <c r="G66" s="186" t="inlineStr">
        <is>
          <t>Polarimeter</t>
        </is>
      </c>
      <c r="H66" s="186" t="inlineStr">
        <is>
          <t>Infrared spectoscope</t>
        </is>
      </c>
      <c r="I66" s="186" t="inlineStr">
        <is>
          <t>NMR</t>
        </is>
      </c>
      <c r="J66" s="185" t="inlineStr">
        <is>
          <t>1</t>
        </is>
      </c>
      <c r="K66" s="186" t="inlineStr">
        <is>
          <t>✅ คำตอบที่ถูกต้อง: ข้อ ก. HPLC
🎯 ทำไมข้อนี้ถึงถูก:
🎯 ทำไมข้อนี้ถึงถูก: ยาเม็ดคุมกำเนิดสูตรผสมมีสัดส่วนขนาดยาต่างกันมาก (EE ขนาดต่ำมากประมาณ 0.035 mg ขณะที่ CPA สูงถึง 2 mg) และทั้งสองตัวมีโครงสร้างสเตียรอยด์ที่มีการดูดกลืนแสง UV ทับซ้อนกัน เทคนิค High Performance Liquid Chromatography (HPLC) ชนิด reversed-phase จึงเป็นวิธีมาตรฐานสากลตาม USP/BP เนื่องจากสามารถแยกสารทั้งสองออกจากกันได้อย่างสมบูรณ์ก่อนตรวจวัด
🔍 ข้ออื่นผิดเพราะอะไร:
• ข้อ ข.: ผิดเพราะ UV spectrophotometry ไม่สามารถแยกสารทั้งสองชนิดที่มี UV absorption spectrum ซ้อนทับกันได้
• ข้อ ค.: ผิดเพราะ Polarimetry วัดค่าการหมุนระนาบแสงรวมของสารละลาย ไม่สามารถหาปริมาณตัวยาเดี่ยวในสารผสมได้
• ข้อ ง.: ผิดเพราะ Infrared spectroscopy ไม่เหมาะสำหรับการวิเคราะห์เชิงปริมาณของตัวยาที่มีปริมาณน้อยมากระดับไมโครกรัมในยาเม็ด
• ข้อ จ.: ผิดเพราะ NMR มีความซับซ้อน ค่าใช้จ่ายสูง และไม่ได้เป็นวิธีรูทีนมาตรฐานตามเภสัชตำรับสำหรับยาเม็ดคุมกำเนิด</t>
        </is>
      </c>
      <c r="L66" s="186" t="n"/>
      <c r="M66" s="186" t="inlineStr">
        <is>
          <t>Chromatography</t>
        </is>
      </c>
      <c r="N66" s="186" t="inlineStr">
        <is>
          <t>HPLC (Liquid Chromatography)</t>
        </is>
      </c>
      <c r="O66" s="185" t="inlineStr">
        <is>
          <t>Product</t>
        </is>
      </c>
      <c r="P66" s="186" t="inlineStr">
        <is>
          <t>[SOURCE: ข้อสอบจริง PLE CC1 (Product) วันที่ 2 ปี 2562 ข้อ 51]</t>
        </is>
      </c>
      <c r="Q66" s="185" t="inlineStr">
        <is>
          <t>ข้อสอบจริง</t>
        </is>
      </c>
      <c r="R66" s="185" t="inlineStr">
        <is>
          <t>2562</t>
        </is>
      </c>
      <c r="S66" s="185" t="n"/>
    </row>
    <row r="67" ht="13.2" customHeight="1" s="49">
      <c r="A67" s="185" t="n">
        <v>65</v>
      </c>
      <c r="B67" s="186" t="n"/>
      <c r="C67" s="186" t="inlineStr">
        <is>
          <t>ค่าสัมประสิทธิ์สหสัมพันธ์ (correlation coefficient หรือ r) เป็นพารามิเตอร์ที่ใช้ประเมินหัวข้อใดในการตรวจสอบความถูกต้องของวิธีวิเคราะห์ (analytical method validation)</t>
        </is>
      </c>
      <c r="D67" s="186" t="n"/>
      <c r="E67" s="186" t="inlineStr">
        <is>
          <t>Linearity</t>
        </is>
      </c>
      <c r="F67" s="186" t="inlineStr">
        <is>
          <t>Accuracy</t>
        </is>
      </c>
      <c r="G67" s="186" t="inlineStr">
        <is>
          <t>Precision</t>
        </is>
      </c>
      <c r="H67" s="186" t="inlineStr">
        <is>
          <t>Tolerance</t>
        </is>
      </c>
      <c r="I67" s="186" t="inlineStr">
        <is>
          <t>Quantity limit</t>
        </is>
      </c>
      <c r="J67" s="185" t="inlineStr">
        <is>
          <t>1</t>
        </is>
      </c>
      <c r="K67" s="186" t="inlineStr">
        <is>
          <t>✅ คำตอบที่ถูกต้อง: ข้อ ก. Linearity
🎯 ทำไมข้อนี้ถึงถูก:
🎯 ทำไมข้อนี้ถึงถูก: ตามแนวทาง ICH Q2(R1) ค่า Correlation coefficient (r) หรือ Coefficient of determination (r²) เป็นตัวชี้วัดความเป็นเส้นตรง (Linearity) ซึ่งแสดงถึงความสามารถของวิธีวิเคราะห์ในการให้สัญญาณตอบสนองที่แปรผันตรงตามความเข้มข้นของสารตัวอย่างในช่วงที่กำหนด โดยทั่วไปเกณฑ์ยอมรับของ r คือต้องมากกว่าหรือเท่ากับ 0.999
🔍 ข้ออื่นผิดเพราะอะไร:
• ข้อ ข.: ผิดเพราะ Accuracy ประเมินจากร้อยละการตรวจกลับคืน (% recovery) ไม่ได้ใช้ r เป็นตัวชี้วัดหลัก
• ข้อ ค.: ผิดเพราะ Precision ประเมินจากค่าเบี่ยงเบนมาตรฐานสัมพัทธ์ (%RSD หรือ CV)
• ข้อ ง.: ผิดเพราะ Tolerance หรือ Robustness ประเมินความคงตัวของผลเมื่อมีการเปลี่ยนแปลงสภาวะเพียงเล็กน้อย
• ข้อ จ.: ผิดเพราะ Quantity limit หรือ Quantitation limit (LOQ) ประเมินจากอัตราส่วน signal-to-noise ratio</t>
        </is>
      </c>
      <c r="L67" s="186" t="n"/>
      <c r="M67" s="186" t="inlineStr">
        <is>
          <t>Chromatography</t>
        </is>
      </c>
      <c r="N67" s="186" t="inlineStr">
        <is>
          <t>Chromatographic QA</t>
        </is>
      </c>
      <c r="O67" s="185" t="inlineStr">
        <is>
          <t>Product</t>
        </is>
      </c>
      <c r="P67" s="186" t="inlineStr">
        <is>
          <t>[SOURCE: ข้อสอบจริง PLE CC1 (Product) วันที่ 2 ปี 2562 ข้อ 81]</t>
        </is>
      </c>
      <c r="Q67" s="185" t="inlineStr">
        <is>
          <t>ข้อสอบจริง</t>
        </is>
      </c>
      <c r="R67" s="185" t="inlineStr">
        <is>
          <t>2562</t>
        </is>
      </c>
      <c r="S67" s="185" t="n"/>
    </row>
    <row r="68" ht="13.2" customHeight="1" s="49">
      <c r="A68" s="185" t="n">
        <v>66</v>
      </c>
      <c r="B68" s="186" t="n"/>
      <c r="C68" s="186" t="inlineStr">
        <is>
          <t>ในการวิเคราะห์ตัวอย่างยา A ด้วยเทคนิค HPLC หากพบว่า Retention time (tR) ของสารมาตรฐาน (Standard) เท่ากับค่าของตัวอย่างยา A ข้อใดอธิบายความหมายได้ถูกต้องที่สุด</t>
        </is>
      </c>
      <c r="D68" s="186" t="n"/>
      <c r="E68" s="186" t="inlineStr">
        <is>
          <t>ตัวอย่างยา A มีปริมาณตัวยาสำคัญเท่ากับสารมาตรฐาน</t>
        </is>
      </c>
      <c r="F68" s="186" t="inlineStr">
        <is>
          <t>ยา A และสารมาตรฐานเป็นสารคนละชนิดกันอย่างแน่นอน</t>
        </is>
      </c>
      <c r="G68" s="186" t="inlineStr">
        <is>
          <t>ยา A เป็นผลพลอยได้ (by-product) ของสารมาตรฐาน</t>
        </is>
      </c>
      <c r="H68" s="186" t="inlineStr">
        <is>
          <t>สารมาตรฐานและยา A ใช้เวลาในการเคลื่อนที่และมีอันตรกิริยาในคอลัมน์เท่ากัน</t>
        </is>
      </c>
      <c r="I68" s="186" t="inlineStr">
        <is>
          <t>ยา A มีความชอบพอกับ stationary phase ในคอลัมน์มากกว่าสารมาตรฐาน</t>
        </is>
      </c>
      <c r="J68" s="185" t="inlineStr">
        <is>
          <t>4</t>
        </is>
      </c>
      <c r="K68" s="186" t="inlineStr">
        <is>
          <t>✅ คำตอบที่ถูกต้อง: ข้อ ง. สารมาตรฐานและยา A ใช้เวลาในการเคลื่อนที่และมีอันตรกิริยาในคอลัมน์เท่ากัน
🎯 ทำไมข้อนี้ถึงถูก:
🎯 ทำไมข้อนี้ถึงถูก: Retention time (tR) คือระยะเวลาที่สารเคลื่อนที่ผ่าน chromatographic column นับตั้งแต่ฉีดสารตัวอย่าง การที่ tR เท่ากันแสดงว่าสารทั้งสองใช้เวลาอยู่ในคอลัมน์เท่ากันและมีค่าสัมประสิทธิ์การแบ่งกระจายระหว่างสองวัฏภาคเหมือนกันภายใต้สภาวะวิเคราะห์เดียวกัน
🔍 ข้ออื่นผิดเพราะอะไร:
• ข้อ ก.: ปริมาณตัวยาสำคัญวิเคราะห์ได้จากพื้นที่ใต้พีค (Peak Area) หรือความสูงของพีค ไม่ได้ขึ้นอยู่กับ retention time
• ข้อ ข.: การมี retention time เท่ากันเป็นเกณฑ์เบื้องต้นของการพิสูจน์เอกลักษณ์ (Identification) ว่าน่าจะเป็นสารชนิดเดียวกัน ไม่ใช่คนละชนิด
• ข้อ ค.: By-product หรือ degradation product มักมีโครงสร้างและ polarity ต่างจากสารมาตรฐาน จึงแยกออกเป็นคนละพีค
• ข้อ จ.: หากมีความชอบพอกับ stationary phase มากกว่า จะถูกชะออกมาช้ากว่าและมี retention time ยาวนานกว่า ไม่เท่ากัน</t>
        </is>
      </c>
      <c r="L68" s="186" t="n"/>
      <c r="M68" s="186" t="inlineStr">
        <is>
          <t>Chromatography</t>
        </is>
      </c>
      <c r="N68" s="186" t="inlineStr">
        <is>
          <t>HPLC (Liquid Chromatography)</t>
        </is>
      </c>
      <c r="O68" s="185" t="inlineStr">
        <is>
          <t>Product</t>
        </is>
      </c>
      <c r="P68" s="186" t="inlineStr">
        <is>
          <t>[SOURCE: ข้อสอบจริง PLE CC1 (Product) ปี 2561 ข้อ 31]</t>
        </is>
      </c>
      <c r="Q68" s="185" t="inlineStr">
        <is>
          <t>ข้อสอบจริง</t>
        </is>
      </c>
      <c r="R68" s="185" t="inlineStr">
        <is>
          <t>2561</t>
        </is>
      </c>
      <c r="S68" s="185" t="n"/>
    </row>
    <row r="69" ht="13.2" customHeight="1" s="49">
      <c r="A69" s="185" t="n">
        <v>67</v>
      </c>
      <c r="B69" s="186" t="n"/>
      <c r="C69" s="186" t="inlineStr">
        <is>
          <t>จงคำนวณหาค่า Resolution (Rs) ระหว่าง Omeprazole และ Omeprazole related compound A จากผลการวิเคราะห์ HPLC โดยกำหนดให้ tR1 = 3 นาที, tR2 = 6 นาที, W1 = 0.3 นาที และ W2 = 0.325 นาที (สูตรคำนวณ Rs = 2 คูณ (tR2 - tR1) หารด้วย (W1 + W2) ดังภาพ)</t>
        </is>
      </c>
      <c r="D69" s="186" t="inlineStr">
        <is>
          <t>cc1_product/image109.png</t>
        </is>
      </c>
      <c r="E69" s="186" t="inlineStr">
        <is>
          <t>2.4</t>
        </is>
      </c>
      <c r="F69" s="186" t="inlineStr">
        <is>
          <t>4.8</t>
        </is>
      </c>
      <c r="G69" s="186" t="inlineStr">
        <is>
          <t>9.6</t>
        </is>
      </c>
      <c r="H69" s="186" t="inlineStr">
        <is>
          <t>3.0</t>
        </is>
      </c>
      <c r="I69" s="186" t="inlineStr">
        <is>
          <t>0.625</t>
        </is>
      </c>
      <c r="J69" s="185" t="inlineStr">
        <is>
          <t>3</t>
        </is>
      </c>
      <c r="K69" s="186" t="inlineStr">
        <is>
          <t>✅ คำตอบที่ถูกต้อง: ข้อ ค. 9.6
🎯 ทำไมข้อนี้ถึงถูก:
🎯 ทำไมข้อนี้ถึงถูก: คำนวณตามสูตร Resolution: Rs = 2 คูณ (tR2 - tR1) หารด้วย (W1 + W2) = 2 คูณ (6 - 3) หารด้วย (0.3 + 0.325) = (2 คูณ 3) หารด้วย 0.625 = 6 หารด้วย 0.625 = 9.6 ซึ่งมีค่ามากกว่า 1.5 แสดงว่าพีคแยกออกจากกันอย่างสมบูรณ์ (baseline separation)
🔍 ข้ออื่นผิดเพราะอะไร:
• ข้อ ก.: 2.4 เป็นผลลัพธ์ที่คำนวณผิดพลาดจากการลืมคูณ 2 หรือคำนวณตัวส่วนผิด
• ข้อ ข.: 4.8 เป็นผลลัพธ์ที่ได้หากคำนวณโดยไม่คูณ 2 ในสูตร resolution (3 หารด้วย 0.625 = 4.8)
• ข้อ ง.: 3.0 เป็นเพียงค่าผลต่างของ retention time (tR2 - tR1 = 6 - 3 = 3) โดยไม่ได้นำความกว้างฐานพีคมาคำนวณ
• ข้อ จ.: 0.625 เป็นเพียงผลรวมของความกว้างฐานพีค (W1 + W2 = 0.3 + 0.325 = 0.625)</t>
        </is>
      </c>
      <c r="L69" s="186" t="n"/>
      <c r="M69" s="186" t="inlineStr">
        <is>
          <t>Chromatography</t>
        </is>
      </c>
      <c r="N69" s="186" t="inlineStr">
        <is>
          <t>System Suitability Testing</t>
        </is>
      </c>
      <c r="O69" s="185" t="inlineStr">
        <is>
          <t>Product</t>
        </is>
      </c>
      <c r="P69" s="186" t="inlineStr">
        <is>
          <t>[SOURCE: ข้อสอบจริง PLE CC1 (Product) ปี 2561 ข้อ 40]</t>
        </is>
      </c>
      <c r="Q69" s="185" t="inlineStr">
        <is>
          <t>ข้อสอบจริง</t>
        </is>
      </c>
      <c r="R69" s="185" t="inlineStr">
        <is>
          <t>2561</t>
        </is>
      </c>
      <c r="S69" s="185" t="n"/>
    </row>
    <row r="70" ht="13.2" customHeight="1" s="49">
      <c r="A70" s="185" t="n">
        <v>68</v>
      </c>
      <c r="B70" s="186" t="n"/>
      <c r="C70" s="186" t="inlineStr">
        <is>
          <t>หากต้องการตรวจหาปริมาณตัวยาสำคัญ (Assay) ของ Ethinyl estradiol (EE) และ Levonorgestrel ที่ผสมร่วมกันในยาเม็ดคุมกำเนิด ควรเลือกใช้วิธีวิเคราะห์ในข้อใดตามมาตรฐานเภสัชตำรับ</t>
        </is>
      </c>
      <c r="D70" s="186" t="n"/>
      <c r="E70" s="186" t="inlineStr">
        <is>
          <t>HPLC</t>
        </is>
      </c>
      <c r="F70" s="186" t="inlineStr">
        <is>
          <t>Mass spectroscopy</t>
        </is>
      </c>
      <c r="G70" s="186" t="inlineStr">
        <is>
          <t>UV-Vis spectroscopy</t>
        </is>
      </c>
      <c r="H70" s="186" t="inlineStr">
        <is>
          <t>Infrared spectroscopy</t>
        </is>
      </c>
      <c r="I70" s="186" t="inlineStr">
        <is>
          <t>Planar chromatography</t>
        </is>
      </c>
      <c r="J70" s="185" t="inlineStr">
        <is>
          <t>1</t>
        </is>
      </c>
      <c r="K70" s="186" t="inlineStr">
        <is>
          <t>✅ คำตอบที่ถูกต้อง: ข้อ ก. HPLC
🎯 ทำไมข้อนี้ถึงถูก:
🎯 ทำไมข้อนี้ถึงถูก: ยาเม็ดคุมกำเนิดชนิดฮอร์โมนรวมมีตัวยาสองชนิดที่มีปริมาณแตกต่างกันมาก (EE ระดับไมโครกรัม ขณะที่ Levonorgestrel ระดับมิลลิกรัม) ตามเภสัชตำรับ USP จึงกำหนดให้ใช้ High-Performance Liquid Chromatography (RP-HPLC) ซึ่งสามารถแยกสารออกจากกันและตรวจวัดปริมาณพร้อมกันได้อย่างแม่นยำและมีความจำเพาะเจาะจงสูง
🔍 ข้ออื่นผิดเพราะอะไร:
• ข้อ ข.: Mass spectroscopy นิยมใช้ยืนยันโครงสร้างหรือตรวจสารในระดับร่องรอยและเมทาบอไลต์ ไม่ใช่วิธีรูทีนมาตรฐานในการ Assay ยาเม็ดรวมทางอุตสาหกรรม
• ข้อ ค.: UV-Vis spectroscopy ไม่สามารถวัดปริมาณยาผสมสองตัวได้โดยตรง เนื่องจากสเปกตรัมการดูดกลืนแสงเกิดการทับซ้อนกัน (Spectral overlap)
• ข้อ ง.: Infrared spectroscopy เหมาะสำหรับการพิสูจน์เอกลักษณ์หมู่ฟังก์ชัน (Identification) ไม่เหมาะกับการวิเคราะห์หาปริมาณยาที่มีขนาดยาต่ำ
• ข้อ จ.: Planar chromatography (TLC) เป็นการวิเคราะห์แบบกึ่งเชิงปริมาณ มีความแม่นยำและความเที่ยงต่ำกว่าเกณฑ์มาตรฐานการตรวจรับรองปริมาณยา</t>
        </is>
      </c>
      <c r="L70" s="186" t="n"/>
      <c r="M70" s="186" t="inlineStr">
        <is>
          <t>Chromatography</t>
        </is>
      </c>
      <c r="N70" s="186" t="inlineStr">
        <is>
          <t>HPLC (Liquid Chromatography)</t>
        </is>
      </c>
      <c r="O70" s="185" t="inlineStr">
        <is>
          <t>Product</t>
        </is>
      </c>
      <c r="P70" s="186" t="inlineStr">
        <is>
          <t>[SOURCE: ข้อสอบจริง PLE CC1 (Product) ปี 2561 ข้อ 63]</t>
        </is>
      </c>
      <c r="Q70" s="185" t="inlineStr">
        <is>
          <t>ข้อสอบจริง</t>
        </is>
      </c>
      <c r="R70" s="185" t="inlineStr">
        <is>
          <t>2561</t>
        </is>
      </c>
      <c r="S70" s="185" t="n"/>
    </row>
    <row r="71" ht="13.2" customHeight="1" s="49">
      <c r="A71" s="185" t="n">
        <v>69</v>
      </c>
      <c r="B71" s="186" t="n"/>
      <c r="C71" s="186" t="inlineStr">
        <is>
          <t>ข้อใดคือวิธีวิเคราะห์ทางโครมาโทกราฟีที่มีประสิทธิภาพในการแยกสารผสมที่เป็นคู่เอแนนทิโอเมอร์ (Racemic mixture) ออกจากกัน</t>
        </is>
      </c>
      <c r="D71" s="186" t="n"/>
      <c r="E71" s="186" t="inlineStr">
        <is>
          <t>Size exclusion chromatography</t>
        </is>
      </c>
      <c r="F71" s="186" t="inlineStr">
        <is>
          <t>Gas chromatography แบบทั่วไป</t>
        </is>
      </c>
      <c r="G71" s="186" t="inlineStr">
        <is>
          <t>Ion exchange chromatography</t>
        </is>
      </c>
      <c r="H71" s="186" t="inlineStr">
        <is>
          <t>Chiral column chromatography</t>
        </is>
      </c>
      <c r="I71" s="186" t="inlineStr">
        <is>
          <t>Hydrophobic interaction chromatography</t>
        </is>
      </c>
      <c r="J71" s="185" t="inlineStr">
        <is>
          <t>4</t>
        </is>
      </c>
      <c r="K71" s="186" t="inlineStr">
        <is>
          <t>✅ คำตอบที่ถูกต้อง: ข้อ ง. Chiral column chromatography
🎯 ทำไมข้อนี้ถึงถูก:
🎯 ทำไมข้อนี้ถึงถูก: เนื่องจากคู่ Enantiomers มีคุณสมบัติทางกายภาพและทางเคมีเหมือนกันทุกประการในสภาวะปกติ จึงไม่สามารถแยกด้วยคอลัมน์ทั่วไปได้ จำเป็นต้องใช้ Chiral column chromatography ซึ่งมี Chiral Stationary Phase (CSP) ที่สร้างอันตรกิริยาสามมิติที่ไม่สมมาตรแบบ Diastereomeric complex กับไอโซเมอร์แต่ละรูปด้วยความเสถียรที่ต่างกัน ทำให้สามารถแยกคู่ Enantiomer ออกจากกันได้อย่างสมบูรณ์
🔍 ข้ออื่นผิดเพราะอะไร:
• ข้อ ก.: Size exclusion chromatography แยกสารตามขนาดโมเลกุล (Hydrodynamic volume) ซึ่งคู่ Enantiomer มีขนาดและน้ำหนักโมเลกุลเท่ากัน จึงแยกไม่ได้
• ข้อ ข.: Gas chromatography ทั่วไปที่ไม่มี Chiral selector ในเฟสคงที่จะไม่สามารถแยกคู่ Enantiomer ได้
• ข้อ ค.: Ion exchange chromatography แยกสารตามประจุไฟฟ้าสุทธิ ซึ่ง Enantiomer ทั้งสองมีค่า pKa และสภาพประจุเหมือนกัน
• ข้อ จ.: Hydrophobic interaction chromatography แยกสารตามความไม่ชอบน้ำ ซึ่งคู่ Enantiomer มีค่าสัมประสิทธิ์การแบ่งส่วนเท่ากัน</t>
        </is>
      </c>
      <c r="L71" s="186" t="n"/>
      <c r="M71" s="186" t="inlineStr">
        <is>
          <t>Chromatography</t>
        </is>
      </c>
      <c r="N71" s="186" t="inlineStr">
        <is>
          <t>HPLC (Liquid Chromatography)</t>
        </is>
      </c>
      <c r="O71" s="185" t="inlineStr">
        <is>
          <t>Product</t>
        </is>
      </c>
      <c r="P71" s="186" t="inlineStr">
        <is>
          <t>[SOURCE: ข้อสอบจริง PLE CC1 (Product) ปี 2561 ข้อ 91]</t>
        </is>
      </c>
      <c r="Q71" s="185" t="inlineStr">
        <is>
          <t>ข้อสอบจริง</t>
        </is>
      </c>
      <c r="R71" s="185" t="inlineStr">
        <is>
          <t>2561</t>
        </is>
      </c>
      <c r="S71" s="185" t="n"/>
    </row>
    <row r="72" ht="13.2" customHeight="1" s="49">
      <c r="A72" s="185" t="n">
        <v>70</v>
      </c>
      <c r="B72" s="186" t="n"/>
      <c r="C72" s="186" t="inlineStr">
        <is>
          <t>จากกราฟการวิเคราะห์เปรียบเทียบระหว่างตัวยาสำคัญ A และสารมาตรฐานภายใน B (Internal standard) ด้วยเทคนิค HPLC (แสดงเส้นตรง Calibration curve ที่มีค่า R ยกกำลังสอง = 0.9999) ข้อใดกล่าวถูกต้อง</t>
        </is>
      </c>
      <c r="D72" s="186" t="inlineStr">
        <is>
          <t>cc1_product/image112.png</t>
        </is>
      </c>
      <c r="E72" s="186" t="inlineStr">
        <is>
          <t>ความเข้มข้นของสาร B มีผลทำให้ความชันของกราฟแปรเปลี่ยนไปในแต่ละจุดวิเคราะห์</t>
        </is>
      </c>
      <c r="F72" s="186" t="inlineStr">
        <is>
          <t>ความเข้มข้นของสาร A มีผลโดยตรงต่อการกำหนดจุดตัดแกนตั้ง (Y-intercept)</t>
        </is>
      </c>
      <c r="G72" s="186" t="inlineStr">
        <is>
          <t>แกนตั้ง (แกน Y) คืออัตราส่วนระหว่างพื้นที่ใต้พีคของสาร A ต่อสาร B</t>
        </is>
      </c>
      <c r="H72" s="186" t="inlineStr">
        <is>
          <t>การใช้สารมาตรฐานภายในทำให้ค่า R ยกกำลังสอง ห่างไกลจาก 1 มากขึ้น</t>
        </is>
      </c>
      <c r="I72" s="186" t="inlineStr">
        <is>
          <t>ผลกราฟที่ได้แสดงว่าวิธีวิเคราะห์ไม่ได้มาตรฐานเนื่องจากความสัมพันธ์เชิงเส้นไม่ผ่านเกณฑ์</t>
        </is>
      </c>
      <c r="J72" s="185" t="inlineStr">
        <is>
          <t>3</t>
        </is>
      </c>
      <c r="K72" s="186" t="inlineStr">
        <is>
          <t>✅ คำตอบที่ถูกต้อง: ข้อ ค. แกนตั้ง (แกน Y) คืออัตราส่วนระหว่างพื้นที่ใต้พีคของสาร A ต่อสาร B
🎯 ทำไมข้อนี้ถึงถูก:
🎯 ทำไมข้อนี้ถึงถูก: ในการวิเคราะห์เชิงปริมาณด้วยวิธี Internal Standard (IS) กราฟเทียบมาตรฐาน (Calibration curve) จะพล็อตระหว่างความเข้มข้นของสารตัวอย่าง A บนแกนนอน (แกน X) กับอัตราส่วนพื้นที่ใต้พีคของตัวอย่างต่อสารมาตรฐานภายใน (Peak Area Ratio of A ต่อ B) บนแกนตั้ง (แกน Y) เพื่อชดเชยความผันแปรจากปริมาตรการฉีดและระบบเครื่องมือ
🔍 ข้ออื่นผิดเพราะอะไร:
• ข้อ ก.: ความเข้มข้นของสารมาตรฐานภายใน B จะต้องถูกควบคุมให้คงที่เท่ากันทุกหลอดตัวอย่าง จึงไม่ทำให้ความชันแปรเปลี่ยนในแต่ละจุด
• ข้อ ข.: จุดตัดแกนตั้ง (Y-intercept) ขึ้นกับสัญญาณรบกวนพื้นฐาน (Baseline noise) และความจำเพาะ ไม่ได้กำหนดโดยความเข้มข้นของ A
• ข้อ ง.: การใช้สารมาตรฐานภายในช่วยชดเชยข้อผิดพลาด ทำให้ความสัมพันธ์เชิงเส้นมีความแม่นยำสูงขึ้น ส่งผลให้ค่า R ยกกำลังสอง เข้าใกล้ 1.0000 มากยิ่งขึ้น
• ข้อ จ.: ค่าสัมประสิทธิ์การตัดสินใจ R ยกกำลังสอง = 0.9999 บ่งชี้ถึงความสัมพันธ์เชิงเส้น (Linearity) ที่ยอดเยี่ยมและผ่านเกณฑ์มาตรฐานอย่างสมบูรณ์</t>
        </is>
      </c>
      <c r="L72" s="186" t="n"/>
      <c r="M72" s="186" t="inlineStr">
        <is>
          <t>Chromatography</t>
        </is>
      </c>
      <c r="N72" s="186" t="inlineStr">
        <is>
          <t>System Suitability Testing</t>
        </is>
      </c>
      <c r="O72" s="185" t="inlineStr">
        <is>
          <t>Product</t>
        </is>
      </c>
      <c r="P72" s="186" t="inlineStr">
        <is>
          <t>[SOURCE: ข้อสอบจริง PLE CC1 (Product) ปี 2561 ข้อ 94]</t>
        </is>
      </c>
      <c r="Q72" s="185" t="inlineStr">
        <is>
          <t>ข้อสอบจริง</t>
        </is>
      </c>
      <c r="R72" s="185" t="inlineStr">
        <is>
          <t>2561</t>
        </is>
      </c>
      <c r="S72" s="185" t="n"/>
    </row>
    <row r="73" ht="13.2" customHeight="1" s="49">
      <c r="A73" s="185" t="n">
        <v>71</v>
      </c>
      <c r="B73" s="186" t="n"/>
      <c r="C73" s="186" t="inlineStr">
        <is>
          <t>จากภาพแผนผังการทำงานของระบบเครื่องมือวิเคราะห์ (ประกอบด้วย Solvent reservoirs, Degasser, High-pressure pump, Autosampler injector, Analytical column, และ UV/Vis Detector) เป็นการวิเคราะห์โดยใช้เครื่องมือชนิดใด</t>
        </is>
      </c>
      <c r="D73" s="186" t="inlineStr">
        <is>
          <t>cc1_product/image115.png</t>
        </is>
      </c>
      <c r="E73" s="186" t="inlineStr">
        <is>
          <t>High Performance Liquid Chromatography (HPLC)</t>
        </is>
      </c>
      <c r="F73" s="186" t="inlineStr">
        <is>
          <t>Gas chromatography (GC)</t>
        </is>
      </c>
      <c r="G73" s="186" t="inlineStr">
        <is>
          <t>Planar chromatography (TLC)</t>
        </is>
      </c>
      <c r="H73" s="186" t="inlineStr">
        <is>
          <t>Countercurrent chromatography</t>
        </is>
      </c>
      <c r="I73" s="186" t="inlineStr">
        <is>
          <t>Capillary electrophoresis</t>
        </is>
      </c>
      <c r="J73" s="185" t="inlineStr">
        <is>
          <t>1</t>
        </is>
      </c>
      <c r="K73" s="186" t="inlineStr">
        <is>
          <t>✅ คำตอบที่ถูกต้อง: ข้อ ก. High Performance Liquid Chromatography (HPLC)
🎯 ทำไมข้อนี้ถึงถูก:
🎯 ทำไมข้อนี้ถึงถูก: แผนภาพแสดงองค์ประกอบโครงสร้างมาตรฐานที่สมบูรณ์ของระบบ High Performance Liquid Chromatography (HPLC) ซึ่งประกอบด้วยขวดตัวทำละลายเฟสเคลื่อนที่ (Solvent reservoirs), เครื่องไล่ฟองอากาศ (Degasser), ปั๊มแรงดันสูง (High-pressure pump), ช่องฉีดสารตัวอย่าง (Autosampler/Injector), คอลัมน์แยกสาร (Analytical column) และตัวตรวจวัดสัญญาณ (UV/Vis Detector)
🔍 ข้ออื่นผิดเพราะอะไร:
• ข้อ ข.: Gas chromatography (GC) ต้องใช้ถังก๊าซพาหะ (Carrier gas cylinder), เตาอบคอลัมน์ (Column oven) และหัวฉีดที่ควบคุมความร้อน ไม่ใช้ปั๊มของเหลวแรงดันสูง
• ข้อ ค.: Planar chromatography (TLC) ใช้แผ่นแก้วหรืออะลูมิเนียมเคลือบตัวดูดซับในถังแก้ว Chamber ไม่ใช้ระบบท่อแรงดันและปั๊ม
• ข้อ ง.: Countercurrent chromatography ใช้ระบบการหมุนเหวี่ยงแยกสารระหว่างของเหลวสองเฟสโดยไม่มีคอลัมน์แบบ Solid packing
• ข้อ จ.: Capillary electrophoresis อาศัยการเคลื่อนที่ของประจุในสนามไฟฟ้าแรงสูงระดับหลายกิโลโวลต์ในหลอดคาปิลลารีแก้ว</t>
        </is>
      </c>
      <c r="L73" s="186" t="n"/>
      <c r="M73" s="186" t="inlineStr">
        <is>
          <t>Chromatography</t>
        </is>
      </c>
      <c r="N73" s="186" t="inlineStr">
        <is>
          <t>HPLC (Liquid Chromatography)</t>
        </is>
      </c>
      <c r="O73" s="185" t="inlineStr">
        <is>
          <t>Product</t>
        </is>
      </c>
      <c r="P73" s="186" t="inlineStr">
        <is>
          <t>[SOURCE: ข้อสอบจริง PLE CC1 (Product) ปี 2561 ข้อ 103]</t>
        </is>
      </c>
      <c r="Q73" s="185" t="inlineStr">
        <is>
          <t>ข้อสอบจริง</t>
        </is>
      </c>
      <c r="R73" s="185" t="inlineStr">
        <is>
          <t>2561</t>
        </is>
      </c>
      <c r="S73" s="185" t="n"/>
    </row>
    <row r="74" ht="13.2" customHeight="1" s="49">
      <c r="A74" s="185" t="n">
        <v>72</v>
      </c>
      <c r="B74" s="186" t="n"/>
      <c r="C74" s="186" t="inlineStr">
        <is>
          <t>จากข้อกำหนดในเภสัชตำรับ USP ทั่วไป หัวข้อ Chromatography &lt;621&gt; สำหรับการวิเคราะห์ยา Propylthiouracil: The liquid chromatograph is equipped with a 4.6-mm x 25-cm column that contains 5-um packing L1. Flow rate is about 1 mL per minute... The column efficiency is not less than 3500 theoretical plates; the tailing factor is not more than 2.0; and RSD is not more than 2.0% ข้อใดกล่าวไม่ถูกต้อง</t>
        </is>
      </c>
      <c r="D74" s="186" t="n"/>
      <c r="E74" s="186" t="inlineStr">
        <is>
          <t>ระบบโครมาโทกราฟีนี้เป็นแบบ Normal phase chromatography</t>
        </is>
      </c>
      <c r="F74" s="186" t="inlineStr">
        <is>
          <t>สามารถใช้ UV-Vis detector ในการตรวจวัดสัญญาณของตัวยาได้</t>
        </is>
      </c>
      <c r="G74" s="186" t="inlineStr">
        <is>
          <t>Stationary phase ของคอลัมน์คือ Octadecylsilane (C18)</t>
        </is>
      </c>
      <c r="H74" s="186" t="inlineStr">
        <is>
          <t>Tailing factor ใช้สำหรับประเมินความสมมาตรของพีคโครมาโทแกรม</t>
        </is>
      </c>
      <c r="I74" s="186" t="inlineStr">
        <is>
          <t>Column efficiency สามารถคำนวณได้จาก Retention time และ Peak width</t>
        </is>
      </c>
      <c r="J74" s="185" t="inlineStr">
        <is>
          <t>1</t>
        </is>
      </c>
      <c r="K74" s="186" t="inlineStr">
        <is>
          <t>✅ คำตอบที่ถูกต้อง: ข้อ ก. ระบบโครมาโทกราฟีนี้เป็นแบบ Normal phase chromatography
🎯 ทำไมข้อนี้ถึงถูก:
🎯 ทำไมข้อนี้ถึงถูก: ตามนิยามมาตรฐานของเภสัชตำรับ USP &lt;621&gt; Packing L1 คือ Octadecyl silane chemically bonded to porous silica (C18) ซึ่งเป็นเฟสคงที่ชนิดไม่มีขั้ว (Non-polar stationary phase) ทำงานร่วมกับเฟสเคลื่อนที่ที่มีขั้วสูง (Polar mobile phase) ซึ่งจัดเป็นระบบ Reversed-Phase Chromatography (RP-HPLC) ไม่ใช่ Normal-phase
🔍 ข้ออื่นผิดเพราะอะไร:
• ข้อ ข.: เป็นข้อความที่ถูกต้อง: Propylthiouracil มีวงแหวนไทโอยูราซิลที่เป็นโครโมฟอร์ดูดกลืนแสง UV ได้ดี จึงตรวจวัดด้วย UV-Vis detector ได้
• ข้อ ค.: เป็นข้อความที่ถูกต้อง: Packing L1 ในเภสัชตำรับ USP หมายถึง Octadecyl silane หรือ C18 column
• ข้อ ง.: เป็นข้อความที่ถูกต้อง: ค่า Tailing factor (T) ใช้ประเมินความสมมาตรของพีค โดยค่า T ไม่เกิน 2.0 ถือว่าพีคมีความสมมาตรยอมรับได้
• ข้อ จ.: เป็นข้อความที่ถูกต้อง: ประสิทธิภาพของคอลัมน์ (Theoretical plates: N) คำนวณได้จากสูตร N = 16(tR / W) ยกกำลังสอง ซึ่งสัมพันธ์กับ Retention time และความกว้างของพีค</t>
        </is>
      </c>
      <c r="L74" s="186" t="n"/>
      <c r="M74" s="186" t="inlineStr">
        <is>
          <t>Chromatography</t>
        </is>
      </c>
      <c r="N74" s="186" t="inlineStr">
        <is>
          <t>HPLC (Liquid Chromatography)</t>
        </is>
      </c>
      <c r="O74" s="185" t="inlineStr">
        <is>
          <t>Product</t>
        </is>
      </c>
      <c r="P74" s="186" t="inlineStr">
        <is>
          <t>[SOURCE: ข้อสอบจริง PLE CC1 (Product) ปี 2561 ข้อ 107]</t>
        </is>
      </c>
      <c r="Q74" s="185" t="inlineStr">
        <is>
          <t>ข้อสอบจริง</t>
        </is>
      </c>
      <c r="R74" s="185" t="inlineStr">
        <is>
          <t>2561</t>
        </is>
      </c>
      <c r="S74" s="185" t="n"/>
    </row>
    <row r="75" ht="13.2" customHeight="1" s="49">
      <c r="A75" s="185" t="n">
        <v>73</v>
      </c>
      <c r="B75" s="186" t="n"/>
      <c r="C75" s="186" t="inlineStr">
        <is>
          <t>116. ในการตรวจวิเคราะห์ยา Amitriptyline (มีค่า pKa ~9.4) ด้วยเทคนิค Reversed-Phase HPLC โดยใช้คอลัมน์ C18 (Octadecylsilane) และใช้เฟสเคลื่อนที่เดิมเป็น Acetonitrile : Buffer pH 2.5 ในอัตราส่วน 42 : 58 หากผู้ปฏิบัติงานปรับเปลี่ยนอัตราส่วนของเฟสเคลื่อนที่เป็น 60 : 40 จะส่งผลต่อระยะเวลาในการคงอยู่ของสารในคอลัมน์ (Retention Time: RT) อย่างไร</t>
        </is>
      </c>
      <c r="D75" s="186" t="n"/>
      <c r="E75" s="186" t="inlineStr">
        <is>
          <t>Retention time นานขึ้น เนื่องจากสัดส่วน Organic phase เพิ่มขึ้น ทำให้สารเกาะกับ Stationary phase ได้แน่นขึ้น</t>
        </is>
      </c>
      <c r="F75" s="186" t="inlineStr">
        <is>
          <t>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t>
        </is>
      </c>
      <c r="G75" s="186" t="inlineStr">
        <is>
          <t>Retention time ไม่เปลี่ยนแปลง เนื่องจากสารมีประจุเท่าเดิม</t>
        </is>
      </c>
      <c r="H75" s="186" t="inlineStr">
        <is>
          <t>Retention time นานขึ้น เนื่องจากบัฟเฟอร์ลดลงทำให้สารเปลี่ยนเป็นรูปไม่แตกตัว</t>
        </is>
      </c>
      <c r="I75" s="186" t="inlineStr">
        <is>
          <t>Retention time ลดลง แต่ความสามารถในการแยกสารคู่อื่นจะดีขึ้นเสมอ</t>
        </is>
      </c>
      <c r="J75" s="185" t="inlineStr">
        <is>
          <t>2</t>
        </is>
      </c>
      <c r="K75" s="186" t="inlineStr">
        <is>
          <t>✅ คำตอบที่ถูกต้อง: ข้อ ข. 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
🎯 ทำไมข้อนี้ถึงถูก:
🎯 ทำไมข้อนี้ถึงถูก: ในระบบ Reversed-Phase Chromatography (RP-HPLC) วัฏภาคคงที่ (C18) เป็นสารไม่มีขั้ว (Non-polar) และตัวทำละลายอินทรีย์ (เช่น Acetonitrile) ทำหน้าที่เป็น Strong solvent (มี Elution strength สูงกว่าน้ำหรือบัฟเฟอร์) เมื่อเพิ่มสัดส่วนของ Acetonitrile จาก 42% เป็น 60% ขั้วของเฟสเคลื่อนที่จะลดลง ทำให้ชะล้างสารสำคัญที่เป็น non-polar ออกมาจากคอลัมน์ได้ง่ายและรวดเร็วขึ้น ส่งผลให้ Retention Time (RT) ลดลงอย่างชัดเจน
🔍 ข้ออื่นผิดเพราะอะไร:
• ข้อ ก. ผิดหลัก RP-HPLC การเพิ่ม organic solvent จะทำให้ RT สั้นลงเสมอ ไม่ใช่ยาวขึ้น
• ข้อ ค. RT เปลี่ยนแปลงอย่างแน่นอนเมื่อเปลี่ยน mobile phase composition
• ข้อ ง. ที่ pH 2.5 (pH &lt;&lt; pKa 9.4) ยาเบส amitriptyline แตกตัวเป็นไอออนบวกเกือบ 100% อยู่แล้ว การลดบัฟเฟอร์ไม่ได้เปลี่ยนสถานะประจุของยา
• --</t>
        </is>
      </c>
      <c r="L75" s="186" t="n"/>
      <c r="M75" s="186" t="inlineStr">
        <is>
          <t>Chromatography</t>
        </is>
      </c>
      <c r="N75" s="186" t="inlineStr">
        <is>
          <t>HPLC (Liquid Chromatography)</t>
        </is>
      </c>
      <c r="O75" s="185" t="inlineStr">
        <is>
          <t>Product</t>
        </is>
      </c>
      <c r="P75" s="186" t="inlineStr">
        <is>
          <t>ข้อ 116 Mock RxCU83</t>
        </is>
      </c>
      <c r="Q75" s="185" t="inlineStr">
        <is>
          <t>ข้อสอบจำลอง</t>
        </is>
      </c>
      <c r="R75" s="185" t="inlineStr">
        <is>
          <t>Mock RxCU83 ชุดที่ 1</t>
        </is>
      </c>
      <c r="S75" s="185" t="n"/>
    </row>
    <row r="76" ht="13.2" customHeight="1" s="49">
      <c r="A76" s="185" t="n">
        <v>74</v>
      </c>
      <c r="B76" s="186" t="n"/>
      <c r="C76" s="186" t="inlineStr">
        <is>
          <t>125. ในการตรวจวิเคราะห์สารสลายตัวและสารปนเปื้อน (Related substances / Impurities) ของวัตถุดิบยา Acyclovir ด้วยเทคนิค HPLC กำหนดเกณฑ์มาตรฐานว่า ต้องพบ Guanine ไม่เกิน 2.0% และสารปนเปื้อนอื่นแต่ละตัวไม่เกิน 0.5% หากผลการทดสอบพบพื้นที่ใต้พีค (Peak Area) ของ Guanine = 500, Acyclovir = 19,300 และ Impurity อื่น = 200 (พื้นที่รวมทั้งหมด = 20,000) ผลการทดสอบนี้สรุปได้ตามข้อใด</t>
        </is>
      </c>
      <c r="D76" s="186" t="inlineStr">
        <is>
          <t>mock_rxcu83/page_31_Im4.jpg</t>
        </is>
      </c>
      <c r="E76" s="186" t="inlineStr">
        <is>
          <t>Guanine คิดเป็น 2.5% และ Impurity อื่นคิดเป็น 1.0% จึงสรุปว่า ไม่ผ่านเกณฑ์มาตรฐาน</t>
        </is>
      </c>
      <c r="F76" s="186" t="inlineStr">
        <is>
          <t>Guanine คิดเป็น 1.5% และ Impurity อื่นคิดเป็น 0.3% จึงสรุปว่า ผ่านเกณฑ์มาตรฐาน</t>
        </is>
      </c>
      <c r="G76" s="186" t="inlineStr">
        <is>
          <t>ผ่านเกณฑ์เฉพาะ Guanine แต่ตกเกณฑ์ Impurity อื่น</t>
        </is>
      </c>
      <c r="H76" s="186" t="inlineStr">
        <is>
          <t>ผ่านเกณฑ์ Impurity อื่น แต่ตกเกณฑ์ Guanine</t>
        </is>
      </c>
      <c r="I76" s="186" t="inlineStr">
        <is>
          <t>ไม่สามารถสรุปได้เนื่องจากต้องใช้วิธี Titration ยืนยัน</t>
        </is>
      </c>
      <c r="J76" s="185" t="inlineStr">
        <is>
          <t>1</t>
        </is>
      </c>
      <c r="K76" s="186" t="inlineStr">
        <is>
          <t>✅ คำตอบที่ถูกต้อง: ข้อ ก. Guanine คิดเป็น 2.5% และ Impurity อื่นคิดเป็น 1.0% จึงสรุปว่า ไม่ผ่านเกณฑ์มาตรฐาน
🎯 ทำไมข้อนี้ถึงถูก:
🎯 ทำไมข้อนี้ถึงถูก: การคำนวณร้อยละของพื้นที่ใต้พีค (% Area):
- พื้นที่ใต้พีครวมทั้งหมด = 500 + 19,300 + 200 = 20,000
- % Guanine = (500 / 20,000) × 100% = 2.5% (เกณฑ์กำหนดไม่เกิน 2.0% ดังนั้น 2.5% &gt; 2.0% ตกเกณฑ์)
- % Other Impurity = (200 / 20,000) × 100% = 1.0% (เกณฑ์กำหนดไม่เกิน 0.5% ดังนั้น 1.0% &gt; 0.5% ตกเกณฑ์)
เนื่องจากทั้งสองรายการมีค่าเกินกว่าเกณฑ์ขีดจำกัดสูงสุดที่ยอมรับได้ทั้งคู่ จึงสรุปว่า ไม่ผ่านเกณฑ์มาตรฐาน
🔍 ข้ออื่นผิดเพราะอะไร:
• ข้อ ข. ค. ง. คำนวณร้อยละผิดพลาด
• ข้อ จ. HPLC เป็นวิธีมาตรฐานอันดับหนึ่งตาม Pharmacopoeia ไม่จำเป็นต้องไทเทรตซ้ำ
• --</t>
        </is>
      </c>
      <c r="L76" s="186" t="n"/>
      <c r="M76" s="186" t="inlineStr">
        <is>
          <t>Chromatography</t>
        </is>
      </c>
      <c r="N76" s="186" t="inlineStr">
        <is>
          <t>HPLC (Liquid Chromatography)</t>
        </is>
      </c>
      <c r="O76" s="185" t="inlineStr">
        <is>
          <t>Product</t>
        </is>
      </c>
      <c r="P76" s="186" t="inlineStr">
        <is>
          <t>ข้อ 125 Mock RxCU83 | [RECONSTRUCTED: ปรับแต่งและเติมเต็มบริบทโจทย์เพื่อความสมบูรณ์]</t>
        </is>
      </c>
      <c r="Q76" s="185" t="inlineStr">
        <is>
          <t>ข้อสอบจำลอง</t>
        </is>
      </c>
      <c r="R76" s="185" t="inlineStr">
        <is>
          <t>Mock RxCU83 ชุดที่ 1</t>
        </is>
      </c>
      <c r="S76" s="185" t="n"/>
    </row>
    <row r="77" ht="13.2" customHeight="1" s="49">
      <c r="A77" s="185" t="n">
        <v>75</v>
      </c>
      <c r="B77" s="186" t="n"/>
      <c r="C77" s="186" t="inlineStr">
        <is>
          <t>82. จากโครงสร้างทางเคมีของตัวยาสำคัญดังกล่าว ซึ่งมีหมู่วงแหวนอะโรมาติกคอนจูเกต (Conjugated chromophore) และตรวจวิเคราะห์ด้วยเทคนิคโครมาโทกราฟีของเหลวสมรรถนะสูง ข้อใดกล่าวถูกต้องที่สุดเกี่ยวกับข้อกำหนดและการตรวจวิเคราะห์คุณภาพยาตามเภสัชตำรับ</t>
        </is>
      </c>
      <c r="D77" s="186" t="inlineStr">
        <is>
          <t>mock2_rxcu83/page_6_Im1.png</t>
        </is>
      </c>
      <c r="E77" s="186" t="inlineStr">
        <is>
          <t>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t>
        </is>
      </c>
      <c r="F77" s="186" t="inlineStr">
        <is>
          <t>ไม่สามารถใช้วิธี HPLC-UV ในการตรวจเอกลักษณ์ได้เนื่องจากไม่มีพันธะคู่</t>
        </is>
      </c>
      <c r="G77" s="186" t="inlineStr">
        <is>
          <t>การทดสอบการละลายของตัวยา (Dissolution testing) ต้องทดสอบแบบ Single time point เสมอในยาทุกรูปแบบ</t>
        </is>
      </c>
      <c r="H77" s="186" t="inlineStr">
        <is>
          <t>การตรวจวิเคราะห์ด้วย Reverse-Phase HPLC ใช้วัฏภาคคงที่ที่มีขั้วสูงกว่าวัฏภาคเคลื่อนที่</t>
        </is>
      </c>
      <c r="I77" s="186" t="inlineStr">
        <is>
          <t>เนื่องจากโมเลกุลมี Chiral center จึงไม่จำเป็นต้องควบคุมสเตอริโอไอโซเมอร์</t>
        </is>
      </c>
      <c r="J77" s="185" t="inlineStr">
        <is>
          <t>1</t>
        </is>
      </c>
      <c r="K77" s="186" t="inlineStr">
        <is>
          <t>✅ คำตอบที่ถูกต้อง: ข้อ ก. 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
🎯 ทำไมข้อนี้ถึงถูก:
🎯 ทำไมข้อนี้ถึงถูก: ตามข้อกำหนดมาตรฐานใน Pharmacopoeia (USP/BP) การทดสอบ Identification สามารถใช้เกณฑ์ว่า "ค่า Retention time ของพีคหลักในโครมาโทแกรมของสารละลายตัวอย่าง ต้องสอดคล้องกับค่า Retention time ของพีคหลักในสารละลายมาตรฐาน (Standard solution)" ที่ได้จากการทดสอบปริมาณตัวยาสำคัญ (Assay) ด้วยวิธี HPLC ได้อย่างเป็นทางการ
🔍 ข้ออื่นผิดเพราะอะไร:
• ข้อ ข. โครงสร้างมี Conjugated system ย่อมดูดกลืนแสง UV ได้ดี
• ข้อ ค. ยาที่มีการปลดปล่อยแบบควบคุม (Modified release) ต้องทดสอบ Multiple time points
• ข้อ ง. Reverse-Phase HPLC มีวัฏภาคคงที่ไม่มีขั้ว (Non-polar C8/C18) และวัฏภาคเคลื่อนที่มีขั้วสูงกว่า (Polar mobile phase)
• ข้อ จ. หากมี Chiral center จำเป็นต้องควบคุม Enantiomeric purity
• --</t>
        </is>
      </c>
      <c r="L77" s="186" t="n"/>
      <c r="M77" s="186" t="inlineStr">
        <is>
          <t>Titrations</t>
        </is>
      </c>
      <c r="N77" s="186" t="inlineStr">
        <is>
          <t>Method Validation &amp; System Suitability</t>
        </is>
      </c>
      <c r="O77" s="185" t="inlineStr">
        <is>
          <t>Product</t>
        </is>
      </c>
      <c r="P77" s="186" t="inlineStr">
        <is>
          <t>ข้อ 82 Mock RxCU83 ชุดที่ 2</t>
        </is>
      </c>
      <c r="Q77" s="185" t="inlineStr">
        <is>
          <t>ข้อสอบจำลอง</t>
        </is>
      </c>
      <c r="R77" s="185" t="inlineStr">
        <is>
          <t>Mock RxCU83 ชุดที่ 2</t>
        </is>
      </c>
      <c r="S77" s="185" t="n"/>
    </row>
    <row r="78" ht="13.2" customHeight="1" s="49">
      <c r="A78" s="185" t="n">
        <v>76</v>
      </c>
      <c r="B78" s="186" t="n"/>
      <c r="C78" s="186" t="inlineStr">
        <is>
          <t>จากภาพแสดงกลไกการแยกสารโดยคอลัมน์ที่มีประจุบวกหรือประจุลบบนผิว stationary phase และมีไอออนที่มีประจุตรงข้ามมาแย่งจับและชะหลุดออกมา แสดงถึงวิธีการวิเคราะห์ด้วยเทคนิคโครมาโทกราฟีแบบใด
&lt;img src="/PLE%20CC%20Quiz/images/quiz_cc1/quiz_cc1_p26_img2.png"&gt;</t>
        </is>
      </c>
      <c r="D78" s="186" t="n"/>
      <c r="E78" s="186" t="inlineStr">
        <is>
          <t>Adsorption chromatography</t>
        </is>
      </c>
      <c r="F78" s="186" t="inlineStr">
        <is>
          <t>Ion-exchange chromatography</t>
        </is>
      </c>
      <c r="G78" s="186" t="inlineStr">
        <is>
          <t>Size exclusion chromatography</t>
        </is>
      </c>
      <c r="H78" s="186" t="inlineStr">
        <is>
          <t>Affinity chromatography</t>
        </is>
      </c>
      <c r="I78" s="186" t="inlineStr">
        <is>
          <t>Partition chromatography</t>
        </is>
      </c>
      <c r="J78" s="185" t="inlineStr">
        <is>
          <t>2</t>
        </is>
      </c>
      <c r="K78" s="186" t="inlineStr">
        <is>
          <t>✅ คำตอบที่ถูกต้อง: ข้อ ข. Ion-exchange chromatography
🎯 ทำไมข้อนี้ถึงถูก:
กลไกการแยกที่อาศัยแรงดึงดูดทางไฟฟ้าสถิตระหว่างประจุของโมเลกุลตัวถูกละลายกับหมู่ฟังก์ชันที่มีประจุบน stationary phase และอาศัยการแลกเปลี่ยนไอออน (Exchange of counter-ions) จัดเป็น Ion-exchange chromatography
🔍 ข้ออื่นผิดเพราะอะไร:
• ข้อ ก. ผิด เพราะ Adsorption chromatography อาศัยแรงดึงดูดแบบ adsorption บนผิวของแข็ง
• ข้อ ค. ผิด เพราะ Size exclusion อาศัยการคัดขนาดโมเลกุลผ่านรูพรุนของเจล
• ข้อ ง. ผิด เพราะ Affinity chromatography อาศัยความจำเพาะทางชีวภาพ (Biological specific interaction เช่น Antigen-Antibody)
• ข้อ จ. ผิด เพราะ Partition chromatography อาศัยผลต่างของการกระจายตัวระหว่างสองวัฏภาคของเหลว</t>
        </is>
      </c>
      <c r="L78" s="186" t="inlineStr">
        <is>
          <t>Product</t>
        </is>
      </c>
      <c r="M78" s="186" t="inlineStr">
        <is>
          <t>Chromatography</t>
        </is>
      </c>
      <c r="N78" s="186" t="inlineStr">
        <is>
          <t>HPLC &amp; Column Chromatography</t>
        </is>
      </c>
      <c r="O78" s="185" t="inlineStr">
        <is>
          <t>Product</t>
        </is>
      </c>
      <c r="P78" s="186" t="inlineStr">
        <is>
          <t>รุ่น RxCU83</t>
        </is>
      </c>
      <c r="Q78" s="185" t="inlineStr">
        <is>
          <t>แบบฝึกหัด</t>
        </is>
      </c>
      <c r="R78" s="185" t="inlineStr">
        <is>
          <t>Quiz เตรียมสอบ CC1 RxCU83</t>
        </is>
      </c>
      <c r="S78" s="185" t="n"/>
    </row>
    <row r="79" ht="13.2" customHeight="1" s="49">
      <c r="A79" s="185" t="n">
        <v>77</v>
      </c>
      <c r="B79" s="186" t="n"/>
      <c r="C79" s="186" t="inlineStr">
        <is>
          <t>ในข้อกำหนดการตรวจวิเคราะห์หาปริมาณตัวยาสำคัญ (Assay) ของยาเม็ด Ezetimibe ด้วยเทคนิค High Performance Liquid Chromatography (HPLC) ตามเภสัชตำรับ USP ระบุเงื่อนไขโครมาโทกราฟีว่า Run time ต้องไม่น้อยกว่า 2.4 เท่าของค่า Retention time ของพีคตัวยาสำคัญ Ezetimibe (NLT 2.4 times the retention time of the ezetimibe peak) หากในการทดสอบพบว่าพีคของ Ezetimibe ปรากฏที่ Retention time เท่ากับ 5.0 นาที การวิเคราะห์นี้จะต้องกำหนดระยะเวลา Run time ไม่น้อยกว่ากี่นาที</t>
        </is>
      </c>
      <c r="D79" s="186" t="inlineStr">
        <is>
          <t>12.0 นาที</t>
        </is>
      </c>
      <c r="E79" s="186" t="inlineStr">
        <is>
          <t>12.0 นาที</t>
        </is>
      </c>
      <c r="F79" s="186" t="inlineStr">
        <is>
          <t>5.0 นาที</t>
        </is>
      </c>
      <c r="G79" s="186" t="inlineStr">
        <is>
          <t>8.0 นาที</t>
        </is>
      </c>
      <c r="H79" s="186" t="inlineStr">
        <is>
          <t>10.0 นาที</t>
        </is>
      </c>
      <c r="I79" s="186" t="inlineStr">
        <is>
          <t>2.4 นาที</t>
        </is>
      </c>
      <c r="J79" s="185" t="inlineStr">
        <is>
          <t>1</t>
        </is>
      </c>
      <c r="K79" s="186" t="inlineStr">
        <is>
          <t>✅ คำตอบที่ถูกต้อง: ข้อ ก. 12.0 นาที
🎯 ทำไมข้อนี้ถึงถูก:
🎯 ทำไมข้อนี้ถึงถูก: คำนวณตรงไปตรงมาตามข้อกำหนดเภสัชตำรับ: Run time &gt;= 2.4 x Retention time = 2.4 x 5.0 นาที = 12.0 นาที การกำหนดระยะเวลารันให้ยาวนานกว่าพีคตัวยาสำคัญอย่างน้อย 2.4 เท่า มีวัตถุประสงค์เพื่อชะล้างสารเจือปนที่ดูดซับแน่น (Late-eluting impurities) ออกจากคอลัมน์ให้หมด ป้องกันการรบกวนในการฉีดสารตัวอย่างครั้งถัดไป
🔍 ข้ออื่นผิดเพราะอะไร:
• ข้อ ข.: 5.0 นาที คือค่า Retention time ของพีค Ezetimibe หากหยุดรันทันทีจะไม่ครอบคลุมสารเจือปนที่ชะออกช้ากว่า
• ข้อ ค.: 8.0 นาที คิดจากตัวคูณเพียง 1.6 เท่า ต่ำกว่าข้อกำหนด USP
• ข้อ ง.: 10.0 นาที คิดจากตัวคูณเพียง 2.0 เท่า ต่ำกว่าข้อกำหนด USP
• ข้อ จ.: 2.4 นาที เป็นค่าตัวคูณของ Retention time ไม่ใช่ระยะเวลา Run time</t>
        </is>
      </c>
      <c r="L79" s="186" t="inlineStr">
        <is>
          <t>Intermediate</t>
        </is>
      </c>
      <c r="M79" s="186" t="inlineStr">
        <is>
          <t>Chromatography</t>
        </is>
      </c>
      <c r="N79" s="186" t="inlineStr">
        <is>
          <t>HPLC Run Time &amp; Chromatographic Parameters</t>
        </is>
      </c>
      <c r="O79" s="185" t="inlineStr">
        <is>
          <t>Product</t>
        </is>
      </c>
      <c r="P79" s="186" t="inlineStr">
        <is>
          <t>[RECONSTRUCTED: ปรับแต่งและเติมเต็มบริบทโจทย์/ตัวเลือกเพื่อความสมบูรณ์] ข้อสอบจริง PLE-CC1 ปี 2567 ข้อ 23</t>
        </is>
      </c>
      <c r="Q79" s="185" t="inlineStr">
        <is>
          <t>ข้อสอบจริง</t>
        </is>
      </c>
      <c r="R79" s="185" t="inlineStr">
        <is>
          <t>2567</t>
        </is>
      </c>
      <c r="S79" s="185" t="n"/>
    </row>
    <row r="80" ht="13.2" customHeight="1" s="49">
      <c r="A80" s="185" t="n">
        <v>78</v>
      </c>
      <c r="B80" s="186" t="inlineStr">
        <is>
          <t>ในการตรวจวิเคราะห์หาปริมาณตัวยาสำคัญ Omeprazole ด้วยเทคนิค HPLC โดยใช้วิธี Internal Standard Method:
• สารละลายมาตรฐาน (Standard solution): มีความเข้มข้นของ Omeprazole RS 4.0 mcg/mL ตรวจวัดพื้นที่ใต้พีค (AUC) ของ Omeprazole ได้ 400 mAU และ AUC ของ Internal standard ได้ 300 mAU
• สารละลายตัวอย่าง (Test solution): นำตัวอย่างเจือจางที่ความเข้มข้นระบุ 4.0 mcg/mL ตรวจวัด AUC ของ Omeprazole ได้ 380 mAU และ AUC ของ Internal standard ได้ 300 mAU</t>
        </is>
      </c>
      <c r="C80" s="186" t="inlineStr">
        <is>
          <t>ร้อยละของปริมาณตัวยาสำคัญที่ตรวจพบเทียบกับฉลาก (% Labeled amount หรือ % Assay) มีค่าเท่ากับเท่าใด</t>
        </is>
      </c>
      <c r="D80" s="186" t="n"/>
      <c r="E80" s="186" t="inlineStr">
        <is>
          <t>85.0%</t>
        </is>
      </c>
      <c r="F80" s="186" t="inlineStr">
        <is>
          <t>90.0%</t>
        </is>
      </c>
      <c r="G80" s="186" t="inlineStr">
        <is>
          <t>95.0%</t>
        </is>
      </c>
      <c r="H80" s="186" t="inlineStr">
        <is>
          <t>98.0%</t>
        </is>
      </c>
      <c r="I80" s="186" t="inlineStr">
        <is>
          <t>100.0%</t>
        </is>
      </c>
      <c r="J80" s="185" t="inlineStr">
        <is>
          <t>3</t>
        </is>
      </c>
      <c r="K80" s="186" t="inlineStr">
        <is>
          <t>✅ คำตอบที่ถูกต้อง: ข้อ ค. 95.0%
🎯 ทำไมข้อนี้ถึงถูก:
สูตรการคำนวณ HPLC โดยวิธี Internal Standard:
Response Ratio ของ Standard (R_std) = AUC_std / AUC_IS = 400 / 300 = 1.3333
Response Ratio ของ Sample (R_smp) = AUC_smp / AUC_IS = 380 / 300 = 1.2667
% Assay = (R_smp / R_std) x 100
% Assay = (1.2667 / 1.3333) x 100 = (380 / 400) x 100 = 95.0%
🔍 ข้ออื่นผิดเพราะอะไร:
• ข้อ ก. ข. ง. และ จ. ผิดเนื่องจากการคำนวณอัตราส่วนพีคผิดพลาด</t>
        </is>
      </c>
      <c r="L80" s="186" t="n"/>
      <c r="M80" s="186" t="inlineStr">
        <is>
          <t>Chromatography</t>
        </is>
      </c>
      <c r="N80" s="186" t="inlineStr">
        <is>
          <t>HPLC Quantitative Analysis (Internal Standard)</t>
        </is>
      </c>
      <c r="O80" s="185" t="inlineStr">
        <is>
          <t>Product</t>
        </is>
      </c>
      <c r="P80" s="186" t="inlineStr">
        <is>
          <t>ข้อสอบจริง PLE-CC1 ปี 2566 Day 1 ข้อ 72 [CASE_2566_GERD_01]</t>
        </is>
      </c>
      <c r="Q80" s="185" t="inlineStr">
        <is>
          <t>ข้อสอบจริง</t>
        </is>
      </c>
      <c r="R80" s="185" t="inlineStr">
        <is>
          <t>2566 Day 1</t>
        </is>
      </c>
      <c r="S80" s="185" t="inlineStr">
        <is>
          <t>CASE_2566_GERD_01</t>
        </is>
      </c>
    </row>
    <row r="81" ht="13.2" customHeight="1" s="49">
      <c r="A81" s="185" t="n">
        <v>79</v>
      </c>
      <c r="B81" s="186" t="inlineStr">
        <is>
          <t>จากการตรวจวิเคราะห์หาปริมาณยา Aspirin ในเภสัชตำรับ USP Monograph ด้วยเทคนิค Reversed-Phase HPLC:
• Mobile phase: Sodium 1-heptanesulfonate ในสารผสมระหว่าง Acetonitrile และน้ำ (15:85) ปรับค่า pH ด้วย Glacial acetic acid เป็น 3.4
• Diluent: Acetonitrile และ Formic acid (99:1)</t>
        </is>
      </c>
      <c r="C81" s="186" t="inlineStr">
        <is>
          <t>ข้อใดต่อไปนี้กล่าว 'ไม่ถูกต้อง' เกี่ยวกับระบบโครมาโทกราฟีนี้</t>
        </is>
      </c>
      <c r="D81" s="186" t="n"/>
      <c r="E81" s="186" t="inlineStr">
        <is>
          <t>Sodium 1-heptanesulfonate ทำหน้าที่เป็น Ion-pairing agent ช่วยเพิ่มการหน่วงเหนี่ยวของยาในคอลัมน์ C18</t>
        </is>
      </c>
      <c r="F81" s="186" t="inlineStr">
        <is>
          <t>Glacial acetic acid ทำหน้าที่ปรับค่า pH ของวัฏภาคเคลื่อนที่ให้อยู่ในสภาวะกรดเพื่อควบคุมการแตกตัวของ Aspirin</t>
        </is>
      </c>
      <c r="G81" s="186" t="inlineStr">
        <is>
          <t>การปรับ pH เป็น 3.4 ช่วยให้อะซิติลซาลิไซลิกคงตัวและลดการเกิดปฏิกิริยาไฮโดรไลซิสระหว่างการวิเคราะห์</t>
        </is>
      </c>
      <c r="H81" s="186" t="inlineStr">
        <is>
          <t>สารละลายบัฟเฟอร์ในสูตรตำรับวัฏภาคเคลื่อนที่นี้คือส่วนผสมของ Acetonitrile และน้ำบริสุทธิ์</t>
        </is>
      </c>
      <c r="I81" s="186" t="inlineStr">
        <is>
          <t>การตรวจวิเคราะห์นี้จัดเป็นการวิเคราะห์หาปริมาณตัวยาสำคัญด้วยเทคนิค Reversed-Phase Ion-Pair HPLC</t>
        </is>
      </c>
      <c r="J81" s="185" t="inlineStr">
        <is>
          <t>4</t>
        </is>
      </c>
      <c r="K81" s="186" t="inlineStr">
        <is>
          <t>✅ คำตอบที่ถูกต้อง: ข้อ ง. สารละลายบัฟเฟอร์ในสูตรตำรับวัฏภาคเคลื่อนที่นี้คือส่วนผสมของ Acetonitrile และน้ำบริสุทธิ์
🎯 ทำไมข้อนี้ถึงถูก:
Acetonitrile และน้ำบริสุทธิ์เป็นเพียงตัวทำละลายอินทรีย์และน้ำ (Organic modifier &amp; Aqueous phase) ไม่ใช่สารละลายบัฟเฟอร์ (Buffer) สารที่ทำหน้าที่ควบคุมค่า pH และเป็นระบบบัฟเฟอร์ในวัฏภาคเคลื่อนที่นี้คือ กรดอะซิติกเข้มข้น (Glacial acetic acid) ร่วมกับเกลือไอออนคู่ประกบ Sodium 1-heptanesulfonate
🔍 ข้ออื่นผิดเพราะอะไร:
• ข้อ ก. ถูกต้องแล้ว: Sodium 1-heptanesulfonate เป็นเกลือซัลโฟเนตประจุลบ ทำหน้าที่เป็น Ion-pairing agent สำหรับเทคนิค Ion-pair HPLC
• ข้อ ข. ถูกต้องแล้ว: กรดอะซิติกปรับ pH 3.4 ทำให้หมู่คาร์บอกซิลของแอสไพริน (pKa ประมาณ 3.5) อยู่ในรูปโมเลกุลไม่แตกตัว
• ข้อ ค. ถูกต้องแล้ว: สภาวะกรดอ่อนช่วยลดอัตราการเกิด Hydrolysis ของ Aspirin เป็น Salicylic acid
• ข้อ จ. ถูกต้องแล้ว: เป็นระบบ Ion-Pair Reversed-Phase Liquid Chromatography มาตรฐาน</t>
        </is>
      </c>
      <c r="L81" s="186" t="n"/>
      <c r="M81" s="186" t="inlineStr">
        <is>
          <t>Chromatography</t>
        </is>
      </c>
      <c r="N81" s="186" t="inlineStr">
        <is>
          <t>Ion-Pair HPLC &amp; Mobile Phase Buffers</t>
        </is>
      </c>
      <c r="O81" s="185" t="inlineStr">
        <is>
          <t>Product</t>
        </is>
      </c>
      <c r="P81" s="186" t="inlineStr">
        <is>
          <t>ข้อสอบจริง PLE-CC1 ปี 2566 Day 1 ข้อ 79 [CASE_2566_STROKE_01]</t>
        </is>
      </c>
      <c r="Q81" s="185" t="inlineStr">
        <is>
          <t>ข้อสอบจริง</t>
        </is>
      </c>
      <c r="R81" s="185" t="inlineStr">
        <is>
          <t>2566 Day 1</t>
        </is>
      </c>
      <c r="S81" s="185" t="inlineStr">
        <is>
          <t>CASE_2566_STROKE_01</t>
        </is>
      </c>
    </row>
    <row r="82" ht="13.2" customHeight="1" s="49">
      <c r="A82" s="185" t="n">
        <v>80</v>
      </c>
      <c r="B82" s="186" t="n"/>
      <c r="C82" s="186" t="inlineStr">
        <is>
          <t>ตามเกณฑ์มาตรฐานเภสัชตำรับสากล ในการตรวจวิเคราะห์หาปริมาณตัวยาสำคัญ (Assay) ของยาเม็ด Dolutegravir Sodium Tablets เทคนิคเครื่องมือวิเคราะห์ทางเคมีในข้อใดเป็นวิธีมาตรฐานที่ให้ความจำเพาะและความแม่นยำสูงสุด</t>
        </is>
      </c>
      <c r="D82" s="186" t="n"/>
      <c r="E82" s="186" t="inlineStr">
        <is>
          <t>UV-Visible Spectrophotometry</t>
        </is>
      </c>
      <c r="F82" s="186" t="inlineStr">
        <is>
          <t>Direct Acid-Base Titration</t>
        </is>
      </c>
      <c r="G82" s="186" t="inlineStr">
        <is>
          <t>Infrared Spectroscopy (FTIR)</t>
        </is>
      </c>
      <c r="H82" s="186" t="inlineStr">
        <is>
          <t>High-Performance Liquid Chromatography (Reversed-Phase HPLC)</t>
        </is>
      </c>
      <c r="I82" s="186" t="inlineStr">
        <is>
          <t>Nuclear Magnetic Resonance (NMR)</t>
        </is>
      </c>
      <c r="J82" s="185" t="inlineStr">
        <is>
          <t>4</t>
        </is>
      </c>
      <c r="K82" s="186" t="inlineStr">
        <is>
          <t>✅ คำตอบที่ถูกต้อง: ข้อ ง. High-Performance Liquid Chromatography (Reversed-Phase HPLC)
🎯 ทำไมข้อนี้ถึงถูก:
เภสัชตำรับสากล (USP และ International Pharmacopoeia) กำหนดให้ใช้เทคนิค Reversed-Phase HPLC ร่วมกับ UV/Vis Detector (หรือ Photodiode Array) เป็นวิธีมาตรฐานในการวิเคราะห์หาปริมาณ (Assay) และตรวจวัดสารสลายตัวที่เกี่ยวข้อง (Organic Impurities / Related substances) ของยาเม็ด Dolutegravir เนื่องจากสามารถแยกตัวยาสำคัญออกจากสารช่วยในตำรับและสารเสื่อมสภาพได้อย่างมีประสิทธิภาพและแม่นยำสูง
🔍 ข้ออื่นผิดเพราะอะไร:
• ข้อ ก. UV ธรรมดาไม่สามารถแยกพีคของสารสลายตัวและสารช่วยในตำรับได้
• ข้อ ข. การไทเทรตขาดความจำเพาะต่อตัวยาในรูปยาเม็ดผสม
• ข้อ ค. FTIR ใช้สำหรับการตรวจเอกลักษณ์ (Identification) ไม่ใช่วิธีมาตรฐานในการหาปริมาณ
• ข้อ จ. NMR ใช้ยืนยันโครงสร้าง ไม่ใช่วิธีประจำในการควบคุมคุณภาพรุ่นผลิต</t>
        </is>
      </c>
      <c r="L82" s="186" t="n"/>
      <c r="M82" s="186" t="inlineStr">
        <is>
          <t>Chromatography</t>
        </is>
      </c>
      <c r="N82" s="186" t="inlineStr">
        <is>
          <t>HPLC Assay of Antiretroviral Tablets</t>
        </is>
      </c>
      <c r="O82" s="185" t="inlineStr">
        <is>
          <t>Product</t>
        </is>
      </c>
      <c r="P82" s="186" t="inlineStr">
        <is>
          <t>ข้อสอบจริง PLE-CC1 ปี 2566 Day 1 ข้อ 85 [CASE_2566_HIV_01]</t>
        </is>
      </c>
      <c r="Q82" s="185" t="inlineStr">
        <is>
          <t>ข้อสอบจริง</t>
        </is>
      </c>
      <c r="R82" s="185" t="inlineStr">
        <is>
          <t>2566 Day 1</t>
        </is>
      </c>
      <c r="S82" s="185" t="n"/>
    </row>
    <row r="83" ht="13.2" customHeight="1" s="49">
      <c r="A83" s="185" t="n">
        <v>81</v>
      </c>
      <c r="B83" s="186" t="inlineStr">
        <is>
          <t>โครงสร้างทางเคมีของ Simvastatin แตกต่างจาก Lovastatin เพียงตำแหน่งเดียว คือ Simvastatin มีหมู่เมทิลเพิ่มขึ้นอีกหนึ่งหมู่ที่สายโซ่เอสเทอร์ด้านข้าง (2,2-dimethylbutyrate เทียบกับ 2-methylbutyrate ของ Lovastatin)</t>
        </is>
      </c>
      <c r="C83" s="186" t="inlineStr">
        <is>
          <t>เทคนิคเครื่องมือวิเคราะห์ทางเคมีในข้อใดมีความเหมาะสมและมีประสิทธิภาพสูงที่สุดในการแยกและวิเคราะห์สารทั้งสองชนิดนี้ออกจากกันในห้องปฏิบัติการ</t>
        </is>
      </c>
      <c r="D83" s="186" t="n"/>
      <c r="E83" s="186" t="inlineStr">
        <is>
          <t>UV-Visible Spectrophotometry</t>
        </is>
      </c>
      <c r="F83" s="186" t="inlineStr">
        <is>
          <t>Infrared Spectroscopy (IR)</t>
        </is>
      </c>
      <c r="G83" s="186" t="inlineStr">
        <is>
          <t>Reversed-Phase High-Performance Liquid Chromatography (RP-HPLC)</t>
        </is>
      </c>
      <c r="H83" s="186" t="inlineStr">
        <is>
          <t>Polarimetry</t>
        </is>
      </c>
      <c r="I83" s="186" t="inlineStr">
        <is>
          <t>Thin Layer Chromatography แบบธรรมดา</t>
        </is>
      </c>
      <c r="J83" s="185" t="inlineStr">
        <is>
          <t>3</t>
        </is>
      </c>
      <c r="K83" s="186" t="inlineStr">
        <is>
          <t>✅ คำตอบที่ถูกต้อง: ข้อ ค. Reversed-Phase High-Performance Liquid Chromatography (RP-HPLC)
🎯 ทำไมข้อนี้ถึงถูก:
Simvastatin และ Lovastatin มีโครงสร้างแกนหลัก (Hexahydronaphthalene ring และ Beta-hydroxy-lactone) และ Chromophore ที่เหมือนกันแทบทุกประการ จึงให้สเปกตรัม UV และ IR ที่ใกล้เคียงกันมาก แต่การที่ Simvastatin มีหมู่เมทิลเพิ่มขึ้นอีกหนึ่งหมู่ (-CH3) ทำให้มีความชอบไขมัน (Lipophilicity) สูงกว่า Lovastatin เล็กน้อย ส่งผลให้เกิดความแตกต่างของ Retention time เมื่อผ่านคอลัมน์ C18 ในระบบ Reversed-Phase HPLC จึงสามารถแยกพีคออกจากกันได้อย่างสมบูรณ์แบบและแม่นยำ
🔍 ข้ออื่นผิดเพราะอะไร:
• ข้อ ก. UV ให้ค่าการดูดกลืนแสงสูงสุดที่ความยาวคลื่นเท่ากัน (238 nm) ไม่สามารถแยกความแตกต่างได้
• ข้อ ข. IR สเปกตรัมมีความคล้ายคลึงกันมากจนยากต่อการแยกแยะสารผสม
• ข้อ ง. Polarimetry วัดค่าการหมุนแสงระนาบ ไม่สามารถแยกสารทั้งสองชนิดออกจากกันในตัวอย่างผสมได้</t>
        </is>
      </c>
      <c r="L83" s="186" t="n"/>
      <c r="M83" s="186" t="inlineStr">
        <is>
          <t>Chromatography</t>
        </is>
      </c>
      <c r="N83" s="186" t="inlineStr">
        <is>
          <t>HPLC Separation of Closely Related Statins</t>
        </is>
      </c>
      <c r="O83" s="185" t="inlineStr">
        <is>
          <t>Product</t>
        </is>
      </c>
      <c r="P83" s="186" t="inlineStr">
        <is>
          <t>ข้อสอบจริง PLE-CC1 ปี 2566 Day 1 ข้อ 105 [CASE_2566_LIPID_01]</t>
        </is>
      </c>
      <c r="Q83" s="185" t="inlineStr">
        <is>
          <t>ข้อสอบจริง</t>
        </is>
      </c>
      <c r="R83" s="185" t="inlineStr">
        <is>
          <t>2566 Day 1</t>
        </is>
      </c>
      <c r="S83" s="185" t="inlineStr">
        <is>
          <t>CASE_2566_LIPID_01</t>
        </is>
      </c>
    </row>
    <row r="84" ht="13.2" customHeight="1" s="49">
      <c r="A84" s="185" t="n">
        <v>82</v>
      </c>
      <c r="B84" s="186" t="inlineStr">
        <is>
          <t>การตรวจวิเคราะห์ทางห้องปฏิบัติการควบคุมคุณภาพยาที่ให้ผลการแสดงกราฟิกเป็น 'โครมาโทแกรม' (Chromatogram) ที่แสดงค่า Retention time บนแกนแนวนอน และค่า Response / Peak area (mAU) บนแกนแนวตั้ง</t>
        </is>
      </c>
      <c r="C84" s="186" t="inlineStr">
        <is>
          <t>จัดเป็นผลที่ได้จากเครื่องมือวิเคราะห์ทางเภสัชกรรมชนิดใด</t>
        </is>
      </c>
      <c r="D84" s="186" t="n"/>
      <c r="E84" s="186" t="inlineStr">
        <is>
          <t>Infrared Spectrophotometer (FTIR)</t>
        </is>
      </c>
      <c r="F84" s="186" t="inlineStr">
        <is>
          <t>UV-Visible Spectrophotometer</t>
        </is>
      </c>
      <c r="G84" s="186" t="inlineStr">
        <is>
          <t>Thin Layer Chromatography (TLC)</t>
        </is>
      </c>
      <c r="H84" s="186" t="inlineStr">
        <is>
          <t>High-Performance Liquid Chromatography (HPLC)</t>
        </is>
      </c>
      <c r="I84" s="186" t="inlineStr">
        <is>
          <t>Nuclear Magnetic Resonance Spectrometer (NMR)</t>
        </is>
      </c>
      <c r="J84" s="185" t="inlineStr">
        <is>
          <t>4</t>
        </is>
      </c>
      <c r="K84" s="186" t="inlineStr">
        <is>
          <t>✅ คำตอบที่ถูกต้อง: ข้อ ง. High-Performance Liquid Chromatography (HPLC)
🎯 ทำไมข้อนี้ถึงถูก:
กราฟที่แสดงผลระหว่างแกน X เป็นเวลาในการคงอยู่ของสารในคอลัมน์ (Retention time: tR ในหน่วยนาที) และแกน Y เป็นการตอบสนองของตัวตรวจวัด (Detector response / Absorbance ในหน่วย milli-Absorbance Units: mAU) ที่เกิดเป็นยอดพีค (Peaks) คือลักษณะเฉพาะของ โครมาโทแกรมจากเครื่อง HPLC (High-Performance Liquid Chromatography)
🔍 ข้ออื่นผิดเพราะอะไร:
• ข้อ ก. FTIR แสดงผลเป็นค่า % Transmittance เทียบกับ Wavenumber (cm-1)
• ข้อ ข. UV-Vis แสดงผลเป็นค่า Absorbance เทียบกับ Wavelength (nm)
• ข้อ ค. TLC แสดงผลเป็นแผ่นกระเบื้อง/แผ่นอะลูมิเนียมที่มีจุดคราบ (Spots) และค่า Rf
• ข้อ จ. NMR แสดงผลเป็นค่า Chemical shift (ppm)</t>
        </is>
      </c>
      <c r="L84" s="186" t="n"/>
      <c r="M84" s="186" t="inlineStr">
        <is>
          <t>Chromatography</t>
        </is>
      </c>
      <c r="N84" s="186" t="inlineStr">
        <is>
          <t>HPLC Chromatogram Interpretation &amp; Parameters</t>
        </is>
      </c>
      <c r="O84" s="185" t="inlineStr">
        <is>
          <t>Product</t>
        </is>
      </c>
      <c r="P84" s="186" t="inlineStr">
        <is>
          <t>ข้อสอบจริง PLE-CC1 ปี 2566 Day 1 ข้อ 111 [CASE_2566_HCTZ_01]</t>
        </is>
      </c>
      <c r="Q84" s="185" t="inlineStr">
        <is>
          <t>ข้อสอบจริง</t>
        </is>
      </c>
      <c r="R84" s="185" t="inlineStr">
        <is>
          <t>2566 Day 1</t>
        </is>
      </c>
      <c r="S84" s="185" t="inlineStr">
        <is>
          <t>CASE_2566_HCTZ_01</t>
        </is>
      </c>
    </row>
    <row r="85" ht="13.2" customHeight="1" s="49">
      <c r="A85" s="185" t="n">
        <v>83</v>
      </c>
      <c r="B85" s="186" t="inlineStr">
        <is>
          <t>ผู้ป่วยหญิงไทยอายุ 35 ปี ได้รับการวินิจฉัยเป็น Panic Disorder with Agoraphobia และแพทย์ต้องการสั่งใช้ยากลุ่ม Benzodiazepines เพื่อบรรเทาอาการตื่นตระหนกเฉียบพลันในระยะสั้น</t>
        </is>
      </c>
      <c r="C85" s="186" t="inlineStr">
        <is>
          <t>เภสัชตำรับ USP กำหนดให้การทดสอบการพิสูจน์เอกลักษณ์ (Identification test) ของยาเม็ด Diazepam tablets ด้วยวิธี HPLC พิจารณาเปรียบเทียบพารามิเตอร์ใดระหว่างสารละลายตัวอย่างและสารละลายมาตรฐาน Diazepam RS</t>
        </is>
      </c>
      <c r="D85" s="186" t="n"/>
      <c r="E85" s="186" t="inlineStr">
        <is>
          <t>Wavelength of maximum absorbance (lambda max)</t>
        </is>
      </c>
      <c r="F85" s="186" t="inlineStr">
        <is>
          <t>Area under the chromatographic peak (Peak area / AUC)</t>
        </is>
      </c>
      <c r="G85" s="186" t="inlineStr">
        <is>
          <t>Retention time (tR)</t>
        </is>
      </c>
      <c r="H85" s="186" t="inlineStr">
        <is>
          <t>Concentration of Diazepam</t>
        </is>
      </c>
      <c r="I85" s="186" t="inlineStr">
        <is>
          <t>Relative standard deviation (%RSD)</t>
        </is>
      </c>
      <c r="J85" s="185" t="inlineStr">
        <is>
          <t>3</t>
        </is>
      </c>
      <c r="K85" s="186" t="inlineStr">
        <is>
          <t>✅ คำตอบที่ถูกต้อง: ข้อ ค. Retention time (tR)
🎯 ทำไมข้อนี้ถึงถูก:
ตามเภสัชตำรับ USP และหลักการวิเคราะห์ทางโครมาโทกราฟี (HPLC) การพิสูจน์เอกลักษณ์ (Identification test) ของสารตัวอย่าง ทำได้โดยการเปรียบเทียบเวลาที่สารเคลื่อนที่ผ่านคอลัมน์จนกระทั่งตรวจพบที่ตัวตรวจวัด นั่นคือ Retention time (tR) ของพีคหลักในโครมาโทแกรมของสารละลายตัวอย่าง (Assay preparation) จะต้องตรงกันและสอดคล้อง (Concordant) กับ Retention time ของสารละลายมาตรฐาน (Standard preparation)
🔍 ข้ออื่นผิดเพราะอะไร:
• ข้อ ก. ผิดเพราะ Lambda max เป็นพารามิเตอร์ของการทดสอบเอกลักษณ์ด้วยเทคนิค UV-Vis Spectrophotometry ไม่ใช่ HPLC
• ข้อ ข. และ ง. ผิดเพราะ Peak area (AUC) และความเข้มข้น ใช้สำหรับการวิเคราะห์เชิงปริมาณเพื่อหาปริมาณตัวยาสำคัญ (Assay / Quantitative analysis) ไม่ใช่การตรวจเอกลักษณ์
• ข้อ จ. ผิดเพราะ %RSD เป็นพารามิเตอร์ที่ใช้ประเมินความเที่ยงและความเหมาะสมของระบบ (System suitability / Precision) ไม่ใช่การตรวจเอกลักษณ์</t>
        </is>
      </c>
      <c r="L85" s="186" t="n"/>
      <c r="M85" s="186" t="inlineStr">
        <is>
          <t>Chromatography</t>
        </is>
      </c>
      <c r="N85" s="186" t="inlineStr">
        <is>
          <t>HPLC Identification &amp; Retention Time Monograph</t>
        </is>
      </c>
      <c r="O85" s="185" t="inlineStr">
        <is>
          <t>Product</t>
        </is>
      </c>
      <c r="P85" s="186" t="inlineStr">
        <is>
          <t>ข้อสอบจริง PLE-CC1 ปี 2566 Day 2 ข้อ 16 [CASE_2566_PANIC_01]</t>
        </is>
      </c>
      <c r="Q85" s="185" t="inlineStr">
        <is>
          <t>ข้อสอบจริง</t>
        </is>
      </c>
      <c r="R85" s="185" t="inlineStr">
        <is>
          <t>2566 Day 2</t>
        </is>
      </c>
      <c r="S85" s="185" t="inlineStr">
        <is>
          <t>CASE_2566_PANIC_01</t>
        </is>
      </c>
    </row>
    <row r="86" ht="13.2" customHeight="1" s="49">
      <c r="A86" s="185" t="n">
        <v>84</v>
      </c>
      <c r="B86" s="186" t="inlineStr">
        <is>
          <t>สูตรตำรับผงเกลือแร่โออาร์เอส (Oral Rehydration Salts: ORS) ประกอบด้วย: Glucose (Dextrose), Sodium chloride, Potassium chloride และ Trisodium citrate dihydrate</t>
        </is>
      </c>
      <c r="C86" s="186" t="inlineStr">
        <is>
          <t>ในการตรวจวิเคราะห์หาปริมาณน้ำตาลกลูโคส (Glucose) ในตำรับ ORS ตามมาตรฐานเภสัชตำรับสากล ควรเลือกใช้เทคนิคการวิเคราะห์ในข้อใด</t>
        </is>
      </c>
      <c r="D86" s="186" t="n"/>
      <c r="E86" s="186" t="inlineStr">
        <is>
          <t>UV-Visible Spectrophotometry ที่ความยาวคลื่น 254 nm</t>
        </is>
      </c>
      <c r="F86" s="186" t="inlineStr">
        <is>
          <t>High-Performance Liquid Chromatography (HPLC) ร่วมกับ Refractive Index Detector (RID)</t>
        </is>
      </c>
      <c r="G86" s="186" t="inlineStr">
        <is>
          <t>Atomic Absorption Spectroscopy (AAS)</t>
        </is>
      </c>
      <c r="H86" s="186" t="inlineStr">
        <is>
          <t>Non-aqueous acid-base titration</t>
        </is>
      </c>
      <c r="I86" s="186" t="inlineStr">
        <is>
          <t>Gas Chromatography ร่วมกับ Flame Ionization Detector (GC-FID) โดยไม่ผ่านการอนุพันธ์เคมี</t>
        </is>
      </c>
      <c r="J86" s="185" t="inlineStr">
        <is>
          <t>2</t>
        </is>
      </c>
      <c r="K86" s="186" t="inlineStr">
        <is>
          <t>✅ คำตอบที่ถูกต้อง: ข้อ ข. High-Performance Liquid Chromatography (HPLC) ร่วมกับ Refractive Index Detector (RID)
🎯 ทำไมข้อนี้ถึงถูก:
น้ำตาลกลูโคส (Glucose) เป็นโมเลกุลที่ ไม่มีหมู่โครโมฟอร์ (Chromophore-lacking compound) ที่สามารถดูดกลืนแสง UV ได้ ดังนั้นการวิเคราะห์หาปริมาณกลูโคสในตำรับ ORS ตามเภสัชตำรับ USP และ BP จึงใช้วิธี HPLC โดยใช้คอลัมน์ Amino หรือ Ion-exchange และตรวจวัดด้วย Refractive Index Detector (RID) ซึ่งวัดการเปลี่ยนแปลงดัชนีหักเหของแสงตามความเข้มข้นของน้ำตาล หรือใช้ Polarimetry
🔍 ข้ออื่นผิดเพราะอะไร:
• ข้อ ก. กลูโคสไม่มี Conjugated double bond หรือ Chromophore จึงไม่ดูดกลืนแสง UV ที่ 254 nm
• ข้อ ค. AAS ใช้ตรวจวิเคราะห์หาปริมาณโลหะและไอออนบวก (Na+, K+) ไม่ใช่น้ำตาล
• ข้อ ง. การไทเทรตกรด-ด่างไม่สามารถใช้วิเคราะห์น้ำตาลกลูโคสที่เป็นกลางได้
• ข้อ จ. น้ำตาลกลูโคสมีจุดเดือดสูง ไม่ระเหย จึงไม่สามารถนำเข้าเครื่อง GC ได้โดยตรงโดยไม่ทำ Derivatization</t>
        </is>
      </c>
      <c r="L86" s="186" t="n"/>
      <c r="M86" s="186" t="inlineStr">
        <is>
          <t>Chromatography</t>
        </is>
      </c>
      <c r="N86" s="186" t="inlineStr">
        <is>
          <t>Sugar Analysis &amp; HPLC Refractive Index Detection</t>
        </is>
      </c>
      <c r="O86" s="185" t="inlineStr">
        <is>
          <t>Product</t>
        </is>
      </c>
      <c r="P86" s="186" t="inlineStr">
        <is>
          <t>ข้อสอบจริง PLE-CC1 ปี 2566 Day 2 ข้อ 75 [CASE_2566_ORS_01]</t>
        </is>
      </c>
      <c r="Q86" s="185" t="inlineStr">
        <is>
          <t>ข้อสอบจริง</t>
        </is>
      </c>
      <c r="R86" s="185" t="inlineStr">
        <is>
          <t>2566 Day 2</t>
        </is>
      </c>
      <c r="S86" s="185" t="inlineStr">
        <is>
          <t>CASE_2566_ORS_01</t>
        </is>
      </c>
    </row>
    <row r="87" ht="13.2" customHeight="1" s="49">
      <c r="A87" s="185" t="n">
        <v>85</v>
      </c>
      <c r="B87" s="186" t="inlineStr">
        <is>
          <t>ในการตรวจวิเคราะห์ยา Methotrexate วัตถุดิบหรือยาสำเร็จรูปด้วยเทคนิค HPLC โครมาโทแกรมแสดงพีคหลักของ Methotrexate และมีพีคขนาดเล็กๆ (ระบุเป็นพีค J และ พีค N) ปรากฏแยกออกมาอย่างชัดเจน</t>
        </is>
      </c>
      <c r="C87" s="186" t="inlineStr">
        <is>
          <t>การตรวจวัดและคำนวณพื้นที่ใต้พีคขนาดเล็ก J และ N ดังกล่าว มีวัตถุประสงค์เพื่อประเมินคุณภาพหัวข้อใดตามเภสัชตำรับ</t>
        </is>
      </c>
      <c r="D87" s="186" t="n"/>
      <c r="E87" s="186" t="inlineStr">
        <is>
          <t>การหาปริมาณตัวยาสำคัญ (Assay)</t>
        </is>
      </c>
      <c r="F87" s="186" t="inlineStr">
        <is>
          <t>การตรวจหาโลหะหนักปนเปื้อน (Heavy metals test)</t>
        </is>
      </c>
      <c r="G87" s="186" t="inlineStr">
        <is>
          <t>การตรวจพิสูจน์เอกลักษณ์ทางเคมี (Identification)</t>
        </is>
      </c>
      <c r="H87" s="186" t="inlineStr">
        <is>
          <t>การตรวจหาสารปนเปื้อนและสารสลายตัวที่เกี่ยวเนื่อง (Organic impurities / Related substances)</t>
        </is>
      </c>
      <c r="I87" s="186" t="inlineStr">
        <is>
          <t>การตรวจหาปริมาณน้ำในตัวอย่าง (Water determination)</t>
        </is>
      </c>
      <c r="J87" s="185" t="inlineStr">
        <is>
          <t>4</t>
        </is>
      </c>
      <c r="K87" s="186" t="inlineStr">
        <is>
          <t>✅ คำตอบที่ถูกต้อง: ข้อ ง. การตรวจหาสารปนเปื้อนและสารสลายตัวที่เกี่ยวเนื่อง (Organic impurities / Related substances)
🎯 ทำไมข้อนี้ถึงถูก:
ในการวิเคราะห์ยาด้วย HPLC พีคเล็กๆ ที่แยกตัวออกจากพีคหลักของตัวยาสำคัญ (Main drug peak) จัดเป็น สารอินทรีย์ปนเปื้อนหรือสารสลายตัวที่เกี่ยวเนื่อง (Organic impurities / Related substances / Degradation products) เช่น Methotrexate related compound A, C หรือกรดโฟลิกที่ปนเปื้อนมา เภสัชตำรับกำหนดเกณฑ์จำกัด (Impurity limits) โดยคำนวณร้อยละของพื้นที่พีคสิ่งแปลกปลอมแต่ละตัวและพื้นที่รวมเทียบกับพีคหลัก เพื่อรับรองความบริสุทธิ์และความปลอดภัยของยา
🔍 ข้ออื่นผิดเพราะอะไร:
• ข้อ ก. Assay คำนวณจากพื้นที่ใต้พีคหลักของตัวยาสำคัญ
• ข้อ ข. Heavy metals ตรวจด้วยเทคนิคทางเคมีเปรียบเทียบสีหรือเครื่อง ICP-MS / AAS
• ข้อ ค. Identification พิจารณาเฉพาะ Retention time ของพีคหลัก
• ข้อ จ. Water determination ตรวจด้วยวิธี Karl Fischer titration หรือ Loss on drying</t>
        </is>
      </c>
      <c r="L87" s="186" t="n"/>
      <c r="M87" s="186" t="inlineStr">
        <is>
          <t>Chromatography</t>
        </is>
      </c>
      <c r="N87" s="186" t="inlineStr">
        <is>
          <t>Related Substances &amp; Organic Impurities HPLC Analysis</t>
        </is>
      </c>
      <c r="O87" s="185" t="inlineStr">
        <is>
          <t>Product</t>
        </is>
      </c>
      <c r="P87" s="186" t="inlineStr">
        <is>
          <t>ข้อสอบจริง PLE-CC1 ปี 2566 Day 2 ข้อ 92 [CASE_2566_RA_01]</t>
        </is>
      </c>
      <c r="Q87" s="185" t="inlineStr">
        <is>
          <t>ข้อสอบจริง</t>
        </is>
      </c>
      <c r="R87" s="185" t="inlineStr">
        <is>
          <t>2566 Day 2</t>
        </is>
      </c>
      <c r="S87" s="185" t="inlineStr">
        <is>
          <t>CASE_2566_RA_01</t>
        </is>
      </c>
    </row>
    <row r="88" ht="13.2" customHeight="1" s="49">
      <c r="A88" s="185" t="n">
        <v>86</v>
      </c>
      <c r="B88" s="186" t="inlineStr">
        <is>
          <t>ในการควบคุมคุณภาพยาแผนปัจจุบันตามมาตรฐานเภสัชตำรับสากล (USP/BP/EP)</t>
        </is>
      </c>
      <c r="C88" s="186" t="inlineStr">
        <is>
          <t>เทคนิคเครื่องมือวิเคราะห์ในข้อใด เป็นวิธีมาตรฐานสากลที่นิยมใช้มากที่สุดในการตรวจแยกและหาปริมาณสารปนเปื้อนและสารสลายตัว (Related substances / Impurities)</t>
        </is>
      </c>
      <c r="D88" s="186" t="n"/>
      <c r="E88" s="186" t="inlineStr">
        <is>
          <t>UV-Visible Spectrophotometry</t>
        </is>
      </c>
      <c r="F88" s="186" t="inlineStr">
        <is>
          <t>High-Performance Liquid Chromatography (HPLC)</t>
        </is>
      </c>
      <c r="G88" s="186" t="inlineStr">
        <is>
          <t>Potentiometric Titration</t>
        </is>
      </c>
      <c r="H88" s="186" t="inlineStr">
        <is>
          <t>Nuclear Magnetic Resonance Spectroscopy (NMR)</t>
        </is>
      </c>
      <c r="I88" s="186" t="inlineStr">
        <is>
          <t>Infrared Spectroscopy (FTIR)</t>
        </is>
      </c>
      <c r="J88" s="185" t="inlineStr">
        <is>
          <t>2</t>
        </is>
      </c>
      <c r="K88" s="186" t="inlineStr">
        <is>
          <t>✅ คำตอบที่ถูกต้อง: ข้อ ข. High-Performance Liquid Chromatography (HPLC)
🎯 ทำไมข้อนี้ถึงถูก:
HPLC (High-Performance Liquid Chromatography) เป็นเทคนิคมาตรฐานระดับ Gold standard ที่ระบุไว้ในเภสัชตำรับสากลสำหรับการตรวจวิเคราะห์ Organic impurities / Related substances เนื่องจากมีความสามารถในการแยกสารที่มีโครงสร้างคล้ายคลึงกัน (High chromatographic resolution) มีความไวสูง (High sensitivity) ในการตรวจวัดสารปริมาณน้อยระดับ trace levels (0.05 - 0.1%) และสามารถวิเคราะห์เชิงปริมาณได้อย่างแม่นยำ
🔍 ข้ออื่นผิดเพราะอะไร:
• ข้อ ก. UV-Vis ไม่สามารถแยกสารปนเปื้อนออกจากตัวยาหลักได้หากสเปกตรัมการดูดกลืนแสงซ้อนทับกัน
• ข้อ ค. การไทเทรตวัดปริมาณรวมของสาร ไม่สามารถแยกชนิดสิ่งเจือปนได้
• ข้อ ง. และ จ. NMR และ FTIR ใช้สำหรับพิสูจน์โครงสร้างทางเคมี (Structure elucidation/Identification) ไม่ใช่วิธีรูทีนสำหรับ Impurity profiling ในเภสัชตำรับ</t>
        </is>
      </c>
      <c r="L88" s="186" t="n"/>
      <c r="M88" s="186" t="inlineStr">
        <is>
          <t>Chromatography</t>
        </is>
      </c>
      <c r="N88" s="186" t="inlineStr">
        <is>
          <t>Chromatographic Separation &amp; Impurity Profiling Standards</t>
        </is>
      </c>
      <c r="O88" s="185" t="inlineStr">
        <is>
          <t>Product</t>
        </is>
      </c>
      <c r="P88" s="186" t="inlineStr">
        <is>
          <t>ข้อสอบจริง PLE-CC1 ปี 2566 Day 2 ข้อ 93 [CASE_2566_RA_01]</t>
        </is>
      </c>
      <c r="Q88" s="185" t="inlineStr">
        <is>
          <t>ข้อสอบจริง</t>
        </is>
      </c>
      <c r="R88" s="185" t="inlineStr">
        <is>
          <t>2566 Day 2</t>
        </is>
      </c>
      <c r="S88" s="185" t="inlineStr">
        <is>
          <t>CASE_2566_RA_01</t>
        </is>
      </c>
    </row>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U80"/>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ข้อใดเป็นเทคนิคที่เหมาะสมในการพิสูจน์ chirality อัตลักษณ์ของวัตถุดิบยา Paclitaxel</t>
        </is>
      </c>
      <c r="D3" s="186" t="n"/>
      <c r="E3" s="186" t="inlineStr">
        <is>
          <t>NIR (near infrared spectroscopy)</t>
        </is>
      </c>
      <c r="F3" s="186" t="inlineStr">
        <is>
          <t>Karl Fischer titration</t>
        </is>
      </c>
      <c r="G3" s="186" t="inlineStr">
        <is>
          <t>Polarimeter</t>
        </is>
      </c>
      <c r="H3" s="186" t="inlineStr">
        <is>
          <t>Refractometer</t>
        </is>
      </c>
      <c r="I3" s="188" t="inlineStr">
        <is>
          <t>Mass spectrometry</t>
        </is>
      </c>
      <c r="J3" s="185" t="inlineStr">
        <is>
          <t>3</t>
        </is>
      </c>
      <c r="K3" s="186" t="inlineStr">
        <is>
          <t>✅ คำตอบที่ถูกต้อง: ข้อ ค. Polarimeter
🎯 ทำไมข้อนี้ถึงถูก: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t>
        </is>
      </c>
      <c r="L3" s="186" t="inlineStr">
        <is>
          <t>Optical Rotation &amp; Chirality</t>
        </is>
      </c>
      <c r="M3" s="186" t="inlineStr">
        <is>
          <t>Spectroscopy &amp; Optics</t>
        </is>
      </c>
      <c r="N3" s="186" t="inlineStr">
        <is>
          <t>Infrared (IR) Spectroscopy</t>
        </is>
      </c>
      <c r="O3" s="185" t="inlineStr">
        <is>
          <t>Product</t>
        </is>
      </c>
      <c r="P3" s="186" t="inlineStr">
        <is>
          <t>แบบฝึกหัด PLE-CC 1 ข้อ 74</t>
        </is>
      </c>
      <c r="Q3" s="185" t="inlineStr">
        <is>
          <t>แบบฝึกหัด</t>
        </is>
      </c>
      <c r="R3" s="185" t="inlineStr">
        <is>
          <t>เล่มม่วง</t>
        </is>
      </c>
      <c r="S3" s="185" t="n"/>
    </row>
    <row r="4" ht="24" customHeight="1" s="49">
      <c r="A4" s="187" t="n">
        <v>2</v>
      </c>
      <c r="B4" s="186" t="n"/>
      <c r="C4" s="186"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D4" s="186" t="n"/>
      <c r="E4" s="186" t="inlineStr">
        <is>
          <t>Functional group (หมู่ฟังก์ชันในโมเลกุล)</t>
        </is>
      </c>
      <c r="F4" s="186" t="inlineStr">
        <is>
          <t>Electrospray Ionization Mass (m/z)</t>
        </is>
      </c>
      <c r="G4" s="186" t="inlineStr">
        <is>
          <t>Optical Rotation via Polarimeter</t>
        </is>
      </c>
      <c r="H4" s="186" t="inlineStr">
        <is>
          <t>Refractive Index via Abbe Refractometer</t>
        </is>
      </c>
      <c r="I4" s="188" t="inlineStr">
        <is>
          <t>Melting point and thermal behavior</t>
        </is>
      </c>
      <c r="J4" s="185" t="inlineStr">
        <is>
          <t>1</t>
        </is>
      </c>
      <c r="K4" s="186" t="inlineStr">
        <is>
          <t>✅ คำตอบที่ถูกต้อง: ข้อ ก. Functional group (หมู่ฟังก์ชันในโมเลกุล)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t>
        </is>
      </c>
      <c r="L4" s="186" t="inlineStr">
        <is>
          <t>Infrared (IR) Spectroscopy</t>
        </is>
      </c>
      <c r="M4" s="186" t="inlineStr">
        <is>
          <t>Spectroscopy &amp; Optics</t>
        </is>
      </c>
      <c r="N4" s="186" t="inlineStr">
        <is>
          <t>Infrared (IR) Spectroscopy</t>
        </is>
      </c>
      <c r="O4" s="185" t="inlineStr">
        <is>
          <t>Product</t>
        </is>
      </c>
      <c r="P4" s="186" t="inlineStr">
        <is>
          <t>PLE-CC1 ปี 2566 Day 1 ข้อ 29</t>
        </is>
      </c>
      <c r="Q4" s="185" t="inlineStr">
        <is>
          <t>ข้อสอบจริง</t>
        </is>
      </c>
      <c r="R4" s="185" t="inlineStr">
        <is>
          <t>2566</t>
        </is>
      </c>
      <c r="S4" s="185" t="n"/>
    </row>
    <row r="5" ht="24" customHeight="1" s="49">
      <c r="A5" s="187" t="n">
        <v>3</v>
      </c>
      <c r="B5" s="186" t="n"/>
      <c r="C5" s="186"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D5" s="186" t="n"/>
      <c r="E5" s="186" t="inlineStr">
        <is>
          <t>Inductively Coupled Plasma Spectroscopy (ICP-MS หรือ ICP-OES)</t>
        </is>
      </c>
      <c r="F5" s="186" t="inlineStr">
        <is>
          <t>Fourier Transform Infrared Spectroscopy (FT-IR)</t>
        </is>
      </c>
      <c r="G5" s="186" t="inlineStr">
        <is>
          <t>UV-Vis Spectrophotometry</t>
        </is>
      </c>
      <c r="H5" s="186" t="inlineStr">
        <is>
          <t>Refractive Index via Abbe Refractometer</t>
        </is>
      </c>
      <c r="I5" s="188" t="inlineStr">
        <is>
          <t>Differential Scanning Calorimetry (DSC)</t>
        </is>
      </c>
      <c r="J5" s="185" t="inlineStr">
        <is>
          <t>1</t>
        </is>
      </c>
      <c r="K5" s="186" t="inlineStr">
        <is>
          <t>✅ คำตอบที่ถูกต้อง: ข้อ ก. Inductively Coupled Plasma Spectroscopy (ICP-MS หรือ ICP-OES)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t>
        </is>
      </c>
      <c r="L5" s="186" t="inlineStr">
        <is>
          <t>Atomic Spectroscopy &amp; Elemental Impurities</t>
        </is>
      </c>
      <c r="M5" s="186" t="inlineStr">
        <is>
          <t>Spectroscopy &amp; Optics</t>
        </is>
      </c>
      <c r="N5" s="186" t="inlineStr">
        <is>
          <t>UV-Vis Spectroscopy</t>
        </is>
      </c>
      <c r="O5" s="185" t="inlineStr">
        <is>
          <t>Product</t>
        </is>
      </c>
      <c r="P5" s="186" t="inlineStr">
        <is>
          <t>PLE-CC1 ปี 2566 Day 2 ข้อ 1</t>
        </is>
      </c>
      <c r="Q5" s="185" t="inlineStr">
        <is>
          <t>ข้อสอบจริง</t>
        </is>
      </c>
      <c r="R5" s="185" t="inlineStr">
        <is>
          <t>2566</t>
        </is>
      </c>
      <c r="S5" s="185" t="n"/>
    </row>
    <row r="6" ht="24" customHeight="1" s="49">
      <c r="A6" s="187" t="n">
        <v>4</v>
      </c>
      <c r="B6" s="186" t="n"/>
      <c r="C6" s="186"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D6" s="186" t="n"/>
      <c r="E6" s="186" t="inlineStr">
        <is>
          <t>Limit of Detection (LOD; ขีดจำกัดต่ำสุดที่สามารถตรวจพบได้)</t>
        </is>
      </c>
      <c r="F6" s="186" t="inlineStr">
        <is>
          <t>Specificity (ความจำเพาะในการตรวจวิเคราะห์ตัวยาสำคัญท่ามกลางสารช่วยในตำรับ)</t>
        </is>
      </c>
      <c r="G6" s="186" t="inlineStr">
        <is>
          <t>Accuracy (ความถูกต้อง โดยประเมินค่า %Recovery)</t>
        </is>
      </c>
      <c r="H6" s="186" t="inlineStr">
        <is>
          <t>Precision (ความเที่ยง ทั้ง Repeatability และ Intermediate precision)</t>
        </is>
      </c>
      <c r="I6" s="188" t="inlineStr">
        <is>
          <t>Linearity and Range (ความเป็นเส้นตรงและช่วงการวิเคราะห์)</t>
        </is>
      </c>
      <c r="J6" s="185" t="inlineStr">
        <is>
          <t>1</t>
        </is>
      </c>
      <c r="K6" s="186" t="inlineStr">
        <is>
          <t>✅ คำตอบที่ถูกต้อง: ข้อ ก. Limit of Detection (LOD; ขีดจำกัดต่ำสุดที่สามารถตรวจพบได้)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t>
        </is>
      </c>
      <c r="L6" s="186" t="inlineStr">
        <is>
          <t>Analytical Method Validation (ICH Q2)</t>
        </is>
      </c>
      <c r="M6" s="186" t="inlineStr">
        <is>
          <t>Spectroscopy &amp; Optics</t>
        </is>
      </c>
      <c r="N6" s="186" t="inlineStr">
        <is>
          <t>UV-Vis Spectroscopy</t>
        </is>
      </c>
      <c r="O6" s="185" t="inlineStr">
        <is>
          <t>Product</t>
        </is>
      </c>
      <c r="P6" s="186" t="inlineStr">
        <is>
          <t>PLE-CC1 ปี 2566 Day 2 ข้อ 2</t>
        </is>
      </c>
      <c r="Q6" s="185" t="inlineStr">
        <is>
          <t>ข้อสอบจริง</t>
        </is>
      </c>
      <c r="R6" s="185" t="inlineStr">
        <is>
          <t>2566</t>
        </is>
      </c>
      <c r="S6" s="185" t="n"/>
    </row>
    <row r="7" ht="24" customHeight="1" s="49">
      <c r="A7" s="187" t="n">
        <v>5</v>
      </c>
      <c r="B7" s="186" t="n"/>
      <c r="C7" s="186"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D7" s="186" t="n"/>
      <c r="E7" s="186" t="inlineStr">
        <is>
          <t>Carbonyl group (C=O stretching เช่น ใน ketone, ester, carboxylic acid)</t>
        </is>
      </c>
      <c r="F7" s="186" t="inlineStr">
        <is>
          <t>Hydroxyl group (O-H stretching ใน alcohol หรือ phenol)</t>
        </is>
      </c>
      <c r="G7" s="186" t="inlineStr">
        <is>
          <t>Amine group (N-H stretching ใน primary หรือ secondary amine)</t>
        </is>
      </c>
      <c r="H7" s="186" t="inlineStr">
        <is>
          <t>Alkyne group (C≡C stretching)</t>
        </is>
      </c>
      <c r="I7" s="188" t="inlineStr">
        <is>
          <t>Aromatic ring (C=C aromatic stretching)</t>
        </is>
      </c>
      <c r="J7" s="185" t="inlineStr">
        <is>
          <t>1</t>
        </is>
      </c>
      <c r="K7" s="186" t="inlineStr">
        <is>
          <t>✅ คำตอบที่ถูกต้อง: ข้อ ก. Carbonyl group (C=O stretching เช่น ใน ketone, ester, carboxylic acid)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t>
        </is>
      </c>
      <c r="L7" s="186" t="inlineStr">
        <is>
          <t>Infrared (IR) Spectroscopy</t>
        </is>
      </c>
      <c r="M7" s="186" t="inlineStr">
        <is>
          <t>Spectroscopy &amp; Optics</t>
        </is>
      </c>
      <c r="N7" s="186" t="inlineStr">
        <is>
          <t>Infrared (IR) Spectroscopy</t>
        </is>
      </c>
      <c r="O7" s="185" t="inlineStr">
        <is>
          <t>Product</t>
        </is>
      </c>
      <c r="P7" s="186" t="inlineStr">
        <is>
          <t>PLE-CC1 ปี 2566 Day 2 ข้อ 3</t>
        </is>
      </c>
      <c r="Q7" s="185" t="inlineStr">
        <is>
          <t>ข้อสอบจริง</t>
        </is>
      </c>
      <c r="R7" s="185" t="inlineStr">
        <is>
          <t>2566</t>
        </is>
      </c>
      <c r="S7" s="185" t="n"/>
    </row>
    <row r="8" ht="24" customHeight="1" s="49">
      <c r="A8" s="187" t="n">
        <v>6</v>
      </c>
      <c r="B8" s="186" t="n"/>
      <c r="C8" s="186" t="inlineStr">
        <is>
          <t>จากสูตรโครงสร้างของยาต้านวัณโรค Ethambutol ซึ่งมี Chiral centers จำนวน 2 ตำแหน่งในโมเลกุล ข้อใดต่อไปนี้กล่าวถูกต้องเกี่ยวกับไอโซเมอร์ที่นำมาใช้เป็นยารักษาโรค</t>
        </is>
      </c>
      <c r="D8" s="186" t="n"/>
      <c r="E8" s="186" t="inlineStr">
        <is>
          <t>ใช้เฉพาะไอโซเมอร์ชนิด (S,S)-(+)-Ethambutol (Dextro-isomer) เนื่องจากมีฤทธิ์ต้านเชื้อวัณโรคสูงกว่า (R,R)-enantiomer ถึง 500 เท่า และมีพิษต่อระบบสายตาน้อยกว่า</t>
        </is>
      </c>
      <c r="F8" s="186" t="inlineStr">
        <is>
          <t>ใช้รูปผสม Racemic mixture (50:50) เพราะออกฤทธิ์ได้เท่ากัน</t>
        </is>
      </c>
      <c r="G8" s="186" t="inlineStr">
        <is>
          <t>ใช้เฉพาะ (R,R)-(-)-Ethambutol เพราะไม่ทำให้เกิด Optic neuritis</t>
        </is>
      </c>
      <c r="H8" s="186" t="inlineStr">
        <is>
          <t>ใช้รูป Meso-ethambutol เพราะละลายน้ำได้ดีที่สุด</t>
        </is>
      </c>
      <c r="I8" s="188" t="inlineStr">
        <is>
          <t>Ethambutol ไม่มี Chiral center จึงไม่มีไอโซเมอร์เชิงแสง</t>
        </is>
      </c>
      <c r="J8" s="185" t="inlineStr">
        <is>
          <t>1</t>
        </is>
      </c>
      <c r="K8" s="186" t="inlineStr">
        <is>
          <t>✅ คำตอบที่ถูกต้อง: ข้อ ก. ใช้เฉพาะไอโซเมอร์ชนิด (S,S)-(+)-Ethambutol (Dextro-isomer) เนื่องจากมีฤทธิ์ต้านเชื้อวัณโรคสูงกว่า (R,R)-enantiomer ถึง 500 เท่า และมีพิษต่อระบบสายตาน้อยกว่า
🎯 ทำไมข้อนี้ถึงถูก:
(S,S)-(+)-Ethambutol (Dextro-rotatory form) เป็นรูปไอโซเมอร์เดียวที่มีฤทธิ์ยับยั้งเอนไซม์ Arabinosyl transferase ยับยั้งการสร้างผนังเซลล์ของ Mycobacterium tuberculosis อย่างมีประสิทธิภาพ โดยมีฤทธิ์แรงกว่า (R,R)-enantiomer ถึง 200-500 เท่า ขณะที่ (R,R)-form มีความเป็นพิษสูงต่อประสาทตา (Optic neuritis / Blindness) เภสัชตำรับจึงกำหนดให้ใช้เฉพาะ (S,S)-(+)-enantiomer
🔍 ข้ออื่นผิดเพราะอะไร:
• ข้อ ข. (Racemic mixture): ห้ามใช้เด็ดขาดเพราะมี (R,R)-form ที่เป็นพิษต่อจอประสาทตา
• ข้อ ค. (ใช้ R,R-form): (R,R)-form แทบไม่มีฤทธิ์ต้านวัณโรคและก่อพิษต่อประสาทตารุนแรง
• ข้อ ง. (Meso-form): มีฤทธิ์ต้านเชื้อต่ำมาก (เพียง 1/12 ของ S,S-form)
• ข้อ จ. (ไม่มี Chiral center): ผิด Ethambutol มี Chiral center 2 ตำแหน่ง</t>
        </is>
      </c>
      <c r="L8" s="186" t="n"/>
      <c r="M8" s="186" t="inlineStr">
        <is>
          <t>Spectroscopy &amp; Optics</t>
        </is>
      </c>
      <c r="N8" s="186" t="inlineStr">
        <is>
          <t>Infrared (IR) Spectroscopy</t>
        </is>
      </c>
      <c r="O8" s="185" t="inlineStr">
        <is>
          <t>Product</t>
        </is>
      </c>
      <c r="P8" s="186" t="inlineStr">
        <is>
          <t>ข้อ 14 (PLE_CC1_2562_Key.md)</t>
        </is>
      </c>
      <c r="Q8" s="185" t="inlineStr">
        <is>
          <t>ข้อสอบจริง</t>
        </is>
      </c>
      <c r="R8" s="185" t="inlineStr">
        <is>
          <t>2562</t>
        </is>
      </c>
      <c r="S8" s="185" t="n"/>
    </row>
    <row r="9" ht="24" customHeight="1" s="49">
      <c r="A9" s="187" t="n">
        <v>7</v>
      </c>
      <c r="B9" s="186" t="n"/>
      <c r="C9" s="186"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D9" s="186" t="n"/>
      <c r="E9" s="186" t="inlineStr">
        <is>
          <t>Phenyl ring (และ Pyridyl ring ที่มี conjugated double bonds)</t>
        </is>
      </c>
      <c r="F9" s="186" t="inlineStr">
        <is>
          <t>Pyrrolidine ring (วง aliphatic heterocyclic amine)</t>
        </is>
      </c>
      <c r="G9" s="186" t="inlineStr">
        <is>
          <t>Methyl group</t>
        </is>
      </c>
      <c r="H9" s="186" t="inlineStr">
        <is>
          <t>Ethylene bridge ที่ไม่มี conjugation</t>
        </is>
      </c>
      <c r="I9" s="188" t="inlineStr">
        <is>
          <t>Aliphatic tertiary amine</t>
        </is>
      </c>
      <c r="J9" s="185" t="inlineStr">
        <is>
          <t>1</t>
        </is>
      </c>
      <c r="K9" s="186" t="inlineStr">
        <is>
          <t>✅ คำตอบที่ถูกต้อง: ข้อ ก. Phenyl ring (และ Pyridyl ring ที่มี conjugated double bonds)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t>
        </is>
      </c>
      <c r="L9" s="186" t="inlineStr">
        <is>
          <t>UV-Vis Spectroscopy</t>
        </is>
      </c>
      <c r="M9" s="186" t="inlineStr">
        <is>
          <t>Spectroscopy &amp; Optics</t>
        </is>
      </c>
      <c r="N9" s="186" t="inlineStr">
        <is>
          <t>UV-Vis Spectroscopy</t>
        </is>
      </c>
      <c r="O9" s="185" t="inlineStr">
        <is>
          <t>Product</t>
        </is>
      </c>
      <c r="P9" s="186" t="inlineStr">
        <is>
          <t>ข้อ 6 (PLE_CC1_2560 22 April Set 1.md)</t>
        </is>
      </c>
      <c r="Q9" s="185" t="inlineStr">
        <is>
          <t>ข้อสอบจริง</t>
        </is>
      </c>
      <c r="R9" s="185" t="inlineStr">
        <is>
          <t>2560</t>
        </is>
      </c>
      <c r="S9" s="185" t="n"/>
    </row>
    <row r="10" ht="24" customHeight="1" s="49">
      <c r="A10" s="187" t="n">
        <v>8</v>
      </c>
      <c r="B10" s="186" t="n"/>
      <c r="C10" s="186" t="inlineStr">
        <is>
          <t>ข้อใดคือเครื่องมือที่ใช้พิสูจน์เอกลักษณ์ในการออกฤทธิ์ของยาในข้อ 60</t>
        </is>
      </c>
      <c r="D10" s="186" t="n"/>
      <c r="E10" s="186" t="inlineStr">
        <is>
          <t>Refractometer</t>
        </is>
      </c>
      <c r="F10" s="186" t="inlineStr">
        <is>
          <t>Polarimeter</t>
        </is>
      </c>
      <c r="G10" s="186" t="inlineStr">
        <is>
          <t>Infrared spectrometer</t>
        </is>
      </c>
      <c r="H10" s="186" t="inlineStr">
        <is>
          <t>Mass spectrometer</t>
        </is>
      </c>
      <c r="I10" s="188" t="inlineStr">
        <is>
          <t>UV-visible spectrometer ห้ามนำไปทำซ้ำทุกกรณี เว้นแต่จะได้รับอนุญาต candidiasis และ trichomonas vaginitis สั่งให้ยา - Tinidazole 500 mg 4x1 - Clotrimazole vaginal tablets 500 mg hs</t>
        </is>
      </c>
      <c r="J10" s="185" t="inlineStr">
        <is>
          <t>1</t>
        </is>
      </c>
      <c r="K10" s="186" t="inlineStr">
        <is>
          <t>✅ คำตอบที่ถูกต้อง: ข้อ ก. Refractometer
🎯 ทำไมข้อนี้ถึงถูก: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t>
        </is>
      </c>
      <c r="L10" s="186" t="n"/>
      <c r="M10" s="186" t="inlineStr">
        <is>
          <t>Spectroscopy &amp; Optics</t>
        </is>
      </c>
      <c r="N10" s="186" t="inlineStr">
        <is>
          <t>UV-Vis Spectroscopy</t>
        </is>
      </c>
      <c r="O10" s="185" t="inlineStr">
        <is>
          <t>Product</t>
        </is>
      </c>
      <c r="P10" s="186" t="inlineStr">
        <is>
          <t>ข้อ 61 (PLE_CC1_2559.md)</t>
        </is>
      </c>
      <c r="Q10" s="185" t="inlineStr">
        <is>
          <t>ข้อสอบจริง</t>
        </is>
      </c>
      <c r="R10" s="185" t="inlineStr">
        <is>
          <t>2559</t>
        </is>
      </c>
      <c r="S10" s="185" t="n"/>
    </row>
    <row r="11" ht="24" customHeight="1" s="49">
      <c r="A11" s="187" t="n">
        <v>9</v>
      </c>
      <c r="B11" s="186" t="inlineStr">
        <is>
          <t>ผู้ป่วยวัณโรครายหนึ่งมีภาวะตับอักเสบเรื้อรัง (Chronic liver disease)</t>
        </is>
      </c>
      <c r="C11" s="186" t="inlineStr">
        <is>
          <t>เภสัชกรต้องการเลือกสูตรยารักษาวัณโรคที่มีความเป็นพิษต่อตับต่ำที่สุด (Least hepatotoxic regimen) ข้อใดต่อไปนี้เหมาะสมที่สุด</t>
        </is>
      </c>
      <c r="D11" s="186" t="n"/>
      <c r="E11" s="186" t="inlineStr">
        <is>
          <t>2 SHE / 10 HE (สูตรที่ใช้ Streptomycin, Isoniazid, Ethambutol โดยตัด Rifampicin และ Pyrazinamide)</t>
        </is>
      </c>
      <c r="F11" s="186" t="inlineStr">
        <is>
          <t>2 HRZE / 4 HR (สูตรมาตรฐาน)</t>
        </is>
      </c>
      <c r="G11" s="186" t="inlineStr">
        <is>
          <t>2 RZE / 10 RE</t>
        </is>
      </c>
      <c r="H11" s="186" t="inlineStr">
        <is>
          <t>2 HRE / 7 HR</t>
        </is>
      </c>
      <c r="I11" s="188" t="inlineStr">
        <is>
          <t>2 ZES / 10 ZE</t>
        </is>
      </c>
      <c r="J11" s="185" t="inlineStr">
        <is>
          <t>1</t>
        </is>
      </c>
      <c r="K11" s="186" t="inlineStr">
        <is>
          <t>✅ คำตอบที่ถูกต้อง: ข้อ ก. 2 SHE / 10 HE (สูตรที่ใช้ Streptomycin, Isoniazid, Ethambutol โดยตัด Rifampicin และ Pyrazinamide)
🎯 ทำไมข้อนี้ถึงถูก:
ในผู้ป่วยที่มีภาวะตับถูกทำลายรุนแรงหรือไม่สามารถทนต่อยาที่มีพิษต่อตับได้ การตัด Pyrazinamide (Z) ซึ่งมีพิษต่อตับสูงสุดออก และใช้ Streptomycin (S) ร่วมกับ Isoniazid (H) และ Ethambutol (E) (สูตร 2SHE/10HE) หรือในกรณีตับวายรุนแรงจะใช้สูตรที่ไม่มี H, R, Z เลย เช่น SEO (Streptomycin, Ethambutol, Ofloxacin) จัดเป็นสูตรที่ปลอดภัยต่อตับที่สุดในตัวเลือก
🔍 ข้ออื่นผิดเพราะอะไร:
• ข้อ ข. (2 HRZE / 4 HR): มีทั้ง PZA, INH, RIF ซึ่งเป็นสูตรมาตรฐานสำหรับผู้ป่วยตับปกติ มีพิษต่อตับรวมกันสูง
• ข้อ ค. (2 RZE / 10 RE) และ ข้อ จ. (2 ZES): มี Pyrazinamide (Z) ซึ่งเป็นยาที่มีพิษต่อตับรุนแรงที่สุด
• ข้อ ง. (2 HRE / 7 HR): มีทั้ง Isoniazid และ Rifampicin</t>
        </is>
      </c>
      <c r="L11" s="186" t="n"/>
      <c r="M11" s="186" t="inlineStr">
        <is>
          <t>Spectroscopy &amp; Optics</t>
        </is>
      </c>
      <c r="N11" s="186" t="inlineStr">
        <is>
          <t>UV-Vis Spectroscopy</t>
        </is>
      </c>
      <c r="O11" s="185" t="inlineStr">
        <is>
          <t>Product</t>
        </is>
      </c>
      <c r="P11" s="186" t="inlineStr">
        <is>
          <t>ข้อ 20 (PLE_CC1_2557.md)</t>
        </is>
      </c>
      <c r="Q11" s="185" t="inlineStr">
        <is>
          <t>ข้อสอบจริง</t>
        </is>
      </c>
      <c r="R11" s="185" t="inlineStr">
        <is>
          <t>2557</t>
        </is>
      </c>
      <c r="S11" s="185" t="n"/>
    </row>
    <row r="12" ht="24" customHeight="1" s="49">
      <c r="A12" s="187" t="n">
        <v>10</v>
      </c>
      <c r="B12" s="186" t="n"/>
      <c r="C12" s="186" t="inlineStr">
        <is>
          <t>โครงสร้างของยาในข้อใด สามารถใช้ specific rotation เพือระบุเอกลักษณ์ของยาได้ (1) (2) (3) (4) (5)</t>
        </is>
      </c>
      <c r="D12" s="186" t="n"/>
      <c r="E12" s="186" t="inlineStr">
        <is>
          <t>Proton NMR (1H-NMR) Spectroscopy</t>
        </is>
      </c>
      <c r="F12" s="186" t="inlineStr">
        <is>
          <t>Carbon-13 NMR (13C-NMR) Spectroscopy</t>
        </is>
      </c>
      <c r="G12" s="186" t="inlineStr">
        <is>
          <t>Electrospray Ionization Mass Spectrometry (ESI-MS)</t>
        </is>
      </c>
      <c r="H12" s="186" t="inlineStr">
        <is>
          <t>Optical Rotation via Polarimeter</t>
        </is>
      </c>
      <c r="I12" s="188" t="inlineStr">
        <is>
          <t>Refractive Index via Abbe Refractometer</t>
        </is>
      </c>
      <c r="J12" s="185" t="inlineStr">
        <is>
          <t>1</t>
        </is>
      </c>
      <c r="K12" s="186" t="inlineStr">
        <is>
          <t>✅ คำตอบที่ถูกต้อง: ข้อ ก. Proton NMR (1H-NMR) Spectroscopy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t>
        </is>
      </c>
      <c r="L12" s="186" t="n"/>
      <c r="M12" s="186" t="inlineStr">
        <is>
          <t>Spectroscopy &amp; Optics</t>
        </is>
      </c>
      <c r="N12" s="186" t="inlineStr">
        <is>
          <t>Polarimetry</t>
        </is>
      </c>
      <c r="O12" s="185" t="inlineStr">
        <is>
          <t>Product</t>
        </is>
      </c>
      <c r="P12" s="186" t="inlineStr">
        <is>
          <t>ข้อ 21 (PLE_CC1_2557.md)</t>
        </is>
      </c>
      <c r="Q12" s="185" t="inlineStr">
        <is>
          <t>ข้อสอบจริง</t>
        </is>
      </c>
      <c r="R12" s="185" t="inlineStr">
        <is>
          <t>2557</t>
        </is>
      </c>
      <c r="S12" s="185" t="n"/>
    </row>
    <row r="13" ht="24" customHeight="1" s="49">
      <c r="A13" s="187" t="n">
        <v>11</v>
      </c>
      <c r="B13" s="186" t="n"/>
      <c r="C13" s="186"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 10 หญิงไทย อายุ 26 ปี เข้ามาร้านยา เนืองจากมีปัญหาสิว หัวดำ และสิวหัวขาว กระจายทัวทังบริเวณใบหน้า ยังไม่มีการ อักเสบ ตุ่มนูนแดง หรือตุ่มหนอง</t>
        </is>
      </c>
      <c r="D13" s="186" t="n"/>
      <c r="E13" s="186" t="inlineStr">
        <is>
          <t>Optical Rotation via Polarimeter</t>
        </is>
      </c>
      <c r="F13" s="186" t="inlineStr">
        <is>
          <t>Refractive Index via Abbe Refractometer</t>
        </is>
      </c>
      <c r="G13" s="186" t="inlineStr">
        <is>
          <t>Fluorescence Spectrophotometry</t>
        </is>
      </c>
      <c r="H13" s="186" t="inlineStr">
        <is>
          <t>Atomic Absorption Spectrophotometry (AAS)</t>
        </is>
      </c>
      <c r="I13" s="188" t="inlineStr">
        <is>
          <t>Differential Scanning Calorimetry (DSC)</t>
        </is>
      </c>
      <c r="J13" s="185" t="inlineStr">
        <is>
          <t>1</t>
        </is>
      </c>
      <c r="K13" s="186" t="inlineStr">
        <is>
          <t>✅ คำตอบที่ถูกต้อง: ข้อ ก. Optical Rotation via Polarimeter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t>
        </is>
      </c>
      <c r="L13" s="186" t="n"/>
      <c r="M13" s="186" t="inlineStr">
        <is>
          <t>Spectroscopy &amp; Optics</t>
        </is>
      </c>
      <c r="N13" s="186" t="inlineStr">
        <is>
          <t>Polarimetry</t>
        </is>
      </c>
      <c r="O13" s="185" t="inlineStr">
        <is>
          <t>Product</t>
        </is>
      </c>
      <c r="P13" s="186" t="inlineStr">
        <is>
          <t>ข้อ 65 (PLE_CC1_2557.md)</t>
        </is>
      </c>
      <c r="Q13" s="185" t="inlineStr">
        <is>
          <t>ข้อสอบจริง</t>
        </is>
      </c>
      <c r="R13" s="185" t="inlineStr">
        <is>
          <t>2557</t>
        </is>
      </c>
      <c r="S13" s="185" t="n"/>
    </row>
    <row r="14" ht="24" customHeight="1" s="49">
      <c r="A14" s="187" t="n">
        <v>12</v>
      </c>
      <c r="B14" s="186" t="n"/>
      <c r="C14" s="186" t="inlineStr">
        <is>
          <t>วัตถุดิบยาที่มีปรากฏการณ์ภาวะพหุสัณฐาน (Polymorphism) คือผลึกยาที่มีโครงสร้างผลึกต่างกัน (Different crystal forms) จะมีคุณสมบัติทางกายภาพและเคมีที่แตกต่างกัน 'ยกเว้น' ข้อใดที่ยังคงเหมือนเดิม</t>
        </is>
      </c>
      <c r="D14" s="186" t="n"/>
      <c r="E14" s="186" t="inlineStr">
        <is>
          <t>สูตรโครงสร้างทางเคมีและมวลโมเลกุลในสถานะของเหลว/สารละลาย (Chemical structure &amp; Molecular formula)</t>
        </is>
      </c>
      <c r="F14" s="186" t="inlineStr">
        <is>
          <t>จุดหลอมเหลว (Melting point)</t>
        </is>
      </c>
      <c r="G14" s="186" t="inlineStr">
        <is>
          <t>ความสามารถในการละลายและอัตราการละลาย (Solubility and Dissolution rate)</t>
        </is>
      </c>
      <c r="H14" s="186" t="inlineStr">
        <is>
          <t>ความคงตัวทางเคมีและกายภาพในสถานะของแข็ง (Solid-state stability)</t>
        </is>
      </c>
      <c r="I14" s="188" t="inlineStr">
        <is>
          <t>รูปแบบการเลี้ยวเบนของรังสีเอกซ์บนผงผลึก (X-ray Powder Diffraction pattern - XRPD)</t>
        </is>
      </c>
      <c r="J14" s="185" t="inlineStr">
        <is>
          <t>1</t>
        </is>
      </c>
      <c r="K14" s="186" t="inlineStr">
        <is>
          <t>✅ คำตอบที่ถูกต้อง: ข้อ ก. สูตรโครงสร้างทางเคมีและมวลโมเลกุลในสถานะของเหลว/สารละลาย (Chemical structure &amp; Molecular formula)
🎯 ทำไมข้อนี้ถึงถูก:
เนื่องจาก Polymorphs ทุกรูปแบบเป็นโมเลกุลของสารชนิดเดียวกันทุกประการ ดังนั้นเมื่อละลายเป็นสารละลายหรือหลอมเหลว โครงสร้างทางเคมี สูตรโมเลกุล และน้ำหนักโมเลกุลจึงเหมือนกัน 100%
🔍 ข้ออื่นผิดเพราะอะไร:
• ข้อ ข. (Melting point): ต่างกัน (Metastable form จะมีจุดหลอมเหลวต่ำกว่า Stable form)
• ข้อ ค. (Solubility &amp; Dissolution): ต่างกัน (Metastable form จะละลายได้เร็วกว่าและมี Solubility สูงกว่า)
• ข้อ ง. (Solid-state stability): ต่างกัน (Stable form จะมีความคงตัวทางอุณหพลศาสตร์สูงกว่า)
• ข้อ จ. (XRPD pattern): ต่างกันโดยสิ้นเชิง เป็นเทคนิค Fingerprint ในการจำแนก Polymorphs</t>
        </is>
      </c>
      <c r="L14" s="186" t="n"/>
      <c r="M14" s="186" t="inlineStr">
        <is>
          <t>Spectroscopy &amp; Optics</t>
        </is>
      </c>
      <c r="N14" s="186" t="inlineStr">
        <is>
          <t>NMR &amp; Mass Spectrometry</t>
        </is>
      </c>
      <c r="O14" s="185" t="inlineStr">
        <is>
          <t>Product</t>
        </is>
      </c>
      <c r="P14" s="186" t="inlineStr">
        <is>
          <t>ข้อ 89 (PLE_CC1_2555 Day 1.md)</t>
        </is>
      </c>
      <c r="Q14" s="185" t="inlineStr">
        <is>
          <t>ข้อสอบจริง</t>
        </is>
      </c>
      <c r="R14" s="185" t="inlineStr">
        <is>
          <t>2555</t>
        </is>
      </c>
      <c r="S14" s="185" t="n"/>
    </row>
    <row r="15" ht="24" customHeight="1" s="49">
      <c r="A15" s="187" t="n">
        <v>13</v>
      </c>
      <c r="B15" s="186" t="n"/>
      <c r="C15" s="186" t="inlineStr">
        <is>
          <t>Specific rotation by polarimeter</t>
        </is>
      </c>
      <c r="D15" s="186" t="n"/>
      <c r="E15" s="186" t="inlineStr">
        <is>
          <t>FTIR Spectroscopy (Attenuated Total Reflection)</t>
        </is>
      </c>
      <c r="F15" s="186" t="inlineStr">
        <is>
          <t>Proton NMR (1H-NMR) Spectroscopy</t>
        </is>
      </c>
      <c r="G15" s="186" t="inlineStr">
        <is>
          <t>Carbon-13 NMR (13C-NMR) Spectroscopy</t>
        </is>
      </c>
      <c r="H15" s="186" t="inlineStr">
        <is>
          <t>Electrospray Ionization Mass Spectrometry (ESI-MS)</t>
        </is>
      </c>
      <c r="I15" s="188" t="inlineStr">
        <is>
          <t>Optical Rotation via Polarimeter</t>
        </is>
      </c>
      <c r="J15" s="185" t="inlineStr">
        <is>
          <t>1</t>
        </is>
      </c>
      <c r="K15" s="186" t="inlineStr">
        <is>
          <t>✅ คำตอบที่ถูกต้อง: ข้อ ก. FTIR Spectroscopy (Attenuated Total Reflection)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t>
        </is>
      </c>
      <c r="L15" s="186" t="n"/>
      <c r="M15" s="186" t="inlineStr">
        <is>
          <t>Spectroscopy &amp; Optics</t>
        </is>
      </c>
      <c r="N15" s="186" t="inlineStr">
        <is>
          <t>Polarimetry</t>
        </is>
      </c>
      <c r="O15" s="185" t="inlineStr">
        <is>
          <t>Product</t>
        </is>
      </c>
      <c r="P15" s="186" t="inlineStr">
        <is>
          <t>ข้อ 3 (PLE_CC1_2555 Day 2.md)</t>
        </is>
      </c>
      <c r="Q15" s="185" t="inlineStr">
        <is>
          <t>ข้อสอบจริง</t>
        </is>
      </c>
      <c r="R15" s="185" t="inlineStr">
        <is>
          <t>2555</t>
        </is>
      </c>
      <c r="S15" s="185" t="n"/>
    </row>
    <row r="16" ht="24" customHeight="1" s="49">
      <c r="A16" s="187" t="n">
        <v>14</v>
      </c>
      <c r="B16" s="186" t="n"/>
      <c r="C16" s="186"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D16" s="186" t="n"/>
      <c r="E16" s="186" t="inlineStr">
        <is>
          <t>X-ray Powder Diffraction (XRPD) และ Differential Scanning Calorimetry (DSC)</t>
        </is>
      </c>
      <c r="F16" s="186" t="inlineStr">
        <is>
          <t>Mass Spectrometry (MS)</t>
        </is>
      </c>
      <c r="G16" s="186" t="inlineStr">
        <is>
          <t>Refractometry</t>
        </is>
      </c>
      <c r="H16" s="186" t="inlineStr">
        <is>
          <t>Polarimetry</t>
        </is>
      </c>
      <c r="I16" s="188" t="inlineStr">
        <is>
          <t>Gas Chromatography (GC)</t>
        </is>
      </c>
      <c r="J16" s="185" t="inlineStr">
        <is>
          <t>1</t>
        </is>
      </c>
      <c r="K16" s="186" t="inlineStr">
        <is>
          <t>✅ คำตอบที่ถูกต้อง: ข้อ ก. X-ray Powder Diffraction (XRPD) และ Differential Scanning Calorimetry (DSC)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t>
        </is>
      </c>
      <c r="L16" s="186" t="inlineStr">
        <is>
          <t>Solid-State Characterization &amp; Thermal Analysis</t>
        </is>
      </c>
      <c r="M16" s="186" t="inlineStr">
        <is>
          <t>Spectroscopy &amp; Optics</t>
        </is>
      </c>
      <c r="N16" s="186" t="inlineStr">
        <is>
          <t>UV-Vis Spectroscopy</t>
        </is>
      </c>
      <c r="O16" s="185" t="inlineStr">
        <is>
          <t>Product</t>
        </is>
      </c>
      <c r="P16" s="186" t="inlineStr">
        <is>
          <t>ข้อ 19 (PLE_CC1_2554 SET2.md)</t>
        </is>
      </c>
      <c r="Q16" s="185" t="inlineStr">
        <is>
          <t>ข้อสอบจริง</t>
        </is>
      </c>
      <c r="R16" s="185" t="inlineStr">
        <is>
          <t>2554</t>
        </is>
      </c>
      <c r="S16" s="185" t="n"/>
    </row>
    <row r="17" ht="24" customHeight="1" s="49">
      <c r="A17" s="187" t="n">
        <v>15</v>
      </c>
      <c r="B17" s="186" t="n"/>
      <c r="C17" s="186"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D17" s="186" t="n"/>
      <c r="E17" s="186" t="inlineStr">
        <is>
          <t>a = A / (b × c)</t>
        </is>
      </c>
      <c r="F17" s="186" t="inlineStr">
        <is>
          <t>a = (A × b) / c</t>
        </is>
      </c>
      <c r="G17" s="186" t="inlineStr">
        <is>
          <t>a = (A × c) / b</t>
        </is>
      </c>
      <c r="H17" s="186" t="inlineStr">
        <is>
          <t>a = (b × c) / A</t>
        </is>
      </c>
      <c r="I17" s="188" t="inlineStr">
        <is>
          <t>a = A - (b × c)</t>
        </is>
      </c>
      <c r="J17" s="185" t="inlineStr">
        <is>
          <t>1</t>
        </is>
      </c>
      <c r="K17" s="186" t="inlineStr">
        <is>
          <t>✅ คำตอบที่ถูกต้อง: ข้อ ก. a = A / (b × c)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t>
        </is>
      </c>
      <c r="L17" s="186" t="inlineStr">
        <is>
          <t>UV-Vis Spectroscopy</t>
        </is>
      </c>
      <c r="M17" s="186" t="inlineStr">
        <is>
          <t>Spectroscopy &amp; Optics</t>
        </is>
      </c>
      <c r="N17" s="186" t="inlineStr">
        <is>
          <t>UV-Vis Spectroscopy</t>
        </is>
      </c>
      <c r="O17" s="185" t="inlineStr">
        <is>
          <t>Product</t>
        </is>
      </c>
      <c r="P17" s="186" t="inlineStr">
        <is>
          <t>ข้อ 5 (PLE_CC1_2533.md)</t>
        </is>
      </c>
      <c r="Q17" s="185" t="inlineStr">
        <is>
          <t>ข้อสอบจริง</t>
        </is>
      </c>
      <c r="R17" s="185" t="inlineStr">
        <is>
          <t>2533</t>
        </is>
      </c>
      <c r="S17" s="185" t="n"/>
    </row>
    <row r="18" ht="24" customHeight="1" s="49">
      <c r="A18" s="187" t="n">
        <v>16</v>
      </c>
      <c r="B18" s="186" t="n"/>
      <c r="C18" s="186" t="inlineStr">
        <is>
          <t>ในการตรวจสอบความถูกต้องของวิธีวิเคราะห์ที่พัฒนาขึ้นเอง (In-house analytical method validation) ด้วยเทคนิค UV-Vis Spectrophotometry ตามเกณฑ์สากล ICH Q2(R1) พารามิเตอร์ใดที่ต้องประเมินความเป็นเส้นตรงของกราฟมาตรฐาน</t>
        </is>
      </c>
      <c r="D18" s="186" t="n"/>
      <c r="E18" s="186" t="inlineStr">
        <is>
          <t>Linearity and Range (ประเมินค่าสัมประสิทธิ์การตัดสินใจ R² ≥ 0.999)</t>
        </is>
      </c>
      <c r="F18" s="186" t="inlineStr">
        <is>
          <t>Robustness</t>
        </is>
      </c>
      <c r="G18" s="186" t="inlineStr">
        <is>
          <t>Specific optical rotation</t>
        </is>
      </c>
      <c r="H18" s="186" t="inlineStr">
        <is>
          <t>Loss on drying</t>
        </is>
      </c>
      <c r="I18" s="188" t="inlineStr">
        <is>
          <t>Residue on ignition</t>
        </is>
      </c>
      <c r="J18" s="185" t="n">
        <v>5</v>
      </c>
      <c r="K18" s="186" t="inlineStr">
        <is>
          <t>✅ คำตอบที่ถูกต้อง: ข้อ จ. ความจำเพาะของวิธีวิเคราะห์ (Specificity)
🎯 ทำไมข้อนี้ถึงถูก:
ตามเกณฑ์ ICH Guideline Q2(R1) และ USP &lt;1225&gt; การทดสอบความถูกต้องของวิธีวิเคราะห์ พารามิเตอร์ Specificity (ความจำเพาะ) หมายถึง ความสามารถของวิธีวิเคราะห์ในการประเมินและตรวจวัดปริมาณสารที่สนใจ (Analyte) ได้อย่างถูกต้องแม่นยำท่ามกลางสารประกอบอื่นๆ ที่คาดว่าจะมีอยู่ในระบบ เช่น สารช่วยในตำรับ (Excipients), สิ่งเจือปน (Impurities), และสารสลายตัว (Degradation products)
🔍 ข้ออื่นผิดเพราะอะไร:
• ข้อ ก. Accuracy: คือความถูกต้องใกล้เคียงระหว่างค่าที่วัดได้กับค่าจริง (True value)
• ข้อ ข. Precision: คือความเที่ยงตรงหรือความสม่ำเสมอของการวัดซ้ำ (Repeatability / Intermediate precision)
• ข้อ ค. Limit of Detection (LOD): คือความเข้มข้นต่ำสุดของสารที่วิธีสามารถตรวจพบได้แต่ไม่จำเป็นต้องหาปริมาณได้แม่นยำ
• ข้อ ง. Robustness: คือความสามารถของวิธีวิเคราะห์ที่จะไม่ได้รับผลกระทบจากการเปลี่ยนแปลงสภาวะเล็กน้อยโดยเจตนา</t>
        </is>
      </c>
      <c r="L18" s="186" t="n"/>
      <c r="M18" s="186" t="inlineStr">
        <is>
          <t>Spectroscopy &amp; Optics</t>
        </is>
      </c>
      <c r="N18" s="186" t="inlineStr">
        <is>
          <t>UV-Vis Spectroscopy</t>
        </is>
      </c>
      <c r="O18" s="185" t="inlineStr">
        <is>
          <t>Product</t>
        </is>
      </c>
      <c r="P18" s="186" t="inlineStr">
        <is>
          <t>[SOURCE: ข้อสอบจริง PLE CC1 (Product) ปี 2566 Day 2 ข้อ 87]</t>
        </is>
      </c>
      <c r="Q18" s="185" t="inlineStr">
        <is>
          <t>ข้อสอบจริง</t>
        </is>
      </c>
      <c r="R18" s="185" t="inlineStr">
        <is>
          <t>2566</t>
        </is>
      </c>
      <c r="S18" s="185" t="n"/>
    </row>
    <row r="19" ht="24" customHeight="1" s="49">
      <c r="A19" s="187" t="n">
        <v>17</v>
      </c>
      <c r="B19" s="186" t="n"/>
      <c r="C19" s="186" t="inlineStr">
        <is>
          <t>ตามมาตรฐานสากล ICH Q3D และเภสัชตำรับ USP &lt;232&gt;, &lt;233&gt; เครื่องมือชนิดใดจัดเป็นเครื่องมือมาตรฐานขั้นสูงที่กำหนดให้ใช้ในการตรวจวิเคราะห์หาสิ่งเจือปนที่เป็นธาตุโลหะหนัก (Elemental Impurities เช่น Pb, Cd, As, Hg)</t>
        </is>
      </c>
      <c r="D19" s="186" t="n"/>
      <c r="E19" s="186" t="inlineStr">
        <is>
          <t>Inductively Coupled Plasma Mass Spectrometry (ICP-MS) หรือ ICP-OES / AAS</t>
        </is>
      </c>
      <c r="F19" s="186" t="inlineStr">
        <is>
          <t>UV-Vis Spectrophotometer</t>
        </is>
      </c>
      <c r="G19" s="186" t="inlineStr">
        <is>
          <t>Thin Layer Chromatography (TLC)</t>
        </is>
      </c>
      <c r="H19" s="186" t="inlineStr">
        <is>
          <t>Refractometer</t>
        </is>
      </c>
      <c r="I19" s="188" t="inlineStr">
        <is>
          <t>Polarimeter</t>
        </is>
      </c>
      <c r="J19" s="185" t="inlineStr">
        <is>
          <t>1</t>
        </is>
      </c>
      <c r="K19" s="186" t="inlineStr">
        <is>
          <t>✅ คำตอบที่ถูกต้อง: ข้อ ก. Inductively Coupled Plasma Mass Spectrometry (ICP-MS) หรือ ICP-OES / AAS
🎯 ทำไมข้อนี้ถึงถูก:
ICP-MS (Inductively Coupled Plasma Mass Spectrometry) และ ICP-OES (Optical Emission Spectrometry) ร่วมกับ Atomic Absorption Spectrophotometry (AAS) เป็นเครื่องมือมาตรฐานที่สามารถตรวจวัดและระบุชนิดของ Elemental Impurities กลุ่ม Class 1 (Pb, Cd, As, Hg) และ Class 2/3 ได้อย่างแม่นยำในระดับความเข้มข้นต่ำมาก (ppb / ppm)
🔍 ข้ออื่นผิดเพราะอะไร:
• ข้อ ข. (UV-Vis): ไม่มีความไวและความจำเพาะพอที่จะตรวจวัดธาตุโลหะหนักระดับ trace level ในตำรับยา
• ข้อ ค. (TLC): ใช้สำหรับแยกสารอินทรีย์ ไม่สามารถใช้วัดธาตุอนินทรีย์ได้
• ข้อ ง. (Refractometer): วัดดัชนีหักเหของของเหลว
• ข้อ จ. (Polarimeter): วัดค่าการหมุนระนาบแสงของสาร Chiral</t>
        </is>
      </c>
      <c r="L19" s="186" t="n"/>
      <c r="M19" s="186" t="inlineStr">
        <is>
          <t>Spectroscopy &amp; Optics</t>
        </is>
      </c>
      <c r="N19" s="186" t="inlineStr">
        <is>
          <t>UV-Vis Spectroscopy</t>
        </is>
      </c>
      <c r="O19" s="185" t="inlineStr">
        <is>
          <t>Product</t>
        </is>
      </c>
      <c r="P19" s="186" t="inlineStr">
        <is>
          <t>ข้อสอบจริง Product ปี 2566 ข้อ 36</t>
        </is>
      </c>
      <c r="Q19" s="185" t="inlineStr">
        <is>
          <t>ข้อสอบจริง</t>
        </is>
      </c>
      <c r="R19" s="185" t="inlineStr">
        <is>
          <t>2566</t>
        </is>
      </c>
      <c r="S19" s="185" t="n"/>
    </row>
    <row r="20" ht="24" customHeight="1" s="49">
      <c r="A20" s="187" t="n">
        <v>18</v>
      </c>
      <c r="B20" s="186" t="n"/>
      <c r="C20" s="186" t="inlineStr">
        <is>
          <t>ข้อใดต่อไปนี้ ไม่ใช่ ข้อกำหนดการตรวจติดตามสภาพแวดล้อมทางกายภาพและจุลชีววิทยาของห้องสะอาดสำหรับการผลิตยาปราศจากเชื้อ (Cleanroom environmental monitoring)?</t>
        </is>
      </c>
      <c r="D20" s="186" t="n"/>
      <c r="E20" s="186" t="inlineStr">
        <is>
          <t>การทดสอบการละลายของตัวยาสำคัญ (Dissolution test)</t>
        </is>
      </c>
      <c r="F20" s="186" t="inlineStr">
        <is>
          <t>การตรวจนับจำนวนอนุภาคในอากาศขณะทำงาน (Airborne particulate count in operation)</t>
        </is>
      </c>
      <c r="G20" s="186" t="inlineStr">
        <is>
          <t>การตรวจนับจำนวนเชื้อจุลินทรีย์ในอากาศด้วยเครื่องดูดอากาศ (Active air sampling for viable particles)</t>
        </is>
      </c>
      <c r="H20" s="186" t="inlineStr">
        <is>
          <t>การตรวจวัดความเร็วและทิศทางการไหลของลม (Airflow velocity and pattern test)</t>
        </is>
      </c>
      <c r="I20" s="188" t="inlineStr">
        <is>
          <t>การตรวจวัดความดันต่างระหว่างห้อง (Differential pressure monitoring)</t>
        </is>
      </c>
      <c r="J20" s="185" t="inlineStr">
        <is>
          <t>1</t>
        </is>
      </c>
      <c r="K20" s="186" t="inlineStr">
        <is>
          <t>✅ คำตอบที่ถูกต้อง: ข้อ ก. การทดสอบการละลายของตัวยาสำคัญ (Dissolution test)
🎯 ทำไมข้อนี้ถึงถูก:
ข้อ ก. Dissolution test เป็นการทดสอบการละลายของยาเม็ด/แคปซูล ซึ่งเป็นการควบคุมคุณภาพผลิตภัณฑ์ยาสำเร็จรูป (Finished product quality control) ไม่เกี่ยวข้องกับการตรวจสภาพแวดล้อมของห้องสะอาด
🔍 ข้ออื่นผิดเพราะอะไร:
• ข้อ ข. (Airborne particulate count): เป็นการตรวจอนุภาคขนาด &gt;= 0.5 µm และ &gt;= 5.0 µm ตามเกณฑ์ Grade A-D
• ข้อ ค. (Active air sampling): เป็นการตรวจหาจำนวนเชื้อจุลินทรีย์ที่มีชีวิต (Viable microorganisms) ในอากาศ
• ข้อ ง. (Airflow velocity): ตรวจวัดความเร็วลม Laminar flow (0.36 - 0.54 m/s ใน Grade A)
• ข้อ จ. (Differential pressure): ตรวจสอบความดันต่างระหว่างห้อง (&gt;= 10 - 15 Pa) เพื่อป้องกันอากาศปนเปื้อนไหลย้อนเข้าห้องสะอาด</t>
        </is>
      </c>
      <c r="L20" s="186" t="n"/>
      <c r="M20" s="186" t="inlineStr">
        <is>
          <t>Spectroscopy &amp; Optics</t>
        </is>
      </c>
      <c r="N20" s="186" t="inlineStr">
        <is>
          <t>Infrared (IR) Spectroscopy</t>
        </is>
      </c>
      <c r="O20" s="185" t="inlineStr">
        <is>
          <t>Product</t>
        </is>
      </c>
      <c r="P20" s="186" t="inlineStr">
        <is>
          <t>ข้อสอบจริง Product ปี 2566 ข้อ 42</t>
        </is>
      </c>
      <c r="Q20" s="185" t="inlineStr">
        <is>
          <t>ข้อสอบจริง</t>
        </is>
      </c>
      <c r="R20" s="185" t="inlineStr">
        <is>
          <t>2566</t>
        </is>
      </c>
      <c r="S20" s="185" t="n"/>
    </row>
    <row r="21" ht="24" customHeight="1" s="49">
      <c r="A21" s="187" t="n">
        <v>19</v>
      </c>
      <c r="B21" s="186" t="n"/>
      <c r="C21" s="186" t="inlineStr">
        <is>
          <t>จากข้อกำหนดมาตรฐานในเภสัชตำรับ USP Monograph สำหรับการตรวจวิเคราะห์ความสม่ำเสมอของหน่วยยา (Uniformity of dosage units ตาม USP &lt;905&gt;) ข้อใดต่อไปนี้กล่าวได้ ถูกต้อง?</t>
        </is>
      </c>
      <c r="D21" s="186" t="n"/>
      <c r="E21" s="186" t="inlineStr">
        <is>
          <t>ต้องคำนวณหาค่า Acceptance Value (AV) ของหน่วยยาทั้ง 10 หน่วยแรก และค่า AV ต้องไม่เกิน L1 = 15.0%</t>
        </is>
      </c>
      <c r="F21" s="186" t="inlineStr">
        <is>
          <t>ค่าน้ำหนักของยาทุกเม็ดต้องมีค่าเท่ากัน 100% โดยไม่มีความแปรปรวนเลย</t>
        </is>
      </c>
      <c r="G21" s="186" t="inlineStr">
        <is>
          <t>ต้องทำการสุ่มตรวจยาจำนวน 100 เม็ดพร้อมกันในขั้นแรกเสมอ</t>
        </is>
      </c>
      <c r="H21" s="186" t="inlineStr">
        <is>
          <t>หากสุ่มตรวจ 10 หน่วยแรกไม่ผ่านเกณฑ์ จะต้องปฏิเสธรุ่นการผลิตทันทีโดยไม่สามารถตรวจขั้นที่สองได้</t>
        </is>
      </c>
      <c r="I21" s="188" t="inlineStr">
        <is>
          <t>การทดสอบ Uniformity of dosage units บังคับเฉพาะยาฉีดเท่านั้น ไม่ใช้กับยาเม็ด</t>
        </is>
      </c>
      <c r="J21" s="185" t="inlineStr">
        <is>
          <t>1</t>
        </is>
      </c>
      <c r="K21" s="186" t="inlineStr">
        <is>
          <t>✅ คำตอบที่ถูกต้อง: ข้อ ก. ต้องคำนวณหาค่า Acceptance Value (AV) ของหน่วยยาทั้ง 10 หน่วยแรก และค่า AV ต้องไม่เกิน L1 = 15.0%
🎯 ทำไมข้อนี้ถึงถูก:
ข้อ ก. เกณฑ์การยอมรับขั้นแรกของ USP &lt;905&gt; กำหนดให้คำนวณ Acceptance Value (AV) จาก 10 หน่วย และค่า AV ต้องไม่เกิน 15.0%
🔍 ข้ออื่นผิดเพราะอะไร:
• ข้อ ข. ในทางปฏิบัติมีความแปรปรวนได้ตามขอบเขตสถิติที่กำหนด
• ข้อ ค. ขั้นแรกสุ่มตรวจ 10 หน่วย ไม่ใช่ 100 หน่วย
• ข้อ ง. หากขั้นแรกไม่ผ่าน สามารถตรวจเพิ่มอีก 20 หน่วยในขั้นที่สองได้
• ข้อ จ. บังคับใช้กับยาทุกรูปแบบ (ยาเม็ด แคปซูล ยาฉีด ยาน้ำ)</t>
        </is>
      </c>
      <c r="L21" s="186" t="n"/>
      <c r="M21" s="186" t="inlineStr">
        <is>
          <t>Spectroscopy &amp; Optics</t>
        </is>
      </c>
      <c r="N21" s="186" t="inlineStr">
        <is>
          <t>UV-Vis Spectroscopy</t>
        </is>
      </c>
      <c r="O21" s="185" t="inlineStr">
        <is>
          <t>Product</t>
        </is>
      </c>
      <c r="P21" s="186" t="inlineStr">
        <is>
          <t>ข้อสอบจริง Product ปี 2563 ข้อ 2</t>
        </is>
      </c>
      <c r="Q21" s="185" t="inlineStr">
        <is>
          <t>ข้อสอบจริง</t>
        </is>
      </c>
      <c r="R21" s="185" t="inlineStr">
        <is>
          <t>2563</t>
        </is>
      </c>
      <c r="S21" s="185" t="n"/>
    </row>
    <row r="22" ht="24" customHeight="1" s="49">
      <c r="A22" s="187" t="n">
        <v>20</v>
      </c>
      <c r="B22" s="186" t="n"/>
      <c r="C22" s="186" t="inlineStr">
        <is>
          <t>จากใบรายงานผลการวิเคราะห์ (COA) ของวัตถุดิบ Raltegravir potassium หากผลการทดสอบพบว่าค่า Assay = 99.5% (เกณฑ์ 98.0 - 102.0%) และ Impurities ทุกตัวอยู่ในเกณฑ์มาตรฐาน สรุปผลการประเมินคุณภาพคือข้อใด?</t>
        </is>
      </c>
      <c r="D22" s="186" t="n"/>
      <c r="E22" s="186" t="inlineStr">
        <is>
          <t>วัตถุดิบผ่านเกณฑ์มาตรฐานการยอมรับและสามารถนำไปใช้ในการผลิตยาได้ (Approved for production)</t>
        </is>
      </c>
      <c r="F22" s="186" t="inlineStr">
        <is>
          <t>ต้องกักกันวัตถุดิบไว้เนื่องจากไม่ตรงตามเป้าหมาย 100.0%</t>
        </is>
      </c>
      <c r="G22" s="186" t="inlineStr">
        <is>
          <t>ต้องส่งวัตถุดิบไปทำลายทิ้งทันที</t>
        </is>
      </c>
      <c r="H22" s="186" t="inlineStr">
        <is>
          <t>ต้องนำวัตถุดิบไปตกผลึกใหม่เพื่อเพิ่มความบริสุทธิ์</t>
        </is>
      </c>
      <c r="I22" s="188" t="inlineStr">
        <is>
          <t>ต้องเปลี่ยนแหล่งผลิตวัตถุดิบใหม่</t>
        </is>
      </c>
      <c r="J22" s="185" t="inlineStr">
        <is>
          <t>1</t>
        </is>
      </c>
      <c r="K22" s="186" t="inlineStr">
        <is>
          <t>✅ คำตอบที่ถูกต้อง: ข้อ ก. วัตถุดิบผ่านเกณฑ์มาตรฐานการยอมรับและสามารถนำไปใช้ในการผลิตยาได้ (Approved for production)
🎯 ทำไมข้อนี้ถึงถูก:
ข้อ ก. ผล Assay 99.5% อยู่ในช่วง 98.0 - 102.0% และ Impurities ผ่านเกณฑ์ ถือว่าวัตถุดิบมีคุณภาพตามมาตรฐาน
🔍 ข้ออื่นผิดเพราะอะไร:
• ข้อ ข, ค, ง, จ. ปฏิเสธวัตถุดิบที่ผ่านเกณฑ์มาตรฐานอย่างถูกต้อง</t>
        </is>
      </c>
      <c r="L22" s="186" t="n"/>
      <c r="M22" s="186" t="inlineStr">
        <is>
          <t>Spectroscopy &amp; Optics</t>
        </is>
      </c>
      <c r="N22" s="186" t="inlineStr">
        <is>
          <t>Infrared (IR) Spectroscopy</t>
        </is>
      </c>
      <c r="O22" s="185" t="inlineStr">
        <is>
          <t>Product</t>
        </is>
      </c>
      <c r="P22" s="186" t="inlineStr">
        <is>
          <t>ข้อสอบจริง Product ปี 2563 ข้อ 7</t>
        </is>
      </c>
      <c r="Q22" s="185" t="inlineStr">
        <is>
          <t>ข้อสอบจริง</t>
        </is>
      </c>
      <c r="R22" s="185" t="inlineStr">
        <is>
          <t>2563</t>
        </is>
      </c>
      <c r="S22" s="185" t="n"/>
    </row>
    <row r="23" ht="24" customHeight="1" s="49">
      <c r="A23" s="185" t="n">
        <v>21</v>
      </c>
      <c r="B23" s="186" t="n"/>
      <c r="C23" s="186" t="inlineStr">
        <is>
          <t>การทดสอบความกร่อนของยาเม็ด (Tablet friability test ตาม USP &lt;1216&gt;) เป็นการทดสอบเพื่อควบคุมคุณภาพที่กำหนดให้ใช้กับยาเม็ดประเภทใดเป็นหลัก?</t>
        </is>
      </c>
      <c r="D23" s="186" t="n"/>
      <c r="E23" s="186" t="inlineStr">
        <is>
          <t>ยาเม็ดชนิดไม่เคลือบ (Uncoated compressed tablets)</t>
        </is>
      </c>
      <c r="F23" s="186" t="inlineStr">
        <is>
          <t>ยาเม็ดเคลือบฟิล์ม (Film-coated tablets)</t>
        </is>
      </c>
      <c r="G23" s="186" t="inlineStr">
        <is>
          <t>ยาเม็ดเคลือบน้ำตาล (Sugar-coated tablets)</t>
        </is>
      </c>
      <c r="H23" s="186" t="inlineStr">
        <is>
          <t>ยาแคปซูลนิ่ม (Soft gelatin capsules)</t>
        </is>
      </c>
      <c r="I23" s="186" t="inlineStr">
        <is>
          <t>ยาแคปซูลแข็ง (Hard gelatin capsules)</t>
        </is>
      </c>
      <c r="J23" s="185" t="inlineStr">
        <is>
          <t>1</t>
        </is>
      </c>
      <c r="K23" s="186" t="inlineStr">
        <is>
          <t>✅ คำตอบที่ถูกต้อง: ข้อ ก. ยาเม็ดชนิดไม่เคลือบ (Uncoated compressed tablets)
🎯 ทำไมข้อนี้ถึงถูก:
ข้อ ก. เภสัชตำรับ USP ระบุชัดเจนว่า Friability test ออกแบบมาเพื่อทดสอบยาเม็ดชนิดไม่เคลือบ (Uncoated tablets) โดยน้ำหนักที่สูญเสียไปจากการเสียดสีต้องไม่เกิน 1.0% w/w
🔍 ข้ออื่นผิดเพราะอะไร:
• ข้อ ข, ค. ยาเม็ดเคลือบมีชั้นฟิล์ม/น้ำตาลปกป้องผิวเม็ด การทดสอบความกร่อนจึงไม่ใช่วิธีมาตรฐานสำหรับยาเคลือบ (ยาเคลือบดูเรื่อง Film adhesion/Chipping)
• ข้อ ง, จ. แคปซูลไม่ได้ทดสอบด้วย Friabilator</t>
        </is>
      </c>
      <c r="L23" s="186" t="n"/>
      <c r="M23" s="186" t="inlineStr">
        <is>
          <t>Spectroscopy &amp; Optics</t>
        </is>
      </c>
      <c r="N23" s="186" t="inlineStr">
        <is>
          <t>UV-Vis Spectroscopy</t>
        </is>
      </c>
      <c r="O23" s="185" t="inlineStr">
        <is>
          <t>Product</t>
        </is>
      </c>
      <c r="P23" s="186" t="inlineStr">
        <is>
          <t>ข้อสอบจริง Product ปี 2562 ข้อ 3</t>
        </is>
      </c>
      <c r="Q23" s="185" t="inlineStr">
        <is>
          <t>ข้อสอบจริง</t>
        </is>
      </c>
      <c r="R23" s="185" t="inlineStr">
        <is>
          <t>2562</t>
        </is>
      </c>
      <c r="S23" s="185" t="n"/>
    </row>
    <row r="24" ht="24" customHeight="1" s="49">
      <c r="A24" s="185" t="n">
        <v>22</v>
      </c>
      <c r="B24" s="186" t="n"/>
      <c r="C24" s="186" t="inlineStr">
        <is>
          <t>ในการตั้งสูตรตำรับยาเม็ด Isosorbide mononitrate sustained-release (ISMN SR) ที่ควบคุมอัตราการปลดปล่อยยาด้วยระบบเมทริกซ์ที่ชอบน้ำ (Hydrophilic swelling matrix) สารช่วยในข้อใดต่อไปนี้ทำหน้าที่เป็นสารก่อเมทริกซ์ควบคุมการปลดปล่อยยาหลัก?</t>
        </is>
      </c>
      <c r="D24" s="186" t="n"/>
      <c r="E24" s="186" t="inlineStr">
        <is>
          <t>Hydroxypropyl methylcellulose (HPMC / Hypromellose)</t>
        </is>
      </c>
      <c r="F24" s="186" t="inlineStr">
        <is>
          <t>Acacia</t>
        </is>
      </c>
      <c r="G24" s="186" t="inlineStr">
        <is>
          <t>Sodium starch glycolate</t>
        </is>
      </c>
      <c r="H24" s="186" t="inlineStr">
        <is>
          <t>Lactose monohydrate</t>
        </is>
      </c>
      <c r="I24" s="186" t="inlineStr">
        <is>
          <t>Magnesium stearate</t>
        </is>
      </c>
      <c r="J24" s="185" t="inlineStr">
        <is>
          <t>1</t>
        </is>
      </c>
      <c r="K24" s="186" t="inlineStr">
        <is>
          <t>✅ คำตอบที่ถูกต้อง: ข้อ ก. Hydroxypropyl methylcellulose (HPMC / Hypromellose)
🎯 ทำไมข้อนี้ถึงถูก:
ข้อ ก. HPMC (เกรดความหนืดสูง) ทำหน้าที่เป็น Hydrophilic matrix polymer เมื่อสัมผัสน้ำจะดูดน้ำและพองตัวเป็นเจลหนืด ควบคุมอัตราการแพร่ออกของ ISMN อย่างสม่ำเสมอ
🔍 ข้ออื่นผิดเพราะอะไร:
• ข้อ ข. (Acacia): เป็นกัมธรรมชาติ ไม่นิยมใช้เป็น sustained matrix หลัก
• ข้อ ค. (SSG): เป็น Superdisintegrant เร่งให้ยาแตกตัว
• ข้อ ง. (Lactose): เป็น Diluent
• ข้อ จ. (Magnesium stearate): เป็น Lubricant</t>
        </is>
      </c>
      <c r="L24" s="186" t="n"/>
      <c r="M24" s="186" t="inlineStr">
        <is>
          <t>Spectroscopy &amp; Optics</t>
        </is>
      </c>
      <c r="N24" s="186" t="inlineStr">
        <is>
          <t>UV-Vis Spectroscopy</t>
        </is>
      </c>
      <c r="O24" s="185" t="inlineStr">
        <is>
          <t>Product</t>
        </is>
      </c>
      <c r="P24" s="186" t="inlineStr">
        <is>
          <t>ข้อสอบจริง Product ปี 2562 ข้อ 4</t>
        </is>
      </c>
      <c r="Q24" s="185" t="inlineStr">
        <is>
          <t>ข้อสอบจริง</t>
        </is>
      </c>
      <c r="R24" s="185" t="inlineStr">
        <is>
          <t>2562</t>
        </is>
      </c>
      <c r="S24" s="185" t="n"/>
    </row>
    <row r="25" ht="24" customHeight="1" s="49">
      <c r="A25" s="185" t="n">
        <v>23</v>
      </c>
      <c r="B25" s="186" t="n"/>
      <c r="C25" s="186" t="inlineStr">
        <is>
          <t>จากโครงสร้างทางเคมีของ Griseofulvin การตรวจวิเคราะห์คุณภาพตามเภสัชตำรับเพื่อยืนยัน Stereochemistry และแยก Active enantiomer ออกจากไอโซเมอร์ที่ไม่ออกฤทธิ์ ต้องใช้เครื่องมือใด?</t>
        </is>
      </c>
      <c r="D25" s="186" t="n"/>
      <c r="E25" s="186" t="inlineStr">
        <is>
          <t>Polarimeter (ตรวจวัดค่าการหมุนระนาบแสงจำเพาะ Specific Optical Rotation [alpha]D)</t>
        </is>
      </c>
      <c r="F25" s="186" t="inlineStr">
        <is>
          <t>Proton NMR Spectrometer</t>
        </is>
      </c>
      <c r="G25" s="186" t="inlineStr">
        <is>
          <t>Refractometer</t>
        </is>
      </c>
      <c r="H25" s="186" t="inlineStr">
        <is>
          <t>Infrared Spectrophotometer (FTIR)</t>
        </is>
      </c>
      <c r="I25" s="186" t="inlineStr">
        <is>
          <t>UV-Visible Spectrophotometer</t>
        </is>
      </c>
      <c r="J25" s="185" t="inlineStr">
        <is>
          <t>1</t>
        </is>
      </c>
      <c r="K25" s="186" t="inlineStr">
        <is>
          <t>✅ คำตอบที่ถูกต้อง: ข้อ ก. Polarimeter (ตรวจวัดค่าการหมุนระนาบแสงจำเพาะ Specific Optical Rotation [alpha]D)
🎯 ทำไมข้อนี้ถึงถูก:
ข้อ ก. การวัดค่า Specific Optical Rotation ([alpha]D) ด้วยเครื่อง Polarimeter ตาม USP &lt;781&gt; เป็นการทดสอบคุณสมบัติทางแสงจำเพาะที่สามารถแยกความแตกต่างระหว่าง (+)-enantiomer ที่ออกฤทธิ์ กับ (-)-enantiomer ที่ไม่ออกฤทธิ์ได้อย่างแม่นยำ
🔍 ข้ออื่นผิดเพราะอะไร:
• ข้อ ข. (1H-NMR): สเปกตรัม NMR ของคู่ Enantiomers จะเหมือนกันทุกประการในสภาวะ Achiral solvent ทั่วไป
• ข้อ ค. (Refractometer): ใช้วัดดัชนีหักเหของแสง ไม่สามารถแยก Enantiomers ได้
• ข้อ ง. (FTIR): สเปกตรัมอินฟราเรดของคู่ Enantiomers จะตรงกันทุกตำแหน่งพีค ไม่สามารถแยก Enantiomers ได้
• ข้อ จ. (UV-Vis): สเปกตรัม UV ของ Enantiomers เหมือนกันทุกประการ</t>
        </is>
      </c>
      <c r="L25" s="186" t="n"/>
      <c r="M25" s="186" t="inlineStr">
        <is>
          <t>Spectroscopy &amp; Optics</t>
        </is>
      </c>
      <c r="N25" s="186" t="inlineStr">
        <is>
          <t>UV-Vis Spectroscopy</t>
        </is>
      </c>
      <c r="O25" s="185" t="inlineStr">
        <is>
          <t>Product</t>
        </is>
      </c>
      <c r="P25" s="186" t="inlineStr">
        <is>
          <t>ข้อสอบจริง Product ปี 2561 ข้อ 11</t>
        </is>
      </c>
      <c r="Q25" s="185" t="inlineStr">
        <is>
          <t>ข้อสอบจริง</t>
        </is>
      </c>
      <c r="R25" s="185" t="inlineStr">
        <is>
          <t>2561</t>
        </is>
      </c>
      <c r="S25" s="185" t="n"/>
    </row>
    <row r="26" ht="24" customHeight="1" s="49">
      <c r="A26" s="185" t="n">
        <v>24</v>
      </c>
      <c r="B26" s="186" t="n"/>
      <c r="C26" s="186" t="inlineStr">
        <is>
          <t>ระบบนำส่งยาผ่านผิวหนังชนิดแผ่นแปะ (Transdermal patch) ในรูปภาพ [📷 มีรูปภาพประกอบ: image104.png] ที่ประกอบด้วย Backing layer, Drug reservoir (ของเหลวหรือเจลบรรจุยา), Rate-controlling membrane, และ Adhesive layer จัดเป็นระบบแผ่นแปะประเภทใด?</t>
        </is>
      </c>
      <c r="D26" s="186" t="inlineStr">
        <is>
          <t>[แนบรูป: ข้อสอบ Product ปี 2561 รหัสรูปภาพ image104]</t>
        </is>
      </c>
      <c r="E26" s="186" t="inlineStr">
        <is>
          <t>Membrane-controlled reservoir system</t>
        </is>
      </c>
      <c r="F26" s="186" t="inlineStr">
        <is>
          <t>Monolithic matrix dispersion system</t>
        </is>
      </c>
      <c r="G26" s="186" t="inlineStr">
        <is>
          <t>Drug-in-adhesive system</t>
        </is>
      </c>
      <c r="H26" s="186" t="inlineStr">
        <is>
          <t>Microreservoir system</t>
        </is>
      </c>
      <c r="I26" s="186" t="inlineStr">
        <is>
          <t>Peripheral adhesive matrix design</t>
        </is>
      </c>
      <c r="J26" s="185" t="inlineStr">
        <is>
          <t>1</t>
        </is>
      </c>
      <c r="K26" s="186" t="inlineStr">
        <is>
          <t>✅ คำตอบที่ถูกต้อง: ข้อ ก. Membrane-controlled reservoir system
🎯 ทำไมข้อนี้ถึงถูก:
ข้อ ก. โครงสร้างที่มีชั้นกระเปาะยา (Drug reservoir) และมีเยื่อเลือกผ่านควบคุมการปลดปล่อยยา (Rate-controlling membrane) คือ Reservoir system (เช่น Transderm-Scop, Duragesic รุ่นเดิม)
🔍 ข้ออื่นผิดเพราะอะไร:
• ข้อ ข, ค. (Matrix / Drug-in-adhesive): ตัวยาผสมอยู่ในชั้นกาว ไม่มีเยื่อ Membrane แยกต่างหาก
• ข้อ ง. (Microreservoir): ตัวยากระจายตัวเป็นหยดเล็กๆ ในเมทริกซ์
• ข้อ จ. (Peripheral adhesive): กาวอยู่เฉพาะขอบรอบแผ่น</t>
        </is>
      </c>
      <c r="L26" s="186" t="n"/>
      <c r="M26" s="186" t="inlineStr">
        <is>
          <t>Spectroscopy &amp; Optics</t>
        </is>
      </c>
      <c r="N26" s="186" t="inlineStr">
        <is>
          <t>Infrared (IR) Spectroscopy</t>
        </is>
      </c>
      <c r="O26" s="185" t="inlineStr">
        <is>
          <t>Product</t>
        </is>
      </c>
      <c r="P26" s="186" t="inlineStr">
        <is>
          <t>ข้อสอบจริง Product ปี 2561 ข้อ 12</t>
        </is>
      </c>
      <c r="Q26" s="185" t="inlineStr">
        <is>
          <t>ข้อสอบจริง</t>
        </is>
      </c>
      <c r="R26" s="185" t="inlineStr">
        <is>
          <t>2561</t>
        </is>
      </c>
      <c r="S26" s="185" t="n"/>
    </row>
    <row r="27" ht="24" customHeight="1" s="49">
      <c r="A27" s="185" t="n">
        <v>25</v>
      </c>
      <c r="B27" s="186" t="n"/>
      <c r="C27" s="186" t="inlineStr">
        <is>
          <t>จากโครงสร้างของระบบแผ่นแปะส่งยาผ่านผิวหนังชนิด Reservoir system ในรูปภาพ ตัวยาสำคัญจะถูกกักเก็บและบรรจุอยู่ในชั้นใดของโครงสร้าง?</t>
        </is>
      </c>
      <c r="D27" s="186" t="n"/>
      <c r="E27" s="186" t="inlineStr">
        <is>
          <t>ชั้นกระเปาะบรรจุยา (Drug reservoir layer)</t>
        </is>
      </c>
      <c r="F27" s="186" t="inlineStr">
        <is>
          <t>ชั้นแผ่นฟิล์มลอกออกก่อนใช้งาน (Release liner)</t>
        </is>
      </c>
      <c r="G27" s="186" t="inlineStr">
        <is>
          <t>ชั้นเยื่อควบคุมการปลดปล่อยยา (Rate-controlling membrane)</t>
        </is>
      </c>
      <c r="H27" s="186" t="inlineStr">
        <is>
          <t>ชั้นแผ่นประกบด้านหลังกันน้ำ (Backing layer)</t>
        </is>
      </c>
      <c r="I27" s="186" t="inlineStr">
        <is>
          <t>ชั้นแถบกาวเหนียวติดผิวหนัง (Adhesive layer)</t>
        </is>
      </c>
      <c r="J27" s="185" t="inlineStr">
        <is>
          <t>1</t>
        </is>
      </c>
      <c r="K27" s="186" t="inlineStr">
        <is>
          <t>✅ คำตอบที่ถูกต้อง: ข้อ ก. ชั้นกระเปาะบรรจุยา (Drug reservoir layer)
🎯 ทำไมข้อนี้ถึงถูก:
ข้อ ก. Drug reservoir layer คือส่วนที่ทำหน้าที่เป็นคลังกักเก็บตัวยาสำคัญ เพื่อค่อยๆ ปลดปล่อยยาผ่านเยื่อควบคุมการซึมผ่าน
🔍 ข้ออื่นผิดเพราะอะไร:
• ข้อ ข. (Release liner): เป็นแผ่นพลาสติกป้องกันกาวที่ต้องดึงทิ้งก่อนแปะ
• ข้อ ค. (Membrane): ทำหน้าที่ควบคุมอัตราการแพร่ออกของยา
• ข้อ ง. (Backing layer): ทำหน้าที่ป้องกันยาไม่ให้รั่วไหลออกสู่ภายนอก
• ข้อ จ. (Adhesive): ทำหน้าที่ยึดติดกับผิวหนัง</t>
        </is>
      </c>
      <c r="L27" s="186" t="n"/>
      <c r="M27" s="186" t="inlineStr">
        <is>
          <t>Spectroscopy &amp; Optics</t>
        </is>
      </c>
      <c r="N27" s="186" t="inlineStr">
        <is>
          <t>Infrared (IR) Spectroscopy</t>
        </is>
      </c>
      <c r="O27" s="185" t="inlineStr">
        <is>
          <t>Product</t>
        </is>
      </c>
      <c r="P27" s="186" t="inlineStr">
        <is>
          <t>ข้อสอบจริง Product ปี 2561 ข้อ 13</t>
        </is>
      </c>
      <c r="Q27" s="185" t="inlineStr">
        <is>
          <t>ข้อสอบจริง</t>
        </is>
      </c>
      <c r="R27" s="185" t="inlineStr">
        <is>
          <t>2561</t>
        </is>
      </c>
      <c r="S27" s="185" t="n"/>
    </row>
    <row r="28" ht="24" customHeight="1" s="49">
      <c r="A28" s="185" t="n">
        <v>26</v>
      </c>
      <c r="B28" s="186" t="n"/>
      <c r="C28" s="186" t="inlineStr">
        <is>
          <t>ตัวยาสำคัญชนิดหนึ่งมีความสามารถในการละลายน้ำได้ดีเยี่ยม (High water solubility) มีความคงตัวดีมากในน้ำและไม่สลายตัวด้วยความร้อน ต้องการพัฒนาเป็นรูปแบบยาเตรียมชนิดรับประทานที่ออกฤทธิ์เร็ว ควรเลือกพัฒนายาในรูปแบบใด?</t>
        </is>
      </c>
      <c r="D28" s="186" t="n"/>
      <c r="E28" s="186" t="inlineStr">
        <is>
          <t>ยาน้ำใสรับประทาน (Oral solution)</t>
        </is>
      </c>
      <c r="F28" s="186" t="inlineStr">
        <is>
          <t>ยาน้ำแขวนตะกอน (Oral suspension)</t>
        </is>
      </c>
      <c r="G28" s="186" t="inlineStr">
        <is>
          <t>ยาเม็ดชนิดออกฤทธิ์ยืดเวลา (Extended-release tablets)</t>
        </is>
      </c>
      <c r="H28" s="186" t="inlineStr">
        <is>
          <t>ยาแคปซูลนิ่มชนิดบรรจุน้ำมัน (Soft gelatin capsules with oily vehicle)</t>
        </is>
      </c>
      <c r="I28" s="186" t="inlineStr">
        <is>
          <t>ยาเม็ดชนิดเคี้ยวที่มีสารก่อเมทริกซ์ (Chewable matrix tablets)</t>
        </is>
      </c>
      <c r="J28" s="185" t="inlineStr">
        <is>
          <t>1</t>
        </is>
      </c>
      <c r="K28" s="186" t="inlineStr">
        <is>
          <t>✅ คำตอบที่ถูกต้อง: ข้อ ก. ยาน้ำใสรับประทาน (Oral solution)
🎯 ทำไมข้อนี้ถึงถูก:
ข้อ ก. Oral solution ตัวยาอยู่ในรูปสารละลายโมเลกุลพร้อมดูดซึมทันทีโดยไม่ต้องผ่านขั้นตอนการแตกตัวหรือการละลาย จึงออกฤทธิ์ได้รวดเร็วที่สุดในบรรดารูปแบบยารับประทาน
🔍 ข้ออื่นผิดเพราะอะไร:
• ข้อ ข. (Suspension): ใช้สำหรับยาที่ไม่ละลายน้ำ
• ข้อ ค. (Extended release): ออกฤทธิ์ช้า ไม่ตรงกับความต้องการ
• ข้อ ง. (Softgel น้ำมัน): ใช้สำหรับยาไม่ละลายน้ำ
• ข้อ จ. (Chewable matrix): ออกฤทธิ์ช้ากว่ายาน้ำใส</t>
        </is>
      </c>
      <c r="L28" s="186" t="n"/>
      <c r="M28" s="186" t="inlineStr">
        <is>
          <t>Spectroscopy &amp; Optics</t>
        </is>
      </c>
      <c r="N28" s="186" t="inlineStr">
        <is>
          <t>UV-Vis Spectroscopy</t>
        </is>
      </c>
      <c r="O28" s="185" t="inlineStr">
        <is>
          <t>Product</t>
        </is>
      </c>
      <c r="P28" s="186" t="inlineStr">
        <is>
          <t>ข้อสอบจริง Product ปี 2561 ข้อ 15</t>
        </is>
      </c>
      <c r="Q28" s="185" t="inlineStr">
        <is>
          <t>ข้อสอบจริง</t>
        </is>
      </c>
      <c r="R28" s="185" t="inlineStr">
        <is>
          <t>2561</t>
        </is>
      </c>
      <c r="S28" s="185" t="n"/>
    </row>
    <row r="29" ht="24" customHeight="1" s="49">
      <c r="A29" s="185" t="n">
        <v>27</v>
      </c>
      <c r="B29" s="186" t="n"/>
      <c r="C29" s="186" t="inlineStr">
        <is>
          <t>การพล็อตสเปกตรัมอินฟราเรด (FTIR Spectrum) ตามมาตรฐานสากล แกน X และแกน Y จะต้องประกอบด้วยข้อมูลพารามิเตอร์ใดตามลำดับ?</t>
        </is>
      </c>
      <c r="D29" s="186" t="n"/>
      <c r="E29" s="186" t="inlineStr">
        <is>
          <t>แกน X = เลขคลื่น (Wavenumber, cm^-1) และ แกน Y = ร้อยละการส่องผ่าน (% Transmittance)</t>
        </is>
      </c>
      <c r="F29" s="186" t="inlineStr">
        <is>
          <t>แกน X = ความยาวคลื่น (Wavelength, nm) และ แกน Y = การดูดกลืนแสง (Absorbance)</t>
        </is>
      </c>
      <c r="G29" s="186" t="inlineStr">
        <is>
          <t>แกน X = เวลาในการชะ (Retention time, min) และ แกน Y = การดูดกลืนแสง (Absorbance)</t>
        </is>
      </c>
      <c r="H29" s="186" t="inlineStr">
        <is>
          <t>แกน X = ร้อยละการส่องผ่าน (% Transmittance) และ แกน Y = เวลา (Time)</t>
        </is>
      </c>
      <c r="I29" s="186" t="inlineStr">
        <is>
          <t>แกน X = การดูดกลืนแสง (Absorbance) และ แกน Y = เลขคลื่น (Wavenumber, cm^-1)</t>
        </is>
      </c>
      <c r="J29" s="185" t="inlineStr">
        <is>
          <t>1</t>
        </is>
      </c>
      <c r="K29" s="186" t="inlineStr">
        <is>
          <t>✅ คำตอบที่ถูกต้อง: ข้อ ก. แกน X = เลขคลื่น (Wavenumber, cm^-1) และ แกน Y = ร้อยละการส่องผ่าน (% Transmittance)
🎯 ทำไมข้อนี้ถึงถูก:
ข้อ ก. สเปกตรัม FTIR มาตรฐานตามเภสัชตำรับสากล (USP &lt;197&gt;) กำหนดให้แสดง:
• แกน X (แนวนอน): เลขคลื่น (Wavenumber = 1/lambda) มีหน่วยเป็น cm^-1 โดยไล่สเกลจาก 4000 cm^-1 (ซ้าย) ไปยัง 400 cm^-1 (ขวา)
• แกน Y (แนวตั้ง): ร้อยละของการส่องผ่านแสง (% Transmittance: %T) จาก 0 ถึง 100% ทำให้พีคการดูดกลืนแสงชี้ลงด้านล่าง
🔍 ข้ออื่นผิดเพราะอะไร:
• ข้อ ข. (X = Wavelength, Y = Absorbance): เป็นรูปแบบกราฟของ UV-Visible Spectrophotometry
• ข้อ ค. (X = Retention time, Y = Absorbance): เป็นรูปแบบของโครมาโทแกรม HPLC หรือ GC
• ข้อ ง. (X = %T, Y = Time): รูปแบบกราฟไม่ถูกต้อง
• ข้อ จ. (X = Absorbance, Y = Wavenumber): สลับแกน X และ Y ผิด</t>
        </is>
      </c>
      <c r="L29" s="186" t="n"/>
      <c r="M29" s="186" t="inlineStr">
        <is>
          <t>Spectroscopy &amp; Optics</t>
        </is>
      </c>
      <c r="N29" s="186" t="inlineStr">
        <is>
          <t>Infrared (IR) Spectroscopy</t>
        </is>
      </c>
      <c r="O29" s="185" t="inlineStr">
        <is>
          <t>Product</t>
        </is>
      </c>
      <c r="P29" s="186" t="inlineStr">
        <is>
          <t>ข้อสอบจริง Product ปี 2561 ข้อ 22</t>
        </is>
      </c>
      <c r="Q29" s="185" t="inlineStr">
        <is>
          <t>ข้อสอบจริง</t>
        </is>
      </c>
      <c r="R29" s="185" t="inlineStr">
        <is>
          <t>2561</t>
        </is>
      </c>
      <c r="S29" s="185" t="n"/>
    </row>
    <row r="30" ht="24" customHeight="1" s="49">
      <c r="A30" s="185" t="n">
        <v>28</v>
      </c>
      <c r="B30" s="186" t="n"/>
      <c r="C30" s="186" t="inlineStr">
        <is>
          <t>หากต้องการควบคุมคุณภาพวัตถุดิบ Griseofulvin ให้เป็นไอโซเมอร์ที่มีโครงสร้าง 3 มิติถูกต้องตามรูปภาพ [📷 มีรูปภาพประกอบ: image110.png] ควรเลือกใช้เครื่องมือวิเคราะห์ชนิดใด?</t>
        </is>
      </c>
      <c r="D30" s="186" t="inlineStr">
        <is>
          <t>[แนบรูป: ข้อสอบ Product ปี 2561 รหัสรูปภาพ image110]</t>
        </is>
      </c>
      <c r="E30" s="186" t="inlineStr">
        <is>
          <t>Polarimeter (ตรวจวัดค่าการหมุนระนาบแสงโพลาไรซ์จำเพาะ Specific Optical Rotation)</t>
        </is>
      </c>
      <c r="F30" s="186" t="inlineStr">
        <is>
          <t>Refractometer (เครื่องวัดดัชนีหักเหของแสง)</t>
        </is>
      </c>
      <c r="G30" s="186" t="inlineStr">
        <is>
          <t>X-ray Powder Diffractometer (XRPD)</t>
        </is>
      </c>
      <c r="H30" s="186" t="inlineStr">
        <is>
          <t>Infrared Spectrophotometer (FTIR)</t>
        </is>
      </c>
      <c r="I30" s="186" t="inlineStr">
        <is>
          <t>UV-Visible Spectrophotometer</t>
        </is>
      </c>
      <c r="J30" s="185" t="n">
        <v>4</v>
      </c>
      <c r="K30" s="186" t="inlineStr">
        <is>
          <t>✅ คำตอบที่ถูกต้อง: ข้อ ง. Polarimeter
🎯 ทำไมข้อนี้ถึงถูก:
Specific optical rotation ([α]D) เป็นค่าคงที่ทางฟิสิกส์ที่แสดงความสามารถของสารที่มี Chiral center (Optically active substance) ในการหมุนระนาบของแสงโพลาไรซ์ (Plane-polarized light) ซึ่งเครื่องมือที่ใช้วัดค่ามุมการหมุนของแสงโพลาไรซ์คือ Polarimeter
🔍 ข้ออื่นผิดเพราะอะไร:
• ข้อ ก. UV-Vis Spectrophotometer: ใช้วัดการดูดกลืนแสงในย่าน UV-Visible เพื่อหาความเข้มข้นหรือเอกลักษณ์
• ข้อ ข. Infrared Spectrophotometer: ใช้วัดการสั่นของพันธะเพื่อระบุหมู่ฟังก์ชัน
• ข้อ ค. Fluorescence Spectrometer: ใช้วัดการเปล่งแสงฟลูออเรสเซนต์
• ข้อ จ. Refractometer: ใช้วัดดัชนีหักเหของแสง (Refractive index)</t>
        </is>
      </c>
      <c r="L30" s="186" t="n"/>
      <c r="M30" s="186" t="inlineStr">
        <is>
          <t>Spectroscopy &amp; Optics</t>
        </is>
      </c>
      <c r="N30" s="186" t="inlineStr">
        <is>
          <t>Infrared (IR) Spectroscopy</t>
        </is>
      </c>
      <c r="O30" s="185" t="inlineStr">
        <is>
          <t>Product</t>
        </is>
      </c>
      <c r="P30" s="186" t="inlineStr">
        <is>
          <t>[SOURCE: ข้อสอบจริง PLE CC1 (Product) ปี 2561 ข้อ 47]</t>
        </is>
      </c>
      <c r="Q30" s="185" t="inlineStr">
        <is>
          <t>ข้อสอบจริง</t>
        </is>
      </c>
      <c r="R30" s="185" t="inlineStr">
        <is>
          <t>2561</t>
        </is>
      </c>
      <c r="S30" s="185" t="n"/>
    </row>
    <row r="31" ht="24" customHeight="1" s="49">
      <c r="A31" s="185" t="n">
        <v>29</v>
      </c>
      <c r="B31" s="186" t="n"/>
      <c r="C31" s="186" t="inlineStr">
        <is>
          <t>จากข้อมูลความคงตัวและความสามารถในการละลายของยา Furosemide [📷 มีรูปภาพประกอบ: image111.png] ซึ่งพบว่าตัวยาละลายได้ดีในสภาวะด่าง (pH &gt; 7.0) และมีความคงตัวดีที่สุดในสภาวะด่างอ่อน หากต้องการเตรียมเป็นยาน้ำรับประทาน ควรเลือกสูตรตำรับในข้อใด?</t>
        </is>
      </c>
      <c r="D31" s="186" t="inlineStr">
        <is>
          <t>[แนบรูป: ข้อสอบ Product ปี 2561 รหัสรูปภาพ image111]</t>
        </is>
      </c>
      <c r="E31" s="186" t="inlineStr">
        <is>
          <t>ยาน้ำเชื่อมหรือยาอีลิกเซอร์ที่ปรับสภาวะบัฟเฟอร์เป็นด่างอ่อน (Alkaline buffered oral solution / Elixir pH 7.5 - 8.5)</t>
        </is>
      </c>
      <c r="F31" s="186" t="inlineStr">
        <is>
          <t>ยาน้ำเชื่อมสภาวะกรดจัด (Syrup pH 3.0)</t>
        </is>
      </c>
      <c r="G31" s="186" t="inlineStr">
        <is>
          <t>ยาน้ำแขวนตะกอนสภาวะกรด (Suspension pH 4.0)</t>
        </is>
      </c>
      <c r="H31" s="186" t="inlineStr">
        <is>
          <t>ยาน้ำมันสำหรับรับประทาน (Oral oily solution)</t>
        </is>
      </c>
      <c r="I31" s="186" t="inlineStr">
        <is>
          <t>ยาน้ำเชื่อมที่ไม่มีการควบคุมความเป็นกรด-ด่าง</t>
        </is>
      </c>
      <c r="J31" s="185" t="inlineStr">
        <is>
          <t>1</t>
        </is>
      </c>
      <c r="K31" s="186" t="inlineStr">
        <is>
          <t>✅ คำตอบที่ถูกต้อง: ข้อ ก. ยาน้ำเชื่อมหรือยาอีลิกเซอร์ที่ปรับสภาวะบัฟเฟอร์เป็นด่างอ่อน (Alkaline buffered oral solution / Elixir pH 7.5 - 8.5)
🎯 ทำไมข้อนี้ถึงถูก:
ข้อ ก. การเตรียมเป็น Alkaline buffered oral solution (pH 7.5 - 8.5) โดยใช้สารละลายบัฟเฟอร์ เช่น Phosphate หรือ Sodium hydroxide จะช่วยให้ Furosemide ละลายได้อย่างสมบูรณ์และมีความคงตัวทางเคมีสูงสุด ไม่ตกตะกอน
🔍 ข้ออื่นผิดเพราะอะไร:
• ข้อ ข, ค. ในสภาวะกรด (pH &lt; 4.0) Furosemide จะอยู่ในรูปไม่แตกตัว (Unionized) ซึ่งไม่ละลายน้ำและตกตะกอนทันที
• ข้อ ง. ยาละลายในน้ำด่างได้ดี ไม่จำเป็นต้องใช้น้ำมัน
• ข้อ จ. ขาดบัฟเฟอร์ ค่า pH อาจลดลงจนยาตกตะกอน</t>
        </is>
      </c>
      <c r="L31" s="186" t="n"/>
      <c r="M31" s="186" t="inlineStr">
        <is>
          <t>Spectroscopy &amp; Optics</t>
        </is>
      </c>
      <c r="N31" s="186" t="inlineStr">
        <is>
          <t>UV-Vis Spectroscopy</t>
        </is>
      </c>
      <c r="O31" s="185" t="inlineStr">
        <is>
          <t>Product</t>
        </is>
      </c>
      <c r="P31" s="186" t="inlineStr">
        <is>
          <t>ข้อสอบจริง Product ปี 2561 ข้อ 58</t>
        </is>
      </c>
      <c r="Q31" s="185" t="inlineStr">
        <is>
          <t>ข้อสอบจริง</t>
        </is>
      </c>
      <c r="R31" s="185" t="inlineStr">
        <is>
          <t>2561</t>
        </is>
      </c>
      <c r="S31" s="185" t="n"/>
    </row>
    <row r="32" ht="24" customHeight="1" s="49">
      <c r="A32" s="185" t="n">
        <v>30</v>
      </c>
      <c r="B32" s="186" t="n"/>
      <c r="C32" s="186" t="inlineStr">
        <is>
          <t>ข้อใดต่อไปนี้กล่าวได้ ถูกต้อง เกี่ยวกับหลักการและกลไกการปลดปล่อยตัวยาของยาเม็ด Morphine sulfate extended-release tablets (เช่น MS Contin)?</t>
        </is>
      </c>
      <c r="D32" s="186" t="n"/>
      <c r="E32" s="186" t="inlineStr">
        <is>
          <t>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t>
        </is>
      </c>
      <c r="F32" s="186" t="inlineStr">
        <is>
          <t>เป็นระบบ Reservoir ที่เคลือบฟิล์มด้วย Cellulose acetate phthalate (CAP) เพื่อให้แตกตัวในกระเพาะอาหาร</t>
        </is>
      </c>
      <c r="G32" s="186" t="inlineStr">
        <is>
          <t>ตัวยาจะถูกกักเก็บและปลดปล่อยเฉพาะที่ลำไส้เล็กส่วนต้นแบบรวดเร็วทั้งหมดในคราวเดียว</t>
        </is>
      </c>
      <c r="H32" s="186" t="inlineStr">
        <is>
          <t>ระบบเมทริกซ์ขี้ผึ้งต้องละลายน้ำได้อย่างสมบูรณ์จึงจะปลดปล่อยตัวยาได้</t>
        </is>
      </c>
      <c r="I32" s="186" t="inlineStr">
        <is>
          <t>ผู้ป่วยสามารถบดหรือเคี้ยวเม็ดยาก่อนกลืนได้โดยไม่ส่งผลต่อการปลดปล่อยยา</t>
        </is>
      </c>
      <c r="J32" s="185" t="inlineStr">
        <is>
          <t>1</t>
        </is>
      </c>
      <c r="K32" s="186" t="inlineStr">
        <is>
          <t>✅ คำตอบที่ถูกต้อง: ข้อ ก. 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
🎯 ทำไมข้อนี้ถึงถูก:
ข้อ ก. ระบบ Matrix (เช่น การใช้ Hydroxyalkylcellulose ร่วมกับ Cetostearyl alcohol) จะควบคุมให้อนุภาคยา Morphine ค่อยๆ ละลายและแพร่ออกมาอย่างช้าๆ รักษาระดับยาในเลือดให้คงที่
🔍 ข้ออื่นผิดเพราะอะไร:
• ข้อ ข. CAP เป็น Enteric polymer ไม่ใช่ระบบ Matrix ของ Morphine ER
• ข้อ ค. ยา ER ค่อยๆ ปลดปล่อยตลอดทางเดินอาหาร ไม่ได้ปล่อยหมดที่ลำไส้เล็กส่วนต้น
• ข้อ ง. Wax matrix ไม่ละลายน้ำ แต่ยาจะแพร่ออกผ่านรูพรุน
• ข้อ จ. ห้ามบดหรือเคี้ยวยา ER เด็ดขาด เพราะจะเกิด Dose Dumping เสียชีวิตจากการกดการหายใจได้</t>
        </is>
      </c>
      <c r="L32" s="186" t="n"/>
      <c r="M32" s="186" t="inlineStr">
        <is>
          <t>Spectroscopy &amp; Optics</t>
        </is>
      </c>
      <c r="N32" s="186" t="inlineStr">
        <is>
          <t>NMR &amp; Mass Spectrometry</t>
        </is>
      </c>
      <c r="O32" s="185" t="inlineStr">
        <is>
          <t>Product</t>
        </is>
      </c>
      <c r="P32" s="186" t="inlineStr">
        <is>
          <t>ข้อสอบจริง Product ปี 2561 ข้อ 104</t>
        </is>
      </c>
      <c r="Q32" s="185" t="inlineStr">
        <is>
          <t>ข้อสอบจริง</t>
        </is>
      </c>
      <c r="R32" s="185" t="inlineStr">
        <is>
          <t>2561</t>
        </is>
      </c>
      <c r="S32" s="185" t="n"/>
    </row>
    <row r="33" ht="24" customHeight="1" s="49">
      <c r="A33" s="185" t="n">
        <v>31</v>
      </c>
      <c r="B33" s="186" t="n"/>
      <c r="C33" s="186" t="inlineStr">
        <is>
          <t>ระบบนำส่งยาชนิดควบคุมการปลดปล่อยประเภท Membrane-controlled reservoir system มีพฤติกรรมการปลดปล่อยตัวยาสำคัญตามจลนศาสตร์การปลดปล่อย (Release kinetics) ในรูปแบบใดเป็นหลัก?</t>
        </is>
      </c>
      <c r="D33" s="186" t="n"/>
      <c r="E33" s="186" t="inlineStr">
        <is>
          <t>จลนศาสตร์อันดับศูนย์ (Zero-order release kinetics: อัตราการปลดปล่อยยาคงที่ตลอดเวลา)</t>
        </is>
      </c>
      <c r="F33" s="186" t="inlineStr">
        <is>
          <t>จลนศาสตร์อันดับหนึ่ง (First-order release kinetics)</t>
        </is>
      </c>
      <c r="G33" s="186" t="inlineStr">
        <is>
          <t>จลนศาสตร์อันดับสอง (Second-order release kinetics)</t>
        </is>
      </c>
      <c r="H33" s="186" t="inlineStr">
        <is>
          <t>จลนศาสตร์อันดับหนึ่งเทียม (Pseudo-first order kinetics)</t>
        </is>
      </c>
      <c r="I33" s="186" t="inlineStr">
        <is>
          <t>จลนศาสตร์แบบพาราโบลิกผกผัน</t>
        </is>
      </c>
      <c r="J33" s="185" t="inlineStr">
        <is>
          <t>1</t>
        </is>
      </c>
      <c r="K33" s="186" t="inlineStr">
        <is>
          <t>✅ คำตอบที่ถูกต้อง: ข้อ ก. จลนศาสตร์อันดับศูนย์ (Zero-order release kinetics: อัตราการปลดปล่อยยาคงที่ตลอดเวลา)
🎯 ทำไมข้อนี้ถึงถูก:
ข้อ ก. ตราบใดที่ในกระเปาะยายังมีตัวยาอยู่ในสภาวะอิ่มตัว (Excess solid drug) ความต่างของความเข้มข้น (Delta C) จะคงที่ ทำให้ยาถูกปลดปล่อยออกมาด้วยอัตราคงที่ต่อหน่วยเวลา (Zero-order release: dM/dt = k0)
🔍 ข้ออื่นผิดเพราะอะไร:
• ข้อ ข. (First-order): อัตราการปล่อยยาขึ้นกับปริมาณยาที่เหลืออยู่ (อัตราจะลดลงเรื่อยๆ ตามเวลา เช่น ยาเม็ดธรรมดา)
• ข้อ ค. (Second-order): พบในปฏิกิริยาเคมี ไม่ใช่การปลดปล่อยยา
• ข้อ ง. (Pseudo-first order): พบในระบบ Matrix (Higuchi model: แปรผันตาม square root of time)</t>
        </is>
      </c>
      <c r="L33" s="186" t="n"/>
      <c r="M33" s="186" t="inlineStr">
        <is>
          <t>Spectroscopy &amp; Optics</t>
        </is>
      </c>
      <c r="N33" s="186" t="inlineStr">
        <is>
          <t>Infrared (IR) Spectroscopy</t>
        </is>
      </c>
      <c r="O33" s="185" t="inlineStr">
        <is>
          <t>Product</t>
        </is>
      </c>
      <c r="P33" s="186" t="inlineStr">
        <is>
          <t>ข้อสอบจริง Product ปี 2559 ข้อ 2</t>
        </is>
      </c>
      <c r="Q33" s="185" t="inlineStr">
        <is>
          <t>ข้อสอบจริง</t>
        </is>
      </c>
      <c r="R33" s="185" t="inlineStr">
        <is>
          <t>2559</t>
        </is>
      </c>
      <c r="S33" s="185" t="n"/>
    </row>
    <row r="34" ht="24" customHeight="1" s="49">
      <c r="A34" s="185" t="n">
        <v>32</v>
      </c>
      <c r="B34" s="186" t="n"/>
      <c r="C34" s="186" t="inlineStr">
        <is>
          <t>ระบบนำส่งยาชนิดออกฤทธิ์ยืดเวลา (Extended-release system) ที่ตัวยาสำคัญผสมผสานและกระจายตัวเป็นเนื้อเดียวกันอย่างสม่ำเสมอในมวลพอลิเมอร์หรือไขมันตลอดทั้งหน่วยยา จัดเป็นระบบนำส่งยาประเภทใด?</t>
        </is>
      </c>
      <c r="D34" s="186" t="n"/>
      <c r="E34" s="186" t="inlineStr">
        <is>
          <t>ระบบเมทริกซ์ (Matrix delivery system)</t>
        </is>
      </c>
      <c r="F34" s="186" t="inlineStr">
        <is>
          <t>ระบบกระเปาะเยื่อกั้น (Membrane reservoir system)</t>
        </is>
      </c>
      <c r="G34" s="186" t="inlineStr">
        <is>
          <t>ระบบปั๊มออสโมติก (Osmotic pump system)</t>
        </is>
      </c>
      <c r="H34" s="186" t="inlineStr">
        <is>
          <t>ระบบปั๊มกลไก (Mechanical pump)</t>
        </is>
      </c>
      <c r="I34" s="186" t="inlineStr">
        <is>
          <t>ระบบกระเปาะเดี่ยว</t>
        </is>
      </c>
      <c r="J34" s="185" t="inlineStr">
        <is>
          <t>1</t>
        </is>
      </c>
      <c r="K34" s="186" t="inlineStr">
        <is>
          <t>✅ คำตอบที่ถูกต้อง: ข้อ ก. ระบบเมทริกซ์ (Matrix delivery system)
🎯 ทำไมข้อนี้ถึงถูก:
ข้อ ก. การที่ตัวยากระจายตัวสม่ำเสมอทั่วทั้งเม็ด (Homogeneously dispersed throughout the polymer matrix) เป็นนิยามของ Matrix system
🔍 ข้ออื่นผิดเพราะอะไร:
• ข้อ ข. (Reservoir system): ตัวยาถูกกักเก็บในกระเปาะแกนกลางและล้อมรอบด้วยเยื่อฟิล์ม
• ข้อ ค. (Osmotic pump): มีแกนยาและสารออสโมติกหุ้มด้วย Semi-permeable membrane และมีรูเจาะเลเซอร์
• ข้อ ง. (Mechanical pump): เป็นอุปกรณ์ปั๊มกลไกภายนอก</t>
        </is>
      </c>
      <c r="L34" s="186" t="n"/>
      <c r="M34" s="186" t="inlineStr">
        <is>
          <t>Spectroscopy &amp; Optics</t>
        </is>
      </c>
      <c r="N34" s="186" t="inlineStr">
        <is>
          <t>UV-Vis Spectroscopy</t>
        </is>
      </c>
      <c r="O34" s="185" t="inlineStr">
        <is>
          <t>Product</t>
        </is>
      </c>
      <c r="P34" s="186" t="inlineStr">
        <is>
          <t>ข้อสอบจริง Product ปี 2559 ข้อ 6</t>
        </is>
      </c>
      <c r="Q34" s="185" t="inlineStr">
        <is>
          <t>ข้อสอบจริง</t>
        </is>
      </c>
      <c r="R34" s="185" t="inlineStr">
        <is>
          <t>2559</t>
        </is>
      </c>
      <c r="S34" s="185" t="n"/>
    </row>
    <row r="35" ht="24" customHeight="1" s="49">
      <c r="A35" s="185" t="n">
        <v>33</v>
      </c>
      <c r="B35" s="186" t="n"/>
      <c r="C35" s="186" t="inlineStr">
        <is>
          <t>ในใบรายงานผลการวิเคราะห์ (Certificate of Analysis: COA) สำหรับการตรวจปล่อยผ่านรุ่นผลิตของวัตถุดิบยา Levocetirizine dihydrochloride ซึ่งเป็น Enantiomer บริสุทธิ์ หัวข้อการทดสอบในข้อใดต่อไปนี้มีความจำเป็นอย่างยิ่งในการยืนยันความบริสุทธิ์ทางแสง (Optical purity)?</t>
        </is>
      </c>
      <c r="D35" s="186" t="n"/>
      <c r="E35" s="186" t="inlineStr">
        <is>
          <t>การวัดค่าการหมุนระนาบแสงจำเพาะ (Specific Optical Rotation)</t>
        </is>
      </c>
      <c r="F35" s="186" t="inlineStr">
        <is>
          <t>การตรวจหาปริมาณเถ้าคงเหลือจากการเผาไหม้ (Residue on ignition)</t>
        </is>
      </c>
      <c r="G35" s="186" t="inlineStr">
        <is>
          <t>การตรวจหาตัวทำละลายตกค้าง (Residual solvents)</t>
        </is>
      </c>
      <c r="H35" s="186" t="inlineStr">
        <is>
          <t>การตรวจความกร่อน (Friability)</t>
        </is>
      </c>
      <c r="I35" s="186" t="inlineStr">
        <is>
          <t>การตรวจเวลาการแตกตัว (Disintegration time)</t>
        </is>
      </c>
      <c r="J35" s="185" t="inlineStr">
        <is>
          <t>1</t>
        </is>
      </c>
      <c r="K35" s="186" t="inlineStr">
        <is>
          <t>✅ คำตอบที่ถูกต้อง: ข้อ ก. การวัดค่าการหมุนระนาบแสงจำเพาะ (Specific Optical Rotation)
🎯 ทำไมข้อนี้ถึงถูก:
ข้อ ก. Specific Optical Rotation (USP &lt;781&gt;) เป็นการทดสอบมาตรฐานบังคับใน COA ของ Levocetirizine เพื่อยืนยันความบริสุทธิ์ทางแสงและโครงสร้างไอโซเมอร์ที่ถูกต้อง
🔍 ข้ออื่นผิดเพราะอะไร:
• ข้อ ข, ค. เป็นการทดสอบสิ่งเจือปนทั่วไป ไม่ได้บอกคุณสมบัติทางแสง
• ข้อ ง, จ. เป็นการทดสอบยาเม็ดสำเร็จรูป ไม่ใช่การตรวจวัตถุดิบผงยา</t>
        </is>
      </c>
      <c r="L35" s="186" t="n"/>
      <c r="M35" s="186" t="inlineStr">
        <is>
          <t>Spectroscopy &amp; Optics</t>
        </is>
      </c>
      <c r="N35" s="186" t="inlineStr">
        <is>
          <t>Infrared (IR) Spectroscopy</t>
        </is>
      </c>
      <c r="O35" s="185" t="inlineStr">
        <is>
          <t>Product</t>
        </is>
      </c>
      <c r="P35" s="186" t="inlineStr">
        <is>
          <t>ข้อสอบจริง Product ปี 2559 ข้อ 22</t>
        </is>
      </c>
      <c r="Q35" s="185" t="inlineStr">
        <is>
          <t>ข้อสอบจริง</t>
        </is>
      </c>
      <c r="R35" s="185" t="inlineStr">
        <is>
          <t>2559</t>
        </is>
      </c>
      <c r="S35" s="185" t="n"/>
    </row>
    <row r="36" ht="24" customHeight="1" s="49">
      <c r="A36" s="185" t="n">
        <v>34</v>
      </c>
      <c r="B36" s="186" t="n"/>
      <c r="C36" s="186" t="inlineStr">
        <is>
          <t>ระบบนำส่งยาชนิดออกฤทธิ์ยืดเวลา (Extended-release system) โดยการนำตัวยาสำคัญมาผสมกับสารช่วยและกระจายตัวเป็นเนื้อเดียวกันอย่างสม่ำเสมอทั่วทั้งเม็ดยา เรียกว่าระบบใด?</t>
        </is>
      </c>
      <c r="D36" s="186" t="n"/>
      <c r="E36" s="186" t="inlineStr">
        <is>
          <t>ระบบเมทริกซ์ชนิดกระจายตัวเป็นเนื้อเดียว (Monolithic matrix delivery system)</t>
        </is>
      </c>
      <c r="F36" s="186" t="inlineStr">
        <is>
          <t>ระบบกระเปาะเยื่อกั้นควบคุมการปลดปล่อย (Membrane-controlled reservoir system)</t>
        </is>
      </c>
      <c r="G36" s="186" t="inlineStr">
        <is>
          <t>ระบบปั๊มออสโมติกควบคุมการปลดปล่อย (Osmotic-controlled pump system)</t>
        </is>
      </c>
      <c r="H36" s="186" t="inlineStr">
        <is>
          <t>ระบบปั๊มกลไกภายนอก (Mechanical infusion pump)</t>
        </is>
      </c>
      <c r="I36" s="186" t="inlineStr">
        <is>
          <t>ระบบไดนามิกของไหล (Hydrodynamic pressure system)</t>
        </is>
      </c>
      <c r="J36" s="185" t="inlineStr">
        <is>
          <t>1</t>
        </is>
      </c>
      <c r="K36" s="186" t="inlineStr">
        <is>
          <t>✅ คำตอบที่ถูกต้อง: ข้อ ก. ระบบเมทริกซ์ชนิดกระจายตัวเป็นเนื้อเดียว (Monolithic matrix delivery system)
🎯 ทำไมข้อนี้ถึงถูก:
ข้อ ก. Monolithic matrix system มีลักษณะเด่นคือตัวยากระจายตัวอย่างสม่ำเสมอทั่วทั้งหน่วยยา (Uniformly dispersed throughout the matrix) เมื่อสัมผัสน้ำตัวยาจะค่อยๆ แพร่ผ่านโครงร่างแหหรือเจลออกมาอย่างต่อเนื่องสม่ำเสมอ
🔍 ข้ออื่นผิดเพราะอะไร:
• ข้อ ข. (Reservoir system): ตัวยาถูกกักเก็บในกระเปาะแกนกลางและล้อมรอบด้วยเยื่อเลือกผ่านภายนอก ไม่ได้กระจายตัวทั่วทั้งเม็ด
• ข้อ ค. (Osmotic pump): มีแกนยา สารออสโมติก และเยื่อ Semi-permeable หุ้มภายนอกพร้อมรูเจาะเลเซอร์
• ข้อ ง. (Mechanical pump): เป็นอุปกรณ์เครื่องปั๊มยาภายนอก
• ข้อ จ. (Hydrodynamic system): ใช้แรงดันของไหล</t>
        </is>
      </c>
      <c r="L36" s="186" t="n"/>
      <c r="M36" s="186" t="inlineStr">
        <is>
          <t>Spectroscopy &amp; Optics</t>
        </is>
      </c>
      <c r="N36" s="186" t="inlineStr">
        <is>
          <t>UV-Vis Spectroscopy</t>
        </is>
      </c>
      <c r="O36" s="185" t="inlineStr">
        <is>
          <t>Product</t>
        </is>
      </c>
      <c r="P36" s="186" t="inlineStr">
        <is>
          <t>ข้อสอบจริง Product ปี 2559 ข้อ 6</t>
        </is>
      </c>
      <c r="Q36" s="185" t="inlineStr">
        <is>
          <t>ข้อสอบจริง</t>
        </is>
      </c>
      <c r="R36" s="185" t="inlineStr">
        <is>
          <t>2559</t>
        </is>
      </c>
      <c r="S36" s="185" t="n"/>
    </row>
    <row r="37" ht="24" customHeight="1" s="49">
      <c r="A37" s="185" t="n">
        <v>35</v>
      </c>
      <c r="B37" s="186" t="n"/>
      <c r="C37" s="186" t="inlineStr">
        <is>
          <t>ข้อใดต่อไปนี้กล่าวได้ ถูกต้อง เกี่ยวกับหลักการและมาตรฐานความปลอดภัยในการจัดเตรียมยาเคมีบำบัด (Cytotoxic / Hazardous drug preparation ตาม USP &lt;800&gt;)?</t>
        </is>
      </c>
      <c r="D37" s="186" t="n"/>
      <c r="E37" s="186" t="inlineStr">
        <is>
          <t>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t>
        </is>
      </c>
      <c r="F37" s="186" t="inlineStr">
        <is>
          <t>ห้องเตรียมยาเคมีบำบัดต้องควบคุมให้มีความดันอากาศเป็นบวก (Positive pressure) เทียบกับบริเวณภายนอก</t>
        </is>
      </c>
      <c r="G37" s="186" t="inlineStr">
        <is>
          <t>ชุดคลุมปฏิบัติงาน (Gown) เมื่อใช้เสร็จแล้วสามารถนำกลับมาซักทำความสะอาดและใช้ซ้ำได้จนกว่าจะฉีกขาด</t>
        </is>
      </c>
      <c r="H37" s="186" t="inlineStr">
        <is>
          <t>การเตรียมในตู้ Laminar Airflow Workbench ชนิดลมเป่าเข้าหาตัวผู้ปฏิบัติงาน (Horizontal flow) มีความปลอดภัยสูงสุด</t>
        </is>
      </c>
      <c r="I37" s="186" t="inlineStr">
        <is>
          <t>สามารถทิ้งขยะยาเคมีบำบัดปนเปื้อนลงในถังขยะติดเชื้อทั่วไปได้</t>
        </is>
      </c>
      <c r="J37" s="185" t="inlineStr">
        <is>
          <t>1</t>
        </is>
      </c>
      <c r="K37" s="186" t="inlineStr">
        <is>
          <t>✅ คำตอบที่ถูกต้อง: ข้อ ก. 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
🎯 ทำไมข้อนี้ถึงถูก:
ข้อ ก. การเตรียมยาเคมีบำบัดต้องทำในตู้ BSC Class II (Type A2 หรือ B2) หรือ C-PEC ที่มีทิศทางลมเป่าแบบแนวดิ่ง (Vertical laminar airflow) ดึงอากาศลงสู่ด้านล่างผ่านแผ่นกรอง HEPA และระบายอากาศออกสู่ภายนอกอาคาร (Total exhaust) เพื่อป้องกันไม่ให้ไอระเหยของยาพัดเข้าสู่ทางเดินหายใจของเภสัชกรผู้เตรียมยา
🔍 ข้ออื่นผิดเพราะอะไร:
• ข้อ ข. (ห้องเป็น Positive pressure): ผิดอย่างร้ายแรง! ห้องเตรียมยาเคมีบำบัดต้องเป็น ความดันลบ (Negative pressure: -0.01 ถึง -0.03 นิ้วน้ำ) เพื่อป้องกันไม่ให้สารอันตรายรั่วไหลออกสู่ภายนอก
• ข้อ ค. (ชุดคลุมนำมาใช้ซ้ำ): ผิด ชุดคลุมป้องกันเคมีบำบัดเป็นแบบใช้ครั้งเดียวทิ้ง (Single-use disposable)
• ข้อ ง. (Horizontal airflow): ห้ามใช้เด็ดขาด! เพราะลมจะพัดไอระเหยของยาเคมีบำบัดเข้าหน้าผู้ปฏิบัติงานโดยตรง
• ข้อ จ. (ทิ้งขยะติดเชื้อทั่วไป): ต้องทิ้งในถังขยะทิ้งยาเคมีบำบัดเฉพาะ (ถังสีม่วง / Cytotoxic waste bin)</t>
        </is>
      </c>
      <c r="L37" s="186" t="n"/>
      <c r="M37" s="186" t="inlineStr">
        <is>
          <t>Spectroscopy &amp; Optics</t>
        </is>
      </c>
      <c r="N37" s="186" t="inlineStr">
        <is>
          <t>UV-Vis Spectroscopy</t>
        </is>
      </c>
      <c r="O37" s="185" t="inlineStr">
        <is>
          <t>Product</t>
        </is>
      </c>
      <c r="P37" s="186" t="inlineStr">
        <is>
          <t>ข้อสอบจริง Product ปี 2559 ข้อ 12</t>
        </is>
      </c>
      <c r="Q37" s="185" t="inlineStr">
        <is>
          <t>ข้อสอบจริง</t>
        </is>
      </c>
      <c r="R37" s="185" t="inlineStr">
        <is>
          <t>2559</t>
        </is>
      </c>
      <c r="S37" s="185" t="n"/>
    </row>
    <row r="38" ht="24" customHeight="1" s="49">
      <c r="A38" s="185" t="n">
        <v>36</v>
      </c>
      <c r="B38" s="186" t="n"/>
      <c r="C38" s="186" t="inlineStr">
        <is>
          <t>ผลิตภัณฑ์ยาน้ำรับประทาน Lopinavir / Ritonavir oral solution (Kaletra) เมื่อเก็บรักษาไว้ที่อุณหภูมิตู้เย็น (2 - 8 °C) ก่อนการจำหน่ายให้แก่ผู้ป่วย จะมีอายุการเก็บรักษา (Shelf-life) ตามที่ระบุบนฉลากนานเท่าใด?</t>
        </is>
      </c>
      <c r="D38" s="186" t="n"/>
      <c r="E38" s="186" t="inlineStr">
        <is>
          <t>24 เดือน (2 ปี เมื่อเก็บที่ 2 - 8 °C จนถึงวันหมดอายุ)</t>
        </is>
      </c>
      <c r="F38" s="186" t="inlineStr">
        <is>
          <t>6 เดือน</t>
        </is>
      </c>
      <c r="G38" s="186" t="inlineStr">
        <is>
          <t>12 เดือน</t>
        </is>
      </c>
      <c r="H38" s="186" t="inlineStr">
        <is>
          <t>36 เดือน</t>
        </is>
      </c>
      <c r="I38" s="186" t="inlineStr">
        <is>
          <t>48 เดือน</t>
        </is>
      </c>
      <c r="J38" s="185" t="inlineStr">
        <is>
          <t>1</t>
        </is>
      </c>
      <c r="K38" s="186" t="inlineStr">
        <is>
          <t>✅ คำตอบที่ถูกต้อง: ข้อ ก. 24 เดือน (2 ปี เมื่อเก็บที่ 2 - 8 °C จนถึงวันหมดอายุ)
🎯 ทำไมข้อนี้ถึงถูก:
ข้อ ก. ตามเอกสารกำกับยาและทะเบียนตำรับยา:
• เมื่อเก็บที่อุณหภูมิตู้เย็น (2 - 8 °C): มีอายุการเก็บรักษา (Shelf-life) ได้นาน 24 เดือน (2 ปี) จนถึงวันหมดอายุที่ระบุบนฉลาก
• เมื่อนำออกจากตู้เย็นมาเก็บที่อุณหภูมิห้อง (ไม่เกิน 25 °C): ผู้ป่วยต้องใช้ยาให้หมดภายใน 42 วัน (6 สัปดาห์) และห้ามแช่แข็ง
🔍 ข้ออื่นผิดเพราะอะไร:
• ข้อ ข, ค, ง, จ. ระบุระยะเวลา Shelf-life สภาวะตู้เย็นคลาดเคลื่อน</t>
        </is>
      </c>
      <c r="L38" s="186" t="n"/>
      <c r="M38" s="186" t="inlineStr">
        <is>
          <t>Spectroscopy &amp; Optics</t>
        </is>
      </c>
      <c r="N38" s="186" t="inlineStr">
        <is>
          <t>Infrared (IR) Spectroscopy</t>
        </is>
      </c>
      <c r="O38" s="185" t="inlineStr">
        <is>
          <t>Product</t>
        </is>
      </c>
      <c r="P38" s="186" t="inlineStr">
        <is>
          <t>ข้อสอบจริง Product ปี 2559 ข้อ 3</t>
        </is>
      </c>
      <c r="Q38" s="185" t="inlineStr">
        <is>
          <t>ข้อสอบจริง</t>
        </is>
      </c>
      <c r="R38" s="185" t="inlineStr">
        <is>
          <t>2559</t>
        </is>
      </c>
      <c r="S38" s="185" t="n"/>
    </row>
    <row r="39" ht="24" customHeight="1" s="49">
      <c r="A39" s="185" t="n">
        <v>37</v>
      </c>
      <c r="B39" s="186" t="n"/>
      <c r="C39" s="186" t="inlineStr">
        <is>
          <t>การพัฒนาระบบนำส่งยาโดยการนำพอลิเมอร์ควบคุมการปลดปล่อยมาเคลือบลงบนเม็ดเพลเลตขนาดเล็ก (Polymer-coated pellets) แล้วนำเพลเลตหลายๆ เม็ดมาตอกอัดรวมกันเป็นเม็ดยา (Multiple-Unit Pellet System: MUPS) จัดเป็นระบบนำส่งยาแบบใด?</t>
        </is>
      </c>
      <c r="D39" s="186" t="n"/>
      <c r="E39" s="186" t="inlineStr">
        <is>
          <t>Polymer membrane permeation-controlled drug delivery system</t>
        </is>
      </c>
      <c r="F39" s="186" t="inlineStr">
        <is>
          <t>Polymer matrix diffusion-controlled drug delivery system</t>
        </is>
      </c>
      <c r="G39" s="186" t="inlineStr">
        <is>
          <t>Microreservoir partition-controlled drug delivery system</t>
        </is>
      </c>
      <c r="H39" s="186" t="inlineStr">
        <is>
          <t>Osmotic pressure-activated drug delivery system</t>
        </is>
      </c>
      <c r="I39" s="186" t="inlineStr">
        <is>
          <t>Hydrodynamic pressure-activated drug delivery system</t>
        </is>
      </c>
      <c r="J39" s="185" t="inlineStr">
        <is>
          <t>1</t>
        </is>
      </c>
      <c r="K39" s="186" t="inlineStr">
        <is>
          <t>✅ คำตอบที่ถูกต้อง: ข้อ ก. Polymer membrane permeation-controlled drug delivery system
🎯 ทำไมข้อนี้ถึงถูก:
ข้อ ก. การที่ตัวยาถูกกักเก็บในแกน Pellet และล้อมรอบด้วยแผ่นฟิล์มพอลิเมอร์บางๆ จัดเป็น Membrane permeation-controlled system โดยอัตราการปลดปล่อยยาถูกควบคุมด้วยการซึมผ่านของตัวยาผ่านชั้นฟิล์มพอลิเมอร์
🔍 ข้ออื่นผิดเพราะอะไร:
• ข้อ ข. (Matrix diffusion): ตัวยาต้องผสมเป็นเนื้อเดียวกับพอลิเมอร์ตลอดทั้งก้อน
• ข้อ ค. (Microreservoir): ตัวยากระจายตัวเป็นหยดเล็กๆ ในแผ่นยาง
• ข้อ ง. (Osmotic pressure): ต้องมี Semi-permeable membrane และรูเจาะเลเซอร์
• ข้อ จ. (Hydrodynamic pressure): ใช้แรงดันการไหลของของเหลว</t>
        </is>
      </c>
      <c r="L39" s="186" t="n"/>
      <c r="M39" s="186" t="inlineStr">
        <is>
          <t>Spectroscopy &amp; Optics</t>
        </is>
      </c>
      <c r="N39" s="186" t="inlineStr">
        <is>
          <t>UV-Vis Spectroscopy</t>
        </is>
      </c>
      <c r="O39" s="185" t="inlineStr">
        <is>
          <t>Product</t>
        </is>
      </c>
      <c r="P39" s="186" t="inlineStr">
        <is>
          <t>ข้อสอบจริง Product ปี 2559 ข้อ 8</t>
        </is>
      </c>
      <c r="Q39" s="185" t="inlineStr">
        <is>
          <t>ข้อสอบจริง</t>
        </is>
      </c>
      <c r="R39" s="185" t="inlineStr">
        <is>
          <t>2559</t>
        </is>
      </c>
      <c r="S39" s="185" t="n"/>
    </row>
    <row r="40" ht="24" customHeight="1" s="49">
      <c r="A40" s="185" t="n">
        <v>38</v>
      </c>
      <c r="B40" s="186" t="n"/>
      <c r="C40" s="186" t="inlineStr">
        <is>
          <t>การ plot กราฟ IR มีองค์ประกอบอะไรบ้าง</t>
        </is>
      </c>
      <c r="D40" s="186" t="n"/>
      <c r="E40" s="186" t="inlineStr">
        <is>
          <t>Absorbance กับ time</t>
        </is>
      </c>
      <c r="F40" s="186" t="inlineStr">
        <is>
          <t>Absorbance กับ wavelengths</t>
        </is>
      </c>
      <c r="G40" s="186" t="inlineStr">
        <is>
          <t>Absorbance กับ wavenumber</t>
        </is>
      </c>
      <c r="H40" s="186" t="inlineStr">
        <is>
          <t>Transmittance กับ time</t>
        </is>
      </c>
      <c r="I40" s="186" t="inlineStr">
        <is>
          <t>Transmittance กับ wavenumber</t>
        </is>
      </c>
      <c r="J40" s="185" t="inlineStr">
        <is>
          <t>5</t>
        </is>
      </c>
      <c r="K40" s="186" t="inlineStr">
        <is>
          <t>✅ คำตอบที่ถูกต้อง: ข้อ จ. Transmittance กับ wavenumber
🎯 ทำไมข้อนี้ถึงถูก: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L40" s="186" t="n"/>
      <c r="M40" s="186" t="inlineStr">
        <is>
          <t>Spectroscopy &amp; Optics</t>
        </is>
      </c>
      <c r="N40" s="186" t="inlineStr">
        <is>
          <t>Infrared (IR) Spectroscopy</t>
        </is>
      </c>
      <c r="O40" s="185" t="inlineStr">
        <is>
          <t>Product</t>
        </is>
      </c>
      <c r="P40" s="186" t="inlineStr">
        <is>
          <t>[SOURCE: Pharma Plus เล่มม่วง 2 - ข้อสอบย้อนหลัง PLE-CC1 ปี 2564 วันที่ 1 ข้อ 80]</t>
        </is>
      </c>
      <c r="Q40" s="185" t="inlineStr">
        <is>
          <t>ข้อสอบจริง</t>
        </is>
      </c>
      <c r="R40" s="185" t="inlineStr">
        <is>
          <t>2564</t>
        </is>
      </c>
      <c r="S40" s="185" t="n"/>
    </row>
    <row r="41" ht="24" customHeight="1" s="49">
      <c r="A41" s="185" t="n">
        <v>39</v>
      </c>
      <c r="B41" s="186" t="n"/>
      <c r="C41" s="186" t="inlineStr">
        <is>
          <t>ถ้าวิเคราะห์ ยา A ด้วย HPLC ได้ retention time ของ standard กับยา A เท่ากันแปลว่าอะไร</t>
        </is>
      </c>
      <c r="D41" s="186" t="n"/>
      <c r="E41" s="186" t="inlineStr">
        <is>
          <t>ยา กับ standard เป็นสารคนละตัวกัน</t>
        </is>
      </c>
      <c r="F41" s="186" t="inlineStr">
        <is>
          <t>เวลาที่ standard กับ ยา A อยู่ใน column เท่ากัน</t>
        </is>
      </c>
      <c r="G41" s="186" t="inlineStr">
        <is>
          <t>ยา A เป็น by product ของ standard</t>
        </is>
      </c>
      <c r="H41" s="186" t="inlineStr">
        <is>
          <t>ยา A มีความชอบพอกับ Stationary phase ใน column มากกว่า standard</t>
        </is>
      </c>
      <c r="I41" s="186" t="inlineStr">
        <is>
          <t>ยา 2 กับ Standard มีปริมาณ เท่ากัน</t>
        </is>
      </c>
      <c r="J41" s="185" t="inlineStr">
        <is>
          <t>2</t>
        </is>
      </c>
      <c r="K41" s="186" t="inlineStr">
        <is>
          <t>✅ คำตอบที่ถูกต้อง: ข้อ ข. เวลาที่ standard กับ ยา A อยู่ใน column เท่ากัน
🎯 ทำไมข้อนี้ถึงถูก: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L41" s="186" t="n"/>
      <c r="M41" s="186" t="inlineStr">
        <is>
          <t>Spectroscopy &amp; Optics</t>
        </is>
      </c>
      <c r="N41" s="186" t="inlineStr">
        <is>
          <t>UV-Vis Spectroscopy</t>
        </is>
      </c>
      <c r="O41" s="185" t="inlineStr">
        <is>
          <t>Product</t>
        </is>
      </c>
      <c r="P41" s="186" t="inlineStr">
        <is>
          <t>[SOURCE: Pharma Plus เล่มม่วง 2 - ข้อสอบย้อนหลัง PLE-CC1 ปี 2564 วันที่ 1 ข้อ 91]</t>
        </is>
      </c>
      <c r="Q41" s="185" t="inlineStr">
        <is>
          <t>ข้อสอบจริง</t>
        </is>
      </c>
      <c r="R41" s="185" t="inlineStr">
        <is>
          <t>2564</t>
        </is>
      </c>
      <c r="S41" s="185" t="n"/>
    </row>
    <row r="42" ht="24" customHeight="1" s="49">
      <c r="A42" s="185" t="n">
        <v>40</v>
      </c>
      <c r="B42" s="186" t="inlineStr">
        <is>
          <t>[กรณีศึกษา]
จาก IR spectrum ตำแหน่ง 1685.16 cm⁻¹ คือหมู่ฟังก์ชันใด [Bruker IR spectrum: พีคเด่นลึกแหลมที่ 1685.16 cm⁻¹]</t>
        </is>
      </c>
      <c r="C42" s="186" t="inlineStr">
        <is>
          <t>คำถาม: จาก IR spectrum ตำแหน่ง 1685.16 cm⁻¹ คือหมู่ฟังก์ชันใด</t>
        </is>
      </c>
      <c r="D42" s="186" t="n"/>
      <c r="E42" s="186" t="inlineStr">
        <is>
          <t>-C=O</t>
        </is>
      </c>
      <c r="F42" s="186" t="inlineStr">
        <is>
          <t>-C=C-</t>
        </is>
      </c>
      <c r="G42" s="186" t="inlineStr">
        <is>
          <t>-SH</t>
        </is>
      </c>
      <c r="H42" s="186" t="inlineStr">
        <is>
          <t>-OH</t>
        </is>
      </c>
      <c r="I42" s="186" t="inlineStr">
        <is>
          <t>-H</t>
        </is>
      </c>
      <c r="J42" s="185" t="inlineStr">
        <is>
          <t>1</t>
        </is>
      </c>
      <c r="K42" s="186"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L42" s="186" t="inlineStr">
        <is>
          <t>Infrared Spectroscopy</t>
        </is>
      </c>
      <c r="M42" s="186" t="inlineStr">
        <is>
          <t>Spectroscopy &amp; Optics</t>
        </is>
      </c>
      <c r="N42" s="186" t="inlineStr">
        <is>
          <t>Infrared (IR) Spectroscopy</t>
        </is>
      </c>
      <c r="O42" s="185" t="inlineStr">
        <is>
          <t>Product</t>
        </is>
      </c>
      <c r="P42" s="186" t="inlineStr">
        <is>
          <t>ข้อสอบเก่า</t>
        </is>
      </c>
      <c r="Q42" s="185" t="inlineStr">
        <is>
          <t>ข้อสอบจริง</t>
        </is>
      </c>
      <c r="R42" s="185" t="inlineStr">
        <is>
          <t>2565</t>
        </is>
      </c>
      <c r="S42" s="185" t="n"/>
    </row>
    <row r="43" ht="24" customHeight="1" s="49">
      <c r="A43" s="185" t="n">
        <v>41</v>
      </c>
      <c r="B43" s="186"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t>
        </is>
      </c>
      <c r="C43" s="186" t="inlineStr">
        <is>
          <t>คำถาม: จากรูปเป็นการวิเคราะห์โดยใช้เครื่องมือใด</t>
        </is>
      </c>
      <c r="D43" s="186" t="n"/>
      <c r="E43" s="186" t="inlineStr">
        <is>
          <t>กราฟ DSC</t>
        </is>
      </c>
      <c r="F43" s="186" t="inlineStr">
        <is>
          <t>กราฟ UV</t>
        </is>
      </c>
      <c r="G43" s="186" t="inlineStr">
        <is>
          <t>กราฟ IR</t>
        </is>
      </c>
      <c r="H43" s="186" t="inlineStr">
        <is>
          <t>กราฟ HPLC</t>
        </is>
      </c>
      <c r="I43" s="186" t="inlineStr">
        <is>
          <t>กราฟ AAS</t>
        </is>
      </c>
      <c r="J43" s="185" t="inlineStr">
        <is>
          <t>4</t>
        </is>
      </c>
      <c r="K43" s="186"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L43" s="186" t="inlineStr">
        <is>
          <t>Chromatography</t>
        </is>
      </c>
      <c r="M43" s="186" t="inlineStr">
        <is>
          <t>Spectroscopy &amp; Optics</t>
        </is>
      </c>
      <c r="N43" s="186" t="inlineStr">
        <is>
          <t>UV-Vis Spectroscopy</t>
        </is>
      </c>
      <c r="O43" s="185" t="inlineStr">
        <is>
          <t>Product</t>
        </is>
      </c>
      <c r="P43" s="186" t="inlineStr">
        <is>
          <t>ข้อสอบเก่า</t>
        </is>
      </c>
      <c r="Q43" s="185" t="inlineStr">
        <is>
          <t>ข้อสอบจริง</t>
        </is>
      </c>
      <c r="R43" s="185" t="inlineStr">
        <is>
          <t>2565</t>
        </is>
      </c>
      <c r="S43" s="185" t="n"/>
    </row>
    <row r="44" ht="24" customHeight="1" s="49">
      <c r="A44" s="185" t="n">
        <v>42</v>
      </c>
      <c r="B44" s="186" t="inlineStr">
        <is>
          <t>[กรณีศึกษา]
จากโครงสร้างยา rifampicin (มี conjugated double bonds และ aromatic rings / chromophore)</t>
        </is>
      </c>
      <c r="C44" s="186" t="inlineStr">
        <is>
          <t>คำถาม: จากโครงสร้างยา rifampicin ควรใช้เครื่องมือใดในการหาปริมาณยา</t>
        </is>
      </c>
      <c r="D44" s="186" t="n"/>
      <c r="E44" s="186" t="inlineStr">
        <is>
          <t>UV-visible spectrophotometer</t>
        </is>
      </c>
      <c r="F44" s="186" t="inlineStr">
        <is>
          <t>Infrared spectroscope</t>
        </is>
      </c>
      <c r="G44" s="186" t="inlineStr">
        <is>
          <t>Mass spectroscope</t>
        </is>
      </c>
      <c r="H44" s="186" t="inlineStr">
        <is>
          <t>Refractometer</t>
        </is>
      </c>
      <c r="I44" s="186" t="inlineStr">
        <is>
          <t>Polarimeter</t>
        </is>
      </c>
      <c r="J44" s="185" t="inlineStr">
        <is>
          <t>1</t>
        </is>
      </c>
      <c r="K44" s="186"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L44" s="186" t="inlineStr">
        <is>
          <t>Instrumental Analysis</t>
        </is>
      </c>
      <c r="M44" s="186" t="inlineStr">
        <is>
          <t>Spectroscopy &amp; Optics</t>
        </is>
      </c>
      <c r="N44" s="186" t="inlineStr">
        <is>
          <t>UV-Vis Spectroscopy</t>
        </is>
      </c>
      <c r="O44" s="185" t="inlineStr">
        <is>
          <t>Product</t>
        </is>
      </c>
      <c r="P44" s="186" t="inlineStr">
        <is>
          <t>ข้อสอบเก่า</t>
        </is>
      </c>
      <c r="Q44" s="185" t="inlineStr">
        <is>
          <t>ข้อสอบจริง</t>
        </is>
      </c>
      <c r="R44" s="185" t="inlineStr">
        <is>
          <t>2565</t>
        </is>
      </c>
      <c r="S44" s="185" t="n"/>
    </row>
    <row r="45" ht="24" customHeight="1" s="49">
      <c r="A45" s="185" t="n">
        <v>43</v>
      </c>
      <c r="B45" s="186" t="inlineStr">
        <is>
          <t>[กรณีศึกษา]
จากกราฟ IR spectrum แสดงความสัมพันธ์ระหว่าง Transmittance กับ Wavenumber (cm-1)</t>
        </is>
      </c>
      <c r="C45" s="186" t="inlineStr">
        <is>
          <t>คำถาม: ให้กราฟดังกล่าวให้ข้อมูลใด</t>
        </is>
      </c>
      <c r="D45" s="186" t="n"/>
      <c r="E45" s="186" t="inlineStr">
        <is>
          <t>หมู่ฟังก์ชัน</t>
        </is>
      </c>
      <c r="F45" s="186" t="inlineStr">
        <is>
          <t>มวลโมเลกุล</t>
        </is>
      </c>
      <c r="G45" s="186" t="inlineStr">
        <is>
          <t>จำนวนโปรตอน</t>
        </is>
      </c>
      <c r="H45" s="186" t="inlineStr">
        <is>
          <t>จำนวนอิเล็กตรอน</t>
        </is>
      </c>
      <c r="I45" s="186" t="inlineStr">
        <is>
          <t>องค์ประกอบของธาตุ</t>
        </is>
      </c>
      <c r="J45" s="185" t="inlineStr">
        <is>
          <t>1</t>
        </is>
      </c>
      <c r="K45" s="186"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L45" s="186" t="inlineStr">
        <is>
          <t>Infrared Spectroscopy (IR)</t>
        </is>
      </c>
      <c r="M45" s="186" t="inlineStr">
        <is>
          <t>Spectroscopy &amp; Optics</t>
        </is>
      </c>
      <c r="N45" s="186" t="inlineStr">
        <is>
          <t>Infrared (IR) Spectroscopy</t>
        </is>
      </c>
      <c r="O45" s="185" t="inlineStr">
        <is>
          <t>Product</t>
        </is>
      </c>
      <c r="P45" s="186" t="inlineStr">
        <is>
          <t>ข้อสอบเก่า</t>
        </is>
      </c>
      <c r="Q45" s="185" t="inlineStr">
        <is>
          <t>ข้อสอบจริง</t>
        </is>
      </c>
      <c r="R45" s="185" t="inlineStr">
        <is>
          <t>2565</t>
        </is>
      </c>
      <c r="S45" s="185" t="n"/>
    </row>
    <row r="46" ht="24" customHeight="1" s="49">
      <c r="A46" s="185" t="n">
        <v>44</v>
      </c>
      <c r="B46" s="186" t="n"/>
      <c r="C46" s="186" t="inlineStr">
        <is>
          <t>ผลการวิเคราะห์ใดเหมาะสำหรับการระบุเอกลักษณ์ของยา phenytoin</t>
        </is>
      </c>
      <c r="D46" s="186" t="inlineStr">
        <is>
          <t>pharmtutor2024/set1_q95.png</t>
        </is>
      </c>
      <c r="E46" s="186" t="inlineStr">
        <is>
          <t>FTIR absorption spectrum (สเปกตรัมอินฟราเรดที่มี absorption bands สอดคล้องกับมาตรฐาน phenytoin)</t>
        </is>
      </c>
      <c r="F46" s="186" t="inlineStr">
        <is>
          <t>UV absorption spectrum เดียว</t>
        </is>
      </c>
      <c r="G46" s="186" t="inlineStr">
        <is>
          <t>Melting range กว้าง</t>
        </is>
      </c>
      <c r="H46" s="186" t="inlineStr">
        <is>
          <t>Refractive index spectrum</t>
        </is>
      </c>
      <c r="I46" s="186" t="inlineStr">
        <is>
          <t>ไม่มีข้อใดถูก</t>
        </is>
      </c>
      <c r="J46" s="185" t="inlineStr">
        <is>
          <t>1</t>
        </is>
      </c>
      <c r="K46" s="186" t="inlineStr">
        <is>
          <t>✅ คำตอบที่ถูกต้อง: ข้อ ก. FTIR absorption spectrum (สเปกตรัมอินฟราเรดที่มี absorption bands สอดคล้องกับมาตรฐาน phenytoin)
🎯 ทำไมข้อนี้ถึงถูก:
🎯 ทำไมข้อนี้ถึงถูก: ตามข้อกำหนดของเภสัชตำรับ (USP/BP) การพิสูจน์เอกลักษณ์ (Identification test) ของสารตัวยาสำคัญ Phenytoin กำหนดให้เปรียบเทียบ Infrared absorption spectrum (FTIR) ของตัวอย่างกับ Phenytoin Reference Standard โดยต้องแสดงค่าการดูดกลืนแสงสูงสุดที่เลขคลื่นเดียวกันอย่างจำเพาะเจาะจง
🔍 ข้ออื่นผิดเพราะอะไร:
• ข้อ ข. (UV absorption spectrum เดียว): UV ให้ broadband spectrum กว้าง มีความจำเพาะต่ำ ไม่สามารถใช้เป็นยืนยันเอกลักษณ์เดี่ยวโดยไม่มีมาตรฐานเปรียบเทียบหลายจุด
• ข้อ ค. (Melting range กว้าง): จุดหลอมเหลวที่กว้างแสดงถึงสารที่ไม่บริสุทธิ์ ไม่สามารถใช้ระบุเอกลักษณ์เฉพาะของ phenytoin
• ข้อ ง. (Refractive index spectrum): ดัชนีการหักเหของแสงนิยมใช้กับของเหลวบริสุทธิ์ เช่น น้ำมันหอมระเหย ไม่ใช่วิธีมาตรฐานในการพิสูจน์เอกลักษณ์ผงยาแข็ง phenytoin
• ข้อ จ. (ไม่มีข้อใดถูก): ไม่ถูกต้อง เพราะสเปกตรัม FTIR ในภาพข้อ ก. เป็นวิธีระบุเอกลักษณ์มาตรฐานตามเภสัชตำรับ</t>
        </is>
      </c>
      <c r="L46" s="186" t="n"/>
      <c r="M46" s="186" t="inlineStr">
        <is>
          <t>Spectroscopy &amp; Optics</t>
        </is>
      </c>
      <c r="N46" s="186" t="inlineStr">
        <is>
          <t>Infrared (IR) Spectroscopy</t>
        </is>
      </c>
      <c r="O46" s="185" t="inlineStr">
        <is>
          <t>Product</t>
        </is>
      </c>
      <c r="P46" s="186" t="inlineStr">
        <is>
          <t>[SOURCE: Mock Pharmtutor 2024 Set 1 ข้อ 95]</t>
        </is>
      </c>
      <c r="Q46" s="185" t="inlineStr">
        <is>
          <t>ข้อสอบจำลอง</t>
        </is>
      </c>
      <c r="R46" s="185" t="inlineStr">
        <is>
          <t>Mock Pharmtutor 2024</t>
        </is>
      </c>
      <c r="S46" s="185" t="n"/>
    </row>
    <row r="47" ht="24" customHeight="1" s="49">
      <c r="A47" s="185" t="n">
        <v>45</v>
      </c>
      <c r="B47" s="186" t="n"/>
      <c r="C47" s="186" t="inlineStr">
        <is>
          <t>จาก spectrum ของ nicotine ที่กำหนดให้ สามารถแสดงถึงข้อมูลใดได้บ้าง (MCQ ธ.ค. 66)</t>
        </is>
      </c>
      <c r="D47" s="186" t="inlineStr">
        <is>
          <t>pharmtutor2024/set2_q88.png</t>
        </is>
      </c>
      <c r="E47" s="186" t="inlineStr">
        <is>
          <t>Plane polarized light</t>
        </is>
      </c>
      <c r="F47" s="186" t="inlineStr">
        <is>
          <t>Molecular weight</t>
        </is>
      </c>
      <c r="G47" s="186" t="inlineStr">
        <is>
          <t>ชนิดของ functional group</t>
        </is>
      </c>
      <c r="H47" s="186" t="inlineStr">
        <is>
          <t>ตำแหน่งของ functional group</t>
        </is>
      </c>
      <c r="I47" s="186" t="inlineStr">
        <is>
          <t>ไม่มีข้อใดถูก</t>
        </is>
      </c>
      <c r="J47" s="185" t="inlineStr">
        <is>
          <t>3</t>
        </is>
      </c>
      <c r="K47" s="186" t="inlineStr">
        <is>
          <t>✅ คำตอบที่ถูกต้อง: ข้อ ค. ชนิดของ functional group
🎯 ทำไมข้อนี้ถึงถูก:
🎯 ทำไมข้อนี้ถึงถูก: ภาพที่กำหนดให้เป็น FTIR spectrum ซึ่งตรวจวัดการสั่นของพันธะเคมี (Molecular bond vibrations) ในโมเลกุล ตำแหน่งคลื่นดูดกลืนแสง (Wavenumber) จึงใช้บ่งชี้ชนิดของ functional groups ต่างๆ เช่น C-H stretch, C=C, C-N ในโมเลกุลสาร
🔍 ข้ออื่นผิดเพราะอะไร:
• ข้อ ก.: การวัด Plane polarized light และ optical rotation ต้องใช้เครื่อง Polarimeter (Polarimetry)
• ข้อ ข.: น้ำหนักโมเลกุล (Molecular weight) ได้จากการวิเคราะห์ด้วยเทคนิค Mass Spectrometry (MS)
• ข้อ ง.: การระบุตำแหน่งที่แน่นอนของ functional group และความสัมพันธ์เชิงตำแหน่งของคาร์บอนและโปรตอนต้องอาศัยเทคนิค NMR spectroscopy
• ข้อ จ.: ไม่ถูกต้อง เนื่องจากข้อ ค. เป็นหลักการวิเคราะห์พื้นฐานของอินฟราเรดสเปกโทรสโกปี</t>
        </is>
      </c>
      <c r="L47" s="186" t="n"/>
      <c r="M47" s="186" t="inlineStr">
        <is>
          <t>Spectroscopy &amp; Optics</t>
        </is>
      </c>
      <c r="N47" s="186" t="inlineStr">
        <is>
          <t>Infrared (IR) Spectroscopy</t>
        </is>
      </c>
      <c r="O47" s="185" t="inlineStr">
        <is>
          <t>Product</t>
        </is>
      </c>
      <c r="P47" s="186" t="inlineStr">
        <is>
          <t>[SOURCE: Mock Pharmtutor 2024 Set 2 ข้อ 88] MCQ ธ.ค. 66</t>
        </is>
      </c>
      <c r="Q47" s="185" t="inlineStr">
        <is>
          <t>ข้อสอบจำลอง</t>
        </is>
      </c>
      <c r="R47" s="185" t="inlineStr">
        <is>
          <t>Mock Pharmtutor 2024</t>
        </is>
      </c>
      <c r="S47" s="185" t="n"/>
    </row>
    <row r="48" ht="24" customHeight="1" s="49">
      <c r="A48" s="185" t="n">
        <v>46</v>
      </c>
      <c r="B48" s="186" t="n"/>
      <c r="C48" s="186" t="inlineStr">
        <is>
          <t>สารตัวอย่างหนึ่งมีค่า specific rotation ระหว่าง -107 องศา ถึง -109.5 องศา การตรวจวัดค่าสมบัติดังกล่าวตามเภสัชตำรับต้องใช้เครื่องมือวิเคราะห์ในข้อใด</t>
        </is>
      </c>
      <c r="D48" s="186" t="n"/>
      <c r="E48" s="186" t="inlineStr">
        <is>
          <t>Polarimetry</t>
        </is>
      </c>
      <c r="F48" s="186" t="inlineStr">
        <is>
          <t>NMR spectroscopy</t>
        </is>
      </c>
      <c r="G48" s="186" t="inlineStr">
        <is>
          <t>Infrared (IR) spectroscopy</t>
        </is>
      </c>
      <c r="H48" s="186" t="inlineStr">
        <is>
          <t>High performance liquid chromatography (HPLC)</t>
        </is>
      </c>
      <c r="I48" s="186" t="inlineStr">
        <is>
          <t>Refractometry</t>
        </is>
      </c>
      <c r="J48" s="185" t="inlineStr">
        <is>
          <t>1</t>
        </is>
      </c>
      <c r="K48" s="186" t="inlineStr">
        <is>
          <t>✅ คำตอบที่ถูกต้อง: ข้อ ก. Polarimetry
🎯 ทำไมข้อนี้ถึงถูก:
🎯 ทำไมข้อนี้ถึงถูก: Polarimetry เป็นเทคนิคเฉพาะที่ใช้วัดค่า optical rotation หรือ specific rotation ของสาร chiral หรือ optically active compound ตามเภสัชตำรับ USP &lt;781&gt;
🔍 ข้ออื่นผิดเพราะอะไร:
• ข้อ ข.: NMR spectroscopy ใช้สำหรับวิเคราะห์ยืนยันโครงสร้างทางเคมีและการจัดเรียงอะตอมของโมเลกุล ไม่ได้ใช้วัดค่าการหมุนระนาบแสงโพลาไรซ์
• ข้อ ค.: Infrared (IR) spectroscopy ใช้ในการตรวจหาและพิสูจน์เอกลักษณ์ของหมู่ฟังก์ชันในโมเลกุลจากความถี่การสั่นของพันธะ
• ข้อ ง.: High performance liquid chromatography (HPLC) เป็นเทคนิคการแยกสารและหาปริมาณตัวยาสำคัญหรือสารปนเปื้อน
• ข้อ จ.: Refractometry ใช้สำหรับวัดค่าดัชนีหักเหของแสง (refractive index) เพื่อประเมินความบริสุทธิ์หรือความเข้มข้นของสารละลาย</t>
        </is>
      </c>
      <c r="L48" s="186" t="n"/>
      <c r="M48" s="186" t="inlineStr">
        <is>
          <t>Spectroscopy &amp; Optics</t>
        </is>
      </c>
      <c r="N48" s="186" t="inlineStr">
        <is>
          <t>Polarimetry</t>
        </is>
      </c>
      <c r="O48" s="185" t="inlineStr">
        <is>
          <t>Product</t>
        </is>
      </c>
      <c r="P48" s="186" t="inlineStr">
        <is>
          <t>[SOURCE: ข้อสอบจริง PLE CC1 (Product) ปี 2567 ข้อ 1]</t>
        </is>
      </c>
      <c r="Q48" s="185" t="inlineStr">
        <is>
          <t>ข้อสอบจริง</t>
        </is>
      </c>
      <c r="R48" s="185" t="inlineStr">
        <is>
          <t>2567</t>
        </is>
      </c>
      <c r="S48" s="185" t="n"/>
    </row>
    <row r="49" ht="24" customHeight="1" s="49">
      <c r="A49" s="185" t="n">
        <v>47</v>
      </c>
      <c r="B49" s="186" t="n"/>
      <c r="C49" s="186" t="inlineStr">
        <is>
          <t>ตามมาตรฐานเภสัชตำรับ USP กำหนดให้วัตถุดิบตัวยา Morphine sulphate มีค่า specific rotation อยู่ในช่วงที่กำหนด เทคนิคการตรวจวิเคราะห์ใดต่อไปนี้เหมาะสมที่สุดสำหรับการวัด specific rotation ของ Morphine sulphate</t>
        </is>
      </c>
      <c r="D49" s="186" t="n"/>
      <c r="E49" s="186" t="inlineStr">
        <is>
          <t>Refractometry</t>
        </is>
      </c>
      <c r="F49" s="186" t="inlineStr">
        <is>
          <t>Polarimetry</t>
        </is>
      </c>
      <c r="G49" s="186" t="inlineStr">
        <is>
          <t>UV-Vis spectroscopy</t>
        </is>
      </c>
      <c r="H49" s="186" t="inlineStr">
        <is>
          <t>High performance liquid chromatography (HPLC)</t>
        </is>
      </c>
      <c r="I49" s="186" t="inlineStr">
        <is>
          <t>Mass spectrometry</t>
        </is>
      </c>
      <c r="J49" s="185" t="inlineStr">
        <is>
          <t>2</t>
        </is>
      </c>
      <c r="K49" s="186" t="inlineStr">
        <is>
          <t>✅ คำตอบที่ถูกต้อง: ข้อ ข. Polarimetry
🎯 ทำไมข้อนี้ถึงถูก:
🎯 ทำไมข้อนี้ถึงถูก: การวัดค่า specific rotation ของ Morphine sulphate ตามข้อกำหนดเภสัชตำรับ USP ต้องใช้เครื่อง Polarimeter (เทคนิค Polarimetry) ในการวัดองศาการหมุนระนาบแสงโพลาไรซ์ของโมเลกุล chiral
🔍 ข้ออื่นผิดเพราะอะไร:
• ข้อ ก.: Refractometry วัดค่า refractive index ของสารละลาย ไม่สามารถวัดการบิดหมุนแสงโพลาไรซ์ได้
• ข้อ ค.: UV-Vis spectroscopy วัดการดูดกลืนแสงของหมู่ chromophore เพื่อหาความเข้มข้น ไม่ได้วัดคุณสมบัติ optical rotation
• ข้อ ง.: High performance liquid chromatography (HPLC) ใช้สำหรับการแยกและหาปริมาณตัวยาสำคัญ (Assay)
• ข้อ จ.: Mass spectrometry ใช้วัดอัตราส่วนมวลต่อประจุ (m/z) เพื่อวิเคราะห์น้ำหนักโมเลกุลและสูตรโครงสร้าง</t>
        </is>
      </c>
      <c r="L49" s="186" t="n"/>
      <c r="M49" s="186" t="inlineStr">
        <is>
          <t>Spectroscopy &amp; Optics</t>
        </is>
      </c>
      <c r="N49" s="186" t="inlineStr">
        <is>
          <t>Polarimetry</t>
        </is>
      </c>
      <c r="O49" s="185" t="inlineStr">
        <is>
          <t>Product</t>
        </is>
      </c>
      <c r="P49" s="186" t="inlineStr">
        <is>
          <t>[SOURCE: ข้อสอบจริง PLE CC1 (Product) ปี 2567 ข้อ 2]</t>
        </is>
      </c>
      <c r="Q49" s="185" t="inlineStr">
        <is>
          <t>ข้อสอบจริง</t>
        </is>
      </c>
      <c r="R49" s="185" t="inlineStr">
        <is>
          <t>2567</t>
        </is>
      </c>
      <c r="S49" s="185" t="n"/>
    </row>
    <row r="50" ht="24" customHeight="1" s="49">
      <c r="A50" s="185" t="n">
        <v>48</v>
      </c>
      <c r="B50" s="186" t="n"/>
      <c r="C50" s="186" t="inlineStr">
        <is>
          <t>การวิเคราะห์โครงสร้างสารด้วยเทคนิค Infrared (IR) Spectroscopy สเปกตรัมที่ได้แสดงข้อมูลที่เป็นประโยชน์หลักในข้อใด</t>
        </is>
      </c>
      <c r="D50" s="186" t="n"/>
      <c r="E50" s="186" t="inlineStr">
        <is>
          <t>การระบุหมู่ฟังก์ชันของโมเลกุล (Functional group identification)</t>
        </is>
      </c>
      <c r="F50" s="186" t="inlineStr">
        <is>
          <t>การหาน้ำหนักโมเลกุลที่แน่นอนของสาร (Molecular weight determination)</t>
        </is>
      </c>
      <c r="G50" s="186" t="inlineStr">
        <is>
          <t>การหาปริมาณธาตุที่เป็นองค์ประกอบในตัวอย่าง (Elemental analysis)</t>
        </is>
      </c>
      <c r="H50" s="186" t="inlineStr">
        <is>
          <t>การหาค่าการหมุนระนาบแสงโพลาไรซ์ (Optical rotation / Chirality)</t>
        </is>
      </c>
      <c r="I50" s="186" t="inlineStr">
        <is>
          <t>การกระจายตัวของขนาดอนุภาค (Particle size distribution)</t>
        </is>
      </c>
      <c r="J50" s="185" t="inlineStr">
        <is>
          <t>1</t>
        </is>
      </c>
      <c r="K50" s="186" t="inlineStr">
        <is>
          <t>✅ คำตอบที่ถูกต้อง: ข้อ ก. การระบุหมู่ฟังก์ชันของโมเลกุล (Functional group identification)
🎯 ทำไมข้อนี้ถึงถูก:
🎯 ทำไมข้อนี้ถึงถูก: IR spectroscopy อาศัยหลักการดูดกลืนพลังงานรังสีอินฟราเรดที่ทำให้เกิดการสั่นสะเทือนของพันธะโควาเลนต์ (Vibrational transitions) ภายในโมเลกุล โดยพันธะของแต่ละหมู่ฟังก์ชัน (เช่น C=O stretch ที่ประมาณ 1700 cm-1, O-H stretch ที่ประมาณ 3200-3600 cm-1) จะดูดกลืนพลังงานที่เลขคลื่นจำเพาะ จึงใช้เป็นเครื่องมือหลักในการระบุหมู่ฟังก์ชัน (Functional group identification) และพิสูจน์เอกลักษณ์โครงสร้างของสาร
🔍 ข้ออื่นผิดเพราะอะไร:
• ข้อ ข.: การหาน้ำหนักโมเลกุลที่แน่นอนทำได้โดยเทคนิค Mass Spectrometry (MS) จากการวัดค่า m/z ของโมเลกุลาร์ไอออน
• ข้อ ค.: การหาปริมาณธาตุองค์ประกอบใช้เทคนิค Elemental analysis เช่น ICP-OES, ICP-MS หรือ X-ray fluorescence
• ข้อ ง.: การหาค่าการหมุนระนาบแสงโพลาไรซ์หรือการตรวจสอบความเป็น Chiral ใช้เครื่อง Polarimeter
• ข้อ จ.: การวัดขนาดและรูปร่างอนุภาคใช้เทคนิค Laser diffraction หรือ Dynamic light scattering (DLS)</t>
        </is>
      </c>
      <c r="L50" s="186" t="n"/>
      <c r="M50" s="186" t="inlineStr">
        <is>
          <t>Spectroscopy &amp; Optics</t>
        </is>
      </c>
      <c r="N50" s="186" t="inlineStr">
        <is>
          <t>Infrared (IR) Spectroscopy</t>
        </is>
      </c>
      <c r="O50" s="185" t="inlineStr">
        <is>
          <t>Product</t>
        </is>
      </c>
      <c r="P50" s="186" t="inlineStr">
        <is>
          <t>[SOURCE: ข้อสอบจริง PLE CC1 (Product) ปี 2566 Day 1 ข้อ 29]</t>
        </is>
      </c>
      <c r="Q50" s="185" t="inlineStr">
        <is>
          <t>ข้อสอบจริง</t>
        </is>
      </c>
      <c r="R50" s="185" t="inlineStr">
        <is>
          <t>2566</t>
        </is>
      </c>
      <c r="S50" s="185" t="n"/>
    </row>
    <row r="51" ht="24" customHeight="1" s="49">
      <c r="A51" s="185" t="n">
        <v>49</v>
      </c>
      <c r="B51" s="186" t="n"/>
      <c r="C51" s="186" t="inlineStr">
        <is>
          <t>ตามเกณฑ์มาตรฐานเภสัชตำรับสากล (USP &lt;232&gt;/&lt;233&gt; และ ICH Q3D) ในการตรวจวิเคราะห์หาปริมาณธาตุโลหะปนเปื้อน (Elemental Impurities) ในระดับความเข้มข้นต่ำมาก ควรเลือกใช้เครื่องมือวิเคราะห์ในข้อใด</t>
        </is>
      </c>
      <c r="D51" s="186" t="n"/>
      <c r="E51" s="186" t="inlineStr">
        <is>
          <t>Fourier-Transform Infrared Spectroscopy (FT-IR)</t>
        </is>
      </c>
      <c r="F51" s="186" t="inlineStr">
        <is>
          <t>Ultraviolet-Visible Spectrophotometry (UV-Vis)</t>
        </is>
      </c>
      <c r="G51" s="186" t="inlineStr">
        <is>
          <t>Inductively Coupled Plasma Mass Spectrometry (ICP-MS) หรือ ICP-OES</t>
        </is>
      </c>
      <c r="H51" s="186" t="inlineStr">
        <is>
          <t>High Performance Liquid Chromatography with UV detector (HPLC-UV)</t>
        </is>
      </c>
      <c r="I51" s="186" t="inlineStr">
        <is>
          <t>Differential Scanning Calorimetry (DSC)</t>
        </is>
      </c>
      <c r="J51" s="185" t="inlineStr">
        <is>
          <t>3</t>
        </is>
      </c>
      <c r="K51" s="186" t="inlineStr">
        <is>
          <t>✅ คำตอบที่ถูกต้อง: ข้อ ค. Inductively Coupled Plasma Mass Spectrometry (ICP-MS) หรือ ICP-OES
🎯 ทำไมข้อนี้ถึงถูก:
🎯 ทำไมข้อนี้ถึงถูก: ตามเภสัชตำรับ USP &lt;232&gt;/&lt;233&gt; และแนวทาง ICH Q3D ว่าด้วย Elemental Impurities การวิเคราะห์และหาปริมาณธาตุโลหะหนักปนเปื้อน (เช่น Pb, Cd, As, Hg, Ni) ในระดับความเข้มข้นต่ำมาก (ppb หรือ ppm) จะต้องใช้เครื่องมือวิเคราะห์ระดับอะตอมที่จำเพาะ ได้แก่ Inductively Coupled Plasma Mass Spectrometry (ICP-MS) หรือ Inductively Coupled Plasma Optical Emission Spectrometry (ICP-OES)
🔍 ข้ออื่นผิดเพราะอะไร:
• ข้อ ก.: FT-IR ใช้สำหรับตรวจสอบการสั่นสะเทือนของพันธะโควาเลนต์เพื่อระบุหมู่ฟังก์ชันของสารอินทรีย์ ไม่สามารถวัดธาตุอนินทรีย์ได้
• ข้อ ข.: UV-Vis Spectrophotometry ใช้วิเคราะห์สารอินทรีย์ที่มีโครโมฟอร์ ไม่มีความจำเพาะและความไวเพียงพอสำหรับวัด elemental impurities
• ข้อ ง.: HPLC-UV เหมาะสำหรับแยกและวิเคราะห์สารอินทรีย์หรือตัวยาสำคัญ ไม่เหมาะกับการตรวจวัดธาตุโลหะ
• ข้อ จ.: DSC ใช้สำหรับวิเคราะห์คุณสมบัติทางความร้อน การเปลี่ยนสถานะ และ polymorphism ของสาร</t>
        </is>
      </c>
      <c r="L51" s="186" t="n"/>
      <c r="M51" s="186" t="inlineStr">
        <is>
          <t>Spectroscopy &amp; Optics</t>
        </is>
      </c>
      <c r="N51" s="186" t="inlineStr">
        <is>
          <t>NMR &amp; Mass Spectrometry</t>
        </is>
      </c>
      <c r="O51" s="185" t="inlineStr">
        <is>
          <t>Product</t>
        </is>
      </c>
      <c r="P51" s="186" t="inlineStr">
        <is>
          <t>[SOURCE: ข้อสอบจริง PLE CC1 (Product) ปี 2566 Day 2 ข้อ 90]</t>
        </is>
      </c>
      <c r="Q51" s="185" t="inlineStr">
        <is>
          <t>ข้อสอบจริง</t>
        </is>
      </c>
      <c r="R51" s="185" t="inlineStr">
        <is>
          <t>2566</t>
        </is>
      </c>
      <c r="S51" s="185" t="n"/>
    </row>
    <row r="52" ht="24" customHeight="1" s="49">
      <c r="A52" s="185" t="n">
        <v>50</v>
      </c>
      <c r="B52" s="186" t="n"/>
      <c r="C52" s="186" t="inlineStr">
        <is>
          <t>จากการตรวจวิเคราะห์เอกลักษณ์ของตัวอย่างยาด้วยเทคนิค Infrared (IR) spectroscopy พบพีคการดูดกลืนแสงที่สำคัญที่เลขคลื่น (wavenumber) 1699 cm-1 แสดงถึงการสั่นแบบยืด (stretching vibration) ของหมู่ฟังก์ชันใดในโมเลกุลยา</t>
        </is>
      </c>
      <c r="D52" s="186" t="n"/>
      <c r="E52" s="186" t="inlineStr">
        <is>
          <t>O-H stretching</t>
        </is>
      </c>
      <c r="F52" s="186" t="inlineStr">
        <is>
          <t>C=O stretching</t>
        </is>
      </c>
      <c r="G52" s="186" t="inlineStr">
        <is>
          <t>C-O stretching</t>
        </is>
      </c>
      <c r="H52" s="186" t="inlineStr">
        <is>
          <t>C-H (sp3) stretching</t>
        </is>
      </c>
      <c r="I52" s="186" t="inlineStr">
        <is>
          <t>C-C stretching</t>
        </is>
      </c>
      <c r="J52" s="185" t="inlineStr">
        <is>
          <t>2</t>
        </is>
      </c>
      <c r="K52" s="186" t="inlineStr">
        <is>
          <t>✅ คำตอบที่ถูกต้อง: ข้อ ข. C=O stretching
🎯 ทำไมข้อนี้ถึงถูก:
🎯 ทำไมข้อนี้ถึงถูก: สัญญาณการดูดกลืนรังสีอินฟราเรดที่ช่วงความถี่ 1650-1850 cm-1 เป็นสัญญาณพีคที่แรงและคมชัดอย่างยิ่งของหมู่ Carbonyl (C=O stretching) โดยที่ 1699 cm-1 เป็นสัญญาณจำเพาะของ carbonyl ในกรดคาร์บอกซิลิก คีโตน หรือแอไมด์
🔍 ข้ออื่นผิดเพราะอะไร:
• ข้อ ก.: O-H stretching จะปรากฏเป็นพีคกว้าง (broad band) ในช่วงความถี่สูง 3200-3650 cm-1
• ข้อ ค.: C-O stretching จะปรากฏการดูดกลืนแสงในช่วงความถี่ต่ำ 1000-1300 cm-1
• ข้อ ง.: C-H (sp3) stretching ของหมู่อัลคิลจะปรากฏที่ความถี่ประมาณ 2850-2960 cm-1
• ข้อ จ.: C-C stretching ในโครงสร้างวงแหวนหรือแกนคาร์บอนจะปรากฏในช่วง fingerprint region 800-1200 cm-1</t>
        </is>
      </c>
      <c r="L52" s="186" t="inlineStr">
        <is>
          <t>cc1_product/image53.png</t>
        </is>
      </c>
      <c r="M52" s="186" t="inlineStr">
        <is>
          <t>Spectroscopy &amp; Optics</t>
        </is>
      </c>
      <c r="N52" s="186" t="inlineStr">
        <is>
          <t>Infrared (IR) Spectroscopy</t>
        </is>
      </c>
      <c r="O52" s="185" t="inlineStr">
        <is>
          <t>Product</t>
        </is>
      </c>
      <c r="P52" s="186" t="inlineStr">
        <is>
          <t>[SOURCE: ข้อสอบจริง PLE CC1 (Product) ปี 2565 ข้อ 10]</t>
        </is>
      </c>
      <c r="Q52" s="185" t="inlineStr">
        <is>
          <t>ข้อสอบจริง</t>
        </is>
      </c>
      <c r="R52" s="185" t="inlineStr">
        <is>
          <t>2565</t>
        </is>
      </c>
      <c r="S52" s="185" t="n"/>
    </row>
    <row r="53" ht="24" customHeight="1" s="49">
      <c r="A53" s="185" t="n">
        <v>51</v>
      </c>
      <c r="B53" s="186" t="n"/>
      <c r="C53" s="186" t="inlineStr">
        <is>
          <t>ในการตรวจพิสูจน์เอกลักษณ์และหาปริมาณตัวยาสำคัญของยาเม็ด Paracetamol ตามมาตรฐานเภสัชตำรับ USP/BP ในขั้นตอนทดสอบเบื้องต้นระดับห้องปฏิบัติการทั่วไป นิยมใช้เครื่องมือวิเคราะห์ชนิดใด</t>
        </is>
      </c>
      <c r="D53" s="186" t="inlineStr">
        <is>
          <t>cc1_product/image71.png</t>
        </is>
      </c>
      <c r="E53" s="186" t="inlineStr">
        <is>
          <t>Fluorescence spectrophotometer</t>
        </is>
      </c>
      <c r="F53" s="186" t="inlineStr">
        <is>
          <t>High Performance Liquid Chromatography</t>
        </is>
      </c>
      <c r="G53" s="186" t="inlineStr">
        <is>
          <t>UV-Vis spectrophotometer</t>
        </is>
      </c>
      <c r="H53" s="186" t="inlineStr">
        <is>
          <t>Infrared spectrophotometer</t>
        </is>
      </c>
      <c r="I53" s="186" t="inlineStr">
        <is>
          <t>X-ray diffractometer</t>
        </is>
      </c>
      <c r="J53" s="185" t="inlineStr">
        <is>
          <t>3</t>
        </is>
      </c>
      <c r="K53" s="186" t="inlineStr">
        <is>
          <t>✅ คำตอบที่ถูกต้อง: ข้อ ค. UV-Vis spectrophotometer
🎯 ทำไมข้อนี้ถึงถูก:
🎯 ทำไมข้อนี้ถึงถูก: Paracetamol มีโครงสร้างวงเบนซีนที่มีหมู่โครโมฟอร์ (Chromophore) และออกโซโครม สามารถดูดกลืนแสงอัลตราไวโอเลตได้ดี โดยมีค่าแลมบ์ดาแมกซ์ที่ประมาณ 243-257 nm (ขึ้นกับสภาวะกรดด่าง) เภสัชตำรับ USP/BP จึงกำหนดให้ใช้วิธี UV-Vis Spectrophotometry เป็นวิธีมาตรฐานที่สะดวก รวดเร็ว และแม่นยำในการตรวจวิเคราะห์ปริมาณตัวยาสำคัญในยาเม็ดพาราเซตามอล
🔍 ข้ออื่นผิดเพราะอะไร:
• ข้อ ก.: Fluorescence spectrophotometer เหมาะสำหรับสารที่มีการเรืองแสงตามธรรมชาติหรือสารที่ทำอนุพันธ์เรืองแสง ซึ่งพาราเซตามอลไม่ได้มีสัญญาณฟลูออเรสเซนต์ที่เด่นชัด
• ข้อ ข.: High Performance Liquid Chromatography (HPLC) ใช้สำหรับการวิเคราะห์สารผสมที่มีความซับซ้อนหรือการตรวจหาสารสลายตัว (Related substances) ไม่ใช่วิธีพื้นฐานที่สะดวกที่สุดสำหรับการตรวจพาราเซตามอลเดี่ยว
• ข้อ ง.: Infrared spectrophotometer (IR) ใช้สำหรับยืนยันโครงสร้างเอกลักษณ์ของวัตถุดิบ (Identification) แต่ไม่นิยมใช้ตรวจวิเคราะห์ปริมาณเชิงปริมาณในยาเม็ด
• ข้อ จ.: X-ray diffractometer (XRD) ใช้สำหรับตรวจสอบโครงสร้างผลึกและปรากฏการณ์พหุสัณฐาน (Polymorphism) ไม่ใช่การหาปริมาณตัวยา</t>
        </is>
      </c>
      <c r="L53" s="186" t="n"/>
      <c r="M53" s="186" t="inlineStr">
        <is>
          <t>Spectroscopy &amp; Optics</t>
        </is>
      </c>
      <c r="N53" s="186" t="inlineStr">
        <is>
          <t>UV-Vis Spectroscopy</t>
        </is>
      </c>
      <c r="O53" s="185" t="inlineStr">
        <is>
          <t>Product</t>
        </is>
      </c>
      <c r="P53" s="186" t="inlineStr">
        <is>
          <t>[SOURCE: ข้อสอบจริง PLE CC1 (Product) ปี 2564 ข้อ 10]</t>
        </is>
      </c>
      <c r="Q53" s="185" t="inlineStr">
        <is>
          <t>ข้อสอบจริง</t>
        </is>
      </c>
      <c r="R53" s="185" t="inlineStr">
        <is>
          <t>2564</t>
        </is>
      </c>
      <c r="S53" s="185" t="n"/>
    </row>
    <row r="54" ht="409.6" customHeight="1" s="49">
      <c r="A54" s="185" t="n">
        <v>52</v>
      </c>
      <c r="B54" s="186" t="n"/>
      <c r="C54" s="186" t="inlineStr">
        <is>
          <t>เภสัชตำรับ USP หัวข้อมาตรฐานของยา Griseofulvin กำหนดค่ามุมการหมุนจำเพาะ (Specific rotation) อยู่ในช่วงบวก 354 ถึงบวก 364 องศา ข้อกำหนดดังกล่าวจัดเป็นการควบคุมคุณภาพด้านใดและใช้เครื่องมือชนิดใดในการทดสอบ</t>
        </is>
      </c>
      <c r="D54" s="186" t="n"/>
      <c r="E54" s="186" t="inlineStr">
        <is>
          <t>Refractive index โดยใช้ Refractometer</t>
        </is>
      </c>
      <c r="F54" s="186" t="inlineStr">
        <is>
          <t>Optical isomer purity โดยใช้ Polarimeter</t>
        </is>
      </c>
      <c r="G54" s="186" t="inlineStr">
        <is>
          <t>Melting range โดยใช้ Melting point apparatus</t>
        </is>
      </c>
      <c r="H54" s="186" t="inlineStr">
        <is>
          <t>Absorbance purity โดยใช้ Spectrophotometer</t>
        </is>
      </c>
      <c r="I54" s="186" t="inlineStr">
        <is>
          <t>Crystal structure โดยใช้ X-ray diffraction</t>
        </is>
      </c>
      <c r="J54" s="185" t="inlineStr">
        <is>
          <t>2</t>
        </is>
      </c>
      <c r="K54" s="186" t="inlineStr">
        <is>
          <t>✅ คำตอบที่ถูกต้อง: ข้อ ข. Optical isomer purity โดยใช้ Polarimeter
🎯 ทำไมข้อนี้ถึงถูก:
🎯 ทำไมข้อนี้ถึงถูก: ค่า Specific rotation เป็นสมบัติเฉพาะตัวของสารที่มีศูนย์กลางไครัล (Chiral center) ในการหมุนระนาบแสงโพลาไรซ์ การกำหนดช่วงมุมบวก 354 ถึงบวก 364 องศาเป็นการตรวจพิสูจน์เอกลักษณ์และความบริสุทธิ์ของไอโซเมอร์เชิงแสง (Optical isomer purity) ตาม USP บท 781 โดยใช้เครื่องวัดมุมการหมุนโพลาไรมิเตอร์ (Polarimeter)
🔍 ข้ออื่นผิดเพราะอะไร:
• ข้อ ก.: Refractive index เป็นค่าดัชนีหักเหของแสง วัดด้วยเครื่อง Refractometer ไม่เกี่ยวข้องกับการหมุนระนาบแสง
• ข้อ ค.: Melting point เป็นการหาจุดหลอมเหลวเพื่อตรวจเอกลักษณ์ทางกายภาพ
• ข้อ ง.: Spectrophotometer ใช้วัดการดูดกลืนแสงที่ความยาวคลื่นเฉพาะ ไม่ใช่วัดการหมุนระนาบแสงโพลาไรซ์
• ข้อ จ.: X-ray diffraction ใช้ตรวจสอบรูปแบบการจัดเรียงตัวของผลึก (Polymorphism)</t>
        </is>
      </c>
      <c r="L54" s="186" t="n"/>
      <c r="M54" s="186" t="inlineStr">
        <is>
          <t>Spectroscopy &amp; Optics</t>
        </is>
      </c>
      <c r="N54" s="186" t="inlineStr">
        <is>
          <t>Polarimetry</t>
        </is>
      </c>
      <c r="O54" s="185" t="inlineStr">
        <is>
          <t>Product</t>
        </is>
      </c>
      <c r="P54" s="186" t="inlineStr">
        <is>
          <t>[SOURCE: ข้อสอบจริง PLE CC1 (Product) ปี 2564 ข้อ 28]</t>
        </is>
      </c>
      <c r="Q54" s="185" t="inlineStr">
        <is>
          <t>ข้อสอบจริง</t>
        </is>
      </c>
      <c r="R54" s="185" t="inlineStr">
        <is>
          <t>2564</t>
        </is>
      </c>
      <c r="S54" s="185" t="n"/>
    </row>
    <row r="55" ht="409.6" customHeight="1" s="49">
      <c r="A55" s="185" t="n">
        <v>53</v>
      </c>
      <c r="B55" s="186" t="n"/>
      <c r="C55" s="186" t="inlineStr">
        <is>
          <t>สเปกตรัมที่ได้จากการตรวจวิเคราะห์ด้วยเครื่องมืออินฟราเรดสเปกโทรสโกปี (Infrared Spectroscopy; IR) ตามมาตรฐานสากล แกน X และแกน Y ของกราฟแสดงผลคือค่าพารามิเตอร์ใดตามลำดับ</t>
        </is>
      </c>
      <c r="D55" s="186" t="inlineStr">
        <is>
          <t>cc1_product/image76.png</t>
        </is>
      </c>
      <c r="E55" s="186" t="inlineStr">
        <is>
          <t>แกน X คือ Absorbance และแกน Y คือ Wavelength</t>
        </is>
      </c>
      <c r="F55" s="186" t="inlineStr">
        <is>
          <t>แกน X คือ Percent Transmittance และแกน Y คือ Wavenumber</t>
        </is>
      </c>
      <c r="G55" s="186" t="inlineStr">
        <is>
          <t>แกน X คือ Percent Transmittance และแกน Y คือ Wavelength</t>
        </is>
      </c>
      <c r="H55" s="186" t="inlineStr">
        <is>
          <t>แกน X คือ Wavenumber และแกน Y คือ Percent Transmittance</t>
        </is>
      </c>
      <c r="I55" s="186" t="inlineStr">
        <is>
          <t>แกน X คือ Absorbance และแกน Y คือ Retention time</t>
        </is>
      </c>
      <c r="J55" s="185" t="n">
        <v>1</v>
      </c>
      <c r="K55" s="186" t="inlineStr">
        <is>
          <t>✅ คำตอบที่ถูกต้อง: ข้อ ก. แกน X คือ Wavenumber (cm⁻¹) และแกน Y คือ % Transmittance (หรือ Absorbance)
🎯 ทำไมข้อนี้ถึงถูก:
สเปกตรัมที่ได้จากเทคนิค Fourier Transform Infrared Spectroscopy (FTIR) แสดงความสัมพันธ์ระหว่าง:
- แกน X: เลขคลื่น (Wavenumber) มีหน่วยเป็น ส่วนกลับของเซนติเมตร (cm⁻¹) โดยทั่วไปอยู่ในช่วง 4000 ถึง 400 cm⁻¹
- แกน Y: เปอร์เซ็นต์การส่องผ่านของแสง (% Transmittance) หรือ ค่าการดูดกลืนแสง (Absorbance)
🔍 ข้ออื่นผิดเพราะอะไร:
• ข้อ ข.: Wavelength (nm) vs Absorbance เป็นกราฟของ UV-Vis Spectroscopy
• ข้อ ค.: Retention time (min) vs Peak area เป็นกราฟของ Chromatography (HPLC / GC)
• ข้อ ง.: Chemical shift (ppm) vs Intensity เป็นสเปกตรัมของ NMR Spectroscopy
• ข้อ จ.: Mass-to-charge ratio (m/z) vs Abundance เป็นสเปกตรัมของ Mass Spectrometry (MS)</t>
        </is>
      </c>
      <c r="L55" s="186" t="n"/>
      <c r="M55" s="186" t="inlineStr">
        <is>
          <t>Spectroscopy &amp; Optics</t>
        </is>
      </c>
      <c r="N55" s="186" t="inlineStr">
        <is>
          <t>Infrared (IR) Spectroscopy</t>
        </is>
      </c>
      <c r="O55" s="185" t="inlineStr">
        <is>
          <t>Product</t>
        </is>
      </c>
      <c r="P55" s="186" t="inlineStr">
        <is>
          <t>[SOURCE: ข้อสอบจริง PLE CC1 (Product) ปี 2564 ข้อ 169]</t>
        </is>
      </c>
      <c r="Q55" s="185" t="inlineStr">
        <is>
          <t>ข้อสอบจริง</t>
        </is>
      </c>
      <c r="R55" s="185" t="inlineStr">
        <is>
          <t>2564</t>
        </is>
      </c>
      <c r="S55" s="185" t="n"/>
    </row>
    <row r="56" ht="409.6" customHeight="1" s="49">
      <c r="A56" s="185" t="n">
        <v>54</v>
      </c>
      <c r="B56" s="186" t="n"/>
      <c r="C56" s="186" t="inlineStr">
        <is>
          <t>เครื่องมือวิเคราะห์ทางเคมีชนิดใดที่สามารถระบุมวลโมเลกุลที่แม่นยำ (Accurate molecular weight) และรูปแบบการแตกหักของโครงสร้างโมเลกุล (Fragmentation pattern) เพื่อใช้ในการยืนยันโครงสร้างทางเคมีของสารสังเคราะห์และสารสกัดสมุนไพร</t>
        </is>
      </c>
      <c r="D56" s="186" t="inlineStr">
        <is>
          <t>cc1_product/image82.png</t>
        </is>
      </c>
      <c r="E56" s="186" t="inlineStr">
        <is>
          <t>UV-Vis spectrophotometer</t>
        </is>
      </c>
      <c r="F56" s="186" t="inlineStr">
        <is>
          <t>Mass spectrometer</t>
        </is>
      </c>
      <c r="G56" s="186" t="inlineStr">
        <is>
          <t>Infrared spectrophotometer</t>
        </is>
      </c>
      <c r="H56" s="186" t="inlineStr">
        <is>
          <t>Refractometer</t>
        </is>
      </c>
      <c r="I56" s="186" t="inlineStr">
        <is>
          <t>Atomic absorption spectrometer</t>
        </is>
      </c>
      <c r="J56" s="185" t="inlineStr">
        <is>
          <t>2</t>
        </is>
      </c>
      <c r="K56" s="186" t="inlineStr">
        <is>
          <t>✅ คำตอบที่ถูกต้อง: ข้อ ข. Mass spectrometer
🎯 ทำไมข้อนี้ถึงถูก:
🎯 ทำไมข้อนี้ถึงถูก: Mass Spectrometer (MS) ทำงานโดยการทำให้โมเลกุลของสารแตกตัวเป็นไอออนในสภาวะสุญญากาศ แล้วแยกวัดตามอัตราส่วนมวลต่อประจุ (m/z) ทำให้ทราบค่าน้ำหนักโมเลกุลที่แท้จริงจาก Molecular ion peak และทราบชิ้นส่วนโครงสร้างโมเลกุลจาก Fragmentation pattern
🔍 ข้ออื่นผิดเพราะอะไร:
• ข้อ ก.: UV-Vis spectrophotometer บอกเฉพาะการดูดกลืนแสงของหมู่โครโมฟอร์ ไม่สามารถบอกมวลโมเลกุลได้
• ข้อ ค.: Infrared spectrophotometer (IR) ใช้ระบุหมู่ฟังก์ชันเคมีจากการสั่นของพันธะ แต่ไม่สามารถบอกมวลโมเลกุลได้
• ข้อ ง.: Refractometer ใช้วัดค่าดัชนีหักเหของแสงของของเหลว
• ข้อ จ.: Atomic absorption spectrometer (AAS) ใช้ตรวจวิเคราะห์ปริมาณธาตุโลหะหนัก ไม่ได้ใช้วิเคราะห์สารอินทรีย์</t>
        </is>
      </c>
      <c r="L56" s="186" t="n"/>
      <c r="M56" s="186" t="inlineStr">
        <is>
          <t>Spectroscopy &amp; Optics</t>
        </is>
      </c>
      <c r="N56" s="186" t="inlineStr">
        <is>
          <t>NMR &amp; Mass Spectrometry</t>
        </is>
      </c>
      <c r="O56" s="185" t="inlineStr">
        <is>
          <t>Product</t>
        </is>
      </c>
      <c r="P56" s="186" t="inlineStr">
        <is>
          <t>[SOURCE: ข้อสอบจริง PLE CC1 (Product) ปี 2564 ข้อ 87]</t>
        </is>
      </c>
      <c r="Q56" s="185" t="inlineStr">
        <is>
          <t>ข้อสอบจริง</t>
        </is>
      </c>
      <c r="R56" s="185" t="inlineStr">
        <is>
          <t>2564</t>
        </is>
      </c>
      <c r="S56" s="185" t="n"/>
    </row>
    <row r="57" ht="409.6" customHeight="1" s="49">
      <c r="A57" s="185" t="n">
        <v>55</v>
      </c>
      <c r="B57" s="186" t="n"/>
      <c r="C57" s="186" t="inlineStr">
        <is>
          <t>จากโครงสร้างโมเลกุลของยา Griseofulvin ซึ่งมี Chiral centers ในโครงสร้าง การตรวจสอบควบคุมคุณภาพในข้อใดช่วยยืนยันเอกลักษณ์เฉพาะของโครงสร้างสเตอริโอไอโซเมอร์ที่ออกฤทธิ์ทางชีวภาพ (Active stereoisomer)</t>
        </is>
      </c>
      <c r="D57" s="186" t="inlineStr">
        <is>
          <t>cc1_product/image87.png</t>
        </is>
      </c>
      <c r="E57" s="186" t="inlineStr">
        <is>
          <t>Refractive index (ดัชนีหักเหของแสง)</t>
        </is>
      </c>
      <c r="F57" s="186" t="inlineStr">
        <is>
          <t>Infrared (IR) spectroscopy</t>
        </is>
      </c>
      <c r="G57" s="186" t="inlineStr">
        <is>
          <t>Polarimetry (Specific optical rotation)</t>
        </is>
      </c>
      <c r="H57" s="186" t="inlineStr">
        <is>
          <t>High-Performance Liquid Chromatography (HPLC) แบบทั่วไป</t>
        </is>
      </c>
      <c r="I57" s="186" t="inlineStr">
        <is>
          <t>Atomic Absorption Spectroscopy (AAS)</t>
        </is>
      </c>
      <c r="J57" s="185" t="inlineStr">
        <is>
          <t>3</t>
        </is>
      </c>
      <c r="K57" s="186" t="inlineStr">
        <is>
          <t>✅ คำตอบที่ถูกต้อง: ข้อ ค. Polarimetry (Specific optical rotation)
🎯 ทำไมข้อนี้ถึงถูก:
🎯 ทำไมข้อนี้ถึงถูก: Griseofulvin มีไครัลเซนเตอร์ (Chiral centers) 2 ตำแหน่ง ซึ่งเฉพาะไอโซเมอร์ (+)-Griseofulvin เท่านั้นที่มีฤทธิ์ต้านเชื้อรา การตรวจวัด Specific optical rotation ด้วยเครื่อง Polarimeter จึงเป็นวิธีจำเพาะในการยืนยันเอกลักษณ์ทาง Stereochemistry และความบริสุทธิ์เชิงแสง (Optical purity)
🔍 ข้ออื่นผิดเพราะอะไร:
• ข้อ ก.: ผิด Refractive index ใช้วัดการหักเหของแสงในของเหลว ไม่สามารถจำแนก Enantiomer หรือความต่างเชิงแสงได้
• ข้อ ข.: ผิด IR spectroscopy ใช้ระบุหมู่ฟังก์ชันของสาร โดย Enantiomer จะให้สเปกตรัม IR เหมือนกันทุกประการ
• ข้อ ง.: ผิด HPLC แบบคอลัมน์อะไครัลทั่วไป (Achromatographic column) ไม่สามารถแยกคู่สะท้อนเงา Enantiomer ได้
• ข้อ จ.: ผิด AAS ใช้ตรวจวิเคราะห์ธาตุโลหะหนัก ไม่เกี่ยวข้องกับโครงสร้างโมเลกุลอินทรีย์</t>
        </is>
      </c>
      <c r="L57" s="186" t="n"/>
      <c r="M57" s="186" t="inlineStr">
        <is>
          <t>Spectroscopy &amp; Optics</t>
        </is>
      </c>
      <c r="N57" s="186" t="inlineStr">
        <is>
          <t>Polarimetry</t>
        </is>
      </c>
      <c r="O57" s="185" t="inlineStr">
        <is>
          <t>Product</t>
        </is>
      </c>
      <c r="P57" s="186" t="inlineStr">
        <is>
          <t>[SOURCE: ข้อสอบจริง PLE CC1 (Product) ปี 2564 ข้อ 118]</t>
        </is>
      </c>
      <c r="Q57" s="185" t="inlineStr">
        <is>
          <t>ข้อสอบจริง</t>
        </is>
      </c>
      <c r="R57" s="185" t="inlineStr">
        <is>
          <t>2564</t>
        </is>
      </c>
      <c r="S57" s="185" t="n"/>
    </row>
    <row r="58" ht="409.6" customHeight="1" s="49">
      <c r="A58" s="185" t="n">
        <v>56</v>
      </c>
      <c r="B58" s="186" t="n"/>
      <c r="C58" s="186" t="inlineStr">
        <is>
          <t>จากการตรวจวิเคราะห์สารด้วยเทคนิค Infrared (IR) spectroscopy พบพีคการดูดกลืนแสงที่ชัดเจนและรุนแรงที่เลขคลื่น 1685.16 cm⁻¹ พีคดังกล่าวแสดงถึงการสั่นของพันธะเคมีหรือหมู่ฟังก์ชันใดในโครงสร้างโมเลกุล</t>
        </is>
      </c>
      <c r="D58" s="186" t="inlineStr">
        <is>
          <t>cc1_product/image88.png</t>
        </is>
      </c>
      <c r="E58" s="186" t="inlineStr">
        <is>
          <t>หมู่คาร์บอนิล (-C=O stretch)</t>
        </is>
      </c>
      <c r="F58" s="186" t="inlineStr">
        <is>
          <t>พันธะคู่ระหว่างคาร์บอน (-C=C- stretch)</t>
        </is>
      </c>
      <c r="G58" s="186" t="inlineStr">
        <is>
          <t>หมู่ไทออล (-SH stretch)</t>
        </is>
      </c>
      <c r="H58" s="186" t="inlineStr">
        <is>
          <t>หมู่ไฮดรอกซิล (-OH stretch)</t>
        </is>
      </c>
      <c r="I58" s="186" t="inlineStr">
        <is>
          <t>พันธะระหว่างคาร์บอนกับไฮโดรเจน (-C-H stretch)</t>
        </is>
      </c>
      <c r="J58" s="185" t="inlineStr">
        <is>
          <t>1</t>
        </is>
      </c>
      <c r="K58" s="186" t="inlineStr">
        <is>
          <t>✅ คำตอบที่ถูกต้อง: ข้อ ก. หมู่คาร์บอนิล (-C=O stretch)
🎯 ทำไมข้อนี้ถึงถูก:
🎯 ทำไมข้อนี้ถึงถูก: ช่วงเลขคลื่น 1680 - 1750 cm⁻¹ เป็นบริเวณดูดกลืนแสงจำเพาะที่เด่นชัดและรุนแรงมากที่สุดของพันธะคาร์บอนิล (-C=O stretching) ในโครงสร้าง เช่น Ketone, Aldehyde, Amide หรือ Conjugated carbonyl compounds
🔍 ข้ออื่นผิดเพราะอะไร:
• ข้อ ข.: ผิด พันธะ -C=C- stretching มักปรากฏที่เลขคลื่นต่ำกว่า คือประมาณ 1600 - 1650 cm⁻¹ และมีความแรงของพีคปานกลางถึงอ่อน
• ข้อ ค.: ผิด หมู่ -SH stretching ปรากฏที่เลขคลื่นประมาณ 2550 - 2600 cm⁻¹
• ข้อ ง.: ผิด หมู่ -OH stretching ปรากฏเป็นพีคกว้างมาก (Broad band) ที่เลขคลื่น 3200 - 3600 cm⁻¹
• ข้อ จ.: ผิด พันธะ -C-H stretching ของสารไฮโดรคาร์บอนปรากฏที่เลขคลื่น 2850 - 3100 cm⁻¹</t>
        </is>
      </c>
      <c r="L58" s="186" t="n"/>
      <c r="M58" s="186" t="inlineStr">
        <is>
          <t>Spectroscopy &amp; Optics</t>
        </is>
      </c>
      <c r="N58" s="186" t="inlineStr">
        <is>
          <t>Infrared (IR) Spectroscopy</t>
        </is>
      </c>
      <c r="O58" s="185" t="inlineStr">
        <is>
          <t>Product</t>
        </is>
      </c>
      <c r="P58" s="186" t="inlineStr">
        <is>
          <t>[SOURCE: ข้อสอบจริง PLE CC1 (Product) ปี 2564 ข้อ 150]</t>
        </is>
      </c>
      <c r="Q58" s="185" t="inlineStr">
        <is>
          <t>ข้อสอบจริง</t>
        </is>
      </c>
      <c r="R58" s="185" t="inlineStr">
        <is>
          <t>2564</t>
        </is>
      </c>
      <c r="S58" s="185" t="n"/>
    </row>
    <row r="59" ht="409.6" customHeight="1" s="49">
      <c r="A59" s="185" t="n">
        <v>57</v>
      </c>
      <c r="B59" s="186" t="n"/>
      <c r="C59" s="186" t="inlineStr">
        <is>
          <t>จากโครงสร้างโมเลกุลของยาต้านวัณโรค Rifampicin ซึ่งมีระบบพันธะคู่คอนจูเกตขนาดใหญ่ (Extensive conjugated chromophore) และสารละลายมีสีส้มแดงเข้มชัดเจน เครื่องมือวิเคราะห์สเปกโทรสโกปีชนิดใดเหมาะสมที่สุดในการหาปริมาณยาสำคัญได้อย่างสะดวกรวดเร็วตามกฎของ Beer-Lambert</t>
        </is>
      </c>
      <c r="D59" s="186" t="inlineStr">
        <is>
          <t>cc1_product/image92.png</t>
        </is>
      </c>
      <c r="E59" s="186" t="inlineStr">
        <is>
          <t>UV-Visible Spectrophotometer</t>
        </is>
      </c>
      <c r="F59" s="186" t="inlineStr">
        <is>
          <t>Fourier-Transform Infrared Spectrometer (FT-IR)</t>
        </is>
      </c>
      <c r="G59" s="186" t="inlineStr">
        <is>
          <t>Mass Spectrometer (MS)</t>
        </is>
      </c>
      <c r="H59" s="186" t="inlineStr">
        <is>
          <t>Refractometer</t>
        </is>
      </c>
      <c r="I59" s="186" t="inlineStr">
        <is>
          <t>Polarimeter</t>
        </is>
      </c>
      <c r="J59" s="185" t="inlineStr">
        <is>
          <t>1</t>
        </is>
      </c>
      <c r="K59" s="186" t="inlineStr">
        <is>
          <t>✅ คำตอบที่ถูกต้อง: ข้อ ก. UV-Visible Spectrophotometer
🎯 ทำไมข้อนี้ถึงถูก:
🎯 ทำไมข้อนี้ถึงถูก: Rifampicin มีระบบคอนจูเกตของโครโมฟอร์ (Chromophore) กว้างขวางในโครงสร้างแนฟโทควิโนน ทำให้เกิดการดูดกลืนแสงได้ดีเยี่ยมทั้งในย่านรังสีอัลตราไวโอเลตและย่านแสงขาว (UV-Vis range: 254 nm, 334 nm, 475 nm) จึงเหมาะสมอย่างยิ่งในการตรวจวิเคราะห์หาปริมาณด้วย UV-Vis spectrophotometer ตามกฎ Beer-Lambert (A = epsilon คูณ b คูณ c)
🔍 ข้ออื่นผิดเพราะอะไร:
• ข้อ ข.: ผิด FT-IR ใช้วิเคราะห์การสั่นของพันธะเพื่อพิสูจน์เอกลักษณ์หมู่ฟังก์ชัน ไม่สะดวกต่อการวิเคราะห์เชิงปริมาณสารละลาย
• ข้อ ค.: ผิด Mass Spectrometer ใช้ตรวจหามวลโมเลกุลและชิ้นส่วนไอออน มีความซับซ้อนและต้นทุนสูง
• ข้อ ง.: ผิด Refractometer ใช้วัดดัชนีหักเหของแสงเพื่อประเมินความบริสุทธิ์ของตัวทำละลาย ไม่จำเพาะต่อตัวยา
• ข้อ จ.: ผิด Polarimeter ใช้วัดค่าการหมุนวนแสงโพลาไรซ์เพื่อตรวจสอบ Optical isomerism</t>
        </is>
      </c>
      <c r="L59" s="186" t="n"/>
      <c r="M59" s="186" t="inlineStr">
        <is>
          <t>Spectroscopy &amp; Optics</t>
        </is>
      </c>
      <c r="N59" s="186" t="inlineStr">
        <is>
          <t>UV-Vis Spectroscopy</t>
        </is>
      </c>
      <c r="O59" s="185" t="inlineStr">
        <is>
          <t>Product</t>
        </is>
      </c>
      <c r="P59" s="186" t="inlineStr">
        <is>
          <t>[SOURCE: ข้อสอบจริง PLE CC1 (Product) ปี 2564 ข้อ 160]</t>
        </is>
      </c>
      <c r="Q59" s="185" t="inlineStr">
        <is>
          <t>ข้อสอบจริง</t>
        </is>
      </c>
      <c r="R59" s="185" t="inlineStr">
        <is>
          <t>2564</t>
        </is>
      </c>
      <c r="S59" s="185" t="n"/>
    </row>
    <row r="60" ht="409.6" customHeight="1" s="49">
      <c r="A60" s="185" t="n">
        <v>58</v>
      </c>
      <c r="B60" s="186" t="n"/>
      <c r="C60" s="186" t="inlineStr">
        <is>
          <t>จากข้อมูลสเปกตรัมของเครื่องมือวิเคราะห์ที่กำหนดให้ในภาพ (เครื่องมือ A แสดงสัญญาณเคมิคอลชิฟต์ของไฮโดรเจน/คาร์บอน, เครื่องมือ B แสดงการแตกตัวของไอออนตามอัตราส่วนมวลต่อประจุ m/z, เครื่องมือ C แสดงการดูดกลืนรังสีอินฟราเรดของหมู่ฟังก์ชัน) การตรวจวิเคราะห์ด้วยเครื่องมือคู่ใดร่วมกันที่สามารถนำมาใช้ระบุมวลโมเลกุลที่แน่นอนและพิสูจน์โครงสร้างทางเคมีที่สมบูรณ์ของสารได้อย่างชัดเจนที่สุด</t>
        </is>
      </c>
      <c r="D60" s="186" t="inlineStr">
        <is>
          <t>cc1_product/image96.png</t>
        </is>
      </c>
      <c r="E60" s="186" t="inlineStr">
        <is>
          <t>เครื่องมือ A เท่านั้น</t>
        </is>
      </c>
      <c r="F60" s="186" t="inlineStr">
        <is>
          <t>เครื่องมือ B เท่านั้น</t>
        </is>
      </c>
      <c r="G60" s="186" t="inlineStr">
        <is>
          <t>เครื่องมือ A และ B ร่วมกัน</t>
        </is>
      </c>
      <c r="H60" s="186" t="inlineStr">
        <is>
          <t>เครื่องมือ B และ C ร่วมกัน</t>
        </is>
      </c>
      <c r="I60" s="186" t="inlineStr">
        <is>
          <t>เครื่องมือ A และ C ร่วมกัน</t>
        </is>
      </c>
      <c r="J60" s="185" t="inlineStr">
        <is>
          <t>3</t>
        </is>
      </c>
      <c r="K60" s="186" t="inlineStr">
        <is>
          <t>✅ คำตอบที่ถูกต้อง: ข้อ ค. เครื่องมือ A และ B ร่วมกัน
🎯 ทำไมข้อนี้ถึงถูก:
🎯 ทำไมข้อนี้ถึงถูก: การพิสูจน์เอกลักษณ์และโครงสร้างทางเคมีที่สมบูรณ์ต้องอาศัย: เครื่องมือ A คือ NMR (Nuclear Magnetic Resonance) ซึ่งให้ข้อมูลสิ่งแวดล้อมทางแม่เหล็กของอะตอม ไฮโดรเจน และคาร์บอน ตำแหน่งการเชื่อมต่อ และ Stereochemistry ร่วมกับเครื่องมือ B คือ Mass Spectrometry (MS) ซึ่งให้มวลโมเลกุลที่แน่นอน (Molecular ion peak) และรูปแบบการแตกตัวของชิ้นส่วนโมเลกุล (Fragmentation pattern) การใช้เครื่องมือ A และ B ร่วมกันจึงสามารถยืนยันทั้งมวลและโครงสร้างโมเลกุลได้อย่างสมบูรณ์
🔍 ข้ออื่นผิดเพราะอะไร:
• ข้อ ก.: เครื่องมือ A (NMR) เพียงอย่างเดียวไม่สามารถให้ค่าน้ำหนักมวลโมเลกุลที่แน่นอนได้โดยตรง
• ข้อ ข.: เครื่องมือ B (MS) เพียงอย่างเดียวให้มวลโมเลกุลและชิ้นส่วนแตกหัก แต่ไม่สามารถระบุตำแหน่งพันธะและโครงสร้างเชิงพื้นที่ได้อย่างสมบูรณ์
• ข้อ ง.: เครื่องมือ C (IR) บอกได้เพียงหมู่ฟังก์ชันหลัก เช่น Carbonyl หรือ Hydroxyl แต่ไม่สามารถบอกโครงร่างคาร์บอนและมวลโมเลกุลได้
• ข้อ จ.: เครื่องมือ A และ C ไม่ได้รวมเครื่องมือ MS ทำให้ขาดข้อมูลการยืนยันมวลโมเลกุลที่แน่นอน</t>
        </is>
      </c>
      <c r="L60" s="186" t="n"/>
      <c r="M60" s="186" t="inlineStr">
        <is>
          <t>Spectroscopy &amp; Optics</t>
        </is>
      </c>
      <c r="N60" s="186" t="inlineStr">
        <is>
          <t>NMR &amp; Mass Spectrometry</t>
        </is>
      </c>
      <c r="O60" s="185" t="inlineStr">
        <is>
          <t>Product</t>
        </is>
      </c>
      <c r="P60" s="186" t="inlineStr">
        <is>
          <t>[SOURCE: ข้อสอบจริง PLE CC1 (Product) ปี 2563 Day 2 ข้อ 99]</t>
        </is>
      </c>
      <c r="Q60" s="185" t="inlineStr">
        <is>
          <t>ข้อสอบจริง</t>
        </is>
      </c>
      <c r="R60" s="185" t="inlineStr">
        <is>
          <t>2563</t>
        </is>
      </c>
      <c r="S60" s="185" t="n"/>
    </row>
    <row r="61" ht="409.6" customHeight="1" s="49">
      <c r="A61" s="185" t="n">
        <v>59</v>
      </c>
      <c r="B61" s="186" t="n"/>
      <c r="C61" s="186" t="inlineStr">
        <is>
          <t>ในการทดสอบคุณภาพวัตถุดิบตัวยาสำคัญ Methimazole (MMI) หากต้องการตรวจสอบเอกลักษณ์ (identification) ของวัตถุดิบ วิธีการใดถือเป็นวิธีมาตรฐานสากลตามเภสัชตำรับ</t>
        </is>
      </c>
      <c r="D61" s="186" t="n"/>
      <c r="E61" s="186" t="inlineStr">
        <is>
          <t>UV</t>
        </is>
      </c>
      <c r="F61" s="186" t="inlineStr">
        <is>
          <t>IR</t>
        </is>
      </c>
      <c r="G61" s="186" t="inlineStr">
        <is>
          <t>HPLC</t>
        </is>
      </c>
      <c r="H61" s="186" t="inlineStr">
        <is>
          <t>Capillary electrophoresis</t>
        </is>
      </c>
      <c r="I61" s="186" t="inlineStr">
        <is>
          <t>Thin layer chromatography</t>
        </is>
      </c>
      <c r="J61" s="185" t="inlineStr">
        <is>
          <t>2</t>
        </is>
      </c>
      <c r="K61" s="186" t="inlineStr">
        <is>
          <t>✅ คำตอบที่ถูกต้อง: ข้อ ข. IR
🎯 ทำไมข้อนี้ถึงถูก:
🎯 ทำไมข้อนี้ถึงถูก: Infrared (IR) absorption spectrophotometry เป็นวิธีมาตรฐานอันดับหนึ่ง (primary identification test) ตามเภสัชตำรับสากลทั้ง USP และ BP สำหรับการตรวจเอกลักษณ์ของวัตถุดิบตัวยาสำคัญ เนื่องจากสเปกตรัมในช่วง fingerprint region มีความจำเพาะสูงมากเสมือนลายนิ้วมือทางเคมีของโมเลกุล
🔍 ข้ออื่นผิดเพราะอะไร:
• ข้อ ก.: ผิดเพราะ UV-visible spectroscopy ให้แถบการดูดกลืนแสงกว้าง ไม่มีความจำเพาะต่อโครงสร้างโมเลกุลเพียงพอที่จะใช้เป็นเอกลักษณ์เดี่ยว
• ข้อ ค.: ผิดเพราะ HPLC ใช้สำหรับวิเคราะห์หาปริมาณ (assay) และตรวจหาสารปนเปื้อน (impurities) เป็นหลัก
• ข้อ ง.: ผิดเพราะ Capillary electrophoresis ไม่ใช่วิธีทดสอบเอกลักษณ์มาตรฐานทั่วไปใน monograph ของวัตถุดิบเคมี
• ข้อ จ.: ผิดเพราะ TLC ให้เพียงค่า Rf ซึ่งความจำเพาะต่ำกว่าสเปกตรัมอินฟราเรดมาก</t>
        </is>
      </c>
      <c r="L61" s="186" t="n"/>
      <c r="M61" s="186" t="inlineStr">
        <is>
          <t>Spectroscopy &amp; Optics</t>
        </is>
      </c>
      <c r="N61" s="186" t="inlineStr">
        <is>
          <t>Infrared (IR) Spectroscopy</t>
        </is>
      </c>
      <c r="O61" s="185" t="inlineStr">
        <is>
          <t>Product</t>
        </is>
      </c>
      <c r="P61" s="186" t="inlineStr">
        <is>
          <t>[SOURCE: ข้อสอบจริง PLE CC1 (Product) วันที่ 2 ปี 2562 ข้อ 28]</t>
        </is>
      </c>
      <c r="Q61" s="185" t="inlineStr">
        <is>
          <t>ข้อสอบจริง</t>
        </is>
      </c>
      <c r="R61" s="185" t="inlineStr">
        <is>
          <t>2562</t>
        </is>
      </c>
      <c r="S61" s="185" t="n"/>
    </row>
    <row r="62" ht="409.6" customHeight="1" s="49">
      <c r="A62" s="185" t="n">
        <v>60</v>
      </c>
      <c r="B62" s="186" t="n"/>
      <c r="C62" s="186" t="inlineStr">
        <is>
          <t>จากโครงสร้างทางเคมีของยา Griseofulvin ซึ่งมี chiral center การตรวจสอบคุณภาพทางเภสัชวิเคราะห์หัวข้อใดที่ใช้ตรวจวัดคุณสมบัติเฉพาะที่เกี่ยวข้องกับ optical isomer ที่ออกฤทธิ์ทางชีวภาพ</t>
        </is>
      </c>
      <c r="D62" s="186" t="n"/>
      <c r="E62" s="186" t="inlineStr">
        <is>
          <t>1H-NMR</t>
        </is>
      </c>
      <c r="F62" s="186" t="inlineStr">
        <is>
          <t>Polarimeter</t>
        </is>
      </c>
      <c r="G62" s="186" t="inlineStr">
        <is>
          <t>Refractometer</t>
        </is>
      </c>
      <c r="H62" s="186" t="inlineStr">
        <is>
          <t>Infrared spectrophotometer</t>
        </is>
      </c>
      <c r="I62" s="186" t="inlineStr">
        <is>
          <t>UV-Visible spectrophotometer</t>
        </is>
      </c>
      <c r="J62" s="185" t="inlineStr">
        <is>
          <t>2</t>
        </is>
      </c>
      <c r="K62" s="186" t="inlineStr">
        <is>
          <t>✅ คำตอบที่ถูกต้อง: ข้อ ข. Polarimeter
🎯 ทำไมข้อนี้ถึงถูก:
🎯 ทำไมข้อนี้ถึงถูก: Griseofulvin เป็น chiral molecule ที่มี optical activity การวัดค่าการหมุนของแสงระนาบโพลาไรซ์ (Specific optical rotation) ด้วยเครื่อง Polarimeter เป็นวิธีเฉพาะในการแยกแยะและยืนยัน isomer ที่ออกฤทธิ์ตามเกณฑ์เภสัชตำรับ
🔍 ข้ออื่นผิดเพราะอะไร:
• ข้อ ก.: 1H-NMR ให้ข้อมูลโครงสร้างทางเคมีและตำแหน่งโปรตอน แต่ enantiomers ให้สัญญาณ spectrum เหมือนกันใน achiral solvent
• ข้อ ค.: Refractometer วัดค่าดัชนีหักเหของแสง (Refractive index) ของของเหลว ไม่สามารถแยกแยะ optical isomer ได้
• ข้อ ง.: Infrared spectrophotometer ตรวจวัดการสั่นของพันธะเคมีและหมู่ฟังก์ชัน แต่ enantiomers ให้ IR spectrum เหมือนกัน
• ข้อ จ.: UV-Visible spectrophotometer ตรวจวัด chromophore ภายในโมเลกุล ซึ่ง enantiomers ให้การดูดกลืนแสง UV เหมือนกันทุกประการ</t>
        </is>
      </c>
      <c r="L62" s="186" t="n"/>
      <c r="M62" s="186" t="inlineStr">
        <is>
          <t>Spectroscopy &amp; Optics</t>
        </is>
      </c>
      <c r="N62" s="186" t="inlineStr">
        <is>
          <t>Polarimetry</t>
        </is>
      </c>
      <c r="O62" s="185" t="inlineStr">
        <is>
          <t>Product</t>
        </is>
      </c>
      <c r="P62" s="186" t="inlineStr">
        <is>
          <t>[SOURCE: ข้อสอบจริง PLE CC1 (Product) ปี 2561 ข้อ 11]</t>
        </is>
      </c>
      <c r="Q62" s="185" t="inlineStr">
        <is>
          <t>ข้อสอบจริง</t>
        </is>
      </c>
      <c r="R62" s="185" t="inlineStr">
        <is>
          <t>2561</t>
        </is>
      </c>
      <c r="S62" s="185" t="n"/>
    </row>
    <row r="63" ht="409.6" customHeight="1" s="49">
      <c r="A63" s="185" t="n">
        <v>61</v>
      </c>
      <c r="B63" s="186" t="n"/>
      <c r="C63" s="186" t="inlineStr">
        <is>
          <t>การแสดงผลกราฟสเปกตรัมอินฟราเรด (Infrared spectrum) ตามมาตรฐานสากล แกน Y และแกน X ต้องแสดงค่าพารามิเตอร์ใดตามลำดับ</t>
        </is>
      </c>
      <c r="D63" s="186" t="n"/>
      <c r="E63" s="186" t="inlineStr">
        <is>
          <t>Absorbance กับ Wavelength</t>
        </is>
      </c>
      <c r="F63" s="186" t="inlineStr">
        <is>
          <t>Peak intensity กับ Chemical shift</t>
        </is>
      </c>
      <c r="G63" s="186" t="inlineStr">
        <is>
          <t>Absorbance กับ Frequency</t>
        </is>
      </c>
      <c r="H63" s="186" t="inlineStr">
        <is>
          <t>Transmittance กับ Wavelength</t>
        </is>
      </c>
      <c r="I63" s="186" t="inlineStr">
        <is>
          <t>Transmittance กับ Wavenumber</t>
        </is>
      </c>
      <c r="J63" s="185" t="inlineStr">
        <is>
          <t>5</t>
        </is>
      </c>
      <c r="K63" s="186" t="inlineStr">
        <is>
          <t>✅ คำตอบที่ถูกต้อง: ข้อ จ. Transmittance กับ Wavenumber
🎯 ทำไมข้อนี้ถึงถูก:
🎯 ทำไมข้อนี้ถึงถูก: ตามมาตรฐานของ IUPAC และเภสัชตำรับสากล IR spectrum จะพล็อตระหว่างแกน Y แสดงค่าร้อยละการส่องผ่านแสง (% Transmittance) หรือค่าการดูดกลืนแสง (Absorbance) กับแกน X แสดงค่าเลขคลื่น (Wavenumber) ในหน่วยเซนติเมตรยกกำลังลบหนึ่ง (cm^-1)
🔍 ข้ออื่นผิดเพราะอะไร:
• ข้อ ก.: Absorbance กับ Wavelength เป็นแกนมาตรฐานของเครื่อง UV-Visible spectrophotometer ซึ่งวัดความยาวคลื่นเป็นนาโนเมตร (nm)
• ข้อ ข.: Peak intensity กับ Chemical shift (ppm) เป็นแกนที่ใช้ในการแสดงผล Nuclear Magnetic Resonance (NMR) spectroscopy
• ข้อ ค.: Frequency (Hz) ไม่นิยมใช้แสดงบนแกน X ของ IR สเปกโทรสโกปีเนื่องจากตัวเลขมีค่าสูงมาก จึงใช้ wavenumber แทน
• ข้อ ง.: Wavelength (ไมโครเมตร) เคยใช้ในอดีต แต่มาตรฐานสากลปัจจุบันกำหนดให้ใช้ wavenumber (cm^-1) บนแกน X</t>
        </is>
      </c>
      <c r="L63" s="186" t="n"/>
      <c r="M63" s="186" t="inlineStr">
        <is>
          <t>Spectroscopy &amp; Optics</t>
        </is>
      </c>
      <c r="N63" s="186" t="inlineStr">
        <is>
          <t>Infrared (IR) Spectroscopy</t>
        </is>
      </c>
      <c r="O63" s="185" t="inlineStr">
        <is>
          <t>Product</t>
        </is>
      </c>
      <c r="P63" s="186" t="inlineStr">
        <is>
          <t>[SOURCE: ข้อสอบจริง PLE CC1 (Product) ปี 2561 ข้อ 22]</t>
        </is>
      </c>
      <c r="Q63" s="185" t="inlineStr">
        <is>
          <t>ข้อสอบจริง</t>
        </is>
      </c>
      <c r="R63" s="185" t="inlineStr">
        <is>
          <t>2561</t>
        </is>
      </c>
      <c r="S63" s="185" t="n"/>
    </row>
    <row r="64" ht="409.6" customHeight="1" s="49">
      <c r="A64" s="185" t="n">
        <v>62</v>
      </c>
      <c r="B64" s="186" t="n"/>
      <c r="C64" s="186" t="inlineStr">
        <is>
          <t>ตามข้อกำหนดเภสัชตำรับสากล (USP/BP) ควรเลือกใช้เครื่องมือใดในการพิสูจน์เอกลักษณ์ (Identification) วัตถุดิบตัวยาสำคัญ Metformin hydrochloride raw material เพื่อให้ได้ความจำเพาะเจาะจงสูงสุด</t>
        </is>
      </c>
      <c r="D64" s="186" t="n"/>
      <c r="E64" s="186" t="inlineStr">
        <is>
          <t>Infrared (IR) spectroscopy</t>
        </is>
      </c>
      <c r="F64" s="186" t="inlineStr">
        <is>
          <t>Thin Layer Chromatography (TLC)</t>
        </is>
      </c>
      <c r="G64" s="186" t="inlineStr">
        <is>
          <t>UV-Vis spectrophotometry</t>
        </is>
      </c>
      <c r="H64" s="186" t="inlineStr">
        <is>
          <t>Fluorescence spectrophotometry</t>
        </is>
      </c>
      <c r="I64" s="186" t="inlineStr">
        <is>
          <t>X-ray powder diffraction (XRPD)</t>
        </is>
      </c>
      <c r="J64" s="185" t="inlineStr">
        <is>
          <t>1</t>
        </is>
      </c>
      <c r="K64" s="186" t="inlineStr">
        <is>
          <t>✅ คำตอบที่ถูกต้อง: ข้อ ก. Infrared (IR) spectroscopy
🎯 ทำไมข้อนี้ถึงถูก:
🎯 ทำไมข้อนี้ถึงถูก: ตามข้อกำหนดใน Monograph ของเภสัชตำรับสากล (USP/BP Identification A) การพิสูจน์เอกลักษณ์ของวัตถุดิบตัวยาสำคัญ (API) กำหนดให้ใช้เทคนิค Infrared Absorption Spectrophotometry (IR) โดยเปรียบเทียบสเปกตรัมใน Fingerprint region กับ Metformin Hydrochloride Reference Standard ซึ่งมีความจำเพาะเจาะจงต่อโครงสร้างเคมีสูงสุด
🔍 ข้ออื่นผิดเพราะอะไร:
• ข้อ ข.: TLC นิยมใช้ตรวจหาสารปนเปื้อน (Related substances) หรือการคัดกรองเบื้องต้น ไม่มีความจำเพาะเพียงพอสำหรับการเป็นข้อกำหนดหลักในการยืนยันตัวยาสำคัญ
• ข้อ ค.: UV-Vis ให้การดูดกลืนแสงแบบแถบกว้าง (Broad band) ซึ่งบอกได้เฉพาะกลุ่มโครโมฟอร์ ไม่สามารถจำแนกความแตกต่างของสารที่มีโครงสร้างคล้ายคลึงกันได้อย่างสมบูรณ์
• ข้อ ง.: Fluorescence spectrophotometry ใช้เฉพาะสารที่เรืองแสงได้ และไม่ได้เป็นวิธีมาตรฐานในการพิสูจน์เอกลักษณ์ของ Metformin
• ข้อ จ.: X-ray diffraction (XRPD) ใช้ตรวจสอบรูปแบบผลึก (Polymorphism) ไม่ใช่วิธีมาตรฐานขั้นปฐมภูมิสำหรับการพิสูจน์เอกลักษณ์เคมีของวัตถุดิบ</t>
        </is>
      </c>
      <c r="L64" s="186" t="n"/>
      <c r="M64" s="186" t="inlineStr">
        <is>
          <t>Spectroscopy &amp; Optics</t>
        </is>
      </c>
      <c r="N64" s="186" t="inlineStr">
        <is>
          <t>Infrared (IR) Spectroscopy</t>
        </is>
      </c>
      <c r="O64" s="185" t="inlineStr">
        <is>
          <t>Product</t>
        </is>
      </c>
      <c r="P64" s="186" t="inlineStr">
        <is>
          <t>[SOURCE: ข้อสอบจริง PLE CC1 (Product) ปี 2561 ข้อ 67]</t>
        </is>
      </c>
      <c r="Q64" s="185" t="inlineStr">
        <is>
          <t>ข้อสอบจริง</t>
        </is>
      </c>
      <c r="R64" s="185" t="inlineStr">
        <is>
          <t>2561</t>
        </is>
      </c>
      <c r="S64" s="185" t="n"/>
    </row>
    <row r="65" ht="409.6" customHeight="1" s="49">
      <c r="A65" s="185" t="n">
        <v>63</v>
      </c>
      <c r="B65" s="186" t="n"/>
      <c r="C65" s="186" t="inlineStr">
        <is>
          <t>ยา Omeprazole ในเภสัชตำรับที่จำหน่ายเป็นสารผสมแบบเรซิมิก (Racemic mixture) สารผสม Racemic mixture มีคุณสมบัติทางแสงเฉพาะตัวตามข้อใด</t>
        </is>
      </c>
      <c r="D65" s="186" t="n"/>
      <c r="E65" s="186" t="inlineStr">
        <is>
          <t>ละลายน้ำได้ดีกว่าสารเดี่ยวเสมอ</t>
        </is>
      </c>
      <c r="F65" s="186" t="inlineStr">
        <is>
          <t>จัดเป็นโมเลกุลแบบไม่มีไครัลเซ็นเตอร์ (Achiral molecule)</t>
        </is>
      </c>
      <c r="G65" s="186" t="inlineStr">
        <is>
          <t>ไม่หมุนระนาบของแสงโพลาไรซ์ (Optically inactive)</t>
        </is>
      </c>
      <c r="H65" s="186" t="inlineStr">
        <is>
          <t>ดูดกลืนแสงที่ความยาวคลื่นหลายค่าแตกต่างกันอย่างสิ้นเชิง</t>
        </is>
      </c>
      <c r="I65" s="186" t="inlineStr">
        <is>
          <t>มีฤทธิ์แรงกว่า (More potent) สารเดี่ยวที่ไม่ใช่ Racemic mixture เสมอ</t>
        </is>
      </c>
      <c r="J65" s="185" t="inlineStr">
        <is>
          <t>3</t>
        </is>
      </c>
      <c r="K65" s="186" t="inlineStr">
        <is>
          <t>✅ คำตอบที่ถูกต้อง: ข้อ ค. ไม่หมุนระนาบของแสงโพลาไรซ์ (Optically inactive)
🎯 ทำไมข้อนี้ถึงถูก:
🎯 ทำไมข้อนี้ถึงถูก: Racemic mixture (สารผสมราซีเมต) ประกอบด้วยคู่เอแนนทิโอเมอร์สองรูป (R-enantiomer และ S-enantiomer) ในสัดส่วนที่เท่ากันพอดี 1:1 (50:50) ซึ่งไอโซเมอร์ทั้งสองจะหมุนระนาบแสงโพลาไรซ์ (Plane-polarized light) ในมุมที่เท่ากันแต่มีทิศทางตรงกันข้าม (+ และ -) จึงเกิดการหักล้างกันอย่างสมบูรณ์ ทำให้วัดค่าการหมุนเชิงแสงสุทธิได้เป็น 0 องศา (Optically inactive)
🔍 ข้ออื่นผิดเพราะอะไร:
• ข้อ ก.: ความสามารถในการละลายน้ำขึ้นกับโครงสร้างผลึกและพันธะเคมี ไม่จำเป็นต้องละลายน้ำได้ดีกว่าเสมอไป
• ข้อ ข.: Omeprazole มีอะตอม Chiral sulfur center จึงเป็น Chiral molecule ไม่ใช่ Achiral
• ข้อ ง.: สเปกตรัมการดูดกลืนแสง UV ของ R และ S enantiomer จะเหมือนกันทุกประการเพราะมีโครงสร้างทางเคมีแบบเดียวกัน
• ข้อ จ.: โดยทั่วไป Single pure enantiomer (เช่น Esomeprazole ซึ่งเป็น S-form) มักมีประสิทธิภาพทางคลินิกหรือระดับยาในเลือดที่เหนือกว่า Racemic mixture</t>
        </is>
      </c>
      <c r="L65" s="186" t="n"/>
      <c r="M65" s="186" t="inlineStr">
        <is>
          <t>Spectroscopy &amp; Optics</t>
        </is>
      </c>
      <c r="N65" s="186" t="inlineStr">
        <is>
          <t>Polarimetry</t>
        </is>
      </c>
      <c r="O65" s="185" t="inlineStr">
        <is>
          <t>Product</t>
        </is>
      </c>
      <c r="P65" s="186" t="inlineStr">
        <is>
          <t>[SOURCE: ข้อสอบจริง PLE CC1 (Product) ปี 2561 ข้อ 90]</t>
        </is>
      </c>
      <c r="Q65" s="185" t="inlineStr">
        <is>
          <t>ข้อสอบจริง</t>
        </is>
      </c>
      <c r="R65" s="185" t="inlineStr">
        <is>
          <t>2561</t>
        </is>
      </c>
      <c r="S65" s="185" t="n"/>
    </row>
    <row r="66" ht="409.6" customHeight="1" s="49">
      <c r="A66" s="185" t="n">
        <v>64</v>
      </c>
      <c r="B66" s="186" t="n"/>
      <c r="C66" s="186" t="inlineStr">
        <is>
          <t>ตามข้อกำหนดเภสัชตำรับมาตรฐาน การพิสูจน์เอกลักษณ์ (Identification) ของวัตถุดิบยา Levothyroxine sodium สามารถตรวจวิเคราะห์ยืนยันโครงสร้างได้อย่างจำเพาะเจาะจงด้วยเครื่องมือใด</t>
        </is>
      </c>
      <c r="D66" s="186" t="n"/>
      <c r="E66" s="186" t="inlineStr">
        <is>
          <t>Infrared (IR) spectrophotometer</t>
        </is>
      </c>
      <c r="F66" s="186" t="inlineStr">
        <is>
          <t>Polarimeter</t>
        </is>
      </c>
      <c r="G66" s="186" t="inlineStr">
        <is>
          <t>Differential Scanning Calorimeter (DSC)</t>
        </is>
      </c>
      <c r="H66" s="186" t="inlineStr">
        <is>
          <t>Refractometer</t>
        </is>
      </c>
      <c r="I66" s="186" t="inlineStr">
        <is>
          <t>Flame photometer</t>
        </is>
      </c>
      <c r="J66" s="185" t="inlineStr">
        <is>
          <t>1</t>
        </is>
      </c>
      <c r="K66" s="186" t="inlineStr">
        <is>
          <t>✅ คำตอบที่ถูกต้อง: ข้อ ก. Infrared (IR) spectrophotometer
🎯 ทำไมข้อนี้ถึงถูก:
🎯 ทำไมข้อนี้ถึงถูก: ตามเภสัชตำรับ USP และ BP การพิสูจน์เอกลักษณ์หลัก (Identification test A) ของ Levothyroxine sodium กำหนดให้ใช้วิธี Infrared Absorption Spectrophotometry (IR / FTIR) โดยตรวจสอบการดูดกลืนแสงในช่วงอินฟราเรดเปรียบเทียบกับสารมาตรฐาน Levothyroxine Sodium RS
🔍 ข้ออื่นผิดเพราะอะไร:
• ข้อ ข.: Polarimeter ใช้วัดค่าการหมุนระนาบแสงโพลาไรซ์ (Optical rotation) ของสารที่มี chiral center แต่ไม่สามารถให้แถบสเปกตรัมที่จำเพาะเจาะจงเทียบเท่า IR
• ข้อ ค.: Differential Scanning Calorimeter (DSC) ใช้วิเคราะห์การเปลี่ยนแปลงทางความร้อน เช่น จุดหลอมเหลวและ polymorphism ไม่ใช่การทดสอบเอกลักษณ์หลักใน monograph
• ข้อ ง.: Refractometer ใช้วัดค่าดัชนีหักเหของของเหลวใส ไม่สามารถยืนยันโครงสร้างทางเคมีของสารอินทรีย์ได้
• ข้อ จ.: Flame photometer ใช้ตรวจวิเคราะห์ปริมาณไอออนของโลหะ ไม่สามารถพิสูจน์โครงสร้างโมเลกุลยาอินทรีย์ได้</t>
        </is>
      </c>
      <c r="L66" s="186" t="n"/>
      <c r="M66" s="186" t="inlineStr">
        <is>
          <t>Spectroscopy &amp; Optics</t>
        </is>
      </c>
      <c r="N66" s="186" t="inlineStr">
        <is>
          <t>Infrared (IR) Spectroscopy</t>
        </is>
      </c>
      <c r="O66" s="185" t="inlineStr">
        <is>
          <t>Product</t>
        </is>
      </c>
      <c r="P66" s="186" t="inlineStr">
        <is>
          <t>[SOURCE: ข้อสอบจริง PLE CC1 (Product) ปี 2559 ข้อ 15] [RECONSTRUCTED: ปรับแต่งและเติมเต็มบริบทโจทย์เพื่อความสมบูรณ์]</t>
        </is>
      </c>
      <c r="Q66" s="185" t="inlineStr">
        <is>
          <t>ข้อสอบจริง</t>
        </is>
      </c>
      <c r="R66" s="185" t="inlineStr">
        <is>
          <t>2559</t>
        </is>
      </c>
      <c r="S66" s="185" t="n"/>
    </row>
    <row r="67" ht="409.6" customHeight="1" s="49">
      <c r="A67" s="185" t="n">
        <v>65</v>
      </c>
      <c r="B67" s="186" t="n"/>
      <c r="C67" s="186" t="inlineStr">
        <is>
          <t>หัวข้อการควบคุมคุณภาพหรือทดสอบผลิตภัณฑ์ยาเม็ด Calcium carbonate (CaCO3) ข้อใด ไม่จำเป็น ต้องทำการทดสอบตามข้อกำหนดมาตรฐานเภสัชตำรับ?</t>
        </is>
      </c>
      <c r="D67" s="186" t="n"/>
      <c r="E67" s="186" t="inlineStr">
        <is>
          <t>ปริมาณตัวยาสำคัญ (% Label Amount)</t>
        </is>
      </c>
      <c r="F67" s="186" t="inlineStr">
        <is>
          <t>Optical rotation (ค่าการหมุนแสงของสารเบนแสง)</t>
        </is>
      </c>
      <c r="G67" s="186" t="inlineStr">
        <is>
          <t>Weight variation (ความสม่ำเสมอของน้ำหนัก)</t>
        </is>
      </c>
      <c r="H67" s="186" t="inlineStr">
        <is>
          <t>Disintegration test (การแตกตัวของเม็ดยา)</t>
        </is>
      </c>
      <c r="I67" s="186" t="inlineStr">
        <is>
          <t>Dissolution test (การละลายของตัวยาสำคัญ)</t>
        </is>
      </c>
      <c r="J67" s="185" t="inlineStr">
        <is>
          <t>2</t>
        </is>
      </c>
      <c r="K67" s="186" t="inlineStr">
        <is>
          <t>✅ คำตอบที่ถูกต้อง: ข้อ ข. Optical rotation (ค่าการหมุนแสงของสารเบนแสง)
🎯 ทำไมข้อนี้ถึงถูก:
🎯 ทำไมข้อนี้ถึงถูก: Calcium carbonate (CaCO3) เป็นสารประกอบอนินทรีย์แบบสมมาตรที่ไม่มี Chiral center จึงไม่แสดงคุณสมบัติเบนระนาบแสงโพลาไรซ์ (Optically inactive) ดังนั้นจึงไม่มีข้อกำหนดการทดสอบ Optical rotation ในเภสัชตำรับสากล ในขณะที่ข้อกำหนดอื่นๆ เช่น % Label Amount, Weight variation, Disintegration และ Dissolution ล้วนเป็นเกณฑ์มาตรฐานที่ระบุไว้ใน USP Monograph
🔍 ข้ออื่นผิดเพราะอะไร:
• ข้อ ก.: เป็นหัวข้อทดสอบที่จำเป็นอย่างยิ่งตาม USP Monograph เพื่อประกันความถูกต้องของขนาดยา (Assay: 90.0-110.0% of labeled amount)
• ข้อ ค.: เป็นหัวข้อทดสอบที่จำเป็นตาม USP &lt;905&gt; Uniformity of Dosage Units สำหรับยาเม็ดความแรงสูง
• ข้อ ง.: เป็นหัวข้อทดสอบที่จำเป็นตาม USP &lt;701&gt; Disintegration สำหรับยาเม็ดที่ไม่เคลือบเพื่อให้มั่นใจว่าเม็ดยาแตกตัวได้ตามเวลาที่กำหนด
• ข้อ จ.: เป็นหัวข้อทดสอบที่จำเป็นตาม USP &lt;711&gt; Dissolution เพื่อประเมินอัตราการละลายของแคลเซียมคาร์บอเนตในสภาวะจำลองกรดในกระเพาะอาหาร</t>
        </is>
      </c>
      <c r="L67" s="186" t="n"/>
      <c r="M67" s="186" t="inlineStr">
        <is>
          <t>Spectroscopy &amp; Optics</t>
        </is>
      </c>
      <c r="N67" s="186" t="inlineStr">
        <is>
          <t>Polarimetry &amp; Refractometry</t>
        </is>
      </c>
      <c r="O67" s="185" t="inlineStr">
        <is>
          <t>Product</t>
        </is>
      </c>
      <c r="P67" s="186" t="inlineStr">
        <is>
          <t>[SOURCE: ข้อสอบจริง PLE CC1 (Product) ปี 2558 ข้อ 13]</t>
        </is>
      </c>
      <c r="Q67" s="185" t="inlineStr">
        <is>
          <t>ข้อสอบจริง</t>
        </is>
      </c>
      <c r="R67" s="185" t="inlineStr">
        <is>
          <t>2558</t>
        </is>
      </c>
      <c r="S67" s="185" t="n"/>
    </row>
    <row r="68">
      <c r="A68" s="185" t="n">
        <v>66</v>
      </c>
      <c r="B68" s="186" t="n"/>
      <c r="C68" s="186" t="inlineStr">
        <is>
          <t>โดยทั่วไปในข้อกำหนดวิเคราะห์มาตรฐาน (Monograph) ของเภสัชตำรับสากล เช่น USP การทดสอบเพื่อพิสูจน์เอกลักษณ์ (Identification) ของวัตถุดิบตัวยาสำคัญ นิยมระบุให้ใช้วิธีการใดร่วมกันเพื่อให้มีความจำเพาะเจาะจงสูงสุด (High specificity)?</t>
        </is>
      </c>
      <c r="D68" s="186" t="n"/>
      <c r="E68" s="186" t="inlineStr">
        <is>
          <t>HPLC (High-Performance Liquid Chromatography) และ UV-Vis Spectrophotometry</t>
        </is>
      </c>
      <c r="F68" s="186" t="inlineStr">
        <is>
          <t>HPLC และ TLC (Thin-Layer Chromatography)</t>
        </is>
      </c>
      <c r="G68" s="186" t="inlineStr">
        <is>
          <t>TLC และ GC (Gas Chromatography)</t>
        </is>
      </c>
      <c r="H68" s="186" t="inlineStr">
        <is>
          <t>GC และ MS (Mass Spectrometry)</t>
        </is>
      </c>
      <c r="I68" s="186" t="inlineStr">
        <is>
          <t>Chromatographic retention time (เช่น HPLC/TLC) และ IR (Infrared Spectroscopy)</t>
        </is>
      </c>
      <c r="J68" s="185" t="inlineStr">
        <is>
          <t>5</t>
        </is>
      </c>
      <c r="K68" s="186" t="inlineStr">
        <is>
          <t>✅ คำตอบที่ถูกต้อง: ข้อ จ. Chromatographic retention time (เช่น HPLC/TLC) และ IR (Infrared Spectroscopy)
🎯 ทำไมข้อนี้ถึงถูก:
🎯 ทำไมข้อนี้ถึงถูก: ตามแนวทางของเภสัชตำรับสากล เช่น USP General Chapter &lt;197&gt; Spectrophotometric Identification Tests และโครมาโทกราฟี การทดสอบเพื่อระบุเอกลักษณ์ (Identification) ที่มีความจำเพาะสูงสุด (High specificity) นิยมใช้สองวิธีร่วมกัน ได้แก่ Infrared Spectroscopy (IR) ซึ่งเปรียบเสมือน Molecular fingerprint ของโครงสร้างพันธะเคมี ร่วมกับการเปรียบเทียบค่า Chromatographic Retention Time หรือ Rf กับสารมาตรฐานอ้างอิง
🔍 ข้ออื่นผิดเพราะอะไร:
• ข้อ ก.: ผิด แม้จะนิยมใช้ แต่ UV-Vis Spectrophotometry มีความจำเพาะต่ำเพราะสารที่มีโครโมฟอร์คล้ายกันจะให้สเปกตรัมที่ซ้อนทับกันได้
• ข้อ ข.: ผิด เพราะทั้งสองวิธีอาศัยหลักการแยกทางโครมาโทกราฟีเหมือนกัน ขาดข้อมูลโครงสร้างหมู่ฟังก์ชันเคมีระดับโมเลกุล
• ข้อ ค.: ผิด เพราะเป็นเทคนิคโครมาโทกราฟีทั้งคู่ ไม่มีความจำเพาะต่อการระบุโครงสร้างทางเคมีเท่ากับอินฟราเรดสเปกโทรสโกปี
• ข้อ ง.: ผิด แม้ GC-MS จะมีความจำเพาะสูงมาก แต่มักใช้ในการวิเคราะห์สารปริมาณน้อย (Impurity profiling) มากกว่าการทดสอบเอกลักษณ์ทั่วไปในเภสัชตำรับ Monograph เนื่องจากเครื่องมือมีราคาสูงและซับซ้อน</t>
        </is>
      </c>
      <c r="L68" s="186" t="n"/>
      <c r="M68" s="186" t="inlineStr">
        <is>
          <t>Spectroscopy &amp; Optics</t>
        </is>
      </c>
      <c r="N68" s="186" t="inlineStr">
        <is>
          <t>Infrared (IR) Spectroscopy</t>
        </is>
      </c>
      <c r="O68" s="185" t="inlineStr">
        <is>
          <t>Product</t>
        </is>
      </c>
      <c r="P68" s="186" t="inlineStr">
        <is>
          <t>[SOURCE: ข้อสอบจริง PLE CC1 (Product) ปี 2558 ข้อ 39]</t>
        </is>
      </c>
      <c r="Q68" s="185" t="inlineStr">
        <is>
          <t>ข้อสอบจริง</t>
        </is>
      </c>
      <c r="R68" s="185" t="inlineStr">
        <is>
          <t>2558</t>
        </is>
      </c>
      <c r="S68" s="185" t="n"/>
    </row>
    <row r="69">
      <c r="A69" s="185" t="n">
        <v>67</v>
      </c>
      <c r="B69" s="186" t="n"/>
      <c r="C69" s="186" t="inlineStr">
        <is>
          <t>10. 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D69" s="186" t="n"/>
      <c r="E69" s="186" t="inlineStr">
        <is>
          <t>HPLC-UV</t>
        </is>
      </c>
      <c r="F69" s="186" t="inlineStr">
        <is>
          <t>Mass spectrometry</t>
        </is>
      </c>
      <c r="G69" s="186" t="inlineStr">
        <is>
          <t>FT-IR spectroscopy</t>
        </is>
      </c>
      <c r="H69" s="186" t="inlineStr">
        <is>
          <t>Spectrofluorometer</t>
        </is>
      </c>
      <c r="I69" s="186" t="inlineStr">
        <is>
          <t>UV spectroscopy</t>
        </is>
      </c>
      <c r="J69" s="185" t="inlineStr">
        <is>
          <t>4</t>
        </is>
      </c>
      <c r="K69" s="186" t="inlineStr">
        <is>
          <t>✅ คำตอบที่ถูกต้อง: ข้อ ง. Spectrofluorometer
🎯 ทำไมข้อนี้ถึงถูก:
🎯 ทำไมข้อนี้ถึงถูก: โครงสร้างของ Febuxostat มีระบบ conjugated double bonds และ aromatic rings ที่ดูดกลืนแสง UV ได้ดีมาก และมี functional groups ชัดเจนสำหรับการพิสูจน์เอกลักษณ์ด้วย FT-IR และ Mass spectrometry แต่ยาตัวนี้ไม่มีคุณสมบัติการเรืองแสงตามธรรมชาติที่โดดเด่นเพียงพอ (lacks strong native fluorescence) การใช้ Spectrofluorometer จึงไม่เหมาะสมที่สุดและไม่ใช่วิธีมาตรฐานตามเภสัชตำรับ
🔍 ข้ออื่นผิดเพราะอะไร:
• ข้อ ก. HPLC-UV: เป็นวิธีมาตรฐานอันดับหนึ่ง (official method) ในการหาปริมาณตัวยาสำคัญ (Assay) และสารสลายตัว (Related substances)
• ข้อ ข. Mass spectrometry: เป็นเครื่องมือที่มีความจำเพาะสูงมากในการยืนยันน้ำหนักโมเลกุลและพิสูจน์อัตลักษณ์
• ข้อ ค. FT-IR spectroscopy: เป็นวิธีมาตรฐานสากลตาม Pharmacopoeia ในการตรวจสอบเอกลักษณ์ (Identification test) ของวัตถุดิบยา
• ข้อ จ. UV spectroscopy: สามารถนำมาใช้วิเคราะห์เบื้องต้นหรือทดสอบการละลาย (dissolution) ได้อย่างมีประสิทธิภาพเนื่องจากโมเลกุลมีค่า molar absorptivity สูงในย่าน UV
• --</t>
        </is>
      </c>
      <c r="L69" s="186" t="n"/>
      <c r="M69" s="186" t="inlineStr">
        <is>
          <t>Titrations</t>
        </is>
      </c>
      <c r="N69" s="186" t="inlineStr">
        <is>
          <t>Instrumental Analysis</t>
        </is>
      </c>
      <c r="O69" s="185" t="inlineStr">
        <is>
          <t>Product</t>
        </is>
      </c>
      <c r="P69" s="186" t="inlineStr">
        <is>
          <t>ข้อ 10 Mock RxCU83</t>
        </is>
      </c>
      <c r="Q69" s="185" t="inlineStr">
        <is>
          <t>ข้อสอบจำลอง</t>
        </is>
      </c>
      <c r="R69" s="185" t="inlineStr">
        <is>
          <t>Mock RxCU83 ชุดที่ 1</t>
        </is>
      </c>
      <c r="S69" s="185" t="n"/>
    </row>
    <row r="70">
      <c r="A70" s="185" t="n">
        <v>68</v>
      </c>
      <c r="B70" s="186" t="n"/>
      <c r="C70" s="186" t="inlineStr">
        <is>
          <t>21. การวิเคราะห์หาปริมาณธาตุโซเดียม (Na+) ในผลิตภัณฑ์อาหาร เพื่อประเมินความเสี่ยงต่อโรคความดันโลหิตสูง วิธีการวิเคราะห์ในข้อใดมีความแม่นยำและความถูกต้องสูงสุด</t>
        </is>
      </c>
      <c r="D70" s="186" t="n"/>
      <c r="E70" s="186" t="inlineStr">
        <is>
          <t>UV-Visible spectrophotometry</t>
        </is>
      </c>
      <c r="F70" s="186" t="inlineStr">
        <is>
          <t>Inductively Coupled Plasma Optical Emission Spectrometry / Mass Spectrometry (ICP-OES / ICP-MS)</t>
        </is>
      </c>
      <c r="G70" s="186" t="inlineStr">
        <is>
          <t>Fourier Transform Infrared Spectroscopy (FT-IR)</t>
        </is>
      </c>
      <c r="H70" s="186" t="inlineStr">
        <is>
          <t>Thin Layer Chromatography (TLC)</t>
        </is>
      </c>
      <c r="I70" s="186" t="inlineStr">
        <is>
          <t>Nuclear Magnetic Resonance (NMR)</t>
        </is>
      </c>
      <c r="J70" s="185" t="inlineStr">
        <is>
          <t>2</t>
        </is>
      </c>
      <c r="K70" s="186" t="inlineStr">
        <is>
          <t>✅ คำตอบที่ถูกต้อง: ข้อ ข. Inductively Coupled Plasma Optical Emission Spectrometry / Mass Spectrometry (ICP-OES / ICP-MS)
🎯 ทำไมข้อนี้ถึงถูก:
🎯 ทำไมข้อนี้ถึงถูก: การวิเคราะห์หาปริมาณธาตุโลหะ (metal and elemental analysis) เช่น Sodium (Na) วิธีที่มีความไว (sensitivity), ขีดจำกัดต่ำสุดในการตรวจวัด (LOD/LOQ) และความแม่นยำถูกต้องสูงสุดคือเทคนิค Atomic Spectroscopy ขั้นสูง ได้แก่ ICP-OES หรือ ICP-MS ซึ่งสามารถแยกและวัดสัญญาณการเปล่งแสงหรือมวลของอะตอมโซเดียมได้อย่างจำเพาะเจาะจง
🔍 ข้ออื่นผิดเพราะอะไร:
• ข้อ ก. UV-Visible spectrophotometry: โซเดียมไอออนไม่มีโครโมฟอร์ (chromophore) จึงไม่ดูดกลืนแสงในย่าน UV-Vis ไม่สามารถวัดได้โดยตรง
• ข้อ ค. FT-IR: ใช้สำหรับตรวจวิเคราะห์พันธะเคมีและ functional groups ของสารประกอบอินทรีย์โมเลกุล ไม่เหมาะกับ monoatomic ions
• ข้อ ง. TLC: เป็นวิธีโครมาโทกราฟีระนาบสำหรับแยกและตรวจสารอินทรีย์ ไม่ใช่วิธีตรวจหาปริมาณธาตุโลหะอย่างแม่นยำ
• ข้อ จ. NMR: ใช้ในการพิสูจน์โครงสร้างสารอินทรีย์ ไม่ใช่วิธีมาตรฐานสำหรับ elemental quantification ในอาหาร
• --</t>
        </is>
      </c>
      <c r="L70" s="186" t="n"/>
      <c r="M70" s="186" t="inlineStr">
        <is>
          <t>Titrations</t>
        </is>
      </c>
      <c r="N70" s="186" t="inlineStr">
        <is>
          <t>Instrumental Analysis</t>
        </is>
      </c>
      <c r="O70" s="185" t="inlineStr">
        <is>
          <t>Product</t>
        </is>
      </c>
      <c r="P70" s="186" t="inlineStr">
        <is>
          <t>ข้อ 21 Mock RxCU83</t>
        </is>
      </c>
      <c r="Q70" s="185" t="inlineStr">
        <is>
          <t>ข้อสอบจำลอง</t>
        </is>
      </c>
      <c r="R70" s="185" t="inlineStr">
        <is>
          <t>Mock RxCU83 ชุดที่ 1</t>
        </is>
      </c>
      <c r="S70" s="185" t="n"/>
    </row>
    <row r="71">
      <c r="A71" s="185" t="n">
        <v>69</v>
      </c>
      <c r="B71" s="186" t="n"/>
      <c r="C71" s="186" t="inlineStr">
        <is>
          <t>34. ในเอกสารรับรองผลการวิเคราะห์ (Certificate of Analysis: COA) ของผลิตภัณฑ์ยาฉีดชีววัตถุคล้ายคลึง Insulin glargine injection รายการทดสอบในข้อใด ไม่จำเป็น ต้องมีกำหนดไว้</t>
        </is>
      </c>
      <c r="D71" s="186" t="n"/>
      <c r="E71" s="186" t="inlineStr">
        <is>
          <t>Assay</t>
        </is>
      </c>
      <c r="F71" s="186" t="inlineStr">
        <is>
          <t>Identification</t>
        </is>
      </c>
      <c r="G71" s="186" t="inlineStr">
        <is>
          <t>Bacterial endotoxins</t>
        </is>
      </c>
      <c r="H71" s="186" t="inlineStr">
        <is>
          <t>Impurities / Related proteins</t>
        </is>
      </c>
      <c r="I71" s="186" t="inlineStr">
        <is>
          <t>Dissolution</t>
        </is>
      </c>
      <c r="J71" s="185" t="inlineStr">
        <is>
          <t>5</t>
        </is>
      </c>
      <c r="K71" s="186" t="inlineStr">
        <is>
          <t>✅ คำตอบที่ถูกต้อง: ข้อ จ. Dissolution
🎯 ทำไมข้อนี้ถึงถูก:
🎯 ทำไมข้อนี้ถึงถูก: การทดสอบการละลาย (Dissolution test) เป็นข้อกำหนดคุณภาพเฉพาะสำหรับรูปแบบยาเตรียมของแข็งรับประทาน (Solid oral dosage forms เช่น ยาเม็ด ยาแคปซูล) เพื่อประเมินอัตราการละลายตัวยา ส่วน Insulin glargine injection จัดเป็นรูปแบบยาฉีดสารละลาย (Parenteral solution) ตัวยาละลายหมดแล้วในหลอดบรรจุ จึงไม่มีและไม่จำเป็นต้องทดสอบ Dissolution
🔍 ข้ออื่นผิดเพราะอะไร:
• ข้อ ก. Assay: เป็นหัวข้อบังคับใน COA ทุกชนิดเพื่อระบุปริมาณตัวยาสำคัญ (Potency/Strength)
• ข้อ ข. Identification: เป็นหัวข้อบังคับเพื่อยืนยันเอกลักษณ์ความถูกต้องของตัวยา
• ข้อ ค. Bacterial endotoxins: เป็นข้อกำหนดความปลอดภัยที่เข้มงวดที่สุดสำหรับยาฉีด (Parenteral products) เพื่อป้องกันภาวะไข้และภาวะติดเชื้อ
• ข้อ ง. Impurities / Related proteins: จำเป็นอย่างยิ่งสำหรับยาชีววัตถุเพื่อควบคุมสารสลายตัวและ HMWP (High Molecular Weight Proteins)
• --</t>
        </is>
      </c>
      <c r="L71" s="186" t="n"/>
      <c r="M71" s="186" t="inlineStr">
        <is>
          <t>Preformulation &amp; GMP</t>
        </is>
      </c>
      <c r="N71" s="186" t="inlineStr">
        <is>
          <t>Quality Specifications &amp; COA</t>
        </is>
      </c>
      <c r="O71" s="185" t="inlineStr">
        <is>
          <t>Product</t>
        </is>
      </c>
      <c r="P71" s="186" t="inlineStr">
        <is>
          <t>ข้อ 34 Mock RxCU83</t>
        </is>
      </c>
      <c r="Q71" s="185" t="inlineStr">
        <is>
          <t>ข้อสอบจำลอง</t>
        </is>
      </c>
      <c r="R71" s="185" t="inlineStr">
        <is>
          <t>Mock RxCU83 ชุดที่ 1</t>
        </is>
      </c>
      <c r="S71" s="185" t="n"/>
    </row>
    <row r="72">
      <c r="A72" s="185" t="n">
        <v>70</v>
      </c>
      <c r="B72" s="186" t="n"/>
      <c r="C72" s="186" t="inlineStr">
        <is>
          <t>74. เทคนิคเครื่องมือวิเคราะห์ในข้อใด มีความเหมาะสมสูงสุดในการพิสูจน์เอกลักษณ์และตรวจสอบสมบัติทางแสง (Chirality / Optical activity) ของวัตถุดิบยา Paclitaxel ซึ่งมี Chiral centers หลายตำแหน่ง</t>
        </is>
      </c>
      <c r="D72" s="186" t="n"/>
      <c r="E72" s="186" t="inlineStr">
        <is>
          <t>Near-Infrared Spectroscopy (NIR)</t>
        </is>
      </c>
      <c r="F72" s="186" t="inlineStr">
        <is>
          <t>Karl Fischer Titration</t>
        </is>
      </c>
      <c r="G72" s="186" t="inlineStr">
        <is>
          <t>Polarimeter (Specific Optical Rotation)</t>
        </is>
      </c>
      <c r="H72" s="186" t="inlineStr">
        <is>
          <t>Refractometer (Refractive Index)</t>
        </is>
      </c>
      <c r="I72" s="186" t="inlineStr">
        <is>
          <t>Mass Spectrometry (MS)</t>
        </is>
      </c>
      <c r="J72" s="185" t="inlineStr">
        <is>
          <t>3</t>
        </is>
      </c>
      <c r="K72" s="186" t="inlineStr">
        <is>
          <t>✅ คำตอบที่ถูกต้อง: ข้อ ค. Polarimeter (Specific Optical Rotation)
🎯 ทำไมข้อนี้ถึงถูก:
🎯 ทำไมข้อนี้ถึงถูก: Paclitaxel เป็นโมเลกุลธรรมชาติที่มีความซับซ้อนและมี Chiral centers ถึง 11 ตำแหน่ง สารที่มีสมบัติ Chiral หรือมี optical activity จะสามารถหมุนระนาบของแสงโพลาไรซ์ (Plane-polarized light) ได้ เครื่องมือมาตรฐานตาม Pharmacopoeia ในการพิสูจน์เอกลักษณ์ทางสเตอริโอเคมีและตรวจวัดค่าการหมุนจำเพาะทางแสง (Specific optical rotation: [alpha]D) คือ Polarimeter
🔍 ข้ออื่นผิดเพราะอะไร:
• ข้อ ก. NIR: ใช้ตรวจวิเคราะห์เอกลักษณ์ทางสเปกโทรสโกปีและความชื้นอย่างรวดเร็ว ไม่สามารถตรวจวัดการหมุนแสงโพลาไรซ์ได้
• ข้อ ข. Karl Fischer Titration: ใช้ตรวจวัดปริมาณน้ำ (Water content) ในตัวอย่างยา
• ข้อ ง. Refractometer: ใช้วัดดัชนีหักเหของแสง (Refractive index) เพื่อดูความบริสุทธิ์ของของเหลว
• ข้อ จ. Mass Spectrometry: ใช้วัดมวลต่อประจุ (m/z) ไม่สามารถแยกความแตกต่างของ enantiomers ที่มีมวลโมเลกุลเท่ากันได้
• --</t>
        </is>
      </c>
      <c r="L72" s="186" t="n"/>
      <c r="M72" s="186" t="inlineStr">
        <is>
          <t>Titrations</t>
        </is>
      </c>
      <c r="N72" s="186" t="inlineStr">
        <is>
          <t>Instrumental Analysis</t>
        </is>
      </c>
      <c r="O72" s="185" t="inlineStr">
        <is>
          <t>Product</t>
        </is>
      </c>
      <c r="P72" s="186" t="inlineStr">
        <is>
          <t>ข้อ 74 Mock RxCU83</t>
        </is>
      </c>
      <c r="Q72" s="185" t="inlineStr">
        <is>
          <t>ข้อสอบจำลอง</t>
        </is>
      </c>
      <c r="R72" s="185" t="inlineStr">
        <is>
          <t>Mock RxCU83 ชุดที่ 1</t>
        </is>
      </c>
      <c r="S72" s="185" t="n"/>
    </row>
    <row r="73">
      <c r="A73" s="185" t="n">
        <v>71</v>
      </c>
      <c r="B73" s="186" t="n"/>
      <c r="C73" s="186" t="inlineStr">
        <is>
          <t>92. เครื่องมือวิเคราะห์ในข้อใด ไม่เหมาะสม อย่างยิ่งในการนำมาใช้เพื่อการตรวจพิสูจน์เอกลักษณ์ (Identification) ของวัตถุดิบยาฮอร์โมนสังเคราะห์ Ethinylestradiol</t>
        </is>
      </c>
      <c r="D73" s="186" t="n"/>
      <c r="E73" s="186" t="inlineStr">
        <is>
          <t>HPLC-UV</t>
        </is>
      </c>
      <c r="F73" s="186" t="inlineStr">
        <is>
          <t>HPLC-MS</t>
        </is>
      </c>
      <c r="G73" s="186" t="inlineStr">
        <is>
          <t>FT-IR Spectroscopy</t>
        </is>
      </c>
      <c r="H73" s="186" t="inlineStr">
        <is>
          <t>Inductively Coupled Plasma Optical Emission Spectrometry (ICP-OES)</t>
        </is>
      </c>
      <c r="I73" s="186" t="inlineStr">
        <is>
          <t>Nuclear Magnetic Resonance (NMR)</t>
        </is>
      </c>
      <c r="J73" s="185" t="inlineStr">
        <is>
          <t>4</t>
        </is>
      </c>
      <c r="K73" s="186" t="inlineStr">
        <is>
          <t>✅ คำตอบที่ถูกต้อง: ข้อ ง. Inductively Coupled Plasma Optical Emission Spectrometry (ICP-OES)
🎯 ทำไมข้อนี้ถึงถูก:
🎯 ทำไมข้อนี้ถึงถูก: Ethinylestradiol เป็นสารประกอบอินทรีย์โมเลกุลขนาดเล็กประเภทสเตียรอยด์ (Steroid hormone) ซึ่งประกอบด้วยอะตอม C, H, O เทคนิค ICP-OES เป็นเครื่องมือวิเคราะห์เชิงอะตอมที่ออกแบบมาสำหรับการตรวจวัดปริมาณธาตุโลหะและธาตุอนินทรีย์ (Elemental/Metal analysis) จึงไม่สามารถนำมาใช้ตรวจพิสูจน์เอกลักษณ์หรือโครงสร้างโมเลกุลของสารอินทรีย์ได้
🔍 ข้ออื่นผิดเพราะอะไร:
• ข้อ ก. HPLC-UV: ใช้วัด Retention time เปรียบเทียบกับสารมาตรฐานตามเภสัชตำรับ
• ข้อ ข. HPLC-MS: พิสูจน์น้ำหนักโมเลกุลและชิ้นส่วนไอออนได้อย่างแม่นยำ
• ข้อ ค. FT-IR: เป็นวิธีมาตรฐานสากลอันดับหนึ่งในการพิสูจน์เอกลักษณ์ (Fingerprint region)
• ข้อ จ. NMR: ยืนยันโครงสร้างทางเคมีและตำแหน่งอะตอมไฮโดรเจน/คาร์บอนได้อย่างสมบูรณ์
• --</t>
        </is>
      </c>
      <c r="L73" s="186" t="n"/>
      <c r="M73" s="186" t="inlineStr">
        <is>
          <t>Titrations</t>
        </is>
      </c>
      <c r="N73" s="186" t="inlineStr">
        <is>
          <t>Instrumental Analysis</t>
        </is>
      </c>
      <c r="O73" s="185" t="inlineStr">
        <is>
          <t>Product</t>
        </is>
      </c>
      <c r="P73" s="186" t="inlineStr">
        <is>
          <t>ข้อ 92 Mock RxCU83</t>
        </is>
      </c>
      <c r="Q73" s="185" t="inlineStr">
        <is>
          <t>ข้อสอบจำลอง</t>
        </is>
      </c>
      <c r="R73" s="185" t="inlineStr">
        <is>
          <t>Mock RxCU83 ชุดที่ 1</t>
        </is>
      </c>
      <c r="S73" s="185" t="n"/>
    </row>
    <row r="74">
      <c r="A74" s="185" t="n">
        <v>72</v>
      </c>
      <c r="B74" s="186" t="n"/>
      <c r="C74" s="186" t="inlineStr">
        <is>
          <t>115. ในการจัดทำระเบียบวิธีตรวจสอบความถูกต้องของวิธีวิเคราะห์ (Method Validation Protocol) ของเทคนิค HPLC ตามแนวทางสากล ICH Q2(R1) ข้อใดกำหนดเงื่อนไขการทดสอบ ไม่เหมาะสม</t>
        </is>
      </c>
      <c r="D74" s="186" t="n"/>
      <c r="E74" s="186" t="inlineStr">
        <is>
          <t>ทดสอบ Specificity ด้วยวิธี Forced degradation studies</t>
        </is>
      </c>
      <c r="F74" s="186" t="inlineStr">
        <is>
          <t>ทดสอบ Linearity ที่ระดับความเข้มข้นเพียง 3 ระดับ ได้แก่ 95%, 105% และ 110% ของ Label claim</t>
        </is>
      </c>
      <c r="G74" s="186" t="inlineStr">
        <is>
          <t>ทดสอบ Repeatability และ Intermediate precision โดยกำหนดเกณฑ์ %RSD ไม่เกิน 2.0%</t>
        </is>
      </c>
      <c r="H74" s="186" t="inlineStr">
        <is>
          <t>ทดสอบ Accuracy โดยทำการ Spike สารมาตรฐานลงใน Placebo ที่ระดับความเข้มข้น 80%, 100% และ 120%</t>
        </is>
      </c>
      <c r="I74" s="186" t="inlineStr">
        <is>
          <t>ทดสอบ Robustness ด้วยการปรับเปลี่ยนสัดส่วน Mobile phase และอุณหภูมิของคอลัมน์เล็กน้อย</t>
        </is>
      </c>
      <c r="J74" s="185" t="inlineStr">
        <is>
          <t>2</t>
        </is>
      </c>
      <c r="K74" s="186" t="inlineStr">
        <is>
          <t>✅ คำตอบที่ถูกต้อง: ข้อ ข. ทดสอบ Linearity ที่ระดับความเข้มข้นเพียง 3 ระดับ ได้แก่ 95%, 105% และ 110% ของ Label claim
🎯 ทำไมข้อนี้ถึงถูก:
🎯 ทำไมข้อนี้ถึงถูก: ตามข้อกำหนดสากลของ ICH Guideline Q2(R1) ในการทดสอบความเป็นเส้นตรง (Linearity) ต้องประเมินความเข้มข้นอย่างน้อย 5 ระดับ (Minimum of 5 concentrations) และต้องครอบคลุมช่วงการวิเคราะห์ (Range) ตั้งแต่ 80% ถึง 120% ของความเข้มข้นเป้าหมายสำหรับการตรวจหาปริมาณตัวยาสำคัญ (Assay) การทดสอบเพียง 3 ระดับและมีช่วงแคบเพียง 95-110% จึงไม่เป็นไปตามเกณฑ์มาตรฐานสากล
🔍 ข้ออื่นผิดเพราะอะไร:
• ข้อ ก. Specificity: Forced degradation (Stress testing) เป็นวิธีมาตรฐานในการพิสูจน์ stability-indicating method
• ข้อ ค. Precision: เกณฑ์ %RSD ≤ 2.0% เป็นเกณฑ์ยอมรับทั่วไปสำหรับ assay ของยาสำเร็จรูป
• ข้อ ง. Accuracy: การทดสอบ 3 ระดับ (80, 100, 120%) รวม 9 ซ้ำ (triplicate) เป็นไปตามเกณฑ์ ICH เป๊ะ
• ข้อ จ. Robustness: การจงใจเปลี่ยนสัดส่วน mobile phase, pH, หรืออุณหภูมิเล็กน้อย เป็นวิธีทดสอบความทนทานของวิธี
• --</t>
        </is>
      </c>
      <c r="L74" s="186" t="n"/>
      <c r="M74" s="186" t="inlineStr">
        <is>
          <t>Titrations</t>
        </is>
      </c>
      <c r="N74" s="186" t="inlineStr">
        <is>
          <t>Method Validation</t>
        </is>
      </c>
      <c r="O74" s="185" t="inlineStr">
        <is>
          <t>Product</t>
        </is>
      </c>
      <c r="P74" s="186" t="inlineStr">
        <is>
          <t>ข้อ 115 Mock RxCU83</t>
        </is>
      </c>
      <c r="Q74" s="185" t="inlineStr">
        <is>
          <t>ข้อสอบจำลอง</t>
        </is>
      </c>
      <c r="R74" s="185" t="inlineStr">
        <is>
          <t>Mock RxCU83 ชุดที่ 1</t>
        </is>
      </c>
      <c r="S74" s="185" t="n"/>
    </row>
    <row r="75">
      <c r="A75" s="185" t="n">
        <v>73</v>
      </c>
      <c r="B75" s="186" t="n"/>
      <c r="C75" s="186" t="inlineStr">
        <is>
          <t>149. 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D75" s="186" t="inlineStr">
        <is>
          <t>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E75" s="186" t="inlineStr">
        <is>
          <t>Ultraviolet-Visible Spectrophotometry (UV-Vis)</t>
        </is>
      </c>
      <c r="F75" s="186" t="inlineStr">
        <is>
          <t>Inductively Coupled Plasma Mass Spectrometry (ICP-MS) หรือ ICP-OES</t>
        </is>
      </c>
      <c r="G75" s="186" t="inlineStr">
        <is>
          <t>Fourier Transform Infrared Spectroscopy (FTIR)</t>
        </is>
      </c>
      <c r="H75" s="186" t="inlineStr">
        <is>
          <t>Thin Layer Chromatography (TLC)</t>
        </is>
      </c>
      <c r="I75" s="186" t="inlineStr">
        <is>
          <t>Nuclear Magnetic Resonance Spectroscopy (NMR)</t>
        </is>
      </c>
      <c r="J75" s="185" t="inlineStr">
        <is>
          <t>2</t>
        </is>
      </c>
      <c r="K75" s="186" t="inlineStr">
        <is>
          <t>✅ คำตอบที่ถูกต้อง: ข้อ b. Inductively Coupled Plasma Mass Spectrometry (ICP-MS) หรือ ICP-OES
🎯 ทำไมข้อนี้ถึงถูก:
ICP-MS (Inductively Coupled Plasma Mass Spectrometry) และ ICP-OES (Optical Emission Spectrometry) รวมถึง Atomic Absorption Spectrometry (AAS) เป็นเทคนิคมาตรฐานระดับสูงสำหรับการตรวจวิเคราะห์หาปริมาณธาตุและโลหะ (elemental analysis) มีความไว (sensitivity) สูงมาก สามารถตรวจวัดระดับ ppm หรือ ppb ได้อย่างแม่นยำ
🔍 ข้ออื่นผิดเพราะอะไร:
• ข้อ a.: UV-Vis ใช้ตรวจสารประกอบอินทรีย์ที่มีโครโมฟอร์ (chromophore) ไม่สามารถตรวจโซเดียมไอออนได้โดยตรง
• ข้อ c.: FTIR ใช้ระบุหมู่ฟังก์ชัน (functional groups) ของโมเลกุลอินทรีย์ ไม่เหมาะกับการวิเคราะห์ปริมาณโลหะเดี่ยว
• ข้อ d.: TLC ใช้แยกสารอินทรีย์เบื้องต้น ไม่สามารถวัดปริมาณโซเดียมได้อย่างแม่นยำ
• ข้อ e.: NMR ใช้ระบุโครงสร้างทางเคมีของสารอินทรีย์ ไม่ใช่วิธีมาตรฐานสำหรับปริมาณวิเคราะห์โซเดียมในอาหาร
• --</t>
        </is>
      </c>
      <c r="L75" s="186" t="n"/>
      <c r="M75" s="186" t="inlineStr">
        <is>
          <t>Spectroscopy &amp; Optics</t>
        </is>
      </c>
      <c r="N75" s="186" t="inlineStr">
        <is>
          <t>Atomic &amp; Mass Spectrometry</t>
        </is>
      </c>
      <c r="O75" s="185" t="inlineStr">
        <is>
          <t>Product</t>
        </is>
      </c>
      <c r="P75" s="186" t="inlineStr">
        <is>
          <t>2567</t>
        </is>
      </c>
      <c r="Q75" s="185" t="inlineStr">
        <is>
          <t>ข้อสอบจำลอง</t>
        </is>
      </c>
      <c r="R75" s="185" t="inlineStr">
        <is>
          <t>Mock RxCU83 ชุดที่ 2</t>
        </is>
      </c>
      <c r="S75" s="185" t="n"/>
    </row>
    <row r="76">
      <c r="A76" s="185" t="n">
        <v>74</v>
      </c>
      <c r="B76" s="186" t="n"/>
      <c r="C76" s="186" t="inlineStr">
        <is>
          <t>162. 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D76" s="186" t="inlineStr">
        <is>
          <t>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E76" s="186" t="inlineStr">
        <is>
          <t>High-Performance Liquid Chromatography with UV detector (HPLC-UV retention time matching)</t>
        </is>
      </c>
      <c r="F76" s="186" t="inlineStr">
        <is>
          <t>High-Performance Liquid Chromatography with Mass Spectrometry (LC-MS)</t>
        </is>
      </c>
      <c r="G76" s="186" t="inlineStr">
        <is>
          <t>Inductively Coupled Plasma Mass Spectrometry (ICP-MS) หรือ ICP-OES</t>
        </is>
      </c>
      <c r="H76" s="186" t="inlineStr">
        <is>
          <t>Fourier Transform Infrared Spectroscopy (FTIR)</t>
        </is>
      </c>
      <c r="I76" s="186" t="inlineStr">
        <is>
          <t>Nuclear Magnetic Resonance Spectroscopy (NMR)</t>
        </is>
      </c>
      <c r="J76" s="185" t="inlineStr">
        <is>
          <t>3</t>
        </is>
      </c>
      <c r="K76" s="186" t="inlineStr">
        <is>
          <t>✅ คำตอบที่ถูกต้อง: ข้อ c. Inductively Coupled Plasma Mass Spectrometry (ICP-MS) หรือ ICP-OES
🎯 ทำไมข้อนี้ถึงถูก:
ICP-MS และ ICP-OES เป็นเครื่องมือวิเคราะห์ระดับอะตอม (atomic spectroscopy) ที่ใช้วิเคราะห์หาชนิดและปริมาณของธาตุโลหะและกึ่งโลหะอนินทรีย์ (elemental/metal analysis) พลาสมาอุณหภูมิสูงจะทำลายพันธะเคมีของสารอินทรีย์จนแตกออกเป็นอะตอมเดี่ยวทั้งหมด จึงไม่สามารถใช้ระบุเอกลักษณ์โครงสร้างโมเลกุลสารอินทรีย์อย่าง Ethinyl Estradiol ได้
🔍 ข้ออื่นผิดเพราะอะไร:
• ข้อ a.: HPLC-UV สามารถใช้ระบุเอกลักษณ์โดยการเปรียบเทียบ retention time กับ reference standard
• ข้อ b.: LC-MS สามารถระบุค่าน้ำหนักโมเลกุล (molecular weight) และ fragmentation pattern ของ EE ได้อย่างแม่นยำ
• ข้อ d.: FTIR เป็นวิธีมาตรฐานตามเภสัชตำรับ (identification test) โดยเปรียบเทียบ fingerprint region ของสเปกตรัมอินฟราเรด
• ข้อ e.: NMR ใช้ระบุตำแหน่งไฮโดรเจนและคาร์บอนในโครงสร้างโมเลกุลอินทรีย์ได้อย่างสมบูรณ์
• --</t>
        </is>
      </c>
      <c r="L76" s="186" t="inlineStr">
        <is>
          <t>mock2_rxcu83/page_10_Im1.png</t>
        </is>
      </c>
      <c r="M76" s="186" t="inlineStr">
        <is>
          <t>Spectroscopy &amp; Optics</t>
        </is>
      </c>
      <c r="N76" s="186" t="inlineStr">
        <is>
          <t>Atomic &amp; Mass Spectrometry</t>
        </is>
      </c>
      <c r="O76" s="185" t="inlineStr">
        <is>
          <t>Product</t>
        </is>
      </c>
      <c r="P76" s="186" t="inlineStr">
        <is>
          <t>2567</t>
        </is>
      </c>
      <c r="Q76" s="185" t="inlineStr">
        <is>
          <t>ข้อสอบจำลอง</t>
        </is>
      </c>
      <c r="R76" s="185" t="inlineStr">
        <is>
          <t>Mock RxCU83 ชุดที่ 2</t>
        </is>
      </c>
      <c r="S76" s="185" t="n"/>
    </row>
    <row r="77">
      <c r="A77" s="185" t="n">
        <v>75</v>
      </c>
      <c r="B77" s="186" t="n"/>
      <c r="C77" s="186" t="inlineStr">
        <is>
          <t>พิจารณาจากโครงสร้างของโมเลกุลยาที่มี Chiral center (สาร chiral molecule ที่เป็น enantiomer) หัวข้อการทดสอบใดจำเป็นสำหรับการควบคุมคุณภาพยานี้
&lt;img src="/PLE%20CC%20Quiz/images/quiz_cc1/quiz_cc1_p25_img3.png"&gt;</t>
        </is>
      </c>
      <c r="D77" s="186" t="n"/>
      <c r="E77" s="186" t="inlineStr">
        <is>
          <t>Optical rotation</t>
        </is>
      </c>
      <c r="F77" s="186" t="inlineStr">
        <is>
          <t>Enantiomeric purity</t>
        </is>
      </c>
      <c r="G77" s="186" t="inlineStr">
        <is>
          <t>Refractive index</t>
        </is>
      </c>
      <c r="H77" s="186" t="inlineStr">
        <is>
          <t>X-ray diffraction</t>
        </is>
      </c>
      <c r="I77" s="186" t="inlineStr">
        <is>
          <t>Particle size distribution</t>
        </is>
      </c>
      <c r="J77" s="185" t="inlineStr">
        <is>
          <t>2</t>
        </is>
      </c>
      <c r="K77" s="186" t="inlineStr">
        <is>
          <t>✅ คำตอบที่ถูกต้อง: ข้อ ข. Enantiomeric purity
🎯 ทำไมข้อนี้ถึงถูก:
สำหรับโมเลกุลยาที่มี Chiral center และออกฤทธิ์ทางเภสัชวิทยาเฉพาะ Enantiomer รูปแบบใดรูปแบบหนึ่ง การควบคุมคุณภาพจำเป็นต้องทดสอบ Enantiomeric purity (หรือ Chiral purity) เพื่อควบคุมไม่ให้มีสัดส่วนของ enantiomer ที่ไม่ออกฤทธิ์หรือก่อพิษปนเปื้อนเกินเกณฑ์
🔍 ข้ออื่นผิดเพราะอะไร:
• ข้อ ก. ผิด เพราะ Optical rotation เพียงอย่างเดียวไม่สามารถแยกสัดส่วนการปนเปื้อนของ enantiomer เล็กน้อยได้อย่างแม่นยำเท่า Chiral HPLC
• ข้อ ค. ผิด เพราะ Refractive index เป็นค่าดัชนีหักเหของของเหลวทั่วไป ไม่จำเพาะต่อ chirality
• ข้อ ง. ผิด เพราะ X-ray diffraction ใช้ตรวจสอบรูปผลึก (polymorphism)
• ข้อ จ. ผิด เพราะ Particle size distribution เป็นการทดสอบขนาดอนุภาคทางกายภาพ</t>
        </is>
      </c>
      <c r="L77" s="186" t="inlineStr">
        <is>
          <t>Product</t>
        </is>
      </c>
      <c r="M77" s="186" t="inlineStr">
        <is>
          <t>Spectroscopy &amp; Optics</t>
        </is>
      </c>
      <c r="N77" s="186" t="inlineStr">
        <is>
          <t>Optical rotation &amp; Refractometry</t>
        </is>
      </c>
      <c r="O77" s="185" t="inlineStr">
        <is>
          <t>Product</t>
        </is>
      </c>
      <c r="P77" s="186" t="inlineStr">
        <is>
          <t>รุ่น RxCU83</t>
        </is>
      </c>
      <c r="Q77" s="185" t="inlineStr">
        <is>
          <t>แบบฝึกหัด</t>
        </is>
      </c>
      <c r="R77" s="185" t="inlineStr">
        <is>
          <t>Quiz เตรียมสอบ CC1 RxCU83</t>
        </is>
      </c>
      <c r="S77" s="185" t="n"/>
    </row>
    <row r="78">
      <c r="A78" s="185" t="n">
        <v>76</v>
      </c>
      <c r="B78" s="186" t="n"/>
      <c r="C78" s="186" t="inlineStr">
        <is>
          <t>ข้อใดกล่าวถึงผลลัพธ์ที่ได้จากวิธีวิเคราะห์ทางสเปกโทรสโกปีได้ถูกต้อง</t>
        </is>
      </c>
      <c r="D78" s="186" t="n"/>
      <c r="E78" s="186" t="inlineStr">
        <is>
          <t>HPLC จะให้ spectrum ที่ประกอบไปด้วยแกน X เป็น retention time และแกน Y เป็น absorbance</t>
        </is>
      </c>
      <c r="F78" s="186" t="inlineStr">
        <is>
          <t>NMR จะให้ spectrum ที่ประกอบไปด้วยแกน X เป็น chemical shift และแกน Y เป็น absorbance</t>
        </is>
      </c>
      <c r="G78" s="186" t="inlineStr">
        <is>
          <t>MS จะให้ spectrum ที่ประกอบไปด้วยแกน X เป็น m/z และแกน Y เป็น absorbance</t>
        </is>
      </c>
      <c r="H78" s="186" t="inlineStr">
        <is>
          <t>UV จะให้ spectrum ที่ประกอบไปด้วยแกน X เป็น wavelength และแกน Y เป็น absorbance</t>
        </is>
      </c>
      <c r="I78" s="186" t="inlineStr">
        <is>
          <t>IR spectrum จะให้ spectrum ที่ประกอบไปด้วยแกน X เป็น wavenumber และแกน Y เป็น absorbance</t>
        </is>
      </c>
      <c r="J78" s="185" t="inlineStr">
        <is>
          <t>4</t>
        </is>
      </c>
      <c r="K78" s="186" t="inlineStr">
        <is>
          <t>✅ คำตอบที่ถูกต้อง: ข้อ ง. UV จะให้ spectrum ที่ประกอบไปด้วยแกน X เป็น wavelength และแกน Y เป็น absorbance
🎯 ทำไมข้อนี้ถึงถูก:
UV-Vis spectrophotometry จะให้สเปกตรัมที่แสดงความสัมพันธ์ระหว่าง ความยาวคลื่นแสง (Wavelength, nm) บนแกน X และ ค่าการดูดกลืนแสง (Absorbance, A) บนแกน Y
🔍 ข้ออื่นผิดเพราะอะไร:
• ข้อ ก. ผิด เพราะผลลัพธ์จาก HPLC เรียกว่า Chromatogram ไม่ใช่ Spectrum
• ข้อ ข. ผิด เพราะ NMR spectrum แกน Y คือ Intensity / Peak area ไม่ใช่ Absorbance
• ข้อ ค. ผิด เพราะ Mass spectrometry แกน Y คือ Relative abundance / Intensity ไม่ใช่ Absorbance
• ข้อ จ. ผิด เพราะ IR spectrum ทั่วไปแกน Y จะแสดงเป็น %Transmittance (%T) หรือ Absorbance แต่ข้อ ง ถูกต้องตรงตามมาตรฐานสเปกโทรสโกปี UV ชัดเจนที่สุด</t>
        </is>
      </c>
      <c r="L78" s="186" t="inlineStr">
        <is>
          <t>Product</t>
        </is>
      </c>
      <c r="M78" s="186" t="inlineStr">
        <is>
          <t>Spectroscopy &amp; Optics</t>
        </is>
      </c>
      <c r="N78" s="186" t="inlineStr">
        <is>
          <t>UV-Vis &amp; IR Spectroscopy</t>
        </is>
      </c>
      <c r="O78" s="185" t="inlineStr">
        <is>
          <t>Product</t>
        </is>
      </c>
      <c r="P78" s="186" t="inlineStr">
        <is>
          <t>รุ่น RxCU83</t>
        </is>
      </c>
      <c r="Q78" s="185" t="inlineStr">
        <is>
          <t>แบบฝึกหัด</t>
        </is>
      </c>
      <c r="R78" s="185" t="inlineStr">
        <is>
          <t>Quiz เตรียมสอบ CC1 RxCU83</t>
        </is>
      </c>
      <c r="S78" s="185" t="n"/>
    </row>
    <row r="79">
      <c r="A79" s="185" t="n">
        <v>77</v>
      </c>
      <c r="B79" s="186" t="n"/>
      <c r="C79" s="186" t="inlineStr">
        <is>
          <t>ในการตรวจเอกลักษณ์และทดสอบความบริสุทธิ์ของวัตถุดิบยาชนิดหนึ่งตามเภสัชตำรับ กำหนดให้สารละลายตัวอย่างมีค่า Specific Optical Rotation [alpha] ระหว่าง -107 องศา ถึง -109.5 องศา เครื่องมือวิเคราะห์ข้อใดเหมาะสมที่สุดสำหรับการทดสอบค่าดังกล่าว</t>
        </is>
      </c>
      <c r="D79" s="186" t="inlineStr">
        <is>
          <t>Polarimeter</t>
        </is>
      </c>
      <c r="E79" s="186" t="inlineStr">
        <is>
          <t>Polarimeter</t>
        </is>
      </c>
      <c r="F79" s="186" t="inlineStr">
        <is>
          <t>Nuclear Magnetic Resonance (NMR) Spectrometer</t>
        </is>
      </c>
      <c r="G79" s="186" t="inlineStr">
        <is>
          <t>Infrared (IR) Spectrophotometer</t>
        </is>
      </c>
      <c r="H79" s="186" t="inlineStr">
        <is>
          <t>High Performance Liquid Chromatography (HPLC)</t>
        </is>
      </c>
      <c r="I79" s="186" t="inlineStr">
        <is>
          <t>Refractometer</t>
        </is>
      </c>
      <c r="J79" s="185" t="inlineStr">
        <is>
          <t>1</t>
        </is>
      </c>
      <c r="K79" s="186" t="inlineStr">
        <is>
          <t>✅ คำตอบที่ถูกต้อง: ข้อ ก. Polarimeter
🎯 ทำไมข้อนี้ถึงถูก:
🎯 ทำไมข้อนี้ถึงถูก: Polarimeter หรือ Polarimetry เป็นเครื่องมือที่ใช้วัดค่าการหมุนระนาบของแสงโพลาไรซ์ (Optical Rotation หรือ Specific Rotation) ของสารประกอบที่มี Chiral center (Optically active compounds) เพื่อระบุเอกลักษณ์และความบริสุทธิ์ทางโครงสร้างแบบ enantiomer
🔍 ข้ออื่นผิดเพราะอะไร:
• ข้อ ข.: NMR Spectrometer ใช้วัดระดับพลังงานของนิวเคลียสในสนามแม่เหล็กเพื่อพิสูจน์โครงสร้างทางเคมี (Chemical structure identification)
• ข้อ ค.: IR Spectrophotometer ใช้วัดการดูดกลืนรังสีอินฟราเรดเพื่อตรวจสอบหมู่ฟังก์ชัน (Functional groups)
• ข้อ ง.: HPLC เป็นเทคนิคโครมาโทกราฟีของเหลวสำหรับแยกสาร ตรวจเอกลักษณ์ด้วย retention time และวิเคราะห์หาปริมาณสาร
• ข้อ จ.: Refractometer ใช้วัดดัชนีการหักเหของแสง (Refractive Index) ของสารละลาย ไม่ได้ใช้วัดการหมุนระนาบแสงโพลาไรซ์</t>
        </is>
      </c>
      <c r="L79" s="186" t="inlineStr">
        <is>
          <t>Intermediate</t>
        </is>
      </c>
      <c r="M79" s="186" t="inlineStr">
        <is>
          <t>Spectroscopy &amp; Optics</t>
        </is>
      </c>
      <c r="N79" s="186" t="inlineStr">
        <is>
          <t>Polarimetry &amp; Specific Rotation</t>
        </is>
      </c>
      <c r="O79" s="185" t="inlineStr">
        <is>
          <t>Product</t>
        </is>
      </c>
      <c r="P79" s="186" t="inlineStr">
        <is>
          <t>[RECONSTRUCTED: ปรับแต่งและเติมเต็มบริบทโจทย์/ตัวเลือกเพื่อความสมบูรณ์] ข้อสอบจริง PLE-CC1 ปี 2567 ข้อ 3</t>
        </is>
      </c>
      <c r="Q79" s="185" t="inlineStr">
        <is>
          <t>ข้อสอบจริง</t>
        </is>
      </c>
      <c r="R79" s="185" t="inlineStr">
        <is>
          <t>2567</t>
        </is>
      </c>
      <c r="S79" s="185" t="n"/>
    </row>
    <row r="80">
      <c r="A80" s="185" t="n">
        <v>78</v>
      </c>
      <c r="B80" s="186" t="n"/>
      <c r="C80" s="186" t="inlineStr">
        <is>
          <t>เทคนิคการตรวจวิเคราะห์ทางสเปกโทรสโกปีอินฟราเรด (Fourier-Transform Infrared Spectroscopy: FTIR) ในเภสัชตำรับสากล มีวัตถุประสงค์หลักและใช้ประโยชน์ในการวิเคราะห์ทางเภสัชกรรมในข้อใด</t>
        </is>
      </c>
      <c r="D80" s="186" t="n"/>
      <c r="E80" s="186" t="inlineStr">
        <is>
          <t>ใช้หาปริมาณตัวยาสำคัญในระดับไมโครกรัมได้อย่างแม่นยำสูงสุด</t>
        </is>
      </c>
      <c r="F80" s="186" t="inlineStr">
        <is>
          <t>ใช้ตรวจวัดการดูดกลืนแสง UV ของวงแหวนเบนซีนหรือพันธะคู่ที่ต่อเนื่องกัน</t>
        </is>
      </c>
      <c r="G80" s="186" t="inlineStr">
        <is>
          <t>ใช้ตรวจพิสูจน์เอกลักษณ์และระบุหมู่ฟังก์ชัน (Functional groups) ในโครงสร้างโมเลกุลของยา</t>
        </is>
      </c>
      <c r="H80" s="186" t="inlineStr">
        <is>
          <t>ใช้ตรวจหาน้ำหนักโมเลกุลที่แน่นอนของสารและรูปแบบการแตกตัวของไอออน</t>
        </is>
      </c>
      <c r="I80" s="186" t="inlineStr">
        <is>
          <t>ใช้ตรวจวิเคราะห์การกระจายตัวของขนาดอนุภาคในตำรับยาน้ำแขวนตะกอน</t>
        </is>
      </c>
      <c r="J80" s="185" t="inlineStr">
        <is>
          <t>3</t>
        </is>
      </c>
      <c r="K80" s="186" t="inlineStr">
        <is>
          <t>✅ คำตอบที่ถูกต้อง: ข้อ ค. ใช้ตรวจพิสูจน์เอกลักษณ์และระบุหมู่ฟังก์ชัน (Functional groups) ในโครงสร้างโมเลกุลของยา
🎯 ทำไมข้อนี้ถึงถูก:
FTIR สเปกโทรสโกปีอาศัยหลักการดูดกลืนรังสีอินฟราเรดที่ทำให้เกิดการสั่นของพันธะโควาเลนต์ (Vibrational transitions เช่น Stretching และ Bending) ของหมู่ฟังก์ชันต่างๆ ในโมเลกุล ทำให้เกิดสเปกตรัมที่มีลักษณะเฉพาะตัว โดยเฉพาะในช่วง Fingerprint region (1500 - 400 cm-1) ซึ่งเปรียบเสมือนลายนิ้วมือของโมเลกุล จึงเป็นเทคนิคมาตรฐานสูงสุดในการตรวจพิสูจน์เอกลักษณ์ (Identification) ของวัตถุดิบตัวยาสำคัญในเภสัชตำรับ
🔍 ข้ออื่นผิดเพราะอะไร:
• ข้อ ก. ผิดเพราะ: การวิเคราะห์หาปริมาณความเข้มข้นต่ำนิยมใช้ HPLC หรือ LC-MS มากกว่า FTIR
• ข้อ ข. ผิดเพราะ: เป็นหลักการของ UV-Vis Spectrophotometry (Chromophore / Conjugated system)
• ข้อ ง. ผิดเพราะ: เป็นหน้าที่ของ Mass Spectrometry (MS)
• ข้อ จ. ผิดเพราะ: เป็นหน้าที่ของ Laser Diffraction Particle Size Analysis</t>
        </is>
      </c>
      <c r="L80" s="186" t="n"/>
      <c r="M80" s="186" t="inlineStr">
        <is>
          <t>Spectroscopy &amp; Optics</t>
        </is>
      </c>
      <c r="N80" s="186" t="inlineStr">
        <is>
          <t>FTIR Functional Group Identification</t>
        </is>
      </c>
      <c r="O80" s="185" t="inlineStr">
        <is>
          <t>Product</t>
        </is>
      </c>
      <c r="P80" s="186" t="inlineStr">
        <is>
          <t>ข้อสอบจริง PLE-CC1 ปี 2566 Day 1 ข้อ 58 [CASE_2566_SMOKING_01]</t>
        </is>
      </c>
      <c r="Q80" s="185" t="inlineStr">
        <is>
          <t>ข้อสอบจริง</t>
        </is>
      </c>
      <c r="R80" s="185" t="inlineStr">
        <is>
          <t>2566 Day 1</t>
        </is>
      </c>
      <c r="S80" s="185" t="n"/>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205"/>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26.25" customHeight="1" s="49">
      <c r="A1" s="52">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ข้อใดกล่าวไม่ถูกต้องเกี่ยวกับการเรียกเก็บยาคืนตามเกณฑ์ของ GMP</t>
        </is>
      </c>
      <c r="D3" s="186" t="n"/>
      <c r="E3" s="186" t="inlineStr">
        <is>
          <t>มีแผนกเรียกเก็บยาคืน</t>
        </is>
      </c>
      <c r="F3" s="186" t="inlineStr">
        <is>
          <t>ยาที่มีปัญหาระดับ 1 ต้องเรียกคืนทันที</t>
        </is>
      </c>
      <c r="G3" s="186" t="inlineStr">
        <is>
          <t>ต้องเก็บสินค้าออกจากท้องตลาดได้เลยทันที</t>
        </is>
      </c>
      <c r="H3" s="186" t="inlineStr">
        <is>
          <t>ต้องรายงานองค์การอาหารและยาภายใน 15 วัน</t>
        </is>
      </c>
      <c r="I3" s="188" t="inlineStr">
        <is>
          <t>การเรียกเก็บยาคืนเป็นหน้าที่ของฝ่ายการตลาดและฝ่ายขาย</t>
        </is>
      </c>
      <c r="J3" s="185" t="inlineStr">
        <is>
          <t>5</t>
        </is>
      </c>
      <c r="K3" s="186" t="inlineStr">
        <is>
          <t>✅ คำตอบที่ถูกต้อง: ข้อ จ. การเรียกเก็บยาคืนเป็นหน้าที่ของฝ่ายการตลาดและฝ่ายขาย
🎯 ทำไมข้อนี้ถึงถูก:
ข้อ จ. ไม่ถูกต้อง เพราะการสั่งเรียกเก็บยาคืนและการประเมินความเสี่ยงเป็นหน้าที่รับผิดชอบหลักของฝ่ายประกันคุณภาพ (Quality Assurance: QA) ร่วมกับผู้มีหน้าที่ปฏิบัติการ (Authorized Person / Pharmacist) และคณะกรรมการเรียกเก็บยาคืน โดยฝ่ายขายและการตลาดมีหน้าที่เพียงประสานงานด้านโลจิสติกส์ในการรวบรวมสินค้าตามคำสั่งเท่านั้น
🔍 ข้ออื่นผิดเพราะอะไร:
• ข้อ ก. (มีแผนกเรียกเก็บยาคืน): ถูกต้องตามเกณฑ์ GMP ที่สถานประกอบการต้องมีระบบและผังองค์กรที่รับผิดชอบงาน Product Recall ที่ชัดเจนและผ่านการซักซ้อม (Mock recall) สม่ำเสมอ
• ข้อ ข. (ยาที่มีปัญหาระดับ 1 ต้องเรียกคืนทันที): ถูกต้อง เพราะ Recall Class 1 เป็นข้อบกพร่องวิกฤตที่อาจทำให้ผู้ใช้ยาเสียชีวิตหรือพิการถาวร ต้องดำเนินการเรียกคืนทันทีภายใน 24-48 ชั่วโมง
• ข้อ ค. (ต้องเก็บสินค้าออกจากท้องตลาดได้เลยทันที): ถูกต้อง เมื่อมีการประกาศเรียกคืนยา ผู้รับอนุญาตต้องสามารถระงับการจำหน่ายและกักกันสินค้าออกจากท้องตลาดได้อย่างรวดเร็วและมีประสิทธิภาพ
• ข้อ ง. (ต้องรายงานองค์การอาหารและยาภายใน 15 วัน): ถูกต้องตามขั้นตอนการสรุปรายงานผลการเรียกเก็บยาคืนฉบับสมบูรณ์ (Reconciliation report) ต่อสำนักงานคณะกรรมการอาหารและยา (อย.)</t>
        </is>
      </c>
      <c r="L3" s="186" t="n"/>
      <c r="M3" s="186" t="inlineStr">
        <is>
          <t>Preformulation &amp; GMP</t>
        </is>
      </c>
      <c r="N3" s="186" t="inlineStr">
        <is>
          <t>Good Manufacturing Practice</t>
        </is>
      </c>
      <c r="O3" s="185" t="inlineStr">
        <is>
          <t>Product</t>
        </is>
      </c>
      <c r="P3" s="188" t="inlineStr">
        <is>
          <t>ข้อสอบจริง 2561 ข้อ 18</t>
        </is>
      </c>
      <c r="Q3" s="185" t="inlineStr">
        <is>
          <t>ข้อสอบจริง</t>
        </is>
      </c>
      <c r="R3" s="185" t="inlineStr">
        <is>
          <t>2561</t>
        </is>
      </c>
      <c r="S3" s="185" t="n"/>
      <c r="T3" s="2" t="n"/>
      <c r="U3" s="2" t="n"/>
    </row>
    <row r="4" ht="24" customHeight="1" s="49">
      <c r="A4" s="187" t="n">
        <v>2</v>
      </c>
      <c r="B4" s="186" t="n"/>
      <c r="C4" s="186"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D4" s="186" t="n"/>
      <c r="E4" s="186" t="inlineStr">
        <is>
          <t>25°C ± 2°C / 60% ± 5% RH</t>
        </is>
      </c>
      <c r="F4" s="186" t="inlineStr">
        <is>
          <t>30°C ± 2°C / 65% ± 5% RH</t>
        </is>
      </c>
      <c r="G4" s="186" t="inlineStr">
        <is>
          <t>40°C ± 2°C / 75% ± 5% RH</t>
        </is>
      </c>
      <c r="H4" s="186" t="inlineStr">
        <is>
          <t>30°C ± 2°C / 75% ± 5% RH</t>
        </is>
      </c>
      <c r="I4" s="188" t="inlineStr">
        <is>
          <t>25°C ± 2°C / 75% ± 5% RH</t>
        </is>
      </c>
      <c r="J4" s="185" t="inlineStr">
        <is>
          <t>4</t>
        </is>
      </c>
      <c r="K4" s="186" t="inlineStr">
        <is>
          <t>✅ คำตอบที่ถูกต้อง: ข้อ ง. 30°C ± 2°C / 75% ± 5% RH
🎯 ทำไมข้อนี้ถึงถูก:
ข้อ ง. ถูกต้อง เพราะสภาวะมาตรฐานระยะยาวสำหรับ Zone IVb (Hot &amp; Very Humid) คือ อุณหภูมิ 30°C ± 2°C และความชื้นสัมพัทธ์ 75% ± 5% RH ตลอดอายุการเก็บรักษาที่ขอขึ้นทะเบียน (เช่น 24 หรือ 36 เดือน)
🔍 ข้ออื่นผิดเพราะอะไร:
• ข้อ ก. (25°C ± 2°C / 60% ± 5% RH): เป็นสภาวะ Long-term stability สำหรับ Climatic Zone II (Mediterranean/Subtropical zone) เช่น ยุโรป อเมริกา ญี่ปุ่น
• ข้อ ข. (30°C ± 2°C / 65% ± 5% RH): เป็นสภาวะ Long-term stability สำหรับ Climatic Zone IVa (Hot and humid zone)
• ข้อ ค. (40°C ± 2°C / 75% ± 5% RH): เป็นสภาวะการทดสอบความคงตัวแบบเร่ง (Accelerated stability testing) สำหรับทุกโซนรวมถึง Zone IVb เป็นระยะเวลา 6 เดือน
• ข้อ จ. (25°C ± 2°C / 75% ± 5% RH): ไม่ใช่สภาวะมาตรฐานของเขตภูมิอากาศใดตามเกณฑ์ ICH/ASEAN</t>
        </is>
      </c>
      <c r="L4" s="186" t="n"/>
      <c r="M4" s="186" t="inlineStr">
        <is>
          <t>Preformulation &amp; GMP</t>
        </is>
      </c>
      <c r="N4" s="186" t="inlineStr">
        <is>
          <t>Stability testing</t>
        </is>
      </c>
      <c r="O4" s="185" t="inlineStr">
        <is>
          <t>Product</t>
        </is>
      </c>
      <c r="P4" s="188" t="inlineStr">
        <is>
          <t>ข้อสอบจริง 2561 ข้อ 44</t>
        </is>
      </c>
      <c r="Q4" s="185" t="inlineStr">
        <is>
          <t>ข้อสอบจริง</t>
        </is>
      </c>
      <c r="R4" s="185" t="inlineStr">
        <is>
          <t>2561</t>
        </is>
      </c>
      <c r="S4" s="185" t="n"/>
      <c r="T4" s="2" t="n"/>
      <c r="U4" s="2" t="n"/>
    </row>
    <row r="5" ht="24" customHeight="1" s="49">
      <c r="A5" s="187" t="n">
        <v>3</v>
      </c>
      <c r="B5" s="186" t="n"/>
      <c r="C5" s="186" t="inlineStr">
        <is>
          <t>ข้อใดถูกต้องเกี่ยวกับการจัดเตรียมยาเคมีบำบัด (Cytotoxic preparation) เพื่อความปลอดภัยตามมาตรฐานสากล</t>
        </is>
      </c>
      <c r="D5" s="186" t="n"/>
      <c r="E5" s="186" t="inlineStr">
        <is>
          <t>ห้องเตรียมควรเป็น positive pressure เมื่อเทียบกับห้องภายนอก</t>
        </is>
      </c>
      <c r="F5" s="186" t="inlineStr">
        <is>
          <t>ลมเป่าควรเป็นแนว vertical ภายใน Biological Safety Cabinet</t>
        </is>
      </c>
      <c r="G5" s="186" t="inlineStr">
        <is>
          <t>ชุดคลุมปฏิบัติงานเมื่อใช้แล้วสามารถนำกลับมาใช้ซ้ำได้จนกว่าใยผ้าจะเสื่อม</t>
        </is>
      </c>
      <c r="H5" s="186" t="inlineStr">
        <is>
          <t>ภาชนะบรรจุควรทำความสะอาดด้วย alcohol 90%</t>
        </is>
      </c>
      <c r="I5" s="188" t="inlineStr">
        <is>
          <t>การเตรียมใน laminar air flow มีความปลอดภัยมากกว่าการเตรียมใน isolator</t>
        </is>
      </c>
      <c r="J5" s="185" t="inlineStr">
        <is>
          <t>2</t>
        </is>
      </c>
      <c r="K5" s="186" t="inlineStr">
        <is>
          <t>✅ คำตอบที่ถูกต้อง: ข้อ ข. ลมเป่าควรเป็นแนว vertical ภายใน Biological Safety Cabinet
🎯 ทำไมข้อนี้ถึงถูก:
ข้อ ข. ถูกต้อง เพราะตู้เตรียมยาเคมีบำบัดต้องเป็น Biological Safety Cabinet (BSC Class II Type B2 หรือ Class II Type A2 ที่ต่อท่อออกภายนอก) หรือ Compounding Aseptic Containment Isolator (CACI) ซึ่งใช้ระบบลมเป่าแบบแนวดิ่ง (Vertical laminar airflow) ดิ่งลงจากเพดานตู้สู่ตะแกรงดูดอากาศด้านล่าง ป้องกันไม่ให้อนุภาคยาฟุ้งกระจายเข้าหาหน้าผู้ปฏิบัติงาน
🔍 ข้ออื่นผิดเพราะอะไร:
• ข้อ ก. (ห้องเตรียมควรเป็น positive pressure เมื่อเทียบกับห้องภายนอก): ผิด เพราะห้องเตรียมยาอันตราย/เคมีบำบัดต้องมีแรงดันอากาศเป็นลบ (Negative pressure: -10 ถึง -30 Pa) เพื่อป้องกันไม่ให้ไอระเหยหรืออนุภาคยาเคมีบำบัดรั่วไหลออกสู่พื้นที่ภายนอก
• ข้อ ค. (ชุดคลุมปฏิบัติงานเมื่อใช้แล้วสามารถนำกลับมาใช้ซ้ำได้จนกว่าใยผ้าจะเสื่อม): ผิด เสื้อกาวน์และชุด PPE สำหรับเตรียมยาเคมีบำบัดต้องเป็นชนิดกันน้ำเคลือบสารพิเศษ (Non-permeable / Lint-free) และใช้แบบครั้งเดียวทิ้ง (Single-use disposable) ห้ามนำกลับมาซักใช้ซ้ำ
• ข้อ ง. (ภาชนะบรรจุควรทำความสะอาดด้วย alcohol 90%): ผิด น้ำยาฆ่าเชื้อมาตรฐานคือ 70% Isopropyl alcohol (70% IPA) ปราศจากเชื้อ เพราะ 70% มีประสิทธิภาพในการแทรกซึมและทำลายเชื้อจุลินทรีย์ได้ดีกว่า 90%
• ข้อ จ. (การเตรียมใน laminar air flow มีความปลอดภัยมากกว่าการเตรียมใน isolator): ผิด Horizontal Laminar Airflow Workbench (LAFW) เป่าลมเข้าหาหน้าผู้ปฏิบัติงานโดยตรง ห้ามใช้เตรียมยาเคมีบำบัดโดยเด็ดขาด ขณะที่ Isolator (CACI) เป็นระบบปิดที่มีความปลอดภัยสูงสุด</t>
        </is>
      </c>
      <c r="L5" s="186" t="n"/>
      <c r="M5" s="186" t="inlineStr">
        <is>
          <t>Preformulation &amp; GMP</t>
        </is>
      </c>
      <c r="N5" s="186" t="inlineStr">
        <is>
          <t>Good Manufacturing Practice</t>
        </is>
      </c>
      <c r="O5" s="185" t="inlineStr">
        <is>
          <t>Product</t>
        </is>
      </c>
      <c r="P5" s="186" t="inlineStr">
        <is>
          <t>ข้อสอบเตรียมสอบเภสัช</t>
        </is>
      </c>
      <c r="Q5" s="185" t="inlineStr">
        <is>
          <t>แบบฝึกหัด</t>
        </is>
      </c>
      <c r="R5" s="185" t="inlineStr">
        <is>
          <t>เล่มม่วง</t>
        </is>
      </c>
      <c r="S5" s="185" t="n"/>
      <c r="T5" s="2" t="n"/>
      <c r="U5" s="2" t="n"/>
    </row>
    <row r="6" ht="24" customHeight="1" s="49">
      <c r="A6" s="187" t="n">
        <v>4</v>
      </c>
      <c r="B6" s="186" t="n"/>
      <c r="C6" s="186" t="inlineStr">
        <is>
          <t>จากโครงสร้างทางเคมี L-dopa ถูกเปลี่ยนเป็น dopamine ในร่างกายด้วยปฏิกิริยาใด</t>
        </is>
      </c>
      <c r="D6" s="186" t="n"/>
      <c r="E6" s="186" t="inlineStr">
        <is>
          <t>Decarboxylation</t>
        </is>
      </c>
      <c r="F6" s="186" t="inlineStr">
        <is>
          <t>Demethylation</t>
        </is>
      </c>
      <c r="G6" s="186" t="inlineStr">
        <is>
          <t>Deamination</t>
        </is>
      </c>
      <c r="H6" s="186" t="inlineStr">
        <is>
          <t>Hydrolysis</t>
        </is>
      </c>
      <c r="I6" s="188" t="inlineStr">
        <is>
          <t>Oxidation</t>
        </is>
      </c>
      <c r="J6" s="185" t="inlineStr">
        <is>
          <t>1</t>
        </is>
      </c>
      <c r="K6" s="186" t="inlineStr">
        <is>
          <t>✅ คำตอบที่ถูกต้อง: ข้อ ก. Decarboxylation
🎯 ทำไมข้อนี้ถึงถูก:
ข้อ ก. ถูกต้อง เพราะปฏิกิริยา Decarboxylation คือการดึงคาร์บอนไดออกไซด์ (หมู่ carboxyl) ออกจากโครงสร้าง L-dopa ทำให้ได้โมเลกุล Dopamine ซึ่งเกิดขึ้นทั้งในระบบประสาทส่วนกลาง (CNS) และระบบไหลเวียนโลหิตส่วนปลาย (Peripheral tissues)
🔍 ข้ออื่นผิดเพราะอะไร:
• ข้อ ข. (Demethylation): เป็นการตัดหมู่เมทิล (-CH3) เช่น ปฏิกิริยา O-demethylation หรือ N-demethylation ในตับโดยเอนไซม์ CYP450 ไม่ใช่ปฏิกิริยาเปลี่ยน L-dopa เป็น dopamine
• ข้อ ค. (Deamination): เป็นการตัดหมู่อะมิโน (-NH2) เช่น ปฏิกิริยา Oxidative deamination โดยเอนไซม์ MAO ซึ่งทำหน้าที่ทำลาย dopamine ต่อไปเป็น DOPAC
• ข้อ ง. (Hydrolysis): เป็นการสลายพันธะเอสเทอร์หรือเอไมด์ด้วยน้ำ ไม่ตรงกับโครงสร้างของ L-dopa ที่เป็นกรดอะมิโนอิสระ
• ข้อ จ. (Oxidation): เป็นปฏิกิริยาเพิ่มออกซิเจนหรือสูญเสียอิเล็กตรอน เช่น การออกซิไดซ์ catechol ring เป็น quinone</t>
        </is>
      </c>
      <c r="L6" s="186" t="n"/>
      <c r="M6" s="186" t="inlineStr">
        <is>
          <t>Preformulation &amp; GMP</t>
        </is>
      </c>
      <c r="N6" s="186" t="inlineStr">
        <is>
          <t>Good Manufacturing Practice</t>
        </is>
      </c>
      <c r="O6" s="185" t="inlineStr">
        <is>
          <t>Product</t>
        </is>
      </c>
      <c r="P6" s="186" t="inlineStr">
        <is>
          <t>ข้อสอบเตรียมสอบเภสัช</t>
        </is>
      </c>
      <c r="Q6" s="185" t="inlineStr">
        <is>
          <t>แบบฝึกหัด</t>
        </is>
      </c>
      <c r="R6" s="185" t="inlineStr">
        <is>
          <t>เล่มม่วง</t>
        </is>
      </c>
      <c r="S6" s="185" t="n"/>
      <c r="T6" s="2" t="n"/>
      <c r="U6" s="2" t="n"/>
    </row>
    <row r="7" ht="24" customHeight="1" s="49">
      <c r="A7" s="187" t="n">
        <v>5</v>
      </c>
      <c r="B7" s="186" t="n"/>
      <c r="C7" s="186"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D7" s="186" t="n"/>
      <c r="E7" s="186" t="inlineStr">
        <is>
          <t>Newtonian flow</t>
        </is>
      </c>
      <c r="F7" s="186" t="inlineStr">
        <is>
          <t>Dilatant flow (Shear-thickening)</t>
        </is>
      </c>
      <c r="G7" s="186" t="inlineStr">
        <is>
          <t>Pseudoplastic flow พร้อมสมบัติ Thixotropy</t>
        </is>
      </c>
      <c r="H7" s="186" t="inlineStr">
        <is>
          <t>Plastic flow (Bingham bodies)</t>
        </is>
      </c>
      <c r="I7" s="188" t="inlineStr">
        <is>
          <t>Rheopectic flow</t>
        </is>
      </c>
      <c r="J7" s="185" t="inlineStr">
        <is>
          <t>3</t>
        </is>
      </c>
      <c r="K7" s="186" t="inlineStr">
        <is>
          <t>✅ คำตอบที่ถูกต้อง: ข้อ ค. Pseudoplastic flow พร้อมสมบัติ Thixotropy
🎯 ทำไมข้อนี้ถึงถูก:
ข้อ ค. ถูกต้อง เพราะการที่ตำรับมีความหนืดลดลงเมื่อเขย่า (Shear-thinning) และเมื่อตั้งทิ้งไว้เฉยๆ ความหนืดจะค่อยๆ คืนกลับมาสูงขึ้นตามเวลา (Time-dependent structure recovery) คือปรากฏการณ์ Thixotropy ร่วมกับ Pseudoplastic flow ซึ่งเป็นคุณสมบัติในอุดมคติของยาน้ำแขวนตะกอนและยาน้ำเชื่อม เพื่อให้เทรินง่ายเมื่อเขย่า และป้องกันการตกตะกอนเมื่อตั้งทิ้งไว้
🔍 ข้ออื่นผิดเพราะอะไร:
• ข้อ ก. (Newtonian flow): ความหนืดคงที่เสมอ ไม่เปลี่ยนแปลงตามแรงเฉือนหรือเวลา เช่น น้ำ, แอลกอฮอล์, สารละลายน้ำตาลเจือจาง
• ข้อ ข. (Dilatant flow (Shear-thickening)): เมื่อได้รับแรงเฉือนหรือการกวนเร็ว ความหนืดจะยิ่งเพิ่มขึ้นจนกลายเป็นของแข็ง เช่น แป้งข้าวโพดในน้ำที่มีความเข้มข้นสูง
• ข้อ ง. (Plastic flow (Bingham bodies)): ต้องมีแรงเฉือนเริ่มต้นมากกว่าค่า Yield value เสียก่อนของไหลจึงจะเริ่มเคลื่อนที่ เช่น ยาสีฟัน, Flocculated suspensions เข้มข้น
• ข้อ จ. (Rheopectic flow): เมื่อได้รับแรงกวน/แรงเฉือน ความหนืดจะยิ่งเพิ่มขึ้นตามเวลา ซึ่งตรงข้ามกับ Thixotropy</t>
        </is>
      </c>
      <c r="L7" s="186" t="n"/>
      <c r="M7" s="186" t="inlineStr">
        <is>
          <t>Preformulation &amp; GMP</t>
        </is>
      </c>
      <c r="N7" s="186" t="inlineStr">
        <is>
          <t>Good Manufacturing Practice</t>
        </is>
      </c>
      <c r="O7" s="185" t="inlineStr">
        <is>
          <t>Product</t>
        </is>
      </c>
      <c r="P7" s="186" t="inlineStr">
        <is>
          <t>ข้อสอบเตรียมสอบเภสัช</t>
        </is>
      </c>
      <c r="Q7" s="185" t="inlineStr">
        <is>
          <t>แบบฝึกหัด</t>
        </is>
      </c>
      <c r="R7" s="185" t="inlineStr">
        <is>
          <t>เล่มม่วง</t>
        </is>
      </c>
      <c r="S7" s="185" t="n"/>
      <c r="T7" s="2" t="n"/>
      <c r="U7" s="2" t="n"/>
    </row>
    <row r="8" ht="24" customHeight="1" s="49">
      <c r="A8" s="187" t="n">
        <v>6</v>
      </c>
      <c r="B8" s="186" t="n"/>
      <c r="C8" s="186"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D8" s="186" t="n"/>
      <c r="E8" s="186" t="inlineStr">
        <is>
          <t>Hydroxypropyl methylcellulose (HPMC)</t>
        </is>
      </c>
      <c r="F8" s="186" t="inlineStr">
        <is>
          <t>Ethyl cellulose (EC)</t>
        </is>
      </c>
      <c r="G8" s="186" t="inlineStr">
        <is>
          <t>Polyethylene glycol (PEG)</t>
        </is>
      </c>
      <c r="H8" s="186" t="inlineStr">
        <is>
          <t>Hydroxypropyl methylcellulose phthalate (HPMCP)</t>
        </is>
      </c>
      <c r="I8" s="188" t="inlineStr">
        <is>
          <t>Povidone (PVP)</t>
        </is>
      </c>
      <c r="J8" s="185" t="inlineStr">
        <is>
          <t>4</t>
        </is>
      </c>
      <c r="K8" s="186" t="inlineStr">
        <is>
          <t>✅ คำตอบที่ถูกต้อง: ข้อ ง. Hydroxypropyl methylcellulose phthalate (HPMCP)
🎯 ทำไมข้อนี้ถึงถูก:
ข้อ ง. ถูกต้อง เพราะ Hydroxypropyl methylcellulose phthalate (HPMCP) รวมถึง Cellulose acetate phthalate (CAP) และ Eudragit L/S มีหมู่ Phthalic acid / Carboxylic acid ester ซึ่งไม่ละลายในกรด pH ต่ำ แต่จะเกิดการละลายเมื่อ pH สูงกว่า 5.5 ขึ้นไป จึงจัดเป็น Enteric polymer มาตรฐาน
🔍 ข้ออื่นผิดเพราะอะไร:
• ข้อ ก. (Hydroxypropyl methylcellulose (HPMC)): เป็นพอลิเมอร์ละลายน้ำได้ดีในทุกช่วง pH ใช้สำหรับการเคลือบฟิล์มชนิดปลดปล่อยทันที (Immediate release film coating)
• ข้อ ข. (Ethyl cellulose (EC)): เป็นพอลิเมอร์ไม่ละลายน้ำในทุกช่วง pH ของทางเดินอาหาร นิยมใช้สำหรับการเคลือบควบคุมการปลดปล่อยแบบยืดเวลา (Extended/Sustained release coating)
• ข้อ ค. (Polyethylene glycol (PEG)): เป็นสารช่วยละลายน้ำ ทำหน้าที่เป็น Pore former หรือ Plasticizer ในสูตรเคลือบ ไม่ใช่สารก่อฟิล์มลำไส้
• ข้อ จ. (Povidone (PVP)): เป็นพอลิเมอร์ละลายน้ำได้ดี ใช้เป็น Binder หรือ Immediate-release coating</t>
        </is>
      </c>
      <c r="L8" s="186" t="n"/>
      <c r="M8" s="186" t="inlineStr">
        <is>
          <t>Preformulation &amp; GMP</t>
        </is>
      </c>
      <c r="N8" s="186" t="inlineStr">
        <is>
          <t>Good Manufacturing Practice</t>
        </is>
      </c>
      <c r="O8" s="185" t="inlineStr">
        <is>
          <t>Product</t>
        </is>
      </c>
      <c r="P8" s="188" t="inlineStr">
        <is>
          <t>ข้อสอบจริง 2562 / 2566</t>
        </is>
      </c>
      <c r="Q8" s="185" t="inlineStr">
        <is>
          <t>ข้อสอบจริง</t>
        </is>
      </c>
      <c r="R8" s="185" t="inlineStr">
        <is>
          <t>2562</t>
        </is>
      </c>
      <c r="S8" s="185" t="n"/>
      <c r="T8" s="2" t="n"/>
      <c r="U8" s="2" t="n"/>
    </row>
    <row r="9" ht="24" customHeight="1" s="49">
      <c r="A9" s="187" t="n">
        <v>7</v>
      </c>
      <c r="B9" s="186" t="n"/>
      <c r="C9" s="186"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D9" s="186" t="n"/>
      <c r="E9" s="186" t="inlineStr">
        <is>
          <t>Croscarmellose sodium</t>
        </is>
      </c>
      <c r="F9" s="186" t="inlineStr">
        <is>
          <t>Talcum</t>
        </is>
      </c>
      <c r="G9" s="186" t="inlineStr">
        <is>
          <t>Povidone K30</t>
        </is>
      </c>
      <c r="H9" s="186" t="inlineStr">
        <is>
          <t>Gelatin</t>
        </is>
      </c>
      <c r="I9" s="188" t="inlineStr">
        <is>
          <t>Methyl cellulose</t>
        </is>
      </c>
      <c r="J9" s="185" t="inlineStr">
        <is>
          <t>1</t>
        </is>
      </c>
      <c r="K9" s="186" t="inlineStr">
        <is>
          <t>✅ คำตอบที่ถูกต้อง: ข้อ ก. Croscarmellose sodium
🎯 ทำไมข้อนี้ถึงถูก:
ข้อ ก. ถูกต้อง เพราะ Croscarmellose sodium (Cross-linked sodium carboxymethylcellulose / Ac-Di-Sol) เป็น Superdisintegrant ชนิดโครงสร้างร่างแหข้ามสายที่ดูดน้ำและพองตัวได้สูงถึง 4-8 เท่าในเวลาอันรวดเร็วโดยไม่เกิดเมื่อกเหนียวขัดขวางการกระจายตัว
🔍 ข้ออื่นผิดเพราะอะไร:
• ข้อ ข. (Talcum): ทำหน้าที่เป็น Glidant (สารช่วยการไหล) และ Lubricant / Anti-tacking agent ไม่ใช่สารช่วยแตกตัว
• ข้อ ค. (Povidone K30): ทำหน้าที่เป็น Binder (สารยึดเกาะ) ในกระบวนการทำแกรนูล
• ข้อ ง. (Gelatin): ทำหน้าที่เป็น Binder หรือวัสดุทำเปลือกแคปซูล
• ข้อ จ. (Methyl cellulose): ทำหน้าที่เป็น Binder หรือสารเพิ่มความหนืด / สารแขวนตะกอน</t>
        </is>
      </c>
      <c r="L9" s="186" t="n"/>
      <c r="M9" s="186" t="inlineStr">
        <is>
          <t>Preformulation &amp; GMP</t>
        </is>
      </c>
      <c r="N9" s="186" t="inlineStr">
        <is>
          <t>Good Manufacturing Practice</t>
        </is>
      </c>
      <c r="O9" s="185" t="inlineStr">
        <is>
          <t>Product</t>
        </is>
      </c>
      <c r="P9" s="188" t="inlineStr">
        <is>
          <t>ข้อสอบจริง 2561 ข้อ 108 / 2567 ข้อ 15</t>
        </is>
      </c>
      <c r="Q9" s="185" t="inlineStr">
        <is>
          <t>ข้อสอบจริง</t>
        </is>
      </c>
      <c r="R9" s="185" t="inlineStr">
        <is>
          <t>2561</t>
        </is>
      </c>
      <c r="S9" s="185" t="n"/>
      <c r="T9" s="2" t="n"/>
      <c r="U9" s="2" t="n"/>
    </row>
    <row r="10" ht="24" customHeight="1" s="49">
      <c r="A10" s="187" t="n">
        <v>8</v>
      </c>
      <c r="B10" s="186" t="n"/>
      <c r="C10" s="186"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D10" s="186" t="n"/>
      <c r="E10" s="186" t="inlineStr">
        <is>
          <t>Grade A ทั้งในจุดสัมผัสยาและสภาพแวดล้อมพื้นหลัง</t>
        </is>
      </c>
      <c r="F10" s="186" t="inlineStr">
        <is>
          <t>Grade D สำหรับทั้งกระบวนการเตรียมและบรรจุ</t>
        </is>
      </c>
      <c r="G10" s="186" t="inlineStr">
        <is>
          <t>Grade C สำหรับทั้งกระบวนการเตรียมและบรรจุ</t>
        </is>
      </c>
      <c r="H10" s="186" t="inlineStr">
        <is>
          <t>Grade A ในจุดสัมผัสยา โดยมีสภาพแวดล้อมพื้นหลังเป็น Grade B</t>
        </is>
      </c>
      <c r="I10" s="188" t="inlineStr">
        <is>
          <t>Grade B ในจุดสัมผัสยา โดยมีสภาพแวดล้อมพื้นหลังเป็น Grade C</t>
        </is>
      </c>
      <c r="J10" s="185" t="inlineStr">
        <is>
          <t>4</t>
        </is>
      </c>
      <c r="K10" s="186" t="inlineStr">
        <is>
          <t>✅ คำตอบที่ถูกต้อง: ข้อ ง. Grade A ในจุดสัมผัสยา โดยมีสภาพแวดล้อมพื้นหลังเป็น Grade B
🎯 ทำไมข้อนี้ถึงถูก:
ข้อ ง. ถูกต้อง เพราะตามมาตรฐาน GMP PIC/S Annex 1 (Manufacture of Sterile Medicinal Products) จุดปฏิบัติการวิกฤตที่มีการเปิดสัมผัสยาปลอดเชื้อและบรรจุลงภาชนะ (Filling zone) จะต้องอยู่ในสภาวะ Grade A (Laminar airflow velocity 0.36-0.54 m/s, อนุภาค &gt;= 0.5 µm เท่ากับศูนย์ในการปฏิบัติงาน) และต้องมีห้องสภาพแวดล้อมพื้นหลัง (Background environment) เป็น Grade B
🔍 ข้ออื่นผิดเพราะอะไร:
• ข้อ ก. (Grade A ทั้งในจุดสัมผัสยาและสภาพแวดล้อมพื้นหลัง): ไม่ถูกต้องในทางวิศวกรรม Cleanroom เพราะพื้นที่รอบนอกไม่ต้องใช้ Grade A ทั้งห้อง แต่ควบคุมสภาพแวดล้อมพื้นหลังเป็น Grade B
• ข้อ ข. (Grade D สำหรับทั้งกระบวนการเตรียมและบรรจุ): Grade D ใช้สำหรับขั้นตอนเตรียมภาชนะหรือผลิตภัณฑ์ Non-sterile เท่านั้น ไม่สามารถใช้บรรจุยาฉีดปลอดเชื้อได้
• ข้อ ค. (Grade C สำหรับทั้งกระบวนการเตรียมและบรรจุ): Grade C ใช้สำหรับเตรียมสารละลายก่อนกรองฆ่าเชื้อ หรือใช้บรรจุยาที่มี Terminal sterilization ในภายหลัง
• ข้อ จ. (Grade B ในจุดสัมผัสยา โดยมีสภาพแวดล้อมพื้นหลังเป็น Grade C): ผิดระดับ เพราะจุดสัมผัสยาปลอดเชื้อโดยตรงต้องเป็น Grade A เท่านั้น</t>
        </is>
      </c>
      <c r="L10" s="186" t="n"/>
      <c r="M10" s="186" t="inlineStr">
        <is>
          <t>Preformulation &amp; GMP</t>
        </is>
      </c>
      <c r="N10" s="186" t="inlineStr">
        <is>
          <t>Good Manufacturing Practice</t>
        </is>
      </c>
      <c r="O10" s="185" t="inlineStr">
        <is>
          <t>Product</t>
        </is>
      </c>
      <c r="P10" s="188" t="inlineStr">
        <is>
          <t>ข้อสอบจริง 2566 Day 2 ข้อ 97</t>
        </is>
      </c>
      <c r="Q10" s="185" t="inlineStr">
        <is>
          <t>ข้อสอบจริง</t>
        </is>
      </c>
      <c r="R10" s="185" t="inlineStr">
        <is>
          <t>2566</t>
        </is>
      </c>
      <c r="S10" s="185" t="n"/>
      <c r="T10" s="2" t="n"/>
      <c r="U10" s="2" t="n"/>
    </row>
    <row r="11" ht="24" customHeight="1" s="49">
      <c r="A11" s="187" t="n">
        <v>9</v>
      </c>
      <c r="B11" s="186" t="n"/>
      <c r="C11" s="186"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D11" s="186" t="n"/>
      <c r="E11" s="186" t="inlineStr">
        <is>
          <t>ผลิตในอาคารเดียวกันได้โดยใช้วิธีสลับรอบการผลิต (Campaign production)</t>
        </is>
      </c>
      <c r="F11" s="186" t="inlineStr">
        <is>
          <t>แยกอาคารผลิตแต่สามารถเชื่อมต่อระบบปรับอากาศ (HVAC) และระบบน้ำร่วมกันได้</t>
        </is>
      </c>
      <c r="G11" s="186" t="inlineStr">
        <is>
          <t>ต้องแยกอาคารผลิตและแยกระบบสาธารณูปโภค (HVAC/Water) โดยเด็ดขาด</t>
        </is>
      </c>
      <c r="H11" s="186" t="inlineStr">
        <is>
          <t>สามารถผลิตในห้องร่วมกับยาอื่นได้หากติดตั้ง HEPA filter ประจำเครื่องจักร</t>
        </is>
      </c>
      <c r="I11" s="188" t="inlineStr">
        <is>
          <t>ผลิตร่วมกับผลิตภัณฑ์อื่นได้หากผ่านการทดสอบ Cleaning validation อย่างเข้มงวด</t>
        </is>
      </c>
      <c r="J11" s="185" t="inlineStr">
        <is>
          <t>3</t>
        </is>
      </c>
      <c r="K11" s="186" t="inlineStr">
        <is>
          <t>✅ คำตอบที่ถูกต้อง: ข้อ ค. ต้องแยกอาคารผลิตและแยกระบบสาธารณูปโภค (HVAC/Water) โดยเด็ดขาด
🎯 ทำไมข้อนี้ถึงถูก:
ข้อ ค. ถูกต้อง เพราะตามข้อกำหนด GMP PIC/S Chapter 3 &amp; 5 ผลิตภัณฑ์กลุ่ม Penicillin, Cephalosporin, Cytotoxics, Sex hormones และ Spore-forming biologicals จะต้องผลิตในสถานที่ผลิตเฉพาะที่เป็นอิสระ (Dedicated and completely self-contained facilities) โดยต้องแยกอาคารผลิต แยกระบบปรับอากาศระบายอากาศ (Dedicated HVAC) และแยกระบบน้ำ/สาธารณูปโภคโดยเด็ดขาด ห้ามผลิตร่วมกับยาอื่นโดยใช้วิธี Campaign production หรือใช้อากาศหมุนเวียนร่วมกัน
🔍 ข้ออื่นผิดเพราะอะไร:
• ข้อ ก. (ผลิตในอาคารเดียวกันได้โดยใช้วิธีสลับรอบการผลิต (Campaign production)): ผิดอย่างร้ายแรง เกณฑ์ GMP ห้ามใช้ Campaign production กับกลุ่ม Penicillin เนื่องจากความเสี่ยง Anaphylaxis ของผู้ป่วยที่แพ้ยา
• ข้อ ข. (แยกอาคารผลิตแต่สามารถเชื่อมต่อระบบปรับอากาศ (HVAC) และระบบน้ำร่วมกันได้): ผิด ระบบ HVAC ต้องแยกเป็นเอกเทศเพื่อป้องกันการปนเปื้อนข้าม (Cross-contamination) ผ่านท่อลม
• ข้อ ง. (สามารถผลิตในห้องร่วมกับยาอื่นได้หากติดตั้ง HEPA filter ประจำเครื่องจักร): ผิด ไม่เพียงพอต่อการควบคุมความเสี่ยงของ Penicillin ตามเกณฑ์ PIC/S
• ข้อ จ. (ผลิตร่วมกับผลิตภัณฑ์อื่นได้หากผ่านการทดสอบ Cleaning validation อย่างเข้มงวด): ผิด ต่อให้ Cleaning validation ผ่าน ก็ไม่อนุญาตให้ผลิต Penicillin ในสายการผลิตยาทั่วไป</t>
        </is>
      </c>
      <c r="L11" s="186" t="n"/>
      <c r="M11" s="186" t="inlineStr">
        <is>
          <t>Preformulation &amp; GMP</t>
        </is>
      </c>
      <c r="N11" s="186" t="inlineStr">
        <is>
          <t>Cross-contamination control</t>
        </is>
      </c>
      <c r="O11" s="185" t="inlineStr">
        <is>
          <t>Product</t>
        </is>
      </c>
      <c r="P11" s="188" t="inlineStr">
        <is>
          <t>ข้อสอบจริง 2566 Day 2 ข้อ 76</t>
        </is>
      </c>
      <c r="Q11" s="185" t="inlineStr">
        <is>
          <t>ข้อสอบจริง</t>
        </is>
      </c>
      <c r="R11" s="185" t="inlineStr">
        <is>
          <t>2566</t>
        </is>
      </c>
      <c r="S11" s="185" t="n"/>
      <c r="T11" s="2" t="n"/>
      <c r="U11" s="2" t="n"/>
    </row>
    <row r="12" ht="24" customHeight="1" s="49">
      <c r="A12" s="185" t="n">
        <v>10</v>
      </c>
      <c r="B12" s="186" t="n"/>
      <c r="C12" s="186" t="inlineStr">
        <is>
          <t>จากตำรับน้ำตาเทียม หากในสูตรไม่มีสารเพิ่มความหนืดและสารหล่อลื่น Hydroxypropyl-guar สารในข้อใดสามารถนำมาใช้ทำหน้าที่เป็น Demulcent และสารเพิ่มความหนืดแทนได้อย่างเหมาะสมที่สุด</t>
        </is>
      </c>
      <c r="D12" s="186" t="n"/>
      <c r="E12" s="186" t="inlineStr">
        <is>
          <t>Ethyl cellulose</t>
        </is>
      </c>
      <c r="F12" s="186" t="inlineStr">
        <is>
          <t>Cellulose acetate</t>
        </is>
      </c>
      <c r="G12" s="186" t="inlineStr">
        <is>
          <t>Polysorbate 80</t>
        </is>
      </c>
      <c r="H12" s="186" t="inlineStr">
        <is>
          <t>Sorbitol</t>
        </is>
      </c>
      <c r="I12" s="186" t="inlineStr">
        <is>
          <t>Polyvinyl alcohol (PVA)</t>
        </is>
      </c>
      <c r="J12" s="185" t="inlineStr">
        <is>
          <t>5</t>
        </is>
      </c>
      <c r="K12" s="186" t="inlineStr">
        <is>
          <t>✅ คำตอบที่ถูกต้อง: ข้อ จ. Polyvinyl alcohol (PVA)
🎯 ทำไมข้อนี้ถึงถูก:
ข้อ จ. ถูกต้อง เพราะ Polyvinyl alcohol (PVA) เป็นพอลิเมอร์สังเคราะห์ที่ละลายน้ำได้ดี มีความคงตัวสูง เข้ากันได้กับเนื้อเยื่อตา (Biocompatible) และนิยมใช้เป็นสารหล่อลื่นตา/สารเพิ่มความหนืด (Demulcent / Viscosity enhancer) ในน้ำตาเทียมมาตรฐานร่วมกับกลุ่ม HPMC, CMC-Na และ Povidone (PVP)
🔍 ข้ออื่นผิดเพราะอะไร:
• ข้อ ก. (Ethyl cellulose): เป็นพอลิเมอร์ที่ไม่ละลายน้ำ จึงไม่สามารถนำมาเตรียมเป็นสารละลายน้ำตาเทียมสูตรน้ำได้
• ข้อ ข. (Cellulose acetate): เป็นพอลิเมอร์ที่ไม่ละลายน้ำ นิยมใช้ทำเยื่อแผ่น Semi-permeable membrane สำหรับระบบ Osmotic pump
• ข้อ ค. (Polysorbate 80): เป็นสารลดแรงตึงผิวชนิดไม่มีประจุ (Non-ionic surfactant) ใช้เป็น Solubilizer หรือ Emulsifier ไม่ใช่สารหล่อลื่นฟิล์มหลัก
• ข้อ ง. (Sorbitol): ทำหน้าที่เป็น Osmolality/Tonicity adjusting agent (สารปรับแรงดันออสโมติก) หรือ Humectant ไม่ใช่สารเพิ่มความหนืดหลัก</t>
        </is>
      </c>
      <c r="L12" s="186" t="n"/>
      <c r="M12" s="186" t="inlineStr">
        <is>
          <t>Preformulation &amp; GMP</t>
        </is>
      </c>
      <c r="N12" s="186" t="inlineStr">
        <is>
          <t>Good Manufacturing Practice</t>
        </is>
      </c>
      <c r="O12" s="185" t="inlineStr">
        <is>
          <t>Product</t>
        </is>
      </c>
      <c r="P12" s="186" t="inlineStr">
        <is>
          <t>ข้อสอบจริง Product ปี 2567 ข้อ 6</t>
        </is>
      </c>
      <c r="Q12" s="185" t="inlineStr">
        <is>
          <t>ข้อสอบจริง</t>
        </is>
      </c>
      <c r="R12" s="185" t="inlineStr">
        <is>
          <t>2567</t>
        </is>
      </c>
      <c r="S12" s="185" t="n"/>
      <c r="T12" s="2" t="n"/>
      <c r="U12" s="2" t="n"/>
    </row>
    <row r="13" ht="24" customHeight="1" s="49">
      <c r="A13" s="185" t="n">
        <v>11</v>
      </c>
      <c r="B13" s="186" t="n"/>
      <c r="C13" s="186" t="inlineStr">
        <is>
          <t>การตรวจวิเคราะห์หาปริมาณน้ำผลึกและปริมาณน้ำทั้งหมดในวัตถุดิบตัวยา Ferrous Sulfate Heptahydrate (FeSO4·7H2O) ตามข้อกำหนดเภสัชตำรับ ต้องใช้วิธีวิเคราะห์ใด</t>
        </is>
      </c>
      <c r="D13" s="186" t="n"/>
      <c r="E13" s="186" t="inlineStr">
        <is>
          <t>Karl Fischer Titration (Water Determination Method Ia)</t>
        </is>
      </c>
      <c r="F13" s="186" t="inlineStr">
        <is>
          <t>Loss on Drying (LOD)</t>
        </is>
      </c>
      <c r="G13" s="186" t="inlineStr">
        <is>
          <t>Thermogravimetric Analysis (TGA)</t>
        </is>
      </c>
      <c r="H13" s="186" t="inlineStr">
        <is>
          <t>Azeotropic Distillation Method</t>
        </is>
      </c>
      <c r="I13" s="186" t="inlineStr">
        <is>
          <t>Gas Chromatography with TCD</t>
        </is>
      </c>
      <c r="J13" s="185" t="inlineStr">
        <is>
          <t>1</t>
        </is>
      </c>
      <c r="K13" s="186" t="inlineStr">
        <is>
          <t>✅ คำตอบที่ถูกต้อง: ข้อ ก. Karl Fischer Titration (Water Determination Method Ia)
🎯 ทำไมข้อนี้ถึงถูก:
ข้อ ก. ถูกต้อง เพราะ Ferrous sulfate heptahydrate (FeSO4·7H2O) เป็นสารที่มีน้ำผลึก (Hydrate water / Bound water) สูงถึง 7 โมเลกุล และตัวยา Fe2+ ไวต่อการถูกออกซิไดซ์ด้วยความร้อนไปเป็น Fe3+ หากใช้วิธีอบความร้อน LOD จะเกิดการสูญเสียน้ำหนักที่ไม่เฉพาะเจาะจงและการสลายตัวของสาร เภสัชตำรับ USP/BP จึงกำหนดให้ใช้วิธี Karl Fischer Titration (Water determination Method I) ซึ่งทำปฏิกิริยาเคมีกับโมเลกุลน้ำโดยตรงได้อย่างถูกต้องแม่นยำ
🔍 ข้ออื่นผิดเพราะอะไร:
• ข้อ ข. (Loss on Drying (LOD)): วัดสารระเหยทั้งหมดรวมถึงสารอินทรีย์ที่ระเหยได้ ไม่ได้วัดเฉพาะเจาะจงกับน้ำ และความร้อนอาจทำให้ Fe2+ เสื่อมสลาย
• ข้อ ค. (Thermogravimetric Analysis (TGA)): เป็นเครื่องมือวิเคราะห์เชิงความร้อนเพื่อศึกษาอุณหภูมิการสูญเสียน้ำผลึก แต่ไม่ใช่วิธีมาตรฐานเภสัชตำรับสำหรับการตรวจรับรองวัตถุดิบประจำรุ่น
• ข้อ ง. (Azeotropic Distillation Method): ใช้กับสมุนไพรหรือสารสกัดที่มีน้ำมันหอมระเหยและน้ำปริมาณมาก (Toluene distillation) ไม่นิยมใช้กับเกลืออนินทรีย์บริสุทธิ์
• ข้อ จ. (Gas Chromatography with TCD): ไม่ใช่วิธีมาตรฐานทั่วไปในเภสัชตำรับสำหรับการหาปริมาณน้ำผลึกในเกลือแร่</t>
        </is>
      </c>
      <c r="L13" s="186" t="n"/>
      <c r="M13" s="186" t="inlineStr">
        <is>
          <t>Preformulation &amp; GMP</t>
        </is>
      </c>
      <c r="N13" s="186" t="inlineStr">
        <is>
          <t>Good Manufacturing Practice</t>
        </is>
      </c>
      <c r="O13" s="185" t="inlineStr">
        <is>
          <t>Product</t>
        </is>
      </c>
      <c r="P13" s="186" t="inlineStr">
        <is>
          <t>ข้อสอบจริง Product ปี 2567 ข้อ 7</t>
        </is>
      </c>
      <c r="Q13" s="185" t="inlineStr">
        <is>
          <t>ข้อสอบจริง</t>
        </is>
      </c>
      <c r="R13" s="185" t="inlineStr">
        <is>
          <t>2567</t>
        </is>
      </c>
      <c r="S13" s="185" t="n"/>
      <c r="T13" s="2" t="n"/>
      <c r="U13" s="2" t="n"/>
    </row>
    <row r="14" ht="24" customHeight="1" s="49">
      <c r="A14" s="185" t="n">
        <v>12</v>
      </c>
      <c r="B14" s="186" t="n"/>
      <c r="C14" s="186" t="inlineStr">
        <is>
          <t>จากการศึกษาแบบไปข้างหน้า (Cohort study) เกี่ยวกับความสัมพันธ์ระหว่างการใช้ยาลดความดันกลุ่ม ACEIs กับการเกิดอาการไอแห้ง พบว่าในกลุ่มผู้ใช้ยา ACEIs เกิดอาการไอ 33.5% ขณะที่กลุ่มผู้ใช้ยาลดความดันกลุ่มอื่นเกิดอาการไอ 9.33% จงคำนวณหาค่าความเสี่ยงสัมพัทธ์ (Relative Risk: RR) ของการเกิดอาการไอกับการใช้ยา ACEIs</t>
        </is>
      </c>
      <c r="D14" s="186" t="inlineStr">
        <is>
          <t>[แนบรูป: ข้อสอบ Product ปี 2567 รหัสรูปภาพ image2]</t>
        </is>
      </c>
      <c r="E14" s="186" t="inlineStr">
        <is>
          <t>3.59</t>
        </is>
      </c>
      <c r="F14" s="186" t="inlineStr">
        <is>
          <t>3.33</t>
        </is>
      </c>
      <c r="G14" s="186" t="inlineStr">
        <is>
          <t>0.28</t>
        </is>
      </c>
      <c r="H14" s="186" t="inlineStr">
        <is>
          <t>2.69</t>
        </is>
      </c>
      <c r="I14" s="186" t="inlineStr">
        <is>
          <t>0.30</t>
        </is>
      </c>
      <c r="J14" s="185" t="inlineStr">
        <is>
          <t>1</t>
        </is>
      </c>
      <c r="K14" s="186" t="inlineStr">
        <is>
          <t>✅ คำตอบที่ถูกต้อง: ข้อ ก. 3.59
🎯 ทำไมข้อนี้ถึงถูก:
ข้อ ก. ถูกต้อง จากสูตรคำนวณ Relative Risk (RR):
RR = (อุบัติการณ์การเกิดเหตุการณ์ในกลุ่มที่สัมผัสยา ACEIs) / (อุบัติการณ์การเกิดเหตุการณ์ในกลุ่มที่ไม่สัมผัสยา ACEIs)
RR = 33.5% / 9.33% = 0.335 / 0.0933 = 3.5905 ≈ 3.59
แปลผล: ผู้ที่ใช้ยา ACEIs มีความเสี่ยงที่จะเกิดอาการไอแห้งมากกว่าผู้ที่ใช้ยาลดความดันกลุ่มอื่นถึง 3.59 เท่า
🔍 ข้ออื่นผิดเพราะอะไร:
• ข้อ ข. (3.33): เป็นตัวเลขคลาดเคลื่อนจากการนำตัวเลขหลักมาลบหรือประมาณค่าผิดวิธี
• ข้อ ค. (0.28): เป็นค่าส่วนกลับ 1 / RR = 9.33 / 33.5 = 0.278 ซึ่งเป็นการคำนวณกลับเศษเป็นส่วน
• ข้อ ง. (2.69): เป็นตัวเลขคำนวณที่ผิดสัดส่วน
• ข้อ จ. (0.30): เป็นค่าปัดเศษของส่วนกลับ</t>
        </is>
      </c>
      <c r="L14" s="186" t="n"/>
      <c r="M14" s="186" t="inlineStr">
        <is>
          <t>Preformulation &amp; GMP</t>
        </is>
      </c>
      <c r="N14" s="186" t="inlineStr">
        <is>
          <t>Good Manufacturing Practice</t>
        </is>
      </c>
      <c r="O14" s="185" t="inlineStr">
        <is>
          <t>Product</t>
        </is>
      </c>
      <c r="P14" s="186" t="inlineStr">
        <is>
          <t>ข้อสอบจริง Product ปี 2567 ข้อ 9</t>
        </is>
      </c>
      <c r="Q14" s="185" t="inlineStr">
        <is>
          <t>ข้อสอบจริง</t>
        </is>
      </c>
      <c r="R14" s="185" t="inlineStr">
        <is>
          <t>2567</t>
        </is>
      </c>
      <c r="S14" s="185" t="n"/>
      <c r="T14" s="2" t="n"/>
      <c r="U14" s="2" t="n"/>
    </row>
    <row r="15" ht="24" customHeight="1" s="49">
      <c r="A15" s="185" t="n">
        <v>13</v>
      </c>
      <c r="B15" s="186" t="n"/>
      <c r="C15" s="186" t="inlineStr">
        <is>
          <t>ในสูตรตำรับหมากฝรั่งนิโคติน (Nicotine chewing gum) การเติมสารในข้อใดมีวัตถุประสงค์หลักเพื่อทำหน้าที่เป็น Plasticizer เพิ่มความยืดหยุ่นและความนุ่มในการเคี้ยวของกัมเบส (Gum base)</t>
        </is>
      </c>
      <c r="D15" s="186" t="n"/>
      <c r="E15" s="186" t="inlineStr">
        <is>
          <t>Sodium sulfate</t>
        </is>
      </c>
      <c r="F15" s="186" t="inlineStr">
        <is>
          <t>Glycerin</t>
        </is>
      </c>
      <c r="G15" s="186" t="inlineStr">
        <is>
          <t>Sorbitol</t>
        </is>
      </c>
      <c r="H15" s="186" t="inlineStr">
        <is>
          <t>Aspartame</t>
        </is>
      </c>
      <c r="I15" s="186" t="inlineStr">
        <is>
          <t>Polacrilex (Cation exchange resin)</t>
        </is>
      </c>
      <c r="J15" s="185" t="inlineStr">
        <is>
          <t>2</t>
        </is>
      </c>
      <c r="K15" s="186" t="inlineStr">
        <is>
          <t>✅ คำตอบที่ถูกต้อง: ข้อ ข. Glycerin
🎯 ทำไมข้อนี้ถึงถูก:
ข้อ ข. ถูกต้อง เพราะ Glycerin (รวมถึง Propylene glycol และ Triacetin) ทำหน้าที่เป็น Plasticizer / Softening agent เข้าไปแทรกระหว่างสายพอลิเมอร์ของกัมเบส ลดแรงดึงดูดระหว่างโมเลกุล ทำให้เนื้อหมากฝรั่งมีความนุ่ม ยืดหยุ่น ไม่แข็งกระด้าง และเคี้ยวได้ง่ายขณะบริหารยาในช่องปาก
🔍 ข้ออื่นผิดเพราะอะไร:
• ข้อ ก. (Sodium sulfate): เป็นเกลืออนินทรีย์ ไม่มีคุณสมบัติเป็นพลาสติกไซเซอร์สำหรับกัมเบส
• ข้อ ค. (Sorbitol): ทำหน้าที่เป็น Bulking agent และ Sweetener (สารให้ความหวานทดแทนน้ำตาลที่ป้องกันฟันผุ)
• ข้อ ง. (Aspartame): ทำหน้าที่เป็นสารให้ความหวานความเข้มข้นสูง (Intense artificial sweetener) เพื่อกลบรสขมและฉุนของนิโคติน
• ข้อ จ. (Polacrilex (Cation exchange resin)): เป็นเรซินแลกเปลี่ยนประจุบวกที่ทำหน้าที่จับกับโมเลกุลนิโคติน (Nicotine polacrilex complex) เพื่อควบคุมอัตราการปลดปล่อยยาขณะเคี้ยว</t>
        </is>
      </c>
      <c r="L15" s="186" t="n"/>
      <c r="M15" s="186" t="inlineStr">
        <is>
          <t>Preformulation &amp; GMP</t>
        </is>
      </c>
      <c r="N15" s="186" t="inlineStr">
        <is>
          <t>Good Manufacturing Practice</t>
        </is>
      </c>
      <c r="O15" s="185" t="inlineStr">
        <is>
          <t>Product</t>
        </is>
      </c>
      <c r="P15" s="186" t="inlineStr">
        <is>
          <t>ข้อสอบจริง Product ปี 2567 ข้อ 16</t>
        </is>
      </c>
      <c r="Q15" s="185" t="inlineStr">
        <is>
          <t>ข้อสอบจริง</t>
        </is>
      </c>
      <c r="R15" s="185" t="inlineStr">
        <is>
          <t>2567</t>
        </is>
      </c>
      <c r="S15" s="185" t="n"/>
      <c r="T15" s="2" t="n"/>
      <c r="U15" s="2" t="n"/>
    </row>
    <row r="16" ht="24" customHeight="1" s="49">
      <c r="A16" s="185" t="n">
        <v>14</v>
      </c>
      <c r="B16" s="186" t="n"/>
      <c r="C16" s="186" t="inlineStr">
        <is>
          <t>แพทย์สอบถามเภสัชกรเกี่ยวกับการใช้ยา Methimazole ในหญิงตั้งครรภ์ หากเภสัชกรทำการสืบค้นข้อมูลจากฐานข้อมูล Micromedex และ Lexicomp แหล่งข้อมูลดังกล่าวจัดเป็นสารสนเทศทางยาประเภทใด</t>
        </is>
      </c>
      <c r="D16" s="186" t="n"/>
      <c r="E16" s="186" t="inlineStr">
        <is>
          <t>Secondary resources</t>
        </is>
      </c>
      <c r="F16" s="186" t="inlineStr">
        <is>
          <t>Primary resources</t>
        </is>
      </c>
      <c r="G16" s="186" t="inlineStr">
        <is>
          <t>Secondary และ tertiary resources</t>
        </is>
      </c>
      <c r="H16" s="186" t="inlineStr">
        <is>
          <t>Tertiary resources</t>
        </is>
      </c>
      <c r="I16" s="186" t="inlineStr">
        <is>
          <t>Primary และ secondary resources</t>
        </is>
      </c>
      <c r="J16" s="185" t="inlineStr">
        <is>
          <t>4</t>
        </is>
      </c>
      <c r="K16" s="186" t="inlineStr">
        <is>
          <t>✅ คำตอบที่ถูกต้อง: ข้อ ง. Tertiary resources
🎯 ทำไมข้อนี้ถึงถูก:
ข้อ ง. ถูกต้อง เพราะฐานข้อมูล Micromedex, Lexicomp, Drug Facts &amp; Comparisons, AHFS Drug Information และหนังสือตำราต่างๆ จัดเป็น "Tertiary resources" (แหล่งข้อมูลตติยภูมิ) เนื่องจากเป็นแหล่งที่ผู้เชี่ยวชาญได้รวบรวม สังเคราะห์ และสรุปข้อมูลจากงานวิจัยปฐมภูมิต่างๆ มาเรียบเรียงให้อ่านและนำไปใช้ทางคลินิกได้สะดวกรวดเร็ว
🔍 ข้ออื่นผิดเพราะอะไร:
• ข้อ ก. (Secondary resources): คือแหล่งข้อมูลดัชนีและบทคัดย่อที่ใช้ชี้เป้า/สืบค้นงานวิจัยปฐมภูมิ เช่น PubMed, EMBASE, Scopus, Google Scholar, Cochrane Library
• ข้อ ข. (Primary resources): คืองานวิจัยต้นฉบับดั้งเดิมที่รายงานผลการทดลองโดยตรง เช่น Original research articles, Clinical trials, Case reports ที่ตีพิมพ์ในวารสารวิชาการ
• ข้อ ค. (Secondary และ tertiary resources): ตัวเลือกรวมที่ไม่ถูกต้องตามการจัดหมวดหมู่ฐานข้อมูลสำเร็จรูป
• ข้อ จ. (Primary และ secondary resources): ไม่ถูกต้อง</t>
        </is>
      </c>
      <c r="L16" s="186" t="n"/>
      <c r="M16" s="186" t="inlineStr">
        <is>
          <t>Preformulation &amp; GMP</t>
        </is>
      </c>
      <c r="N16" s="186" t="inlineStr">
        <is>
          <t>Good Manufacturing Practice</t>
        </is>
      </c>
      <c r="O16" s="185" t="inlineStr">
        <is>
          <t>Product</t>
        </is>
      </c>
      <c r="P16" s="186" t="inlineStr">
        <is>
          <t>ข้อสอบจริง Product ปี 2567 ข้อ 20</t>
        </is>
      </c>
      <c r="Q16" s="185" t="inlineStr">
        <is>
          <t>ข้อสอบจริง</t>
        </is>
      </c>
      <c r="R16" s="185" t="inlineStr">
        <is>
          <t>2567</t>
        </is>
      </c>
      <c r="S16" s="185" t="n"/>
    </row>
    <row r="17" ht="24" customHeight="1" s="49">
      <c r="A17" s="185" t="n">
        <v>15</v>
      </c>
      <c r="B17" s="186" t="n"/>
      <c r="C17" s="186" t="inlineStr">
        <is>
          <t>ในสูตรตำรับผลิตภัณฑ์บำรุงผิว หากต้องการป้องกันการสูญเสียน้ำออกจากผิวหนังโดยการสร้างฟิล์มเคลือบปิดกั้นผิว (Occlusive mechanism) ควรเลือกใช้สารในข้อใด</t>
        </is>
      </c>
      <c r="D17" s="186" t="n"/>
      <c r="E17" s="186" t="inlineStr">
        <is>
          <t>Glycerin</t>
        </is>
      </c>
      <c r="F17" s="186" t="inlineStr">
        <is>
          <t>Sorbitol</t>
        </is>
      </c>
      <c r="G17" s="186" t="inlineStr">
        <is>
          <t>White petrolatum (White soft paraffin)</t>
        </is>
      </c>
      <c r="H17" s="186" t="inlineStr">
        <is>
          <t>Hyaluronic acid</t>
        </is>
      </c>
      <c r="I17" s="186" t="inlineStr">
        <is>
          <t>Niacinamide</t>
        </is>
      </c>
      <c r="J17" s="185" t="inlineStr">
        <is>
          <t>3</t>
        </is>
      </c>
      <c r="K17" s="186" t="inlineStr">
        <is>
          <t>✅ คำตอบที่ถูกต้อง: ข้อ ค. White petrolatum (White soft paraffin)
🎯 ทำไมข้อนี้ถึงถูก:
ข้อ ค. ถูกต้อง เพราะ White petrolatum (Hydrocarbon base / Vaseline) เป็นสารกลุ่ม Occlusive ที่มีประสิทธิภาพสูงสุดในการป้องกันการสูญเสียน้ำผ่านผิวหนัง (Transepidermal Water Loss: TEWL) โดยทำหน้าที่สร้างฟิล์มไฮโดรโฟบิกเคลือบปิดผิวชั้น Stratum corneum กักเก็บความชื้นได้มากกว่า 98%
🔍 ข้ออื่นผิดเพราะอะไร:
• ข้อ ก. (Glycerin): เป็นสารกลุ่ม Humectant (สารดูดความชื้น) ที่ดึงดูดน้ำจากสิ่งแวดล้อมหรือผิวชั้นในเข้าสู่ Stratum corneum
• ข้อ ข. (Sorbitol): เป็นสารกลุ่ม Humectant ดูดซับความชื้น ไม่ใช่สารสร้างฟิล์มปิดกั้นผิวแบบ Occlusive
• ข้อ ง. (Hyaluronic acid): เป็น High molecular weight humectant ที่จับกับโมเลกุลน้ำได้ปริมาณมหาศาล
• ข้อ จ. (Niacinamide): เป็น Vitamin B3 ทำหน้าที่เสริมเกราะป้องกันผิว (Skin barrier enhancer) และต้านการอักเสบ</t>
        </is>
      </c>
      <c r="L17" s="186" t="n"/>
      <c r="M17" s="186" t="inlineStr">
        <is>
          <t>Preformulation &amp; GMP</t>
        </is>
      </c>
      <c r="N17" s="186" t="inlineStr">
        <is>
          <t>Good Manufacturing Practice</t>
        </is>
      </c>
      <c r="O17" s="185" t="inlineStr">
        <is>
          <t>Product</t>
        </is>
      </c>
      <c r="P17" s="186" t="inlineStr">
        <is>
          <t>ข้อสอบจริง Product ปี 2567 ข้อ 26</t>
        </is>
      </c>
      <c r="Q17" s="185" t="inlineStr">
        <is>
          <t>ข้อสอบจริง</t>
        </is>
      </c>
      <c r="R17" s="185" t="inlineStr">
        <is>
          <t>2567</t>
        </is>
      </c>
      <c r="S17" s="185" t="n"/>
    </row>
    <row r="18" ht="24" customHeight="1" s="49">
      <c r="A18" s="185" t="n">
        <v>16</v>
      </c>
      <c r="B18" s="186" t="n"/>
      <c r="C18" s="186" t="inlineStr">
        <is>
          <t>หากต้องการเคลือบฟิล์มเม็ดยาเพื่อวัตถุประสงค์ให้ยาปลดปล่อยทันที (Immediate release) โดยฟิล์มสามารถละลายน้ำได้อย่างรวดเร็วทั้งในกระเพาะอาหารและลำไส้เล็ก ควรเลือกใช้สารก่อฟิล์มในข้อใด</t>
        </is>
      </c>
      <c r="D18" s="186" t="n"/>
      <c r="E18" s="186" t="inlineStr">
        <is>
          <t>Cellulose acetate</t>
        </is>
      </c>
      <c r="F18" s="186" t="inlineStr">
        <is>
          <t>Cellulose acetate phthalate (CAP)</t>
        </is>
      </c>
      <c r="G18" s="186" t="inlineStr">
        <is>
          <t>Shellac</t>
        </is>
      </c>
      <c r="H18" s="186" t="inlineStr">
        <is>
          <t>Ethyl cellulose</t>
        </is>
      </c>
      <c r="I18" s="186" t="inlineStr">
        <is>
          <t>Polyvinyl alcohol (PVA)</t>
        </is>
      </c>
      <c r="J18" s="185" t="inlineStr">
        <is>
          <t>5</t>
        </is>
      </c>
      <c r="K18" s="186" t="inlineStr">
        <is>
          <t>✅ คำตอบที่ถูกต้อง: ข้อ จ. Polyvinyl alcohol (PVA)
🎯 ทำไมข้อนี้ถึงถูก:
ข้อ จ. ถูกต้อง เพราะ Polyvinyl alcohol (PVA) เช่น ในระบบเคลือบสำเร็จรูป Opadry II หรือ Opadry amb เป็นสารก่อฟิล์มสังเคราะห์ที่ละลายน้ำได้เร็วมากในทุกช่วง pH ให้ฟิล์มที่เรียบเนียน ยืดหยุ่นดี และป้องกันความชื้นจากสิ่งแวดล้อมได้ดีเยี่ยมขณะเก็บรักษา
🔍 ข้ออื่นผิดเพราะอะไร:
• ข้อ ก. (Cellulose acetate): เป็นพอลิเมอร์ที่ไม่ละลายน้ำ นิยมใช้ทำแผ่นเยื่อกึ่งซึมผ่านได้ (Semipermeable membrane) ในระบบ Osmotic pump (OROS)
• ข้อ ข. (Cellulose acetate phthalate (CAP)): เป็นพอลิเมอร์เคลือบแตกตัวในลำไส้ (Enteric coating) ที่ไม่ละลายในกระเพาะอาหาร (pH 1.2) แต่ละลายที่ pH &gt; 6.0
• ข้อ ค. (Shellac): เป็นสารเคลือบธรรมชาติชนิด Enteric polymer ที่ละลายเฉพาะในลำไส้เล็ก
• ข้อ ง. (Ethyl cellulose): เป็นพอลิเมอร์ที่ไม่ละลายน้ำในทุกช่วง pH ใช้สำหรับเคลือบควบคุมการปลดปล่อยแบบยืดเวลา (Extended release)</t>
        </is>
      </c>
      <c r="L18" s="186" t="n"/>
      <c r="M18" s="186" t="inlineStr">
        <is>
          <t>Preformulation &amp; GMP</t>
        </is>
      </c>
      <c r="N18" s="186" t="inlineStr">
        <is>
          <t>Good Manufacturing Practice</t>
        </is>
      </c>
      <c r="O18" s="185" t="inlineStr">
        <is>
          <t>Product</t>
        </is>
      </c>
      <c r="P18" s="186" t="inlineStr">
        <is>
          <t>ข้อสอบจริง Product ปี 2567 ข้อ 28</t>
        </is>
      </c>
      <c r="Q18" s="185" t="inlineStr">
        <is>
          <t>ข้อสอบจริง</t>
        </is>
      </c>
      <c r="R18" s="185" t="inlineStr">
        <is>
          <t>2567</t>
        </is>
      </c>
      <c r="S18" s="185" t="n"/>
    </row>
    <row r="19" ht="24" customHeight="1" s="49">
      <c r="A19" s="185" t="n">
        <v>17</v>
      </c>
      <c r="B19" s="186" t="inlineStr">
        <is>
          <t>ชายอายุ 28 ปี มาขอซื้อยา Tramadol capsules เพื่อบรรเทาอาการปวดจากโรคประจำตัวและแจ้งว่าต้องการพกติดตัวไปต่างประเทศ เภสัชกรจึงจ่ายยาให้ไปจำนวน 30 เม็ด พร้อมเขียนฉลากระบุข้อบ่งใช้ วิธีบริหารยา และข้อควรระวังครบถ้วน</t>
        </is>
      </c>
      <c r="C19" s="186" t="inlineStr">
        <is>
          <t>จากสถานการณ์ดังกล่าวข้อใดสรุปถูกต้องตามกฎหมายและจรรยาบรรณวิชาชีพเภสัชกรรม</t>
        </is>
      </c>
      <c r="D19" s="186" t="n"/>
      <c r="E19" s="186" t="inlineStr">
        <is>
          <t>สามารถขายได้ ไม่ผิดกฎหมาย และผิดจรรยาบรรณ</t>
        </is>
      </c>
      <c r="F19" s="186" t="inlineStr">
        <is>
          <t>ไม่สามารถขายได้ การจ่ายยานี้ผิดกฎหมาย และผิดจรรยาบรรณวิชาชีพ</t>
        </is>
      </c>
      <c r="G19" s="186" t="inlineStr">
        <is>
          <t>สามารถขายได้ ไม่ผิดกฎหมาย และไม่ผิดจรรยาบรรณ</t>
        </is>
      </c>
      <c r="H19" s="186" t="inlineStr">
        <is>
          <t>ไม่สามารถขายได้ ผิดกฎหมาย แต่ไม่ผิดจรรยาบรรณ</t>
        </is>
      </c>
      <c r="I19" s="186" t="inlineStr">
        <is>
          <t>ไม่สามารถขายได้ ไม่ผิดกฎหมาย แต่ผิดจรรยาบรรณ</t>
        </is>
      </c>
      <c r="J19" s="185" t="inlineStr">
        <is>
          <t>2</t>
        </is>
      </c>
      <c r="K19" s="186" t="inlineStr">
        <is>
          <t>✅ คำตอบที่ถูกต้อง: ข้อ ข. ไม่สามารถขายได้ การจ่ายยานี้ผิดกฎหมาย และผิดจรรยาบรรณวิชาชีพ
🎯 ทำไมข้อนี้ถึงถูก:
ข้อ ข. ถูกต้อง เพราะตามประกาศกระทรวงสาธารณสุขและมาตรการควบคุมการจำหน่ายยา Tramadol ในร้านยา:
1. ห้ามจำหน่ายให้แก่ผู้ที่มีอายุต่ำกว่า 17 ปี
2. จำกัดปริมาณการจำหน่ายไม่เกิน "20 เม็ด/แคปซูล ต่อครั้ง"
3. ต้องจัดทำบัญชีการจ่ายยาอันตรายเฉพาะตามแบบ ข.ย.11 และรายงาน อย.
ดังนั้น การจ่ายยา Tramadol ให้ผู้ป่วยจำนวน 30 เม็ด (เกินกว่า 20 เม็ด) จึงเป็นการกระทำที่ "ผิดกฎหมาย พ.ร.บ. ยา" และ "ผิดจรรยาบรรณแห่งวิชาชีพเภสัชกรรม"
🔍 ข้ออื่นผิดเพราะอะไร:
• ข้อ ก. (สามารถขายได้ ไม่ผิดกฎหมาย และผิดจรรยาบรรณ): ผิด เพราะการจ่ายเกิน 20 เม็ด เป็นการฝ่าฝืนกฎหมายควบคุมยาอันตรายของ อย. โดยตรง
• ข้อ ค. (สามารถขายได้ ไม่ผิดกฎหมาย และไม่ผิดจรรยาบรรณ): ผิด เพราะเป็นการกระทำที่ผิดทั้งข้อบังคับทางกฎหมายและมาตรฐานจริยธรรมวิชาชีพ
• ข้อ ง. (ไม่สามารถขายได้ ผิดกฎหมาย แต่ไม่ผิดจรรยาบรรณ): ผิด เพราะการละเมิดกฎหมายควบคุมยาที่เสี่ยงต่อการเสพติดถือเป็นการละเมิดจรรยาบรรณวิชาชีพด้วย
• ข้อ จ. (ไม่สามารถขายได้ ไม่ผิดกฎหมาย แต่ผิดจรรยาบรรณ): ผิด เพราะการจ่ายยาเกิน 20 เม็ด มีความผิดตามกฎหมาย พ.ร.บ. ยา ชัดเจน</t>
        </is>
      </c>
      <c r="L19" s="186" t="n"/>
      <c r="M19" s="186" t="inlineStr">
        <is>
          <t>Preformulation &amp; GMP</t>
        </is>
      </c>
      <c r="N19" s="186" t="inlineStr">
        <is>
          <t>Good Manufacturing Practice</t>
        </is>
      </c>
      <c r="O19" s="185" t="inlineStr">
        <is>
          <t>Product</t>
        </is>
      </c>
      <c r="P19" s="186" t="inlineStr">
        <is>
          <t>ข้อสอบจริง Product ปี 2567 ข้อ 38</t>
        </is>
      </c>
      <c r="Q19" s="185" t="inlineStr">
        <is>
          <t>ข้อสอบจริง</t>
        </is>
      </c>
      <c r="R19" s="185" t="inlineStr">
        <is>
          <t>2567</t>
        </is>
      </c>
      <c r="S19" s="185" t="n"/>
    </row>
    <row r="20" ht="24" customHeight="1" s="49">
      <c r="A20" s="185" t="n">
        <v>18</v>
      </c>
      <c r="B20" s="186" t="n"/>
      <c r="C20" s="186" t="inlineStr">
        <is>
          <t>ยาในข้อใดต่อไปนี้จัดเป็นยาอันตรายที่ห้ามวางจำหน่ายในส่วนบริการตนเอง (Self-service area) ในร้านขายยาแผนปัจจุบันตามกฎกระทรวง GPP</t>
        </is>
      </c>
      <c r="D20" s="186" t="n"/>
      <c r="E20" s="186" t="inlineStr">
        <is>
          <t>Niclosamide</t>
        </is>
      </c>
      <c r="F20" s="186" t="inlineStr">
        <is>
          <t>Chlorpheniramine maleate (ยาน้ำ)</t>
        </is>
      </c>
      <c r="G20" s="186" t="inlineStr">
        <is>
          <t>Paracetamol 500 mg (บรรจุแผง)</t>
        </is>
      </c>
      <c r="H20" s="186" t="inlineStr">
        <is>
          <t>Oral Rehydration Salts (ORS)</t>
        </is>
      </c>
      <c r="I20" s="186" t="inlineStr">
        <is>
          <t>Aluminum hydroxide + Magnesium hydroxide suspension</t>
        </is>
      </c>
      <c r="J20" s="185" t="inlineStr">
        <is>
          <t>1</t>
        </is>
      </c>
      <c r="K20" s="186" t="inlineStr">
        <is>
          <t>✅ คำตอบที่ถูกต้อง: ข้อ ก. Niclosamide
🎯 ทำไมข้อนี้ถึงถูก:
ข้อ ก. ถูกต้อง เพราะ Niclosamide เป็นยาถ่ายพยาธิตัวตืด จัดเป็น "ยาอันตราย" ที่ต้องอาศัยการซักประวัติ ตรวจสอบข้อห้ามใช้ และให้คำแนะนำการเคี้ยวเม็ดยาให้ละเอียดก่อนกลืนโดยเภสัชกร จึงต้องวางไว้ในพื้นที่ส่งมอบยาโดยเภสัชกรเท่านั้น ห้ามวางในส่วนบริการตนเองโดยเด็ดขาด
🔍 ข้ออื่นผิดเพราะอะไร:
• ข้อ ข. (Chlorpheniramine maleate (ยาน้ำ)): แม้เป็นยาอันตราย แต่วางในพื้นที่ส่งมอบยาเช่นกัน โดยโจทย์ถามถึงยาอันตรายจำเพาะที่ต้องระวังในการเลือกใช้
• ข้อ ค. (Paracetamol 500 mg (บรรจุแผง)): หากขึ้นทะเบียนเป็นยาสามัญประจำบ้าน สามารถวางในส่วนบริการตนเองได้
• ข้อ ง. (Oral Rehydration Salts (ORS)): จัดเป็นยาสามัญประจำบ้าน สามารถวางในส่วนบริการตนเองให้ผู้ป่วยหยิบเลือกได้
• ข้อ จ. (Aluminum hydroxide + Magnesium hydroxide suspension): สูตรยาสามัญประจำบ้านสามารถวางในพื้นที่บริการตนเองได้</t>
        </is>
      </c>
      <c r="L20" s="186" t="n"/>
      <c r="M20" s="186" t="inlineStr">
        <is>
          <t>Preformulation &amp; GMP</t>
        </is>
      </c>
      <c r="N20" s="186" t="inlineStr">
        <is>
          <t>Good Manufacturing Practice</t>
        </is>
      </c>
      <c r="O20" s="185" t="inlineStr">
        <is>
          <t>Product</t>
        </is>
      </c>
      <c r="P20" s="186" t="inlineStr">
        <is>
          <t>ข้อสอบจริง Product ปี 2566 ข้อ 14</t>
        </is>
      </c>
      <c r="Q20" s="185" t="inlineStr">
        <is>
          <t>ข้อสอบจริง</t>
        </is>
      </c>
      <c r="R20" s="185" t="inlineStr">
        <is>
          <t>2566</t>
        </is>
      </c>
      <c r="S20" s="185" t="n"/>
    </row>
    <row r="21" ht="24" customHeight="1" s="49">
      <c r="A21" s="185" t="n">
        <v>19</v>
      </c>
      <c r="B21" s="186" t="n"/>
      <c r="C21" s="186" t="inlineStr">
        <is>
          <t>ยาเม็ดเคี้ยว Albendazole 200 mg มีคุณสมบัติไวต่อความชื้นสูงมาก (Highly hygroscopic &amp; moisture sensitive) บรรจุภัณฑ์ปฐมภูมิ (Primary packaging) ชนิดใดเหมาะสมที่สุดในการปกป้องคุณภาพยา</t>
        </is>
      </c>
      <c r="D21" s="186" t="n"/>
      <c r="E21" s="186" t="inlineStr">
        <is>
          <t>ขวดพลาสติก HDPE พร้อมใส่ซองสารดูดความชื้น Silica gel</t>
        </is>
      </c>
      <c r="F21" s="186" t="inlineStr">
        <is>
          <t>ขวดแก้วสีชา (Amber glass bottle) ปิดจุกยาง</t>
        </is>
      </c>
      <c r="G21" s="186" t="inlineStr">
        <is>
          <t>แผงฟอยล์ชนิด Push-through Blister (PVC เคลือบ PVDC ด้านหนึ่ง อีกด้านเป็น Aluminium foil)</t>
        </is>
      </c>
      <c r="H21" s="186" t="inlineStr">
        <is>
          <t>แผง Blister ชนิด Plastic Polyethylene (PE/Alu)</t>
        </is>
      </c>
      <c r="I21" s="186" t="inlineStr">
        <is>
          <t>แผงฟอยล์ชนิดขึ้นรูปเย็นประกบสองด้าน (Alu-Alu Cold-form blister pack)</t>
        </is>
      </c>
      <c r="J21" s="185" t="inlineStr">
        <is>
          <t>5</t>
        </is>
      </c>
      <c r="K21" s="186" t="inlineStr">
        <is>
          <t>✅ คำตอบที่ถูกต้อง: ข้อ จ. แผงฟอยล์ชนิดขึ้นรูปเย็นประกบสองด้าน (Alu-Alu Cold-form blister pack)
🎯 ทำไมข้อนี้ถึงถูก:
ข้อ จ. ถูกต้อง เพราะแผง Alu-Alu (Aluminium-Aluminium cold form blister) ผลิตจากอะลูมิเนียมฟอยล์ประกบทั้งสองด้าน (ทั้งฝั่ง Cavity และฝั่ง Lidding foil) ซึ่งมีค่า WVTR และอัตราการซึมผ่านของออกซิเจนเป็นศูนย์ (Zero permeability barrier) จึงสามารถป้องกันความชื้น ออกซิเจน และแสงได้อย่างสมบูรณ์แบบที่สุด เหมาะกับยาเคี้ยว Albendazole ที่ไวต่อความชื้นสูง
🔍 ข้ออื่นผิดเพราะอะไร:
• ข้อ ก. (ขวดพลาสติก HDPE พร้อมใส่ซองสารดูดความชื้น): แม้จะกันชื้นได้ดี แต่เมื่อเปิดฝาใช้งาน อากาศภายนอกจะเข้าไปในขวดยา ทำให้ยาที่เหลือสัมผัสความชื้นได้
• ข้อ ข. (ขวดแก้วสีชา ปิดจุกยาง): แก้วกันความชื้นได้ดี แต่มีข้อจำกัดในการพกพาและเกิดการปนเปื้อนความชื้นทุกครั้งที่เปิดขวด
• ข้อ ค. (แผง Blister PVC/PVDC/Alu): แม้ PVDC จะช่วยลดการซึมผ่านความชื้นเมื่อเทียบกับ PVC ทั่วไป แต่พลาสติกยังคงมีอัตราการซึมผ่านความชื้นได้ช้าๆ ไม่ทัดเทียมกับแผงโลหะ Alu-Alu
• ข้อ ง. (แผง Blister PE/Alu): พลาสติก PE มีแรงต้านทานไอน้ำจำกัด ไม่เหมาะกับยาที่ไวต่อความชื้นวิกฤต</t>
        </is>
      </c>
      <c r="L21" s="186" t="n"/>
      <c r="M21" s="186" t="inlineStr">
        <is>
          <t>Preformulation &amp; GMP</t>
        </is>
      </c>
      <c r="N21" s="186" t="inlineStr">
        <is>
          <t>Container &amp; Closure Systems</t>
        </is>
      </c>
      <c r="O21" s="185" t="inlineStr">
        <is>
          <t>Product</t>
        </is>
      </c>
      <c r="P21" s="186" t="inlineStr">
        <is>
          <t>ข้อสอบจริง Product ปี 2566 ข้อ 16</t>
        </is>
      </c>
      <c r="Q21" s="185" t="inlineStr">
        <is>
          <t>ข้อสอบจริง</t>
        </is>
      </c>
      <c r="R21" s="185" t="inlineStr">
        <is>
          <t>2566</t>
        </is>
      </c>
      <c r="S21" s="185" t="n"/>
    </row>
    <row r="22" ht="24" customHeight="1" s="49">
      <c r="A22" s="185" t="n">
        <v>20</v>
      </c>
      <c r="B22" s="186" t="n"/>
      <c r="C22" s="186" t="inlineStr">
        <is>
          <t>สาร White petrolatum (White soft paraffin / Vaseline) ในสูตรตำรับขี้ผึ้ง จัดเป็นสารพื้นฐานยาขี้ผึ้ง (Ointment base) กลุ่มใดตามข้อกำหนดเภสัชตำรับ USP</t>
        </is>
      </c>
      <c r="D22" s="186" t="n"/>
      <c r="E22" s="186" t="inlineStr">
        <is>
          <t>Hydrophilic base</t>
        </is>
      </c>
      <c r="F22" s="186" t="inlineStr">
        <is>
          <t>Absorption base</t>
        </is>
      </c>
      <c r="G22" s="186" t="inlineStr">
        <is>
          <t>Oleaginous base (Hydrocarbon base)</t>
        </is>
      </c>
      <c r="H22" s="186" t="inlineStr">
        <is>
          <t>Water-removable base (O/W emulsion base)</t>
        </is>
      </c>
      <c r="I22" s="186" t="inlineStr">
        <is>
          <t>Water-soluble base (PEG base)</t>
        </is>
      </c>
      <c r="J22" s="185" t="inlineStr">
        <is>
          <t>3</t>
        </is>
      </c>
      <c r="K22" s="186" t="inlineStr">
        <is>
          <t>✅ คำตอบที่ถูกต้อง: ข้อ ค. Oleaginous base (Hydrocarbon base)
🎯 ทำไมข้อนี้ถึงถูก:
ข้อ ค. ถูกต้อง เพราะ White petrolatum (รวมถึง Yellow petrolatum, Mineral oil, Paraffin wax) เป็นสารประกอบไฮโดรคาร์บอนที่ไม่มีขั้ว ไม่ละลายน้ำ ไม่ดูดซับน้ำ ล้างออกด้วยน้ำยาก และให้คุณสมบัติเคลือบปิดกั้นผิว (Occlusive effect) ได้ดีที่สุด จึงจัดเป็น Oleaginous base แท้จริง
🔍 ข้ออื่นผิดเพราะอะไร:
• ข้อ ก. (Hydrophilic base): เป็นคำเรียกรวมของเบสที่มีความชอบน้ำ เช่น Water-removable หรือ Water-soluble bases
• ข้อ ข. (Absorption base): เป็นเบสที่ประกอบด้วยไฮโดรคาร์บอนผสมสารลดแรงตึงผิวชนิด W/O เช่น Hydrophilic petrolatum, Wool fat (Anhydrous lanolin) ซึ่งสามารถดูดซับน้ำเข้ามาได้
• ข้อ ง. (Water-removable base): เป็นอิมัลชันชนิด O/W เช่น Hydrophilic ointment, Vanishing cream ซึ่งสามารถล้างออกด้วยน้ำได้ง่าย
• ข้อ จ. (Water-soluble base): เป็นเบสที่ละลายน้ำได้ทั้งหมดโดยไม่มีไขมัน เช่น Polyethylene glycol (PEG) ointment</t>
        </is>
      </c>
      <c r="L22" s="186" t="n"/>
      <c r="M22" s="186" t="inlineStr">
        <is>
          <t>Preformulation &amp; GMP</t>
        </is>
      </c>
      <c r="N22" s="186" t="inlineStr">
        <is>
          <t>Good Manufacturing Practice</t>
        </is>
      </c>
      <c r="O22" s="185" t="inlineStr">
        <is>
          <t>Product</t>
        </is>
      </c>
      <c r="P22" s="186" t="inlineStr">
        <is>
          <t>ข้อสอบจริง Product ปี 2566 ข้อ 19</t>
        </is>
      </c>
      <c r="Q22" s="185" t="inlineStr">
        <is>
          <t>ข้อสอบจริง</t>
        </is>
      </c>
      <c r="R22" s="185" t="inlineStr">
        <is>
          <t>2566</t>
        </is>
      </c>
      <c r="S22" s="185" t="n"/>
    </row>
    <row r="23" ht="24" customHeight="1" s="49">
      <c r="A23" s="185" t="n">
        <v>21</v>
      </c>
      <c r="B23" s="186" t="n"/>
      <c r="C23" s="186" t="inlineStr">
        <is>
          <t>สถานที่ผลิตยาแผนปัจจุบันที่ประสงค์จะผลิตยาปฏิชีวนะกลุ่ม Penicillin ตามหลักเกณฑ์มาตรฐาน PIC/S GMP จะต้องจัดระบบสถานที่ผลิตและระบบวิศวกรรมอย่างไร</t>
        </is>
      </c>
      <c r="D23" s="186" t="n"/>
      <c r="E23" s="186" t="inlineStr">
        <is>
          <t>ผลิตในอาคารเดียวกันได้โดยใช้วิธีสลับรอบการผลิต (Campaign production)</t>
        </is>
      </c>
      <c r="F23" s="186" t="inlineStr">
        <is>
          <t>แยกอาคารผลิตแต่สามารถเชื่อมต่อระบบปรับอากาศ (HVAC) และระบบน้ำร่วมกันได้</t>
        </is>
      </c>
      <c r="G23" s="186" t="inlineStr">
        <is>
          <t>ต้องแยกอาคารผลิตและแยกระบบสาธารณูปโภค (HVAC/Water) เป็นเอกเทศโดยเด็ดขาด</t>
        </is>
      </c>
      <c r="H23" s="186" t="inlineStr">
        <is>
          <t>ตั้งสถานที่ผลิตให้ห่างจากโรงงานอื่นอย่างน้อย 10 กิโลเมตร</t>
        </is>
      </c>
      <c r="I23" s="186" t="inlineStr">
        <is>
          <t>ผลิตในห้องสะอาดทั่วไปได้หากมีการทำ Cleaning validation ที่ผ่านเกณฑ์</t>
        </is>
      </c>
      <c r="J23" s="185" t="inlineStr">
        <is>
          <t>3</t>
        </is>
      </c>
      <c r="K23" s="186" t="inlineStr">
        <is>
          <t>✅ คำตอบที่ถูกต้อง: ข้อ ค. ต้องแยกอาคารผลิตและแยกระบบสาธารณูปโภค (HVAC/Water) เป็นเอกเทศโดยเด็ดขาด
🎯 ทำไมข้อนี้ถึงถูก:
ข้อ ค. ถูกต้อง เพราะโรงงานผลิตยาเพนิซิลลินต้องเป็นโรงงานเฉพาะที่มีการแยกอาคารผลิต (Dedicated building) แยกทางเข้า-ออกของบุคลากรและวัตถุดิบ และมีระบบปรับอากาศระบายอากาศแยกเฉพาะ (Dedicated HVAC system) ที่มีแรงดันเป็นลบเทียบกับพื้นที่ภายนอก รวมถึงแยกระบบน้ำและสาธารณูปโภค เพื่อมิให้อนุภาคยาแพร่กระจายไปปนเปื้อนผลิตภัณฑ์ยาอื่น
🔍 ข้ออื่นผิดเพราะอะไร:
• ข้อ ก. (ผลิตในอาคารเดียวกันได้โดยใช้วิธีสลับรอบการผลิต (Campaign production)): ผิดอย่างเด็ดขาด เพราะเกณฑ์ GMP ไม่อนุญาตให้ใช้ Campaign production กับผลิตภัณฑ์กลุ่ม Penicillin
• ข้อ ข. (แยกอาคารผลิตแต่สามารถเชื่อมต่อระบบปรับอากาศ (HVAC) และระบบน้ำร่วมกันได้): ผิด เพราะการใช้อากาศหรือท่อลมร่วมกันจะทำให้เกิดการแพร่กระจายของสารก่อภูมิแพ้ผ่านระบบลม
• ข้อ ง. (ตั้งสถานที่ผลิตให้ห่างจากโรงงานอื่นอย่างน้อย 10 กิโลเมตร): เป็นข้อความที่ไม่ใช่ข้อกำหนดทางเทคนิคของ GMP
• ข้อ จ. (ผลิตในห้องสะอาดทั่วไปได้หากมีการทำ Cleaning validation ที่ผ่านเกณฑ์): ผิด การทำความสะอาดเพียงอย่างเดียวไม่เพียงพอต่อการควบคุมความเสี่ยงของ Penicillin</t>
        </is>
      </c>
      <c r="L23" s="186" t="n"/>
      <c r="M23" s="186" t="inlineStr">
        <is>
          <t>Preformulation &amp; GMP</t>
        </is>
      </c>
      <c r="N23" s="186" t="inlineStr">
        <is>
          <t>Good Manufacturing Practice</t>
        </is>
      </c>
      <c r="O23" s="185" t="inlineStr">
        <is>
          <t>Product</t>
        </is>
      </c>
      <c r="P23" s="186" t="inlineStr">
        <is>
          <t>ข้อสอบจริง Product ปี 2566 ข้อ 26</t>
        </is>
      </c>
      <c r="Q23" s="185" t="inlineStr">
        <is>
          <t>ข้อสอบจริง</t>
        </is>
      </c>
      <c r="R23" s="185" t="inlineStr">
        <is>
          <t>2566</t>
        </is>
      </c>
      <c r="S23" s="185" t="n"/>
    </row>
    <row r="24" ht="24" customHeight="1" s="49">
      <c r="A24" s="185" t="n">
        <v>22</v>
      </c>
      <c r="B24" s="186" t="n"/>
      <c r="C24" s="186" t="inlineStr">
        <is>
          <t>ในสูตรตำรับเคลือบฟิล์มยาเม็ด ประกอบด้วย Hypromellose (HPMC), Polyethylene glycol 400 (PEG 400), Titanium dioxide และ Talcum สารในข้อใดทำหน้าที่หลักเป็นสารก่อฟิล์ม (Film-forming polymer)</t>
        </is>
      </c>
      <c r="D24" s="186" t="n"/>
      <c r="E24" s="186" t="inlineStr">
        <is>
          <t>Hypromellose (HPMC)</t>
        </is>
      </c>
      <c r="F24" s="186" t="inlineStr">
        <is>
          <t>Polyethylene glycol 400 (PEG 400)</t>
        </is>
      </c>
      <c r="G24" s="186" t="inlineStr">
        <is>
          <t>Titanium dioxide</t>
        </is>
      </c>
      <c r="H24" s="186" t="inlineStr">
        <is>
          <t>Talcum</t>
        </is>
      </c>
      <c r="I24" s="186" t="inlineStr">
        <is>
          <t>Purified water</t>
        </is>
      </c>
      <c r="J24" s="185" t="inlineStr">
        <is>
          <t>1</t>
        </is>
      </c>
      <c r="K24" s="186" t="inlineStr">
        <is>
          <t>✅ คำตอบที่ถูกต้อง: ข้อ ก. Hypromellose (HPMC)
🎯 ทำไมข้อนี้ถึงถูก:
ข้อ ก. ถูกต้อง เพราะ Hypromellose (HPMC - Hydroxypropyl methylcellulose) เป็นพอลิเมอร์ละลายน้ำสายยาวที่ทำหน้าที่เป็น Film former สร้างโครงสร้างฟิล์มบางเหนียวห่อหุ้มรอบเม็ดยา
🔍 ข้ออื่นผิดเพราะอะไร:
• ข้อ ข. (Polyethylene glycol 400 (PEG 400)): ทำหน้าที่เป็น Plasticizer (สารเพิ่มความยืดหยุ่น) แทรกระหว่างสายพอลิเมอร์ HPMC เพื่อลดความเปราะและป้องกันฟิล์มแตกร้าว
• ข้อ ค. (Titanium dioxide): ทำหน้าที่เป็น Opacifier (สารทึบแสงสีขาว) เพื่อป้องกันแสงและเพิ่มความทึบแสงสวยงามให้แก่ฟิล์ม
• ข้อ ง. (Talcum): ทำหน้าที่เป็น Anti-tacking agent (สารป้องกันการติดเหนียวระหว่างเม็ดยาขณะเคลือบ) และ Glidant
• ข้อ จ. (Purified water): ทำหน้าที่เป็น Vehicle / Solvent (กระสายยาตัวทำละลาย) ที่จะระเหยแห้งไประหว่างการพ่นเคลือบ</t>
        </is>
      </c>
      <c r="L24" s="186" t="n"/>
      <c r="M24" s="186" t="inlineStr">
        <is>
          <t>Preformulation &amp; GMP</t>
        </is>
      </c>
      <c r="N24" s="186" t="inlineStr">
        <is>
          <t>Good Manufacturing Practice</t>
        </is>
      </c>
      <c r="O24" s="185" t="inlineStr">
        <is>
          <t>Product</t>
        </is>
      </c>
      <c r="P24" s="186" t="inlineStr">
        <is>
          <t>ข้อสอบจริง Product ปี 2566 ข้อ 27</t>
        </is>
      </c>
      <c r="Q24" s="185" t="inlineStr">
        <is>
          <t>ข้อสอบจริง</t>
        </is>
      </c>
      <c r="R24" s="185" t="inlineStr">
        <is>
          <t>2566</t>
        </is>
      </c>
      <c r="S24" s="185" t="n"/>
    </row>
    <row r="25" ht="24" customHeight="1" s="49">
      <c r="A25" s="185" t="n">
        <v>23</v>
      </c>
      <c r="B25" s="186" t="n"/>
      <c r="C25" s="186" t="inlineStr">
        <is>
          <t>ในสูตรตำรับยาอมบรรเทาอาการเจ็บคอ (Throat lozenges) ประกอบด้วย Benzyl alcohol, Dichlorobenzyl alcohol, Amylmetacresol และ Benzocaine ตัวยาสำคัญในข้อใดออกฤทธิ์เป็นยาชาเฉพาะที่เพื่อลดอาการเจ็บคอได้อย่างรวดเร็วและโดยตรงที่สุด</t>
        </is>
      </c>
      <c r="D25" s="186" t="n"/>
      <c r="E25" s="186" t="inlineStr">
        <is>
          <t>Benzyl alcohol</t>
        </is>
      </c>
      <c r="F25" s="186" t="inlineStr">
        <is>
          <t>Amylmetacresol</t>
        </is>
      </c>
      <c r="G25" s="186" t="inlineStr">
        <is>
          <t>Benzocaine (ยาชาลงท้ายด้วย -caine)</t>
        </is>
      </c>
      <c r="H25" s="186" t="inlineStr">
        <is>
          <t>Dichlorobenzyl alcohol</t>
        </is>
      </c>
      <c r="I25" s="186" t="inlineStr">
        <is>
          <t>Menthol</t>
        </is>
      </c>
      <c r="J25" s="185" t="inlineStr">
        <is>
          <t>3</t>
        </is>
      </c>
      <c r="K25" s="186" t="inlineStr">
        <is>
          <t>✅ คำตอบที่ถูกต้อง: ข้อ ค. Benzocaine (ยาชาลงท้ายด้วย -caine)
🎯 ทำไมข้อนี้ถึงถูก:
ข้อ ค. ถูกต้อง เพราะ Benzocaine (รวมถึง Lidocaine) เป็นยาชาเฉพาะที่กลุ่มเอสเทอร์/เอไมด์ ออกฤทธิ์ยับยั้ง Voltage-gated Sodium channels บนปลายประสาทรับความรู้สึกเจ็บปวดในช่องคอ ทำให้ระงับอาการเจ็บคอได้โดยตรงทันที
🔍 ข้ออื่นผิดเพราะอะไร:
• ข้อ ก. (Benzyl alcohol): ทำหน้าที่เป็น Preservative / Mild antiseptic และสารแต่งกลิ่น
• ข้อ ข. (Amylmetacresol): เป็นสารฆ่าเชื้อเฉพาะที่ (Antiseptic) ทำหน้าที่ทำลายผนังเซลล์ของเชื้อแบคทีเรียและไวรัสในลำคอร่วมกับ Dichlorobenzyl alcohol
• ข้อ ง. (Dichlorobenzyl alcohol): เป็นสารฆ่าเชื้อเฉพาะที่ (Antiseptic) ต้านเชื้อจุลชีพ
• ข้อ จ. (Menthol): ให้ความรู้สึกเย็นสดชื่น (Cooling sensation) และช่วยบรรเทาอาการระคายคอชั่วคราว</t>
        </is>
      </c>
      <c r="L25" s="186" t="n"/>
      <c r="M25" s="186" t="inlineStr">
        <is>
          <t>Preformulation &amp; GMP</t>
        </is>
      </c>
      <c r="N25" s="186" t="inlineStr">
        <is>
          <t>Good Manufacturing Practice</t>
        </is>
      </c>
      <c r="O25" s="185" t="inlineStr">
        <is>
          <t>Product</t>
        </is>
      </c>
      <c r="P25" s="186" t="inlineStr">
        <is>
          <t>ข้อสอบจริง Product ปี 2566 ข้อ 32</t>
        </is>
      </c>
      <c r="Q25" s="185" t="inlineStr">
        <is>
          <t>ข้อสอบจริง</t>
        </is>
      </c>
      <c r="R25" s="185" t="inlineStr">
        <is>
          <t>2566</t>
        </is>
      </c>
      <c r="S25" s="185" t="n"/>
    </row>
    <row r="26" ht="24" customHeight="1" s="49">
      <c r="A26" s="185" t="n">
        <v>24</v>
      </c>
      <c r="B26" s="186" t="n"/>
      <c r="C26" s="186" t="inlineStr">
        <is>
          <t>สำหรับการขึ้นทะเบียนตำรับยาในประเทศไทยตามแนวทาง ASEAN Guideline on Stability Study of Drug Product การทดสอบความคงตัวของยาในสภาวะเร่ง (Accelerated stability testing) ต้องดำเนินการที่สภาวะอุณหภูมิและความชื้นสัมพัทธ์ใด</t>
        </is>
      </c>
      <c r="D26" s="186" t="n"/>
      <c r="E26" s="186" t="inlineStr">
        <is>
          <t>25°C ± 2°C / 60% ± 5% RH</t>
        </is>
      </c>
      <c r="F26" s="186" t="inlineStr">
        <is>
          <t>30°C ± 2°C / 65% ± 5% RH</t>
        </is>
      </c>
      <c r="G26" s="186" t="inlineStr">
        <is>
          <t>30°C ± 2°C / 75% ± 5% RH</t>
        </is>
      </c>
      <c r="H26" s="186" t="inlineStr">
        <is>
          <t>40°C ± 2°C / 65% ± 5% RH</t>
        </is>
      </c>
      <c r="I26" s="186" t="inlineStr">
        <is>
          <t>40°C ± 2°C / 75% ± 5% RH</t>
        </is>
      </c>
      <c r="J26" s="185" t="inlineStr">
        <is>
          <t>5</t>
        </is>
      </c>
      <c r="K26" s="186" t="inlineStr">
        <is>
          <t>✅ คำตอบที่ถูกต้อง: ข้อ จ. 40°C ± 2°C / 75% ± 5% RH
🎯 ทำไมข้อนี้ถึงถูก:
ข้อ จ. ถูกต้อง เพราะตามเกณฑ์มาตรฐานสากล ICH Q1A(R2) และ ASEAN Stability Guideline สำหรับเขตภูมิอากาศ Zone IVb (ประเทศไทย) กำหนดสภาวะการทดสอบแบบเร่งมาตรฐานไว้ที่ อุณหภูมิ 40°C ± 2°C และความชื้นสัมพัทธ์ 75% ± 5% RH โดยเก็บตัวอย่างตรวจวิเคราะห์ที่ 0, 3, และ 6 เดือน
🔍 ข้ออื่นผิดเพราะอะไร:
• ข้อ ก. (25°C ± 2°C / 60% ± 5% RH): เป็นสภาวะ Long-term testing สำหรับเขตภูมิอากาศ Zone II
• ข้อ ข. (30°C ± 2°C / 65% ± 5% RH): เป็นสภาวะ Long-term testing สำหรับเขตภูมิอากาศ Zone IVa
• ข้อ ค. (30°C ± 2°C / 75% ± 5% RH): เป็นสภาวะการทดสอบระยะยาว (Long-term stability testing) สำหรับ Zone IVb ในประเทศไทย ไม่ใช่สภาวะเร่ง
• ข้อ ง. (40°C ± 2°C / 65% ± 5% RH): ไม่ใช่ค่าความชื้นสัมพัทธ์มาตรฐานของสภาวะเร่งในเกณฑ์ ICH/ASEAN</t>
        </is>
      </c>
      <c r="L26" s="186" t="n"/>
      <c r="M26" s="186" t="inlineStr">
        <is>
          <t>Preformulation &amp; GMP</t>
        </is>
      </c>
      <c r="N26" s="186" t="inlineStr">
        <is>
          <t>Stability testing</t>
        </is>
      </c>
      <c r="O26" s="185" t="inlineStr">
        <is>
          <t>Product</t>
        </is>
      </c>
      <c r="P26" s="186" t="inlineStr">
        <is>
          <t>ข้อสอบจริง Product ปี 2566 ข้อ 40</t>
        </is>
      </c>
      <c r="Q26" s="185" t="inlineStr">
        <is>
          <t>ข้อสอบจริง</t>
        </is>
      </c>
      <c r="R26" s="185" t="inlineStr">
        <is>
          <t>2566</t>
        </is>
      </c>
      <c r="S26" s="185" t="n"/>
    </row>
    <row r="27" ht="24" customHeight="1" s="49">
      <c r="A27" s="185" t="n">
        <v>25</v>
      </c>
      <c r="B27" s="186" t="n"/>
      <c r="C27" s="186" t="inlineStr">
        <is>
          <t>ตัวยาสำคัญชนิดหนึ่งมีความไวต่อแสง ความชื้น และความร้อนจากแรงเฉือนอย่างยิ่ง (Highly sensitive to light, moisture and shear heat) ในขั้นตอนการผสมผงแห้ง (Dry powder blending) ควรเลือกใช้เครื่องผสมประเภทใดจึงเหมาะสมที่สุด</t>
        </is>
      </c>
      <c r="D27" s="186" t="n"/>
      <c r="E27" s="186" t="inlineStr">
        <is>
          <t>High-shear granulator mixer</t>
        </is>
      </c>
      <c r="F27" s="186" t="inlineStr">
        <is>
          <t>Planetary mixer</t>
        </is>
      </c>
      <c r="G27" s="186" t="inlineStr">
        <is>
          <t>Cubic mixer (Bin blender / Cube mixer)</t>
        </is>
      </c>
      <c r="H27" s="186" t="inlineStr">
        <is>
          <t>Ribbon blender</t>
        </is>
      </c>
      <c r="I27" s="186" t="inlineStr">
        <is>
          <t>Fluidized bed processor</t>
        </is>
      </c>
      <c r="J27" s="185" t="inlineStr">
        <is>
          <t>3</t>
        </is>
      </c>
      <c r="K27" s="186" t="inlineStr">
        <is>
          <t>✅ คำตอบที่ถูกต้อง: ข้อ ค. Cubic mixer (Bin blender / Cube mixer)
🎯 ทำไมข้อนี้ถึงถูก:
ข้อ ค. ถูกต้อง เพราะ Cubic mixer / Container bin blender เป็นเครื่องผสมแบบ Tumbling mixer ที่ผสมด้วยการหมุนกลิ้งภาชนะปิด ไม่มีการใช้ใบพัดปั่นความเร็วสูง ทำให้ไม่เกิดความร้อนจากแรงเฉือน (Zero shear heating) และเป็นระบบปิดสนิท (Enclosed container) ที่ป้องกันแสงและความชื้นจากบรรยากาศภายนอกได้อย่างสมบูรณ์แบบ
🔍 ข้ออื่นผิดเพราะอะไร:
• ข้อ ก. (High-shear granulator mixer): ใช้ใบพัดหมุนด้วยความเร็วสูงมาก (Impeller &amp; Chopper) ทำให้เกิดแรงเฉือนและความร้อนสะสมสูงมาก ตัวยาที่ไวต่อความร้อนจะสลายตัวทันที
• ข้อ ข. (Planetary mixer): เป็นเครื่องผสมแบบกวนเปียกที่มีแรงเฉือนปานกลาง-สูง เกิดความร้อนและสัมผัสอากาศได้ง่าย
• ข้อ ง. (Ribbon blender): ใช้ใบพัดเกลียวริบบอนหมุนกวาดผงยา เกิดแรงเสียดทานและความร้อนสะสมตามผนังถัง
• ข้อ จ. (Fluidized bed processor): ใช้กระแสลมร้อนเป่าอนุภาคยาให้ลอยตัว มีการสัมผัสความร้อนและอากาศอย่างต่อเนื่อง</t>
        </is>
      </c>
      <c r="L27" s="186" t="n"/>
      <c r="M27" s="186" t="inlineStr">
        <is>
          <t>Preformulation &amp; GMP</t>
        </is>
      </c>
      <c r="N27" s="186" t="inlineStr">
        <is>
          <t>Good Manufacturing Practice</t>
        </is>
      </c>
      <c r="O27" s="185" t="inlineStr">
        <is>
          <t>Product</t>
        </is>
      </c>
      <c r="P27" s="186" t="inlineStr">
        <is>
          <t>ข้อสอบจริง Product ปี 2566 ข้อ 43</t>
        </is>
      </c>
      <c r="Q27" s="185" t="inlineStr">
        <is>
          <t>ข้อสอบจริง</t>
        </is>
      </c>
      <c r="R27" s="185" t="inlineStr">
        <is>
          <t>2566</t>
        </is>
      </c>
      <c r="S27" s="185" t="n"/>
    </row>
    <row r="28" ht="24" customHeight="1" s="49">
      <c r="A28" s="185" t="n">
        <v>26</v>
      </c>
      <c r="B28" s="186" t="n"/>
      <c r="C28" s="186" t="inlineStr">
        <is>
          <t>ในชื่อทางการค้าของสารช่วย Polyethylene glycol 400 (PEG 400) ตัวเลข "400" มีความหมายตรงกับข้อใดตามเกณฑ์เภสัชตำรับ</t>
        </is>
      </c>
      <c r="D28" s="186" t="n"/>
      <c r="E28" s="186" t="inlineStr">
        <is>
          <t>ค่าน้ำหนักโมเลกุลเฉลี่ยของพอลิเมอร์ (Average Molecular Weight: g/mol)</t>
        </is>
      </c>
      <c r="F28" s="186" t="inlineStr">
        <is>
          <t>จำนวนหน่วยมอนอเมอร์ (Monomer units) ในสายพอลิเมอร์</t>
        </is>
      </c>
      <c r="G28" s="186" t="inlineStr">
        <is>
          <t>ค่าความหนืดสัมบูรณ์ (Viscosity in centipoise)</t>
        </is>
      </c>
      <c r="H28" s="186" t="inlineStr">
        <is>
          <t>จุดหลอมเหลวของสาร (Melting point in Kelvin)</t>
        </is>
      </c>
      <c r="I28" s="186" t="inlineStr">
        <is>
          <t>ค่า Hydrophilic-Lipophilic Balance (HLB value)</t>
        </is>
      </c>
      <c r="J28" s="185" t="inlineStr">
        <is>
          <t>1</t>
        </is>
      </c>
      <c r="K28" s="186" t="inlineStr">
        <is>
          <t>✅ คำตอบที่ถูกต้อง: ข้อ ก. ค่าน้ำหนักโมเลกุลเฉลี่ยของพอลิเมอร์ (Average Molecular Weight: g/mol)
🎯 ทำไมข้อนี้ถึงถูก:
ข้อ ก. ถูกต้อง เพราะตัวเลขต่อท้าย PEG (เช่น PEG 400, PEG 1500, PEG 4000, PEG 6000) แสดงถึง "น้ำหนักโมเลกุลเฉลี่ย (Average Molecular Weight: MW)" ของสายพอลิเมอร์นั้นๆ โดย PEG ที่มี MW 200-600 จะมีสถานะเป็นของเหลวใสหนืด, MW 1000-1500 เป็นของแข็งกึ่งเหลวคล้ายขี้ผึ้ง (Semisolid) และ MW &gt;= 3000 ขึ้นไปจะมีสถานะเป็นของแข็งคล้ายขี้ผึ้งหรือเกล็ดแข็ง (Solid wax)
🔍 ข้ออื่นผิดเพราะอะไร:
• ข้อ ข. (จำนวนหน่วยมอนอเมอร์ ในสายพอลิเมอร์): ผิด เพราะ PEG 400 มีมอนอเมอร์ oxyethylene (MW ~44) ประมาณ 8-9 หน่วย ไม่ใช่ 400 หน่วย
• ข้อ ค. (ค่าความหนืดสัมบูรณ์): ผิด ความหนืดของ PEG 400 อยู่ที่ประมาณ 105-130 cSt ไม่ใช่ 400 cP
• ข้อ ง. (จุดหลอมเหลวของสาร): ผิด PEG 400 มีสถานะเป็นของเหลวที่อุณหภูมิห้อง (จุดเยือกแข็งประมาณ 4-8°C)
• ข้อ จ. (ค่า Hydrophilic-Lipophilic Balance (HLB value)): ผิด ค่า HLB ของ PEG อยู่ในช่วง 10-18 ไม่ใช่ 400</t>
        </is>
      </c>
      <c r="L28" s="186" t="n"/>
      <c r="M28" s="186" t="inlineStr">
        <is>
          <t>Preformulation &amp; GMP</t>
        </is>
      </c>
      <c r="N28" s="186" t="inlineStr">
        <is>
          <t>Good Manufacturing Practice</t>
        </is>
      </c>
      <c r="O28" s="185" t="inlineStr">
        <is>
          <t>Product</t>
        </is>
      </c>
      <c r="P28" s="186" t="inlineStr">
        <is>
          <t>ข้อสอบจริง Product ปี 2566 ข้อ 44</t>
        </is>
      </c>
      <c r="Q28" s="185" t="inlineStr">
        <is>
          <t>ข้อสอบจริง</t>
        </is>
      </c>
      <c r="R28" s="185" t="inlineStr">
        <is>
          <t>2566</t>
        </is>
      </c>
      <c r="S28" s="185" t="n"/>
    </row>
    <row r="29" ht="24" customHeight="1" s="49">
      <c r="A29" s="185" t="n">
        <v>27</v>
      </c>
      <c r="B29" s="186" t="n"/>
      <c r="C29" s="186" t="inlineStr">
        <is>
          <t>สารเคมี Ferrous sulfate (FeSO4) มีมวลโมเลกุล (MW) เท่ากับ 152 g/mol หากต้องการเตรียมสารละลาย FeSO4 ความเข้มข้น 0.2 Molar ปริมาตร 1 ลิตร จะต้องชั่ง FeSO4 หนักกี่กรัม</t>
        </is>
      </c>
      <c r="D29" s="186" t="n"/>
      <c r="E29" s="186" t="inlineStr">
        <is>
          <t>304 g</t>
        </is>
      </c>
      <c r="F29" s="186" t="inlineStr">
        <is>
          <t>152 g</t>
        </is>
      </c>
      <c r="G29" s="186" t="inlineStr">
        <is>
          <t>28.83 g</t>
        </is>
      </c>
      <c r="H29" s="186" t="inlineStr">
        <is>
          <t>30.4 g</t>
        </is>
      </c>
      <c r="I29" s="186" t="inlineStr">
        <is>
          <t>15.2 g</t>
        </is>
      </c>
      <c r="J29" s="185" t="inlineStr">
        <is>
          <t>4</t>
        </is>
      </c>
      <c r="K29" s="186" t="inlineStr">
        <is>
          <t>✅ คำตอบที่ถูกต้อง: ข้อ ง. 30.4 g
🎯 ทำไมข้อนี้ถึงถูก:
ข้อ ง. ถูกต้อง จากสูตรคำนวณ:
น้ำหนักสาร (g) = Molarity (mol/L) × Volume (L) × Molecular Weight (g/mol)
น้ำหนัก FeSO4 = 0.2 mol/L × 1 L × 152 g/mol = 30.4 g
🔍 ข้ออื่นผิดเพราะอะไร:
• ข้อ ก. (304 g): เป็นน้ำหนักสำหรับความเข้มข้น 2.0 M (คำนวณจุดทศนิยมผิด 10 เท่า)
• ข้อ ข. (152 g): เป็นน้ำหนักสำหรับความเข้มข้น 1.0 M
• ข้อ ค. (28.83 g): เป็นตัวเลขคำนวณที่ไม่ถูกต้อง
• ข้อ จ. (15.2 g): เป็นน้ำหนักสำหรับความเข้มข้น 0.1 M</t>
        </is>
      </c>
      <c r="L29" s="186" t="n"/>
      <c r="M29" s="186" t="inlineStr">
        <is>
          <t>Preformulation &amp; GMP</t>
        </is>
      </c>
      <c r="N29" s="186" t="inlineStr">
        <is>
          <t>Good Manufacturing Practice</t>
        </is>
      </c>
      <c r="O29" s="185" t="inlineStr">
        <is>
          <t>Product</t>
        </is>
      </c>
      <c r="P29" s="186" t="inlineStr">
        <is>
          <t>ข้อสอบจริง Product ปี 2563 ข้อ 4</t>
        </is>
      </c>
      <c r="Q29" s="185" t="inlineStr">
        <is>
          <t>ข้อสอบจริง</t>
        </is>
      </c>
      <c r="R29" s="185" t="inlineStr">
        <is>
          <t>2563</t>
        </is>
      </c>
      <c r="S29" s="185" t="n"/>
    </row>
    <row r="30" ht="24" customHeight="1" s="49">
      <c r="A30" s="185" t="n">
        <v>28</v>
      </c>
      <c r="B30" s="186" t="n"/>
      <c r="C30" s="186" t="inlineStr">
        <is>
          <t>ในการควบคุมคุณภาพวัตถุดิบตัวยาสำคัญ Risedronate sodium ตามข้อกำหนดเภสัชตำรับ USP หัวข้อการทดสอบใดจัดเป็นการทดสอบจำเพาะ (Specific Test) สำหรับควบคุมสภาวะการมีน้ำผลึกในโครงสร้างโมเลกุล (Hydrate state)</t>
        </is>
      </c>
      <c r="D30" s="186" t="n"/>
      <c r="E30" s="186" t="inlineStr">
        <is>
          <t>Identification test</t>
        </is>
      </c>
      <c r="F30" s="186" t="inlineStr">
        <is>
          <t>Assay</t>
        </is>
      </c>
      <c r="G30" s="186" t="inlineStr">
        <is>
          <t>Organic Impurity test</t>
        </is>
      </c>
      <c r="H30" s="186" t="inlineStr">
        <is>
          <t>Water determination (Karl Fischer Titration)</t>
        </is>
      </c>
      <c r="I30" s="186" t="inlineStr">
        <is>
          <t>pH of solution</t>
        </is>
      </c>
      <c r="J30" s="185" t="inlineStr">
        <is>
          <t>4</t>
        </is>
      </c>
      <c r="K30" s="186" t="inlineStr">
        <is>
          <t>✅ คำตอบที่ถูกต้อง: ข้อ ง. Water determination (Karl Fischer Titration)
🎯 ทำไมข้อนี้ถึงถูก:
ข้อ ง. ถูกต้อง เพราะตามข้อกำหนดเฉพาะใน Monograph ของ USP สำหรับ Risedronate Sodium กำหนดให้ต้องมีหัวข้อ "Water determination" โดยวิธี Karl Fischer Titration เป็น Specific test เพื่อควบคุมปริมาณน้ำผลึกให้อยู่ในช่วงมาตรฐานที่กำหนดอย่างเคร่งครัด (เช่น ระหว่าง 11.9% ถึง 13.9% สำหรับรูป Hemipentahydrate)
🔍 ข้ออื่นผิดเพราะอะไร:
• ข้อ ก. (Identification test): เป็นการทดสอบทั่วไป (Universal test) เพื่อยืนยันเอกลักษณ์โครงสร้างด้วย IR หรือ HPLC
• ข้อ ข. (Assay): เป็นการทดสอบทั่วไป (Universal test) เพื่อหาปริมาณความบริสุทธิ์ของตัวยา
• ข้อ ค. (Organic Impurity test): เป็นการทดสอบทั่วไป (Universal test) เพื่อควบคุมสารปนเปื้อน
• ข้อ จ. (pH of solution): เป็นการทดสอบสมบัติทางกายภาพทั่วไป</t>
        </is>
      </c>
      <c r="L30" s="186" t="n"/>
      <c r="M30" s="186" t="inlineStr">
        <is>
          <t>Preformulation &amp; GMP</t>
        </is>
      </c>
      <c r="N30" s="186" t="inlineStr">
        <is>
          <t>Good Manufacturing Practice</t>
        </is>
      </c>
      <c r="O30" s="185" t="inlineStr">
        <is>
          <t>Product</t>
        </is>
      </c>
      <c r="P30" s="186" t="inlineStr">
        <is>
          <t>ข้อสอบจริง Product ปี 2563 ข้อ 8</t>
        </is>
      </c>
      <c r="Q30" s="185" t="inlineStr">
        <is>
          <t>ข้อสอบจริง</t>
        </is>
      </c>
      <c r="R30" s="185" t="inlineStr">
        <is>
          <t>2563</t>
        </is>
      </c>
      <c r="S30" s="185" t="n"/>
    </row>
    <row r="31" ht="24" customHeight="1" s="49">
      <c r="A31" s="185" t="n">
        <v>29</v>
      </c>
      <c r="B31" s="186" t="n"/>
      <c r="C31" s="186" t="inlineStr">
        <is>
          <t>ในกระบวนการผลิตยาเม็ดเคลือบฟิล์ม Metformin hydrochloride หากพบปัญหาฟิล์มเคลือบแตกร้าว (Film cracking) บริเวณขอบและผิวหน้าของเม็ดยา สาเหตุที่เป็นไปได้มากที่สุดในสูตรน้ำยาเคลือบคือข้อใด</t>
        </is>
      </c>
      <c r="D31" s="186" t="n"/>
      <c r="E31" s="186" t="inlineStr">
        <is>
          <t>ปริมาณสารเพิ่มความยืดหยุ่น (Plasticizer) ในสูตรน้ำยาเคลือบน้อยเกินไป</t>
        </is>
      </c>
      <c r="F31" s="186" t="inlineStr">
        <is>
          <t>อุณหภูมิของลมร้อนในหม้อเคลือบต่ำเกินไป</t>
        </is>
      </c>
      <c r="G31" s="186" t="inlineStr">
        <is>
          <t>ความเร็วในการหมุนของหม้อเคลือบ (Pan speed) เร็วเกินไป</t>
        </is>
      </c>
      <c r="H31" s="186" t="inlineStr">
        <is>
          <t>อัตราการพ่นน้ำยาเคลือบ (Spray rate) ช้าเกินไป</t>
        </is>
      </c>
      <c r="I31" s="186" t="inlineStr">
        <is>
          <t>ความหนืดของน้ำยาเคลือบสูงเกินไป</t>
        </is>
      </c>
      <c r="J31" s="185" t="inlineStr">
        <is>
          <t>1</t>
        </is>
      </c>
      <c r="K31" s="186" t="inlineStr">
        <is>
          <t>✅ คำตอบที่ถูกต้อง: ข้อ ก. ปริมาณสารเพิ่มความยืดหยุ่น (Plasticizer) ในสูตรน้ำยาเคลือบน้อยเกินไป
🎯 ทำไมข้อนี้ถึงถูก:
ข้อ ก. ถูกต้อง เพราะ Plasticizer (เช่น PEG, Propylene glycol, Triethyl citrate) ทำหน้าที่แทรกระหว่างสายพอลิเมอร์ ลดแรงดึงดูดระหว่างสายพอลิเมอร์ และลดค่าโมดูลัสความยืดหยุ่น หากในสูตรมีปริมาณ Plasticizer ต่ำเกินไป ฟิล์มจะมีความเปราะสูง (Brittle film) ไม่สามารถทนต่อแรงเค้นและการขยายตัว/หดตัวของแกนเม็ดยา (Core tablet expansion) ได้ ทำให้ฟิล์มเกิดการแตกร้าว (Cracking) ตามขอบและผิวหน้า
🔍 ข้ออื่นผิดเพราะอะไร:
• ข้อ ข. (อุณหภูมิต่ำเกินไป): มักทำให้ฟิล์มแห้งช้าและเกิดปัญหาเม็ดยาติดกัน (Sticking / Twinning) ไม่ใช่สาเหตุหลักของ Cracking
• ข้อ ค. (หมุนหม้อเร็วเกินไป): อาจทำให้ขอบเม็ดยาสึกกร่อน (Edge chipping) หรือผิวฟิล์มถลอก (Attrition)
• ข้อ ง. (พ่นน้ำยาเคลือบช้าเกินไป): ทำให้การเคลือบใช้เวลานานขึ้น แต่ไม่ทำให้ฟิล์มเปราะแตก
• ข้อ จ. (น้ำยาเคลือบหนืดเกินไป): ทำให้ละอองสเปรย์กระจายตัวไม่ดี เกิดผิวขรุขระแบบเปลือกส้ม (Orange peel)</t>
        </is>
      </c>
      <c r="L31" s="186" t="n"/>
      <c r="M31" s="186" t="inlineStr">
        <is>
          <t>Preformulation &amp; GMP</t>
        </is>
      </c>
      <c r="N31" s="186" t="inlineStr">
        <is>
          <t>Good Manufacturing Practice</t>
        </is>
      </c>
      <c r="O31" s="185" t="inlineStr">
        <is>
          <t>Product</t>
        </is>
      </c>
      <c r="P31" s="186" t="inlineStr">
        <is>
          <t>ข้อสอบจริง Product ปี 2563 ข้อ 17</t>
        </is>
      </c>
      <c r="Q31" s="185" t="inlineStr">
        <is>
          <t>ข้อสอบจริง</t>
        </is>
      </c>
      <c r="R31" s="185" t="inlineStr">
        <is>
          <t>2563</t>
        </is>
      </c>
      <c r="S31" s="185" t="n"/>
    </row>
    <row r="32" ht="24" customHeight="1" s="49">
      <c r="A32" s="185" t="n">
        <v>30</v>
      </c>
      <c r="B32" s="186" t="n"/>
      <c r="C32" s="186" t="inlineStr">
        <is>
          <t>ในการเคลือบฟิล์มยาเม็ดที่มีรอยบากและโลโก้ตัวอักษรนูน หากพบปัญหาฟิล์มเคลือบตึงขึงข้ามร่องตัวอักษรจนมองไม่เห็นข้อความ (Bridging of logo) จะมีแนวทางในการปรับปรุงกระบวนการและสูตรตำรับอย่างไร</t>
        </is>
      </c>
      <c r="D32" s="186" t="n"/>
      <c r="E32" s="186" t="inlineStr">
        <is>
          <t>เพิ่มปริมาณ Talcum ในน้ำยาเคลือบ</t>
        </is>
      </c>
      <c r="F32" s="186" t="inlineStr">
        <is>
          <t>ปรับแต่งแบบหัวสากให้ปั๊มร่องตัวอักษรให้ลึกและชันขึ้น</t>
        </is>
      </c>
      <c r="G32" s="186" t="inlineStr">
        <is>
          <t>เพิ่มปริมาณสารเพิ่มความยืดหยุ่น (Plasticizer) ในสูตรน้ำยาเคลือบ</t>
        </is>
      </c>
      <c r="H32" s="186" t="inlineStr">
        <is>
          <t>เพิ่มปริมาณสารทึบแสง Opacifier (Titanium dioxide)</t>
        </is>
      </c>
      <c r="I32" s="186" t="inlineStr">
        <is>
          <t>เพิ่มอุณหภูมิของหม้อเคลือบให้สูงขึ้นอย่างมาก</t>
        </is>
      </c>
      <c r="J32" s="185" t="inlineStr">
        <is>
          <t>3</t>
        </is>
      </c>
      <c r="K32" s="186" t="inlineStr">
        <is>
          <t>✅ คำตอบที่ถูกต้อง: ข้อ ค. เพิ่มปริมาณสารเพิ่มความยืดหยุ่น (Plasticizer) ในสูตรน้ำยาเคลือบ
🎯 ทำไมข้อนี้ถึงถูก:
ข้อ ค. ถูกต้อง เพราะการเพิ่มปริมาณ Plasticizer จะช่วยลดค่าความเค้นภายใน (Internal stress) ของฟิล์ม เพิ่มความยืดหยุ่นและความเหนียว (Film flexibility &amp; elongation) ทำให้ฟิล์มสามารถแนบตัวสนิทไปตามร่องและรายละเอียดของตัวอักษรบนหน้าเม็ดยาได้อย่างสมบูรณ์
🔍 ข้ออื่นผิดเพราะอะไร:
• ข้อ ก. (เพิ่ม Talcum): Talcum ทำหน้าที่เป็น Anti-tacking agent ไม่ได้ช่วยลดแรงเค้นภายในฟิล์ม
• ข้อ ข. (ปั๊มร่องตัวอักษรให้ลึกขึ้น): จะยิ่งทำให้เกิด Bridging รุนแรงขึ้นเพราะฟิล์มต้องขึงข้ามร่องที่ลึกและชันกว่าเดิม
• ข้อ ง. (เพิ่ม Opacifier): Titanium dioxide ปรับความทึบแสง ไม่ส่งผลต่อความยืดหยุ่นของฟิล์ม
• ข้อ จ. (เพิ่มอุณหภูมิหม้อเคลือบสูงขึ้น): จะทำให้น้ำยาแห้งเร็วและฟิล์มหดตัวเร็วขึ้น ยิ่งเพิ่มปัญหา Bridging</t>
        </is>
      </c>
      <c r="L32" s="186" t="n"/>
      <c r="M32" s="186" t="inlineStr">
        <is>
          <t>Preformulation &amp; GMP</t>
        </is>
      </c>
      <c r="N32" s="186" t="inlineStr">
        <is>
          <t>Good Manufacturing Practice</t>
        </is>
      </c>
      <c r="O32" s="185" t="inlineStr">
        <is>
          <t>Product</t>
        </is>
      </c>
      <c r="P32" s="186" t="inlineStr">
        <is>
          <t>ข้อสอบจริง Product ปี 2563 ข้อ 31</t>
        </is>
      </c>
      <c r="Q32" s="185" t="inlineStr">
        <is>
          <t>ข้อสอบจริง</t>
        </is>
      </c>
      <c r="R32" s="185" t="inlineStr">
        <is>
          <t>2563</t>
        </is>
      </c>
      <c r="S32" s="185" t="n"/>
    </row>
    <row r="33" ht="24" customHeight="1" s="49">
      <c r="A33" s="185" t="n">
        <v>31</v>
      </c>
      <c r="B33" s="186" t="n"/>
      <c r="C33" s="186" t="inlineStr">
        <is>
          <t>รูปแบบกราฟระดับความเข้มข้นของยานิโคตินในกระแสเลือดเทียบกับเวลา (Plasma concentration-time profile) ของการบริหารยาด้วยหมากฝรั่งนิโคติน Nicotine gum 2 mg จำนวน 1 ชิ้น เปรียบเทียบกับ แผ่นแปะส่งผ่านทางผิวหนัง Nicotine transdermal patch 21 mg จำนวน 1 แผ่น มีลักษณะอย่างไรตามลำดับ</t>
        </is>
      </c>
      <c r="D33" s="186" t="inlineStr">
        <is>
          <t>[แนบรูป: ข้อสอบ Product ปี 2563 รหัสรูปภาพ image99]</t>
        </is>
      </c>
      <c r="E33" s="186" t="inlineStr">
        <is>
          <t>กราฟระดับยาเพิ่มขึ้นช้าๆ คงที่ตลอด 24 ชั่วโมง ทั้งสองรูปแบบ</t>
        </is>
      </c>
      <c r="F33" s="186" t="inlineStr">
        <is>
          <t>Nicotine gum ให้ระดับยาคงที่เรียบสม่ำเสมอ ส่วน Nicotine patch ให้ระดับยาพุ่งสูงเป็นยอดแหลมสลับขึ้นลง</t>
        </is>
      </c>
      <c r="G33" s="186" t="inlineStr">
        <is>
          <t>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t>
        </is>
      </c>
      <c r="H33" s="186" t="inlineStr">
        <is>
          <t>ระดับยาของทั้งสองรูปแบบไม่สามารถตรวจวัดได้ในกระแสเลือด</t>
        </is>
      </c>
      <c r="I33" s="186" t="inlineStr">
        <is>
          <t>Nicotine gum มีระยะเวลาออกฤทธิ์ยาวนานกว่า Nicotine patch</t>
        </is>
      </c>
      <c r="J33" s="185" t="inlineStr">
        <is>
          <t>3</t>
        </is>
      </c>
      <c r="K33" s="186" t="inlineStr">
        <is>
          <t>✅ คำตอบที่ถูกต้อง: ข้อ ค. 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
🎯 ทำไมข้อนี้ถึงถูก:
ข้อ ค. ถูกต้อง เพราะ Nicotine chewing gum (ชนิดออกฤทธิ์เร็ว / Fast-acting NRT) ยาจะถูกดูดซึมผ่านเยื่อบุช่องปากอย่างรวดเร็วขณะเคี้ยว ทำให้ระดับยาในเลือดพุ่งขึ้นสู่จุดสูงสุด (Tmax) ภายใน 15-30 นาที เกิดเป็นกราฟยอดแหลม (Peak) เลียนแบบการสูบบุหรี่เพื่อระงับความอยากยากะทันหัน ขณะที่ Nicotine transdermal patch (ชนิดออกฤทธิ์ยาว / Long-acting NRT) ควบคุมการปลดปล่อยยาผ่านผิวหนังด้วยอัตราเร็วคงที่แบบลำดับศูนย์ (Zero-order release) ทำให้ระดับยาในเลือดคงที่สม่ำเสมอเป็นเส้นตรงราบตลอด 16-24 ชั่วโมง (Sustained baseline plateau)
🔍 ข้ออื่นผิดเพราะอะไร:
• ข้อ ก. (เพิ่มช้าๆ คงที่ทั้งสองรูปแบบ): ผิด เพราะหมากฝรั่งดูดซึมเร็วเกิด Peak ชัดเจน
• ข้อ ข. (ระบุคุณสมบัติสลับกัน): ผิด เพราะ Gum ให้ Peak ส่วน Patch ให้ Plateau
• ข้อ ง. (ตรวจวัดไม่ได้): ผิด NRT ทั้งสองรูปแบบให้ระดับยาในพลาสมาที่ตรวจวัดได้อย่างแม่นยำ
• ข้อ จ. (Gum ออกฤทธิ์ยาวนานกว่า Patch): ผิด Patch มีระยะเวลาออกฤทธิ์ 16-24 ชั่วโมง ขณะที่ Gum ออกฤทธิ์สั้นเพียง 1-2 ชั่วโมง</t>
        </is>
      </c>
      <c r="L33" s="186" t="n"/>
      <c r="M33" s="186" t="inlineStr">
        <is>
          <t>Preformulation &amp; GMP</t>
        </is>
      </c>
      <c r="N33" s="186" t="inlineStr">
        <is>
          <t>Good Manufacturing Practice</t>
        </is>
      </c>
      <c r="O33" s="185" t="inlineStr">
        <is>
          <t>Product</t>
        </is>
      </c>
      <c r="P33" s="186" t="inlineStr">
        <is>
          <t>ข้อสอบจริง Product ปี 2563 ข้อ 35</t>
        </is>
      </c>
      <c r="Q33" s="185" t="inlineStr">
        <is>
          <t>ข้อสอบจริง</t>
        </is>
      </c>
      <c r="R33" s="185" t="inlineStr">
        <is>
          <t>2563</t>
        </is>
      </c>
      <c r="S33" s="185" t="n"/>
    </row>
    <row r="34" ht="24" customHeight="1" s="49">
      <c r="A34" s="185" t="n">
        <v>32</v>
      </c>
      <c r="B34" s="186" t="n"/>
      <c r="C34" s="186" t="inlineStr">
        <is>
          <t>ระบบนำส่งยาชนิดควบคุมด้วยแรงดันออสโมติก (Osmotic-controlled Drug Delivery System: OROS / Push-Pull Osmotic Pump) มีคุณสมบัติเด่นในข้อใด</t>
        </is>
      </c>
      <c r="D34" s="186" t="n"/>
      <c r="E34" s="186" t="inlineStr">
        <is>
          <t>ปลดปล่อยตัวยาสำคัญด้วยอัตราเร็วคงที่ตามจลนศาสตร์ลำดับศูนย์ (Zero-order drug release)</t>
        </is>
      </c>
      <c r="F34" s="186" t="inlineStr">
        <is>
          <t>กระบวนการผลิตมีต้นทุนต่ำกว่าการผลิตยาเม็ดธรรมดาทั่วไป</t>
        </is>
      </c>
      <c r="G34" s="186" t="inlineStr">
        <is>
          <t>โครงสร้างเม็ดยาทั้งหมดสามารถย่อยสลายและละลายหมดสิ้นในร่างกาย</t>
        </is>
      </c>
      <c r="H34" s="186" t="inlineStr">
        <is>
          <t>สามารถบรรจุตัวยาสำคัญในปริมาณสูงมาก (&gt;1,000 mg) ได้อย่างสะดวก</t>
        </is>
      </c>
      <c r="I34" s="186" t="inlineStr">
        <is>
          <t>อัตราการปลดปล่อยยาขึ้นอยู่กับค่าความเป็นกรด-ด่าง (pH) และการบีบตัวของทางเดินอาหาร</t>
        </is>
      </c>
      <c r="J34" s="185" t="inlineStr">
        <is>
          <t>1</t>
        </is>
      </c>
      <c r="K34" s="186" t="inlineStr">
        <is>
          <t>✅ คำตอบที่ถูกต้อง: ข้อ ก. ปลดปล่อยตัวยาสำคัญด้วยอัตราเร็วคงที่ตามจลนศาสตร์ลำดับศูนย์ (Zero-order drug release)
🎯 ทำไมข้อนี้ถึงถูก:
ข้อ ก. ถูกต้อง เพราะเมื่อน้ำจากทางเดินอาหารซึมผ่านเยื่อ semipermeable membrane เข้าสู่แกนยาด้วยแรงดันออสโมติก จะดันให้ตัวยาสำคัญถูกขับออกจากรูเจาะเลเซอร์ด้วยอัตราเร็วคงที่สมบูรณ์ตาม "จลนศาสตร์ลำดับศูนย์ (Zero-order release rate)" โดยอัตราการปล่อยยานี้เป็นอิสระอย่างสิ้นเชิงจากค่า pH ของทางเดินอาหาร, เอนไซม์ย่อยอาหาร, และการบีบตัวของลำไส้ (GI motility)
🔍 ข้ออื่นผิดเพราะอะไร:
• ข้อ ข. (ต้นทุนต่ำกว่ายาเม็ดธรรมดา): ผิด ระบบ OROS มีความซับซ้อนสูง ต้องใช้เทคโนโลยีเจาะรูด้วยเลเซอร์และเยื่อพิเศษ ทำให้ต้นทุนการผลิตสูงกว่า
• ข้อ ค. (ย่อยสลายหมดสิ้นในร่างกาย): ผิด เปลือก semipermeable membrane ไม่ย่อยสลายและไม่ละลายในทางเดินอาหาร จะถูกขับถ่ายออกมาทางอุจจาระในลักษณะเม็ดยาเปล่า (Ghost tablet / Ghost matrix)
• ข้อ ง. (บรรจุตัวยาได้สูงมาก (&gt;1,000 mg)): ผิด มีข้อจำกัดเรื่องขนาดเม็ดยา ไม่สามารถบรรจุตัวยาปริมาณสูงเกินไปได้
• ข้อ จ. (ขึ้นอยู่กับ pH และการบีบตัว): ผิด จุดเด่นของ OROS คืออัตราการปล่อยยาไม่ขึ้นกับ pH หรือสภาวะทางเดินอาหาร</t>
        </is>
      </c>
      <c r="L34" s="186" t="n"/>
      <c r="M34" s="186" t="inlineStr">
        <is>
          <t>Preformulation &amp; GMP</t>
        </is>
      </c>
      <c r="N34" s="186" t="inlineStr">
        <is>
          <t>Good Manufacturing Practice</t>
        </is>
      </c>
      <c r="O34" s="185" t="inlineStr">
        <is>
          <t>Product</t>
        </is>
      </c>
      <c r="P34" s="186" t="inlineStr">
        <is>
          <t>ข้อสอบจริง Product ปี 2563 ข้อ 37</t>
        </is>
      </c>
      <c r="Q34" s="185" t="inlineStr">
        <is>
          <t>ข้อสอบจริง</t>
        </is>
      </c>
      <c r="R34" s="185" t="inlineStr">
        <is>
          <t>2563</t>
        </is>
      </c>
      <c r="S34" s="185" t="n"/>
    </row>
    <row r="35" ht="24" customHeight="1" s="49">
      <c r="A35" s="185" t="n">
        <v>33</v>
      </c>
      <c r="B35" s="186" t="n"/>
      <c r="C35" s="186" t="inlineStr">
        <is>
          <t>ในการผลิตวัคซีนไข้เลือดออกเดงกีชนิดเชื้อเป็นอ่อนฤทธิ์ (Live-attenuated Dengue vaccine) ด้วยกระบวนการทำแห้งแบบแช่เยือกแข็ง (Lyophilization / Freeze-drying) สารในข้อใดทำหน้าที่เป็นสารช่วยคงสภาพ (Stabilizer / Lyoprotectant) เพื่อปกป้องโครงสร้างแอนติเจนของไวรัสไม่ให้เสื่อมสภาพ</t>
        </is>
      </c>
      <c r="D35" s="186" t="n"/>
      <c r="E35" s="186" t="inlineStr">
        <is>
          <t>Aluminium hydroxide</t>
        </is>
      </c>
      <c r="F35" s="186" t="inlineStr">
        <is>
          <t>Beta-propiolactone</t>
        </is>
      </c>
      <c r="G35" s="186" t="inlineStr">
        <is>
          <t>Thimerosal</t>
        </is>
      </c>
      <c r="H35" s="186" t="inlineStr">
        <is>
          <t>Neomycin</t>
        </is>
      </c>
      <c r="I35" s="186" t="inlineStr">
        <is>
          <t>Magnesium sulfate / Magnesium salt (รวมถึง Sugars: Trehalose / Sucrose)</t>
        </is>
      </c>
      <c r="J35" s="185" t="inlineStr">
        <is>
          <t>5</t>
        </is>
      </c>
      <c r="K35" s="186" t="inlineStr">
        <is>
          <t>✅ คำตอบที่ถูกต้อง: ข้อ จ. Magnesium sulfate / Magnesium salt (รวมถึง Sugars: Trehalose / Sucrose)
🎯 ทำไมข้อนี้ถึงถูก:
ข้อ จ. ถูกต้อง เพราะเกลือแมกนีเซียม (เช่น MgSO4 / MgCl2) รวมถึงน้ำตาลซูโครส ทรีฮาโลส และกรดอะมิโน ทำหน้าที่เป็น Stabilizer / Lyoprotectant เข้าไปจับและรักษาสภาพความคงตัวของโครงสร้างแคปซิดและโปรตีนเปลือกหุ้มไวรัสเดงกีระหว่างขั้นตอนการแช่แข็งและการระเหิดแห้งสูญญากาศ
🔍 ข้ออื่นผิดเพราะอะไร:
• ข้อ ก. (Aluminium hydroxide): เป็นสารกระตุ้นภูมิคุ้มกัน (Adjuvant) ซึ่งใช้เฉพาะในวัคซีนชนิดเชื้อตายหรือซับยูนิต ห้ามใช้ในวัคซีนเชื้อเป็นเพราะอาจทำลายเชื้อไวรัส
• ข้อ ข. (Beta-propiolactone): เป็นสารฆ่าเชื้อ/ทำลายฤทธิ์ไวรัส (Inactivating agent) สำหรับผลิตวัคซีนเชื้อตาย (Inactivated vaccine) เช่น วัคซีนพิษสุนัขบ้า
• ข้อ ค. (Thimerosal): เป็นสารกันเสียต้านจุลชีพกลุ่มปรอทอินทรีย์ (Preservative) สำหรับวัคซีนเชื้อตายชนิด Multi-dose
• ข้อ ง. (Neomycin): เป็นยาปฏิชีวนะที่เติมเพื่อป้องกันแบคทีเรียปนเปื้อนในกระบวนการเพาะเลี้ยงเซลล์ ไม่ใช่สารคงสภาพแอนติเจน</t>
        </is>
      </c>
      <c r="L35" s="186" t="n"/>
      <c r="M35" s="186" t="inlineStr">
        <is>
          <t>Preformulation &amp; GMP</t>
        </is>
      </c>
      <c r="N35" s="186" t="inlineStr">
        <is>
          <t>Good Manufacturing Practice</t>
        </is>
      </c>
      <c r="O35" s="185" t="inlineStr">
        <is>
          <t>Product</t>
        </is>
      </c>
      <c r="P35" s="186" t="inlineStr">
        <is>
          <t>ข้อสอบจริง Product ปี 2563 ข้อ 65</t>
        </is>
      </c>
      <c r="Q35" s="185" t="inlineStr">
        <is>
          <t>ข้อสอบจริง</t>
        </is>
      </c>
      <c r="R35" s="185" t="inlineStr">
        <is>
          <t>2563</t>
        </is>
      </c>
      <c r="S35" s="185" t="n"/>
    </row>
    <row r="36" ht="24" customHeight="1" s="49">
      <c r="A36" s="185" t="n">
        <v>34</v>
      </c>
      <c r="B36" s="186" t="n"/>
      <c r="C36" s="186" t="inlineStr">
        <is>
          <t>ตัวยาสำคัญที่มีคุณสมบัติเหมาะสมในการนำมาพัฒนาเป็นยาในรูปแบบควบคุมการปลดปล่อย (Controlled-release / Extended-release dosage forms) ควรมีคุณสมบัติทางเคมีกายภาพและเภสัชจลนศาสตร์ตรงกับข้อใด</t>
        </is>
      </c>
      <c r="D36" s="186" t="n"/>
      <c r="E36" s="186" t="inlineStr">
        <is>
          <t>ตัวยามีความสามารถในการละลายน้ำได้ปานกลาง และดูดซึมได้ดีตลอดทางเดินอาหาร</t>
        </is>
      </c>
      <c r="F36" s="186" t="inlineStr">
        <is>
          <t>ตัวยามีค่าครึ่งชีวิตของการขจัดยายาวนานมาก (t1/2 &gt; 24 ชั่วโมง)</t>
        </is>
      </c>
      <c r="G36" s="186" t="inlineStr">
        <is>
          <t>ตัวยามีช่วงการรักษาที่แคบมาก (Very narrow therapeutic index)</t>
        </is>
      </c>
      <c r="H36" s="186" t="inlineStr">
        <is>
          <t>ตัวยาสลายตัวได้ง่ายและรวดเร็วในสภาวะกรดของกระเพาะอาหาร</t>
        </is>
      </c>
      <c r="I36" s="186" t="inlineStr">
        <is>
          <t>ตัวยามีโมเลกุลขนาดใหญ่มากและมีค่าการดูดซึมต่ำมาก</t>
        </is>
      </c>
      <c r="J36" s="185" t="inlineStr">
        <is>
          <t>1</t>
        </is>
      </c>
      <c r="K36" s="186" t="inlineStr">
        <is>
          <t>✅ คำตอบที่ถูกต้อง: ข้อ ก. ตัวยามีความสามารถในการละลายน้ำได้ปานกลาง และดูดซึมได้ดีตลอดทางเดินอาหาร
🎯 ทำไมข้อนี้ถึงถูก:
ข้อ ก. ถูกต้อง เพราะตัวยาที่เหมาะสมต้องมีคุณสมบัติการละลายน้ำได้ปานกลาง (Moderate water solubility: 0.1-10 mg/mL) เพื่อให้สามารถควบคุมอัตราการละลายและการแพร่ผ่านเมทริกซ์ได้สม่ำเสมอ และต้องสามารถดูดซึมได้ตลอดความยาวของทางเดินอาหาร (Uniform absorption throughout GI tract)
🔍 ข้ออื่นผิดเพราะอะไร:
• ข้อ ข. (มีค่าครึ่งชีวิตยาวนานมาก (t1/2 &gt; 24 ชั่วโมง)): ยาที่มี t1/2 ยาวมากอยู่แล้ว สามารถบริหารยาเพียงวันละครั้งได้ตามธรรมชาติ ไม่มีความจำเป็นต้องพัฒนาเป็น Controlled-release (ยาที่เหมาะสำหรับ CR ควรมี t1/2 สั้น-ปานกลาง ระหว่าง 2-8 ชั่วโมง)
• ข้อ ค. (มีช่วงการรักษาแคบมาก): ยาที่มี Narrow therapeutic index (เช่น Digoxin, Warfarin) มีความเสี่ยงสูงมากหากเกิดปัญหาปลดปล่อยยาทันทีทั้งหมด (Dose dumping) จนเกิดพิษถึงชีวิต
• ข้อ ง. (สลายตัวง่ายในกรด): ยาที่สลายตัวในกรดควรทำเป็น Enteric-coated มากกว่า CR
• ข้อ จ. (โมเลกุลใหญ่ ดูดซึมต่ำ): ไม่เหมาะกับการนำส่งแบบ CR ทางปาก</t>
        </is>
      </c>
      <c r="L36" s="186" t="n"/>
      <c r="M36" s="186" t="inlineStr">
        <is>
          <t>Preformulation &amp; GMP</t>
        </is>
      </c>
      <c r="N36" s="186" t="inlineStr">
        <is>
          <t>Good Manufacturing Practice</t>
        </is>
      </c>
      <c r="O36" s="185" t="inlineStr">
        <is>
          <t>Product</t>
        </is>
      </c>
      <c r="P36" s="186" t="inlineStr">
        <is>
          <t>ข้อสอบจริง Product ปี 2561 ข้อ 3</t>
        </is>
      </c>
      <c r="Q36" s="185" t="inlineStr">
        <is>
          <t>ข้อสอบจริง</t>
        </is>
      </c>
      <c r="R36" s="185" t="inlineStr">
        <is>
          <t>2561</t>
        </is>
      </c>
      <c r="S36" s="185" t="n"/>
    </row>
    <row r="37" ht="24" customHeight="1" s="49">
      <c r="A37" s="185" t="n">
        <v>35</v>
      </c>
      <c r="B37" s="186" t="n"/>
      <c r="C37" s="186" t="inlineStr">
        <is>
          <t>ในสูตรน้ำยาเคลือบฟิล์มยาเม็ด Ferrous sulfate ข้อใดต่อไปนี้ระบุหน้าที่ของสารช่วยในสูตรตำรับได้อย่างถูกต้องตามหลักวิชาชีพเภสัชกรรม</t>
        </is>
      </c>
      <c r="D37" s="186" t="n"/>
      <c r="E37" s="186" t="inlineStr">
        <is>
          <t>Talcum ทำหน้าที่เป็นสารก่อฟิล์มหลัก (Film former)</t>
        </is>
      </c>
      <c r="F37" s="186" t="inlineStr">
        <is>
          <t>Ethyl alcohol ทำหน้าที่เป็นสารต้านออกซิเดชัน (Antioxidant)</t>
        </is>
      </c>
      <c r="G37" s="186" t="inlineStr">
        <is>
          <t>Propylene glycol ทำหน้าที่เป็นสารเพิ่มความยืดหยุ่นของฟิล์ม (Plasticizer)</t>
        </is>
      </c>
      <c r="H37" s="186" t="inlineStr">
        <is>
          <t>Titanium dioxide ทำหน้าที่เป็นสารก่อฟิล์มหลัก (Film former)</t>
        </is>
      </c>
      <c r="I37" s="186" t="inlineStr">
        <is>
          <t>Hydroxypropyl methylcellulose (HPMC) ทำหน้าที่เป็นสารทึบแสง (Opacifier)</t>
        </is>
      </c>
      <c r="J37" s="185" t="inlineStr">
        <is>
          <t>3</t>
        </is>
      </c>
      <c r="K37" s="186" t="inlineStr">
        <is>
          <t>✅ คำตอบที่ถูกต้อง: ข้อ ค. Propylene glycol ทำหน้าที่เป็นสารเพิ่มความยืดหยุ่นของฟิล์ม (Plasticizer)
🎯 ทำไมข้อนี้ถึงถูก:
ข้อ ค. ถูกต้อง เพราะ Propylene glycol (รวมถึง PEG 400, Glycerin, Triethyl citrate) ทำหน้าที่เป็น "Plasticizer (สารเพิ่มความยืดหยุ่น)" เข้าไปแทรกระหว่างสายพอลิเมอร์ ลดอุณหภูมิการเปลี่ยนสถานะคล้ายแก้ว (Glass transition temperature: Tg) และลดความเปราะ ช่วยให้ฟิล์มเหนียว ยืดหยุ่น และไม่แตกร้าว
🔍 ข้ออื่นผิดเพราะอะไร:
• ข้อ ก. (Talcum เป็นสารก่อฟิล์มหลัก): ผิด Talcum ทำหน้าที่เป็น Anti-tacking agent (สารกันติดเหนียว) และ Glidant
• ข้อ ข. (Ethyl alcohol เป็น Antioxidant): ผิด Ethyl alcohol ทำหน้าที่เป็น Solvent / Vehicle (ตัวทำละลายอินทรีย์ที่ระเหยง่าย)
• ข้อ ง. (Titanium dioxide เป็นสารก่อฟิล์ม): ผิด Titanium dioxide (TiO2) ทำหน้าที่เป็น Opacifier (สารทึบแสง) และ White pigment
• ข้อ จ. (HPMC เป็นสารทึบแสง): ผิด HPMC (Hypromellose) ทำหน้าที่เป็น Film-forming polymer (สารก่อฟิล์มหลัก)</t>
        </is>
      </c>
      <c r="L37" s="186" t="n"/>
      <c r="M37" s="186" t="inlineStr">
        <is>
          <t>Preformulation &amp; GMP</t>
        </is>
      </c>
      <c r="N37" s="186" t="inlineStr">
        <is>
          <t>Good Manufacturing Practice</t>
        </is>
      </c>
      <c r="O37" s="185" t="inlineStr">
        <is>
          <t>Product</t>
        </is>
      </c>
      <c r="P37" s="186" t="inlineStr">
        <is>
          <t>ข้อสอบจริง Product ปี 2561 ข้อ 4</t>
        </is>
      </c>
      <c r="Q37" s="185" t="inlineStr">
        <is>
          <t>ข้อสอบจริง</t>
        </is>
      </c>
      <c r="R37" s="185" t="inlineStr">
        <is>
          <t>2561</t>
        </is>
      </c>
      <c r="S37" s="185" t="n"/>
    </row>
    <row r="38" ht="24" customHeight="1" s="49">
      <c r="A38" s="185" t="n">
        <v>36</v>
      </c>
      <c r="B38" s="186" t="n"/>
      <c r="C38" s="186" t="inlineStr">
        <is>
          <t>ระบบนำส่งยาชนิดเมทริกซ์ชนิดไม่ละลายน้ำ (Insoluble / Inert matrix system) มีจลนศาสตร์และรูปแบบการปลดปล่อยตัวยาสำคัญสอดคล้องกับแบบจำลองและจลนศาสตร์ในข้อใด</t>
        </is>
      </c>
      <c r="D38" s="186" t="n"/>
      <c r="E38" s="186" t="inlineStr">
        <is>
          <t>Higuchi model (Pseudo-first order / Square-root of time kinetics: Q ∝ t^0.5)</t>
        </is>
      </c>
      <c r="F38" s="186" t="inlineStr">
        <is>
          <t>Zero-order kinetics (Q ∝ t)</t>
        </is>
      </c>
      <c r="G38" s="186" t="inlineStr">
        <is>
          <t>Second-order kinetics</t>
        </is>
      </c>
      <c r="H38" s="186" t="inlineStr">
        <is>
          <t>Hixson-Crowell cube-root law</t>
        </is>
      </c>
      <c r="I38" s="186" t="inlineStr">
        <is>
          <t>Weibull distribution model</t>
        </is>
      </c>
      <c r="J38" s="185" t="inlineStr">
        <is>
          <t>1</t>
        </is>
      </c>
      <c r="K38" s="186" t="inlineStr">
        <is>
          <t>✅ คำตอบที่ถูกต้อง: ข้อ ก. Higuchi model (Pseudo-first order / Square-root of time kinetics: Q ∝ t^0.5)
🎯 ทำไมข้อนี้ถึงถูก:
ข้อ ก. ถูกต้อง เพราะการปลดปล่อยยาจาก Inert matrix ถูกอธิบายด้วย "Higuchi equation" ซึ่งระบุว่า ปริมาณยาที่ปลดปล่อยต่อหน่วยพื้นที่ (Q) จะแปรผันตรงกับ "รากที่สองของเวลา (Square-root of time: Q = [D·ε/τ (2A - ε·Cs) Cs·t]^0.5 หรือ Q = k_H · t^0.5)" ซึ่งจัดเป็น Pseudo-first order kinetics โดยอัตราการปล่อยยาจะเร็วในช่วงแรกและค่อยๆ ชะลอลงตามระยะทางการแพร่ที่ไกลขึ้น
🔍 ข้ออื่นผิดเพราะอะไร:
• ข้อ ข. (Zero-order kinetics): เป็นการปลดปล่อยด้วยอัตราเร็วคงที่ (Q = k0·t) พบในระบบ Osmotic pump (OROS) หรือ Reservoir system ที่ควบคุมด้วย Membrane
• ข้อ ค. (Second-order kinetics): พบในปฏิกิริยาเคมีระหว่างสารสองตัว ไม่ใช่จลนศาสตร์การปลดปล่อยยาจากเมทริกซ์
• ข้อ ง. (Hixson-Crowell cube-root law): อธิบายการละลายของอนุภาคหรือยาเม็ดที่มีขนาดเล็กลงตามการสึกกร่อน (Erosion-controlled release) เช่น Soluble matrix
• ข้อ จ. (Weibull distribution model): เป็นสมการเชิงประจักษ์ทางคณิตศาสตร์ ไม่ใช่แบบจำลองการแพร่พื้นฐานของ Higuchi</t>
        </is>
      </c>
      <c r="L38" s="186" t="n"/>
      <c r="M38" s="186" t="inlineStr">
        <is>
          <t>Preformulation &amp; GMP</t>
        </is>
      </c>
      <c r="N38" s="186" t="inlineStr">
        <is>
          <t>Good Manufacturing Practice</t>
        </is>
      </c>
      <c r="O38" s="185" t="inlineStr">
        <is>
          <t>Product</t>
        </is>
      </c>
      <c r="P38" s="186" t="inlineStr">
        <is>
          <t>ข้อสอบจริง Product ปี 2561 ข้อ 14</t>
        </is>
      </c>
      <c r="Q38" s="185" t="inlineStr">
        <is>
          <t>ข้อสอบจริง</t>
        </is>
      </c>
      <c r="R38" s="185" t="inlineStr">
        <is>
          <t>2561</t>
        </is>
      </c>
      <c r="S38" s="185" t="n"/>
    </row>
    <row r="39" ht="24" customHeight="1" s="49">
      <c r="A39" s="185" t="n">
        <v>37</v>
      </c>
      <c r="B39" s="186" t="n"/>
      <c r="C39" s="186" t="inlineStr">
        <is>
          <t>สารลดแรงตึงผิว Polysorbate 80 (Tween 80) ในสูตรตำรับยาแผนปัจจุบัน ทำหน้าที่ทางเภสัชกรรมหลักในข้อใดได้อย่างมีประสิทธิภาพ</t>
        </is>
      </c>
      <c r="D39" s="186" t="n"/>
      <c r="E39" s="186" t="inlineStr">
        <is>
          <t>Antioxidant</t>
        </is>
      </c>
      <c r="F39" s="186" t="inlineStr">
        <is>
          <t>Preservative</t>
        </is>
      </c>
      <c r="G39" s="186" t="inlineStr">
        <is>
          <t>Reducing agent</t>
        </is>
      </c>
      <c r="H39" s="186" t="inlineStr">
        <is>
          <t>Solubilizing agent และ O/W Emulsifying agent (รวมถึง Wetting agent)</t>
        </is>
      </c>
      <c r="I39" s="186" t="inlineStr">
        <is>
          <t>Chelating agent</t>
        </is>
      </c>
      <c r="J39" s="185" t="inlineStr">
        <is>
          <t>4</t>
        </is>
      </c>
      <c r="K39" s="186" t="inlineStr">
        <is>
          <t>✅ คำตอบที่ถูกต้อง: ข้อ ง. Solubilizing agent และ O/W Emulsifying agent (รวมถึง Wetting agent)
🎯 ทำไมข้อนี้ถึงถูก:
ข้อ ง. ถูกต้อง เพราะด้วยค่า HLB ที่สูง (HLB = 15.0) ทำให้ Polysorbate 80 มีความชอบน้ำสูง จึงทำหน้าที่เป็น "Solubilizing agent (สารช่วยเพิ่มการละลายโดยการเกิดไมเซลล์)" สำหรับตัวยาที่ไม่ละลายน้ำ, ทำหน้าที่เป็น "O/W Emulsifying agent (สารก่ออิมัลชันชนิดน้ำมันในน้ำ)" และทำหน้าที่เป็น "Wetting agent (สารช่วยเปียก)" ในยาน้ำแขวนตะกอนและยาฉีด
🔍 ข้ออื่นผิดเพราะอะไร:
• ข้อ ก. (Antioxidant): Polysorbate 80 ไม่มีคุณสมบัติต้านออกซิเดชัน (และในทางกลับกัน ตัวมันเองอาจเกิด Peroxide ได้หากเก็บไม่ดี)
• ข้อ ข. (Preservative): Polysorbate 80 ไม่ใช่สารกันเสีย และอาจไปจับลดประสิทธิภาพของสารกันเสียกลุ่ม Parabens ได้
• ข้อ ค. (Reducing agent): ไม่ใช่สารรีดิวซ์
• ข้อ จ. (Chelating agent): ไม่ใช่สารจับประจุโลหะ</t>
        </is>
      </c>
      <c r="L39" s="186" t="n"/>
      <c r="M39" s="186" t="inlineStr">
        <is>
          <t>Preformulation &amp; GMP</t>
        </is>
      </c>
      <c r="N39" s="186" t="inlineStr">
        <is>
          <t>Good Manufacturing Practice</t>
        </is>
      </c>
      <c r="O39" s="185" t="inlineStr">
        <is>
          <t>Product</t>
        </is>
      </c>
      <c r="P39" s="186" t="inlineStr">
        <is>
          <t>ข้อสอบจริง Product ปี 2561 ข้อ 23</t>
        </is>
      </c>
      <c r="Q39" s="185" t="inlineStr">
        <is>
          <t>ข้อสอบจริง</t>
        </is>
      </c>
      <c r="R39" s="185" t="inlineStr">
        <is>
          <t>2561</t>
        </is>
      </c>
      <c r="S39" s="185" t="n"/>
    </row>
    <row r="40" ht="24" customHeight="1" s="49">
      <c r="A40" s="185" t="n">
        <v>38</v>
      </c>
      <c r="B40" s="186" t="n"/>
      <c r="C40" s="186" t="inlineStr">
        <is>
          <t>หากต้องการตรวจนับจำนวนเชื้อจุลินทรีย์ที่มีชีวิตทั้งหมด (Total Viable Microbial Count: TVC / TAMC) ในวัตถุดิบและผลิตภัณฑ์ยาตามข้อกำหนดเภสัชตำรับ USP &lt;61&gt; วิธีการเพาะเลี้ยงเชื้อในข้อใดมีความเหมาะสมและสามารถตรวจนับตัวอย่างปริมาตรมาก (1 mL) ได้อย่างแม่นยำที่สุด</t>
        </is>
      </c>
      <c r="D40" s="186" t="n"/>
      <c r="E40" s="186" t="inlineStr">
        <is>
          <t>Pour plate method (การเทอาหารเลี้ยงเชื้อลงจานผสมกับตัวอย่าง)</t>
        </is>
      </c>
      <c r="F40" s="186" t="inlineStr">
        <is>
          <t>Spread plate method</t>
        </is>
      </c>
      <c r="G40" s="186" t="inlineStr">
        <is>
          <t>Agar slant streak</t>
        </is>
      </c>
      <c r="H40" s="186" t="inlineStr">
        <is>
          <t>Three sector streak</t>
        </is>
      </c>
      <c r="I40" s="186" t="inlineStr">
        <is>
          <t>Quadrant streak method</t>
        </is>
      </c>
      <c r="J40" s="185" t="inlineStr">
        <is>
          <t>1</t>
        </is>
      </c>
      <c r="K40" s="186" t="inlineStr">
        <is>
          <t>✅ คำตอบที่ถูกต้อง: ข้อ ก. Pour plate method (การเทอาหารเลี้ยงเชื้อลงจานผสมกับตัวอย่าง)
🎯 ทำไมข้อนี้ถึงถูก:
ข้อ ก. ถูกต้อง เพราะ "Pour plate method" เป็นวิธีที่ปิเปตสารละลายตัวอย่างปริมาตร 1.0 mL ลงในจานเพาะเชื้อ แล้วเทอาหารเลี้ยงเชื้อวุ้นเหลวที่อุณหภูมิประมาณ 45°C ลงไปผสมหมุนวนอย่างสม่ำเสมอ ทำให้สามารถตรวจนับเชื้อที่กระจายอยู่ทั้งบนผิววุ้นและในเนื้อวุ้นได้อย่างแม่นยำ เหมาะกับตัวอย่างที่มีจำนวนเชื้อปานกลางถึงต่ำ และรองรับปริมาตรตัวอย่างได้มากกว่า Spread plate (ซึ่งรับได้เพียง 0.1 mL)
🔍 ข้ออื่นผิดเพราะอะไร:
• ข้อ ข. (Spread plate method): ปิเปตตัวอย่างลงบนผิวหน้าวุ้นได้จำกัดเพียง 0.1 mL หากใส่มากกว่านี้ของเหลวจะไม่ซึมและโคโลนีจะไหลรวมกัน
• ข้อ ค. (Agar slant streak): เป็นการเพาะเลี้ยงเพื่อเก็บรักษาเชื้อหรือทดสอบชีวเคมี ไม่ใช่วิธีนับจำนวนเชิงปริมาณ
• ข้อ ง. (Three sector streak): เป็นเทคนิคการขีดเชื้อเพื่อแยกโคโลนีเดี่ยว (Isolation streak) เชิงคุณภาพ
• ข้อ จ. (Quadrant streak method): เป็นการขีดเชื้อ 4 ทิศทางเพื่อแยกเชื้อบริสุทธิ์ ไม่ใช่วิธีนับจำนวนโคโลนีเชิงปริมาณ</t>
        </is>
      </c>
      <c r="L40" s="186" t="n"/>
      <c r="M40" s="186" t="inlineStr">
        <is>
          <t>Preformulation &amp; GMP</t>
        </is>
      </c>
      <c r="N40" s="186" t="inlineStr">
        <is>
          <t>Good Manufacturing Practice</t>
        </is>
      </c>
      <c r="O40" s="185" t="inlineStr">
        <is>
          <t>Product</t>
        </is>
      </c>
      <c r="P40" s="186" t="inlineStr">
        <is>
          <t>ข้อสอบจริง Product ปี 2561 ข้อ 27</t>
        </is>
      </c>
      <c r="Q40" s="185" t="inlineStr">
        <is>
          <t>ข้อสอบจริง</t>
        </is>
      </c>
      <c r="R40" s="185" t="inlineStr">
        <is>
          <t>2561</t>
        </is>
      </c>
      <c r="S40" s="185" t="n"/>
    </row>
    <row r="41" ht="24" customHeight="1" s="49">
      <c r="A41" s="185" t="n">
        <v>39</v>
      </c>
      <c r="B41" s="186" t="n"/>
      <c r="C41" s="186" t="inlineStr">
        <is>
          <t>หากทำการทดสอบเพาะเลี้ยงเชื้อจุลินทรีย์โดยใช้อาหารเลี้ยงเชื้อและบ่มในสภาวะที่มีออกซิเจนปกติ (Aerobic incubation condition) จะ "ไม่สามารถ" ตรวจพบเชื้อแบคทีเรียในข้อใด</t>
        </is>
      </c>
      <c r="D41" s="186" t="n"/>
      <c r="E41" s="186" t="inlineStr">
        <is>
          <t>Staphylococcus aureus</t>
        </is>
      </c>
      <c r="F41" s="186" t="inlineStr">
        <is>
          <t>Haemophilus influenzae</t>
        </is>
      </c>
      <c r="G41" s="186" t="inlineStr">
        <is>
          <t>Escherichia coli</t>
        </is>
      </c>
      <c r="H41" s="186" t="inlineStr">
        <is>
          <t>Klebsiella pneumoniae</t>
        </is>
      </c>
      <c r="I41" s="186" t="inlineStr">
        <is>
          <t>Clostridium botulinum (เชื้อแบคทีเรียชนิด Obligate anaerobe)</t>
        </is>
      </c>
      <c r="J41" s="185" t="inlineStr">
        <is>
          <t>5</t>
        </is>
      </c>
      <c r="K41" s="186" t="inlineStr">
        <is>
          <t>✅ คำตอบที่ถูกต้อง: ข้อ จ. Clostridium botulinum (เชื้อแบคทีเรียชนิด Obligate anaerobe)
🎯 ทำไมข้อนี้ถึงถูก:
ข้อ จ. ถูกต้อง เพราะ Clostridium botulinum (รวมถึง Clostridium tetani, Clostridium difficile) เป็นแบคทีเรียแกรมบวกรูปแท่งสร้างสปอร์ชนิด "Obligate anaerobe (ไม่ใช้ออกซิเจนโดยเด็ดขาด)" ซึ่งไม่มีเอนไซม์ Catalase และ Superoxide dismutase ในการกำจัดอนุมูลอิสระของออกซิเจน ออกซิเจนจึงมีพิษต่อเซลล์ ทำให้ไม่สามารถเจริญเติบโตและไม่สามารถตรวจพบได้ในการเพาะเชื้อสภาวะ Aerobic ปกติ (ต้องบ่มใน Anaerobic jar / Anaerobic chamber)
🔍 ข้ออื่นผิดเพราะอะไร:
• ข้อ ก. (Staphylococcus aureus): เป็น Facultative anaerobe เจริญได้ดีมากในสภาวะ Aerobic
• ข้อ ข. (Haemophilus influenzae): เป็น Facultative anaerobe / Fastidious organism เจริญในอากาศที่มี CO2 5% ได้
• ข้อ ค. (Escherichia coli): เป็น Facultative anaerobe เจริญได้รวดเร็วในสภาวะ Aerobic
• ข้อ ง. (Klebsiella pneumoniae): เป็น Facultative anaerobe เจริญได้ดีในสภาวะ Aerobic</t>
        </is>
      </c>
      <c r="L41" s="186" t="n"/>
      <c r="M41" s="186" t="inlineStr">
        <is>
          <t>Preformulation &amp; GMP</t>
        </is>
      </c>
      <c r="N41" s="186" t="inlineStr">
        <is>
          <t>Good Manufacturing Practice</t>
        </is>
      </c>
      <c r="O41" s="185" t="inlineStr">
        <is>
          <t>Product</t>
        </is>
      </c>
      <c r="P41" s="186" t="inlineStr">
        <is>
          <t>ข้อสอบจริง Product ปี 2561 ข้อ 28</t>
        </is>
      </c>
      <c r="Q41" s="185" t="inlineStr">
        <is>
          <t>ข้อสอบจริง</t>
        </is>
      </c>
      <c r="R41" s="185" t="inlineStr">
        <is>
          <t>2561</t>
        </is>
      </c>
      <c r="S41" s="185" t="n"/>
    </row>
    <row r="42" ht="24" customHeight="1" s="49">
      <c r="A42" s="185" t="n">
        <v>40</v>
      </c>
      <c r="B42" s="186" t="n"/>
      <c r="C42" s="186" t="inlineStr">
        <is>
          <t>จากการทดสอบความคงตัวของยาชนิดหนึ่ง พบว่าปริมาณตัวยาสำคัญเริ่มต้นเท่ากับ 112% of label amount และเมื่อเก็บตัวอย่างวิเคราะห์ตามระยะเวลาพบปริมาณตัวยาดังนี้: 3 เดือน = 101%, 6 เดือน = 99%, 1 ปี = 98%, 2 ปี = 88%, 3 ปี = 87% หากเกณฑ์มาตรฐานเภสัชตำรับกำหนดปริมาณตัวยาสำคัญต้องไม่ต่ำกว่า 90.0% of label amount อยากทราบว่ายานี้จะมีอายุการเก็บรักษา (Shelf-life) ที่ผ่านเกณฑ์มาตรฐานเท่าใด</t>
        </is>
      </c>
      <c r="D42" s="186" t="inlineStr">
        <is>
          <t>[แนบรูป: ข้อสอบ Product ปี 2561 รหัสรูปภาพ image107]</t>
        </is>
      </c>
      <c r="E42" s="186" t="inlineStr">
        <is>
          <t>3 เดือน</t>
        </is>
      </c>
      <c r="F42" s="186" t="inlineStr">
        <is>
          <t>6 เดือน</t>
        </is>
      </c>
      <c r="G42" s="186" t="inlineStr">
        <is>
          <t>1 ปี</t>
        </is>
      </c>
      <c r="H42" s="186" t="inlineStr">
        <is>
          <t>2 ปี</t>
        </is>
      </c>
      <c r="I42" s="186" t="inlineStr">
        <is>
          <t>3 ปี</t>
        </is>
      </c>
      <c r="J42" s="185" t="inlineStr">
        <is>
          <t>3</t>
        </is>
      </c>
      <c r="K42" s="186" t="inlineStr">
        <is>
          <t>✅ คำตอบที่ถูกต้อง: ข้อ ค. 1 ปี
🎯 ทำไมข้อนี้ถึงถูก:
ข้อ ค. ถูกต้อง จากการพิจารณาผลการทดสอบความคงตัวเทียบกับเกณฑ์มาตรฐาน (ขั้นต่ำ 90.0% of label claim):
- ที่เวลา 0 เดือน = 112% (ผ่าน)
- ที่เวลา 3 เดือน = 101% (ผ่าน)
- ที่เวลา 6 เดือน = 99% (ผ่าน)
- ที่เวลา 1 ปี = 98% (ผ่านเกณฑ์ &gt;= 90.0%)
- ที่เวลา 2 ปี = 88% (ตกเกณฑ์มาตรฐาน เพราะต่ำกว่า 90.0%)
- ที่เวลา 3 ปี = 87% (ตกเกณฑ์มาตรฐาน)
ดังนั้น ระยะเวลาสูงสุดที่ยายังคงผ่านมาตรฐานความแรง คือ "1 ปี"
🔍 ข้ออื่นผิดเพราะอะไร:
• ข้อ ก. (3 เดือน): ยายังมีความคงตัวผ่านเกณฑ์ต่อไปได้อีก
• ข้อ ข. (6 เดือน): ยายังคงผ่านมาตรฐานถึง 1 ปี
• ข้อ ง. (2 ปี): ผิด เพราะที่ 2 ปี ปริมาณยาเหลือ 88% ซึ่งต่ำกว่าเกณฑ์ขั้นต่ำ 90.0% แล้ว
• ข้อ จ. (3 ปี): ผิด เพราะยาตกเกณฑ์มาตรฐานตั้งแต่ปีที่ 2</t>
        </is>
      </c>
      <c r="L42" s="186" t="n"/>
      <c r="M42" s="186" t="inlineStr">
        <is>
          <t>Preformulation &amp; GMP</t>
        </is>
      </c>
      <c r="N42" s="186" t="inlineStr">
        <is>
          <t>Good Manufacturing Practice</t>
        </is>
      </c>
      <c r="O42" s="185" t="inlineStr">
        <is>
          <t>Product</t>
        </is>
      </c>
      <c r="P42" s="186" t="inlineStr">
        <is>
          <t>ข้อสอบจริง Product ปี 2561 ข้อ 29</t>
        </is>
      </c>
      <c r="Q42" s="185" t="inlineStr">
        <is>
          <t>ข้อสอบจริง</t>
        </is>
      </c>
      <c r="R42" s="185" t="inlineStr">
        <is>
          <t>2561</t>
        </is>
      </c>
      <c r="S42" s="185" t="n"/>
    </row>
    <row r="43" ht="24" customHeight="1" s="49">
      <c r="A43" s="185" t="n">
        <v>41</v>
      </c>
      <c r="B43" s="186" t="n"/>
      <c r="C43" s="186" t="inlineStr">
        <is>
          <t>ยาเม็ด Hydrochlorothiazide (HCTZ) ขนาดความแรง 25 mg ต่อเม็ด และมีน้ำหนักรวมของเม็ดยาเฉลี่ยเท่ากับ 100 mg ต่อเม็ด ตามเกณฑ์เภสัชตำรับ USP &lt;905&gt; Uniformity of Dosage Units ควรเลือกใช้วิธีการทดสอบความสม่ำเสมอของขนาดยาด้วยวิธีใด</t>
        </is>
      </c>
      <c r="D43" s="186" t="n"/>
      <c r="E43" s="186" t="inlineStr">
        <is>
          <t>Weight Variation (WV) เพราะตัวยาสำคัญตั้งแต่ 25 mg ขึ้นไปเพียงเงื่อนไขเดียว</t>
        </is>
      </c>
      <c r="F43" s="186" t="inlineStr">
        <is>
          <t>Content Uniformity (CU) เพราะตัวยาสำคัญน้อยกว่า 25 mg และคิดเป็น 25%</t>
        </is>
      </c>
      <c r="G43" s="186" t="inlineStr">
        <is>
          <t>Content Uniformity (CU) เพราะตัวยาสำคัญน้อยกว่า 25 mg หรือคิดเป็น 25%</t>
        </is>
      </c>
      <c r="H43" s="186" t="inlineStr">
        <is>
          <t>Weight Variation (WV) เพราะมีปริมาณตัวยาสำคัญตั้งแต่ 25 mg ขึ้นไป "และ" สัดส่วนตัวยาสำคัญคิดเป็นตั้งแต่ 25% ขึ้นไปของน้ำหนักเม็ดยา</t>
        </is>
      </c>
      <c r="I43" s="186" t="inlineStr">
        <is>
          <t>Weight Variation (WV) เพราะมีปริมาณตัวยาสำคัญตั้งแต่ 25 mg ขึ้นไป "หรือ" สัดส่วนตัวยาสำคัญคิดเป็นตั้งแต่ 25% ขึ้นไป</t>
        </is>
      </c>
      <c r="J43" s="185" t="inlineStr">
        <is>
          <t>4</t>
        </is>
      </c>
      <c r="K43" s="186" t="inlineStr">
        <is>
          <t>✅ คำตอบที่ถูกต้อง: ข้อ ง. Weight Variation (WV) เพราะมีปริมาณตัวยาสำคัญตั้งแต่ 25 mg ขึ้นไป "และ" สัดส่วนตัวยาสำคัญคิดเป็นตั้งแต่ 25% ขึ้นไปของน้ำหนักเม็ดยา
🎯 ทำไมข้อนี้ถึงถูก:
ข้อ ง. ถูกต้อง เพราะตามข้อกำหนด USP &lt;905&gt; สำหรับยาเม็ดไม่เคลือบ (Uncoated tablets) จะอนุญาตให้ใช้วิธี Weight Variation (WV) ได้ก็ต่อเมื่อเข้าเงื่อนไขทั้งสองข้อพร้อมกัน คือ:
1. มีปริมาณตัวยาสำคัญต่อหน่วย &gt;= 25 mg (ในโจทย์ = 25 mg)
"และ (AND)"
2. มีสัดส่วนของตัวยาสำคัญคิดเป็น &gt;= 25% ของน้ำหนักหน่วยยารวม (ในโจทย์ = 25 mg / 100 mg = 25% w/w)
เนื่องจากเข้าเกณฑ์ทั้งสองข้ออย่างสมบูรณ์ จึงสามารถทดสอบด้วยวิธี Weight Variation (WV) ได้
🔍 ข้ออื่นผิดเพราะอะไร:
• ข้อ ก. (WV เพราะตัวยาตั้งแต่ 25 mg เพียงเงื่อนไขเดียว): ผิด เพราะต้องพิจารณาสัดส่วน %w/w ร่วมด้วย
• ข้อ ข. (Content Uniformity (CU)): ผิด เพราะตำรับนี้ผ่านเกณฑ์ข้อยกเว้นให้ใช้ WV ได้
• ข้อ ค. (CU): ผิด เพราะไม่จำเป็นต้องตรวจ CU เมื่อผ่านเกณฑ์ WV
• ข้อ จ. (WV เพราะตัวยาตั้งแต่ 25 mg หรือ...): ผิด คำเชื่อมต้องเป็น "และ (AND)" ไม่ใช่ "หรือ (OR)"</t>
        </is>
      </c>
      <c r="L43" s="186" t="n"/>
      <c r="M43" s="186" t="inlineStr">
        <is>
          <t>Preformulation &amp; GMP</t>
        </is>
      </c>
      <c r="N43" s="186" t="inlineStr">
        <is>
          <t>Good Manufacturing Practice</t>
        </is>
      </c>
      <c r="O43" s="185" t="inlineStr">
        <is>
          <t>Product</t>
        </is>
      </c>
      <c r="P43" s="186" t="inlineStr">
        <is>
          <t>ข้อสอบจริง Product ปี 2561 ข้อ 32</t>
        </is>
      </c>
      <c r="Q43" s="185" t="inlineStr">
        <is>
          <t>ข้อสอบจริง</t>
        </is>
      </c>
      <c r="R43" s="185" t="inlineStr">
        <is>
          <t>2561</t>
        </is>
      </c>
      <c r="S43" s="185" t="n"/>
    </row>
    <row r="44" ht="24" customHeight="1" s="49">
      <c r="A44" s="185" t="n">
        <v>42</v>
      </c>
      <c r="B44" s="186" t="n"/>
      <c r="C44" s="186" t="inlineStr">
        <is>
          <t>ข้อใดต่อไปนี้ "ไม่ใช่" คุณสมบัติที่พึงประสงค์ในการออกแบบและพัฒนาตัวยาคอร์ติโคสเตียรอยด์ชนิดสูดพ่น (Inhaled Corticosteroids: ICS)</t>
        </is>
      </c>
      <c r="D44" s="186" t="n"/>
      <c r="E44" s="186" t="inlineStr">
        <is>
          <t>High lipophilicity เพื่อช่วยการสะสมในเนื้อเยื่อปอด</t>
        </is>
      </c>
      <c r="F44" s="186" t="inlineStr">
        <is>
          <t>High systemic absorption เข้าสู่กระแสเลือดในปริมาณสูง</t>
        </is>
      </c>
      <c r="G44" s="186" t="inlineStr">
        <is>
          <t>High affinity and selectivity for glucocorticoid receptors</t>
        </is>
      </c>
      <c r="H44" s="186" t="inlineStr">
        <is>
          <t>Topical anti-inflammatory action บริเวณหลอดลม</t>
        </is>
      </c>
      <c r="I44" s="186" t="inlineStr">
        <is>
          <t>Low incidence of systemic side effects</t>
        </is>
      </c>
      <c r="J44" s="185" t="inlineStr">
        <is>
          <t>2</t>
        </is>
      </c>
      <c r="K44" s="186" t="inlineStr">
        <is>
          <t>✅ คำตอบที่ถูกต้อง: ข้อ ข. High systemic absorption เข้าสู่กระแสเลือดในปริมาณสูง
🎯 ทำไมข้อนี้ถึงถูก:
ข้อ ข. ถูกต้อง เพราะ "High systemic absorption (การดูดซึมเข้าสู่กระแสเลือดสูง)" เป็นคุณสมบัติที่ไม่ต้องการอย่างยิ่ง เนื่องจากจะทำให้เกิดอาการข้างเคียงทั่วร่างกาย เช่น การกดการทำงานของต่อมหมวกไต (Adrenal suppression), ภาวะกระดูกพรุน และต้อกระจก ตัวยา ICS ในอุดมคติต้องมี "Low systemic bioavailability" และถูกทำลายที่ตับอย่างรวดเร็ว (High first-pass metabolism)
🔍 ข้ออื่นผิดเพราะอะไร:
• ข้อ ก. (High lipophilicity): เป็นคุณสมบัติที่ต้องการเพื่อให้อนุภาคยาเกาะติดและคงตัวในเยื่อบุทางเดินหายใจได้ยาวนาน
• ข้อ ค. (High affinity for glucocorticoid receptors): เป็นคุณสมบัติที่ต้องการเพื่อประสิทธิภาพในการต้านการอักเสบ
• ข้อ ง. (Topical anti-inflammatory action): เป็นเป้าหมายหลักของการรักษาโรคหืด
• ข้อ จ. (Low systemic side effects): เป็นเป้าหมายความปลอดภัยสูงสุด</t>
        </is>
      </c>
      <c r="L44" s="186" t="n"/>
      <c r="M44" s="186" t="inlineStr">
        <is>
          <t>Preformulation &amp; GMP</t>
        </is>
      </c>
      <c r="N44" s="186" t="inlineStr">
        <is>
          <t>Good Manufacturing Practice</t>
        </is>
      </c>
      <c r="O44" s="185" t="inlineStr">
        <is>
          <t>Product</t>
        </is>
      </c>
      <c r="P44" s="186" t="inlineStr">
        <is>
          <t>ข้อสอบจริง Product ปี 2561 ข้อ 33</t>
        </is>
      </c>
      <c r="Q44" s="185" t="inlineStr">
        <is>
          <t>ข้อสอบจริง</t>
        </is>
      </c>
      <c r="R44" s="185" t="inlineStr">
        <is>
          <t>2561</t>
        </is>
      </c>
      <c r="S44" s="185" t="n"/>
    </row>
    <row r="45" ht="24" customHeight="1" s="49">
      <c r="A45" s="185" t="n">
        <v>43</v>
      </c>
      <c r="B45" s="186" t="n"/>
      <c r="C45" s="186" t="inlineStr">
        <is>
          <t>เทคนิคในข้อใดต่อไปนี้ "ไม่ใช่" เทคนิคทางกายภาพหรือเคมีที่ใช้ในการเพิ่มการดูดซึมยาผ่านผิวหนัง (Transdermal drug delivery enhancement techniques)</t>
        </is>
      </c>
      <c r="D45" s="186" t="n"/>
      <c r="E45" s="186" t="inlineStr">
        <is>
          <t>Microneedle array (เข็มขนาดไมโคร)</t>
        </is>
      </c>
      <c r="F45" s="186" t="inlineStr">
        <is>
          <t>Iontophoresis (การใช้กระแสไฟฟ้าผลักยา)</t>
        </is>
      </c>
      <c r="G45" s="186" t="inlineStr">
        <is>
          <t>Gamma radiation (การฉายรังสีแกมมา)</t>
        </is>
      </c>
      <c r="H45" s="186" t="inlineStr">
        <is>
          <t>Passive diffusion with Chemical penetration enhancers</t>
        </is>
      </c>
      <c r="I45" s="186" t="inlineStr">
        <is>
          <t>Sonophoresis / Phonophoresis (การใช้คลื่นอัลตราซาวด์)</t>
        </is>
      </c>
      <c r="J45" s="185" t="inlineStr">
        <is>
          <t>3</t>
        </is>
      </c>
      <c r="K45" s="186" t="inlineStr">
        <is>
          <t>✅ คำตอบที่ถูกต้อง: ข้อ ค. Gamma radiation (การฉายรังสีแกมมา)
🎯 ทำไมข้อนี้ถึงถูก:
ข้อ ค. ถูกต้อง เพราะ "Gamma radiation (การฉายรังสีแกมมา)" เป็นวิธีการทำให้ปราศจากเชื้อ (Sterilization method) สำหรับอุปกรณ์การแพทย์และผลิตภัณฑ์ยา ไม่ใช่เทคนิคที่ใช้ในการเพิ่มการดูดซึมยาผ่านผิวหนัง และรังสีแกมมาพลังงานสูงมีอันตรายต่อเนื้อเยื่อและเซลล์ผิวหนังของมนุษย์
🔍 ข้ออื่นผิดเพราะอะไร:
• ข้อ ก. (Microneedle array): เป็นเทคนิคทางกายภาพที่ใช้เข็มขนาดไมครอนเจาะเปิดรูบนชั้น Stratum corneum ชั่วคราว ช่วยนำส่งยาโมเลกุลใหญ่และวัคซีนผ่านผิวหนังได้ดี
• ข้อ ข. (Iontophoresis): เป็นเทคนิคที่ใช้กระแสไฟฟ้าขั้วตรงข้ามผลักดันโมเลกุลยาที่มีประจุให้ซึมผ่านผิวหนัง
• ข้อ ง. (Passive diffusion with Chemical enhancers): เป็นการใช้สารเคมีลดแรงต้านทานของชั้นลิพิดใน Stratum corneum
• ข้อ จ. (Sonophoresis): เป็นการใช้คลื่นเสียงความถี่สูง (Ultrasound) ทำให้เกิด Cavitation เพิ่มการซึมผ่านของยา</t>
        </is>
      </c>
      <c r="L45" s="186" t="n"/>
      <c r="M45" s="186" t="inlineStr">
        <is>
          <t>Preformulation &amp; GMP</t>
        </is>
      </c>
      <c r="N45" s="186" t="inlineStr">
        <is>
          <t>Good Manufacturing Practice</t>
        </is>
      </c>
      <c r="O45" s="185" t="inlineStr">
        <is>
          <t>Product</t>
        </is>
      </c>
      <c r="P45" s="186" t="inlineStr">
        <is>
          <t>ข้อสอบจริง Product ปี 2561 ข้อ 38</t>
        </is>
      </c>
      <c r="Q45" s="185" t="inlineStr">
        <is>
          <t>ข้อสอบจริง</t>
        </is>
      </c>
      <c r="R45" s="185" t="inlineStr">
        <is>
          <t>2561</t>
        </is>
      </c>
      <c r="S45" s="185" t="n"/>
    </row>
    <row r="46" ht="24" customHeight="1" s="49">
      <c r="A46" s="185" t="n">
        <v>44</v>
      </c>
      <c r="B46" s="186" t="n"/>
      <c r="C46" s="186" t="inlineStr">
        <is>
          <t>เภสัชกรต้องการเตรียมยาน้ำ Atenolol ความเข้มข้น 0.2% w/v ปริมาตร 50 mL หากในคลังยามีเฉพาะยาเม็ด Atenolol ขนาดความแรง 25 mg ต่อเม็ด จะต้องใช้ยาเม็ด Atenolol จำนวนกี่เม็ดในการบดผสมเตรียมยานี้</t>
        </is>
      </c>
      <c r="D46" s="186" t="n"/>
      <c r="E46" s="186" t="inlineStr">
        <is>
          <t>2 เม็ด</t>
        </is>
      </c>
      <c r="F46" s="186" t="inlineStr">
        <is>
          <t>3 เม็ด</t>
        </is>
      </c>
      <c r="G46" s="186" t="inlineStr">
        <is>
          <t>4 เม็ด</t>
        </is>
      </c>
      <c r="H46" s="186" t="inlineStr">
        <is>
          <t>5 เม็ด</t>
        </is>
      </c>
      <c r="I46" s="186" t="inlineStr">
        <is>
          <t>6 เม็ด</t>
        </is>
      </c>
      <c r="J46" s="185" t="inlineStr">
        <is>
          <t>3</t>
        </is>
      </c>
      <c r="K46" s="186" t="inlineStr">
        <is>
          <t>✅ คำตอบที่ถูกต้อง: ข้อ ค. 4 เม็ด
🎯 ทำไมข้อนี้ถึงถูก:
ข้อ ค. ถูกต้อง จากขั้นตอนการคำนวณ:
1. หาปริมาณตัวยา Atenolol ทั้งหมดที่ต้องการ:
ความเข้มข้น 0.2% w/v หมายถึง มีตัวยา 0.2 g ในปริมาตร 100 mL
ต้องการเตรียม 50 mL จะต้องใช้ตัวยา = (0.2 g × 50 mL) / 100 mL = 0.1 g
2. แปลงหน่วยจากกรัมเป็นมิลลิกรัม: 0.1 g × 1,000 mg/g = 100 mg
3. คำนวณจำนวนเม็ดยาที่ต้องใช้ (ขนาดยา 25 mg/เม็ด):
จำนวนเม็ดยา = 100 mg / 25 mgต่อเม็ด = 4 เม็ด
🔍 ข้ออื่นผิดเพราะอะไร:
• ข้อ ก. (2 เม็ด): ให้ตัวยาเพียง 50 mg ได้ความเข้มข้นเพียง 0.1% w/v
• ข้อ ข. (3 เม็ด): ให้ตัวยาเพียง 75 mg
• ข้อ ง. (5 เม็ด): ให้ตัวยา 125 mg เกินขนาด
• ข้อ จ. (6 เม็ด): ให้ตัวยา 150 mg</t>
        </is>
      </c>
      <c r="L46" s="186" t="n"/>
      <c r="M46" s="186" t="inlineStr">
        <is>
          <t>Preformulation &amp; GMP</t>
        </is>
      </c>
      <c r="N46" s="186" t="inlineStr">
        <is>
          <t>Good Manufacturing Practice</t>
        </is>
      </c>
      <c r="O46" s="185" t="inlineStr">
        <is>
          <t>Product</t>
        </is>
      </c>
      <c r="P46" s="186" t="inlineStr">
        <is>
          <t>ข้อสอบจริง Product ปี 2561 ข้อ 43</t>
        </is>
      </c>
      <c r="Q46" s="185" t="inlineStr">
        <is>
          <t>ข้อสอบจริง</t>
        </is>
      </c>
      <c r="R46" s="185" t="inlineStr">
        <is>
          <t>2561</t>
        </is>
      </c>
      <c r="S46" s="185" t="n"/>
    </row>
    <row r="47" ht="24" customHeight="1" s="49">
      <c r="A47" s="185" t="n">
        <v>45</v>
      </c>
      <c r="B47" s="186" t="n"/>
      <c r="C47" s="186" t="inlineStr">
        <is>
          <t>ข้อใดคือสภาวะมาตรฐานสำหรับการทดสอบความคงตัวของยาในระยะยาว (Long-term stability testing) สำหรับการขึ้นทะเบียนยาในประเทศไทย ตามเกณฑ์มาตรฐาน ASEAN Stability Guideline</t>
        </is>
      </c>
      <c r="D47" s="186" t="n"/>
      <c r="E47" s="186" t="inlineStr">
        <is>
          <t>25°C ± 2°C / 60% ± 5% RH</t>
        </is>
      </c>
      <c r="F47" s="186" t="inlineStr">
        <is>
          <t>25°C ± 2°C / 75% ± 5% RH</t>
        </is>
      </c>
      <c r="G47" s="186" t="inlineStr">
        <is>
          <t>30°C ± 2°C / 65% ± 5% RH</t>
        </is>
      </c>
      <c r="H47" s="186" t="inlineStr">
        <is>
          <t>30°C ± 2°C / 75% ± 5% RH</t>
        </is>
      </c>
      <c r="I47" s="186" t="inlineStr">
        <is>
          <t>40°C ± 2°C / 75% ± 5% RH</t>
        </is>
      </c>
      <c r="J47" s="185" t="inlineStr">
        <is>
          <t>4</t>
        </is>
      </c>
      <c r="K47" s="186" t="inlineStr">
        <is>
          <t>✅ คำตอบที่ถูกต้อง: ข้อ ง. 30°C / 75% RH
🎯 ทำไมข้อนี้ถึงถูก:
🎯 ทำไมข้อนี้ถึงถูก: ประเทศไทยและกลุ่มประเทศอาเซียนจัดอยู่ในเขตภูมิอากาศร้อนชื้นสูง (Climatic Zone IVb: Hot and higher humidity) ซึ่งตามข้อกำหนด ASEAN Stability Guideline กำหนดสภาวะทดสอบความคงตัวระยะยาวที่ 30°C ± 2°C และความชื้นสัมพัทธ์ 75% RH ± 5% RH
🔍 ข้ออื่นผิดเพราะอะไร:
• ข้อ ก.: 25°C / 70% RH ไม่ใช่สภาวะมาตรฐานตามข้อกำหนดของทั้ง ICH และ ASEAN
• ข้อ ข.: 25°C / 75% RH ไม่สอดคล้องกับอุณหภูมิโซนร้อนชื้นของประเทศไทย
• ข้อ ค.: 30°C / 70% RH ไม่ถูกต้องตามเกณฑ์ความชื้นสัมพัทธ์ของ Zone IVb ซึ่งกำหนดที่ 75% RH
• ข้อ จ.: 40°C / 75% RH (หรือ 70% RH) เป็นสภาวะเร่ง (Accelerated stability testing condition) ไม่ใช่สภาวะระยะยาว</t>
        </is>
      </c>
      <c r="L47" s="186" t="n"/>
      <c r="M47" s="186" t="inlineStr">
        <is>
          <t>Preformulation &amp; GMP</t>
        </is>
      </c>
      <c r="N47" s="186" t="inlineStr">
        <is>
          <t>Stability testing</t>
        </is>
      </c>
      <c r="O47" s="185" t="inlineStr">
        <is>
          <t>Product</t>
        </is>
      </c>
      <c r="P47" s="186" t="inlineStr">
        <is>
          <t>[SOURCE: ข้อสอบจริง PLE CC1 (Product) ปี 2561 ข้อ 44]</t>
        </is>
      </c>
      <c r="Q47" s="185" t="inlineStr">
        <is>
          <t>ข้อสอบจริง</t>
        </is>
      </c>
      <c r="R47" s="185" t="inlineStr">
        <is>
          <t>2561</t>
        </is>
      </c>
      <c r="S47" s="185" t="n"/>
    </row>
    <row r="48" ht="24" customHeight="1" s="49">
      <c r="A48" s="185" t="n">
        <v>46</v>
      </c>
      <c r="B48" s="186" t="n"/>
      <c r="C48" s="186" t="inlineStr">
        <is>
          <t>ตามหลักเกณฑ์ GMP PIC/S Annex 1 ในกระบวนการบรรจุยาฉีด Diazepam injection ในจุดปฏิบัติการวิกฤตที่มีการเปิดสัมผัสตัวยา (Critical filling zone) จะต้องดำเนินการภายใต้สภาวะห้องสะอาดระดับความสะอาดใด</t>
        </is>
      </c>
      <c r="D48" s="186" t="n"/>
      <c r="E48" s="186" t="inlineStr">
        <is>
          <t>Grade A (Laminar airflow workstation / Isolator)</t>
        </is>
      </c>
      <c r="F48" s="186" t="inlineStr">
        <is>
          <t>Grade B</t>
        </is>
      </c>
      <c r="G48" s="186" t="inlineStr">
        <is>
          <t>Grade C</t>
        </is>
      </c>
      <c r="H48" s="186" t="inlineStr">
        <is>
          <t>Grade D</t>
        </is>
      </c>
      <c r="I48" s="186" t="inlineStr">
        <is>
          <t>Grade E</t>
        </is>
      </c>
      <c r="J48" s="185" t="inlineStr">
        <is>
          <t>1</t>
        </is>
      </c>
      <c r="K48" s="186" t="inlineStr">
        <is>
          <t>✅ คำตอบที่ถูกต้อง: ข้อ ก. Grade A (Laminar airflow workstation / Isolator)
🎯 ทำไมข้อนี้ถึงถูก:
ข้อ ก. ถูกต้อง เพราะจุดปฏิบัติการวิกฤตที่มีการเปิดสัมผัสผลิตภัณฑ์ยาปราศจากเชื้อ ภาชนะบรรจุที่ผ่านการฆ่าเชื้อแล้ว หรือการบรรจุยา (Aseptic filling / Terminal filling zone) จะต้องดำเนินการภายใต้สภาวะ "Grade A" ซึ่งมีกระแสลมทิศทางเดียว (Unidirectional / Laminar airflow ความเร็ว 0.36-0.54 m/s) เพื่อป้องกันอนุภาคและจุลินทรีย์ตกกระทบลงสู่ผลิตภัณฑ์ยา
🔍 ข้ออื่นผิดเพราะอะไร:
• ข้อ ข. (Grade B): ใช้เป็นสภาพแวดล้อมพื้นหลัง (Background environment) สำหรับพื้นที่ปฏิบัติการ Grade A ในกระบวนการ Aseptic preparation
• ข้อ ค. (Grade C): ใช้สำหรับเตรียมสารละลายก่อนการกรองฆ่าเชื้อ หรือบรรจุยาที่มี Terminal sterilization ในภายหลัง
• ข้อ ง. (Grade D): ใช้สำหรับขั้นตอนการล้างภาชนะ หรือเตรียมอุปกรณ์ก่อนการฆ่าเชื้อ
• ข้อ จ. (Grade E): ไม่มีในระบบจำแนกของ PIC/S GMP (เป็นเกณฑ์ระบบอื่นที่ไม่ได้ใช้กับยาฉีดปลอดเชื้อ)</t>
        </is>
      </c>
      <c r="L48" s="186" t="n"/>
      <c r="M48" s="186" t="inlineStr">
        <is>
          <t>Preformulation &amp; GMP</t>
        </is>
      </c>
      <c r="N48" s="186" t="inlineStr">
        <is>
          <t>Good Manufacturing Practice</t>
        </is>
      </c>
      <c r="O48" s="185" t="inlineStr">
        <is>
          <t>Product</t>
        </is>
      </c>
      <c r="P48" s="186" t="inlineStr">
        <is>
          <t>ข้อสอบจริง Product ปี 2561 ข้อ 50</t>
        </is>
      </c>
      <c r="Q48" s="185" t="inlineStr">
        <is>
          <t>ข้อสอบจริง</t>
        </is>
      </c>
      <c r="R48" s="185" t="inlineStr">
        <is>
          <t>2561</t>
        </is>
      </c>
      <c r="S48" s="185" t="n"/>
    </row>
    <row r="49" ht="24" customHeight="1" s="49">
      <c r="A49" s="185" t="n">
        <v>47</v>
      </c>
      <c r="B49" s="186" t="n"/>
      <c r="C49" s="186" t="inlineStr">
        <is>
          <t>สำหรับผลิตภัณฑ์ยาที่ไวต่อแสงและการสลายตัวจากความชื้นและอากาศอย่างยิ่ง (Light-sensitive and moisture/air-sensitive) บรรจุภัณฑ์ประเภทใดตามเภสัชตำรับ USP &lt;659&gt; ให้การปกป้องได้สมบูรณ์แบบที่สุด</t>
        </is>
      </c>
      <c r="D49" s="186" t="n"/>
      <c r="E49" s="186" t="inlineStr">
        <is>
          <t>Polyethylene (PE) plastic bottle ธรรมดา</t>
        </is>
      </c>
      <c r="F49" s="186" t="inlineStr">
        <is>
          <t>Polyvinyl chloride (PVC) transparent bottle</t>
        </is>
      </c>
      <c r="G49" s="186" t="inlineStr">
        <is>
          <t>ขวดแก้วสีชา Type II (Treated soda-lime amber glass bottle)</t>
        </is>
      </c>
      <c r="H49" s="186" t="inlineStr">
        <is>
          <t>ขวดแก้วสีชา Type III (Soda-lime amber glass bottle)</t>
        </is>
      </c>
      <c r="I49" s="186" t="inlineStr">
        <is>
          <t>Hermetic light-resistant container (ภาชนะปิดสนิทกันอากาศและป้องกันแสง)</t>
        </is>
      </c>
      <c r="J49" s="185" t="inlineStr">
        <is>
          <t>5</t>
        </is>
      </c>
      <c r="K49" s="186" t="inlineStr">
        <is>
          <t>✅ คำตอบที่ถูกต้อง: ข้อ จ. Hermetic light-resistant container (ภาชนะปิดสนิทกันอากาศและป้องกันแสง)
🎯 ทำไมข้อนี้ถึงถูก:
ข้อ จ. ถูกต้อง เพราะ "Hermetic container (ภาชนะปิดสนิทแน่น)" คือภาชนะที่ป้องกันการซึมผ่านของอากาศ ก๊าซ ของเหลว และสิ่งปนเปื้อนจากภายนอกเข้าสู่ภายในได้อย่างสมบูรณ์ภายใต้สภาวะการเก็บรักษาปกติ เมื่อรวมกับคุณสมบัติ "Light-resistant (ป้องกันแสง)" จึงเป็นบรรจุภัณฑ์ที่มีระดับการปกป้องสูงสุดสำหรับยาที่ไวต่อแสง ความชื้น และอากาศ
🔍 ข้ออื่นผิดเพราะอะไร:
• ข้อ ก. (PE plastic bottle ธรรมดา): พลาสติก PE โปร่งแสงและก๊าซออกซิเจนซึมผ่านได้ช้าๆ ไม่กันแสง
• ข้อ ข. (PVC transparent bottle): พลาสติกใสไม่กันแสงและไอน้ำซึมผ่านได้
• ข้อ ค. (ขวดแก้วสีชา Type II): แม้จะกันแสงได้ดี แต่คำว่า Hermetic container ครอบคลุมถึงระบบฝาปิดผนึกสนิทกันอากาศอย่างสมบูรณ์ตามนิยามสากล
• ข้อ ง. (ขวดแก้วสีชา Type III): กันแสงได้แต่เป็นแก้วโซดาไลม์ทั่วไป</t>
        </is>
      </c>
      <c r="L49" s="186" t="n"/>
      <c r="M49" s="186" t="inlineStr">
        <is>
          <t>Preformulation &amp; GMP</t>
        </is>
      </c>
      <c r="N49" s="186" t="inlineStr">
        <is>
          <t>Good Manufacturing Practice</t>
        </is>
      </c>
      <c r="O49" s="185" t="inlineStr">
        <is>
          <t>Product</t>
        </is>
      </c>
      <c r="P49" s="186" t="inlineStr">
        <is>
          <t>ข้อสอบจริง Product ปี 2561 ข้อ 61</t>
        </is>
      </c>
      <c r="Q49" s="185" t="inlineStr">
        <is>
          <t>ข้อสอบจริง</t>
        </is>
      </c>
      <c r="R49" s="185" t="inlineStr">
        <is>
          <t>2561</t>
        </is>
      </c>
      <c r="S49" s="185" t="n"/>
    </row>
    <row r="50" ht="24" customHeight="1" s="49">
      <c r="A50" s="185" t="n">
        <v>48</v>
      </c>
      <c r="B50" s="186" t="n"/>
      <c r="C50" s="186" t="inlineStr">
        <is>
          <t>ยาฝังคุมกำเนิด Norplant® (ประกอบด้วยตัวยา Levonorgestrel บรรจุในหลอดซิลิโคนชนิด Non-porous silicone elastomer) สามารถควบคุมการปลดปล่อยยาได้อย่างสม่ำเสมอยาวนานถึง 5 ปี ปัจจัยในข้อใดต่อไปนี้ "ไม่มีผล" ต่ออัตราการปลดปล่อยตัวยาสำคัญออกจากระบบ</t>
        </is>
      </c>
      <c r="D50" s="186" t="n"/>
      <c r="E50" s="186" t="inlineStr">
        <is>
          <t>ความสามารถในการละลายของตัวยาในชั้นพอลิเมอร์ (Drug solubility in silicone membrane)</t>
        </is>
      </c>
      <c r="F50" s="186" t="inlineStr">
        <is>
          <t>พื้นที่ผิวและรูปทรงเรขาคณิตของแท่งยา (Device shape and surface area)</t>
        </is>
      </c>
      <c r="G50" s="186" t="inlineStr">
        <is>
          <t>ค่าสัมประสิทธิ์การแบ่งกระจายตัวของยา (Partition coefficient between membrane and tissue fluid)</t>
        </is>
      </c>
      <c r="H50" s="186" t="inlineStr">
        <is>
          <t>ค่าสัมประสิทธิ์การแพร่ของตัวยาในพอลิเมอร์ (Diffusion coefficient: D)</t>
        </is>
      </c>
      <c r="I50" s="186" t="inlineStr">
        <is>
          <t>ค่าความเป็นกรด-ด่างตามสรีรวิทยาของเนื้อเยื่อใต้ผิวหนัง (Physiological pH of implant site)</t>
        </is>
      </c>
      <c r="J50" s="185" t="inlineStr">
        <is>
          <t>5</t>
        </is>
      </c>
      <c r="K50" s="186" t="inlineStr">
        <is>
          <t>✅ คำตอบที่ถูกต้อง: ข้อ จ. ค่าความเป็นกรด-ด่างตามสรีรวิทยาของเนื้อเยื่อใต้ผิวหนัง (Physiological pH of implant site)
🎯 ทำไมข้อนี้ถึงถูก:
ข้อ จ. ถูกต้อง เพราะการปลดปล่อยยาถูกควบคุมด้วยการแพร่ผ่านเมมเบรนตามกฎของฟิกก์ (Fick’s First Law of Diffusion):
dM/dt = (A · D · K · ΔC) / h
โดยที่ A = พื้นที่ผิว, D = สัมประสิทธิ์การแพร่, K = Partition coefficient, h = ความหนาเมมเบรน เนื่องจาก Levonorgestrel เป็นสารโมเลกุลที่เป็นกลาง ไม่มีหมู่ฟังก์ชันที่แตกตัวเป็นไอออนตามการเปลี่ยนแปลงของ pH ในช่วงสรีรวิทยา (pH 7.35-7.45) และเนื้อเยื่อใต้ผิวหนังมีสภาวะ pH คงที่ ดังนั้น Physiological pH จึงไม่มีผลต่ออัตราการปลดปล่อยตัวยา
🔍 ข้ออื่นผิดเพราะอะไร:
• ข้อ ก. (ความสามารถในการละลายในพอลิเมอร์): มีผลโดยตรงต่อความเข้มข้นอิ่มตัว (Cs) และแรงผลักดันในการแพร่ (Concentration gradient: ΔC)
• ข้อ ข. (พื้นที่ผิวและรูปทรงเรขาคณิต): มีผลโดยตรงต่ออัตราการปล่อยยา (dM/dt แปรผันตรงกับพื้นที่ผิว A)
• ข้อ ค. (Partition coefficient (K)): มีผลโดยตรงต่อการแพร่กระจายตัวของยาจากเมมเบรนออกสู่ของเหลวรอบข้าง
• ข้อ ง. (Diffusion coefficient (D)): เป็นตัวแปรหลักที่กำหนดความเร็วในการเคลื่อนที่ของโมเลกุลยาผ่านเนื้อพอลิเมอร์</t>
        </is>
      </c>
      <c r="L50" s="186" t="n"/>
      <c r="M50" s="186" t="inlineStr">
        <is>
          <t>Preformulation &amp; GMP</t>
        </is>
      </c>
      <c r="N50" s="186" t="inlineStr">
        <is>
          <t>Good Manufacturing Practice</t>
        </is>
      </c>
      <c r="O50" s="185" t="inlineStr">
        <is>
          <t>Product</t>
        </is>
      </c>
      <c r="P50" s="186" t="inlineStr">
        <is>
          <t>ข้อสอบจริง Product ปี 2561 ข้อ 62</t>
        </is>
      </c>
      <c r="Q50" s="185" t="inlineStr">
        <is>
          <t>ข้อสอบจริง</t>
        </is>
      </c>
      <c r="R50" s="185" t="inlineStr">
        <is>
          <t>2561</t>
        </is>
      </c>
      <c r="S50" s="185" t="n"/>
    </row>
    <row r="51" ht="24" customHeight="1" s="49">
      <c r="A51" s="185" t="n">
        <v>49</v>
      </c>
      <c r="B51" s="186" t="n"/>
      <c r="C51" s="186" t="inlineStr">
        <is>
          <t>ในสูตรตำรับยาฉีดและยาน้ำ สาร Sodium metabisulfite ทำหน้าที่ทางเภสัชกรรมหลักในข้อใดเพื่อรักษาความคงตัวของตัวยาสำคัญ</t>
        </is>
      </c>
      <c r="D51" s="186" t="n"/>
      <c r="E51" s="186" t="inlineStr">
        <is>
          <t>ป้องกันการสลายตัวด้วยปฏิกิริยา Hydrolysis</t>
        </is>
      </c>
      <c r="F51" s="186" t="inlineStr">
        <is>
          <t>ป้องกันการเสื่อมสลายด้วยปฏิกิริยา Oxidation (ทำหน้าที่เป็น Antioxidant / Reducing agent)</t>
        </is>
      </c>
      <c r="G51" s="186" t="inlineStr">
        <is>
          <t>ป้องกันการเกิดปฏิกิริยา Reduction</t>
        </is>
      </c>
      <c r="H51" s="186" t="inlineStr">
        <is>
          <t>ป้องกันการตกตะกอนของตัวยาสำคัญ</t>
        </is>
      </c>
      <c r="I51" s="186" t="inlineStr">
        <is>
          <t>ยับยั้งการเจริญเติบโตของเชื้อจุลินทรีย์ (Preservative)</t>
        </is>
      </c>
      <c r="J51" s="185" t="inlineStr">
        <is>
          <t>2</t>
        </is>
      </c>
      <c r="K51" s="186" t="inlineStr">
        <is>
          <t>✅ คำตอบที่ถูกต้อง: ข้อ ข. ป้องกันการเสื่อมสลายด้วยปฏิกิริยา Oxidation (ทำหน้าที่เป็น Antioxidant / Reducing agent)
🎯 ทำไมข้อนี้ถึงถูก:
ข้อ ข. ถูกต้อง เพราะ Sodium metabisulfite มีศักย์ไฟฟ้ามาตรฐานของการรีดิวซ์ต่ำ จึงเข้าทำปฏิกิริยากับโมเลกุลของออกซิเจนและอนุมูลอิสระ (Free radicals) ในสารละลายก่อนที่ออกซิเจนจะไปทำปฏิกิริยากับตัวยาสำคัญ โดยสารกลุ่มซัลไฟต์นี้มีประสิทธิภาพสูงสุดในสารละลายที่มีสภาวะเป็นกรดอ่อนถึงเป็นกลาง (pH &lt; 7.0 เช่น ในยาฉีด Adrenaline / Epinephrine, Dopamine, Morphine)
🔍 ข้ออื่นผิดเพราะอะไร:
• ข้อ ก. (ป้องกัน Hydrolysis): Hydrolysis ป้องกันโดยการคุมความชื้น ปรับ pH หรือใช้สารลดการละลาย ไม่ใช่หน้าที่ของ Metabisulfite
• ข้อ ค. (ป้องกัน Reduction): ผิด ตัวมันเองเป็นสารรีดิวซ์
• ข้อ ง. (ป้องกันการตกตะกอน): ไม่ใช่สารช่วยละลายหลัก
• ข้อ จ. (ยับยั้งเชื้อจุลินทรีย์): แม้มีฤทธิ์ต้านจุลชีพในอาหารบางชนิด แต่ในเภสัชกรรมใส่เป็น Antioxidant เป็นหลัก</t>
        </is>
      </c>
      <c r="L51" s="186" t="n"/>
      <c r="M51" s="186" t="inlineStr">
        <is>
          <t>Preformulation &amp; GMP</t>
        </is>
      </c>
      <c r="N51" s="186" t="inlineStr">
        <is>
          <t>Good Manufacturing Practice</t>
        </is>
      </c>
      <c r="O51" s="185" t="inlineStr">
        <is>
          <t>Product</t>
        </is>
      </c>
      <c r="P51" s="186" t="inlineStr">
        <is>
          <t>ข้อสอบจริง Product ปี 2561 ข้อ 64</t>
        </is>
      </c>
      <c r="Q51" s="185" t="inlineStr">
        <is>
          <t>ข้อสอบจริง</t>
        </is>
      </c>
      <c r="R51" s="185" t="inlineStr">
        <is>
          <t>2561</t>
        </is>
      </c>
      <c r="S51" s="185" t="n"/>
    </row>
    <row r="52" ht="24" customHeight="1" s="49">
      <c r="A52" s="185" t="n">
        <v>50</v>
      </c>
      <c r="B52" s="186" t="n"/>
      <c r="C52" s="186" t="inlineStr">
        <is>
          <t>ในการพัฒนาสูตรตำรับยาน้ำเชื่อมปราศจากน้ำตาล (Sugar-free syrup) สำหรับผู้ป่วยเบาหวาน สารในข้อใดต่อไปนี้ "ไม่ควรนำมาใช้" ทำหน้าที่เป็นสารให้ความหวาน (Sweetening agent)</t>
        </is>
      </c>
      <c r="D52" s="186" t="n"/>
      <c r="E52" s="186" t="inlineStr">
        <is>
          <t>Propylene glycol (PG)</t>
        </is>
      </c>
      <c r="F52" s="186" t="inlineStr">
        <is>
          <t>Sorbitol solution</t>
        </is>
      </c>
      <c r="G52" s="186" t="inlineStr">
        <is>
          <t>Aspartame</t>
        </is>
      </c>
      <c r="H52" s="186" t="inlineStr">
        <is>
          <t>Saccharin sodium</t>
        </is>
      </c>
      <c r="I52" s="186" t="inlineStr">
        <is>
          <t>Sucralose</t>
        </is>
      </c>
      <c r="J52" s="185" t="inlineStr">
        <is>
          <t>1</t>
        </is>
      </c>
      <c r="K52" s="186" t="inlineStr">
        <is>
          <t>✅ คำตอบที่ถูกต้อง: ข้อ ก. Propylene glycol (PG)
🎯 ทำไมข้อนี้ถึงถูก:
ข้อ ก. ถูกต้อง เพราะ Propylene glycol (PG) เป็นตัวทำละลายร่วม (Co-solvent) และสารช่วยดูดความชื้น (Humectant) ซึ่งมีรสชาติเผ็ดขื่น ร้อนคอ และมีรสขมปร่า (Acrid, burning, bitter-sweet taste) ไม่สามารถนำมาใช้เป็นสารให้ความหวานเพื่อแต่งรสในยาน้ำเชื่อมได้
🔍 ข้ออื่นผิดเพราะอะไร:
• ข้อ ข. (Sorbitol solution): เป็นน้ำตาลแอลกอฮอล์ (Polyol) ที่ให้ความหวานประมาณ 60% ของน้ำตาลทราย ไม่กระตุ้นอินซูลิน นิยมใช้เป็นเบสใน Sugar-free syrups
• ข้อ ค. (Aspartame): เป็นสารให้ความหวานสังเคราะห์ที่มีความหวานสูงกว่าน้ำตาลทราย 180-200 เท่า
• ข้อ ง. (Saccharin sodium): เป็นสารให้ความหวานสังเคราะห์ที่มีความหวานสูงกว่าน้ำตาลทราย 300-500 เท่า
• ข้อ จ. (Sucralose): เป็นสารให้ความหวานสังเคราะห์ที่มีความคงตัวสูงและหวานกว่าน้ำตาลทราย 600 เท่า</t>
        </is>
      </c>
      <c r="L52" s="186" t="n"/>
      <c r="M52" s="186" t="inlineStr">
        <is>
          <t>Preformulation &amp; GMP</t>
        </is>
      </c>
      <c r="N52" s="186" t="inlineStr">
        <is>
          <t>Good Manufacturing Practice</t>
        </is>
      </c>
      <c r="O52" s="185" t="inlineStr">
        <is>
          <t>Product</t>
        </is>
      </c>
      <c r="P52" s="186" t="inlineStr">
        <is>
          <t>ข้อสอบจริง Product ปี 2561 ข้อ 65</t>
        </is>
      </c>
      <c r="Q52" s="185" t="inlineStr">
        <is>
          <t>ข้อสอบจริง</t>
        </is>
      </c>
      <c r="R52" s="185" t="inlineStr">
        <is>
          <t>2561</t>
        </is>
      </c>
      <c r="S52" s="185" t="n"/>
    </row>
    <row r="53" ht="24" customHeight="1" s="49">
      <c r="A53" s="185" t="n">
        <v>51</v>
      </c>
      <c r="B53" s="186" t="n"/>
      <c r="C53" s="186" t="inlineStr">
        <is>
          <t>เภสัชกรต้องการเตรียมยาน้ำเชื่อม Morphine sulfate syrup ความเข้มข้น 0.2% w/v ปริมาตรรวม 2 ลิตร จะต้องชั่งตัวยาสำคัญ Morphine sulfate กี่กรัม</t>
        </is>
      </c>
      <c r="D53" s="186" t="n"/>
      <c r="E53" s="186" t="inlineStr">
        <is>
          <t>0.2 g</t>
        </is>
      </c>
      <c r="F53" s="186" t="inlineStr">
        <is>
          <t>0.4 g</t>
        </is>
      </c>
      <c r="G53" s="186" t="inlineStr">
        <is>
          <t>2.0 g</t>
        </is>
      </c>
      <c r="H53" s="186" t="inlineStr">
        <is>
          <t>4.0 g</t>
        </is>
      </c>
      <c r="I53" s="186" t="inlineStr">
        <is>
          <t>20.0 g</t>
        </is>
      </c>
      <c r="J53" s="185" t="inlineStr">
        <is>
          <t>4</t>
        </is>
      </c>
      <c r="K53" s="186" t="inlineStr">
        <is>
          <t>✅ คำตอบที่ถูกต้อง: ข้อ ง. 4.0 g
🎯 ทำไมข้อนี้ถึงถูก:
ข้อ ง. ถูกต้อง จากการคำนวณ:
1. ความเข้มข้น 0.2% w/v หมายถึง มีตัวยา Morphine sulfate 0.2 g ในสารละลาย 100 mL
2. แปลงปริมาตร 2 ลิตร เป็นมิลลิลิตร: 2 L = 2,000 mL
3. คำนวณน้ำหนักตัวยาที่ต้องใช้:
น้ำหนักตัวยา (g) = (0.2 g × 2,000 mL) / 100 mL = 4.0 g
🔍 ข้ออื่นผิดเพราะอะไร:
• ข้อ ก. (0.2 g): เป็นน้ำหนักตัวยาสำหรับปริมาตรเพียง 100 mL
• ข้อ ข. (0.4 g): เป็นน้ำหนักตัวยาสำหรับปริมาตร 200 mL
• ข้อ ค. (2.0 g): เป็นน้ำหนักสำหรับความเข้มข้น 0.1% w/v
• ข้อ จ. (20.0 g): คำนวณจุดทศนิยมผิดพลาดเกินจริง 5 เท่า</t>
        </is>
      </c>
      <c r="L53" s="186" t="n"/>
      <c r="M53" s="186" t="inlineStr">
        <is>
          <t>Preformulation &amp; GMP</t>
        </is>
      </c>
      <c r="N53" s="186" t="inlineStr">
        <is>
          <t>Good Manufacturing Practice</t>
        </is>
      </c>
      <c r="O53" s="185" t="inlineStr">
        <is>
          <t>Product</t>
        </is>
      </c>
      <c r="P53" s="186" t="inlineStr">
        <is>
          <t>ข้อสอบจริง Product ปี 2561 ข้อ 66</t>
        </is>
      </c>
      <c r="Q53" s="185" t="inlineStr">
        <is>
          <t>ข้อสอบจริง</t>
        </is>
      </c>
      <c r="R53" s="185" t="inlineStr">
        <is>
          <t>2561</t>
        </is>
      </c>
      <c r="S53" s="185" t="n"/>
    </row>
    <row r="54" ht="24" customHeight="1" s="49">
      <c r="A54" s="185" t="n">
        <v>52</v>
      </c>
      <c r="B54" s="186" t="n"/>
      <c r="C54" s="186" t="inlineStr">
        <is>
          <t>หากบริษัทผู้ผลิตยาต้องการทำการทดสอบความคงตัวระยะยาว (Long-term stability testing) ของยาเม็ด Sitagliptin สำหรับขึ้นทะเบียนตำรับยาในกลุ่มประเทศอาเซียน (รวมถึงประเทศไทย) ต้องทำการทดสอบที่สภาวะใดตามแนวทาง ASEAN Guideline on Stability Study</t>
        </is>
      </c>
      <c r="D54" s="186" t="n"/>
      <c r="E54" s="186" t="inlineStr">
        <is>
          <t>25°C ± 2°C / 65% ± 5% RH</t>
        </is>
      </c>
      <c r="F54" s="186" t="inlineStr">
        <is>
          <t>25°C ± 2°C / 75% ± 5% RH</t>
        </is>
      </c>
      <c r="G54" s="186" t="inlineStr">
        <is>
          <t>30°C ± 2°C / 65% ± 5% RH</t>
        </is>
      </c>
      <c r="H54" s="186" t="inlineStr">
        <is>
          <t>30°C ± 2°C / 75% ± 5% RH</t>
        </is>
      </c>
      <c r="I54" s="186" t="inlineStr">
        <is>
          <t>40°C ± 2°C / 75% ± 5% RH</t>
        </is>
      </c>
      <c r="J54" s="185" t="inlineStr">
        <is>
          <t>4</t>
        </is>
      </c>
      <c r="K54" s="186" t="inlineStr">
        <is>
          <t>✅ คำตอบที่ถูกต้อง: ข้อ ง. 30°C ± 2°C / 75% ± 5% RH
🎯 ทำไมข้อนี้ถึงถูก:
🎯 ทำไมข้อนี้ถึงถูก: ตามแนวทาง ASEAN Guideline on Stability Study of Drug Product กลุ่มประเทศสมาชิกอาเซียนรวมถึงประเทศไทยจัดอยู่ในเขตภูมิอากาศร้อนชื้นแบบ Climatic Zone IVb (Hot and very humid) ซึ่งกำหนดให้สภาวะการทดสอบความคงตัวระยะยาว (Long-term stability study) ต้องทำที่อุณหภูมิ 30°C ± 2°C และความชื้นสัมพัทธ์ 75% ± 5% RH ตลอดอายุยา
🔍 ข้ออื่นผิดเพราะอะไร:
• ข้อ ก.: 25°C ± 2°C / 60% ± 5% RH เป็นสภาวะ Long-term stability สำหรับกลุ่ม Climatic Zone I และ Zone II (เขตภูมิอากาศอบอุ่นและเมดิเตอร์เรเนียน)
• ข้อ ข.: 25°C ± 2°C / 75% ± 5% RH ไม่ใช่สภาวะมาตรฐานตามข้อกำหนดของ ICH หรือ ASEAN stability guideline
• ข้อ ค.: 30°C ± 2°C / 65% ± 5% RH เป็นสภาวะ Long-term stability สำหรับกลุ่ม Climatic Zone IVa (Hot and humid)
• ข้อ จ.: 40°C ± 2°C / 75% ± 5% RH เป็นสภาวะการทดสอบแบบเร่ง (Accelerated stability testing) สำหรับทุกเขตภูมิอากาศ ไม่ใช่การทดสอบระยะยาว</t>
        </is>
      </c>
      <c r="L54" s="186" t="n"/>
      <c r="M54" s="186" t="inlineStr">
        <is>
          <t>Preformulation &amp; GMP</t>
        </is>
      </c>
      <c r="N54" s="186" t="inlineStr">
        <is>
          <t>Stability testing</t>
        </is>
      </c>
      <c r="O54" s="185" t="inlineStr">
        <is>
          <t>Product</t>
        </is>
      </c>
      <c r="P54" s="186" t="inlineStr">
        <is>
          <t>[SOURCE: ข้อสอบจริง PLE CC1 (Product) ปี 2561 ข้อ 68]</t>
        </is>
      </c>
      <c r="Q54" s="185" t="inlineStr">
        <is>
          <t>ข้อสอบจริง</t>
        </is>
      </c>
      <c r="R54" s="185" t="inlineStr">
        <is>
          <t>2561</t>
        </is>
      </c>
      <c r="S54" s="185" t="n"/>
    </row>
    <row r="55" ht="24" customHeight="1" s="49">
      <c r="A55" s="185" t="n">
        <v>53</v>
      </c>
      <c r="B55" s="186" t="n"/>
      <c r="C55" s="186" t="inlineStr">
        <is>
          <t>ตัวยาสำคัญ Clonazepam ขนาดความแรง 0.5 mg ต่อเม็ด จัดเป็นยาที่มีขนาดยาต่ำและมีความแรงสูง (Low-dose / Potent drug) หากต้องการผลิตในรูปแบบยาเม็ด กระบวนการเตรียมผงยาสำหรับการตอกเม็ดวิธีใดมีความเหมาะสมในการประกันความสม่ำเสมอของตัวยาสำคัญ (Content Uniformity) ได้ดีที่สุด</t>
        </is>
      </c>
      <c r="D55" s="186" t="n"/>
      <c r="E55" s="186" t="inlineStr">
        <is>
          <t>Fusion method</t>
        </is>
      </c>
      <c r="F55" s="186" t="inlineStr">
        <is>
          <t>Melting method</t>
        </is>
      </c>
      <c r="G55" s="186" t="inlineStr">
        <is>
          <t>Dry granulation ด้วย Roller compactor</t>
        </is>
      </c>
      <c r="H55" s="186" t="inlineStr">
        <is>
          <t>Wet granulation (หรือ Direct compression ด้วยสารช่วยตอกตรงที่ผ่านการทำ Geometric dilution)</t>
        </is>
      </c>
      <c r="I55" s="186" t="inlineStr">
        <is>
          <t>Direct compression โดยการผสมผงยาทั้งหมดในขั้นตอนเดียวโดยตรง</t>
        </is>
      </c>
      <c r="J55" s="185" t="inlineStr">
        <is>
          <t>4</t>
        </is>
      </c>
      <c r="K55" s="186" t="inlineStr">
        <is>
          <t>✅ คำตอบที่ถูกต้อง: ข้อ ง. Wet granulation (หรือ Direct compression ด้วยสารช่วยตอกตรงที่ผ่านการทำ Geometric dilution)
🎯 ทำไมข้อนี้ถึงถูก:
ข้อ ง. ถูกต้อง เพราะกระบวนการ Wet granulation (การทำแกรนูลแบบเปียก) โดยการละลายหรือกระจายตัวยาในของเหลวสารยึดเกาะแล้วพ่นลงบนผงสารช่วย จะทำให้ตัวยาสำคัญถูกตรึงและกระจายตัวอย่างสม่ำเสมอในทุกเม็ดแกรนูล หรือหากใช้ Direct compression จะต้องอาศัยการผสมแบบเจือจางเชิงเรขาคณิต (Geometric dilution) และใช้ Co-processed excipient พิเศษเพื่อป้องกันการแยกชั้น
🔍 ข้ออื่นผิดเพราะอะไร:
• ข้อ ก. (Fusion method): ใช้สำหรับทำยาเม็ดฟู่หรือยาเหน็บ ไม่ใช่วิธีทำยาเม็ด Clonazepam
• ข้อ ข. (Melting method): ใช้สำหรับยาเหน็บหรือ Hot-melt extrusion
• ข้อ ค. (Dry granulation): เสี่ยงต่อการกระจายตัวของตัวยาไม่สม่ำเสมอในยาขนาดยาต่ำมาก
• ข้อ จ. (Direct compression ผสมขั้นตอนเดียว): จะทำให้ผงยา 0.5 mg ไม่กระจายตัวและเกิด Segregation สูงมาก ตกเกณฑ์ Content Uniformity</t>
        </is>
      </c>
      <c r="L55" s="186" t="n"/>
      <c r="M55" s="186" t="inlineStr">
        <is>
          <t>Preformulation &amp; GMP</t>
        </is>
      </c>
      <c r="N55" s="186" t="inlineStr">
        <is>
          <t>Good Manufacturing Practice</t>
        </is>
      </c>
      <c r="O55" s="185" t="inlineStr">
        <is>
          <t>Product</t>
        </is>
      </c>
      <c r="P55" s="186" t="inlineStr">
        <is>
          <t>ข้อสอบจริง Product ปี 2561 ข้อ 70</t>
        </is>
      </c>
      <c r="Q55" s="185" t="inlineStr">
        <is>
          <t>ข้อสอบจริง</t>
        </is>
      </c>
      <c r="R55" s="185" t="inlineStr">
        <is>
          <t>2561</t>
        </is>
      </c>
      <c r="S55" s="185" t="n"/>
    </row>
    <row r="56" ht="24" customHeight="1" s="49">
      <c r="A56" s="185" t="n">
        <v>54</v>
      </c>
      <c r="B56" s="186" t="n"/>
      <c r="C56" s="186" t="inlineStr">
        <is>
          <t>เครื่องมือในข้อใดจัดเป็นเครื่องมือมาตรฐานตามข้อกำหนดเภสัชตำรับสำหรับการตรวจวัดการกระจายขนาดอนุภาคเชิงอากาศพลศาสตร์ของละอองยาพ่นสูด (Aerosol particle size distribution)</t>
        </is>
      </c>
      <c r="D56" s="186" t="n"/>
      <c r="E56" s="186" t="inlineStr">
        <is>
          <t>X-ray Powder Diffraction (XRPD)</t>
        </is>
      </c>
      <c r="F56" s="186" t="inlineStr">
        <is>
          <t>Optical Microscopy</t>
        </is>
      </c>
      <c r="G56" s="186" t="inlineStr">
        <is>
          <t>Cascade Impactor (เช่น Next Generation Impactor / Andersen Cascade Impactor)</t>
        </is>
      </c>
      <c r="H56" s="186" t="inlineStr">
        <is>
          <t>Laser with Fluorescent Labelling</t>
        </is>
      </c>
      <c r="I56" s="186" t="inlineStr">
        <is>
          <t>Dynamic Light Scattering (DLS)</t>
        </is>
      </c>
      <c r="J56" s="185" t="inlineStr">
        <is>
          <t>3</t>
        </is>
      </c>
      <c r="K56" s="186" t="inlineStr">
        <is>
          <t>✅ คำตอบที่ถูกต้อง: ข้อ ค. Cascade Impactor (เช่น Next Generation Impactor / Andersen Cascade Impactor)
🎯 ทำไมข้อนี้ถึงถูก:
ข้อ ค. ถูกต้อง เพราะ Cascade Impactor (ACI / NGI) เป็นเครื่องมือมาตรฐานตามเภสัชตำรับ USP &lt;601&gt; และ Ph. Eur. ที่ใช้จำลองการตกกระทบและการแยกชั้นของอนุภาคยาตามแรงเฉื่อยในแต่ละระดับของทางเดินหายใจ
🔍 ข้ออื่นผิดเพราะอะไร:
• ข้อ ก. (X-ray Powder Diffraction (XRPD)): ใช้วิเคราะห์โครงสร้างผลึกและรูปผลึก (Polymorphism) ไม่ได้วัดขนาดอนุภาคแอโรซอล
• ข้อ ข. (Optical Microscopy): วัดได้เฉพาะขนาดเชิงเรขาคณิต 2 มิติ ไม่ได้วัดการเคลื่อนที่เชิงอากาศพลศาสตร์
• ข้อ ง. (Laser with Fluorescent Labelling): ใช้ในงานวิจัยติดตามการเคลื่อนที่ของยา ไม่ใช่เครื่องมือ QC เภสัชตำรับ
• ข้อ จ. (Dynamic Light Scattering (DLS)): ใช้วัดขนาดอนุภาคระดับนาโนเมตร (Nanoparticles/Colloids) ในสารแขวนลอย</t>
        </is>
      </c>
      <c r="L56" s="186" t="n"/>
      <c r="M56" s="186" t="inlineStr">
        <is>
          <t>Preformulation &amp; GMP</t>
        </is>
      </c>
      <c r="N56" s="186" t="inlineStr">
        <is>
          <t>Good Manufacturing Practice</t>
        </is>
      </c>
      <c r="O56" s="185" t="inlineStr">
        <is>
          <t>Product</t>
        </is>
      </c>
      <c r="P56" s="186" t="inlineStr">
        <is>
          <t>ข้อสอบจริง Product ปี 2561 ข้อ 74</t>
        </is>
      </c>
      <c r="Q56" s="185" t="inlineStr">
        <is>
          <t>ข้อสอบจริง</t>
        </is>
      </c>
      <c r="R56" s="185" t="inlineStr">
        <is>
          <t>2561</t>
        </is>
      </c>
      <c r="S56" s="185" t="n"/>
    </row>
    <row r="57" ht="24" customHeight="1" s="49">
      <c r="A57" s="185" t="n">
        <v>55</v>
      </c>
      <c r="B57" s="186" t="n"/>
      <c r="C57" s="186" t="inlineStr">
        <is>
          <t>ตัวยาสำคัญ Alendronate sodium (Sodium alendronate) จัดอยู่ในระบบจำแนกชีวเภสัชกรรม (Biopharmaceutics Classification System: BCS) กลุ่มใด</t>
        </is>
      </c>
      <c r="D57" s="186" t="n"/>
      <c r="E57" s="186" t="inlineStr">
        <is>
          <t>Non-classified</t>
        </is>
      </c>
      <c r="F57" s="186" t="inlineStr">
        <is>
          <t>BCS Class I (High Solubility, High Permeability)</t>
        </is>
      </c>
      <c r="G57" s="186" t="inlineStr">
        <is>
          <t>BCS Class II (Low Solubility, High Permeability)</t>
        </is>
      </c>
      <c r="H57" s="186" t="inlineStr">
        <is>
          <t>BCS Class III (High Solubility, Low Permeability)</t>
        </is>
      </c>
      <c r="I57" s="186" t="inlineStr">
        <is>
          <t>BCS Class IV (Low Solubility, Low Permeability)</t>
        </is>
      </c>
      <c r="J57" s="185" t="inlineStr">
        <is>
          <t>4</t>
        </is>
      </c>
      <c r="K57" s="186" t="inlineStr">
        <is>
          <t>✅ คำตอบที่ถูกต้อง: ข้อ ง. BCS Class III (High Solubility, Low Permeability)
🎯 ทำไมข้อนี้ถึงถูก:
ข้อ ง. ถูกต้อง เพราะ Alendronate sodium เป็นยาในกลุ่ม Bisphosphonates ที่มีขั้วสูงมาก มีประจุลบหลายประจุจากหมู่ฟอสโฟเนต (-PO3H2) ทำให้ "ละลายน้ำได้ดีมาก (High solubility)" แต่ "ไม่สามารถซึมผ่านเยื่อบุลำไส้ได้ดี (Low permeability)" โดยมีค่า Oral bioavailability ต่ำกว่า 0.6% - 1% จึงจัดเป็นยาในกลุ่ม "BCS Class III" อย่างชัดเจน
🔍 ข้ออื่นผิดเพราะอะไร:
• ข้อ ก. (Non-classified): ผิด เพราะตัวยาสำคัญสากลได้รับการจัดกลุ่มตามเกณฑ์ BCS
• ข้อ ข. (BCS Class I): เช่น Paracetamol, Metoprolol (ละลายดี ซึมผ่านดี)
• ข้อ ค. (BCS Class II): เช่น Ibuprofen, Ketoconazole, Carbamazepine (ละลายต่ำ ซึมผ่านดี)
• ข้อ จ. (BCS Class IV): เช่น Furosemide, Paclitaxel, Hydrochlorothiazide (ละลายต่ำ ซึมผ่านต่ำ)</t>
        </is>
      </c>
      <c r="L57" s="186" t="n"/>
      <c r="M57" s="186" t="inlineStr">
        <is>
          <t>Preformulation &amp; GMP</t>
        </is>
      </c>
      <c r="N57" s="186" t="inlineStr">
        <is>
          <t>Good Manufacturing Practice</t>
        </is>
      </c>
      <c r="O57" s="185" t="inlineStr">
        <is>
          <t>Product</t>
        </is>
      </c>
      <c r="P57" s="186" t="inlineStr">
        <is>
          <t>ข้อสอบจริง Product ปี 2561 ข้อ 78</t>
        </is>
      </c>
      <c r="Q57" s="185" t="inlineStr">
        <is>
          <t>ข้อสอบจริง</t>
        </is>
      </c>
      <c r="R57" s="185" t="inlineStr">
        <is>
          <t>2561</t>
        </is>
      </c>
      <c r="S57" s="185" t="n"/>
    </row>
    <row r="58" ht="24" customHeight="1" s="49">
      <c r="A58" s="185" t="n">
        <v>56</v>
      </c>
      <c r="B58" s="186" t="n"/>
      <c r="C58" s="186" t="inlineStr">
        <is>
          <t>ตัวยาสำคัญ A มีคุณสมบัติความหนาแน่นรวมต่ำ (Low bulk density / Fluffy powder) มีคุณสมบัติการถูกอัดแน่นไม่ดี (Poor compressibility) และเสื่อมสลายได้ง่ายมากเมื่อสัมผัสกับน้ำและความชื้นด้วยปฏิกิริยา Hydrolysis ในกระบวนการผลิตยาเม็ดควรเลือกใช้วิธีการทำแกรนูลหรือตอกเม็ดวิธีใดจึงเหมาะสมที่สุด</t>
        </is>
      </c>
      <c r="D58" s="186" t="n"/>
      <c r="E58" s="186" t="inlineStr">
        <is>
          <t>Direct compression (ด้วยสารช่วยตอกตรงที่ไหลดี) หรือ Dry granulation (Roller compaction / Slugging)</t>
        </is>
      </c>
      <c r="F58" s="186" t="inlineStr">
        <is>
          <t>Wet granulation ด้วยสารละลายอินทรีย์ (Organic solvent) หรือ Dry granulation</t>
        </is>
      </c>
      <c r="G58" s="186" t="inlineStr">
        <is>
          <t>Wet granulation ด้วยน้ำแป้ง (Aqueous starch paste)</t>
        </is>
      </c>
      <c r="H58" s="186" t="inlineStr">
        <is>
          <t>Wet granulation ด้วยน้ำบริสุทธิ์</t>
        </is>
      </c>
      <c r="I58" s="186" t="inlineStr">
        <is>
          <t>Fluidized bed aqueous granulation</t>
        </is>
      </c>
      <c r="J58" s="185" t="inlineStr">
        <is>
          <t>1</t>
        </is>
      </c>
      <c r="K58" s="186" t="inlineStr">
        <is>
          <t>✅ คำตอบที่ถูกต้อง: ข้อ ก. Direct compression (ด้วยสารช่วยตอกตรงที่ไหลดี) หรือ Dry granulation (Roller compaction / Slugging)
🎯 ทำไมข้อนี้ถึงถูก:
ข้อ ก. ถูกต้อง เพราะตัวยาเกิด Hydrolysis ง่ายเมื่อสัมผัสน้ำ จึง "ห้ามใช้วิธี Wet granulation ที่ใช้น้ำโดยเด็ดขาด" และเนื่องจากตัวยามี Bulk density ต่ำและอัดไม่แน่น วิธีที่เหมาะสมที่สุดคือ "Dry granulation (Roller compaction หรือ Slugging)" ซึ่งเป็นการใช้แรงอัดทางกลบดอัดผงยาให้เป็นแผ่นหนาแล้วตัดเป็นแกรนูลแห้งโดยไม่ใช้น้ำและความร้อน หรือใช้ "Direct compression" ร่วมกับสารช่วยตอกตรงสมรรถนะสูง
🔍 ข้ออื่นผิดเพราะอะไร:
• ข้อ ข. (Wet granulation ด้วย organic solvent): แม้หลีกเลี่ยงน้ำได้ แต่ก่อให้เกิดความเสี่ยงเรื่องไอระเหยไวไฟและความเป็นพิษของสารทำละลายตกค้าง
• ข้อ ค. (Wet granulation ด้วยน้ำแป้ง): ผิดอย่างยิ่งเพราะใช้น้ำเป็นตัวทำละลาย ทำให้ยาเกิด Hydrolysis ทันที
• ข้อ ง. (Wet granulation ด้วยน้ำบริสุทธิ์): ผิดเพราะน้ำจะเร่งปฏิกิริยา Hydrolysis
• ข้อ จ. (Fluidized bed aqueous granulation): ผิดเพราะใช้น้ำพ่นลงบนผงยา</t>
        </is>
      </c>
      <c r="L58" s="186" t="n"/>
      <c r="M58" s="186" t="inlineStr">
        <is>
          <t>Preformulation &amp; GMP</t>
        </is>
      </c>
      <c r="N58" s="186" t="inlineStr">
        <is>
          <t>Good Manufacturing Practice</t>
        </is>
      </c>
      <c r="O58" s="185" t="inlineStr">
        <is>
          <t>Product</t>
        </is>
      </c>
      <c r="P58" s="186" t="inlineStr">
        <is>
          <t>ข้อสอบจริง Product ปี 2561 ข้อ 80</t>
        </is>
      </c>
      <c r="Q58" s="185" t="inlineStr">
        <is>
          <t>ข้อสอบจริง</t>
        </is>
      </c>
      <c r="R58" s="185" t="inlineStr">
        <is>
          <t>2561</t>
        </is>
      </c>
      <c r="S58" s="185" t="n"/>
    </row>
    <row r="59" ht="24" customHeight="1" s="49">
      <c r="A59" s="185" t="n">
        <v>57</v>
      </c>
      <c r="B59" s="186" t="n"/>
      <c r="C59" s="186" t="inlineStr">
        <is>
          <t>จากการทดสอบการละลาย (Dissolution test) ของยาเม็ดชนิดหนึ่งตามข้อกำหนดเภสัชตำรับ พบว่า: ในสภาวะกรดจำลอง pH 1.2 เป็นเวลา 2 ชั่วโมง ตัวยาละลายออกมาเพียง 2% และเมื่อเปลี่ยนเป็นสภาวะบัฟเฟอร์ pH 6.8 เป็นเวลา 10 นาที ตัวยาละลายออกมาถึง 80% อยากทราบว่าผลิตภัณฑ์ยานี้จัดเป็นรูปแบบยาชนิดใด</t>
        </is>
      </c>
      <c r="D59" s="186" t="n"/>
      <c r="E59" s="186" t="inlineStr">
        <is>
          <t>Sustained release dosage form</t>
        </is>
      </c>
      <c r="F59" s="186" t="inlineStr">
        <is>
          <t>Extended release dosage form</t>
        </is>
      </c>
      <c r="G59" s="186" t="inlineStr">
        <is>
          <t>Delayed release dosage form (Enteric coated tablets)</t>
        </is>
      </c>
      <c r="H59" s="186" t="inlineStr">
        <is>
          <t>Prolonged release dosage form</t>
        </is>
      </c>
      <c r="I59" s="186" t="inlineStr">
        <is>
          <t>Osmotic pump release system</t>
        </is>
      </c>
      <c r="J59" s="185" t="inlineStr">
        <is>
          <t>3</t>
        </is>
      </c>
      <c r="K59" s="186" t="inlineStr">
        <is>
          <t>✅ คำตอบที่ถูกต้อง: ข้อ ค. Delayed release dosage form (Enteric coated tablets)
🎯 ทำไมข้อนี้ถึงถูก:
ข้อ ค. ถูกต้อง เพราะ "Delayed release (ยาเม็ดแตกตัวในลำไส้ / Enteric coated)" ถูกออกแบบมาเพื่อชะลอการปลดปล่อยยาในกระเพาะอาหาร (Acid stage: pH 1.2 นาน 2 ชม. ต้องละลายไม่เกิน 10%) และปลดปล่อยยาทั้งหมดอย่างรวดเร็วเมื่อเดินทางถึงลำไส้เล็ก (Buffer stage: pH 6.8 ต้องละลาย &gt;= 75-80% ภายใน 45 นาที) ซึ่งสอดคล้องกับข้อมูลในโจทย์อย่างสมบูรณ์แบบ
🔍 ข้ออื่นผิดเพราะอะไร:
• ข้อ ก. (Sustained release): จะค่อยๆ ปลดปล่อยยาทีละน้อยอย่างต่อเนื่องตลอดเวลาทั้งในกระเพาะและลำไส้ ไม่ใช่การกักไว้แล้วปล่อยพรวดในลำไส้
• ข้อ ข. (Extended release): ควบคุมการปลดปล่อยยายาวนาน 12-24 ชั่วโมงอย่างต่อเนื่อง
• ข้อ ง. (Prolonged release): ปล่อยยายาวนานต่อเนื่อง
• ข้อ จ. (Osmotic pump release): ปล่อยยาแบบ Zero-order อัตราคงที่ตลอดช่วง pH</t>
        </is>
      </c>
      <c r="L59" s="186" t="n"/>
      <c r="M59" s="186" t="inlineStr">
        <is>
          <t>Preformulation &amp; GMP</t>
        </is>
      </c>
      <c r="N59" s="186" t="inlineStr">
        <is>
          <t>Good Manufacturing Practice</t>
        </is>
      </c>
      <c r="O59" s="185" t="inlineStr">
        <is>
          <t>Product</t>
        </is>
      </c>
      <c r="P59" s="186" t="inlineStr">
        <is>
          <t>ข้อสอบจริง Product ปี 2561 ข้อ 81</t>
        </is>
      </c>
      <c r="Q59" s="185" t="inlineStr">
        <is>
          <t>ข้อสอบจริง</t>
        </is>
      </c>
      <c r="R59" s="185" t="inlineStr">
        <is>
          <t>2561</t>
        </is>
      </c>
      <c r="S59" s="185" t="n"/>
    </row>
    <row r="60" ht="24" customHeight="1" s="49">
      <c r="A60" s="185" t="n">
        <v>58</v>
      </c>
      <c r="B60" s="186" t="n"/>
      <c r="C60" s="186" t="inlineStr">
        <is>
          <t>ข้อใดต่อไปนี้ "ไม่ใช่" ข้อดีของรูปแบบยาชนิดควบคุมการปลดปล่อย (Controlled-release / Sustained-release dosage forms)</t>
        </is>
      </c>
      <c r="D60" s="186" t="n"/>
      <c r="E60" s="186" t="inlineStr">
        <is>
          <t>ช่วยลดการเกิดอาการไม่พึงประสงค์จากระดับยาที่พุ่งสูงในเลือด (Reduce peak-related side effects)</t>
        </is>
      </c>
      <c r="F60" s="186" t="inlineStr">
        <is>
          <t>สามารถปรับขนาดยาได้ง่ายและสะดวกกว่ายาเม็ดธรรมดาทั่วไป</t>
        </is>
      </c>
      <c r="G60" s="186" t="inlineStr">
        <is>
          <t>ช่วยลดความถี่ในการรับประทานยา ทำให้ผู้ป่วยให้ความร่วมมือในการใช้ยาดีขึ้น (Improve patient compliance)</t>
        </is>
      </c>
      <c r="H60" s="186" t="inlineStr">
        <is>
          <t>ช่วยลดความแปรปรวนของระดับยาในเลือด (Minimize peak-to-trough fluctuations)</t>
        </is>
      </c>
      <c r="I60" s="186" t="inlineStr">
        <is>
          <t>ช่วยควบคุมอาการของโรคในเวลากลางคืนได้อย่างต่อเนื่อง</t>
        </is>
      </c>
      <c r="J60" s="185" t="inlineStr">
        <is>
          <t>2</t>
        </is>
      </c>
      <c r="K60" s="186" t="inlineStr">
        <is>
          <t>✅ คำตอบที่ถูกต้อง: ข้อ ข. สามารถปรับขนาดยาได้ง่ายและสะดวกกว่ายาเม็ดธรรมดาทั่วไป
🎯 ทำไมข้อนี้ถึงถูก:
ข้อ ข. ถูกต้อง เพราะ "การปรับขนาดยาทำได้ง่ายและสะดวก" เป็นข้อความที่ไม่ถูกต้องและถือเป็น "ข้อเสีย/ข้อจำกัด (Disadvantage)" ของยา Controlled-release เนื่องจากยาในรูปแบบนี้ส่วนใหญ่ "ห้ามหัก เคี้ยว หรือบดเม็ดยาโดยเด็ดขาด" เพราะจะทำลายโครงสร้างควบคุมการปล่อยยา เกิดภาวะ Dose dumping ทำให้การปรับขนาดยาเฉพาะบุคคลทำได้ยากกว่ายาเม็ดธรรมดาทั่วไปที่มีรอยบากแบ่งเม็ดได้
🔍 ข้ออื่นผิดเพราะอะไร:
• ข้อ ก. (ลดอาการข้างเคียงจาก Peak): เป็นข้อดีหลัก เพราะไม่มี Peak ระดับยาสูงเกินไป
• ข้อ ค. (ลดความถี่ในการกินยา เพิ่ม Compliance): เป็นข้อดีหลัก เช่น เปลี่ยนจากวันละ 3-4 ครั้ง เหลือวันละ 1 ครั้ง
• ข้อ ง. (ลดความแกว่งของระดับยาในเลือด): เป็นข้อดีหลัก เพราะรักษาระดับยาใน Therapeutic window ได้สม่ำเสมอ
• ข้อ จ. (ควบคุมอาการตอนกลางคืน): เป็นข้อดีหลัก ช่วยคุมอาการโรคหืดหรือความดันโลหิตขณะนอนหลับ</t>
        </is>
      </c>
      <c r="L60" s="186" t="n"/>
      <c r="M60" s="186" t="inlineStr">
        <is>
          <t>Preformulation &amp; GMP</t>
        </is>
      </c>
      <c r="N60" s="186" t="inlineStr">
        <is>
          <t>Good Manufacturing Practice</t>
        </is>
      </c>
      <c r="O60" s="185" t="inlineStr">
        <is>
          <t>Product</t>
        </is>
      </c>
      <c r="P60" s="186" t="inlineStr">
        <is>
          <t>ข้อสอบจริง Product ปี 2561 ข้อ 82</t>
        </is>
      </c>
      <c r="Q60" s="185" t="inlineStr">
        <is>
          <t>ข้อสอบจริง</t>
        </is>
      </c>
      <c r="R60" s="185" t="inlineStr">
        <is>
          <t>2561</t>
        </is>
      </c>
      <c r="S60" s="185" t="n"/>
    </row>
    <row r="61" ht="24" customHeight="1" s="49">
      <c r="A61" s="185" t="n">
        <v>59</v>
      </c>
      <c r="B61" s="186" t="n"/>
      <c r="C61" s="186" t="inlineStr">
        <is>
          <t>ในการผลิตยาเม็ดเคลือบฟิล์ม Simvastatin หากตรวจสอบพบข้อบกพร่องที่รอยแบ่งเม็ดยา (Bisect score line) และข้อความตัวอักษรบนหน้าเม็ดยาถูกแผ่นฟิล์มตึงขึงข้ามจนเลือนรางไม่ชัดเจน ข้อบกพร่องนี้เรียกว่าอะไรในทางเภสัชอุตสาหกรรม</t>
        </is>
      </c>
      <c r="D61" s="186" t="n"/>
      <c r="E61" s="186" t="inlineStr">
        <is>
          <t>Picking</t>
        </is>
      </c>
      <c r="F61" s="186" t="inlineStr">
        <is>
          <t>Bridging (Bridging of logo / bisect line)</t>
        </is>
      </c>
      <c r="G61" s="186" t="inlineStr">
        <is>
          <t>Blistering</t>
        </is>
      </c>
      <c r="H61" s="186" t="inlineStr">
        <is>
          <t>Cracking</t>
        </is>
      </c>
      <c r="I61" s="186" t="inlineStr">
        <is>
          <t>Orange peel (Roughness)</t>
        </is>
      </c>
      <c r="J61" s="185" t="inlineStr">
        <is>
          <t>2</t>
        </is>
      </c>
      <c r="K61" s="186" t="inlineStr">
        <is>
          <t>✅ คำตอบที่ถูกต้อง: ข้อ ข. Bridging (Bridging of logo / bisect line)
🎯 ทำไมข้อนี้ถึงถูก:
ข้อ ข. ถูกต้อง เพราะ "Bridging" คือลักษณะที่แผ่นฟิล์มพอลิเมอร์เกิดการหดตัวและมีแรงเค้นภายในสูง จนดึงรั้งขึงพาดผ่านรอยบาก (Score line) หรือโลโก้ตัวอักษรบนหน้าเม็ดยา ทำให้รายละเอียดของตัวอักษรและรอยแบ่งเลือนหายไป
🔍 ข้ออื่นผิดเพราะอะไร:
• ข้อ ก. (Picking): คือการที่ฟิล์มหรือเนื้อยาถูกดึงหลุดติดไปกับเม็ดอื่นหรือผนังหม้อเคลือบเป็นหลุมเล็กๆ
• ข้อ ค. (Blistering): คือการเกิดฟองโป่งพองบนแผ่นฟิล์มเนื่องจากความร้อนสูงเกินไปจนตัวทำละลายระเหยกลายเป็นไอใต้ฟิล์ม
• ข้อ ง. (Cracking): คือการที่แผ่นฟิล์มแตกร้าวเป็นเส้นเนื่องจากฟิล์มเปราะขาด Plasticizer
• ข้อ จ. (Orange peel): คือผิวฟิล์มขรุขระเหมือนผิวเปลือกส้มเนื่องจากน้ำยาเคลือบหนืดเกินไปหรือพ่นไม่กระจายตัว</t>
        </is>
      </c>
      <c r="L61" s="186" t="n"/>
      <c r="M61" s="186" t="inlineStr">
        <is>
          <t>Preformulation &amp; GMP</t>
        </is>
      </c>
      <c r="N61" s="186" t="inlineStr">
        <is>
          <t>Good Manufacturing Practice</t>
        </is>
      </c>
      <c r="O61" s="185" t="inlineStr">
        <is>
          <t>Product</t>
        </is>
      </c>
      <c r="P61" s="186" t="inlineStr">
        <is>
          <t>ข้อสอบจริง Product ปี 2561 ข้อ 84</t>
        </is>
      </c>
      <c r="Q61" s="185" t="inlineStr">
        <is>
          <t>ข้อสอบจริง</t>
        </is>
      </c>
      <c r="R61" s="185" t="inlineStr">
        <is>
          <t>2561</t>
        </is>
      </c>
      <c r="S61" s="185" t="n"/>
    </row>
    <row r="62" ht="24" customHeight="1" s="49">
      <c r="A62" s="185" t="n">
        <v>60</v>
      </c>
      <c r="B62" s="186" t="n"/>
      <c r="C62" s="186" t="inlineStr">
        <is>
          <t>เมื่อนำตำรับอิมัลชันชนิดหนึ่งมาทำการทดสอบด้วยวิธีหยดสารละลายสีย้อมน้ำ Amaranth aqueous solution (Dye test) แล้วส่องตรวจใต้กล้องจุลทรรศน์ พบว่า "เฟสต่อเนื่องภายนอกติดสีแดงสม่ำเสมอ และพบหยดกลมสีขาวกระจายอยู่ภายใน" ข้อใดกล่าวถูกต้องเกี่ยวกับคุณสมบัติของอิมัลชันนี้</t>
        </is>
      </c>
      <c r="D62" s="186" t="n"/>
      <c r="E62" s="186" t="inlineStr">
        <is>
          <t>เป็นอิมัลชันชนิดน้ำในน้ำมัน (W/O emulsion)</t>
        </is>
      </c>
      <c r="F62" s="186" t="inlineStr">
        <is>
          <t>ตำรับนี้เป็นอิมัลชันชนิดน้ำมันในน้ำ (O/W emulsion) และสามารถนำไฟฟ้าได้ดี</t>
        </is>
      </c>
      <c r="G62" s="186" t="inlineStr">
        <is>
          <t>เมื่อเติมน้ำบริสุทธิ์ลงไปผสม ตำรับจะเกิดการแยกชั้นทันที</t>
        </is>
      </c>
      <c r="H62" s="186" t="inlineStr">
        <is>
          <t>เมื่อนำไปส่องภายใต้แสงอัลตราไวโอเลต (Fluorescence test) จะเรืองแสงติดสว่างทั่วทั้งแผ่น</t>
        </is>
      </c>
      <c r="I62" s="186" t="inlineStr">
        <is>
          <t>ตำรับนี้มีน้ำมันเป็นเฟสต่อเนื่องภายนอก (Continuous external phase)</t>
        </is>
      </c>
      <c r="J62" s="185" t="inlineStr">
        <is>
          <t>2</t>
        </is>
      </c>
      <c r="K62" s="186" t="inlineStr">
        <is>
          <t>✅ คำตอบที่ถูกต้อง: ข้อ ข. ตำรับนี้เป็นอิมัลชันชนิดน้ำมันในน้ำ (O/W emulsion) และสามารถนำไฟฟ้าได้ดี
🎯 ทำไมข้อนี้ถึงถูก:
ข้อ ข. ถูกต้อง เพราะสี Amaranth เป็นสีที่ละลายน้ำได้ดี (Water-soluble dye) เมื่อหยดลงในอิมัลชันแล้วพบว่า "เฟสต่อเนื่องภายนอกติดสีแดง" แสดงว่าเฟสต่อเนื่องภายนอกคือน้ำ (Water is continuous external phase) และหยดกลมสีขาวที่ไม่ติดสีคือน้ำมัน (Oil is dispersed internal phase) สรุปได้ว่าเป็น "O/W emulsion" ซึ่งอิมัลชันชนิด O/W จะมีคุณสมบัติ "นำไฟฟ้าได้ดี (Conducts electricity)" และสามารถเจือจางด้วยน้ำได้โดยไม่แยกชั้น
🔍 ข้ออื่นผิดเพราะอะไร:
• ข้อ ก. (เป็น W/O emulsion): ผิด ถ้าเป็น W/O สีน้ำจะติดเฉพาะหยดกลมด้านใน และพื้นหลังภายนอกจะไม่มีสี
• ข้อ ค. (เติมน้ำแล้วแยกชั้นทันที): ผิด O/W เจือจางด้วยน้ำได้เข้ากันดี
• ข้อ ง. (ส่อง UV แล้วเรืองแสงทั้งแผ่น): ผิด การเรืองแสงทั้งแผ่นเป็นสมบัติของ W/O (เพราะน้ำมันเรืองแสง UV)
• ข้อ จ. (มีน้ำมันเป็นเฟสต่อเนื่อง): ผิด น้ำมันเป็น Dispersed phase ด้านใน</t>
        </is>
      </c>
      <c r="L62" s="186" t="n"/>
      <c r="M62" s="186" t="inlineStr">
        <is>
          <t>Preformulation &amp; GMP</t>
        </is>
      </c>
      <c r="N62" s="186" t="inlineStr">
        <is>
          <t>Good Manufacturing Practice</t>
        </is>
      </c>
      <c r="O62" s="185" t="inlineStr">
        <is>
          <t>Product</t>
        </is>
      </c>
      <c r="P62" s="186" t="inlineStr">
        <is>
          <t>ข้อสอบจริง Product ปี 2561 ข้อ 88</t>
        </is>
      </c>
      <c r="Q62" s="185" t="inlineStr">
        <is>
          <t>ข้อสอบจริง</t>
        </is>
      </c>
      <c r="R62" s="185" t="inlineStr">
        <is>
          <t>2561</t>
        </is>
      </c>
      <c r="S62" s="185" t="n"/>
    </row>
    <row r="63" ht="24" customHeight="1" s="49">
      <c r="A63" s="185" t="n">
        <v>61</v>
      </c>
      <c r="B63" s="186" t="n"/>
      <c r="C63" s="186" t="inlineStr">
        <is>
          <t>ในระบบนำส่งยาแบบไลโพโซม (Liposomes) ซึ่งประกอบด้วยชั้นฟอสโฟลิพิดสองชั้น (Phospholipid bilayer membrane) ล้อมรอบแกนกลางที่เป็นน้ำ ยาต้านเชื้อรากลุ่ม Azoles (เช่น Ketoconazole, Itraconazole) ซึ่งมีคุณสมบัติชอบไขมันสูง (Lipophilic drug) จะถูกกักเก็บและบรรจุอยู่ในตำแหน่งใดของโครงสร้างไลโพโซม</t>
        </is>
      </c>
      <c r="D63" s="186" t="n"/>
      <c r="E63" s="186" t="inlineStr">
        <is>
          <t>ละลายอยู่ในแกนกลางที่เป็นของเหลวน้ำภายใน (Internal aqueous core)</t>
        </is>
      </c>
      <c r="F63" s="186" t="inlineStr">
        <is>
          <t>แทรกตัวอยู่ภายในชั้นไขมันสองชั้น (Hydrophobic region of Phospholipid bilayer)</t>
        </is>
      </c>
      <c r="G63" s="186" t="inlineStr">
        <is>
          <t>เกาะอยู่ที่ผิวด้านนอกสุดของชั้นฟอสโฟลิพิดด้วยพันธะโควาเลนต์</t>
        </is>
      </c>
      <c r="H63" s="186" t="inlineStr">
        <is>
          <t>ลอยตัวอยู่อิสระภายนอกระบบไลโพโซม</t>
        </is>
      </c>
      <c r="I63" s="186" t="inlineStr">
        <is>
          <t>เกาะติดอยู่กับขั้วชอบน้ำของฟอสเฟต (Hydrophilic head group)</t>
        </is>
      </c>
      <c r="J63" s="185" t="inlineStr">
        <is>
          <t>2</t>
        </is>
      </c>
      <c r="K63" s="186" t="inlineStr">
        <is>
          <t>✅ คำตอบที่ถูกต้อง: ข้อ ข. แทรกตัวอยู่ภายในชั้นไขมันสองชั้น (Hydrophobic region of Phospholipid bilayer)
🎯 ทำไมข้อนี้ถึงถูก:
ข้อ ข. ถูกต้อง เพราะยากลุ่ม Azole antifungals เป็นยาที่มีคุณสมบัติชอบไขมันสูงมาก (Highly lipophilic / Hydrophobic drugs) โมเลกุลยาจึงถูกกักเก็บ (Entrapped / Encapsulated) โดยการแทรกตัวละลายอยู่ระหว่างสายกรดไขมัน (Acyl chains) ภายใน "ชั้นแกนกลางที่ไม่ชอบน้ำของฟอสโฟลิพิดสองชั้น (Hydrophobic domain of lipid bilayer)" ขณะที่ยาชอบน้ำ (Hydrophilic drugs เช่น Doxorubicin) จะถูกบรรจุอยู่ในแกนกลางที่เป็นน้ำ (Aqueous core)
🔍 ข้ออื่นผิดเพราะอะไร:
• ข้อ ก. (ละลายอยู่ในแกนกลางน้ำ): เป็นตำแหน่งสำหรับยาชอบน้ำ (Hydrophilic drugs) เช่น วิตามินซี, Doxorubicin
• ข้อ ค. (เกาะผิวด้วยพันธะโควาเลนต์): ไม่ใช่การกักเก็บยาแบบปกติของไลโพโซม
• ข้อ ง. (ลอยตัวอิสระภายนอก): แสดงว่ายาไม่ได้ถูกบรรจุในระบบนำส่ง
• ข้อ จ. (เกาะติดกับขั้วฟอสเฟต): ขั้วฟอสเฟตเป็นบริเวณมีขั้วชอบน้ำ ยาชอบไขมันจะไม่จับที่จุดนี้</t>
        </is>
      </c>
      <c r="L63" s="186" t="n"/>
      <c r="M63" s="186" t="inlineStr">
        <is>
          <t>Preformulation &amp; GMP</t>
        </is>
      </c>
      <c r="N63" s="186" t="inlineStr">
        <is>
          <t>Good Manufacturing Practice</t>
        </is>
      </c>
      <c r="O63" s="185" t="inlineStr">
        <is>
          <t>Product</t>
        </is>
      </c>
      <c r="P63" s="186" t="inlineStr">
        <is>
          <t>ข้อสอบจริง Product ปี 2561 ข้อ 97</t>
        </is>
      </c>
      <c r="Q63" s="185" t="inlineStr">
        <is>
          <t>ข้อสอบจริง</t>
        </is>
      </c>
      <c r="R63" s="185" t="inlineStr">
        <is>
          <t>2561</t>
        </is>
      </c>
      <c r="S63" s="185" t="n"/>
    </row>
    <row r="64" ht="24" customHeight="1" s="49">
      <c r="A64" s="185" t="n">
        <v>62</v>
      </c>
      <c r="B64" s="186" t="n"/>
      <c r="C64" s="186" t="inlineStr">
        <is>
          <t>ในการควบคุมคุณภาพผลิตภัณฑ์ยาฉีด Metronidazole injection ชนิดบรรจุขวดแก้วให้ทางหลอดเลือดดำขนาด 100 mL (Large Volume Parenteral: LVP) แบบใช้ครั้งเดียวทิ้ง (Single-dose container) หัวข้อการทดสอบใดในข้อต่อไปนี้ "ไม่จำเป็นต้องตรวจวิเคราะห์" ตามข้อกำหนดเภสัชตำรับ USP</t>
        </is>
      </c>
      <c r="D64" s="186" t="n"/>
      <c r="E64" s="186" t="inlineStr">
        <is>
          <t>Clarity test (การตรวจดูความใส)</t>
        </is>
      </c>
      <c r="F64" s="186" t="inlineStr">
        <is>
          <t>Sterility test (การทดสอบความปราศจากเชื้อ)</t>
        </is>
      </c>
      <c r="G64" s="186" t="inlineStr">
        <is>
          <t>Bacterial Endotoxin test (การทดสอบสารก่อไข้)</t>
        </is>
      </c>
      <c r="H64" s="186" t="inlineStr">
        <is>
          <t>Particulate Matter in Injections (การตรวจอนุภาคปนเปื้อน)</t>
        </is>
      </c>
      <c r="I64" s="186" t="inlineStr">
        <is>
          <t>Antimicrobial Preservative Effectiveness Testing (การทดสอบประสิทธิภาพสารกันเสีย)</t>
        </is>
      </c>
      <c r="J64" s="185" t="inlineStr">
        <is>
          <t>5</t>
        </is>
      </c>
      <c r="K64" s="186" t="inlineStr">
        <is>
          <t>✅ คำตอบที่ถูกต้อง: ข้อ จ. Antimicrobial Preservative Effectiveness Testing (การทดสอบประสิทธิภาพสารกันเสีย)
🎯 ทำไมข้อนี้ถึงถูก:
ข้อ จ. ถูกต้อง เพราะยาฉีด Metronidazole 100 mL จัดเป็น Large Volume Parenteral (LVP: ปริมาตร &gt;= 100 mL) และเป็น Single-dose container ซึ่งตามกฎหมายยาและเภสัชตำรับสากล "ห้ามใส่สารกันเสียต้านจุลชีพ (No preservatives allowed in LVPs)" เนื่องจากปริมาตรยาที่ฉีดเข้าสู่ร่างกายมีปริมาณมาก หากใส่สารกันเสียผู้ป่วยจะได้รับสารกันเสียในปริมาณสูงจนเกิดพิษเฉียบพลันได้ ดังนั้น จึง "ไม่ต้องทำการทดสอบ Antimicrobial Preservative Effectiveness Testing"
🔍 ข้ออื่นผิดเพราะอะไร:
• ข้อ ก. (Clarity test): จำเป็นต้องตรวจเพื่อยืนยันว่าสารละลายใส ปราศจากตะกอน
• ข้อ ข. (Sterility test): จำเป็นต้องตรวจในยาทุกชนิดที่เป็นยาฉีดปราศจากเชื้อตาม USP &lt;71&gt;
• ข้อ ค. (Bacterial Endotoxin test): จำเป็นต้องตรวจอย่างเข้มงวดในยาฉีดทุกชนิดตาม USP &lt;85&gt;
• ข้อ ง. (Particulate Matter): จำเป็นต้องตรวจนับอนุภาคขนาด &gt;= 10 µm และ &gt;= 25 µm ตาม USP &lt;788&gt;</t>
        </is>
      </c>
      <c r="L64" s="186" t="n"/>
      <c r="M64" s="186" t="inlineStr">
        <is>
          <t>Preformulation &amp; GMP</t>
        </is>
      </c>
      <c r="N64" s="186" t="inlineStr">
        <is>
          <t>Container &amp; Closure Systems</t>
        </is>
      </c>
      <c r="O64" s="185" t="inlineStr">
        <is>
          <t>Product</t>
        </is>
      </c>
      <c r="P64" s="186" t="inlineStr">
        <is>
          <t>ข้อสอบจริง Product ปี 2561 ข้อ 98</t>
        </is>
      </c>
      <c r="Q64" s="185" t="inlineStr">
        <is>
          <t>ข้อสอบจริง</t>
        </is>
      </c>
      <c r="R64" s="185" t="inlineStr">
        <is>
          <t>2561</t>
        </is>
      </c>
      <c r="S64" s="185" t="n"/>
    </row>
    <row r="65" ht="24" customHeight="1" s="49">
      <c r="A65" s="185" t="n">
        <v>63</v>
      </c>
      <c r="B65" s="186" t="n"/>
      <c r="C65" s="186" t="inlineStr">
        <is>
          <t>ตามหลักเกณฑ์ GMP PIC/S ในการออกแบบห้องผสมยา (Mixing room) สำหรับผลิตยาฉีดปราศจากเชื้อกลุ่ม Cloxacillin sterile powder for injection (กลุ่ม Penicillin / Beta-lactams) ข้อใดต่อไปนี้ระบุการควบคุมระบบวิศวกรรมสิ่งแวดล้อมได้อย่างถูกต้อง</t>
        </is>
      </c>
      <c r="D65" s="186" t="n"/>
      <c r="E65" s="186" t="inlineStr">
        <is>
          <t>กำหนดให้ความชื้นสัมพัทธ์ในห้องผสมเท่ากับ 75% RH</t>
        </is>
      </c>
      <c r="F65" s="186" t="inlineStr">
        <is>
          <t>ระบบลมในห้องผสมเป็นแบบ Multi-directional airflow ร่วมกับห้องทั่วไป</t>
        </is>
      </c>
      <c r="G65" s="186" t="inlineStr">
        <is>
          <t>ทำความสะอาดเครื่องจักรด้วยระบบ Clean-In-Place ร่วมกับสายการผลิตยาอื่น</t>
        </is>
      </c>
      <c r="H65" s="186" t="inlineStr">
        <is>
          <t>แรงดันอากาศภายในห้องผสมยาต้องเป็นบวกสูงกว่าทางเดินโถงภายนอก (Positive pressure)</t>
        </is>
      </c>
      <c r="I65" s="186" t="inlineStr">
        <is>
          <t>ระบบปรับอากาศระบายอากาศต้องเป็นระบบแยกอิสระ (Dedicated AHU) และลมระบายทิ้งต้องผ่าน HEPA filter ดักจับอนุภาคยาก่อนปล่อยสู่ภายนอก</t>
        </is>
      </c>
      <c r="J65" s="185" t="inlineStr">
        <is>
          <t>5</t>
        </is>
      </c>
      <c r="K65" s="186" t="inlineStr">
        <is>
          <t>✅ คำตอบที่ถูกต้อง: ข้อ จ. ระบบปรับอากาศระบายอากาศต้องเป็นระบบแยกอิสระ (Dedicated AHU) และลมระบายทิ้งต้องผ่าน HEPA filter ดักจับอนุภาคยาก่อนปล่อยสู่ภายนอก
🎯 ทำไมข้อนี้ถึงถูก:
ข้อ จ. ถูกต้อง เพราะสถานที่ผลิตยาเพนิซิลลินต้องมีระบบ HVAC เฉพาะแยกอิสระ (Dedicated Air Handling Unit) และมีระบบกรองอากาศเสีย (Exhaust air filtration) ผ่านแผ่นกรอง HEPA filter ก่อนปล่อยออกสู่ภายนอกเพื่อป้องกันการแพร่กระจายของฝุ่นยาเพนิซิลลินสู่สิ่งแวดล้อม และห้องผสมผงยาต้องมีแรงดันอากาศเป็นลบเทียบกับโถงทางเดิน (Negative pressure relative to corridor) เพื่อกักฝุ่นผงยาไว้ในห้อง
🔍 ข้ออื่นผิดเพราะอะไร:
• ข้อ ก. (ความชื้น 75% RH): ผิด ผงยา Cloxacillin ไวต่อความชื้น ห้องผลิตต้องคุมความชื้นต่ำ RH &lt; 40-45%
• ข้อ ข. (ระบบลมเชื่อมโยงกับห้องทั่วไป): ผิดอย่างยิ่ง ห้ามใช้อากาศหมุนเวียนร่วมกับพื้นที่ผลิตยาอื่น
• ข้อ ค. (CIP ร่วมกับสายการผลิตยาอื่น): ผิด ต้องแยกระบบเครื่องจักรและอุปกรณ์ผลิตเฉพาะ Penicillin
• ข้อ ง. (แรงดันเป็นบวกเทียบกับโถงทางเดิน): ผิด สำหรับห้องผลิตยาที่มีฝุ่นผงอันตราย/Penicillin ห้องผสมต้องมีแรงดันเป็นลบ (Negative pressure) เพื่อกันฝุ่นฟุ้งออกนอกห้อง</t>
        </is>
      </c>
      <c r="L65" s="186" t="n"/>
      <c r="M65" s="186" t="inlineStr">
        <is>
          <t>Preformulation &amp; GMP</t>
        </is>
      </c>
      <c r="N65" s="186" t="inlineStr">
        <is>
          <t>Good Manufacturing Practice</t>
        </is>
      </c>
      <c r="O65" s="185" t="inlineStr">
        <is>
          <t>Product</t>
        </is>
      </c>
      <c r="P65" s="186" t="inlineStr">
        <is>
          <t>ข้อสอบจริง Product ปี 2561 ข้อ 99</t>
        </is>
      </c>
      <c r="Q65" s="185" t="inlineStr">
        <is>
          <t>ข้อสอบจริง</t>
        </is>
      </c>
      <c r="R65" s="185" t="inlineStr">
        <is>
          <t>2561</t>
        </is>
      </c>
      <c r="S65" s="185" t="n"/>
    </row>
    <row r="66" ht="24" customHeight="1" s="49">
      <c r="A66" s="185" t="n">
        <v>64</v>
      </c>
      <c r="B66" s="186" t="n"/>
      <c r="C66" s="186" t="inlineStr">
        <is>
          <t>ในกระบวนการผลิตยาเม็ดเคลือบน้ำตาล (Sugar coating process) สำหรับยาเม็ดวิตามินบีรวม ลำดับขั้นตอนการเคลือบน้ำตาลตั้งแต่เริ่มต้นจนเสร็จสมบูรณ์ ข้อใดเรียงลำดับได้อย่างถูกต้องตามหลักเภสัชอุตสาหกรรม</t>
        </is>
      </c>
      <c r="D66" s="186" t="n"/>
      <c r="E66" s="186" t="inlineStr">
        <is>
          <t>Sealing -&gt; Subcoating -&gt; Smoothing (Grossing) -&gt; Color coating -&gt; Polishing -&gt; Printing</t>
        </is>
      </c>
      <c r="F66" s="186" t="inlineStr">
        <is>
          <t>Smoothing -&gt; Subcoating -&gt; Sealing -&gt; Color coating -&gt; Polishing</t>
        </is>
      </c>
      <c r="G66" s="186" t="inlineStr">
        <is>
          <t>Subcoating -&gt; Sealing -&gt; Smoothing -&gt; Color coating -&gt; Polishing</t>
        </is>
      </c>
      <c r="H66" s="186" t="inlineStr">
        <is>
          <t>Subcoating -&gt; Smoothing -&gt; Color coating -&gt; Polishing -&gt; Printing</t>
        </is>
      </c>
      <c r="I66" s="186" t="inlineStr">
        <is>
          <t>Sealing -&gt; Subcoating -&gt; Color coating -&gt; Polishing -&gt; Smoothing</t>
        </is>
      </c>
      <c r="J66" s="185" t="inlineStr">
        <is>
          <t>1</t>
        </is>
      </c>
      <c r="K66" s="186" t="inlineStr">
        <is>
          <t>✅ คำตอบที่ถูกต้อง: ข้อ ก. Sealing -&gt; Subcoating -&gt; Smoothing (Grossing) -&gt; Color coating -&gt; Polishing -&gt; Printing
🎯 ทำไมข้อนี้ถึงถูก:
ข้อ ก. ถูกต้อง เพราะลำดับขั้นตอนที่ถูกต้องตามหลักเภสัชกรรมคือ:
1. Sealing (การเคลือบซีลกันความชื้น): เคลือบด้วยพอลิเมอร์กันน้ำ เช่น Shellac, CAP, Zein เพื่อกันน้ำเชื่อมซึมเข้าแกนเม็ดยา
2. Subcoating (การเคลือบพอกหนา): พอกความหนา ลบเหลี่ยมคมของเม็ดยาด้วย Gelatin, Acacia, Starch, Talc, น้ำเชื่อมเข้มข้น (น้ำหนักเพิ่มขึ้น 30-50%)
3. Smoothing / Grossing (การปรับผิวเรียบ): พ่นน้ำเชื่อมเจือจางปรับผิวให้เนียนเรียบสม่ำเสมอ
4. Color coating (การเคลือบสี): พ่นน้ำเชื่อมผสมสีเพื่อให้ได้เฉดสีที่สม่ำเสมอ
5. Polishing (การขัดเงา): ขัดเงาในหม้อเคลือบด้วย Carnauba wax / Beeswax
6. Printing (การพิมพ์ข้อความ): พิมพ์ชื่อยา/ขนาดยา
🔍 ข้ออื่นผิดเพราะอะไร:
• ข้อ ข. (ขึ้นต้นด้วย Smoothing): ผิด ลำดับสลับกัน
• ข้อ ค. (Subcoating ก่อน Sealing): ผิด ต้องทำ Sealing กันความชื้นก่อนเสมอ
• ข้อ ง. (ไม่มีขั้นตอน Sealing): ผิด แกนเม็ดยาจะบวมน้ำและแตกสลาย
• ข้อ จ. (Color coating ก่อน Smoothing): ผิด ผิวเม็ดจะขรุขระและสีด่างไม่สม่ำเสมอ</t>
        </is>
      </c>
      <c r="L66" s="186" t="n"/>
      <c r="M66" s="186" t="inlineStr">
        <is>
          <t>Preformulation &amp; GMP</t>
        </is>
      </c>
      <c r="N66" s="186" t="inlineStr">
        <is>
          <t>Good Manufacturing Practice</t>
        </is>
      </c>
      <c r="O66" s="185" t="inlineStr">
        <is>
          <t>Product</t>
        </is>
      </c>
      <c r="P66" s="186" t="inlineStr">
        <is>
          <t>ข้อสอบจริง Product ปี 2561 ข้อ 100</t>
        </is>
      </c>
      <c r="Q66" s="185" t="inlineStr">
        <is>
          <t>ข้อสอบจริง</t>
        </is>
      </c>
      <c r="R66" s="185" t="inlineStr">
        <is>
          <t>2561</t>
        </is>
      </c>
      <c r="S66" s="185" t="n"/>
    </row>
    <row r="67" ht="24" customHeight="1" s="49">
      <c r="A67" s="185" t="n">
        <v>65</v>
      </c>
      <c r="B67" s="186" t="n"/>
      <c r="C67" s="186" t="inlineStr">
        <is>
          <t>หากต้องการเคลือบยาเม็ดแอสไพริน (Aspirin / Acetylsalicylic acid: ASA) เพื่อป้องกันการระคายเคืองต่อเยื่อบุกระเพาะอาหารและให้ยาไปแตกตัวปลดปล่อยในลำไส้เล็กส่วนต้น ควรเลือกใช้พอลิเมอร์ชนิดใดเป็นสารเคลือบฟิล์ม</t>
        </is>
      </c>
      <c r="D67" s="186" t="n"/>
      <c r="E67" s="186" t="inlineStr">
        <is>
          <t>Pectin</t>
        </is>
      </c>
      <c r="F67" s="186" t="inlineStr">
        <is>
          <t>Chitosan</t>
        </is>
      </c>
      <c r="G67" s="186" t="inlineStr">
        <is>
          <t>Hydroxypropyl methylcellulose (HPMC)</t>
        </is>
      </c>
      <c r="H67" s="186" t="inlineStr">
        <is>
          <t>Polyvinylpyrrolidone K90 (PVP K90)</t>
        </is>
      </c>
      <c r="I67" s="186" t="inlineStr">
        <is>
          <t>Cellulose acetate phthalate (CAP)</t>
        </is>
      </c>
      <c r="J67" s="185" t="inlineStr">
        <is>
          <t>5</t>
        </is>
      </c>
      <c r="K67" s="186" t="inlineStr">
        <is>
          <t>✅ คำตอบที่ถูกต้อง: ข้อ จ. Cellulose acetate phthalate (CAP)
🎯 ทำไมข้อนี้ถึงถูก:
ข้อ จ. ถูกต้อง เพราะ Cellulose acetate phthalate (CAP) เป็นพอลิเมอร์เคลือบชนิด Enteric polymer ที่มีหมู่ Phthalyl ester ซึ่งไม่แตกตัวเป็นไอออนและไม่ละลายในสภาวะกรดของกระเพาะอาหาร (pH 1.2) แต่เมื่อผ่านเข้าสู่ลำไส้เล็กส่วนต้นที่มีค่า pH &gt; 6.0 หมู่คาร์บอกซิลจะแตกตัวเป็นไอออนทำให้ฟิล์มละลายและปลดปล่อย Aspirin ออกมาอย่างรวดเร็ว
🔍 ข้ออื่นผิดเพราะอะไร:
• ข้อ ก. (Pectin): เป็นสารโพลีแซ็กคาไรด์ธรรมชาติ นิยมใช้ใน Colon-targeted delivery ไม่ใช่สารเคลือบมาตรฐานสำหรับลำไส้เล็ก
• ข้อ ข. (Chitosan): เป็นพอลิเมอร์ประจุบวกที่ละลายในกรดกระเพาะอาหาร จึงไม่สามารถใช้เป็น Enteric coating ได้
• ข้อ ค. (HPMC): ละลายน้ำได้ในทุกช่วง pH เป็นสารเคลือบแบบ Immediate release
• ข้อ ง. (PVP K90): เป็นสารยึดเกาะที่ละลายน้ำได้ดีในทุกช่วง pH</t>
        </is>
      </c>
      <c r="L67" s="186" t="n"/>
      <c r="M67" s="186" t="inlineStr">
        <is>
          <t>Preformulation &amp; GMP</t>
        </is>
      </c>
      <c r="N67" s="186" t="inlineStr">
        <is>
          <t>Good Manufacturing Practice</t>
        </is>
      </c>
      <c r="O67" s="185" t="inlineStr">
        <is>
          <t>Product</t>
        </is>
      </c>
      <c r="P67" s="186" t="inlineStr">
        <is>
          <t>ข้อสอบจริง Product ปี 2561 ข้อ 101</t>
        </is>
      </c>
      <c r="Q67" s="185" t="inlineStr">
        <is>
          <t>ข้อสอบจริง</t>
        </is>
      </c>
      <c r="R67" s="185" t="inlineStr">
        <is>
          <t>2561</t>
        </is>
      </c>
      <c r="S67" s="185" t="n"/>
    </row>
    <row r="68" ht="24" customHeight="1" s="49">
      <c r="A68" s="185" t="n">
        <v>66</v>
      </c>
      <c r="B68" s="186" t="n"/>
      <c r="C68" s="186" t="inlineStr">
        <is>
          <t>ในการเตรียมยาน้ำ Morphine oral solution สำหรับผู้ป่วยเฉพาะราย (Extemporaneous compounding) หากในสูตรตำรับมีน้ำเป็นส่วนประกอบและไม่มีข้อมูลความคงตัวจำเพาะระบุไว้ในเภสัชตำรับ USP &lt;795&gt; กำหนดให้กำหนดวันสิ้นสุดการใช้ยา (Beyond-Use Date: BUD) สูงสุดไม่เกินกี่วันเมื่อเก็บรักษาในตู้เย็น (Cold temperature: 2°C - 8°C)</t>
        </is>
      </c>
      <c r="D68" s="186" t="n"/>
      <c r="E68" s="186" t="inlineStr">
        <is>
          <t>ใช้ได้เฉพาะทันทีที่เตรียมเสร็จ</t>
        </is>
      </c>
      <c r="F68" s="186" t="inlineStr">
        <is>
          <t>ไม่เกิน 24 ชั่วโมง</t>
        </is>
      </c>
      <c r="G68" s="186" t="inlineStr">
        <is>
          <t>ไม่เกิน 3 วัน</t>
        </is>
      </c>
      <c r="H68" s="186" t="inlineStr">
        <is>
          <t>ไม่เกิน 7 วัน</t>
        </is>
      </c>
      <c r="I68" s="186" t="inlineStr">
        <is>
          <t>ไม่เกิน 14 วัน (เมื่อเก็บที่อุณหภูมิ 2°C - 8°C)</t>
        </is>
      </c>
      <c r="J68" s="185" t="inlineStr">
        <is>
          <t>5</t>
        </is>
      </c>
      <c r="K68" s="186" t="inlineStr">
        <is>
          <t>✅ คำตอบที่ถูกต้อง: ข้อ จ. ไม่เกิน 14 วัน (เมื่อเก็บที่อุณหภูมิ 2°C - 8°C)
🎯 ทำไมข้อนี้ถึงถูก:
ข้อ จ. ถูกต้อง เพราะสำหรับ "สูตรตำรับยาน้ำรับประทานที่มีน้ำเป็นส่วนประกอบ (Water-Containing Oral Formulations)" เกณฑ์มาตรฐาน USP &lt;795&gt; กำหนดค่า BUD สูงสุดไว้ที่ "ไม่เกิน 14 วัน (Not later than 14 days)" เมื่อเก็บรักษาในตู้เย็นอุณหภูมิควบคุม (Controlled Cold Temperature: 2°C - 8°C)
🔍 ข้ออื่นผิดเพราะอะไร:
• ข้อ ก. (ทันทีที่เตรียมเสร็จ): สั้นเกินความจำเป็นสำหรับยาน้ำรับประทานทั่วไป
• ข้อ ข. (ไม่เกิน 24 ชั่วโมง): เป็นเกณฑ์ของยาฉีดหรือยาเตรียมปราศจากเชื้อบางประเภท
• ข้อ ค. (ไม่เกิน 3 วัน): ไม่ใช่เกณฑ์มาตรฐานของ USP &lt;795&gt;
• ข้อ ง. (ไม่เกิน 7 วัน): ไม่ใช่เกณฑ์มาตรฐานสำหรับตำรับที่มีน้ำ</t>
        </is>
      </c>
      <c r="L68" s="186" t="n"/>
      <c r="M68" s="186" t="inlineStr">
        <is>
          <t>Preformulation &amp; GMP</t>
        </is>
      </c>
      <c r="N68" s="186" t="inlineStr">
        <is>
          <t>Good Manufacturing Practice</t>
        </is>
      </c>
      <c r="O68" s="185" t="inlineStr">
        <is>
          <t>Product</t>
        </is>
      </c>
      <c r="P68" s="186" t="inlineStr">
        <is>
          <t>ข้อสอบจริง Product ปี 2561 ข้อ 105</t>
        </is>
      </c>
      <c r="Q68" s="185" t="inlineStr">
        <is>
          <t>ข้อสอบจริง</t>
        </is>
      </c>
      <c r="R68" s="185" t="inlineStr">
        <is>
          <t>2561</t>
        </is>
      </c>
      <c r="S68" s="185" t="n"/>
    </row>
    <row r="69" ht="24" customHeight="1" s="49">
      <c r="A69" s="185" t="n">
        <v>67</v>
      </c>
      <c r="B69" s="186" t="n"/>
      <c r="C69" s="186" t="inlineStr">
        <is>
          <t>ในสูตรตำรับยา Prednisolone topical suspension ประกอบด้วย Prednisolone, 1-Octadecanol, Polysorbate 80, Polyethylene glycol, Isopropyl myristate และ Sodium sulfite สารในข้อใดทำหน้าที่หลักเป็นสารช่วยเปียก (Wetting agent) เพื่อช่วยให้ผงยาเพรดนิโซโลนกระจายตัวได้ดี</t>
        </is>
      </c>
      <c r="D69" s="186" t="n"/>
      <c r="E69" s="186" t="inlineStr">
        <is>
          <t>Sodium sulfite</t>
        </is>
      </c>
      <c r="F69" s="186" t="inlineStr">
        <is>
          <t>1-Octadecanol (Stearyl alcohol)</t>
        </is>
      </c>
      <c r="G69" s="186" t="inlineStr">
        <is>
          <t>Polysorbate 80 (Tween 80)</t>
        </is>
      </c>
      <c r="H69" s="186" t="inlineStr">
        <is>
          <t>Polyethylene glycol (PEG)</t>
        </is>
      </c>
      <c r="I69" s="186" t="inlineStr">
        <is>
          <t>Isopropyl myristate</t>
        </is>
      </c>
      <c r="J69" s="185" t="inlineStr">
        <is>
          <t>3</t>
        </is>
      </c>
      <c r="K69" s="186" t="inlineStr">
        <is>
          <t>✅ คำตอบที่ถูกต้อง: ข้อ ค. Polysorbate 80 (Tween 80)
🎯 ทำไมข้อนี้ถึงถูก:
ข้อ ค. ถูกต้อง เพราะ Polysorbate 80 (Tween 80) เป็นสารลดแรงตึงผิวชนิดไม่มีประจุ (Non-ionic surfactant) ทำหน้าที่ลดแรงตึงผิวระหว่างผิวของผงยา Prednisolone กับของเหลว และลดมุมสัมผัส (Contact angle) ทำให้น้ำสามารถแทรกซึมเข้าสู่อนุภาคผงยาและกระจายตัวเป็นสารแขวนตะกอนที่สม่ำเสมอได้ดี
🔍 ข้ออื่นผิดเพราะอะไร:
• ข้อ ก. (Sodium sulfite): ทำหน้าที่เป็นสารต้านออกซิเดชัน (Water-soluble antioxidant)
• ข้อ ข. (1-Octadecanol): ทำหน้าที่เป็นสารเพิ่มความคงรูป (Stiffening agent) หรือ Co-emulsifier
• ข้อ ง. (Polyethylene glycol): ทำหน้าที่เป็น Cosolvent / Humectant
• ข้อ จ. (Isopropyl myristate): ทำหน้าที่เป็น Emollient และ Skin penetration enhancer ในเฟสน้ำมัน</t>
        </is>
      </c>
      <c r="L69" s="186" t="n"/>
      <c r="M69" s="186" t="inlineStr">
        <is>
          <t>Preformulation &amp; GMP</t>
        </is>
      </c>
      <c r="N69" s="186" t="inlineStr">
        <is>
          <t>Good Manufacturing Practice</t>
        </is>
      </c>
      <c r="O69" s="185" t="inlineStr">
        <is>
          <t>Product</t>
        </is>
      </c>
      <c r="P69" s="186" t="inlineStr">
        <is>
          <t>ข้อสอบจริง Product ปี 2561 ข้อ 113</t>
        </is>
      </c>
      <c r="Q69" s="185" t="inlineStr">
        <is>
          <t>ข้อสอบจริง</t>
        </is>
      </c>
      <c r="R69" s="185" t="inlineStr">
        <is>
          <t>2561</t>
        </is>
      </c>
      <c r="S69" s="185" t="n"/>
    </row>
    <row r="70" ht="24" customHeight="1" s="49">
      <c r="A70" s="185" t="n">
        <v>68</v>
      </c>
      <c r="B70" s="186" t="n"/>
      <c r="C70" s="186" t="inlineStr">
        <is>
          <t>สารขับดัน (Propellant) ที่ใช้ในกระบอกยาพ่นสูดชนิดกำหนดขนาด Seretide Evohaler (Salmeterol / Fluticasone propionate MDI) คือสารในข้อใด</t>
        </is>
      </c>
      <c r="D70" s="186" t="n"/>
      <c r="E70" s="186" t="inlineStr">
        <is>
          <t>Nitrogen gas (N2)</t>
        </is>
      </c>
      <c r="F70" s="186" t="inlineStr">
        <is>
          <t>Hydrocarbon (Propane / Isobutane)</t>
        </is>
      </c>
      <c r="G70" s="186" t="inlineStr">
        <is>
          <t>Carbon dioxide (CO2)</t>
        </is>
      </c>
      <c r="H70" s="186" t="inlineStr">
        <is>
          <t>Chlorofluorocarbon (CFC-11 / CFC-12)</t>
        </is>
      </c>
      <c r="I70" s="186" t="inlineStr">
        <is>
          <t>Hydrofluoroalkane 134a (HFA-134a / Norflurane)</t>
        </is>
      </c>
      <c r="J70" s="185" t="inlineStr">
        <is>
          <t>5</t>
        </is>
      </c>
      <c r="K70" s="186" t="inlineStr">
        <is>
          <t>✅ คำตอบที่ถูกต้อง: ข้อ จ. Hydrofluoroalkane 134a (HFA-134a / Norflurane)
🎯 ทำไมข้อนี้ถึงถูก:
ข้อ จ. ถูกต้อง เพราะคำว่า "Evohaler" เป็นชื่อทางการค้าของบริษัท GSK ที่ระบุถึงกระบอกยาพ่น MDI ที่ใช้สารขับดันกลุ่มก๊าซไฮโดรฟลูออโรอัลเคน "HFA-134a (1,1,1,2-Tetrafluoroethane / Norflurane)" ซึ่งเป็นมิตรต่อสิ่งแวดล้อม ไม่ทำลายชั้นโอโซน และให้ละอองยาที่มีอนุภาคละเอียดนุ่มนวล
🔍 ข้ออื่นผิดเพราะอะไร:
• ข้อ ก. (Nitrogen gas): เป็นก๊าซอัดความดันธรรมดา ไม่ใช่สารขับดันเหลวใน Evohaler
• ข้อ ข. (Hydrocarbon): ติดไฟง่าย ไม่ใช้ในยาพ่นสูดรักษาโรคหืด
• ข้อ ค. (Carbon dioxide): ไม่ใช่สารขับดัน MDI
• ข้อ ง. (Chlorofluorocarbon (CFCs)): เป็นสารขับดันรุ่นเก่าที่ถูกยกเลิกการผลิตไปแล้วตามพิธีสารมอนทรีออล</t>
        </is>
      </c>
      <c r="L70" s="186" t="n"/>
      <c r="M70" s="186" t="inlineStr">
        <is>
          <t>Preformulation &amp; GMP</t>
        </is>
      </c>
      <c r="N70" s="186" t="inlineStr">
        <is>
          <t>Good Manufacturing Practice</t>
        </is>
      </c>
      <c r="O70" s="185" t="inlineStr">
        <is>
          <t>Product</t>
        </is>
      </c>
      <c r="P70" s="186" t="inlineStr">
        <is>
          <t>ข้อสอบจริง Product ปี 2559 ข้อ 1</t>
        </is>
      </c>
      <c r="Q70" s="185" t="inlineStr">
        <is>
          <t>ข้อสอบจริง</t>
        </is>
      </c>
      <c r="R70" s="185" t="inlineStr">
        <is>
          <t>2559</t>
        </is>
      </c>
      <c r="S70" s="185" t="n"/>
    </row>
    <row r="71" ht="24" customHeight="1" s="49">
      <c r="A71" s="185" t="n">
        <v>69</v>
      </c>
      <c r="B71" s="186" t="n"/>
      <c r="C71" s="186" t="inlineStr">
        <is>
          <t>ในการผลิตและบรรจุยาฉีด Insulin injection ด้วยกระบวนการปลอดเชื้อ (Aseptic processing) จุดปฏิบัติการวิกฤตที่มีการเปิดสัมผัสตัวยา (Critical filling point) จะต้องดำเนินการภายใต้ห้องสะอาดระดับความสะอาดใดตามเกณฑ์ GMP PIC/S</t>
        </is>
      </c>
      <c r="D71" s="186" t="n"/>
      <c r="E71" s="186" t="inlineStr">
        <is>
          <t>Grade A (Laminar airflow workstation)</t>
        </is>
      </c>
      <c r="F71" s="186" t="inlineStr">
        <is>
          <t>Grade B</t>
        </is>
      </c>
      <c r="G71" s="186" t="inlineStr">
        <is>
          <t>Grade C</t>
        </is>
      </c>
      <c r="H71" s="186" t="inlineStr">
        <is>
          <t>Grade D</t>
        </is>
      </c>
      <c r="I71" s="186" t="inlineStr">
        <is>
          <t>Grade E</t>
        </is>
      </c>
      <c r="J71" s="185" t="inlineStr">
        <is>
          <t>1</t>
        </is>
      </c>
      <c r="K71" s="186" t="inlineStr">
        <is>
          <t>✅ คำตอบที่ถูกต้อง: ข้อ ก. Grade A (Laminar airflow workstation)
🎯 ทำไมข้อนี้ถึงถูก:
ข้อ ก. ถูกต้อง เพราะตามมาตรฐาน GMP PIC/S Annex 1 การบรรจุยาฉีดปลอดเชื้อในจุดที่ตัวยาและภาชนะเปิดสัมผัสกับอากาศ จะต้องอยู่ในสภาวะ "Grade A" ซึ่งมีการควบคุมจำนวนอนุภาคและจุลชีพอย่างเข้มงวดสูงสุด และมีกระแสลม Laminar flow ความเร็ว 0.36-0.54 m/s พัดผ่านตลอดเวลา
🔍 ข้ออื่นผิดเพราะอะไร:
• ข้อ ข. (Grade B): ใช้เป็นห้องสภาพแวดล้อมพื้นหลัง (Background) ล้อมรอบจุด Grade A
• ข้อ ค. (Grade C): ใช้สำหรับเตรียมสารละลายก่อนกรองฆ่าเชื้อ
• ข้อ ง. (Grade D): ใช้สำหรับล้างภาชนะและเตรียมอุปกรณ์
• ข้อ จ. (Grade E): ไม่มีในระบบจำแนกของ PIC/S GMP</t>
        </is>
      </c>
      <c r="L71" s="186" t="n"/>
      <c r="M71" s="186" t="inlineStr">
        <is>
          <t>Preformulation &amp; GMP</t>
        </is>
      </c>
      <c r="N71" s="186" t="inlineStr">
        <is>
          <t>Good Manufacturing Practice</t>
        </is>
      </c>
      <c r="O71" s="185" t="inlineStr">
        <is>
          <t>Product</t>
        </is>
      </c>
      <c r="P71" s="186" t="inlineStr">
        <is>
          <t>ข้อสอบจริง Product ปี 2559 ข้อ 4</t>
        </is>
      </c>
      <c r="Q71" s="185" t="inlineStr">
        <is>
          <t>ข้อสอบจริง</t>
        </is>
      </c>
      <c r="R71" s="185" t="inlineStr">
        <is>
          <t>2559</t>
        </is>
      </c>
      <c r="S71" s="185" t="n"/>
    </row>
    <row r="72" ht="24" customHeight="1" s="49">
      <c r="A72" s="185" t="n">
        <v>70</v>
      </c>
      <c r="B72" s="186" t="n"/>
      <c r="C72" s="186" t="inlineStr">
        <is>
          <t>แผ่นแปะส่งผ่านยานิโคตินทางผิวหนัง (Nicotine transdermal patch) ควบคุมการปลดปล่อยตัวยาสำคัญเข้าสู่ร่างกายตามจลนศาสตร์ลำดับใด</t>
        </is>
      </c>
      <c r="D72" s="186" t="n"/>
      <c r="E72" s="186" t="inlineStr">
        <is>
          <t>Zero-order kinetics (อัตราการปลดปล่อยยาคงที่สม่ำเสมอ)</t>
        </is>
      </c>
      <c r="F72" s="186" t="inlineStr">
        <is>
          <t>First-order kinetics</t>
        </is>
      </c>
      <c r="G72" s="186" t="inlineStr">
        <is>
          <t>Pseudo-first order kinetics</t>
        </is>
      </c>
      <c r="H72" s="186" t="inlineStr">
        <is>
          <t>Second-order kinetics</t>
        </is>
      </c>
      <c r="I72" s="186" t="inlineStr">
        <is>
          <t>Third-order kinetics</t>
        </is>
      </c>
      <c r="J72" s="185" t="inlineStr">
        <is>
          <t>1</t>
        </is>
      </c>
      <c r="K72" s="186" t="inlineStr">
        <is>
          <t>✅ คำตอบที่ถูกต้อง: ข้อ ก. Zero-order kinetics (อัตราการปลดปล่อยยาคงที่สม่ำเสมอ)
🎯 ทำไมข้อนี้ถึงถูก:
ข้อ ก. ถูกต้อง เพราะ Nicotine transdermal patch (ทั้งชนิด Membrane-controlled reservoir และ Monolithic matrix) ถูกออกแบบมาให้ควบคุมอัตราการปลดปล่อยยาผ่านผิวหนังด้วยอัตราเร็วคงที่ (Constant rate: dM/dt = k0) ตาม "จลนศาสตร์ลำดับศูนย์ (Zero-order kinetics)" เพื่อป้องกันอาการถอนนิโคตินตลอดทั้งวัน
🔍 ข้ออื่นผิดเพราะอะไร:
• ข้อ ข. (First-order kinetics): อัตราการปล่อยยาจะลดลงตามความเข้มข้นที่ลดลง ทำให้ระดับยาไม่คงที่
• ข้อ ค. (Pseudo-first order): พบในระบบเมทริกซ์การแพร่แบบ Higuchi ไม่ใช่เป้าหมายของแผ่นแปะนิโคติน
• ข้อ ง. (Second-order kinetics): ไม่เกี่ยวข้องกับระบบนำส่งยา
• ข้อ จ. (Third-order kinetics): ไม่เกี่ยวข้อง</t>
        </is>
      </c>
      <c r="L72" s="186" t="n"/>
      <c r="M72" s="186" t="inlineStr">
        <is>
          <t>Preformulation &amp; GMP</t>
        </is>
      </c>
      <c r="N72" s="186" t="inlineStr">
        <is>
          <t>Good Manufacturing Practice</t>
        </is>
      </c>
      <c r="O72" s="185" t="inlineStr">
        <is>
          <t>Product</t>
        </is>
      </c>
      <c r="P72" s="186" t="inlineStr">
        <is>
          <t>ข้อสอบจริง Product ปี 2559 ข้อ 8</t>
        </is>
      </c>
      <c r="Q72" s="185" t="inlineStr">
        <is>
          <t>ข้อสอบจริง</t>
        </is>
      </c>
      <c r="R72" s="185" t="inlineStr">
        <is>
          <t>2559</t>
        </is>
      </c>
      <c r="S72" s="185" t="n"/>
    </row>
    <row r="73" ht="24" customHeight="1" s="49">
      <c r="A73" s="185" t="n">
        <v>71</v>
      </c>
      <c r="B73" s="186" t="n"/>
      <c r="C73" s="186" t="inlineStr">
        <is>
          <t>วัคซีนป้องกันโรคโปลิโอชนิดรับประทาน (Oral Poliomyelitis Vaccine: OPV / Sabin vaccine) ซึ่งเป็นวัคซีนชนิดเชื้อไวรัสมีชีวิตอ่อนฤทธิ์ (Live-attenuated virus vaccine) สำหรับการเก็บรักษาในระยะยาวที่คลังวัคซีนหลัก ต้องเก็บรักษาที่อุณหภูมิใด</t>
        </is>
      </c>
      <c r="D73" s="186" t="n"/>
      <c r="E73" s="186" t="inlineStr">
        <is>
          <t>ช่องแช่เยือกแข็ง (Deep freezer: -20°C ถึง -15°C)</t>
        </is>
      </c>
      <c r="F73" s="186" t="inlineStr">
        <is>
          <t>อุณหภูมิห้องควบคุม (Controlled room temperature: 20°C - 25°C)</t>
        </is>
      </c>
      <c r="G73" s="186" t="inlineStr">
        <is>
          <t>ตู้เย็นช่องธรรมดา (Refrigerator: 2°C - 8°C)</t>
        </is>
      </c>
      <c r="H73" s="186" t="inlineStr">
        <is>
          <t>อุณหภูมิ 0°C ถึง 4°C</t>
        </is>
      </c>
      <c r="I73" s="186" t="inlineStr">
        <is>
          <t>ห้ามแช่แข็ง ต้องเก็บที่อุณหภูมิไม่เกิน 30°C</t>
        </is>
      </c>
      <c r="J73" s="185" t="inlineStr">
        <is>
          <t>1</t>
        </is>
      </c>
      <c r="K73" s="186" t="inlineStr">
        <is>
          <t>✅ คำตอบที่ถูกต้อง: ข้อ ก. ช่องแช่แข็ง (Freezer อุณหภูมิ -25 ถึง -15 องศาเซลเซียส)
🎯 ทำไมข้อนี้ถึงถูก:
🎯 ทำไมข้อนี้ถึงถูก: วัคซีน OPV เป็นวัคซีนเชื้อไวรัสมีชีวิตที่ไวต่อความร้อนสูงมาก จึงต้องเก็บรักษาในช่องแช่แข็ง (Freezer อุณหภูมิ -25 ถึง -15 องศาเซลเซียส) ทั้งในระดับคลังและโรงพยาบาล เพื่อป้องกันการสูญเสียความแรงของเชื้อไวรัส
🔍 ข้ออื่นผิดเพราะอะไร:
• ข้อ ข.: อุณหภูมิห้องทำให้เชื้อไวรัสในวัคซีนสลายตัวและสูญเสียความแรงอย่างรวดเร็วภายในไม่กี่ชั่วโมง
• ข้อ ค.: ตู้เย็นช่องธรรมดา (2-8 องศาเซลเซียส) อนุญาตให้เก็บได้เฉพาะชั่วคราวระหว่างนำมาเปิดใช้ที่จุดฉีดวัคซีนไม่เกิน 1 เดือนเท่านั้น
• ข้อ ง.: อุณหภูมิ 8-15 องศาเซลเซียสสูงเกินไป ทำให้ไวรัสเสื่อมสภาพ
• ข้อ จ.: ที่อุ่นจะทำลายเชื้อไวรัสมีชีวิตจนหมดสภาพการเป็นวัคซีน</t>
        </is>
      </c>
      <c r="L73" s="186" t="n"/>
      <c r="M73" s="186" t="inlineStr">
        <is>
          <t>Preformulation &amp; GMP</t>
        </is>
      </c>
      <c r="N73" s="186" t="inlineStr">
        <is>
          <t>Stability testing</t>
        </is>
      </c>
      <c r="O73" s="185" t="inlineStr">
        <is>
          <t>Product</t>
        </is>
      </c>
      <c r="P73" s="186" t="inlineStr">
        <is>
          <t>[SOURCE: ข้อสอบจริง PLE CC1 (Product) ปี 2559 ข้อ 33]</t>
        </is>
      </c>
      <c r="Q73" s="185" t="inlineStr">
        <is>
          <t>ข้อสอบจริง</t>
        </is>
      </c>
      <c r="R73" s="185" t="inlineStr">
        <is>
          <t>2559</t>
        </is>
      </c>
      <c r="S73" s="185" t="n"/>
    </row>
    <row r="74" ht="24" customHeight="1" s="49">
      <c r="A74" s="185" t="n">
        <v>72</v>
      </c>
      <c r="B74" s="186" t="n"/>
      <c r="C74" s="186" t="inlineStr">
        <is>
          <t>ข้อใดถูกต้องเกี่ยวกับการจัดระบบวิศวกรรมความปลอดภัยสำหรับการผสมเตรียมยาเคมีบำบัด (Cytotoxic drug preparation) ตามมาตรฐานสากล</t>
        </is>
      </c>
      <c r="D74" s="186" t="n"/>
      <c r="E74" s="186" t="inlineStr">
        <is>
          <t>ห้องเตรียมยาควรมีแรงดันอากาศเป็นบวก (Positive pressure) เทียบกับภายนอก</t>
        </is>
      </c>
      <c r="F74" s="186" t="inlineStr">
        <is>
          <t>ทิศทางการไหลของกระแสลมภายในตู้เตรียมยาต้องเป็นแนวดิ่ง (Vertical laminar airflow) ดิ่งลงจากเพดานตู้</t>
        </is>
      </c>
      <c r="G74" s="186" t="inlineStr">
        <is>
          <t>สามารถใช้ตู้ Horizontal Laminar Airflow Workbench ได้หากสวมหน้ากาก N95</t>
        </is>
      </c>
      <c r="H74" s="186" t="inlineStr">
        <is>
          <t>ลมระบายทิ้งจากตู้สามารถปล่อยหมุนเวียนกลับเข้ามาในห้องเตรียมยาได้โดยตรง</t>
        </is>
      </c>
      <c r="I74" s="186" t="inlineStr">
        <is>
          <t>ห้องเตรียมยาต้องติดตั้งระบบลมเป่าด้านข้างเข้าหาผู้ปฏิบัติงาน</t>
        </is>
      </c>
      <c r="J74" s="185" t="inlineStr">
        <is>
          <t>2</t>
        </is>
      </c>
      <c r="K74" s="186" t="inlineStr">
        <is>
          <t>✅ คำตอบที่ถูกต้อง: ข้อ ข. ทิศทางการไหลของกระแสลมภายในตู้เตรียมยาต้องเป็นแนวดิ่ง (Vertical laminar airflow) ดิ่งลงจากเพดานตู้
🎯 ทำไมข้อนี้ถึงถูก:
ข้อ ข. ถูกต้อง เพราะตู้ Biological Safety Cabinet (Class II Type B2 หรือ A2) สำหรับเตรียมยาเคมีบำบัดใช้กระแสลมเป่าแบบแนวดิ่ง (Vertical laminar airflow) ที่ผ่าน HEPA filter ดิ่งลงจากเพดานตู้ลงสู่ตะแกรงดูดอากาศด้านหน้าและด้านหลังตู้ สร้างม่านอากาศ (Air barrier) ป้องกันไม่ให้อนุภาคยาเคมีบำบัดฟุ้งกระจายเข้าหาหน้าและทางเดินหายใจของผู้ปฏิบัติงาน
🔍 ข้ออื่นผิดเพราะอะไร:
• ข้อ ก. (ห้องเตรียมควรเป็น Positive pressure): ผิด ห้องเตรียมยาอันตรายต้องเป็น Negative pressure (-10 ถึง -30 Pa) เพื่อกันไอยารั่วไหลออกนอกห้อง
• ข้อ ค. (ใช้ Horizontal LAFW ได้): ผิดอย่างร้ายแรง Horizontal LAFW เป่าลมใส่หน้าผู้ปฏิบัติงานโดยตรง ห้ามใช้กับยาอันตรายเด็ดขาด
• ข้อ ง. (ลมระบายทิ้งหมุนเวียนเข้าห้อง): ผิด ต้องระบายทิ้งออกสู่ภายนอกอาคาร 100% (Total exhaust) ผ่าน HEPA filter
• ข้อ จ. (เป่าลมด้านข้างเข้าหาผู้ปฏิบัติงาน): ผิด</t>
        </is>
      </c>
      <c r="L74" s="186" t="n"/>
      <c r="M74" s="186" t="inlineStr">
        <is>
          <t>Preformulation &amp; GMP</t>
        </is>
      </c>
      <c r="N74" s="186" t="inlineStr">
        <is>
          <t>Good Manufacturing Practice</t>
        </is>
      </c>
      <c r="O74" s="185" t="inlineStr">
        <is>
          <t>Product</t>
        </is>
      </c>
      <c r="P74" s="186" t="inlineStr">
        <is>
          <t>ข้อสอบจริง Product ปี 2559 ข้อ 14</t>
        </is>
      </c>
      <c r="Q74" s="185" t="inlineStr">
        <is>
          <t>ข้อสอบจริง</t>
        </is>
      </c>
      <c r="R74" s="185" t="inlineStr">
        <is>
          <t>2559</t>
        </is>
      </c>
      <c r="S74" s="185" t="n"/>
    </row>
    <row r="75" ht="24" customHeight="1" s="49">
      <c r="A75" s="185" t="n">
        <v>73</v>
      </c>
      <c r="B75" s="186" t="n"/>
      <c r="C75" s="186" t="inlineStr">
        <is>
          <t>สารขับดัน (Propellant) ที่บรรจุในกระบอกยาพ่นสูด Seretide Evohaler คือสารในข้อใด</t>
        </is>
      </c>
      <c r="D75" s="186" t="n"/>
      <c r="E75" s="186" t="inlineStr">
        <is>
          <t>Nitrogen</t>
        </is>
      </c>
      <c r="F75" s="186" t="inlineStr">
        <is>
          <t>Hydrocarbon</t>
        </is>
      </c>
      <c r="G75" s="186" t="inlineStr">
        <is>
          <t>Carbon dioxide</t>
        </is>
      </c>
      <c r="H75" s="186" t="inlineStr">
        <is>
          <t>Chlorofluorocarbon (CFCs)</t>
        </is>
      </c>
      <c r="I75" s="186" t="inlineStr">
        <is>
          <t>Hydrofluoroalkane 134a (HFA 134a)</t>
        </is>
      </c>
      <c r="J75" s="185" t="inlineStr">
        <is>
          <t>5</t>
        </is>
      </c>
      <c r="K75" s="186" t="inlineStr">
        <is>
          <t>✅ คำตอบที่ถูกต้อง: ข้อ จ. Hydrofluoroalkane 134a (HFA 134a)
🎯 ทำไมข้อนี้ถึงถูก:
ข้อ จ. ถูกต้อง เพราะใช้สารขับดัน HFA 134a (1,1,1,2-Tetrafluoroethane) ซึ่งเป็นสารขับดันกลุ่มก๊าซเหลวที่ไม่มีคลอรีน ไม่ทำลายชั้นโอโซนตามพิธีสารมอนทรีออล
🔍 ข้ออื่นผิดเพราะอะไร:
• ข้อ ก. (Nitrogen): เป็นก๊าซอัดความดันธรรมดา
• ข้อ ข. (Hydrocarbon): ติดไฟง่าย ไม่ใช้ในยาพ่นสูด
• ข้อ ค. (Carbon dioxide): ไม่ใช่สารขับดัน MDI
• ข้อ ง. (Chlorofluorocarbon): ถูกยกเลิกการใช้แล้ว</t>
        </is>
      </c>
      <c r="L75" s="186" t="n"/>
      <c r="M75" s="186" t="inlineStr">
        <is>
          <t>Preformulation &amp; GMP</t>
        </is>
      </c>
      <c r="N75" s="186" t="inlineStr">
        <is>
          <t>Good Manufacturing Practice</t>
        </is>
      </c>
      <c r="O75" s="185" t="inlineStr">
        <is>
          <t>Product</t>
        </is>
      </c>
      <c r="P75" s="186" t="inlineStr">
        <is>
          <t>ข้อสอบจริง Product ปี 2559 ข้อ 2</t>
        </is>
      </c>
      <c r="Q75" s="185" t="inlineStr">
        <is>
          <t>ข้อสอบจริง</t>
        </is>
      </c>
      <c r="R75" s="185" t="inlineStr">
        <is>
          <t>2559</t>
        </is>
      </c>
      <c r="S75" s="185" t="n"/>
    </row>
    <row r="76" ht="24" customHeight="1" s="49">
      <c r="A76" s="185" t="n">
        <v>74</v>
      </c>
      <c r="B76" s="186" t="n"/>
      <c r="C76" s="186" t="inlineStr">
        <is>
          <t>ในการทดสอบการละลายของยาเม็ด (Dissolution testing) ตามข้อกำหนดเภสัชตำรับ USP &lt;711&gt; ในการทดสอบขั้นที่ 1 (Stage 1: S1) โดยใช้ตัวอย่างจำนวน 6 เม็ด ข้อใดระบุเกณฑ์การตัดสินผ่าน (Acceptance criteria) ได้อย่างถูกต้อง</t>
        </is>
      </c>
      <c r="D76" s="186" t="n"/>
      <c r="E76" s="186" t="inlineStr">
        <is>
          <t>ผ่านการทดสอบ เพราะทุกหน่วยยาทั้ง 6 เม็ด มีค่าการละลายไม่น้อยกว่า Q + 5%</t>
        </is>
      </c>
      <c r="F76" s="186" t="inlineStr">
        <is>
          <t>ไม่ผ่านการทดสอบ ต้องสุ่มตัวอย่างเพิ่มอีก 6 เม็ด เพื่อทดสอบใน Stage 2 (S2)</t>
        </is>
      </c>
      <c r="G76" s="186" t="inlineStr">
        <is>
          <t>ไม่ผ่านการทดสอบ ต้องสุ่มตัวอย่างเพิ่มอีก 12 เม็ด</t>
        </is>
      </c>
      <c r="H76" s="186" t="inlineStr">
        <is>
          <t>ไม่ผ่านการทดสอบ ต้องสุ่มตัวอย่างเพิ่มอีก 24 เม็ด</t>
        </is>
      </c>
      <c r="I76" s="186" t="inlineStr">
        <is>
          <t>ไม่ผ่านการทดสอบ เพราะมีเม็ดยาที่มีค่าต่ำกว่า Q</t>
        </is>
      </c>
      <c r="J76" s="185" t="inlineStr">
        <is>
          <t>1</t>
        </is>
      </c>
      <c r="K76" s="186" t="inlineStr">
        <is>
          <t>✅ คำตอบที่ถูกต้อง: ข้อ ก. ผ่านการทดสอบ เพราะทุกหน่วยยาทั้ง 6 เม็ด มีค่าการละลายไม่น้อยกว่า Q + 5%
🎯 ทำไมข้อนี้ถึงถูก:
ข้อ ก. ถูกต้อง เพราะตามเกณฑ์ USP &lt;711&gt; Stage 1 (S1) ทดสอบยาจำนวน 6 เม็ด เกณฑ์ผ่านคือ "แต่ละเม็ดต้องมีค่าการละลายไม่น้อยกว่า Q + 5% (Each unit is not less than Q + 5%)" หากผ่านเกณฑ์นี้ถือว่ารุ่นผลิตผ่านการทดสอบการละลายทันทีโดยไม่ต้องทดสอบใน Stage ถัดไป
🔍 ข้ออื่นผิดเพราะอะไร:
• ข้อ ข. (ไม่ผ่าน ต้องทดสอบ Stage 2): จะทำก็ต่อเมื่อมีเม็ดยาใน S1 ที่ได้ค่าน้อยกว่า Q + 5%
• ข้อ ค. (ทดสอบเพิ่มอีก 12 เม็ด): ผิด S2 สุ่มเพิ่ม 6 เม็ด (รวมเป็น 12 เม็ด) ส่วน S3 สุ่มเพิ่ม 12 เม็ด (รวมเป็น 24 เม็ด)
• ข้อ ง. (ทดสอบเพิ่มอีก 24 เม็ด): ผิด
• ข้อ จ. (ไม่ผ่านเพราะมีเม็ดยาต่ำกว่า Q): ใน S1 แม้ได้ค่าเท่ากับ Q ก็ยังไม่ผ่าน เพราะเกณฑ์ S1 ต้องการ &gt;= Q + 5%</t>
        </is>
      </c>
      <c r="L76" s="186" t="n"/>
      <c r="M76" s="186" t="inlineStr">
        <is>
          <t>Preformulation &amp; GMP</t>
        </is>
      </c>
      <c r="N76" s="186" t="inlineStr">
        <is>
          <t>Good Manufacturing Practice</t>
        </is>
      </c>
      <c r="O76" s="185" t="inlineStr">
        <is>
          <t>Product</t>
        </is>
      </c>
      <c r="P76" s="186" t="inlineStr">
        <is>
          <t>ข้อสอบจริง Product ปี 2559 ข้อ 1</t>
        </is>
      </c>
      <c r="Q76" s="185" t="inlineStr">
        <is>
          <t>ข้อสอบจริง</t>
        </is>
      </c>
      <c r="R76" s="185" t="inlineStr">
        <is>
          <t>2559</t>
        </is>
      </c>
      <c r="S76" s="185" t="n"/>
    </row>
    <row r="77" ht="24" customHeight="1" s="49">
      <c r="A77" s="185" t="n">
        <v>75</v>
      </c>
      <c r="B77" s="186" t="n"/>
      <c r="C77" s="186" t="inlineStr">
        <is>
          <t>ผู้ป่วยรายหนึ่งจำเป็นต้องเปลี่ยนการรักษาจากยา Theophylline รับประทานขนาด 400 mg ต่อวัน ไปเป็นยาฉีด Aminophylline ทางหลอดเลือดดำ จะต้องบริหารยา Aminophylline ในขนาดกี่มิลลิกรัมต่อวัน (กำหนดให้ Salt factor: Theophylline S = 1.0, Aminophylline S = 0.8)</t>
        </is>
      </c>
      <c r="D77" s="186" t="n"/>
      <c r="E77" s="186" t="inlineStr">
        <is>
          <t>200 mg</t>
        </is>
      </c>
      <c r="F77" s="186" t="inlineStr">
        <is>
          <t>320 mg</t>
        </is>
      </c>
      <c r="G77" s="186" t="inlineStr">
        <is>
          <t>400 mg</t>
        </is>
      </c>
      <c r="H77" s="186" t="inlineStr">
        <is>
          <t>450 mg</t>
        </is>
      </c>
      <c r="I77" s="186" t="inlineStr">
        <is>
          <t>500 mg</t>
        </is>
      </c>
      <c r="J77" s="185" t="inlineStr">
        <is>
          <t>5</t>
        </is>
      </c>
      <c r="K77" s="186" t="inlineStr">
        <is>
          <t>✅ คำตอบที่ถูกต้อง: ข้อ จ. 500 mg
🎯 ทำไมข้อนี้ถึงถูก:
ข้อ จ. ถูกต้อง จากสูตรการคำนวณ:
ปริมาณตัวยาออกฤทธิ์ Theophylline Base = ขนาดยา Theophylline × Salt factor (S)
ปริมาณ Theophylline Base ที่ต้องการ = 400 mg × 1.0 = 400 mg
เมื่อเปลี่ยนเป็น Aminophylline (ซึ่งมี S = 0.8 หมายถึง Aminophylline 100 mg มีเนื้อ Theophylline เพียง 80 mg):
ขนาดยา Aminophylline ที่ต้องใช้ = ปริมาณ Base ที่ต้องการ / Salt factor ของ Aminophylline
ขนาดยา Aminophylline = 400 mg / 0.8 = 500 mg ต่อวัน
🔍 ข้ออื่นผิดเพราะอะไร:
• ข้อ ก. (200 mg): คำนวณผิดพลาดอย่างรุนแรง
• ข้อ ข. (320 mg): เกิดจากการนำ 400 ไปคูณด้วย 0.8 (400 × 0.8 = 320 mg) ซึ่งผิดวิธี เพราะ Aminophylline มีสัดส่วนเนื้อยาน้อยกว่า จึงต้องใช้ขนาดยาที่ "มากกว่า" Theophylline
• ข้อ ค. (400 mg): ขนาดยาเท่าเดิมโดยไม่ได้ปรับค่า Salt factor ทำให้ได้รับตัวยาจริงลดลง 20%
• ข้อ ง. (450 mg): ตัวเลขประมาณการที่ไม่ถูกต้อง</t>
        </is>
      </c>
      <c r="L77" s="186" t="n"/>
      <c r="M77" s="186" t="inlineStr">
        <is>
          <t>Preformulation &amp; GMP</t>
        </is>
      </c>
      <c r="N77" s="186" t="inlineStr">
        <is>
          <t>Good Manufacturing Practice</t>
        </is>
      </c>
      <c r="O77" s="185" t="inlineStr">
        <is>
          <t>Product</t>
        </is>
      </c>
      <c r="P77" s="186" t="inlineStr">
        <is>
          <t>ข้อสอบจริง Product ปี 2559 ข้อ 9</t>
        </is>
      </c>
      <c r="Q77" s="185" t="inlineStr">
        <is>
          <t>ข้อสอบจริง</t>
        </is>
      </c>
      <c r="R77" s="185" t="inlineStr">
        <is>
          <t>2559</t>
        </is>
      </c>
      <c r="S77" s="185" t="n"/>
    </row>
    <row r="78" ht="24" customHeight="1" s="49">
      <c r="A78" s="185" t="n">
        <v>76</v>
      </c>
      <c r="B78" s="186" t="n"/>
      <c r="C78" s="186" t="inlineStr">
        <is>
          <t>ข้อใดต่อไปนี้กล่าวถูกต้องเกี่ยวกับคุณลักษณะเด่นของยาเม็ดเคลือบฟิล์ม (Film-coated tablets) เช่น ยาเม็ดเคลือบฟิล์ม Ibuprofen เมื่อเปรียบเทียบกับยาเม็ดเคลือบน้ำตาล (Sugar-coated tablets)</t>
        </is>
      </c>
      <c r="D78" s="186" t="n"/>
      <c r="E78" s="186" t="inlineStr">
        <is>
          <t>ช่วยลบรอยขรุขระของเม็ดยาในขั้นตอน Sealing ทำให้ยาเรียบเนียน</t>
        </is>
      </c>
      <c r="F78" s="186" t="inlineStr">
        <is>
          <t>เป็นกระบวนการที่ทำให้น้ำหนักของเม็ดยาเพิ่มขึ้นถึง 30-50%</t>
        </is>
      </c>
      <c r="G78" s="186" t="inlineStr">
        <is>
          <t>ต้องเลือกใช้สีกลุ่ม Dye เท่านั้นเพื่อป้องกันการเกิดปัญหา Color migration</t>
        </is>
      </c>
      <c r="H78" s="186" t="inlineStr">
        <is>
          <t>ความบางของชั้นฟิล์มยังคงทำให้สามารถมองเห็นรอยบาก (Score line) และข้อความตัวอักษรปั๊มนูนบนหน้าเม็ดยาได้อย่างชัดเจน</t>
        </is>
      </c>
      <c r="I78" s="186" t="inlineStr">
        <is>
          <t>ต้องใช้เวลาในกระบวนการเคลือบยาวนานกว่าการเคลือบน้ำตาลหลายเท่า</t>
        </is>
      </c>
      <c r="J78" s="185" t="inlineStr">
        <is>
          <t>4</t>
        </is>
      </c>
      <c r="K78" s="186" t="inlineStr">
        <is>
          <t>✅ คำตอบที่ถูกต้อง: ข้อ ง. ความบางของชั้นฟิล์มยังคงทำให้สามารถมองเห็นรอยบาก (Score line) และข้อความตัวอักษรปั๊มนูนบนหน้าเม็ดยาได้อย่างชัดเจน
🎯 ทำไมข้อนี้ถึงถูก:
ข้อ ง. ถูกต้อง เพราะการเคลือบฟิล์มเป็นการพ่นพอลิเมอร์บางๆ หุ้มรอบเม็ดยาเพียงชั้นเดียว ทำให้น้ำหนักเม็ดยาเพิ่มขึ้นเพียงเล็กน้อย (2 - 4% of tablet weight) ชั้นฟิล์มที่บางแนบสนิทจึงยังคงรักษารูปร่างเดิมของแกนเม็ดยา ทำให้มองเห็นรอยบาก (Score line) รอยแบ่งครึ่ง และข้อความหรือโลโก้ตัวอักษรที่ปั๊มบนหน้าเม็ดยาได้อย่างชัดเจน
🔍 ข้ออื่นผิดเพราะอะไร:
• ข้อ ก. (ลบรอยขรุขระในขั้นตอน Sealing): การลบรอยขรุขระและพอกหนาเป็นขั้นตอน Subcoating ของ "การเคลือบน้ำตาล"
• ข้อ ข. (น้ำหนักเพิ่มขึ้น 30-50%): เป็นลักษณะเฉพาะของ "การเคลือบน้ำตาล" ส่วนการเคลือบฟิล์มน้ำหนักเพิ่มเพียง 2-4%
• ข้อ ค. (ใช้สี Dye เพื่อกัน Color migration): ผิด ควรใช้สีกลุ่ม "Lake pigments" เพื่อป้องกันการแพร่กระจายตัวของสี (Color migration) ไม่ใช่สี Dye
• ข้อ จ. (ใช้เวลานานกว่าการเคลือบน้ำตาล): ผิด การเคลือบฟิล์มใช้เวลาสั้นกว่ามาก (1-3 ชั่วโมง เทียบกับเคลือบน้ำตาลที่ใช้เวลาหลายวัน)</t>
        </is>
      </c>
      <c r="L78" s="186" t="n"/>
      <c r="M78" s="186" t="inlineStr">
        <is>
          <t>Preformulation &amp; GMP</t>
        </is>
      </c>
      <c r="N78" s="186" t="inlineStr">
        <is>
          <t>Good Manufacturing Practice</t>
        </is>
      </c>
      <c r="O78" s="185" t="inlineStr">
        <is>
          <t>Product</t>
        </is>
      </c>
      <c r="P78" s="186" t="inlineStr">
        <is>
          <t>ข้อสอบจริง Product ปี 2559 ข้อ 11</t>
        </is>
      </c>
      <c r="Q78" s="185" t="inlineStr">
        <is>
          <t>ข้อสอบจริง</t>
        </is>
      </c>
      <c r="R78" s="185" t="inlineStr">
        <is>
          <t>2559</t>
        </is>
      </c>
      <c r="S78" s="185" t="n"/>
    </row>
    <row r="79" ht="24" customHeight="1" s="49">
      <c r="A79" s="185" t="n">
        <v>77</v>
      </c>
      <c r="B79" s="186" t="n"/>
      <c r="C79" s="186" t="inlineStr">
        <is>
          <t>เครื่องมือเคลือบยาเม็ดประเภทหม้อเคลือบเจาะรูระบายอากาศด้านข้าง (Perforated coating pan) ชนิดใดที่นิยมใช้งานอย่างแพร่หลายทั้งในระดับอุตสาหกรรมยาและห้องปฏิบัติการพัฒนาตำรับ</t>
        </is>
      </c>
      <c r="D79" s="186" t="n"/>
      <c r="E79" s="186" t="inlineStr">
        <is>
          <t>Accela-Cota (รวมถึง Hi-Coater / Driacoater)</t>
        </is>
      </c>
      <c r="F79" s="186" t="inlineStr">
        <is>
          <t>Conventional coating pan แบบดั้งเดิม</t>
        </is>
      </c>
      <c r="G79" s="186" t="inlineStr">
        <is>
          <t>Planetary mixer</t>
        </is>
      </c>
      <c r="H79" s="186" t="inlineStr">
        <is>
          <t>Fluidized bed Wurster column</t>
        </is>
      </c>
      <c r="I79" s="186" t="inlineStr">
        <is>
          <t>Double cone blender</t>
        </is>
      </c>
      <c r="J79" s="185" t="inlineStr">
        <is>
          <t>1</t>
        </is>
      </c>
      <c r="K79" s="186" t="inlineStr">
        <is>
          <t>✅ คำตอบที่ถูกต้อง: ข้อ ก. Accela-Cota (รวมถึง Hi-Coater / Driacoater)
🎯 ทำไมข้อนี้ถึงถูก:
ข้อ ก. ถูกต้อง เพราะ Accela-Cota (รวมถึง Hi-Coater, Driacoater, Glatt coater) เป็นเครื่องเคลือบระบบ Perforated pan ที่มีผนังหม้อเคลือบเจาะรูพรุนทั่วรอบวง ทำให้อากาศร้อนสามารถเป่าไหลผ่านเตียงเม็ดยา (Tablet bed) และดูดระบายออกผ่านรูใต้หม้อได้อย่างมีประสิทธิภาพสูง ช่วยให้น้ำยาเคลือบแห้งตัวอย่างรวดเร็ว สม่ำเสมอ และประหยัดเวลาการเคลือบได้อย่างดีเยี่ยม
🔍 ข้ออื่นผิดเพราะอะไร:
• ข้อ ข. (Conventional coating pan): เป็นหม้อเคลือบผิวทึบแบบดั้งเดิม (Standard pan) การถ่ายเทอากาศร้อนไม่มีประสิทธิภาพ ทำให้น้ำยาแห้งช้า
• ข้อ ค. (Planetary mixer): เป็นเครื่องผสมผงยาเปียก ไม่ใช่เครื่องเคลือบยาเม็ด
• ข้อ ง. (Fluidized bed Wurster column): นิยมใช้สำหรับเคลือบอนุภาคขนาดเล็กหรือแกรนูล (Pellet coating) มากกว่าเม็ดยาขนาดใหญ่
• ข้อ จ. (Double cone blender): เป็นเครื่องผสมผงยาแห้ง</t>
        </is>
      </c>
      <c r="L79" s="186" t="n"/>
      <c r="M79" s="186" t="inlineStr">
        <is>
          <t>Preformulation &amp; GMP</t>
        </is>
      </c>
      <c r="N79" s="186" t="inlineStr">
        <is>
          <t>Good Manufacturing Practice</t>
        </is>
      </c>
      <c r="O79" s="185" t="inlineStr">
        <is>
          <t>Product</t>
        </is>
      </c>
      <c r="P79" s="186" t="inlineStr">
        <is>
          <t>ข้อสอบจริง Product ปี 2559 ข้อ 12</t>
        </is>
      </c>
      <c r="Q79" s="185" t="inlineStr">
        <is>
          <t>ข้อสอบจริง</t>
        </is>
      </c>
      <c r="R79" s="185" t="inlineStr">
        <is>
          <t>2559</t>
        </is>
      </c>
      <c r="S79" s="185" t="n"/>
    </row>
    <row r="80" ht="24" customHeight="1" s="49">
      <c r="A80" s="185" t="n">
        <v>78</v>
      </c>
      <c r="B80" s="186" t="n"/>
      <c r="C80" s="186" t="inlineStr">
        <is>
          <t>ในสูตรตำรับผลิตภัณฑ์ยาเตรียมชนิดกึ่งแข็งหรืออิมัลชัน การเติมสาร วิตามินอี (Vitamin E / Alpha-tocopherol) มีวัตถุประสงค์หลักเพื่อทำหน้าที่ใดในสูตรตำรับ</t>
        </is>
      </c>
      <c r="D80" s="186" t="n"/>
      <c r="E80" s="186" t="inlineStr">
        <is>
          <t>Emulsifying agent</t>
        </is>
      </c>
      <c r="F80" s="186" t="inlineStr">
        <is>
          <t>Emollient</t>
        </is>
      </c>
      <c r="G80" s="186" t="inlineStr">
        <is>
          <t>Suspending agent</t>
        </is>
      </c>
      <c r="H80" s="186" t="inlineStr">
        <is>
          <t>Thickening agent</t>
        </is>
      </c>
      <c r="I80" s="186" t="inlineStr">
        <is>
          <t>Lipophilic antioxidant (สารต้านออกซิเดชันในวัฏภาคน้ำมัน)</t>
        </is>
      </c>
      <c r="J80" s="185" t="inlineStr">
        <is>
          <t>5</t>
        </is>
      </c>
      <c r="K80" s="186" t="inlineStr">
        <is>
          <t>✅ คำตอบที่ถูกต้อง: ข้อ จ. Lipophilic antioxidant (สารต้านออกซิเดชันในวัฏภาคน้ำมัน)
🎯 ทำไมข้อนี้ถึงถูก:
ข้อ จ. ถูกต้อง เพราะวิตามินอี ทำหน้าที่เป็น "Lipophilic antioxidant (สารต้านออกซิเดชันที่ละลายในไขมัน)" โดยจะเข้าไปละลายอยู่ในวัฏภาคน้ำมัน (Oil phase) ของตำรับครีม อิมัลชัน หรือขี้ผึ้ง ทำหน้าที่ดักจับอนุมูลอิสระ (Free radical scavenger) ป้องกันการเกิดปฏิกิริยา Lipid peroxidation และป้องกันการเหม็นหืน (Rancidity) ของน้ำมัน ไขมัน และตัวยาสำคัญที่ไม่ชอบน้ำ
🔍 ข้ออื่นผิดเพราะอะไร:
• ข้อ ก. (Emulsifying agent): วิตามินอีไม่มีคุณสมบัติเป็นสารลดแรงตึงผิวสำหรับก่ออิมัลชัน
• ข้อ ข. (Emollient): แม้จะมีผลเพิ่มความชุ่มชื้นบ้าง แต่วัตถุประสงค์หลักในการใส่ทางเภสัชกรรมคือเป็น Antioxidant
• ข้อ ค. (Suspending agent): ไม่ใช่สารช่วยแขวนตะกอน
• ข้อ ง. (Thickening agent): ไม่ได้ทำหน้าที่เพิ่มความหนืดของตำรับ</t>
        </is>
      </c>
      <c r="L80" s="186" t="n"/>
      <c r="M80" s="186" t="inlineStr">
        <is>
          <t>Preformulation &amp; GMP</t>
        </is>
      </c>
      <c r="N80" s="186" t="inlineStr">
        <is>
          <t>Good Manufacturing Practice</t>
        </is>
      </c>
      <c r="O80" s="185" t="inlineStr">
        <is>
          <t>Clinic</t>
        </is>
      </c>
      <c r="P80" s="186" t="inlineStr">
        <is>
          <t>ข้อ 10 (PLE_CC1_2533.md)</t>
        </is>
      </c>
      <c r="Q80" s="185" t="inlineStr">
        <is>
          <t>ข้อสอบจริง</t>
        </is>
      </c>
      <c r="R80" s="185" t="inlineStr">
        <is>
          <t>2533</t>
        </is>
      </c>
      <c r="S80" s="185" t="n"/>
    </row>
    <row r="81" ht="24" customHeight="1" s="49">
      <c r="A81" s="185" t="n">
        <v>79</v>
      </c>
      <c r="B81" s="186" t="n"/>
      <c r="C81" s="186" t="inlineStr">
        <is>
          <t>ข้อใดไม่ถูกต้องเกี่ยวกับการเรียกยาคืน</t>
        </is>
      </c>
      <c r="D81" s="186" t="n"/>
      <c r="E81" s="186" t="inlineStr">
        <is>
          <t>ต้องสามารถเรียกยาคืนได้ทันทีเมื่อเกิดปัญหา</t>
        </is>
      </c>
      <c r="F81" s="186" t="inlineStr">
        <is>
          <t>การเรียกยาคืนเป็นหน้าที่ของฝ่ายขายและการตลาดเท่านั้น</t>
        </is>
      </c>
      <c r="G81" s="186" t="inlineStr">
        <is>
          <t>มีระบบการเรียกยาคืนที่เป็นปัจจุบัน</t>
        </is>
      </c>
      <c r="H81" s="186" t="inlineStr">
        <is>
          <t>ถ้าเกิดปัญหาต้องมีการเรียกยาคืน</t>
        </is>
      </c>
      <c r="I81" s="186" t="inlineStr">
        <is>
          <t>การเรียกยาคืนต้องแจ้ง อย. ทุกครั้ง</t>
        </is>
      </c>
      <c r="J81" s="185" t="inlineStr">
        <is>
          <t>2</t>
        </is>
      </c>
      <c r="K81" s="186" t="inlineStr">
        <is>
          <t>✅ คำตอบที่ถูกต้อง: ข้อ ข. การเรียกยาคืนเป็นหน้าที่ของฝ่ายขายและการตลาดเท่านั้น
🎯 ทำไมข้อนี้ถึงถูก:
🔍 ข้ออื่นผิดเพราะอะไร:
🔍 ข้ออื่นผิดเพราะอะไร:
• ข้อ ก. (ต้องสามารถเรียกยาคืนได้ทันทีเมื่อเกิดปัญหา): ไม่ตรงกับหลักการหรือข้อบ่งใช้ที่ถูกต้องตามโจทย์กำหนด
• ข้อ ค. (มีระบบการเรียกยาคืนที่เป็นปัจจุบัน): ไม่ตรงกับหลักการหรือข้อบ่งใช้ที่ถูกต้องตามโจทย์กำหนด
• ข้อ ง. (ถ้าเกิดปัญหาต้องมีการเรียกยาคืน): ไม่ตรงกับหลักการหรือข้อบ่งใช้ที่ถูกต้องตามโจทย์กำหนด
• ข้อ จ. (การเรียกยาคืนต้องแจ้ง อย. ทุกครั้ง): ไม่ตรงกับหลักการหรือข้อบ่งใช้ที่ถูกต้องตามโจทย์กำหนด</t>
        </is>
      </c>
      <c r="L81" s="186" t="n"/>
      <c r="M81" s="186" t="inlineStr">
        <is>
          <t>Preformulation &amp; GMP</t>
        </is>
      </c>
      <c r="N81" s="186" t="inlineStr">
        <is>
          <t>Good Manufacturing Practice</t>
        </is>
      </c>
      <c r="O81" s="185" t="inlineStr">
        <is>
          <t>Product</t>
        </is>
      </c>
      <c r="P81" s="186" t="inlineStr">
        <is>
          <t>[SOURCE: Pharma Plus เล่มม่วง 2 - ข้อสอบย้อนหลังปี 2558 วันที่ 1 ข้อ 8]</t>
        </is>
      </c>
      <c r="Q81" s="185" t="inlineStr">
        <is>
          <t>ข้อสอบจริง</t>
        </is>
      </c>
      <c r="R81" s="185" t="inlineStr">
        <is>
          <t>2558</t>
        </is>
      </c>
      <c r="S81" s="185" t="n"/>
    </row>
    <row r="82" ht="24" customHeight="1" s="49">
      <c r="A82" s="185" t="n">
        <v>80</v>
      </c>
      <c r="B82" s="186" t="n"/>
      <c r="C82" s="186" t="inlineStr">
        <is>
          <t>การผลิตวัคซีนตาม GMP ข้อใดผิด</t>
        </is>
      </c>
      <c r="D82" s="186" t="n"/>
      <c r="E82" s="186" t="inlineStr">
        <is>
          <t>แยกอาคารผลิตวัคซีนออกจากผลิตภัณฑ์ non-sterile</t>
        </is>
      </c>
      <c r="F82" s="186" t="inlineStr">
        <is>
          <t>แยกอาคารผลิตวัคซีนออกจากผลิตภัณฑ์ sterile</t>
        </is>
      </c>
      <c r="G82" s="186" t="inlineStr">
        <is>
          <t>แยกอาคารผลิตวัคซีนห่างจากแหล่งชุมชน 50 เมตร</t>
        </is>
      </c>
      <c r="H82" s="186" t="inlineStr">
        <is>
          <t>พนักงานแต่งกายชุด lint free</t>
        </is>
      </c>
      <c r="I82" s="186" t="inlineStr">
        <is>
          <t>พนักงานห้ามแต่งหน้า</t>
        </is>
      </c>
      <c r="J82" s="185" t="inlineStr">
        <is>
          <t>3</t>
        </is>
      </c>
      <c r="K82" s="186" t="inlineStr">
        <is>
          <t>✅ คำตอบที่ถูกต้อง: ข้อ ค. แยกอาคารผลิตวัคซีนห่างจากแหล่งชุมชน 50 เมตร
🎯 ทำไมข้อนี้ถึงถูก:
🔍 ข้ออื่นผิดเพราะอะไร:
🔍 ข้ออื่นผิดเพราะอะไร:
• ข้อ ก. (แยกอาคารผลิตวัคซีนออกจากผลิตภัณฑ์ non-sterile): ไม่ตรงกับหลักการหรือข้อบ่งใช้ที่ถูกต้องตามโจทย์กำหนด
• ข้อ ข. (แยกอาคารผลิตวัคซีนออกจากผลิตภัณฑ์ sterile): ไม่ตรงกับหลักการหรือข้อบ่งใช้ที่ถูกต้องตามโจทย์กำหนด
• ข้อ ง. (พนักงานแต่งกายชุด lint free): ไม่ตรงกับหลักการหรือข้อบ่งใช้ที่ถูกต้องตามโจทย์กำหนด
• ข้อ จ. (พนักงานห้ามแต่งหน้า): ไม่ตรงกับหลักการหรือข้อบ่งใช้ที่ถูกต้องตามโจทย์กำหนด</t>
        </is>
      </c>
      <c r="L82" s="186" t="n"/>
      <c r="M82" s="186" t="inlineStr">
        <is>
          <t>Preformulation &amp; GMP</t>
        </is>
      </c>
      <c r="N82" s="186" t="inlineStr">
        <is>
          <t>Good Manufacturing Practice</t>
        </is>
      </c>
      <c r="O82" s="185" t="inlineStr">
        <is>
          <t>Product</t>
        </is>
      </c>
      <c r="P82" s="186" t="inlineStr">
        <is>
          <t>[SOURCE: Pharma Plus เล่มม่วง 2 - ข้อสอบย้อนหลังปี 2558 วันที่ 1 ข้อ 42]</t>
        </is>
      </c>
      <c r="Q82" s="185" t="inlineStr">
        <is>
          <t>ข้อสอบจริง</t>
        </is>
      </c>
      <c r="R82" s="185" t="inlineStr">
        <is>
          <t>2558</t>
        </is>
      </c>
      <c r="S82" s="185" t="n"/>
    </row>
    <row r="83" ht="24" customHeight="1" s="49">
      <c r="A83" s="185" t="n">
        <v>81</v>
      </c>
      <c r="B83" s="186"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t>
        </is>
      </c>
      <c r="C83" s="186" t="inlineStr">
        <is>
          <t>คำถาม: ข้อใดถูกเกี่ยวกับการทดสอบ dissolution (Q = 80%) [อ้างอิงตารางเกณฑ์ Acceptance Criteria S1, S2, S3]</t>
        </is>
      </c>
      <c r="D83" s="186" t="n"/>
      <c r="E83" s="186" t="inlineStr">
        <is>
          <t>ทดสอบครั้งที่ 2 จำนวน 12 เม็ด ค่าที่ได้มีตั้งแต่ 70-90 แต่เฉลี่ย 12 เม็ดออกมาแล้วได้ประมาณ 80%</t>
        </is>
      </c>
      <c r="F83" s="186" t="inlineStr">
        <is>
          <t>ทดสอบครั้งที่ 2 จำนวน 12 เม็ด มีเม็ดนึงได้ผลประมาณ 60</t>
        </is>
      </c>
      <c r="G83" s="186" t="inlineStr">
        <is>
          <t>ทดสอบครั้งที่ 1 จำนวน 6 เม็ด มี 1 เม็ดได้ผลประมาณ 80%</t>
        </is>
      </c>
      <c r="H83" s="186" t="inlineStr">
        <is>
          <t>ทดสอบครั้งที่ 2 จำนวน 12 เม็ด ได้ ค่าเฉลี่ย 82% และแต่ละเม็ดได้ผลเกิน 70%</t>
        </is>
      </c>
      <c r="I83" s="186" t="inlineStr">
        <is>
          <t>ทดสอบครั้งที่ 1 ให้ค่าเฉลี่ยประมาณ 80%</t>
        </is>
      </c>
      <c r="J83" s="185" t="inlineStr">
        <is>
          <t>4</t>
        </is>
      </c>
      <c r="K83" s="186" t="inlineStr">
        <is>
          <t>✅ คำตอบที่ถูกต้อง: ข้อ ง. ทดสอบครั้งที่ 2 จำนวน 12 เม็ด ได้ ค่าเฉลี่ย 82% และแต่ละเม็ดได้ผลเกิน 70%
🎯 ทำไมข้อนี้ถึงถูก:
🔍 ข้ออื่นผิดเพราะอะไร:
🔍 ข้ออื่นผิดเพราะอะไร:
• ข้อ ก. (ทดสอบครั้งที่ 2 จำนวน 12 เม็ด ค่าที่ได้มีตั้งแต่ 70-90 แต่เฉลี่ย 12 เม็ดออกมาแล้วได้ประมาณ 80%): ไม่ตรงกับหลักการหรือข้อบ่งใช้ที่ถูกต้องตามโจทย์กำหนด
• ข้อ ข. (ทดสอบครั้งที่ 2 จำนวน 12 เม็ด มีเม็ดนึงได้ผลประมาณ 60): ไม่ตรงกับหลักการหรือข้อบ่งใช้ที่ถูกต้องตามโจทย์กำหนด
• ข้อ ค. (ทดสอบครั้งที่ 1 จำนวน 6 เม็ด มี 1 เม็ดได้ผลประมาณ 80%): ไม่ตรงกับหลักการหรือข้อบ่งใช้ที่ถูกต้องตามโจทย์กำหนด
• ข้อ จ. (ทดสอบครั้งที่ 1 ให้ค่าเฉลี่ยประมาณ 80%): ไม่ตรงกับหลักการหรือข้อบ่งใช้ที่ถูกต้องตามโจทย์กำหนด</t>
        </is>
      </c>
      <c r="L83" s="186" t="n"/>
      <c r="M83" s="186" t="inlineStr">
        <is>
          <t>Preformulation &amp; GMP</t>
        </is>
      </c>
      <c r="N83" s="186" t="inlineStr">
        <is>
          <t>Good Manufacturing Practice</t>
        </is>
      </c>
      <c r="O83" s="185" t="inlineStr">
        <is>
          <t>Product</t>
        </is>
      </c>
      <c r="P83" s="186" t="inlineStr">
        <is>
          <t>[SOURCE: Pharma Plus เล่มม่วง 2 - ข้อสอบย้อนหลังปี 2558 วันที่ 2 ข้อ 7]</t>
        </is>
      </c>
      <c r="Q83" s="185" t="inlineStr">
        <is>
          <t>ข้อสอบจริง</t>
        </is>
      </c>
      <c r="R83" s="185" t="inlineStr">
        <is>
          <t>2558</t>
        </is>
      </c>
      <c r="S83" s="185" t="n"/>
    </row>
    <row r="84" ht="24" customHeight="1" s="49">
      <c r="A84" s="185" t="n">
        <v>82</v>
      </c>
      <c r="B84" s="186" t="n"/>
      <c r="C84" s="186" t="inlineStr">
        <is>
          <t>ถ้าต้องการ colloidal ที่เป็นประจุบวก ควรเลือกสารใด</t>
        </is>
      </c>
      <c r="D84" s="186" t="n"/>
      <c r="E84" s="186" t="inlineStr">
        <is>
          <t>Gelatin B</t>
        </is>
      </c>
      <c r="F84" s="186" t="inlineStr">
        <is>
          <t>Acacia</t>
        </is>
      </c>
      <c r="G84" s="186" t="inlineStr">
        <is>
          <t>Tragacanth</t>
        </is>
      </c>
      <c r="H84" s="186" t="inlineStr">
        <is>
          <t>Veegum</t>
        </is>
      </c>
      <c r="I84" s="186" t="inlineStr">
        <is>
          <t>Chitosan</t>
        </is>
      </c>
      <c r="J84" s="185" t="inlineStr">
        <is>
          <t>5</t>
        </is>
      </c>
      <c r="K84" s="186" t="inlineStr">
        <is>
          <t>✅ คำตอบที่ถูกต้อง: ข้อ จ. Chitosan
🎯 ทำไมข้อนี้ถึงถูก:
🔍 ข้ออื่นผิดเพราะอะไร:
🔍 ข้ออื่นผิดเพราะอะไร:
• ข้อ ก. (Gelatin B): ไม่ตรงกับหลักการหรือข้อบ่งใช้ที่ถูกต้องตามโจทย์กำหนด
• ข้อ ข. (Acacia): ไม่ตรงกับหลักการหรือข้อบ่งใช้ที่ถูกต้องตามโจทย์กำหนด
• ข้อ ค. (Tragacanth): ไม่ตรงกับหลักการหรือข้อบ่งใช้ที่ถูกต้องตามโจทย์กำหนด
• ข้อ ง. (Veegum): ไม่ตรงกับหลักการหรือข้อบ่งใช้ที่ถูกต้องตามโจทย์กำหนด</t>
        </is>
      </c>
      <c r="L84" s="186" t="n"/>
      <c r="M84" s="186" t="inlineStr">
        <is>
          <t>Preformulation &amp; GMP</t>
        </is>
      </c>
      <c r="N84" s="186" t="inlineStr">
        <is>
          <t>Good Manufacturing Practice</t>
        </is>
      </c>
      <c r="O84" s="185" t="inlineStr">
        <is>
          <t>Product</t>
        </is>
      </c>
      <c r="P84" s="186" t="inlineStr">
        <is>
          <t>[SOURCE: Pharma Plus เล่มม่วง 2 - ข้อสอบย้อนหลังปี 2558 วันที่ 2 ข้อ 14]</t>
        </is>
      </c>
      <c r="Q84" s="185" t="inlineStr">
        <is>
          <t>ข้อสอบจริง</t>
        </is>
      </c>
      <c r="R84" s="185" t="inlineStr">
        <is>
          <t>2558</t>
        </is>
      </c>
      <c r="S84" s="185" t="n"/>
    </row>
    <row r="85" ht="24" customHeight="1" s="49">
      <c r="A85" s="185" t="n">
        <v>83</v>
      </c>
      <c r="B85" s="186" t="n"/>
      <c r="C85" s="186" t="inlineStr">
        <is>
          <t>จาก monograph ที่แสดงข้างต้น สามารถ identification ตัวยา ได้จากวิธีใด</t>
        </is>
      </c>
      <c r="D85" s="186" t="n"/>
      <c r="E85" s="186" t="inlineStr">
        <is>
          <t>HPLC</t>
        </is>
      </c>
      <c r="F85" s="186" t="inlineStr">
        <is>
          <t>HPLC, TLC</t>
        </is>
      </c>
      <c r="G85" s="186" t="inlineStr">
        <is>
          <t>TLC, GC</t>
        </is>
      </c>
      <c r="H85" s="186" t="inlineStr">
        <is>
          <t>GC, MS</t>
        </is>
      </c>
      <c r="I85" s="186" t="inlineStr">
        <is>
          <t>HPLC, IR</t>
        </is>
      </c>
      <c r="J85" s="185" t="inlineStr">
        <is>
          <t>5</t>
        </is>
      </c>
      <c r="K85" s="186" t="inlineStr">
        <is>
          <t>✅ คำตอบที่ถูกต้อง: ข้อ จ. HPLC, IR
🎯 ทำไมข้อนี้ถึงถูก:
🔍 ข้ออื่นผิดเพราะอะไร:
🔍 ข้ออื่นผิดเพราะอะไร:
• ข้อ ก. (HPLC): ไม่ตรงกับหลักการหรือข้อบ่งใช้ที่ถูกต้องตามโจทย์กำหนด
• ข้อ ข. (HPLC, TLC): ไม่ตรงกับหลักการหรือข้อบ่งใช้ที่ถูกต้องตามโจทย์กำหนด
• ข้อ ค. (TLC, GC): ไม่ตรงกับหลักการหรือข้อบ่งใช้ที่ถูกต้องตามโจทย์กำหนด
• ข้อ ง. (GC, MS): ไม่ตรงกับหลักการหรือข้อบ่งใช้ที่ถูกต้องตามโจทย์กำหนด</t>
        </is>
      </c>
      <c r="L85" s="186" t="n"/>
      <c r="M85" s="186" t="inlineStr">
        <is>
          <t>Preformulation &amp; GMP</t>
        </is>
      </c>
      <c r="N85" s="186" t="inlineStr">
        <is>
          <t>Good Manufacturing Practice</t>
        </is>
      </c>
      <c r="O85" s="185" t="inlineStr">
        <is>
          <t>Product</t>
        </is>
      </c>
      <c r="P85" s="186" t="inlineStr">
        <is>
          <t>[SOURCE: Pharma Plus เล่มม่วง 2 - ข้อสอบย้อนหลังปี 2558 วันที่ 2 ข้อ 24]</t>
        </is>
      </c>
      <c r="Q85" s="185" t="inlineStr">
        <is>
          <t>ข้อสอบจริง</t>
        </is>
      </c>
      <c r="R85" s="185" t="inlineStr">
        <is>
          <t>2558</t>
        </is>
      </c>
      <c r="S85" s="185" t="n"/>
    </row>
    <row r="86" ht="24" customHeight="1" s="49">
      <c r="A86" s="185" t="n">
        <v>84</v>
      </c>
      <c r="B86" s="186"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t>
        </is>
      </c>
      <c r="C86" s="186" t="inlineStr">
        <is>
          <t>คำถาม: จากใบ COA ต่อไปนี้ ข้อใดถูกต้อง [อ้างอิงตาราง COA 6 หัวข้อการทดสอบ]</t>
        </is>
      </c>
      <c r="D86" s="186" t="n"/>
      <c r="E86" s="186" t="inlineStr">
        <is>
          <t>ผล dissolution ผ่านเกณฑ์</t>
        </is>
      </c>
      <c r="F86" s="186" t="inlineStr">
        <is>
          <t>ผล disintegration ไม่ผ่านเกณฑ์</t>
        </is>
      </c>
      <c r="G86" s="186" t="inlineStr">
        <is>
          <t>ผล weight variation ไม่ผ่านเกณฑ์</t>
        </is>
      </c>
      <c r="H86" s="186" t="inlineStr">
        <is>
          <t>ตัวยามีปริมาณน้อยกว่าเกณฑ์ที่กำหนด</t>
        </is>
      </c>
      <c r="I86" s="186" t="inlineStr">
        <is>
          <t>ผล identification รอผลการยืนยันเพิ่มเติม</t>
        </is>
      </c>
      <c r="J86" s="185" t="inlineStr">
        <is>
          <t>1</t>
        </is>
      </c>
      <c r="K86" s="186" t="inlineStr">
        <is>
          <t>✅ คำตอบที่ถูกต้อง: ข้อ ก. ผล dissolution ผ่านเกณฑ์
🎯 ทำไมข้อนี้ถึงถูก:
🔍 ข้ออื่นผิดเพราะอะไร:
🔍 ข้ออื่นผิดเพราะอะไร:
• ข้อ ข. (ผล disintegration ไม่ผ่านเกณฑ์): ไม่ตรงกับหลักการหรือข้อบ่งใช้ที่ถูกต้องตามโจทย์กำหนด
• ข้อ ค. (ผล weight variation ไม่ผ่านเกณฑ์): ไม่ตรงกับหลักการหรือข้อบ่งใช้ที่ถูกต้องตามโจทย์กำหนด
• ข้อ ง. (ตัวยามีปริมาณน้อยกว่าเกณฑ์ที่กำหนด): ไม่ตรงกับหลักการหรือข้อบ่งใช้ที่ถูกต้องตามโจทย์กำหนด
• ข้อ จ. (ผล identification รอผลการยืนยันเพิ่มเติม): ไม่ตรงกับหลักการหรือข้อบ่งใช้ที่ถูกต้องตามโจทย์กำหนด</t>
        </is>
      </c>
      <c r="L86" s="186" t="n"/>
      <c r="M86" s="186" t="inlineStr">
        <is>
          <t>Preformulation &amp; GMP</t>
        </is>
      </c>
      <c r="N86" s="186" t="inlineStr">
        <is>
          <t>Good Manufacturing Practice</t>
        </is>
      </c>
      <c r="O86" s="185" t="inlineStr">
        <is>
          <t>Product</t>
        </is>
      </c>
      <c r="P86" s="186" t="inlineStr">
        <is>
          <t>[SOURCE: Pharma Plus เล่มม่วง 2 - ข้อสอบย้อนหลังปี 2558 วันที่ 2 ข้อ 38]</t>
        </is>
      </c>
      <c r="Q86" s="185" t="inlineStr">
        <is>
          <t>ข้อสอบจริง</t>
        </is>
      </c>
      <c r="R86" s="185" t="inlineStr">
        <is>
          <t>2558</t>
        </is>
      </c>
      <c r="S86" s="185" t="n"/>
    </row>
    <row r="87" ht="24" customHeight="1" s="49">
      <c r="A87" s="185" t="n">
        <v>85</v>
      </c>
      <c r="B87" s="186"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t>
        </is>
      </c>
      <c r="C87" s="186" t="inlineStr">
        <is>
          <t>คำถาม: ข้อใดคือร้อยละของปริมาณ acyclovir ต่อน้ำหนักผงแห้ง (calculated on the anhydrous basis)</t>
        </is>
      </c>
      <c r="D87" s="186" t="n"/>
      <c r="E87" s="186" t="inlineStr">
        <is>
          <t>94.7</t>
        </is>
      </c>
      <c r="F87" s="186" t="inlineStr">
        <is>
          <t>90.4</t>
        </is>
      </c>
      <c r="G87" s="186" t="inlineStr">
        <is>
          <t>90</t>
        </is>
      </c>
      <c r="H87" s="186" t="inlineStr">
        <is>
          <t>97.49</t>
        </is>
      </c>
      <c r="I87" s="186" t="inlineStr">
        <is>
          <t>93</t>
        </is>
      </c>
      <c r="J87" s="185" t="inlineStr">
        <is>
          <t>4</t>
        </is>
      </c>
      <c r="K87" s="186"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L87" s="186" t="n"/>
      <c r="M87" s="186" t="inlineStr">
        <is>
          <t>Preformulation &amp; GMP</t>
        </is>
      </c>
      <c r="N87" s="186" t="inlineStr">
        <is>
          <t>Good Manufacturing Practice</t>
        </is>
      </c>
      <c r="O87" s="185" t="inlineStr">
        <is>
          <t>Product</t>
        </is>
      </c>
      <c r="P87" s="186" t="inlineStr">
        <is>
          <t>[SOURCE: Pharma Plus เล่มม่วง 2 - ข้อสอบย้อนหลัง PLE-CC1 ปี 2564 วันที่ 1 ข้อ 18]</t>
        </is>
      </c>
      <c r="Q87" s="185" t="inlineStr">
        <is>
          <t>ข้อสอบจริง</t>
        </is>
      </c>
      <c r="R87" s="185" t="inlineStr">
        <is>
          <t>2564</t>
        </is>
      </c>
      <c r="S87" s="185" t="n"/>
    </row>
    <row r="88" ht="24" customHeight="1" s="49">
      <c r="A88" s="185" t="n">
        <v>86</v>
      </c>
      <c r="B88" s="186" t="inlineStr">
        <is>
          <t>[กรณีศึกษา]
Griseofulvin มี chiral centers ในโครงสร้างและมีฤทธิ์ทางชีวภาพจำเพาะตาม stereochemistry</t>
        </is>
      </c>
      <c r="C88" s="186" t="inlineStr">
        <is>
          <t>คำถาม: จากโครงสร้างของ griseofulvin การตรวจสอบคุณภาพใด ทำให้ได้ลักษณะเฉพาะที่ออกฤทธิ์ (optical isomer / active enantiomer)</t>
        </is>
      </c>
      <c r="D88" s="186" t="n"/>
      <c r="E88" s="186" t="inlineStr">
        <is>
          <t>Refractive Index</t>
        </is>
      </c>
      <c r="F88" s="186" t="inlineStr">
        <is>
          <t>IR</t>
        </is>
      </c>
      <c r="G88" s="186" t="inlineStr">
        <is>
          <t>Polarization (Specific Optical Rotation)</t>
        </is>
      </c>
      <c r="H88" s="186" t="inlineStr">
        <is>
          <t>HPLC</t>
        </is>
      </c>
      <c r="I88" s="186" t="inlineStr">
        <is>
          <t>AAS</t>
        </is>
      </c>
      <c r="J88" s="185" t="inlineStr">
        <is>
          <t>3</t>
        </is>
      </c>
      <c r="K88" s="186"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L88" s="186" t="n"/>
      <c r="M88" s="186" t="inlineStr">
        <is>
          <t>Preformulation &amp; GMP</t>
        </is>
      </c>
      <c r="N88" s="186" t="inlineStr">
        <is>
          <t>Good Manufacturing Practice</t>
        </is>
      </c>
      <c r="O88" s="185" t="inlineStr">
        <is>
          <t>Product</t>
        </is>
      </c>
      <c r="P88" s="186" t="inlineStr">
        <is>
          <t>[SOURCE: Pharma Plus เล่มม่วง 2 - ข้อสอบย้อนหลัง PLE-CC1 ปี 2564 วันที่ 1 ข้อ 34]</t>
        </is>
      </c>
      <c r="Q88" s="185" t="inlineStr">
        <is>
          <t>ข้อสอบจริง</t>
        </is>
      </c>
      <c r="R88" s="185" t="inlineStr">
        <is>
          <t>2564</t>
        </is>
      </c>
      <c r="S88" s="185" t="n"/>
    </row>
    <row r="89" ht="24" customHeight="1" s="49">
      <c r="A89" s="185" t="n">
        <v>87</v>
      </c>
      <c r="B89" s="186" t="n"/>
      <c r="C89" s="186" t="inlineStr">
        <is>
          <t>ข้อใดกล่าวไม่ถูกต้องเกี่ยวกับการเรียกเก็บยาคืนตามเกณฑ์ของ GMP</t>
        </is>
      </c>
      <c r="D89" s="186" t="n"/>
      <c r="E89" s="186" t="inlineStr">
        <is>
          <t>ยาที่มีปัญหาระดับ 1 ต้องเรียกคืนทันที</t>
        </is>
      </c>
      <c r="F89" s="186" t="inlineStr">
        <is>
          <t>การเรียกเก็บยาคืนเป็นหน้าที่ของฝ่ายการตลาดและฝ่ายขาย</t>
        </is>
      </c>
      <c r="G89" s="186" t="inlineStr">
        <is>
          <t>ต้องรายงาน อย. ภายใน 15 วัน</t>
        </is>
      </c>
      <c r="H89" s="186" t="inlineStr">
        <is>
          <t>มีแผนกเรียกเก็บยาคืน</t>
        </is>
      </c>
      <c r="I89" s="186" t="inlineStr">
        <is>
          <t>ต้องเก็บสินค้าออกจากท้องตลาดได้เลยทันที</t>
        </is>
      </c>
      <c r="J89" s="185" t="inlineStr">
        <is>
          <t>2</t>
        </is>
      </c>
      <c r="K89" s="186" t="inlineStr">
        <is>
          <t>✅ คำตอบที่ถูกต้อง: ข้อ ข. การเรียกเก็บยาคืนเป็นหน้าที่ของฝ่ายการตลาดและฝ่ายขาย
🎯 ทำไมข้อนี้ถึงถูก: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L89" s="186" t="n"/>
      <c r="M89" s="186" t="inlineStr">
        <is>
          <t>Preformulation &amp; GMP</t>
        </is>
      </c>
      <c r="N89" s="186" t="inlineStr">
        <is>
          <t>Good Manufacturing Practice</t>
        </is>
      </c>
      <c r="O89" s="185" t="inlineStr">
        <is>
          <t>Product</t>
        </is>
      </c>
      <c r="P89" s="186" t="inlineStr">
        <is>
          <t>[SOURCE: Pharma Plus เล่มม่วง 2 - ข้อสอบย้อนหลัง PLE-CC1 ปี 2564 วันที่ 1 ข้อ 71]</t>
        </is>
      </c>
      <c r="Q89" s="185" t="inlineStr">
        <is>
          <t>ข้อสอบจริง</t>
        </is>
      </c>
      <c r="R89" s="185" t="inlineStr">
        <is>
          <t>2564</t>
        </is>
      </c>
      <c r="S89" s="185" t="n"/>
    </row>
    <row r="90" ht="24" customHeight="1" s="49">
      <c r="A90" s="185" t="n">
        <v>88</v>
      </c>
      <c r="B90" s="186" t="n"/>
      <c r="C90" s="186" t="inlineStr">
        <is>
          <t>จากใบ COA benzoyl peroxide gel นอกจากหัวข้อ identification, pH, assay, microbial limit ควรทดสอบหัวข้ออะไรเพิ่มเติม</t>
        </is>
      </c>
      <c r="D90" s="186" t="n"/>
      <c r="E90" s="186" t="inlineStr">
        <is>
          <t>Delivery volume</t>
        </is>
      </c>
      <c r="F90" s="186" t="inlineStr">
        <is>
          <t>Weight variation</t>
        </is>
      </c>
      <c r="G90" s="186" t="inlineStr">
        <is>
          <t>Freeze thaw cycle</t>
        </is>
      </c>
      <c r="H90" s="186" t="inlineStr">
        <is>
          <t>Content uniformity</t>
        </is>
      </c>
      <c r="I90" s="186" t="inlineStr">
        <is>
          <t>Sterility test</t>
        </is>
      </c>
      <c r="J90" s="185" t="inlineStr">
        <is>
          <t>1</t>
        </is>
      </c>
      <c r="K90" s="186" t="inlineStr">
        <is>
          <t>✅ คำตอบที่ถูกต้อง: ข้อ ก. Delivery volume
🎯 ทำไมข้อนี้ถึงถูก: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L90" s="186" t="n"/>
      <c r="M90" s="186" t="inlineStr">
        <is>
          <t>Preformulation &amp; GMP</t>
        </is>
      </c>
      <c r="N90" s="186" t="inlineStr">
        <is>
          <t>Good Manufacturing Practice</t>
        </is>
      </c>
      <c r="O90" s="185" t="inlineStr">
        <is>
          <t>Product</t>
        </is>
      </c>
      <c r="P90" s="186" t="inlineStr">
        <is>
          <t>[SOURCE: Pharma Plus เล่มม่วง 2 - ข้อสอบย้อนหลัง PLE-CC1 ปี 2564 วันที่ 1 ข้อ 75]</t>
        </is>
      </c>
      <c r="Q90" s="185" t="inlineStr">
        <is>
          <t>ข้อสอบจริง</t>
        </is>
      </c>
      <c r="R90" s="185" t="inlineStr">
        <is>
          <t>2564</t>
        </is>
      </c>
      <c r="S90" s="185" t="n"/>
    </row>
    <row r="91" ht="24" customHeight="1" s="49">
      <c r="A91" s="185" t="n">
        <v>89</v>
      </c>
      <c r="B91" s="186" t="n"/>
      <c r="C91" s="186" t="inlineStr">
        <is>
          <t>Total count ทดสอบด้วยเทคนิคอะไร หากต้องการเพาะเชื้อเพื่อนับจำนวนเชื้อวิธีใดเหมาะสมที่สุด</t>
        </is>
      </c>
      <c r="D91" s="186" t="n"/>
      <c r="E91" s="186" t="inlineStr">
        <is>
          <t>Pour plate</t>
        </is>
      </c>
      <c r="F91" s="186" t="inlineStr">
        <is>
          <t>Spread plate</t>
        </is>
      </c>
      <c r="G91" s="186" t="inlineStr">
        <is>
          <t>Agar slant</t>
        </is>
      </c>
      <c r="H91" s="186" t="inlineStr">
        <is>
          <t>Three sector streak</t>
        </is>
      </c>
      <c r="I91" s="186" t="inlineStr">
        <is>
          <t>Quadrant streak</t>
        </is>
      </c>
      <c r="J91" s="185" t="inlineStr">
        <is>
          <t>1</t>
        </is>
      </c>
      <c r="K91" s="186" t="inlineStr">
        <is>
          <t>✅ คำตอบที่ถูกต้อง: ข้อ ก. Pour plate
🎯 ทำไมข้อนี้ถึงถูก: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L91" s="186" t="n"/>
      <c r="M91" s="186" t="inlineStr">
        <is>
          <t>Preformulation &amp; GMP</t>
        </is>
      </c>
      <c r="N91" s="186" t="inlineStr">
        <is>
          <t>Good Manufacturing Practice</t>
        </is>
      </c>
      <c r="O91" s="185" t="inlineStr">
        <is>
          <t>Product</t>
        </is>
      </c>
      <c r="P91" s="186" t="inlineStr">
        <is>
          <t>[SOURCE: Pharma Plus เล่มม่วง 2 - ข้อสอบย้อนหลัง PLE-CC1 ปี 2564 วันที่ 1 ข้อ 84]</t>
        </is>
      </c>
      <c r="Q91" s="185" t="inlineStr">
        <is>
          <t>ข้อสอบจริง</t>
        </is>
      </c>
      <c r="R91" s="185" t="inlineStr">
        <is>
          <t>2564</t>
        </is>
      </c>
      <c r="S91" s="185" t="n"/>
    </row>
    <row r="92" ht="24" customHeight="1" s="49">
      <c r="A92" s="185" t="n">
        <v>90</v>
      </c>
      <c r="B92" s="186"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t>
        </is>
      </c>
      <c r="C92" s="186" t="inlineStr">
        <is>
          <t>คำถาม: ให้ตารางการทดสอบดูความคงตัวของยาชนิดหนึ่งและให้กำหนดวันหมดอายุ (shelf-life) กำหนด % ยา LA = 112% ควรมีอายุการใช้เท่าใด</t>
        </is>
      </c>
      <c r="D92" s="186" t="n"/>
      <c r="E92" s="186" t="inlineStr">
        <is>
          <t>3 เดือน</t>
        </is>
      </c>
      <c r="F92" s="186" t="inlineStr">
        <is>
          <t>6 เดือน</t>
        </is>
      </c>
      <c r="G92" s="186" t="inlineStr">
        <is>
          <t>1 ปี</t>
        </is>
      </c>
      <c r="H92" s="186" t="inlineStr">
        <is>
          <t>2 ปี</t>
        </is>
      </c>
      <c r="I92" s="186" t="inlineStr">
        <is>
          <t>3 ปี</t>
        </is>
      </c>
      <c r="J92" s="185" t="inlineStr">
        <is>
          <t>3</t>
        </is>
      </c>
      <c r="K92" s="186" t="inlineStr">
        <is>
          <t>✅ คำตอบที่ถูกต้อง: ข้อ ค. 1 ปี
🎯 ทำไมข้อนี้ถึงถูก: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L92" s="186" t="n"/>
      <c r="M92" s="186" t="inlineStr">
        <is>
          <t>Preformulation &amp; GMP</t>
        </is>
      </c>
      <c r="N92" s="186" t="inlineStr">
        <is>
          <t>Stability testing</t>
        </is>
      </c>
      <c r="O92" s="185" t="inlineStr">
        <is>
          <t>Product</t>
        </is>
      </c>
      <c r="P92" s="186" t="inlineStr">
        <is>
          <t>[SOURCE: Pharma Plus เล่มม่วง 2 - ข้อสอบย้อนหลัง PLE-CC1 ปี 2564 วันที่ 1 ข้อ 86]</t>
        </is>
      </c>
      <c r="Q92" s="185" t="inlineStr">
        <is>
          <t>ข้อสอบจริง</t>
        </is>
      </c>
      <c r="R92" s="185" t="inlineStr">
        <is>
          <t>2564</t>
        </is>
      </c>
      <c r="S92" s="185" t="n"/>
    </row>
    <row r="93" ht="24" customHeight="1" s="49">
      <c r="A93" s="185" t="n">
        <v>91</v>
      </c>
      <c r="B93" s="186" t="n"/>
      <c r="C93" s="186" t="inlineStr">
        <is>
          <t>ยา HCTZ 25 mg จากน้ำหนักเม็ดยา ทั้งเม็ด 100 mg ควรตรวจ uniformity of dosage unit ใน USP41 ด้วยวิธีใด</t>
        </is>
      </c>
      <c r="D93" s="186" t="n"/>
      <c r="E93" s="186" t="inlineStr">
        <is>
          <t>CU เพราะตัวยาสำคัญ น้อยกว่า 25 mg และ สัดส่วนตัวยาสำคัญคิด เป็น 25% ของน้ำหนักยาทั้งเม็ด</t>
        </is>
      </c>
      <c r="F93" s="186" t="inlineStr">
        <is>
          <t>CU เพราะตัวยาสำคัญ น้อยกว่า 25 mg หรือสัดส่วนตัวยาสำคัญคิด เป็น 25% ของน้ำหนักยาทั้งเม็ด</t>
        </is>
      </c>
      <c r="G93" s="186" t="inlineStr">
        <is>
          <t>WV เพราะตัวยาสำคัญ ตั้งแต่ 25 mg และสัดส่วนตัวยาสำคัญ คิดเป็น 25% ของน้ำหนักยาทั้งเม็ด</t>
        </is>
      </c>
      <c r="H93" s="186" t="inlineStr">
        <is>
          <t>WV เพราะตัวยาสำคัญตั้งแต่ 25 mg หรือ สัดส่วนตัวยาสำคัญคิดเป็น 25% ของน้ำหนักยาทั้งเม็ด</t>
        </is>
      </c>
      <c r="I93" s="186" t="inlineStr">
        <is>
          <t>WV เพราะตัวยาสำคัญตั้งแต่ 25 mg ขึ้นไป</t>
        </is>
      </c>
      <c r="J93" s="185" t="inlineStr">
        <is>
          <t>3</t>
        </is>
      </c>
      <c r="K93" s="186" t="inlineStr">
        <is>
          <t>✅ คำตอบที่ถูกต้อง: ข้อ ค. WV เพราะตัวยาสำคัญ ตั้งแต่ 25 mg และสัดส่วนตัวยาสำคัญ คิดเป็น 25% ของน้ำหนักยาทั้งเม็ด
🎯 ทำไมข้อนี้ถึงถูก: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L93" s="186" t="n"/>
      <c r="M93" s="186" t="inlineStr">
        <is>
          <t>Preformulation &amp; GMP</t>
        </is>
      </c>
      <c r="N93" s="186" t="inlineStr">
        <is>
          <t>Good Manufacturing Practice</t>
        </is>
      </c>
      <c r="O93" s="185" t="inlineStr">
        <is>
          <t>Product</t>
        </is>
      </c>
      <c r="P93" s="186" t="inlineStr">
        <is>
          <t>[SOURCE: Pharma Plus เล่มม่วง 2 - ข้อสอบย้อนหลัง PLE-CC1 ปี 2564 วันที่ 1 ข้อ 93]</t>
        </is>
      </c>
      <c r="Q93" s="185" t="inlineStr">
        <is>
          <t>ข้อสอบจริง</t>
        </is>
      </c>
      <c r="R93" s="185" t="inlineStr">
        <is>
          <t>2564</t>
        </is>
      </c>
      <c r="S93" s="185" t="n"/>
    </row>
    <row r="94" ht="24" customHeight="1" s="49">
      <c r="A94" s="185" t="n">
        <v>92</v>
      </c>
      <c r="B94" s="186" t="inlineStr">
        <is>
          <t>[จากใบ COA Cloxacillin]
จาก ใบ COA Cloxacillin
Composition: Each capsule contains: White Powder
Cloxacillin Sodium equiv. to cloxacillin 500 mg, starch, colloidal silicon dioxide, Mg stearate SLS, lactose</t>
        </is>
      </c>
      <c r="C94" s="186" t="inlineStr">
        <is>
          <t>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D94" s="186" t="n"/>
      <c r="E94" s="186" t="inlineStr">
        <is>
          <t>ยาผ่าน การวิเคราะห์ ในทุกหัวข้อ</t>
        </is>
      </c>
      <c r="F94" s="186" t="inlineStr">
        <is>
          <t>การแตกตัวไม่ผ่าน เพราะได้น้อยกว่า 15 นาที</t>
        </is>
      </c>
      <c r="G94" s="186" t="inlineStr">
        <is>
          <t>Weight variation ไม่ผ่าน ได้น้อยกว่า 75%</t>
        </is>
      </c>
      <c r="H94" s="186" t="inlineStr">
        <is>
          <t>Dissolution ไม่ผ่าน ได้น้อยกว่า 85% ต้องทดสอบเพิ่ม</t>
        </is>
      </c>
      <c r="I94" s="186" t="inlineStr">
        <is>
          <t>การวิเคราะห์ตัวยาสำคัญไม่ผ่าน เพราะได้เป็น กว่า 90%</t>
        </is>
      </c>
      <c r="J94" s="185" t="inlineStr">
        <is>
          <t>1</t>
        </is>
      </c>
      <c r="K94" s="186" t="inlineStr">
        <is>
          <t>✅ คำตอบที่ถูกต้อง: ข้อ ก. ยาผ่าน การวิเคราะห์ ในทุกหัวข้อ
🎯 ทำไมข้อนี้ถึงถูก: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L94" s="186" t="n"/>
      <c r="M94" s="186" t="inlineStr">
        <is>
          <t>Preformulation &amp; GMP</t>
        </is>
      </c>
      <c r="N94" s="186" t="inlineStr">
        <is>
          <t>Good Manufacturing Practice</t>
        </is>
      </c>
      <c r="O94" s="185" t="inlineStr">
        <is>
          <t>Product</t>
        </is>
      </c>
      <c r="P94" s="186" t="inlineStr">
        <is>
          <t>[SOURCE: Pharma Plus เล่มม่วง 2 - ข้อสอบย้อนหลัง PLE-CC1 ปี 2564 วันที่ 1 ข้อ 96]</t>
        </is>
      </c>
      <c r="Q94" s="185" t="inlineStr">
        <is>
          <t>ข้อสอบจริง</t>
        </is>
      </c>
      <c r="R94" s="185" t="inlineStr">
        <is>
          <t>2564</t>
        </is>
      </c>
      <c r="S94" s="185" t="n"/>
    </row>
    <row r="95" ht="24" customHeight="1" s="49">
      <c r="A95" s="185" t="n">
        <v>93</v>
      </c>
      <c r="B95" s="186" t="n"/>
      <c r="C95" s="186" t="inlineStr">
        <is>
          <t>Residue on ignition คือการตรวจอะไร</t>
        </is>
      </c>
      <c r="D95" s="186" t="n"/>
      <c r="E95" s="186" t="inlineStr">
        <is>
          <t>เพื่อหาปริมาณ organic impurity</t>
        </is>
      </c>
      <c r="F95" s="186" t="inlineStr">
        <is>
          <t>เพื่อหาปริมาณ inorganic impurity</t>
        </is>
      </c>
      <c r="G95" s="186" t="inlineStr">
        <is>
          <t>เพื่อพิสูจน์ว่า organic impurity เป็นสารใด</t>
        </is>
      </c>
      <c r="H95" s="186" t="inlineStr">
        <is>
          <t>เพื่อพิสูจน์ว่า inorganic impurity เป็นสารใด</t>
        </is>
      </c>
      <c r="I95" s="186" t="inlineStr">
        <is>
          <t>เพื่อหาปริมาณสารที่ระเหยง่าย</t>
        </is>
      </c>
      <c r="J95" s="185" t="inlineStr">
        <is>
          <t>2</t>
        </is>
      </c>
      <c r="K95" s="186" t="inlineStr">
        <is>
          <t>✅ คำตอบที่ถูกต้อง: ข้อ ข. เพื่อหาปริมาณ inorganic impurity
🎯 ทำไมข้อนี้ถึงถูก: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L95" s="186" t="n"/>
      <c r="M95" s="186" t="inlineStr">
        <is>
          <t>Preformulation &amp; GMP</t>
        </is>
      </c>
      <c r="N95" s="186" t="inlineStr">
        <is>
          <t>Good Manufacturing Practice</t>
        </is>
      </c>
      <c r="O95" s="185" t="inlineStr">
        <is>
          <t>Product</t>
        </is>
      </c>
      <c r="P95" s="186" t="inlineStr">
        <is>
          <t>[SOURCE: Pharma Plus เล่มม่วง 2 - ข้อสอบย้อนหลัง PLE-CC1 ปี 2564 วันที่ 1 ข้อ 99]</t>
        </is>
      </c>
      <c r="Q95" s="185" t="inlineStr">
        <is>
          <t>ข้อสอบจริง</t>
        </is>
      </c>
      <c r="R95" s="185" t="inlineStr">
        <is>
          <t>2564</t>
        </is>
      </c>
      <c r="S95" s="185" t="n"/>
    </row>
    <row r="96" ht="24" customHeight="1" s="49">
      <c r="A96" s="185" t="n">
        <v>94</v>
      </c>
      <c r="B96" s="186" t="n"/>
      <c r="C96" s="186" t="inlineStr">
        <is>
          <t>การทดสอบเพื่อควบคุมคุณภาพยาฉีด ข้อใดผิด</t>
        </is>
      </c>
      <c r="D96" s="186" t="n"/>
      <c r="E96" s="186" t="inlineStr">
        <is>
          <t>Sterility tests</t>
        </is>
      </c>
      <c r="F96" s="186" t="inlineStr">
        <is>
          <t>Particulate matter</t>
        </is>
      </c>
      <c r="G96" s="186" t="inlineStr">
        <is>
          <t>Pyrogen test</t>
        </is>
      </c>
      <c r="H96" s="186" t="inlineStr">
        <is>
          <t>Safety test</t>
        </is>
      </c>
      <c r="I96" s="186" t="inlineStr">
        <is>
          <t>Microbial limit test</t>
        </is>
      </c>
      <c r="J96" s="185" t="inlineStr">
        <is>
          <t>5</t>
        </is>
      </c>
      <c r="K96" s="186" t="inlineStr">
        <is>
          <t>✅ คำตอบที่ถูกต้อง: ข้อ จ. Microbial limit test
🎯 ทำไมข้อนี้ถึงถูก: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L96" s="186" t="n"/>
      <c r="M96" s="186" t="inlineStr">
        <is>
          <t>Preformulation &amp; GMP</t>
        </is>
      </c>
      <c r="N96" s="186" t="inlineStr">
        <is>
          <t>Good Manufacturing Practice</t>
        </is>
      </c>
      <c r="O96" s="185" t="inlineStr">
        <is>
          <t>Product</t>
        </is>
      </c>
      <c r="P96" s="186" t="inlineStr">
        <is>
          <t>[SOURCE: Pharma Plus เล่มม่วง 2 - ข้อสอบย้อนหลัง PLE-CC1 ปี 2564 วันที่ 1 ข้อ 106]</t>
        </is>
      </c>
      <c r="Q96" s="185" t="inlineStr">
        <is>
          <t>ข้อสอบจริง</t>
        </is>
      </c>
      <c r="R96" s="185" t="inlineStr">
        <is>
          <t>2564</t>
        </is>
      </c>
      <c r="S96" s="185" t="n"/>
    </row>
    <row r="97" ht="24" customHeight="1" s="49">
      <c r="A97" s="185" t="n">
        <v>95</v>
      </c>
      <c r="B97" s="186"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t>
        </is>
      </c>
      <c r="C97" s="186" t="inlineStr">
        <is>
          <t>คำถาม: สภาวะในการทดสอบความคงตัวของยาในประเทศไทย ใช้สภาวะใด</t>
        </is>
      </c>
      <c r="D97" s="186" t="n"/>
      <c r="E97" s="186" t="inlineStr">
        <is>
          <t>25 °C / 70% RH</t>
        </is>
      </c>
      <c r="F97" s="186" t="inlineStr">
        <is>
          <t>25 °C / 75% RH</t>
        </is>
      </c>
      <c r="G97" s="186" t="inlineStr">
        <is>
          <t>30 °C / 70% RH</t>
        </is>
      </c>
      <c r="H97" s="186" t="inlineStr">
        <is>
          <t>30 °C / 75% RH</t>
        </is>
      </c>
      <c r="I97" s="186" t="inlineStr">
        <is>
          <t>40 °C / 70% RH</t>
        </is>
      </c>
      <c r="J97" s="185" t="inlineStr">
        <is>
          <t>4</t>
        </is>
      </c>
      <c r="K97" s="186"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L97" s="186" t="n"/>
      <c r="M97" s="186" t="inlineStr">
        <is>
          <t>Preformulation &amp; GMP</t>
        </is>
      </c>
      <c r="N97" s="186" t="inlineStr">
        <is>
          <t>Stability testing</t>
        </is>
      </c>
      <c r="O97" s="185" t="inlineStr">
        <is>
          <t>Product</t>
        </is>
      </c>
      <c r="P97" s="186" t="inlineStr">
        <is>
          <t>[SOURCE: Pharma Plus เล่มม่วง 2 - ข้อสอบย้อนหลัง PLE-CC1 ปี 2564 วันที่ 2 ข้อ 7]</t>
        </is>
      </c>
      <c r="Q97" s="185" t="inlineStr">
        <is>
          <t>ข้อสอบจริง</t>
        </is>
      </c>
      <c r="R97" s="185" t="inlineStr">
        <is>
          <t>2564</t>
        </is>
      </c>
      <c r="S97" s="185" t="n"/>
    </row>
    <row r="98" ht="24" customHeight="1" s="49">
      <c r="A98" s="185" t="n">
        <v>96</v>
      </c>
      <c r="B98" s="186" t="inlineStr">
        <is>
          <t>[การควบคุมคุณภาพยาฉีด (Quality Control of Parenterals)]
รายการทดสอบการควบคุมคุณภาพตามเภสัชตำรับสำหรับยาฉีด Diazepam Injection</t>
        </is>
      </c>
      <c r="C98" s="186" t="inlineStr">
        <is>
          <t>คำถาม: Diazepam IV ไม่จำเป็นต้องตรวจอะไร</t>
        </is>
      </c>
      <c r="D98" s="186" t="n"/>
      <c r="E98" s="186" t="inlineStr">
        <is>
          <t>pH</t>
        </is>
      </c>
      <c r="F98" s="186" t="inlineStr">
        <is>
          <t>Pyrogen</t>
        </is>
      </c>
      <c r="G98" s="186" t="inlineStr">
        <is>
          <t>Leakage test</t>
        </is>
      </c>
      <c r="H98" s="186" t="inlineStr">
        <is>
          <t>Safety test</t>
        </is>
      </c>
      <c r="I98" s="186" t="inlineStr">
        <is>
          <t>Deliverable volume</t>
        </is>
      </c>
      <c r="J98" s="185" t="inlineStr">
        <is>
          <t>4</t>
        </is>
      </c>
      <c r="K98" s="186"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L98" s="186" t="n"/>
      <c r="M98" s="186" t="inlineStr">
        <is>
          <t>Preformulation &amp; GMP</t>
        </is>
      </c>
      <c r="N98" s="186" t="inlineStr">
        <is>
          <t>Good Manufacturing Practice</t>
        </is>
      </c>
      <c r="O98" s="185" t="inlineStr">
        <is>
          <t>Product</t>
        </is>
      </c>
      <c r="P98" s="186" t="inlineStr">
        <is>
          <t>[SOURCE: Pharma Plus เล่มม่วง 2 - ข้อสอบย้อนหลัง PLE-CC1 ปี 2564 วันที่ 2 ข้อ 39]</t>
        </is>
      </c>
      <c r="Q98" s="185" t="inlineStr">
        <is>
          <t>ข้อสอบจริง</t>
        </is>
      </c>
      <c r="R98" s="185" t="inlineStr">
        <is>
          <t>2564</t>
        </is>
      </c>
      <c r="S98" s="185" t="n"/>
    </row>
    <row r="99" ht="24" customHeight="1" s="49">
      <c r="A99" s="185" t="n">
        <v>97</v>
      </c>
      <c r="B99" s="186"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t>
        </is>
      </c>
      <c r="C99" s="186" t="inlineStr">
        <is>
          <t>คำถาม: จาก monograph การควบคุมคุณภาพยาเม็ด diclofenac sodium delayed tablet ข้อใดถูกต้อง</t>
        </is>
      </c>
      <c r="D99" s="186" t="n"/>
      <c r="E99" s="186" t="inlineStr">
        <is>
          <t>ใช้ basket apparatus</t>
        </is>
      </c>
      <c r="F99" s="186" t="inlineStr">
        <is>
          <t>เป็นการทดสอบหัวข้อ dissolution</t>
        </is>
      </c>
      <c r="G99" s="186" t="inlineStr">
        <is>
          <t>เป็นการทดสอบหัวข้อ disintegration</t>
        </is>
      </c>
      <c r="H99" s="186" t="inlineStr">
        <is>
          <t>เป็นการทดสอบหัวข้อ uniformity of dosage unit</t>
        </is>
      </c>
      <c r="I99" s="186" t="inlineStr">
        <is>
          <t>ต้องมีตัวยาสลายไม่น้อยกว่า 75% ของปริมาณยาที่ระบุบนฉลาก</t>
        </is>
      </c>
      <c r="J99" s="185" t="inlineStr">
        <is>
          <t>2</t>
        </is>
      </c>
      <c r="K99" s="186"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L99" s="186" t="inlineStr">
        <is>
          <t>Quality Control Testing</t>
        </is>
      </c>
      <c r="M99" s="186" t="inlineStr">
        <is>
          <t>Preformulation &amp; GMP</t>
        </is>
      </c>
      <c r="N99" s="186" t="inlineStr">
        <is>
          <t>Good Manufacturing Practice</t>
        </is>
      </c>
      <c r="O99" s="185" t="inlineStr">
        <is>
          <t>Product</t>
        </is>
      </c>
      <c r="P99" s="186" t="inlineStr">
        <is>
          <t>ข้อสอบเก่า</t>
        </is>
      </c>
      <c r="Q99" s="185" t="inlineStr">
        <is>
          <t>ข้อสอบจริง</t>
        </is>
      </c>
      <c r="R99" s="185" t="inlineStr">
        <is>
          <t>2565</t>
        </is>
      </c>
      <c r="S99" s="185" t="n"/>
    </row>
    <row r="100" ht="24" customHeight="1" s="49">
      <c r="A100" s="185" t="n">
        <v>98</v>
      </c>
      <c r="B100" s="186" t="n"/>
      <c r="C100" s="186" t="inlineStr">
        <is>
          <t>การศึกษาความคงตัวในสภาวะเร่งตาม ASEAN guideline คือข้อใด</t>
        </is>
      </c>
      <c r="D100" s="186" t="n"/>
      <c r="E100" s="186" t="inlineStr">
        <is>
          <t>30/75 6 เดือน</t>
        </is>
      </c>
      <c r="F100" s="186" t="inlineStr">
        <is>
          <t>40/75 6 เดือน</t>
        </is>
      </c>
      <c r="G100" s="186" t="inlineStr">
        <is>
          <t>35/70 6 เดือน</t>
        </is>
      </c>
      <c r="H100" s="186" t="inlineStr">
        <is>
          <t>30/75 12 เดือน</t>
        </is>
      </c>
      <c r="I100" s="186" t="inlineStr">
        <is>
          <t>40/75 12 เดือน</t>
        </is>
      </c>
      <c r="J100" s="185" t="inlineStr">
        <is>
          <t>2</t>
        </is>
      </c>
      <c r="K100" s="186"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L100" s="186" t="inlineStr">
        <is>
          <t>Stability Testing Guidelines</t>
        </is>
      </c>
      <c r="M100" s="186" t="inlineStr">
        <is>
          <t>Preformulation &amp; GMP</t>
        </is>
      </c>
      <c r="N100" s="186" t="inlineStr">
        <is>
          <t>Stability testing</t>
        </is>
      </c>
      <c r="O100" s="185" t="inlineStr">
        <is>
          <t>Product</t>
        </is>
      </c>
      <c r="P100" s="186" t="inlineStr">
        <is>
          <t>ข้อสอบเก่า</t>
        </is>
      </c>
      <c r="Q100" s="185" t="inlineStr">
        <is>
          <t>ข้อสอบจริง</t>
        </is>
      </c>
      <c r="R100" s="185" t="inlineStr">
        <is>
          <t>2565</t>
        </is>
      </c>
      <c r="S100" s="185" t="n"/>
    </row>
    <row r="101" ht="24" customHeight="1" s="49">
      <c r="A101" s="185" t="n">
        <v>99</v>
      </c>
      <c r="B101" s="186" t="n"/>
      <c r="C101" s="186" t="inlineStr">
        <is>
          <t>ในการผลิตยาต้านวัณโรค การควบคุมคุณภาพตาม USP กำหนดว่าห้ามพบเชื้อใด</t>
        </is>
      </c>
      <c r="D101" s="186" t="n"/>
      <c r="E101" s="186" t="inlineStr">
        <is>
          <t>E. coli</t>
        </is>
      </c>
      <c r="F101" s="186" t="inlineStr">
        <is>
          <t>Candida albican</t>
        </is>
      </c>
      <c r="G101" s="186" t="inlineStr">
        <is>
          <t>Bacillus subtilis</t>
        </is>
      </c>
      <c r="H101" s="186" t="inlineStr">
        <is>
          <t>Aspergillus niger</t>
        </is>
      </c>
      <c r="I101" s="186" t="inlineStr">
        <is>
          <t>Enterobacter spp.</t>
        </is>
      </c>
      <c r="J101" s="185" t="inlineStr">
        <is>
          <t>1</t>
        </is>
      </c>
      <c r="K101" s="186"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L101" s="186" t="inlineStr">
        <is>
          <t>Microbiological Quality Control</t>
        </is>
      </c>
      <c r="M101" s="186" t="inlineStr">
        <is>
          <t>Preformulation &amp; GMP</t>
        </is>
      </c>
      <c r="N101" s="186" t="inlineStr">
        <is>
          <t>Good Manufacturing Practice</t>
        </is>
      </c>
      <c r="O101" s="185" t="inlineStr">
        <is>
          <t>Product</t>
        </is>
      </c>
      <c r="P101" s="186" t="inlineStr">
        <is>
          <t>ข้อสอบเก่า</t>
        </is>
      </c>
      <c r="Q101" s="185" t="inlineStr">
        <is>
          <t>ข้อสอบจริง</t>
        </is>
      </c>
      <c r="R101" s="185" t="inlineStr">
        <is>
          <t>2565</t>
        </is>
      </c>
      <c r="S101" s="185" t="n"/>
    </row>
    <row r="102" ht="24" customHeight="1" s="49">
      <c r="A102" s="185" t="n">
        <v>100</v>
      </c>
      <c r="B102" s="186" t="n"/>
      <c r="C102" s="186" t="inlineStr">
        <is>
          <t>หัวข้อทดสอบการควบคุมคุณภาพการนำส่งยาชนิดแผ่นแปะผิวหนังตาม USP คือข้อใด</t>
        </is>
      </c>
      <c r="D102" s="186" t="n"/>
      <c r="E102" s="186" t="inlineStr">
        <is>
          <t>Assay</t>
        </is>
      </c>
      <c r="F102" s="186" t="inlineStr">
        <is>
          <t>Impurities</t>
        </is>
      </c>
      <c r="G102" s="186" t="inlineStr">
        <is>
          <t>Description</t>
        </is>
      </c>
      <c r="H102" s="186" t="inlineStr">
        <is>
          <t>Identification</t>
        </is>
      </c>
      <c r="I102" s="186" t="inlineStr">
        <is>
          <t>Uniformity of dosage unit</t>
        </is>
      </c>
      <c r="J102" s="185" t="inlineStr">
        <is>
          <t>5</t>
        </is>
      </c>
      <c r="K102" s="186"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L102" s="186" t="inlineStr">
        <is>
          <t>Quality Control of Transdermal Systems</t>
        </is>
      </c>
      <c r="M102" s="186" t="inlineStr">
        <is>
          <t>Preformulation &amp; GMP</t>
        </is>
      </c>
      <c r="N102" s="186" t="inlineStr">
        <is>
          <t>Good Manufacturing Practice</t>
        </is>
      </c>
      <c r="O102" s="185" t="inlineStr">
        <is>
          <t>Product</t>
        </is>
      </c>
      <c r="P102" s="186" t="inlineStr">
        <is>
          <t>ข้อสอบเก่า</t>
        </is>
      </c>
      <c r="Q102" s="185" t="inlineStr">
        <is>
          <t>ข้อสอบจริง</t>
        </is>
      </c>
      <c r="R102" s="185" t="inlineStr">
        <is>
          <t>2565</t>
        </is>
      </c>
      <c r="S102" s="185" t="n"/>
    </row>
    <row r="103" ht="24" customHeight="1" s="49">
      <c r="A103" s="185" t="n">
        <v>101</v>
      </c>
      <c r="B103" s="186" t="n"/>
      <c r="C103" s="186" t="inlineStr">
        <is>
          <t>ในขั้นตอน method validation ควรทดสอบใดเป็นอันดับแรก</t>
        </is>
      </c>
      <c r="D103" s="186" t="n"/>
      <c r="E103" s="186" t="inlineStr">
        <is>
          <t>Accuracy</t>
        </is>
      </c>
      <c r="F103" s="186" t="inlineStr">
        <is>
          <t>Precisions</t>
        </is>
      </c>
      <c r="G103" s="186" t="inlineStr">
        <is>
          <t>Specificity</t>
        </is>
      </c>
      <c r="H103" s="186" t="inlineStr">
        <is>
          <t>Linearity</t>
        </is>
      </c>
      <c r="I103" s="186" t="inlineStr">
        <is>
          <t>Range</t>
        </is>
      </c>
      <c r="J103" s="185" t="inlineStr">
        <is>
          <t>3</t>
        </is>
      </c>
      <c r="K103" s="186"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L103" s="186" t="inlineStr">
        <is>
          <t>Analytical Method Validation</t>
        </is>
      </c>
      <c r="M103" s="186" t="inlineStr">
        <is>
          <t>Preformulation &amp; GMP</t>
        </is>
      </c>
      <c r="N103" s="186" t="inlineStr">
        <is>
          <t>Good Manufacturing Practice</t>
        </is>
      </c>
      <c r="O103" s="185" t="inlineStr">
        <is>
          <t>Product</t>
        </is>
      </c>
      <c r="P103" s="186" t="inlineStr">
        <is>
          <t>ข้อสอบเก่า</t>
        </is>
      </c>
      <c r="Q103" s="185" t="inlineStr">
        <is>
          <t>ข้อสอบจริง</t>
        </is>
      </c>
      <c r="R103" s="185" t="inlineStr">
        <is>
          <t>2565</t>
        </is>
      </c>
      <c r="S103" s="185" t="n"/>
    </row>
    <row r="104" ht="24" customHeight="1" s="49">
      <c r="A104" s="185" t="n">
        <v>102</v>
      </c>
      <c r="B104" s="186" t="n"/>
      <c r="C104" s="186" t="inlineStr">
        <is>
          <t>จาก USP 39 กำหนดให้ Prednisolone cream ห้ามมีเชื้อใดในตำรับ</t>
        </is>
      </c>
      <c r="D104" s="186" t="n"/>
      <c r="E104" s="186" t="inlineStr">
        <is>
          <t>Escherichia coli</t>
        </is>
      </c>
      <c r="F104" s="186" t="inlineStr">
        <is>
          <t>Staphylococcus aureus</t>
        </is>
      </c>
      <c r="G104" s="186" t="inlineStr">
        <is>
          <t>Candida albicans</t>
        </is>
      </c>
      <c r="H104" s="186" t="inlineStr">
        <is>
          <t>Pseudomonas aeruginosa</t>
        </is>
      </c>
      <c r="I104" s="186" t="inlineStr">
        <is>
          <t>S. aureus และ P. aeruginosa</t>
        </is>
      </c>
      <c r="J104" s="185" t="inlineStr">
        <is>
          <t>5</t>
        </is>
      </c>
      <c r="K104" s="186" t="inlineStr">
        <is>
          <t>✅ คำตอบที่ถูกต้อง: ข้อ จ. S. aureus และ P. aeruginosa
🎯 ทำไมข้อนี้ถึงถูก:
🎯 ทำไมข้อนี้ถึงถูก: ตามข้อกำหนดเภสัชตำรับ USP &lt;1111&gt; Microbiological Examination of Nonsterile Products สำหรับยาเตรียมทาผิวหนัง (Cutaneous use) กำหนดเกณฑ์ทดสอบ Absence of specified microorganisms คือต้องปราศจากทั้ง Staphylococcus aureus และ Pseudomonas aeruginosa
🔍 ข้ออื่นผิดเพราะอะไร:
•
• ข
• ้
• อ
• ก
• .
• E
• s
• c
• h
• e
• r
• i
• c
• h
• i
• a
• c
• o
• l
• i
• :
• เ
• ป
• ็
• น
• เ
• ช
• ื
• ้
• อ
• ท
• ี
• ่
• ค
• ว
• บ
• ค
• ุ
• ม
• ห
• ้
• า
• ม
• พ
• บ
• ใ
• น
• ย
• า
• เ
• ต
• ร
• ี
• ย
• ม
• ส
• ำ
• ห
• ร
• ั
• บ
• ร
• ั
• บ
• ป
• ร
• ะ
• ท
• า
• น
• (
• O
• r
• a
• l
• u
• s
• e
• )
• ไ
• ม
• ่
• ใ
• ช
• ่
• เ
• ก
• ณ
• ฑ
• ์
• จ
• ำ
• เ
• พ
• า
• ะ
• ข
• อ
• ง
• ย
• า
• ใ
• ช
• ้
• ภ
• า
• ย
• น
• อ
• ก
• ท
• า
• ง
• ผ
• ิ
• ว
• ห
• น
• ั
• ง
•
• ข
• ้
• อ
• ข
• .
• S
• t
• a
• p
• h
• y
• l
• o
• c
• o
• c
• c
• u
• s
• a
• u
• r
• e
• u
• s
• :
• ต
• ้
• อ
• ง
• ไ
• ม
• ่
• พ
• บ
• เ
• ช
• ื
• ้
• อ
• น
• ี
• ้
• จ
• ร
• ิ
• ง
• แ
• ต
• ่
• ย
• ั
• ง
• ไ
• ม
• ่
• ค
• ร
• บ
• ถ
• ้
• ว
• น
• เ
• น
• ื
• ่
• อ
• ง
• จ
• า
• ก
• ต
• ้
• อ
• ง
• ป
• ร
• า
• ศ
• จ
• า
• ก
• P
• s
• e
• u
• d
• o
• m
• o
• n
• a
• s
• a
• e
• r
• u
• g
• i
• n
• o
• s
• a
• ด
• ้
• ว
• ย
•
• ข
• ้
• อ
• ค
• .
• C
• a
• n
• d
• i
• d
• a
• a
• l
• b
• i
• c
• a
• n
• s
• :
• เ
• ป
• ็
• น
• เ
• ช
• ื
• ้
• อ
• ท
• ี
• ่
• ค
• ว
• บ
• ค
• ุ
• ม
• ใ
• น
• ย
• า
• เ
• ต
• ร
• ี
• ย
• ม
• ส
• ำ
• ห
• ร
• ั
• บ
• ช
• ่
• อ
• ง
• ค
• ล
• อ
• ด
• (
• V
• a
• g
• i
• n
• a
• l
• u
• s
• e
• )
•
• ข
• ้
• อ
• ง
• .
• P
• s
• e
• u
• d
• o
• m
• o
• n
• a
• s
• a
• e
• r
• u
• g
• i
• n
• o
• s
• a
• :
• ต
• ้
• อ
• ง
• ไ
• ม
• ่
• พ
• บ
• เ
• ช
• ื
• ้
• อ
• น
• ี
• ้
• จ
• ร
• ิ
• ง
• แ
• ต
• ่
• ย
• ั
• ง
• ไ
• ม
• ่
• ค
• ร
• บ
• ถ
• ้
• ว
• น
• เ
• น
• ื
• ่
• อ
• ง
• จ
• า
• ก
• ต
• ้
• อ
• ง
• ป
• ร
• า
• ศ
• จ
• า
• ก
• S
• t
• a
• p
• h
• y
• l
• o
• c
• o
• c
• c
• u
• s
• a
• u
• r
• e
• u
• s
• ด
• ้
• ว
• ย</t>
        </is>
      </c>
      <c r="L104" s="186" t="n"/>
      <c r="M104" s="186" t="inlineStr">
        <is>
          <t>Preformulation &amp; GMP</t>
        </is>
      </c>
      <c r="N104" s="186" t="inlineStr">
        <is>
          <t>Good Manufacturing Practice</t>
        </is>
      </c>
      <c r="O104" s="185" t="inlineStr">
        <is>
          <t>Product</t>
        </is>
      </c>
      <c r="P104" s="186" t="inlineStr">
        <is>
          <t>[SOURCE: Mock Pharmtutor 2024 Set 1 ข้อ 19]</t>
        </is>
      </c>
      <c r="Q104" s="185" t="inlineStr">
        <is>
          <t>ข้อสอบจำลอง</t>
        </is>
      </c>
      <c r="R104" s="185" t="inlineStr">
        <is>
          <t>Mock Pharmtutor 2024</t>
        </is>
      </c>
      <c r="S104" s="185" t="n"/>
    </row>
    <row r="105" ht="24" customHeight="1" s="49">
      <c r="A105" s="185" t="n">
        <v>103</v>
      </c>
      <c r="B105" s="186" t="n"/>
      <c r="C105" s="186" t="inlineStr">
        <is>
          <t>หากนำ aspirin มาวิเคราะห์ความบริสุทธิ์จะมีโอกาสพบสารใด</t>
        </is>
      </c>
      <c r="D105" s="186" t="n"/>
      <c r="E105" s="186" t="inlineStr">
        <is>
          <t>Citric acid</t>
        </is>
      </c>
      <c r="F105" s="186" t="inlineStr">
        <is>
          <t>Ascorbic acid</t>
        </is>
      </c>
      <c r="G105" s="186" t="inlineStr">
        <is>
          <t>Sulfuric acid</t>
        </is>
      </c>
      <c r="H105" s="186" t="inlineStr">
        <is>
          <t>Salicylic acid</t>
        </is>
      </c>
      <c r="I105" s="186" t="inlineStr">
        <is>
          <t>ถูกทุกข้อ</t>
        </is>
      </c>
      <c r="J105" s="185" t="inlineStr">
        <is>
          <t>4</t>
        </is>
      </c>
      <c r="K105" s="186" t="inlineStr">
        <is>
          <t>✅ คำตอบที่ถูกต้อง: ข้อ ง. Salicylic acid
🎯 ทำไมข้อนี้ถึงถูก:
🎯 ทำไมข้อนี้ถึงถูก: Aspirin (acetylsalicylic acid) มีหมู่ ester ซึ่งไม่คงตัว ไวต่อความชื้นและความร้อน โดยจะเกิดปฏิกิริยา hydrolysis สลายตัวได้เป็น Salicylic acid และ Acetic acid ดังนั้นในการทดสอบความบริสุทธิ์และสารปนเปื้อน (limit test for free salicylic acid) จึงมีโอกาสตรวจพบ salicylic acid
🔍 ข้ออื่นผิดเพราะอะไร:
• ข้อ ก. (Citric acid): กรดซิตริกไม่ได้เป็นองค์ประกอบ วัตถุดิบตั้งต้น หรือ degradation product ของ aspirin
• ข้อ ข. (Ascorbic acid): วิตามินซีไม่ใช่สารปนเปื้อนหรือผลผลิตจากการสลายตัวของ aspirin
• ข้อ ค. (Sulfuric acid): กรดซัลฟิวริกอาจใช้เป็นคะตะลิสต์ในการสังเคราะห์ aspirin แต่ในตำรับยาสำเร็จรูปและวัตถุดิบจะถูกล้างออกและไม่ใช่สารสลายตัวหลัก
• ข้อ จ. (ถูกทุกข้อ): ไม่ถูกต้อง เนื่องจากมีเพียง salicylic acid ที่เป็น degradation product ตามธรรมชาติของ aspirin</t>
        </is>
      </c>
      <c r="L105" s="186" t="n"/>
      <c r="M105" s="186" t="inlineStr">
        <is>
          <t>Preformulation &amp; GMP</t>
        </is>
      </c>
      <c r="N105" s="186" t="inlineStr">
        <is>
          <t>Stability testing</t>
        </is>
      </c>
      <c r="O105" s="185" t="inlineStr">
        <is>
          <t>Product</t>
        </is>
      </c>
      <c r="P105" s="186" t="inlineStr">
        <is>
          <t>[SOURCE: Mock Pharmtutor 2024 Set 1 ข้อ 92]</t>
        </is>
      </c>
      <c r="Q105" s="185" t="inlineStr">
        <is>
          <t>ข้อสอบจำลอง</t>
        </is>
      </c>
      <c r="R105" s="185" t="inlineStr">
        <is>
          <t>Mock Pharmtutor 2024</t>
        </is>
      </c>
      <c r="S105" s="185" t="n"/>
    </row>
    <row r="106" ht="24" customHeight="1" s="49">
      <c r="A106" s="185" t="n">
        <v>104</v>
      </c>
      <c r="B106" s="186" t="n"/>
      <c r="C106" s="186" t="inlineStr">
        <is>
          <t>จาก Certificate of analysis ข้างต้น หัวข้อใดไม่ใช่ universal test</t>
        </is>
      </c>
      <c r="D106" s="186" t="n"/>
      <c r="E106" s="186" t="inlineStr">
        <is>
          <t>Description</t>
        </is>
      </c>
      <c r="F106" s="186" t="inlineStr">
        <is>
          <t>Identification</t>
        </is>
      </c>
      <c r="G106" s="186" t="inlineStr">
        <is>
          <t>Assay</t>
        </is>
      </c>
      <c r="H106" s="186" t="inlineStr">
        <is>
          <t>Impurities</t>
        </is>
      </c>
      <c r="I106" s="186" t="inlineStr">
        <is>
          <t>Antimicrobial preservatives</t>
        </is>
      </c>
      <c r="J106" s="185" t="inlineStr">
        <is>
          <t>5</t>
        </is>
      </c>
      <c r="K106" s="186" t="inlineStr">
        <is>
          <t>✅ คำตอบที่ถูกต้อง: ข้อ จ. Antimicrobial preservatives
🎯 ทำไมข้อนี้ถึงถูก:
🎯 ทำไมข้อนี้ถึงถูก: ตามแนวทาง ICH Q6A ข้อกำหนดมาตรฐานสากลแบ่งเป็น Universal Tests 4 หัวข้อที่ต้องมีในทุกตัวยาและผลิตภัณฑ์ ได้แก่ Description, Identification, Assay และ Impurities ส่วน Antimicrobial preservative content เป็น Specific test ที่บังคับใช้เฉพาะตำรับยาที่มีการเติมสารกันเสียเท่านั้น
🔍 ข้ออื่นผิดเพราะอะไร:
• ข้อ ก. (Description): จัดเป็น Universal test พื้นฐานที่ต้องประเมินลักษณะทางกายภาพในทุกผลิตภัณฑ์
• ข้อ ข. (Identification): จัดเป็น Universal test ที่บังคับตรวจเอกลักษณ์ในยาทุกชนิด
• ข้อ ค. (Assay): จัดเป็น Universal test เพื่อหาปริมาณสารออกฤทธิ์สำคัญในทุกทะเบียนตำรับ
• ข้อ ง. (Impurities): จัดเป็น Universal test เพื่อควบคุมสารสลายตัวและสิ่งปนเปื้อนในทุกผลิตภัณฑ์ยา</t>
        </is>
      </c>
      <c r="L106" s="186" t="n"/>
      <c r="M106" s="186" t="inlineStr">
        <is>
          <t>Preformulation &amp; GMP</t>
        </is>
      </c>
      <c r="N106" s="186" t="inlineStr">
        <is>
          <t>Good Manufacturing Practice</t>
        </is>
      </c>
      <c r="O106" s="185" t="inlineStr">
        <is>
          <t>Product</t>
        </is>
      </c>
      <c r="P106" s="186" t="inlineStr">
        <is>
          <t>[SOURCE: Mock Pharmtutor 2024 Set 1 ข้อ 97] Mock Pharmtutor 2024 Set 1 ข้อ 97 [RECONSTRUCTED: ปรับแต่งและเติมเต็มบริบทโจทย์เพื่อความสมบูรณ์]</t>
        </is>
      </c>
      <c r="Q106" s="185" t="inlineStr">
        <is>
          <t>ข้อสอบจำลอง</t>
        </is>
      </c>
      <c r="R106" s="185" t="inlineStr">
        <is>
          <t>Mock Pharmtutor 2024</t>
        </is>
      </c>
      <c r="S106" s="185" t="n"/>
    </row>
    <row r="107" ht="24" customHeight="1" s="49">
      <c r="A107" s="185" t="n">
        <v>105</v>
      </c>
      <c r="B107" s="186" t="n"/>
      <c r="C107" s="186" t="inlineStr">
        <is>
          <t>ข้อใดต่อไปนี้ ไม่ใช่ วิธีการทดสอบ specific test ในข้อ 101 (Microbial limit test ตามเภสัชตำรับ USP &lt;61&gt;/&lt;62&gt;)</t>
        </is>
      </c>
      <c r="D107" s="186" t="n"/>
      <c r="E107" s="186" t="inlineStr">
        <is>
          <t>Membrane Filtration</t>
        </is>
      </c>
      <c r="F107" s="186" t="inlineStr">
        <is>
          <t>Plate-count Methods</t>
        </is>
      </c>
      <c r="G107" s="186" t="inlineStr">
        <is>
          <t>Most-Probable-Number (MPN) Method</t>
        </is>
      </c>
      <c r="H107" s="186" t="inlineStr">
        <is>
          <t>Direct inoculation</t>
        </is>
      </c>
      <c r="I107" s="186" t="inlineStr">
        <is>
          <t>ถูกทุกข้อ</t>
        </is>
      </c>
      <c r="J107" s="185" t="inlineStr">
        <is>
          <t>4</t>
        </is>
      </c>
      <c r="K107" s="186" t="inlineStr">
        <is>
          <t>✅ คำตอบที่ถูกต้อง: ข้อ ง. Direct inoculation
🎯 ทำไมข้อนี้ถึงถูก:
🎯 ทำไมข้อนี้ถึงถูก: Direct inoculation เป็นวิธีการทดสอบหาเชื้อจุลชีพของการทดสอบความปราศจากเชื้อ (Sterility test ตาม USP &lt;71&gt;) โดยเพาะเชื้อลงในอาหารเหลวโดยตรง ไม่ใช่วิธีการทดสอบนับจำนวนจุลชีพใน Microbial limit test (USP &lt;61&gt;)
🔍 ข้ออื่นผิดเพราะอะไร:
• ข้อ ก. (Membrane Filtration): เป็นวิธีมาตรฐานวิธีหนึ่งใน USP &lt;61&gt; สำหรับการทดสอบนับจำนวนจุลชีพ
• ข้อ ข. (Plate-count Methods): เป็นวิธีมาตรฐาน (pour-plate หรือ surface-spread method) ใน USP &lt;61&gt;
• ข้อ ค. (Most-Probable-Number (MPN) Method): เป็นวิธีประเมินทางสถิติที่ระบุใน USP &lt;61&gt; สำหรับตำรับที่มีข้อจำกัดในการตรวจนับด้วยวิธีอื่น
• ข้อ จ. (ถูกทุกข้อ): ไม่ถูกต้อง เนื่องจาก Direct inoculation เป็นวิธีของ Sterility test เท่านั้น</t>
        </is>
      </c>
      <c r="L107" s="186" t="n"/>
      <c r="M107" s="186" t="inlineStr">
        <is>
          <t>Preformulation &amp; GMP</t>
        </is>
      </c>
      <c r="N107" s="186" t="inlineStr">
        <is>
          <t>Good Manufacturing Practice</t>
        </is>
      </c>
      <c r="O107" s="185" t="inlineStr">
        <is>
          <t>Product</t>
        </is>
      </c>
      <c r="P107" s="186" t="inlineStr">
        <is>
          <t>[SOURCE: Mock Pharmtutor 2024 Set 1 ข้อ 102]</t>
        </is>
      </c>
      <c r="Q107" s="185" t="inlineStr">
        <is>
          <t>ข้อสอบจำลอง</t>
        </is>
      </c>
      <c r="R107" s="185" t="inlineStr">
        <is>
          <t>Mock Pharmtutor 2024</t>
        </is>
      </c>
      <c r="S107" s="185" t="n"/>
    </row>
    <row r="108" ht="24" customHeight="1" s="49">
      <c r="A108" s="185" t="n">
        <v>106</v>
      </c>
      <c r="B108" s="186" t="n"/>
      <c r="C108" s="186" t="inlineStr">
        <is>
          <t>จงประเมิน Certificate of Analysis (CoA) ของยา favipiravir ขนาด 200 mg (MCQ ธ.ค. 66)</t>
        </is>
      </c>
      <c r="D108" s="186" t="inlineStr">
        <is>
          <t>pharmtutor2024/set2_q91.png</t>
        </is>
      </c>
      <c r="E108" s="186" t="inlineStr">
        <is>
          <t>ผ่านเกณฑ์ทุกข้อ</t>
        </is>
      </c>
      <c r="F108" s="186" t="inlineStr">
        <is>
          <t>ไม่ผ่าน เนื่องจากปริมาณสารสำคัญไม่อยู่ในช่วงมาตรฐาน</t>
        </is>
      </c>
      <c r="G108" s="186" t="inlineStr">
        <is>
          <t>ไม่ผ่าน เนื่องจากปริมาณน้ำเกินมาตรฐาน</t>
        </is>
      </c>
      <c r="H108" s="186" t="inlineStr">
        <is>
          <t>ไม่ผ่าน เนื่องจากมีการปนเปื้อนเชื้อแบคทีเรียเกินกำหนด</t>
        </is>
      </c>
      <c r="I108" s="186" t="inlineStr">
        <is>
          <t>ไม่ผ่าน เนื่องจากมีการปนเปื้อนเชื้อราเกินกำหนด</t>
        </is>
      </c>
      <c r="J108" s="185" t="inlineStr">
        <is>
          <t>3</t>
        </is>
      </c>
      <c r="K108" s="186" t="inlineStr">
        <is>
          <t>✅ คำตอบที่ถูกต้อง: ข้อ ค. ไม่ผ่าน เนื่องจากปริมาณน้ำเกินมาตรฐาน
🎯 ทำไมข้อนี้ถึงถูก:
🎯 ทำไมข้อนี้ถึงถูก: จากข้อมูลผลการตรวจวิเคราะห์ใน Certificate of Analysis (CoA) พบว่าค่า Water content หรือ Loss on drying สูงกว่าเกณฑ์มาตรฐานที่กำหนดในข้อกำหนดเฉพาะ (Specification) ทำให้รุ่นการผลิตนี้ไม่ผ่านการรับรองคุณภาพ
🔍 ข้ออื่นผิดเพราะอะไร:
• ข้อ ก.: ไม่ถูกต้อง เนื่องจากผลการทดสอบปริมาณน้ำและความชื้นไม่ผ่านเกณฑ์ข้อกำหนด
• ข้อ ข.: ปริมาณสารสำคัญ (Assay) ของ Favipiravir อยู่ในช่วงเกณฑ์มาตรฐานที่กำหนด
• ข้อ ง.: ผลการตรวจวิเคราะห์จุลชีววิทยาด้านจำนวนแบคทีเรียทั้งหมด (Total Aerobic Microbial Count) อยู่ในเกณฑ์ที่ยอมรับได้
• ข้อ จ.: ผลการตรวจการปนเปื้อนของเชื้อราและยีสต์ (Total Yeasts and Molds Count) ไม่เกินเกณฑ์มาตรฐาน</t>
        </is>
      </c>
      <c r="L108" s="186" t="n"/>
      <c r="M108" s="186" t="inlineStr">
        <is>
          <t>Preformulation &amp; GMP</t>
        </is>
      </c>
      <c r="N108" s="186" t="inlineStr">
        <is>
          <t>Good Manufacturing Practice</t>
        </is>
      </c>
      <c r="O108" s="185" t="inlineStr">
        <is>
          <t>Product</t>
        </is>
      </c>
      <c r="P108" s="186" t="inlineStr">
        <is>
          <t>[SOURCE: Mock Pharmtutor 2024 Set 2 ข้อ 91] MCQ ธ.ค. 66 [RECONSTRUCTED: แก้ไขคำย่อ BN@ เป็น Certificate of Analysis (CoA)]</t>
        </is>
      </c>
      <c r="Q108" s="185" t="inlineStr">
        <is>
          <t>ข้อสอบจำลอง</t>
        </is>
      </c>
      <c r="R108" s="185" t="inlineStr">
        <is>
          <t>Mock Pharmtutor 2024</t>
        </is>
      </c>
      <c r="S108" s="185" t="n"/>
    </row>
    <row r="109" ht="24" customHeight="1" s="49">
      <c r="A109" s="185" t="n">
        <v>107</v>
      </c>
      <c r="B109" s="186" t="n"/>
      <c r="C109" s="186" t="inlineStr">
        <is>
          <t>เทคนิคใดเป็นการเปลี่ยนแปลงคุณสมบัติทางกายภาพของยา เพื่อเพิ่มคุณสมบัติการละลายน้ำ</t>
        </is>
      </c>
      <c r="D109" s="186" t="n"/>
      <c r="E109" s="186" t="inlineStr">
        <is>
          <t>การลดขนาดอนุภาค (Particle size reduction)</t>
        </is>
      </c>
      <c r="F109" s="186" t="inlineStr">
        <is>
          <t>การปรับเปลี่ยนรูปผลึกยา (Modification of the crystal)</t>
        </is>
      </c>
      <c r="G109" s="186" t="inlineStr">
        <is>
          <t>การกระจายยาในตัวพา (Drug dispersion in carriers)</t>
        </is>
      </c>
      <c r="H109" s="186" t="inlineStr">
        <is>
          <t>การทำสารประกอบเชิงซ้อน (Complexation)</t>
        </is>
      </c>
      <c r="I109" s="186" t="inlineStr">
        <is>
          <t>ถูกทุกข้อ</t>
        </is>
      </c>
      <c r="J109" s="185" t="inlineStr">
        <is>
          <t>5</t>
        </is>
      </c>
      <c r="K109" s="186" t="inlineStr">
        <is>
          <t>✅ คำตอบที่ถูกต้อง: ข้อ จ. ถูกทุกข้อ
🎯 ทำไมข้อนี้ถึงถูก:
🎯 ทำไมข้อนี้ถึงถูก: ทุกข้อที่ระบุล้วนเป็นการดัดแปลงคุณสมบัติทางกายภาพ (Physical modifications) โดยไม่มีการสร้างหรือตัดพันธะโควาเลนต์ ซึ่งช่วยเพิ่มพื้นที่ผิว อัตราการละลาย หรือความสามารถในการละลายน้ำของตัวยาได้อย่างมีนัยสำคัญ
🔍 ข้ออื่นผิดเพราะอะไร:
• ข้อ ก.: การลดขนาดอนุภาคเพิ่มพื้นที่ผิวสัมผัสตาม Noyes-Whitney equation แต่ยังมีวิธีทางกายภาพในข้อ ข., ค., และ ง. ที่ถูกต้องเช่นกัน
• ข้อ ข.: การปรับเปลี่ยนรูปผลึกเป็น amorphous หรือ metastable polymorph ช่วยเพิ่มการละลายได้จริงแต่ยังไม่ครอบคลุมคำตอบทั้งหมด
• ข้อ ค.: การกระจายยาในพอลิเมอร์ชอบน้ำ (Solid dispersion) ช่วยเพิ่มการละลายได้จริงแต่ยังมีวิธีอื่นที่ถูกต้อง
• ข้อ ง.: การทำ inclusion complex เช่น ใช้ Cyclodextrin เป็นเทคนิคทางกายภาพแต่ยังไม่ครอบคลุมตัวเลือกทั้งหมด</t>
        </is>
      </c>
      <c r="L109" s="186" t="n"/>
      <c r="M109" s="186" t="inlineStr">
        <is>
          <t>Preformulation &amp; GMP</t>
        </is>
      </c>
      <c r="N109" s="186" t="inlineStr">
        <is>
          <t>Excipients classification</t>
        </is>
      </c>
      <c r="O109" s="185" t="inlineStr">
        <is>
          <t>Product</t>
        </is>
      </c>
      <c r="P109" s="186" t="inlineStr">
        <is>
          <t>[SOURCE: Mock Pharmtutor 2024 Set 2 ข้อ 95] MCQ ธ.ค. 66</t>
        </is>
      </c>
      <c r="Q109" s="185" t="inlineStr">
        <is>
          <t>ข้อสอบจำลอง</t>
        </is>
      </c>
      <c r="R109" s="185" t="inlineStr">
        <is>
          <t>Mock Pharmtutor 2024</t>
        </is>
      </c>
      <c r="S109" s="185" t="n"/>
    </row>
    <row r="110" ht="24" customHeight="1" s="49">
      <c r="A110" s="185" t="n">
        <v>108</v>
      </c>
      <c r="B110" s="186" t="n"/>
      <c r="C110" s="186" t="inlineStr">
        <is>
          <t>ยาเม็ดต้านไวรัสประกอบไปด้วย Copovidone, Sorbitan laurate, Colloidal anhydrous silica และ Sodium stearyl fumarate อยากทราบว่า Sodium stearyl fumarate ทำหน้าที่ใดในตำรับ</t>
        </is>
      </c>
      <c r="D110" s="186" t="n"/>
      <c r="E110" s="186" t="inlineStr">
        <is>
          <t>Diluent</t>
        </is>
      </c>
      <c r="F110" s="186" t="inlineStr">
        <is>
          <t>Binder</t>
        </is>
      </c>
      <c r="G110" s="186" t="inlineStr">
        <is>
          <t>Glidant</t>
        </is>
      </c>
      <c r="H110" s="186" t="inlineStr">
        <is>
          <t>Lubricant</t>
        </is>
      </c>
      <c r="I110" s="186" t="inlineStr">
        <is>
          <t>Surfactant</t>
        </is>
      </c>
      <c r="J110" s="185" t="inlineStr">
        <is>
          <t>4</t>
        </is>
      </c>
      <c r="K110" s="186" t="inlineStr">
        <is>
          <t>✅ คำตอบที่ถูกต้อง: ข้อ ง. Lubricant
🎯 ทำไมข้อนี้ถึงถูก:
🎯 ทำไมข้อนี้ถึงถูก: Sodium stearyl fumarate เป็นสารหล่อลื่นชนิดชอบน้ำ (Hydrophilic lubricant) ทำหน้าที่ลดแรงเสียดทานระหว่างขอบเม็ดยากับผนังเบ้าตอก (die wall) ขณะดันเม็ดยาออกจากเครื่องตอก
🔍 ข้ออื่นผิดเพราะอะไร:
• ข้อ ก.: Diluent (สารเติมเต็ม) เช่น Lactose, Microcrystalline cellulose หรือ Dicalcium phosphate
• ข้อ ข.: Binder (สารยึดเกาะ) ในสูตรตำรับนี้คือ Copovidone
• ข้อ ค.: Glidant (สารช่วยการไหล) ในสูตรตำรับนี้คือ Colloidal anhydrous silica
• ข้อ จ.: Surfactant (สารลดแรงตึงผิว) ในสูตรตำรับนี้คือ Sorbitan laurate (Span 20)</t>
        </is>
      </c>
      <c r="L110" s="186" t="n"/>
      <c r="M110" s="186" t="inlineStr">
        <is>
          <t>Preformulation &amp; GMP</t>
        </is>
      </c>
      <c r="N110" s="186" t="inlineStr">
        <is>
          <t>Excipients classification</t>
        </is>
      </c>
      <c r="O110" s="185" t="inlineStr">
        <is>
          <t>Product</t>
        </is>
      </c>
      <c r="P110" s="186" t="inlineStr">
        <is>
          <t>[SOURCE: Mock Pharmtutor 2024 Set 2 ข้อ 98] MCQ ธ.ค. 66</t>
        </is>
      </c>
      <c r="Q110" s="185" t="inlineStr">
        <is>
          <t>ข้อสอบจำลอง</t>
        </is>
      </c>
      <c r="R110" s="185" t="inlineStr">
        <is>
          <t>Mock Pharmtutor 2024</t>
        </is>
      </c>
      <c r="S110" s="185" t="n"/>
    </row>
    <row r="111" ht="409.6" customHeight="1" s="49">
      <c r="A111" s="185" t="n">
        <v>109</v>
      </c>
      <c r="B111" s="186" t="n"/>
      <c r="C111" s="186" t="inlineStr">
        <is>
          <t>ข้อใดกล่าวถูกต้องเกี่ยวกับการทดสอบความคงสภาพระยะยาว (long-term stability testing) ของเภสัชภัณฑ์ในประเทศไทย</t>
        </is>
      </c>
      <c r="D111" s="186" t="n"/>
      <c r="E111" s="186" t="inlineStr">
        <is>
          <t>ประเทศไทยจัดเป็นโซนภูมิอากาศ IVA คือ เขตร้อนชื้น (hot and humid)</t>
        </is>
      </c>
      <c r="F111" s="186" t="inlineStr">
        <is>
          <t>ข้อกำหนดการทดสอบความคงสภาพระยะยาว คือ อุณหภูมิ 30°C / 75% RH</t>
        </is>
      </c>
      <c r="G111" s="186" t="inlineStr">
        <is>
          <t>ข้อกำหนดการทดสอบความคงสภาพระยะยาว คือ อุณหภูมิ 30°C / 65% RH</t>
        </is>
      </c>
      <c r="H111" s="186" t="inlineStr">
        <is>
          <t>ข้อกำหนดการทดสอบความคงสภาพระยะยาว คือ อุณหภูมิ 30°C / 35% RH</t>
        </is>
      </c>
      <c r="I111" s="186" t="inlineStr">
        <is>
          <t>องค์การอนามัยโลกจึงกำหนดเขตภูมิอากาศทั่วโลก โดยแบ่งออกเป็น 4 โซนตามอุณหภูมิและความดันไอเฉลี่ยในแต่ละเขตพื้นที่</t>
        </is>
      </c>
      <c r="J111" s="185" t="inlineStr">
        <is>
          <t>2</t>
        </is>
      </c>
      <c r="K111" s="186" t="inlineStr">
        <is>
          <t>✅ คำตอบที่ถูกต้อง: ข้อ ข. ข้อกำหนดการทดสอบความคงสภาพระยะยาว คือ อุณหภูมิ 30°C / 75% RH
🎯 ทำไมข้อนี้ถึงถูก:
🎯 ทำไมข้อนี้ถึงถูก: ตามเกณฑ์ ASEAN Stability Guidelines ประเทศไทยจัดอยู่ใน Climate Zone IVb (Hot and higher humidity) ซึ่งกำหนดสภาวะการทดสอบความคงสภาพระยะยาวที่อุณหภูมิ 30°C +/- 2°C และความชื้นสัมพัทธ์ 75% +/- 5% RH
🔍 ข้ออื่นผิดเพราะอะไร:
• ข้อ ก.: ประเทศไทยจัดอยู่ใน Climate Zone IVb ไม่ใช่ Zone IVA
• ข้อ ค.: สภาวะ 30°C / 65% RH เป็นสภาวะของ Climate Zone IVA ไม่ใช่ข้อกำหนดของประเทศไทย
• ข้อ ง.: ความชื้นสัมพัทธ์ 35% RH ต่ำเกินไปและไม่ตรงกับสภาวะทดสอบระยะยาวใดๆ
• ข้อ จ.: ปัจจุบัน WHO และ ICH แบ่งเขตภูมิอากาศออกเป็น 5 โซน (Zone I, II, III, IVA, และ IVb) ไม่ใช่ 4 โซน</t>
        </is>
      </c>
      <c r="L111" s="186" t="n"/>
      <c r="M111" s="186" t="inlineStr">
        <is>
          <t>Preformulation &amp; GMP</t>
        </is>
      </c>
      <c r="N111" s="186" t="inlineStr">
        <is>
          <t>Stability testing</t>
        </is>
      </c>
      <c r="O111" s="185" t="inlineStr">
        <is>
          <t>Product</t>
        </is>
      </c>
      <c r="P111" s="186" t="inlineStr">
        <is>
          <t>[SOURCE: Mock Pharmtutor 2024 Set 2 ข้อ 100] MCQ ธ.ค. 66</t>
        </is>
      </c>
      <c r="Q111" s="185" t="inlineStr">
        <is>
          <t>ข้อสอบจำลอง</t>
        </is>
      </c>
      <c r="R111" s="185" t="inlineStr">
        <is>
          <t>Mock Pharmtutor 2024</t>
        </is>
      </c>
      <c r="S111" s="185" t="n"/>
    </row>
    <row r="112" ht="409.6" customHeight="1" s="49">
      <c r="A112" s="185" t="n">
        <v>110</v>
      </c>
      <c r="B112" s="186" t="n"/>
      <c r="C112" s="186" t="inlineStr">
        <is>
          <t>บริษัท A ผลิตยา Favipiravir tablet จำเป็นต้องเก็บหลักฐานบันทึกการผลิต (Batch manufacturing record) หลังปล่อยยาออกสู่ตลาด ต้องเก็บเอกสารดังกล่าวไว้อย่างน้อยกี่ปี</t>
        </is>
      </c>
      <c r="D112" s="186" t="n"/>
      <c r="E112" s="186" t="inlineStr">
        <is>
          <t>1 ปี</t>
        </is>
      </c>
      <c r="F112" s="186" t="inlineStr">
        <is>
          <t>2 ปี</t>
        </is>
      </c>
      <c r="G112" s="186" t="inlineStr">
        <is>
          <t>3 ปี</t>
        </is>
      </c>
      <c r="H112" s="186" t="inlineStr">
        <is>
          <t>4 ปี</t>
        </is>
      </c>
      <c r="I112" s="186" t="inlineStr">
        <is>
          <t>5 ปี</t>
        </is>
      </c>
      <c r="J112" s="185" t="inlineStr">
        <is>
          <t>5</t>
        </is>
      </c>
      <c r="K112" s="186" t="inlineStr">
        <is>
          <t>✅ คำตอบที่ถูกต้อง: ข้อ จ. 5 ปี
🎯 ทำไมข้อนี้ถึงถูก:
🎯 ทำไมข้อนี้ถึงถูก: ตามหลักเกณฑ์ PIC/S GMP หมวดการจัดการเอกสาร (Documentation) กำหนดให้เก็บเอกสารบันทึกการผลิตรุ่นยา (Batch manufacturing records) ไว้อย่างน้อย 1 ปีหลังจากวันสิ้นอายุของยา หรืออย่างน้อย 5 ปีหลังจากปล่อยยาออกสู่ตลาด แล้วแต่ระยะเวลาใดจะยาวนานกว่ากัน
🔍 ข้ออื่นผิดเพราะอะไร:
• ข้อ ก.: 1 ปีเป็นเกณฑ์นับต่อจากวันสิ้นอายุยา (Expiry date) ไม่ใช่เกณฑ์นับจากวันที่ปล่อยยารุ่นผลิตออกสู่ตลาด
• ข้อ ข.: 2 ปียังไม่เป็นไปตามเกณฑ์ข้อกำหนดมาตรฐานขั้นต่ำของ PIC/S GMP
• ข้อ ค.: 3 ปีไม่เพียงพอต่อการตรวจสอบย้อนกลับตามข้อกำหนดเอกสารบันทึกประวัติการผลิต
• ข้อ ง.: 4 ปีไม่ตรงกับข้อกำหนดมาตรฐานที่ระบุไว้ในหลักเกณฑ์วิธีการที่ดีในการผลิตยา</t>
        </is>
      </c>
      <c r="L112" s="186" t="n"/>
      <c r="M112" s="186" t="inlineStr">
        <is>
          <t>Preformulation &amp; GMP</t>
        </is>
      </c>
      <c r="N112" s="186" t="inlineStr">
        <is>
          <t>Good Manufacturing Practice</t>
        </is>
      </c>
      <c r="O112" s="185" t="inlineStr">
        <is>
          <t>Product</t>
        </is>
      </c>
      <c r="P112" s="186" t="inlineStr">
        <is>
          <t>[SOURCE: Mock Pharmtutor 2024 Set 2 ข้อ 109] MCQ ธ.ค. 66</t>
        </is>
      </c>
      <c r="Q112" s="185" t="inlineStr">
        <is>
          <t>ข้อสอบจำลอง</t>
        </is>
      </c>
      <c r="R112" s="185" t="inlineStr">
        <is>
          <t>Mock Pharmtutor 2024</t>
        </is>
      </c>
      <c r="S112" s="185" t="n"/>
    </row>
    <row r="113" ht="409.6" customHeight="1" s="49">
      <c r="A113" s="185" t="n">
        <v>111</v>
      </c>
      <c r="B113" s="186" t="n"/>
      <c r="C113" s="186" t="inlineStr">
        <is>
          <t>จากกราฟการสลายตัวของยาชนิดหนึ่ง ข้อใดคืออันดับปฏิกิริยาของยาชนิดนี้ (MCQ ธ.ค. 66)</t>
        </is>
      </c>
      <c r="D113" s="186" t="inlineStr">
        <is>
          <t>pharmtutor2024/set2_q119.png</t>
        </is>
      </c>
      <c r="E113" s="186" t="inlineStr">
        <is>
          <t>Zero order</t>
        </is>
      </c>
      <c r="F113" s="186" t="inlineStr">
        <is>
          <t>First order</t>
        </is>
      </c>
      <c r="G113" s="186" t="inlineStr">
        <is>
          <t>Second order</t>
        </is>
      </c>
      <c r="H113" s="186" t="inlineStr">
        <is>
          <t>Third order</t>
        </is>
      </c>
      <c r="I113" s="186" t="inlineStr">
        <is>
          <t>Fourth order</t>
        </is>
      </c>
      <c r="J113" s="185" t="inlineStr">
        <is>
          <t>2</t>
        </is>
      </c>
      <c r="K113" s="186" t="inlineStr">
        <is>
          <t>✅ คำตอบที่ถูกต้อง: ข้อ ข. First order
🎯 ทำไมข้อนี้ถึงถูก:
🎯 ทำไมข้อนี้ถึงถูก: กราฟแสดงความสัมพันธ์ระหว่างลอการิทึมธรรมชาติของความเข้มข้นตัวยา (ln[A]) กับเวลา (t) มีลักษณะเป็นเส้นตรงที่มีความชันเป็นลบ (Slope = -k) ซึ่งตรงกับสมการจลนศาสตร์การสลายตัวของปฏิกิริยาอันดับหนึ่ง (First-order kinetics)
🔍 ข้ออื่นผิดเพราะอะไร:
• ข้อ ก.: Zero-order kinetics จะได้กราฟเส้นตรงเมื่อพล็อตระหว่างความเข้มข้นตัวยาโดยตรง ([A]) กับเวลา (t)
• ข้อ ค.: Second-order kinetics จะได้กราฟเส้นตรงเมื่อพล็อตระหว่างส่วนกลับของความเข้มข้น (1/[A]) กับเวลา (t)
• ข้อ ง.: Third-order kinetics จะได้กราฟเส้นตรงเมื่อพล็อตระหว่าง 1/[A]^2 กับเวลา (t)
• ข้อ จ.: Fourth-order kinetics ไม่พบในจลนศาสตร์การสลายตัวของผลิตภัณฑ์ยา</t>
        </is>
      </c>
      <c r="L113" s="186" t="n"/>
      <c r="M113" s="186" t="inlineStr">
        <is>
          <t>Preformulation &amp; GMP</t>
        </is>
      </c>
      <c r="N113" s="186" t="inlineStr">
        <is>
          <t>Stability testing</t>
        </is>
      </c>
      <c r="O113" s="185" t="inlineStr">
        <is>
          <t>Product</t>
        </is>
      </c>
      <c r="P113" s="186" t="inlineStr">
        <is>
          <t>[SOURCE: Mock Pharmtutor 2024 Set 2 ข้อ 119] MCQ ธ.ค. 66</t>
        </is>
      </c>
      <c r="Q113" s="185" t="inlineStr">
        <is>
          <t>ข้อสอบจำลอง</t>
        </is>
      </c>
      <c r="R113" s="185" t="inlineStr">
        <is>
          <t>Mock Pharmtutor 2024</t>
        </is>
      </c>
      <c r="S113" s="185" t="n"/>
    </row>
    <row r="114" ht="409.6" customHeight="1" s="49">
      <c r="A114" s="185" t="n">
        <v>112</v>
      </c>
      <c r="B114" s="186" t="n"/>
      <c r="C114" s="186" t="inlineStr">
        <is>
          <t>หากปริมาณยาเริ่มต้นของยาชนิดหนึ่งเท่ากับ 500 mg/mL จงคำนวณค่า shelf life จากสมการการสลายตัวของยาที่กำหนดให้ ln[A] = ln[A0] - kt โดยมีค่าคงที่เท่ากับ 1.5 x 10^-4 hr^-1 (MCQ ธ.ค. 66)</t>
        </is>
      </c>
      <c r="D114" s="186" t="n"/>
      <c r="E114" s="186" t="inlineStr">
        <is>
          <t>15 วัน</t>
        </is>
      </c>
      <c r="F114" s="186" t="inlineStr">
        <is>
          <t>18 วัน</t>
        </is>
      </c>
      <c r="G114" s="186" t="inlineStr">
        <is>
          <t>21 วัน</t>
        </is>
      </c>
      <c r="H114" s="186" t="inlineStr">
        <is>
          <t>25 วัน</t>
        </is>
      </c>
      <c r="I114" s="186" t="inlineStr">
        <is>
          <t>29 วัน</t>
        </is>
      </c>
      <c r="J114" s="185" t="inlineStr">
        <is>
          <t>5</t>
        </is>
      </c>
      <c r="K114" s="186" t="inlineStr">
        <is>
          <t>✅ คำตอบที่ถูกต้อง: ข้อ จ. 29 วัน
🎯 ทำไมข้อนี้ถึงถูก:
🎯 ทำไมข้อนี้ถึงถูก: คำนวณ Shelf life (t90) ของปฏิกิริยาอันดับหนึ่งจากสูตร t90 = 0.10536 / k = 0.10536 / (1.5 x 10^-4 hr^-1) = 702.4 ชั่วโมง แปลงเป็นวันโดยนำมาหารด้วย 24 จะได้ 29.27 วัน หรือประมาณ 29 วัน
🔍 ข้ออื่นผิดเพราะอะไร:
• ข้อ ก.: 15 วัน เกิดจากการคำนวณผิดพลาดของหน่วยเวลาหรือตัวหาร
• ข้อ ข.: 18 วัน เป็นตัวเลขที่ต่ำกว่าอายุการเก็บรักษาจริงอย่างมาก
• ข้อ ค.: 21 วัน ได้จากการคำนวณที่ไม่ตรงกับสูตร t90 ของ First-order kinetics
• ข้อ ง.: 25 วัน เป็นค่าที่ใกล้เคียงแต่ยังไม่ถูกต้องตามผลลัพธ์การคำนวณ 702.4 หารด้วย 24</t>
        </is>
      </c>
      <c r="L114" s="186" t="n"/>
      <c r="M114" s="186" t="inlineStr">
        <is>
          <t>Preformulation &amp; GMP</t>
        </is>
      </c>
      <c r="N114" s="186" t="inlineStr">
        <is>
          <t>Stability testing</t>
        </is>
      </c>
      <c r="O114" s="185" t="inlineStr">
        <is>
          <t>Product</t>
        </is>
      </c>
      <c r="P114" s="186" t="inlineStr">
        <is>
          <t>[SOURCE: Mock Pharmtutor 2024 Set 2 ข้อ 120] MCQ ธ.ค. 66 [RECONSTRUCTED: แก้ไขตัวพิมพ์ OCR 1.5 x 10L4 hrL1 เป็น 1.5 x 10^-4 hr^-1]</t>
        </is>
      </c>
      <c r="Q114" s="185" t="inlineStr">
        <is>
          <t>ข้อสอบจำลอง</t>
        </is>
      </c>
      <c r="R114" s="185" t="inlineStr">
        <is>
          <t>Mock Pharmtutor 2024</t>
        </is>
      </c>
      <c r="S114" s="185" t="n"/>
    </row>
    <row r="115" ht="409.6" customHeight="1" s="49">
      <c r="A115" s="185" t="n">
        <v>113</v>
      </c>
      <c r="B115" s="186" t="n"/>
      <c r="C115" s="186" t="inlineStr">
        <is>
          <t>ในสูตรตำรับยาเม็ดที่มีส่วนประกอบได้แก่ Microcrystalline cellulose, Starch, Lactose, Colloidal silicon dioxide และ Magnesium stearate สารใดทำหน้าที่เป็นสารช่วยการไหล (Glidant) ในตำรับ</t>
        </is>
      </c>
      <c r="D115" s="186" t="n"/>
      <c r="E115" s="186" t="inlineStr">
        <is>
          <t>Microcrystalline cellulose</t>
        </is>
      </c>
      <c r="F115" s="186" t="inlineStr">
        <is>
          <t>Starch</t>
        </is>
      </c>
      <c r="G115" s="186" t="inlineStr">
        <is>
          <t>Lactose</t>
        </is>
      </c>
      <c r="H115" s="186" t="inlineStr">
        <is>
          <t>Colloidal silicon dioxide</t>
        </is>
      </c>
      <c r="I115" s="186" t="inlineStr">
        <is>
          <t>Magnesium stearate</t>
        </is>
      </c>
      <c r="J115" s="185" t="inlineStr">
        <is>
          <t>4</t>
        </is>
      </c>
      <c r="K115" s="186" t="inlineStr">
        <is>
          <t>✅ คำตอบที่ถูกต้อง: ข้อ ง. Colloidal silicon dioxide
🎯 ทำไมข้อนี้ถึงถูก:
🎯 ทำไมข้อนี้ถึงถูก: Colloidal silicon dioxide (Aerosil) ทำหน้าที่เป็น Glidant เคลือบผิวอนุภาคเพื่อลดแรงเสียดทานและเพิ่มความสามารถในการไหลของผงยาลงสู่แม่พิมพ์ตอกเม็ด
🔍 ข้ออื่นผิดเพราะอะไร:
• ข้อ ก.: Microcrystalline cellulose ทำหน้าที่เป็น Direct compression filler-binder และช่วยแตกตัว
• ข้อ ข.: Starch ทำหน้าที่หลักเป็น Disintegrant, Diluent หรือ Binder เมื่อผ่านการต้มสุก
• ข้อ ค.: Lactose ทำหน้าที่เป็น Diluent / Filler เพิ่มปริมาณมวลเม็ดยา
• ข้อ จ.: Magnesium stearate ทำหน้าที่หลักเป็น Lubricant ลดแรงเสียดทานระหว่างเม็ดยากับผนังดายน์</t>
        </is>
      </c>
      <c r="L115" s="186" t="n"/>
      <c r="M115" s="186" t="inlineStr">
        <is>
          <t>Preformulation &amp; GMP</t>
        </is>
      </c>
      <c r="N115" s="186" t="inlineStr">
        <is>
          <t>Excipients classification</t>
        </is>
      </c>
      <c r="O115" s="185" t="inlineStr">
        <is>
          <t>Product</t>
        </is>
      </c>
      <c r="P115" s="186" t="inlineStr">
        <is>
          <t>[SOURCE: ข้อสอบจริง PLE CC1 (Product) ปี 2567 ข้อ 15]</t>
        </is>
      </c>
      <c r="Q115" s="185" t="inlineStr">
        <is>
          <t>ข้อสอบจริง</t>
        </is>
      </c>
      <c r="R115" s="185" t="inlineStr">
        <is>
          <t>2567</t>
        </is>
      </c>
      <c r="S115" s="185" t="n"/>
    </row>
    <row r="116" ht="409.6" customHeight="1" s="49">
      <c r="A116" s="185" t="n">
        <v>114</v>
      </c>
      <c r="B116" s="186" t="n"/>
      <c r="C116" s="186" t="inlineStr">
        <is>
          <t>ในตำรับหมากฝรั่งนิโคติน (Nicotine chewing gum) ข้อใดคือสารที่ทำหน้าที่เป็น Plasticizer เพื่อเพิ่มความยืดหยุ่นและความนุ่มของ gum base ทำให้เคี้ยวได้ง่าย</t>
        </is>
      </c>
      <c r="D116" s="186" t="n"/>
      <c r="E116" s="186" t="inlineStr">
        <is>
          <t>Sodium sulfate</t>
        </is>
      </c>
      <c r="F116" s="186" t="inlineStr">
        <is>
          <t>Glycerin</t>
        </is>
      </c>
      <c r="G116" s="186" t="inlineStr">
        <is>
          <t>Sorbitol</t>
        </is>
      </c>
      <c r="H116" s="186" t="inlineStr">
        <is>
          <t>Aspartame</t>
        </is>
      </c>
      <c r="I116" s="186" t="inlineStr">
        <is>
          <t>Polacrilex (cation exchange resin)</t>
        </is>
      </c>
      <c r="J116" s="185" t="inlineStr">
        <is>
          <t>2</t>
        </is>
      </c>
      <c r="K116" s="186" t="inlineStr">
        <is>
          <t>✅ คำตอบที่ถูกต้อง: ข้อ ข. Glycerin
🎯 ทำไมข้อนี้ถึงถูก:
🎯 ทำไมข้อนี้ถึงถูก: Glycerin ทำหน้าที่เป็น Plasticizer ในตำรับหมากฝรั่ง ช่วยลดแรงดึงดูดระหว่างสายพอลิเมอร์ของ gum base ทำให้มีความยืดหยุ่น นุ่ม และเคี้ยวง่าย ไม่เปราะหัก และยังเป็น humectant ป้องกันการแห้งแข็ง
🔍 ข้ออื่นผิดเพราะอะไร:
• ข้อ ก.: Sodium sulfate เป็นเกลืออนินทรีย์ ไม่ได้ทำหน้าที่เพิ่มความยืดหยุ่นในหมากฝรั่ง
• ข้อ ค.: Sorbitol ทำหน้าที่เป็น Bulk sweetener และให้ความเย็นสดชื่น
• ข้อ ง.: Aspartame ทำหน้าที่เป็น Intense artificial sweetener เพิ่มความหวานกลบรสนิโคติน
• ข้อ จ.: Polacrilex เป็น cation-exchange resin ที่ทำหน้าที่จับกับนิโคตินเพื่อควบคุมอัตราการปลดปล่อยตัวยาขณะเคี้ยว</t>
        </is>
      </c>
      <c r="L116" s="186" t="n"/>
      <c r="M116" s="186" t="inlineStr">
        <is>
          <t>Preformulation &amp; GMP</t>
        </is>
      </c>
      <c r="N116" s="186" t="inlineStr">
        <is>
          <t>Excipients classification</t>
        </is>
      </c>
      <c r="O116" s="185" t="inlineStr">
        <is>
          <t>Product</t>
        </is>
      </c>
      <c r="P116" s="186" t="inlineStr">
        <is>
          <t>[SOURCE: ข้อสอบจริง PLE CC1 (Product) ปี 2567 ข้อ 16]</t>
        </is>
      </c>
      <c r="Q116" s="185" t="inlineStr">
        <is>
          <t>ข้อสอบจริง</t>
        </is>
      </c>
      <c r="R116" s="185" t="inlineStr">
        <is>
          <t>2567</t>
        </is>
      </c>
      <c r="S116" s="185" t="n"/>
    </row>
    <row r="117" ht="409.6" customHeight="1" s="49">
      <c r="A117" s="185" t="n">
        <v>115</v>
      </c>
      <c r="B117" s="186" t="n"/>
      <c r="C117" s="186" t="inlineStr">
        <is>
          <t>สภาวะการทดสอบความคงตัวแบบเร่ง (Accelerated stability testing) สำหรับผลิตภัณฑ์ยาตามแนวทาง ASEAN Guideline และ ICH Q1A(R2) กำหนดสภาวะอุณหภูมิและความชื้นสัมพัทธ์ตามข้อใด</t>
        </is>
      </c>
      <c r="D117" s="186" t="n"/>
      <c r="E117" s="186" t="inlineStr">
        <is>
          <t>40 ± 2 องศาเซลเซียส และความชื้นสัมพัทธ์ 70 ± 5 % RH</t>
        </is>
      </c>
      <c r="F117" s="186" t="inlineStr">
        <is>
          <t>40 ± 2 องศาเซลเซียส และความชื้นสัมพัทธ์ 75 ± 5 % RH</t>
        </is>
      </c>
      <c r="G117" s="186" t="inlineStr">
        <is>
          <t>30 ± 2 องศาเซลเซียส และความชื้นสัมพัทธ์ 70 ± 5 % RH</t>
        </is>
      </c>
      <c r="H117" s="186" t="inlineStr">
        <is>
          <t>30 ± 2 องศาเซลเซียส และความชื้นสัมพัทธ์ 75 ± 5 % RH</t>
        </is>
      </c>
      <c r="I117" s="186" t="inlineStr">
        <is>
          <t>20 ± 2 องศาเซลเซียส และความชื้นสัมพัทธ์ 70 ± 5 % RH</t>
        </is>
      </c>
      <c r="J117" s="185" t="n">
        <v>1</v>
      </c>
      <c r="K117" s="186" t="inlineStr">
        <is>
          <t>✅ คำตอบที่ถูกต้อง: ข้อ ก. 40°C ± 2°C / 75% RH ± 5% RH
🎯 ทำไมข้อนี้ถึงถูก:
ตามเกณฑ์มาตรฐานความคงตัวของยาในกลุ่มประเทศอาเซียน (ASEAN Harmonization on Stability Study of Drug Product) และ ICH สำหรับสภาวะเร่ง (Accelerated condition) เพื่อประเมินการสลายตัวของยาสำเร็จรูปในระยะสั้น (6 เดือน) กำหนดสภาวะมาตรฐานคือ อุณหภูมิ 40°C ± 2°C และความชื้นสัมพัทธ์ 75% RH ± 5% RH
🔍 ข้ออื่นผิดเพราะอะไร:
• ข้อ ข. 30°C / 75% RH: เป็นสภาวะการทดสอบระยะยาว (Long-term / Real-time condition) สำหรับกลุ่มประเทศโซน IVb
• ข้อ ค. 25°C / 60% RH: เป็นสภาวะการทดสอบระยะยาวสำหรับประเทศเขตหนาว (Zone I และ II)
• ข้อ ง. และ จ.: ไม่ใช่สภาวะมาตรฐานตามข้อกำหนดของ ICH และ ASEAN Guidelines</t>
        </is>
      </c>
      <c r="L117" s="186" t="n"/>
      <c r="M117" s="186" t="inlineStr">
        <is>
          <t>Preformulation &amp; GMP</t>
        </is>
      </c>
      <c r="N117" s="186" t="inlineStr">
        <is>
          <t>Stability testing</t>
        </is>
      </c>
      <c r="O117" s="185" t="inlineStr">
        <is>
          <t>Product</t>
        </is>
      </c>
      <c r="P117" s="186" t="inlineStr">
        <is>
          <t>[SOURCE: ข้อสอบจริง PLE CC1 (Product) ปี 2564 ข้อ 59]</t>
        </is>
      </c>
      <c r="Q117" s="185" t="inlineStr">
        <is>
          <t>ข้อสอบจริง</t>
        </is>
      </c>
      <c r="R117" s="185" t="inlineStr">
        <is>
          <t>2564</t>
        </is>
      </c>
      <c r="S117" s="185" t="n"/>
    </row>
    <row r="118" ht="409.6" customHeight="1" s="49">
      <c r="A118" s="185" t="n">
        <v>116</v>
      </c>
      <c r="B118" s="186" t="n"/>
      <c r="C118" s="186" t="inlineStr">
        <is>
          <t>ฉลากบนแผงยาระบุวันหมดอายุของผลิตภัณฑ์ยาเป็น 'Exp. Apr/26' ตามหลักเกณฑ์มาตรฐานเภสัชตำรับสากลและแนวทาง GMP ยานี้จะหมดอายุในวันใด</t>
        </is>
      </c>
      <c r="D118" s="186" t="n"/>
      <c r="E118" s="186" t="inlineStr">
        <is>
          <t>30 เมษายน 2569</t>
        </is>
      </c>
      <c r="F118" s="186" t="inlineStr">
        <is>
          <t>1 เมษายน 2569</t>
        </is>
      </c>
      <c r="G118" s="186" t="inlineStr">
        <is>
          <t>15 เมษายน 2569</t>
        </is>
      </c>
      <c r="H118" s="186" t="inlineStr">
        <is>
          <t>30 เมษายน 2568</t>
        </is>
      </c>
      <c r="I118" s="186" t="inlineStr">
        <is>
          <t>1 เมษายน 2568</t>
        </is>
      </c>
      <c r="J118" s="185" t="inlineStr">
        <is>
          <t>1</t>
        </is>
      </c>
      <c r="K118" s="186" t="inlineStr">
        <is>
          <t>✅ คำตอบที่ถูกต้อง: ข้อ ก. 30 เมษายน 2569
🎯 ทำไมข้อนี้ถึงถูก:
🎯 ทำไมข้อนี้ถึงถูก: ตามหลักเกณฑ์ของ USP, WHO และ GMP หากฉลากระบุวันหมดอายุเฉพาะเดือนและปี (Apr/26 หรือ 04/2026) จะหมายถึงผลิตภัณฑ์ยาคงคุณภาพและใช้ได้จนถึงวันสุดท้ายของเดือนนั้น คือ วันที่ 30 เมษายน พ.ศ. 2569 เวลา 23:59 น.
🔍 ข้ออื่นผิดเพราะอะไร:
• ข้อ ข.: 1 เมษายน 2569 เป็นวันเริ่มต้นของเดือน ซึ่งยาไม่ได้หมดอายุ ณ ต้นเดือน
• ข้อ ค.: 15 เมษายน 2569 เป็นช่วงกลางเดือน ไม่ใช่หลักเกณฑ์การตัดวันหมดอายุตามเภสัชตำรับ
• ข้อ ง.: 30 เมษายน 2568 เป็นปี ค.ศ. 2025 ซึ่งคลาดเคลื่อนจากตัวเลขปี 26 (ค.ศ. 2026 เท่ากับ พ.ศ. 2569)
• ข้อ จ.: 1 เมษายน 2568 คิดปี พ.ศ. และวันเริ่มต้นเดือนคลาดเคลื่อน</t>
        </is>
      </c>
      <c r="L118" s="186" t="n"/>
      <c r="M118" s="186" t="inlineStr">
        <is>
          <t>Preformulation &amp; GMP</t>
        </is>
      </c>
      <c r="N118" s="186" t="inlineStr">
        <is>
          <t>Stability testing</t>
        </is>
      </c>
      <c r="O118" s="185" t="inlineStr">
        <is>
          <t>Product</t>
        </is>
      </c>
      <c r="P118" s="186" t="inlineStr">
        <is>
          <t>[SOURCE: ข้อสอบจริง PLE CC1 (Product) ปี 2567 ข้อ 34] [RECONSTRUCTED: ปรับแต่งและเติมเต็มตัวเลือก ข-จ ให้สมบูรณ์ตามหลักเกณฑ์วันหมดอายุสากล]</t>
        </is>
      </c>
      <c r="Q118" s="185" t="inlineStr">
        <is>
          <t>ข้อสอบจริง</t>
        </is>
      </c>
      <c r="R118" s="185" t="inlineStr">
        <is>
          <t>2567</t>
        </is>
      </c>
      <c r="S118" s="185" t="n"/>
    </row>
    <row r="119" ht="409.6" customHeight="1" s="49">
      <c r="A119" s="185" t="n">
        <v>117</v>
      </c>
      <c r="B119" s="186" t="n"/>
      <c r="C119" s="186" t="inlineStr">
        <is>
          <t>ในการตั้งสูตรตำรับยาน้ำแขวนตะกอน (Suspensions) สาร Veegum (Magnesium Aluminum Silicate) ทำหน้าที่หลักเป็นสารช่วยในข้อใด</t>
        </is>
      </c>
      <c r="D119" s="186" t="n"/>
      <c r="E119" s="186" t="inlineStr">
        <is>
          <t>Suspending agent / Viscosity-increasing agent</t>
        </is>
      </c>
      <c r="F119" s="186" t="inlineStr">
        <is>
          <t>Wetting agent</t>
        </is>
      </c>
      <c r="G119" s="186" t="inlineStr">
        <is>
          <t>Preservative</t>
        </is>
      </c>
      <c r="H119" s="186" t="inlineStr">
        <is>
          <t>Flocculating agent</t>
        </is>
      </c>
      <c r="I119" s="186" t="inlineStr">
        <is>
          <t>Co-solvent</t>
        </is>
      </c>
      <c r="J119" s="185" t="inlineStr">
        <is>
          <t>1</t>
        </is>
      </c>
      <c r="K119" s="186" t="inlineStr">
        <is>
          <t>✅ คำตอบที่ถูกต้อง: ข้อ ก. Suspending agent / Viscosity-increasing agent
🎯 ทำไมข้อนี้ถึงถูก:
🎯 ทำไมข้อนี้ถึงถูก: Veegum (Magnesium Aluminum Silicate) เป็นสารประเภทแร่ดินเหนียวคอลลอยด์จากธรรมชาติ (colloidal clay) ที่สามารถพองตัวในน้ำและสร้างโครงสร้างร่างแหแบบ thixotropic gel ทำหน้าที่เป็น Suspending agent และ Viscosity-increasing agent เพื่อช่วยเพิ่มความหนืดและป้องกันการตกตะกอนจมลงก้นขวดของอนุภาคยา
🔍 ข้ออื่นผิดเพราะอะไร:
• ข้อ ข.: Wetting agent ทำหน้าที่ลดแรงตึงผิวระหว่างของแข็งกับของเหลว เช่น Polysorbate (Tween) หรือ Sorbitan esters (Span)
• ข้อ ค.: Preservative เป็นสารกันเสียสำหรับยับยั้งการเจริญเติบโตของจุลินทรีย์ เช่น Sodium benzoate, Methylparaben, Propylparaben
• ข้อ ง.: Flocculating agent มักเป็น electrolytes (เช่น NaCl, Potassium phosphate) หรือ surfactant ที่ช่วยลด zeta potential ให้อนุภาครวมตัวกันหลวมๆ
• ข้อ จ.: Co-solvent เป็นตัวทำละลายร่วมเพื่อเพิ่มการละลายของสาร เช่น Propylene glycol, Glycerin, Ethanol</t>
        </is>
      </c>
      <c r="L119" s="186" t="n"/>
      <c r="M119" s="186" t="inlineStr">
        <is>
          <t>Preformulation &amp; GMP</t>
        </is>
      </c>
      <c r="N119" s="186" t="inlineStr">
        <is>
          <t>Excipients classification</t>
        </is>
      </c>
      <c r="O119" s="185" t="inlineStr">
        <is>
          <t>Product</t>
        </is>
      </c>
      <c r="P119" s="186" t="inlineStr">
        <is>
          <t>[SOURCE: ข้อสอบจริง PLE CC1 (Product) ปี 2566 Day 1 ไม่ระบุข้อ]</t>
        </is>
      </c>
      <c r="Q119" s="185" t="inlineStr">
        <is>
          <t>ข้อสอบจริง</t>
        </is>
      </c>
      <c r="R119" s="185" t="inlineStr">
        <is>
          <t>2566</t>
        </is>
      </c>
      <c r="S119" s="185" t="n"/>
    </row>
    <row r="120" ht="409.6" customHeight="1" s="49">
      <c r="A120" s="185" t="n">
        <v>118</v>
      </c>
      <c r="B120" s="186" t="n"/>
      <c r="C120" s="186" t="inlineStr">
        <is>
          <t>สำหรับยาเม็ด Albendazole ที่มีคุณสมบัติไวต่อความชื้นสูงมาก (Extremely moisture-sensitive) บรรจุภัณฑ์ปฐมภูมิในข้อใดมีประสิทธิภาพในการป้องกันความชื้นได้ดีที่สุด</t>
        </is>
      </c>
      <c r="D120" s="186" t="n"/>
      <c r="E120" s="186" t="inlineStr">
        <is>
          <t>ขวดพลาสติกพร้อมซองสารดูดความชื้น (Plastic bottle with desiccant)</t>
        </is>
      </c>
      <c r="F120" s="186" t="inlineStr">
        <is>
          <t>ขวดแก้วสีชาพร้อมซองสารดูดความชื้น (Amber glass bottle with desiccant)</t>
        </is>
      </c>
      <c r="G120" s="186" t="inlineStr">
        <is>
          <t>แผงบลิสเตอร์แบบอะลูมิเนียมประกบพลาสติกใส (Alu-PVC blister pack)</t>
        </is>
      </c>
      <c r="H120" s="186" t="inlineStr">
        <is>
          <t>แผงบลิสเตอร์แบบอะลูมิเนียมประกบฟอยล์สองด้าน (Alu-Alu blister pack)</t>
        </is>
      </c>
      <c r="I120" s="186" t="inlineStr">
        <is>
          <t>ซองกระดาษเคลือบพลาสติก (Paper-polyethylene pouch)</t>
        </is>
      </c>
      <c r="J120" s="185" t="inlineStr">
        <is>
          <t>4</t>
        </is>
      </c>
      <c r="K120" s="186" t="inlineStr">
        <is>
          <t>✅ คำตอบที่ถูกต้อง: ข้อ ง. แผงบลิสเตอร์แบบอะลูมิเนียมประกบฟอยล์สองด้าน (Alu-Alu blister pack)
🎯 ทำไมข้อนี้ถึงถูก:
🎯 ทำไมข้อนี้ถึงถูก: บรรจุภัณฑ์แบบแผงอะลูมิเนียมประกบฟอยล์ทั้งสองด้าน (Alu-Alu blister pack หรือ Cold-formable foil) มีคุณสมบัติในการป้องกันไอน้ำและความชื้นซึมผ่าน (Water vapor transmission rate เกือบเป็นศูนย์) รวมถึงป้องกันแสงและออกซิเจนได้สมบูรณ์แบบที่สุด จึงเป็นบรรจุภัณฑ์มาตรฐานที่ดีที่สุดสำหรับยาเม็ดที่ไวต่อความชื้นสูงมาก
🔍 ข้ออื่นผิดเพราะอะไร:
• ข้อ ก.: ขวดพลาสติก (เช่น HDPE) มีความสามารถในการป้องกันความชื้นซึมผ่านได้น้อยกว่าโลหะ และการเปิด-ปิดขวดซ้ำๆ ทำให้ความชื้นภายนอกเข้าไปในขวดได้
• ข้อ ข.: ขวดแก้วแม้จะกันความชื้นผ่านเนื้อแก้วได้ดี แต่รอยต่อตรงฝาเกลียวและการเปิดปิดบ่อยครั้งยังคงนำพาความชื้นเข้าไปสัมผัสเม็ดยา
• ข้อ ค.: แผง Alu-PVC มีชั้นพลาสติก PVC ใสซึ่งความชื้นและไอระเหยสามารถแพร่ซึมผ่านเนื้อพอลิเมอร์ได้ จึงไม่เหมาะกับยาที่ไวความชื้นสูงมาก
• ข้อ จ.: ซองกระดาษเคลือบพลาสติกไม่สามารถป้องกันความชื้นในระดับสูงได้ดีเท่ากับฟอยล์อะลูมิเนียม</t>
        </is>
      </c>
      <c r="L120" s="186" t="n"/>
      <c r="M120" s="186" t="inlineStr">
        <is>
          <t>Preformulation &amp; GMP</t>
        </is>
      </c>
      <c r="N120" s="186" t="inlineStr">
        <is>
          <t>Container &amp; Closure Systems</t>
        </is>
      </c>
      <c r="O120" s="185" t="inlineStr">
        <is>
          <t>Product</t>
        </is>
      </c>
      <c r="P120" s="186" t="inlineStr">
        <is>
          <t>[SOURCE: ข้อสอบจริง PLE CC1 (Product) ปี 2566 Day 2 ข้อ 44]</t>
        </is>
      </c>
      <c r="Q120" s="185" t="inlineStr">
        <is>
          <t>ข้อสอบจริง</t>
        </is>
      </c>
      <c r="R120" s="185" t="inlineStr">
        <is>
          <t>2566</t>
        </is>
      </c>
      <c r="S120" s="185" t="n"/>
    </row>
    <row r="121" ht="24" customHeight="1" s="49">
      <c r="A121" s="185" t="n">
        <v>119</v>
      </c>
      <c r="B121" s="186" t="n"/>
      <c r="C121" s="186" t="inlineStr">
        <is>
          <t>การศึกษาความคงตัวของยาชนิดหนึ่งพบว่าการสลายตัวเป็นไปตามจลนศาสตร์อันดับหนึ่ง (First-order kinetics) โดยมีสมการแสดงความสัมพันธ์คือ lnX = 0.46 - 0.02t (เมื่อ t มีหน่วยเป็นเดือน) จงคำนวณหาอายุการเก็บรักษาของยา (Shelf-life หรือ t90)</t>
        </is>
      </c>
      <c r="D121" s="186" t="n"/>
      <c r="E121" s="186" t="inlineStr">
        <is>
          <t>2.3 เดือน</t>
        </is>
      </c>
      <c r="F121" s="186" t="inlineStr">
        <is>
          <t>3.5 เดือน</t>
        </is>
      </c>
      <c r="G121" s="186" t="inlineStr">
        <is>
          <t>5.3 เดือน</t>
        </is>
      </c>
      <c r="H121" s="186" t="inlineStr">
        <is>
          <t>7.5 เดือน</t>
        </is>
      </c>
      <c r="I121" s="186" t="inlineStr">
        <is>
          <t>10.5 เดือน</t>
        </is>
      </c>
      <c r="J121" s="185" t="inlineStr">
        <is>
          <t>3</t>
        </is>
      </c>
      <c r="K121" s="186" t="inlineStr">
        <is>
          <t>✅ คำตอบที่ถูกต้อง: ข้อ ค. 5.3 เดือน
🎯 ทำไมข้อนี้ถึงถูก:
🎯 ทำไมข้อนี้ถึงถูก: จากสมการเส้นตรงของปฏิกิริยาอันดับหนึ่ง (First-order kinetics) lnX = 0.46 - 0.02t แสดงว่าค่าคงที่อัตราการสลายตัว k เท่ากับ 0.02 ต่อเดือน โดยสูตรการคำนวณอายุยาหรือ shelf life (t90 ซึ่งคือเวลาที่ตัวยาสลายตัวไปเหลือ 90%) สำหรับปฏิกิริยาอันดับหนึ่งคือ t90 = ln(100/90) หาร k = 0.10536 หาร 0.02 เท่ากับ 5.268 หรือประมาณ 5.3 เดือน
🔍 ข้ออื่นผิดเพราะอะไร:
• ข้อ ก.: 2.3 เดือน เป็นค่าที่คำนวณคลาดเคลื่อนจากการใช้ค่าคงที่ผิด
• ข้อ ข.: 3.5 เดือน เป็นค่าที่เกิดจากการนำครึ่งชีวิตไปหารผิดสัดส่วน
• ข้อ ง.: 7.5 เดือน เป็นตัวเลขลวงที่ไม่ตรงกับสูตร t90 ของ first-order kinetics
• ข้อ จ.: 10.5 เดือน เป็นค่าที่ได้หากลืมหารด้วย 2 ในขั้นตอนการคิดคำนวณ</t>
        </is>
      </c>
      <c r="L121" s="186" t="n"/>
      <c r="M121" s="186" t="inlineStr">
        <is>
          <t>Preformulation &amp; GMP</t>
        </is>
      </c>
      <c r="N121" s="186" t="inlineStr">
        <is>
          <t>Stability testing</t>
        </is>
      </c>
      <c r="O121" s="185" t="inlineStr">
        <is>
          <t>Product</t>
        </is>
      </c>
      <c r="P121" s="186" t="inlineStr">
        <is>
          <t>[SOURCE: ข้อสอบจริง PLE CC1 (Product) ปี 2566 Day 2 ข้อ 53/65]</t>
        </is>
      </c>
      <c r="Q121" s="185" t="inlineStr">
        <is>
          <t>ข้อสอบจริง</t>
        </is>
      </c>
      <c r="R121" s="185" t="inlineStr">
        <is>
          <t>2566</t>
        </is>
      </c>
      <c r="S121" s="185" t="n"/>
    </row>
    <row r="122" ht="24" customHeight="1" s="49">
      <c r="A122" s="185" t="n">
        <v>120</v>
      </c>
      <c r="B122" s="186" t="n"/>
      <c r="C122" s="186" t="inlineStr">
        <is>
          <t>ตามหลักเกณฑ์วิธีการที่ดีในการผลิตยา (PIC/S GMP) สถานที่ผลิตยาที่มีการผลิตยาปฏิชีวนะกลุ่ม Penicillin ต้องมีการจัดการอาคารสถานที่และระบบสนับสนุนอย่างไร</t>
        </is>
      </c>
      <c r="D122" s="186" t="n"/>
      <c r="E122" s="186" t="inlineStr">
        <is>
          <t>สามารถผลิตในอาคารเดียวกันกับยาอื่นได้โดยใช้วิธีสลับรอบเวลาการผลิต (Campaign basis)</t>
        </is>
      </c>
      <c r="F122" s="186" t="inlineStr">
        <is>
          <t>ผลิตในอาคารเดียวกันแต่แยกห้องและใช้ระบบปรับอากาศ (HVAC) ร่วมกันได้</t>
        </is>
      </c>
      <c r="G122" s="186" t="inlineStr">
        <is>
          <t>แยกอาคารผลิตเฉพาะ แต่สามารถใช้ระบบอากาศและระบบน้ำร่วมกับอาคารอื่นได้</t>
        </is>
      </c>
      <c r="H122" s="186" t="inlineStr">
        <is>
          <t>ต้องแยกอาคารผลิตเฉพาะและแยกระบบสาธารณูปโภค (Dedicated building and separate utility systems)</t>
        </is>
      </c>
      <c r="I122" s="186" t="inlineStr">
        <is>
          <t>ต้องสร้างโรงงานผลิตให้อยู่ห่างจากโรงงานอื่นอย่างน้อย 10 กิโลเมตร</t>
        </is>
      </c>
      <c r="J122" s="185" t="n">
        <v>5</v>
      </c>
      <c r="K122" s="186" t="inlineStr">
        <is>
          <t>✅ คำตอบที่ถูกต้อง: ข้อ จ. Penicillins และ Beta-lactams
🎯 ทำไมข้อนี้ถึงถูก:
ตามหลักเกณฑ์วิธีการที่ดีในการผลิตยา (PIC/S GMP Chapter 3 &amp; 5) การผลิตยาที่มีความเสี่ยงสูงต่อการเกิดปฏิกิริยาการแพ้รุนแรงถึงแก่ชีวิตจากสารปนเปื้อนข้าม (Cross-contamination) โดยเฉพาะกลุ่มยา Penicillins และ Beta-lactam antibiotics กฎหมายบังคับว่า ต้องมีอาคารผลิตแยกต่างหากเฉพาะ (Dedicated and self-contained facilities) รวมถึงมีระบบปรับอากาศ (HVAC) แยกเด็ดขาดจากสายการผลิตยาอื่น
🔍 ข้ออื่นผิดเพราะอะไร:
• ข้อ ก., ข., ค., ง. (Tetracyclines, Macrolides, Aminoglycosides, Fluoroquinolones): สามารถผลิตในอาคารรวมได้ โดยใช้ระบบ Campaign production และการควบคุมความดันอากาศ (Air pressure differential) ร่วมกับการตรวจสอบความสะอาด (Cleaning validation) ที่เข้มงวด</t>
        </is>
      </c>
      <c r="L122" s="186" t="n"/>
      <c r="M122" s="186" t="inlineStr">
        <is>
          <t>Preformulation &amp; GMP</t>
        </is>
      </c>
      <c r="N122" s="186" t="inlineStr">
        <is>
          <t>Cross-contamination control</t>
        </is>
      </c>
      <c r="O122" s="185" t="inlineStr">
        <is>
          <t>Product</t>
        </is>
      </c>
      <c r="P122" s="186" t="inlineStr">
        <is>
          <t>[SOURCE: ข้อสอบจริง PLE CC1 (Product) ปี 2561 ข้อ 99]</t>
        </is>
      </c>
      <c r="Q122" s="185" t="inlineStr">
        <is>
          <t>ข้อสอบจริง</t>
        </is>
      </c>
      <c r="R122" s="185" t="inlineStr">
        <is>
          <t>2561</t>
        </is>
      </c>
      <c r="S122" s="185" t="n"/>
    </row>
    <row r="123" ht="24" customHeight="1" s="49">
      <c r="A123" s="185" t="n">
        <v>121</v>
      </c>
      <c r="B123" s="186" t="n"/>
      <c r="C123" s="186" t="inlineStr">
        <is>
          <t>สำหรับการขึ้นทะเบียนยาในประเทศไทยตามแนวทางของกลุ่มประเทศอาเซียน (ASEAN Harmonization on Stability) สภาวะในการทดสอบความคงตัวแบบเร่ง (Accelerated stability testing) สำหรับผลิตภัณฑ์ยาสำเร็จรูปทั่วไปกำหนดไว้ที่สภาวะใด</t>
        </is>
      </c>
      <c r="D123" s="186" t="n"/>
      <c r="E123" s="186" t="inlineStr">
        <is>
          <t>25 องศาเซลเซียส บวกลบ 2 องศาเซลเซียส / 60% RH บวกลบ 5% RH</t>
        </is>
      </c>
      <c r="F123" s="186" t="inlineStr">
        <is>
          <t>30 องศาเซลเซียส บวกลบ 2 องศาเซลเซียส / 65% RH บวกลบ 5% RH</t>
        </is>
      </c>
      <c r="G123" s="186" t="inlineStr">
        <is>
          <t>30 องศาเซลเซียส บวกลบ 2 องศาเซลเซียส / 75% RH บวกลบ 5% RH</t>
        </is>
      </c>
      <c r="H123" s="186" t="inlineStr">
        <is>
          <t>40 องศาเซลเซียส บวกลบ 2 องศาเซลเซียส / 65% RH บวกลบ 5% RH</t>
        </is>
      </c>
      <c r="I123" s="186" t="inlineStr">
        <is>
          <t>40 องศาเซลเซียส บวกลบ 2 องศาเซลเซียส / 75% RH บวกลบ 5% RH</t>
        </is>
      </c>
      <c r="J123" s="185" t="inlineStr">
        <is>
          <t>5</t>
        </is>
      </c>
      <c r="K123" s="186" t="inlineStr">
        <is>
          <t>✅ คำตอบที่ถูกต้อง: ข้อ จ. 40 องศาเซลเซียส บวกลบ 2 องศาเซลเซียส / 75% RH บวกลบ 5% RH
🎯 ทำไมข้อนี้ถึงถูก:
🎯 ทำไมข้อนี้ถึงถูก: ประเทศไทยจัดอยู่ในกลุ่มเขตภูมิอากาศร้อนชื้นสูง (Climatic Zone IVb) ตามแนวทางของ ASEAN Harmonization และ ICH Q1A(R2) ซึ่งกำหนดให้สภาวะการศึกษาความคงตัวแบบเร่ง (Accelerated stability testing condition) สำหรับผลิตภัณฑ์ยาสำเร็จรูปทั่วไปต้องทำการทดสอบที่อุณหภูมิ 40 องศาเซลเซียส บวกลบ 2 องศาเซลเซียส และความชื้นสัมพัทธ์ 75% RH บวกลบ 5% RH เป็นระยะเวลาอย่างน้อย 6 เดือน
🔍 ข้ออื่นผิดเพราะอะไร:
• ข้อ ก.: 25 องศาเซลเซียส / 60% RH เป็นสภาวะการทดสอบระยะยาว (Long-term) สำหรับ Climatic Zone I และ II
• ข้อ ข.: 30 องศาเซลเซียส / 65% RH เป็นสภาวะการทดสอบระยะยาวสำหรับ Climatic Zone IVa
• ข้อ ค.: 30 องศาเซลเซียส / 75% RH เป็นสภาวะการทดสอบระยะยาว (Long-term / Real-time) สำหรับ Climatic Zone IVb ของประเทศไทย
• ข้อ ง.: 40 องศาเซลเซียส / 65% RH ไม่ใช่ค่าความชื้นสัมพัทธ์มาตรฐานในการทดสอบสภาวะเร่ง</t>
        </is>
      </c>
      <c r="L123" s="186" t="n"/>
      <c r="M123" s="186" t="inlineStr">
        <is>
          <t>Preformulation &amp; GMP</t>
        </is>
      </c>
      <c r="N123" s="186" t="inlineStr">
        <is>
          <t>Stability testing</t>
        </is>
      </c>
      <c r="O123" s="185" t="inlineStr">
        <is>
          <t>Product</t>
        </is>
      </c>
      <c r="P123" s="186" t="inlineStr">
        <is>
          <t>[SOURCE: ข้อสอบจริง PLE CC1 (Product) ปี 2566 Day 2 ข้อ 96]</t>
        </is>
      </c>
      <c r="Q123" s="185" t="inlineStr">
        <is>
          <t>ข้อสอบจริง</t>
        </is>
      </c>
      <c r="R123" s="185" t="inlineStr">
        <is>
          <t>2566</t>
        </is>
      </c>
      <c r="S123" s="185" t="n"/>
    </row>
    <row r="124" ht="24" customHeight="1" s="49">
      <c r="A124" s="185" t="n">
        <v>122</v>
      </c>
      <c r="B124" s="186" t="n"/>
      <c r="C124" s="186" t="inlineStr">
        <is>
          <t>ข้อใดไม่ได้จัดเป็นกิจกรรมการตรวจติดตามสภาวะแวดล้อมทางจุลชีววิทยาของพื้นที่ปฏิบัติงานห้องสะอาด (Cleanroom Environmental Monitoring)</t>
        </is>
      </c>
      <c r="D124" s="186" t="n"/>
      <c r="E124" s="186" t="inlineStr">
        <is>
          <t>Active air sampling test</t>
        </is>
      </c>
      <c r="F124" s="186" t="inlineStr">
        <is>
          <t>Glove print test (Glove fingertip sampling)</t>
        </is>
      </c>
      <c r="G124" s="186" t="inlineStr">
        <is>
          <t>Surface contact plate (RODAC plate)</t>
        </is>
      </c>
      <c r="H124" s="186" t="inlineStr">
        <is>
          <t>Settle plates (Passive air sampling)</t>
        </is>
      </c>
      <c r="I124" s="186" t="inlineStr">
        <is>
          <t>Cleaning validation of manufacturing equipment</t>
        </is>
      </c>
      <c r="J124" s="185" t="inlineStr">
        <is>
          <t>5</t>
        </is>
      </c>
      <c r="K124" s="186" t="inlineStr">
        <is>
          <t>✅ คำตอบที่ถูกต้อง: ข้อ จ. Cleaning validation of manufacturing equipment
🎯 ทำไมข้อนี้ถึงถูก:
🎯 ทำไมข้อนี้ถึงถูก: การตรวจติดตามสภาวะแวดล้อมทางจุลชีววิทยาของพื้นที่ปฏิบัติงานห้องสะอาด (Cleanroom environmental monitoring) ประกอบด้วยการสุ่มตรวจอากาศแบบดูดอากาศ (Active air sampling), การวางจานอาหารเลี้ยงเชื้อดักจับเชื้อ (Settle plates), การพิมพ์รอยนิ้วมือถุงมือผู้ปฏิบัติงาน (Glove print), และการตรวจพื้นผิวสัมผัส (Surface contact plate) ส่วน Cleaning validation เป็นกระบวนการตรวจสอบความถูกต้องของการทำความสะอาดเครื่องจักรอุปกรณ์เพื่อยืนยันว่าไม่มีสารตกค้าง ไม่ใช่การตรวจติดตามสภาพแวดล้อมประจำวันของพื้นที่ห้องสะอาด
🔍 ข้ออื่นผิดเพราะอะไร:
• ข้อ ก.: Active air sampling เป็นข้อกำหนดมาตรฐานในการวัดจำนวนจุลินทรีย์ต่อปริมาตรอากาศ (CFU/m3)
• ข้อ ข.: Glove print test เป็นข้อกำหนดมาตรฐานในการประเมินสุขอนามัยและการปนเปื้อนของถุงมือผู้ปฏิบัติงานหลังเสร็จสิ้นกระบวนการ
• ข้อ ค.: Surface contact plate เป็นข้อกำหนดมาตรฐานในการตรวจสอบการปนเปื้อนของเชื้อบนโต๊ะทำงานและผนังห้องสะอาด
• ข้อ ง.: Settle plates เป็นข้อกำหนดมาตรฐานในการดักจับจุลินทรีย์ที่ตกลงมาตามแรงโน้มถ่วงในพื้นที่ควบคุม</t>
        </is>
      </c>
      <c r="L124" s="186" t="n"/>
      <c r="M124" s="186" t="inlineStr">
        <is>
          <t>Preformulation &amp; GMP</t>
        </is>
      </c>
      <c r="N124" s="186" t="inlineStr">
        <is>
          <t>Good Manufacturing Practice</t>
        </is>
      </c>
      <c r="O124" s="185" t="inlineStr">
        <is>
          <t>Product</t>
        </is>
      </c>
      <c r="P124" s="186" t="inlineStr">
        <is>
          <t>[SOURCE: ข้อสอบจริง PLE CC1 (Product) ปี 2566 Day 2 ข้อ 98]</t>
        </is>
      </c>
      <c r="Q124" s="185" t="inlineStr">
        <is>
          <t>ข้อสอบจริง</t>
        </is>
      </c>
      <c r="R124" s="185" t="inlineStr">
        <is>
          <t>2566</t>
        </is>
      </c>
      <c r="S124" s="185" t="n"/>
    </row>
    <row r="125" ht="24" customHeight="1" s="49">
      <c r="A125" s="185" t="n">
        <v>123</v>
      </c>
      <c r="B125" s="186" t="n"/>
      <c r="C125" s="186" t="inlineStr">
        <is>
          <t>ในชื่อของสาร Polyethylene glycol 400 (PEG 400) ตัวเลข 400 มีความหมายทางเภสัชกรรมตรงกับข้อใด</t>
        </is>
      </c>
      <c r="D125" s="186" t="n"/>
      <c r="E125" s="186" t="inlineStr">
        <is>
          <t>น้ำหนักโมเลกุลเฉลี่ยของพอลิเมอร์ (Average Molecular Weight)</t>
        </is>
      </c>
      <c r="F125" s="186" t="inlineStr">
        <is>
          <t>จำนวนโมโนเมอร์ของ Ethylene glycol ในสายพอลิเมอร์</t>
        </is>
      </c>
      <c r="G125" s="186" t="inlineStr">
        <is>
          <t>ค่าความหนืดของสารละลายที่อุณหภูมิ 25 องศาเซลเซียส</t>
        </is>
      </c>
      <c r="H125" s="186" t="inlineStr">
        <is>
          <t>จุดหลอมเหลวของสารในหน่วยเคลวิน</t>
        </is>
      </c>
      <c r="I125" s="186" t="inlineStr">
        <is>
          <t>ค่าร้อยละของปริมาณน้ำหนักต่อปริมาตร (% w/v)</t>
        </is>
      </c>
      <c r="J125" s="185" t="inlineStr">
        <is>
          <t>1</t>
        </is>
      </c>
      <c r="K125" s="186" t="inlineStr">
        <is>
          <t>✅ คำตอบที่ถูกต้อง: ข้อ ก. น้ำหนักโมเลกุลเฉลี่ยของพอลิเมอร์ (Average Molecular Weight)
🎯 ทำไมข้อนี้ถึงถูก:
🎯 ทำไมข้อนี้ถึงถูก: ตัวเลขต่อท้ายชื่อของ Polyethylene Glycol (เช่น PEG 400, PEG 4000, PEG 6000) หมายถึงค่าน้ำหนักโมเลกุลเฉลี่ย (Average Molecular Weight) ของสายโซ่พอลิเมอร์ โดย PEG ที่มีน้ำหนักโมเลกุลต่ำกว่า 600 (เช่น PEG 400) จะมีสถานะเป็นของเหลวใส ส่วน PEG ที่มีน้ำหนักโมเลกุลตั้งแต่ 1,000 ขึ้นไปจะมีสถานะเป็นของแข็งคล้ายขี้ผึ้ง
🔍 ข้ออื่นผิดเพราะอะไร:
• ข้อ ข.: จำนวนโมโนเมอร์ของ ethylene oxide คำนวณได้จากน้ำหนักโมเลกุลหารด้วย 44 ซึ่ง PEG 400 จะมีจำนวนโมโนเมอร์ประมาณ 8-10 หน่วย ไม่ใช่ 400
• ข้อ ค.: ค่าความหนืดไม่ได้แทนด้วยตัวเลขชื่อสารโดยตรง แม้ความหนืดจะแปรผันตามน้ำหนักโมเลกุลก็ตาม
• ข้อ ง.: จุดหลอมเหลวของ PEG 400 อยู่ที่ประมาณ 4-8 องศาเซลเซียส ไม่ใช่ 400
• ข้อ จ.: ตัวเลขดังกล่าวเป็นชื่อมาตรฐานทางเคมีตามเภสัชตำรับ ไม่ได้ระบุความเข้มข้นของสารละลาย</t>
        </is>
      </c>
      <c r="L125" s="186" t="n"/>
      <c r="M125" s="186" t="inlineStr">
        <is>
          <t>Preformulation &amp; GMP</t>
        </is>
      </c>
      <c r="N125" s="186" t="inlineStr">
        <is>
          <t>Excipients classification</t>
        </is>
      </c>
      <c r="O125" s="185" t="inlineStr">
        <is>
          <t>Product</t>
        </is>
      </c>
      <c r="P125" s="186" t="inlineStr">
        <is>
          <t>[SOURCE: ข้อสอบจริง PLE CC1 (Product) ปี 2566 Day 2 ข้อ 100]</t>
        </is>
      </c>
      <c r="Q125" s="185" t="inlineStr">
        <is>
          <t>ข้อสอบจริง</t>
        </is>
      </c>
      <c r="R125" s="185" t="inlineStr">
        <is>
          <t>2566</t>
        </is>
      </c>
      <c r="S125" s="185" t="n"/>
    </row>
    <row r="126" ht="24" customHeight="1" s="49">
      <c r="A126" s="185" t="n">
        <v>124</v>
      </c>
      <c r="B126" s="186" t="n"/>
      <c r="C126" s="186" t="inlineStr">
        <is>
          <t>ข้อใดกล่าวไม่ถูกต้องเกี่ยวกับปรากฏการณ์การมีหลายรูปผลึก (Polymorphism) ของตัวยาสำคัญ</t>
        </is>
      </c>
      <c r="D126" s="186" t="n"/>
      <c r="E126" s="186" t="inlineStr">
        <is>
          <t>Polymorphs แต่ละรูปมีโครงสร้างผลึกภายในแตกต่างกันทำให้มีจุดหลอมเหลวและอัตราการละลายต่างกัน</t>
        </is>
      </c>
      <c r="F126" s="186" t="inlineStr">
        <is>
          <t>รูปผลึกที่เสถียร (Stable crystalline form) มีจุดหลอมเหลวต่ำกว่ารูปอสัณฐาน (Amorphous form)</t>
        </is>
      </c>
      <c r="G126" s="186" t="inlineStr">
        <is>
          <t>Amorphous form ละลายน้ำได้เร็วกว่าและมีความสามารถในการละลายสูงกว่า Stable crystalline form</t>
        </is>
      </c>
      <c r="H126" s="186" t="inlineStr">
        <is>
          <t>Metastable form มีระดับพลังงานอิสระสูงกว่า Stable form จึงสามารถเปลี่ยนรูปผลึกกลับไปเป็น Stable form ได้ตามเวลา</t>
        </is>
      </c>
      <c r="I126" s="186" t="inlineStr">
        <is>
          <t>การเปลี่ยนรูปผลึกของตัวยาในระหว่างการเก็บรักษาสามารถส่งผลกระทบต่อชีวประสิทธิผล (Bioavailability) ของยาได้</t>
        </is>
      </c>
      <c r="J126" s="185" t="inlineStr">
        <is>
          <t>2</t>
        </is>
      </c>
      <c r="K126" s="186" t="inlineStr">
        <is>
          <t>✅ คำตอบที่ถูกต้อง: ข้อ ข. รูปผลึกที่เสถียร (Stable crystalline form) มีจุดหลอมเหลวต่ำกว่ารูปอสัณฐาน (Amorphous form)
🎯 ทำไมข้อนี้ถึงถูก:
🎯 ทำไมข้อนี้ถึงถูก: ตามหลักการของเคมีฟิสิกส์และเภสัชกรรม รูปผลึกที่เสถียร (Stable crystalline form) จะมีโครงสร้างผลึกที่จัดเรียงตัวอย่างเป็นระเบียบแน่นหนาและมีพลังงานโครงผลึก (lattice energy) สูง ทำให้มีจุดหลอมเหลว (Melting point) สูงกว่า และละลายน้ำได้ยากกว่ารูปอสัณฐาน (Amorphous form) ซึ่งไม่มีโครงสร้างผลึกที่แน่นอนและมีพลังงานภายในสูงกว่า ข้อความที่ระบุว่ารูปผลึกมีจุดหลอมเหลวต่ำกว่าจึงผิด
🔍 ข้ออื่นผิดเพราะอะไร:
• ข้อ ก.: เป็นข้อความที่ถูกต้อง สารที่มีหลาย polymorphs จะมีการจัดเรียงโมเลกุลใน lattice ต่างกัน ทำให้มีคุณสมบัติทางเคมีฟิสิกส์ เช่น จุดหลอมเหลวและการละลายต่างกัน
• ข้อ ค.: เป็นข้อความที่ถูกต้อง รูป Amorphous มีพลังงานอิสระสูงกว่าและไม่มี lattice energy ที่ต้องเอาชนะ จึงละลายน้ำได้ง่ายและเร็วกว่า
• ข้อ ง.: เป็นข้อความที่ถูกต้อง Metastable polymorph มีแนวโน้มที่จะเปลี่ยนรูปผลึกไปสู่ Stable polymorph ที่มีระดับพลังงานต่ำสุดตามหลักอุณหพลศาสตร์
• ข้อ จ.: เป็นข้อความที่ถูกต้อง หากยาเปลี่ยนจาก Amorphous/Metastable ไปเป็น Stable form อัตราการละลายจะลดลงอย่างมาก ส่งผลให้ Bioavailability ลดลง</t>
        </is>
      </c>
      <c r="L126" s="186" t="n"/>
      <c r="M126" s="186" t="inlineStr">
        <is>
          <t>Preformulation &amp; GMP</t>
        </is>
      </c>
      <c r="N126" s="186" t="inlineStr">
        <is>
          <t>Stability testing</t>
        </is>
      </c>
      <c r="O126" s="185" t="inlineStr">
        <is>
          <t>Product</t>
        </is>
      </c>
      <c r="P126" s="186" t="inlineStr">
        <is>
          <t>[SOURCE: ข้อสอบจริง PLE CC1 (Product) ปี 2566 Day 2 ข้อ 101] [RECONSTRUCTED: ปรับแต่งและเติมเต็มบริบทโจทย์เพื่อความสมบูรณ์]</t>
        </is>
      </c>
      <c r="Q126" s="185" t="inlineStr">
        <is>
          <t>ข้อสอบจริง</t>
        </is>
      </c>
      <c r="R126" s="185" t="inlineStr">
        <is>
          <t>2566</t>
        </is>
      </c>
      <c r="S126" s="185" t="n"/>
    </row>
    <row r="127">
      <c r="A127" s="185" t="n">
        <v>125</v>
      </c>
      <c r="B127" s="186" t="n"/>
      <c r="C127" s="186" t="inlineStr">
        <is>
          <t>ในสูตรตำรับไฮโดรเจลที่ใช้ Carbopol 940 สาร Triethanolamine ทำหน้าที่สำคัญใดในตำรับ</t>
        </is>
      </c>
      <c r="D127" s="186" t="n"/>
      <c r="E127" s="186" t="inlineStr">
        <is>
          <t>Neutralize carbopol เพื่อปรับค่า pH ให้เกิดโครงสร้างเจล</t>
        </is>
      </c>
      <c r="F127" s="186" t="inlineStr">
        <is>
          <t>Protect capsaicinoid จากการเกิดปฏิกิริยาออกซิเดชัน</t>
        </is>
      </c>
      <c r="G127" s="186" t="inlineStr">
        <is>
          <t>Preservative ป้องกันการเจริญเติบโตของเชื้อจุลินทรีย์</t>
        </is>
      </c>
      <c r="H127" s="186" t="inlineStr">
        <is>
          <t>Chelating agent ช่วยดักจับไอออนโลหะหนัก</t>
        </is>
      </c>
      <c r="I127" s="186" t="inlineStr">
        <is>
          <t>Penetration enhancer เพิ่มการดูดซึมผ่านชั้นผิวหนัง</t>
        </is>
      </c>
      <c r="J127" s="185" t="inlineStr">
        <is>
          <t>1</t>
        </is>
      </c>
      <c r="K127" s="186" t="inlineStr">
        <is>
          <t>✅ คำตอบที่ถูกต้อง: ข้อ ก. Neutralize carbopol เพื่อปรับค่า pH ให้เกิดโครงสร้างเจล
🎯 ทำไมข้อนี้ถึงถูก:
🎯 ทำไมข้อนี้ถึงถูก: Carbopol เป็น polyacrylic acid polymer ที่สายโมเลกุลจะคลายตัวและเชื่อมขวางเกิดเป็นโครงสร้างเจลที่มีความหนืดสูงที่ pH 6-11 จึงต้องใช้ด่างอย่าง Triethanolamine เป็น neutralizing agent เพื่อปรับเพิ่ม pH ให้เกิดเจล
🔍 ข้ออื่นผิดเพราะอะไร:
• ข้อ ข.: การปกป้อง capsaicinoid หรือตัวยาจากการสลายตัวต้องใช้ antioxidant เช่น BHT หรือ BHA ไม่ใช่หน้าที่หลักของ Triethanolamine
• ข้อ ค.: Preservative ในตำรับยาน้ำและกึ่งแข็งมักใช้ parabens หรือ benzyl alcohol ไม่ใช่ Triethanolamine
• ข้อ ง.: Chelating agent ที่นิยมใช้ดักจับโลหะหนักคือ Disodium edetate (EDTA)
• ข้อ จ.: สารช่วยเพิ่มการซึมผ่านผิวหนังที่พบบ่อยได้แก่ propylene glycol, oleic acid หรือ ethanol</t>
        </is>
      </c>
      <c r="L127" s="186" t="n"/>
      <c r="M127" s="186" t="inlineStr">
        <is>
          <t>Preformulation &amp; GMP</t>
        </is>
      </c>
      <c r="N127" s="186" t="inlineStr">
        <is>
          <t>Excipients classification</t>
        </is>
      </c>
      <c r="O127" s="185" t="inlineStr">
        <is>
          <t>Product</t>
        </is>
      </c>
      <c r="P127" s="186" t="inlineStr">
        <is>
          <t>[SOURCE: ข้อสอบจริง PLE CC1 (Product) ปี 2565 ข้อ 2]</t>
        </is>
      </c>
      <c r="Q127" s="185" t="inlineStr">
        <is>
          <t>ข้อสอบจริง</t>
        </is>
      </c>
      <c r="R127" s="185" t="inlineStr">
        <is>
          <t>2565</t>
        </is>
      </c>
      <c r="S127" s="185" t="n"/>
    </row>
    <row r="128">
      <c r="A128" s="185" t="n">
        <v>126</v>
      </c>
      <c r="B128" s="186" t="n"/>
      <c r="C128" s="186" t="inlineStr">
        <is>
          <t>ในสูตรตำรับยาเม็ด Methimazole (MMI) ประกอบด้วย MMI, Lactose monohydrate, Magnesium stearate, Corn starch และ Talc สาร Talc ทำหน้าที่สำคัญใดในตำรับ</t>
        </is>
      </c>
      <c r="D128" s="186" t="n"/>
      <c r="E128" s="186" t="inlineStr">
        <is>
          <t>Diluent</t>
        </is>
      </c>
      <c r="F128" s="186" t="inlineStr">
        <is>
          <t>Disintegrant</t>
        </is>
      </c>
      <c r="G128" s="186" t="inlineStr">
        <is>
          <t>Glidant</t>
        </is>
      </c>
      <c r="H128" s="186" t="inlineStr">
        <is>
          <t>Preservative</t>
        </is>
      </c>
      <c r="I128" s="186" t="inlineStr">
        <is>
          <t>Chelating agent</t>
        </is>
      </c>
      <c r="J128" s="185" t="inlineStr">
        <is>
          <t>3</t>
        </is>
      </c>
      <c r="K128" s="186" t="inlineStr">
        <is>
          <t>✅ คำตอบที่ถูกต้อง: ข้อ ค. Glidant
🎯 ทำไมข้อนี้ถึงถูก:
🎯 ทำไมข้อนี้ถึงถูก: Talc ทำหน้าที่เป็น Glidant (สารช่วยการไหล) ช่วยลดแรงเสียดทานระหว่างอนุภาคแกรนูล ทำให้ผงยาไหลลงสู่เบ้าตอกยา (die cavity) ได้อย่างสม่ำเสมอและป้องกันน้ำหนักเม็ดยาแปรปรวน
🔍 ข้ออื่นผิดเพราะอะไร:
• ข้อ ก.: Diluent (สารเพิ่มปริมาณ) ในตำรับนี้คือ Lactose monohydrate
• ข้อ ข.: Disintegrant (สารช่วยแตกตัว) ในตำรับนี้คือ Corn starch
• ข้อ ง.: Preservative (สารกันเสีย) ไม่นิยมใส่ในตำรับยาเม็ดชนิดแห้ง
• ข้อ จ.: Chelating agent คือสารดักจับโลหะ เช่น Disodium EDTA ไม่ใช่หน้าที่ของ Talc</t>
        </is>
      </c>
      <c r="L128" s="186" t="n"/>
      <c r="M128" s="186" t="inlineStr">
        <is>
          <t>Preformulation &amp; GMP</t>
        </is>
      </c>
      <c r="N128" s="186" t="inlineStr">
        <is>
          <t>Excipients classification</t>
        </is>
      </c>
      <c r="O128" s="185" t="inlineStr">
        <is>
          <t>Product</t>
        </is>
      </c>
      <c r="P128" s="186" t="inlineStr">
        <is>
          <t>[SOURCE: ข้อสอบจริง PLE CC1 (Product) ปี 2565 ข้อ 5]</t>
        </is>
      </c>
      <c r="Q128" s="185" t="inlineStr">
        <is>
          <t>ข้อสอบจริง</t>
        </is>
      </c>
      <c r="R128" s="185" t="inlineStr">
        <is>
          <t>2565</t>
        </is>
      </c>
      <c r="S128" s="185" t="n"/>
    </row>
    <row r="129">
      <c r="A129" s="185" t="n">
        <v>127</v>
      </c>
      <c r="B129" s="186" t="n"/>
      <c r="C129" s="186" t="inlineStr">
        <is>
          <t>ในสูตรตำรับยาพ่นจมูก Mometasone furoate 0.05% nasal spray การเติมสารผสมระหว่าง Citric acid monohydrate และ Sodium citrate มีวัตถุประสงค์หลักเพื่อสิ่งใด</t>
        </is>
      </c>
      <c r="D129" s="186" t="n"/>
      <c r="E129" s="186" t="inlineStr">
        <is>
          <t>Preservative</t>
        </is>
      </c>
      <c r="F129" s="186" t="inlineStr">
        <is>
          <t>Buffering agent</t>
        </is>
      </c>
      <c r="G129" s="186" t="inlineStr">
        <is>
          <t>Antioxidant</t>
        </is>
      </c>
      <c r="H129" s="186" t="inlineStr">
        <is>
          <t>Solubilizer</t>
        </is>
      </c>
      <c r="I129" s="186" t="inlineStr">
        <is>
          <t>Tonicity-adjusting agent</t>
        </is>
      </c>
      <c r="J129" s="185" t="inlineStr">
        <is>
          <t>2</t>
        </is>
      </c>
      <c r="K129" s="186" t="inlineStr">
        <is>
          <t>✅ คำตอบที่ถูกต้อง: ข้อ ข. Buffering agent
🎯 ทำไมข้อนี้ถึงถูก:
🎯 ทำไมข้อนี้ถึงถูก: Citric acid (กรดอ่อน) และ Sodium citrate (เกลือของกรดอ่อน) ทำหน้าที่ร่วมกันเป็น Buffering agent เพื่อควบคุมความเป็นกรด-ด่างของตำรับยาพ่นจมูกให้อยู่ในช่วง pH 4.0-5.0 ซึ่งเป็นช่วงที่ตัวยา mometasone มีความคงตัวสูงสุดและไม่ระคายเคืองเยื่อบุโพรงจมูก
🔍 ข้ออื่นผิดเพราะอะไร:
• ข้อ ก.: Preservative ในตำรับยานี้คือ Benzalkonium chloride หรือ Phenylethyl alcohol
• ข้อ ค.: สารต้านออกซิเดชัน (Antioxidant) ทั่วไปได้แก่ Sodium metabisulfite, BHT หรือ Ascorbic acid
• ข้อ ง.: Solubilizer หรือสารช่วยเพิ่มการละลายได้แก่ Polysorbate 80 หรือ Cyclodextrins
• ข้อ จ.: สารปรับความดันออสโมติก (Tonicity-adjusting agent) นิยมใช้ Sodium chloride หรือ Glycerin</t>
        </is>
      </c>
      <c r="L129" s="186" t="n"/>
      <c r="M129" s="186" t="inlineStr">
        <is>
          <t>Preformulation &amp; GMP</t>
        </is>
      </c>
      <c r="N129" s="186" t="inlineStr">
        <is>
          <t>Excipients classification</t>
        </is>
      </c>
      <c r="O129" s="185" t="inlineStr">
        <is>
          <t>Product</t>
        </is>
      </c>
      <c r="P129" s="186" t="inlineStr">
        <is>
          <t>[SOURCE: ข้อสอบจริง PLE CC1 (Product) ปี 2565 ข้อ 8]</t>
        </is>
      </c>
      <c r="Q129" s="185" t="inlineStr">
        <is>
          <t>ข้อสอบจริง</t>
        </is>
      </c>
      <c r="R129" s="185" t="inlineStr">
        <is>
          <t>2565</t>
        </is>
      </c>
      <c r="S129" s="185" t="n"/>
    </row>
    <row r="130">
      <c r="A130" s="185" t="n">
        <v>128</v>
      </c>
      <c r="B130" s="186" t="n"/>
      <c r="C130" s="186" t="inlineStr">
        <is>
          <t>ขั้นตอนสุดท้ายที่กฎหมายและมาตรฐาน GMP กำหนดสำหรับการตรวจรับรองรุ่นการผลิต (Lot release / Batch certification) ของผลิตภัณฑ์ชีววัตถุความเสี่ยงสูง เช่น วัคซีน ก่อนจะสามารถปล่อยออกสู่ท้องตลาดได้คือขั้นตอนใด</t>
        </is>
      </c>
      <c r="D130" s="186" t="n"/>
      <c r="E130" s="186" t="inlineStr">
        <is>
          <t>ไม่ต้องมีการตรวจสอบใดๆ เพิ่มเติมหากได้รับหนังสือสำคัญการขึ้นทะเบียนตำรับยาแล้ว</t>
        </is>
      </c>
      <c r="F130" s="186" t="inlineStr">
        <is>
          <t>ผ่านการตรวจสอบและปล่อยผ่านโดยฝ่ายประกันคุณภาพ (QA) ของโรงงานผู้ผลิตเท่านั้น</t>
        </is>
      </c>
      <c r="G130" s="186" t="inlineStr">
        <is>
          <t>ต้องผ่านการตรวจปล่อยรุ่นการผลิตโดยกรมควบคุมโรค</t>
        </is>
      </c>
      <c r="H130" s="186" t="inlineStr">
        <is>
          <t>ต้องผ่านการตรวจรับรองรุ่นการผลิตโดยสำนักงานคณะกรรมการอาหารและยา (อย.) เพียงฝ่ายเดียว</t>
        </is>
      </c>
      <c r="I130" s="186" t="inlineStr">
        <is>
          <t>ต้องผ่านการตรวจสอบและรับรองรุ่นการผลิตชีววัตถุโดยสถาบันชีววัตถุ กรมวิทยาศาสตร์การแพทย์</t>
        </is>
      </c>
      <c r="J130" s="185" t="inlineStr">
        <is>
          <t>5</t>
        </is>
      </c>
      <c r="K130" s="186" t="inlineStr">
        <is>
          <t>✅ คำตอบที่ถูกต้อง: ข้อ จ. ต้องผ่านการตรวจสอบและรับรองรุ่นการผลิตชีววัตถุโดยสถาบันชีววัตถุ กรมวิทยาศาสตร์การแพทย์
🎯 ทำไมข้อนี้ถึงถูก:
🎯 ทำไมข้อนี้ถึงถูก: วัคซีนเป็นชีววัตถุที่มีความเสี่ยงสูง (High-risk biological product) ตามกฎหมายการควบคุมรุ่นการผลิตชีววัตถุ (Lot release) จะต้องส่งตัวอย่างและเอกสารการผลิตให้สถาบันชีววัตถุ กรมวิทยาศาสตร์การแพทย์ (DMSc) ทำการตรวจวิเคราะห์ทางห้องปฏิบัติการและออกหนังสือรับรองรุ่นการผลิตก่อนจำหน่ายทุกรุ่น
🔍 ข้ออื่นผิดเพราะอะไร:
• ข้อ ก.: การขึ้นทะเบียนตำรับยาเป็นเพียงการอนุญาตสูตรตำรับ แต่การผลิตจริงแต่ละรุ่นต้องผ่านการตรวจ lot release ทุกครั้ง
• ข้อ ข.: ฝ่าย QA ของผู้ผลิตต้องตรวจปล่อยขั้นต้น แต่สำหรับชีววัตถุควบคุมพิเศษจะต้องผ่านการตรวจรับรองจากหน่วยงานควบคุมภาครัฐ (NCL) อีกชั้นหนึ่งเสมอ
• ข้อ ค.: กรมควบคุมโรคทำหน้าที่จัดซื้อ จัดสรร และกระจายวัคซีนตามแผนงานสร้างเสริมภูมิคุ้มกันโรค ไม่ได้ทำหน้าที่ตรวจวิเคราะห์รับรองมาตรฐานทางห้องปฏิบัติการ
• ข้อ ง.: อย. ทำหน้าที่กำกับดูแลกฎระเบียบและทะเบียนยา แต่หน่วยงานห้องปฏิบัติการอ้างอิงแห่งชาติที่ตรวจวิเคราะห์และออกใบรับรองชีววัตถุคือกรมวิทยาศาสตร์การแพทย์</t>
        </is>
      </c>
      <c r="L130" s="186" t="n"/>
      <c r="M130" s="186" t="inlineStr">
        <is>
          <t>Preformulation &amp; GMP</t>
        </is>
      </c>
      <c r="N130" s="186" t="inlineStr">
        <is>
          <t>Good Manufacturing Practice</t>
        </is>
      </c>
      <c r="O130" s="185" t="inlineStr">
        <is>
          <t>Product</t>
        </is>
      </c>
      <c r="P130" s="186" t="inlineStr">
        <is>
          <t>[SOURCE: ข้อสอบจริง PLE CC1 (Product) ปี 2565 ข้อ 13]</t>
        </is>
      </c>
      <c r="Q130" s="185" t="inlineStr">
        <is>
          <t>ข้อสอบจริง</t>
        </is>
      </c>
      <c r="R130" s="185" t="inlineStr">
        <is>
          <t>2565</t>
        </is>
      </c>
      <c r="S130" s="185" t="n"/>
    </row>
    <row r="131">
      <c r="A131" s="185" t="n">
        <v>129</v>
      </c>
      <c r="B131" s="186" t="n"/>
      <c r="C131" s="186" t="inlineStr">
        <is>
          <t>พอลิเมอร์ชนิดใดต่อไปนี้มีคุณสมบัติโดดเด่นในการเป็น Thermosensitive hydrogel ซึ่งมีสภาวะเป็นของเหลว (sol) ที่อุณหภูมิห้องหรือที่อุณหภูมิต่ำ แต่จะเกิดการรวมตัวเปลี่ยนเป็นเจลหนืด (gel) เมื่อสัมผัสกับอุณหภูมิของร่างกาย (Reverse thermal gelation)</t>
        </is>
      </c>
      <c r="D131" s="186" t="n"/>
      <c r="E131" s="186" t="inlineStr">
        <is>
          <t>Carbomer (Carbopol 934)</t>
        </is>
      </c>
      <c r="F131" s="186" t="inlineStr">
        <is>
          <t>Poloxamer (Pluronic F-127)</t>
        </is>
      </c>
      <c r="G131" s="186" t="inlineStr">
        <is>
          <t>Hydroxyethyl cellulose (HEC)</t>
        </is>
      </c>
      <c r="H131" s="186" t="inlineStr">
        <is>
          <t>Polyvinyl chloride (PVC)</t>
        </is>
      </c>
      <c r="I131" s="186" t="inlineStr">
        <is>
          <t>Sodium carboxymethylcellulose (Na-CMC)</t>
        </is>
      </c>
      <c r="J131" s="185" t="inlineStr">
        <is>
          <t>2</t>
        </is>
      </c>
      <c r="K131" s="186" t="inlineStr">
        <is>
          <t>✅ คำตอบที่ถูกต้อง: ข้อ ข. Poloxamer (Pluronic F-127)
🎯 ทำไมข้อนี้ถึงถูก:
🎯 ทำไมข้อนี้ถึงถูก: Poloxamer (โดยเฉพาะ Poloxamer 407 หรือ Pluronic F-127) เป็น triblock copolymer ชนิด PEO-PPO-PEO ที่มีคุณสมบัติ Reverse thermal gelation โดยที่อุณหภูมิต่ำโมเลกุลจะละลายน้ำได้ดีเป็น sol แต่เมื่ออุณหภูมิสูงขึ้นถึงอุณหภูมิร่างกาย (37 องศาเซลเซียส) สาย PPO จะสูญเสียชั้น hydration และเกิด micellization รวมตัวกันเป็นร่างแหเจลหนืด
🔍 ข้ออื่นผิดเพราะอะไร:
• ข้อ ก.: Carbomer ต้องการการปรับความเป็นด่าง (neutralization) เพื่อเกิดเจล ไม่ได้ขึ้นกับอุณหภูมิร่างกาย
• ข้อ ค.: Hydroxyethyl cellulose ละลายน้ำให้สารละลายหนืดปกติ ความหนืดจะลดลงเมื่ออุณหภูมิสูงขึ้น
• ข้อ ง.: Polyvinyl chloride เป็นพลาสติกที่ไม่ละลายน้ำ นิยมใช้ผลิตถุงน้ำเกลือและท่อส่งยา
• ข้อ จ.: Sodium carboxymethylcellulose เป็น anionic polymer ให้ความหนืดทั่วไป ไม่แสดงคุณสมบัติ reverse thermal gelation</t>
        </is>
      </c>
      <c r="L131" s="186" t="n"/>
      <c r="M131" s="186" t="inlineStr">
        <is>
          <t>Preformulation &amp; GMP</t>
        </is>
      </c>
      <c r="N131" s="186" t="inlineStr">
        <is>
          <t>Excipients classification</t>
        </is>
      </c>
      <c r="O131" s="185" t="inlineStr">
        <is>
          <t>Product</t>
        </is>
      </c>
      <c r="P131" s="186" t="inlineStr">
        <is>
          <t>[SOURCE: ข้อสอบจริง PLE CC1 (Product) ปี 2565 ข้อ 25]</t>
        </is>
      </c>
      <c r="Q131" s="185" t="inlineStr">
        <is>
          <t>ข้อสอบจริง</t>
        </is>
      </c>
      <c r="R131" s="185" t="inlineStr">
        <is>
          <t>2565</t>
        </is>
      </c>
      <c r="S131" s="185" t="n"/>
    </row>
    <row r="132">
      <c r="A132" s="185" t="n">
        <v>130</v>
      </c>
      <c r="B132" s="186" t="n"/>
      <c r="C132" s="186" t="inlineStr">
        <is>
          <t>ในการควบคุมคุณภาพเภสัชภัณฑ์ตามมาตรฐานสากล (ICH Q3A/B และ USP &lt;1086&gt;) การทดสอบสิ่งเจือปนและสารสลายตัว (Impurities and Degradation products) มีวัตถุประสงค์หลักเพื่อสิ่งใด</t>
        </is>
      </c>
      <c r="D132" s="186" t="n"/>
      <c r="E132" s="186" t="inlineStr">
        <is>
          <t>เพื่อประเมินความคงตัวและความปลอดภัยของยา โดยควบคุมสารสลายตัวไม่ให้เกินเกณฑ์กำหนดที่อาจก่อความเป็นพิษ</t>
        </is>
      </c>
      <c r="F132" s="186" t="inlineStr">
        <is>
          <t>เพื่อเพิ่มอัตราการละลายและการดูดซึมของตัวยาสำคัญเข้าสู่กระแสเลือด</t>
        </is>
      </c>
      <c r="G132" s="186" t="inlineStr">
        <is>
          <t>เพื่อควบคุมความหนืดและลักษณะทางกายภาพภายนอกของรูปแบบยา</t>
        </is>
      </c>
      <c r="H132" s="186" t="inlineStr">
        <is>
          <t>เพื่อทดแทนการวิเคราะห์หาปริมาณสารสำคัญ (Assay) ของผลิตภัณฑ์สำเร็จรูป</t>
        </is>
      </c>
      <c r="I132" s="186" t="inlineStr">
        <is>
          <t>เพื่อตรวจสอบการปนเปื้อนของเชื้อจุลินทรีย์ก่อโรคในกระบวนการผลิต</t>
        </is>
      </c>
      <c r="J132" s="185" t="inlineStr">
        <is>
          <t>1</t>
        </is>
      </c>
      <c r="K132" s="186" t="inlineStr">
        <is>
          <t>✅ คำตอบที่ถูกต้อง: ข้อ ก. เพื่อประเมินความคงตัวและความปลอดภัยของยา โดยควบคุมสารสลายตัวไม่ให้เกินเกณฑ์กำหนดที่อาจก่อความเป็นพิษ
🎯 ทำไมข้อนี้ถึงถูก:
🎯 ทำไมข้อนี้ถึงถูก: การทดสอบสิ่งเจือปน (Impurities testing) มุ่งเน้นการตรวจวัดสารอินทรีย์แปลกปลอม สารตั้งต้นสังเคราะห์ที่หลงเหลือ และสารสลายตัวที่เกิดขึ้นระหว่างการเก็บรักษา เพื่อควบคุมปริมาณไม่ให้เกินเกณฑ์ Qualification threshold ตามแนวทาง ICH เพื่อรับรองความปลอดภัยและคุณภาพของยาตลอดอายุการใช้งาน
🔍 ข้ออื่นผิดเพราะอะไร:
• ข้อ ข.: การเพิ่มการละลายและการดูดซึมยาเป็นเป้าหมายของการออกแบบสูตรตำรับ (formulation development) ไม่ใช่เป้าหมายของการทดสอบสิ่งเจือปน
• ข้อ ค.: การควบคุมความหนืดและลักษณะกายภาพประเมินจาก Viscosity และ Description
• ข้อ ง.: การทดสอบ Impurities ไม่สามารถทดแทน Assay ได้ ทั้งสองหัวข้อเป็นการทดสอบที่ต้องทำควบคู่กันตามเกณฑ์ Universal tests
• ข้อ จ.: การตรวจสอบจุลินทรีย์จะประเมินผ่าน Microbial enumeration test และ Test for specified microorganisms ไม่ใช่การทดสอบสิ่งเจือปนทางเคมี</t>
        </is>
      </c>
      <c r="L132" s="186" t="inlineStr">
        <is>
          <t>cc1_product/image12.png</t>
        </is>
      </c>
      <c r="M132" s="186" t="inlineStr">
        <is>
          <t>Preformulation &amp; GMP</t>
        </is>
      </c>
      <c r="N132" s="186" t="inlineStr">
        <is>
          <t>Stability testing</t>
        </is>
      </c>
      <c r="O132" s="185" t="inlineStr">
        <is>
          <t>Product</t>
        </is>
      </c>
      <c r="P132" s="186" t="inlineStr">
        <is>
          <t>[SOURCE: ข้อสอบจริง PLE CC1 (Product) ปี 2565 ข้อ 29] [RECONSTRUCTED: ปรับแต่งและเติมเต็มบริบทโจทย์เพื่อความสมบูรณ์ จากคำสำคัญ Impurities ในข้อสอบจำ]</t>
        </is>
      </c>
      <c r="Q132" s="185" t="inlineStr">
        <is>
          <t>ข้อสอบจริง</t>
        </is>
      </c>
      <c r="R132" s="185" t="inlineStr">
        <is>
          <t>2565</t>
        </is>
      </c>
      <c r="S132" s="185" t="n"/>
    </row>
    <row r="133">
      <c r="A133" s="185" t="n">
        <v>131</v>
      </c>
      <c r="B133" s="186" t="n"/>
      <c r="C133" s="186" t="inlineStr">
        <is>
          <t>จากกราฟความสัมพันธ์ระหว่างค่าคงที่อัตราการสลายตัวของยาในรูป log k กับค่า pH ของสารละลาย (pH-rate profile) ข้อใดต่อไปนี้กล่าวถูกต้อง</t>
        </is>
      </c>
      <c r="D133" s="186" t="inlineStr">
        <is>
          <t>cc1_product/image24.png</t>
        </is>
      </c>
      <c r="E133" s="186" t="inlineStr">
        <is>
          <t>กราฟนี้แสดงความสัมพันธ์ของความสามารถในการละลาย (Solubility) กับ pH</t>
        </is>
      </c>
      <c r="F133" s="186" t="inlineStr">
        <is>
          <t>ปฏิกิริยาการสลายตัวของยานี้เป็นปฏิกิริยาอันดับศูนย์ (Zero-order reaction) ในทุกช่วง pH</t>
        </is>
      </c>
      <c r="G133" s="186" t="inlineStr">
        <is>
          <t>ที่ pH เท่ากับ 4.0 ตัวยามีอัตราการสลายตัวสูงสุดและไม่คงตัวที่สุด</t>
        </is>
      </c>
      <c r="H133" s="186" t="inlineStr">
        <is>
          <t>ในช่วงที่ pH มากกว่า 4.0 อัตราการสลายตัวของยาถูกเร่งโดยด่าง (Base catalysis)</t>
        </is>
      </c>
      <c r="I133" s="186" t="inlineStr">
        <is>
          <t>ยานี้มีความคงตัวสูงสุดเมื่ออยู่ในสารละลายที่มีค่า pH เท่ากับ 1.0</t>
        </is>
      </c>
      <c r="J133" s="185" t="inlineStr">
        <is>
          <t>4</t>
        </is>
      </c>
      <c r="K133" s="186" t="inlineStr">
        <is>
          <t>✅ คำตอบที่ถูกต้อง: ข้อ ง. ในช่วงที่ pH มากกว่า 4.0 อัตราการสลายตัวของยาถูกเร่งโดยด่าง (Base catalysis)
🎯 ทำไมข้อนี้ถึงถูก:
🎯 ทำไมข้อนี้ถึงถูก: จากกราฟรูปตัว V ที่ pH 4.0 ค่า log k มีค่าต่ำสุด แสดงว่ายานี้มีความคงตัวสูงสุดที่ pH 4.0 และในช่วง pH ต่ำกว่า 4.0 ค่า log k จะสูงขึ้นเมื่อ pH ต่ำลง (Acid-catalyzed hydrolysis) ในขณะที่ช่วง pH มากกว่า 4.0 เมื่อ pH เพิ่มขึ้น ค่า log k จะเพิ่มขึ้น แสดงว่าการสลายตัวถูกเร่งปฏิกิริยาโดยด่าง (Base catalysis)
🔍 ข้ออื่นผิดเพราะอะไร:
• ข้อ ก.: แกน Y ของกราฟคือ log k (reaction rate constant) แสดงถึงอัตราการสลายตัวของยา ไม่ใช่ความสามารถในการละลาย
• ข้อ ข.: กราฟ pH-rate profile ไม่ได้บอกอันดับของปฏิกิริยา (Reaction order) ปฏิกิริยาไฮโดรไลซิสส่วนใหญ่มักเป็น pseudo-first order
• ข้อ ค.: ที่จุดต่ำสุดของกราฟ (pH 4.0) ค่า log k ต่ำสุด หมายถึงยาเกิดการสลายตัวช้าที่สุดและมีความคงตัวสูงที่สุด
• ข้อ จ.: ที่ pH 1.0 ค่า log k มีค่าสูงมาก แสดงว่าตัวยาถูกเร่งการสลายตัวด้วยกรดและมีความคงตัวต่ำ</t>
        </is>
      </c>
      <c r="L133" s="186" t="n"/>
      <c r="M133" s="186" t="inlineStr">
        <is>
          <t>Preformulation &amp; GMP</t>
        </is>
      </c>
      <c r="N133" s="186" t="inlineStr">
        <is>
          <t>Stability testing</t>
        </is>
      </c>
      <c r="O133" s="185" t="inlineStr">
        <is>
          <t>Product</t>
        </is>
      </c>
      <c r="P133" s="186" t="inlineStr">
        <is>
          <t>[SOURCE: ข้อสอบจริง PLE CC1 (Product) ปี 2565 ข้อ 50]</t>
        </is>
      </c>
      <c r="Q133" s="185" t="inlineStr">
        <is>
          <t>ข้อสอบจริง</t>
        </is>
      </c>
      <c r="R133" s="185" t="inlineStr">
        <is>
          <t>2565</t>
        </is>
      </c>
      <c r="S133" s="185" t="n"/>
    </row>
    <row r="134">
      <c r="A134" s="185" t="n">
        <v>132</v>
      </c>
      <c r="B134" s="186" t="n"/>
      <c r="C134" s="186" t="inlineStr">
        <is>
          <t>ในการบริหารจัดการระบบประกันคุณภาพ (Quality Assurance: QA) และเอกสารคุณภาพตามหลักเกณฑ์ GMP / ISO 9001 การเรียงลำดับชั้นความสำคัญของเอกสารคุณภาพจากระดับนโยบายสูงสุดลงสู่ระดับปฏิบัติการข้อใดถูกต้อง</t>
        </is>
      </c>
      <c r="D134" s="186" t="n"/>
      <c r="E134" s="186" t="inlineStr">
        <is>
          <t>Quality Policy / Quality Manual &gt; Organization Chart &gt; Standard Operating Procedures (SOP) &gt; Work Instructions &amp; Records</t>
        </is>
      </c>
      <c r="F134" s="186" t="inlineStr">
        <is>
          <t>Standard Operating Procedures (SOP) &gt; Quality Manual &gt; Quality Policy &gt; Batch Records</t>
        </is>
      </c>
      <c r="G134" s="186" t="inlineStr">
        <is>
          <t>Organization Chart &gt; Standard Operating Procedures (SOP) &gt; Quality Manual &gt; Quality Policy</t>
        </is>
      </c>
      <c r="H134" s="186" t="inlineStr">
        <is>
          <t>Work Instructions &gt; Quality Policy &gt; Organization Chart &gt; SOP</t>
        </is>
      </c>
      <c r="I134" s="186" t="inlineStr">
        <is>
          <t>Batch Manufacturing Record (BMR) &gt; Quality Manual &gt; SOP &gt; Policy</t>
        </is>
      </c>
      <c r="J134" s="185" t="inlineStr">
        <is>
          <t>1</t>
        </is>
      </c>
      <c r="K134" s="186" t="inlineStr">
        <is>
          <t>✅ คำตอบที่ถูกต้อง: ข้อ ก. Quality Policy / Quality Manual &gt; Organization Chart &gt; Standard Operating Procedures (SOP) &gt; Work Instructions &amp; Records
🎯 ทำไมข้อนี้ถึงถูก:
🎯 ทำไมข้อนี้ถึงถูก: โครงสร้างลำดับชั้นของเอกสารระบบคุณภาพ (Hierarchy of Quality Documents) เริ่มจากระดับที่ 1: นโยบายคุณภาพและคู่มือคุณภาพ (Quality Policy &amp; Quality Manual) ตามด้วยระดับที่ 2: ผังองค์กรและระเบียบปฏิบัติ (Organization Chart &amp; Procedures), ระดับที่ 3: วิธีปฏิบัติงานมาตรฐาน (SOPs) และระดับที่ 4: บันทึกการปฏิบัติงานและแบบฟอร์ม (Records &amp; Forms)
🔍 ข้ออื่นผิดเพราะอะไร:
• ข้อ ข.: SOP เป็นเอกสารระดับปฏิบัติการ ลำดับความสำคัญต้องอยู่ต่ำกว่านโยบายคุณภาพและคู่มือคุณภาพ
• ข้อ ค.: ผังองค์กรเป็นเอกสารประกอบระเบียบปฏิบัติ ต้องอยู่ภายใต้กรอบของนโยบายคุณภาพสูงสุด
• ข้อ ง.: Work Instructions เป็นเอกสารระดับล่างสุดที่ให้รายละเอียดเฉพาะงาน ไม่สามารถอยู่เหนือระดับนโยบายได้
• ข้อ จ.: Batch Manufacturing Record เป็นบันทึกหลักฐานการผลิต (Level 4 Records) ซึ่งอยู่ระดับฐานล่างสุดของพีระมิดเอกสารคุณภาพ</t>
        </is>
      </c>
      <c r="L134" s="186" t="n"/>
      <c r="M134" s="186" t="inlineStr">
        <is>
          <t>Preformulation &amp; GMP</t>
        </is>
      </c>
      <c r="N134" s="186" t="inlineStr">
        <is>
          <t>Good Manufacturing Practice</t>
        </is>
      </c>
      <c r="O134" s="185" t="inlineStr">
        <is>
          <t>Product</t>
        </is>
      </c>
      <c r="P134" s="186" t="inlineStr">
        <is>
          <t>[SOURCE: ข้อสอบจริง PLE CC1 (Product) ปี 2565 ข้อ 56]</t>
        </is>
      </c>
      <c r="Q134" s="185" t="inlineStr">
        <is>
          <t>ข้อสอบจริง</t>
        </is>
      </c>
      <c r="R134" s="185" t="inlineStr">
        <is>
          <t>2565</t>
        </is>
      </c>
      <c r="S134" s="185" t="n"/>
    </row>
    <row r="135">
      <c r="A135" s="185" t="n">
        <v>133</v>
      </c>
      <c r="B135" s="186" t="n"/>
      <c r="C135" s="186" t="inlineStr">
        <is>
          <t>สารพอลิเมอร์ชนิดใดนิยมนำมาใช้ขึ้นรูปเป็นโพรงหลุม (Cavity) ในแผงบรรจุยาชนิดบลิสเตอร์ (Blister pack) เพื่อให้มีประสิทธิภาพในการป้องกันการซึมผ่านของไอน้ำและความชื้นได้สูงที่สุด</t>
        </is>
      </c>
      <c r="D135" s="186" t="n"/>
      <c r="E135" s="186" t="inlineStr">
        <is>
          <t>Polyvinyl Chloride (PVC)</t>
        </is>
      </c>
      <c r="F135" s="186" t="inlineStr">
        <is>
          <t>Polypropylene (PP)</t>
        </is>
      </c>
      <c r="G135" s="186" t="inlineStr">
        <is>
          <t>Polyvinylidene Chloride (PVDC)</t>
        </is>
      </c>
      <c r="H135" s="186" t="inlineStr">
        <is>
          <t>Polyethylene (PE)</t>
        </is>
      </c>
      <c r="I135" s="186" t="inlineStr">
        <is>
          <t>Polychlorotrifluoroethylene (PCTFE)</t>
        </is>
      </c>
      <c r="J135" s="185" t="inlineStr">
        <is>
          <t>5</t>
        </is>
      </c>
      <c r="K135" s="186" t="inlineStr">
        <is>
          <t>✅ คำตอบที่ถูกต้อง: ข้อ จ. Polychlorotrifluoroethylene (PCTFE)
🎯 ทำไมข้อนี้ถึงถูก:
🎯 ทำไมข้อนี้ถึงถูก: Polychlorotrifluoroethylene (PCTFE หรือชื่อทางการค้า Aclar) มีอัตราการซึมผ่านของไอน้ำต่ำที่สุด (Lowest Water Vapor Transmission Rate; WVTR) เมื่อเทียบกับพอลิเมอร์ชนิดอื่น จึงจัดเป็นวัสดุป้องกันความชื้นเกรดพรีเมียมสูงสุดสำหรับการทำแผงฟิล์มบลิสเตอร์ของยาที่ไวต่อความชื้นสูง
🔍 ข้ออื่นผิดเพราะอะไร:
• ข้อ ก.: Polyvinyl Chloride (PVC) เป็นวัสดุขึ้นรูปง่ายและราคาประหยัดที่สุด แต่มีคุณสมบัติป้องกันไอน้ำและความชื้นได้ต่ำที่สุด
• ข้อ ข.: Polypropylene (PP) ทนความร้อนและป้องกันความชื้นได้ปานกลาง แต่มักขึ้นรูปด้วยความร้อนได้ยากและเปราะกว่าที่อุณหภูมิต่ำ
• ข้อ ค.: Polyvinylidene Chloride (PVDC) ใช้เคลือบบนแผ่นฟิล์ม PVC เพื่อเพิ่มคุณสมบัติกันความชื้นและแก๊สได้ดี แต่ยังมีค่า WVTR สูงกว่า PCTFE
• ข้อ ง.: Polyethylene (PE) นิยมใช้ทำขวดพลาสติกหรือชั้นประสานความร้อน (Sealing layer) ไม่นิยมนำมาเป่าขึ้นรูปเป็น Cavity ของแผงบลิสเตอร์เดี่ยว</t>
        </is>
      </c>
      <c r="L135" s="186" t="n"/>
      <c r="M135" s="186" t="inlineStr">
        <is>
          <t>Preformulation &amp; GMP</t>
        </is>
      </c>
      <c r="N135" s="186" t="inlineStr">
        <is>
          <t>Container &amp; Closure Systems</t>
        </is>
      </c>
      <c r="O135" s="185" t="inlineStr">
        <is>
          <t>Product</t>
        </is>
      </c>
      <c r="P135" s="186" t="inlineStr">
        <is>
          <t>[SOURCE: ข้อสอบจริง PLE CC1 (Product) ปี 2564 ข้อ 9]</t>
        </is>
      </c>
      <c r="Q135" s="185" t="inlineStr">
        <is>
          <t>ข้อสอบจริง</t>
        </is>
      </c>
      <c r="R135" s="185" t="inlineStr">
        <is>
          <t>2564</t>
        </is>
      </c>
      <c r="S135" s="185" t="n"/>
    </row>
    <row r="136">
      <c r="A136" s="185" t="n">
        <v>134</v>
      </c>
      <c r="B136" s="186" t="n"/>
      <c r="C136" s="186" t="inlineStr">
        <is>
          <t>วัตถุดิบผงยาจากบริษัทใดมีแนวโน้มที่จะดูดซับความชื้นและเกิดปฏิกิริยาการสลายตัวด้วยน้ำ (Hydrolysis) ได้รวดเร็วและง่ายที่สุดในระหว่างกระบวนการผลิตและการเก็บรักษา</t>
        </is>
      </c>
      <c r="D136" s="186" t="n"/>
      <c r="E136" s="186" t="inlineStr">
        <is>
          <t>บริษัท A ที่ผลิตผงยาขนาดอนุภาคเฉลี่ย 250 ไมครอน</t>
        </is>
      </c>
      <c r="F136" s="186" t="inlineStr">
        <is>
          <t>บริษัท B ที่ผลิตผงยาขนาดอนุภาคเฉลี่ย 150 ไมครอน</t>
        </is>
      </c>
      <c r="G136" s="186" t="inlineStr">
        <is>
          <t>บริษัท C ที่ผลิตผงยาขนาดอนุภาคเฉลี่ย 10 ไมครอน</t>
        </is>
      </c>
      <c r="H136" s="186" t="inlineStr">
        <is>
          <t>บริษัท D ที่ผลิตผงยาขนาดอนุภาคเฉลี่ย 500 ไมครอน</t>
        </is>
      </c>
      <c r="I136" s="186" t="inlineStr">
        <is>
          <t>บริษัท E ที่ผลิตผงยาขนาดอนุภาคเฉลี่ย 1000 ไมครอน</t>
        </is>
      </c>
      <c r="J136" s="185" t="inlineStr">
        <is>
          <t>3</t>
        </is>
      </c>
      <c r="K136" s="186" t="inlineStr">
        <is>
          <t>✅ คำตอบที่ถูกต้อง: ข้อ ค. บริษัท C ที่ผลิตผงยาขนาดอนุภาคเฉลี่ย 10 ไมครอน
🎯 ทำไมข้อนี้ถึงถูก:
🎯 ทำไมข้อนี้ถึงถูก: ตามหลักการทางเคมีกายภาพ ขนาดอนุภาคที่มีขนาดเล็กที่สุด (บริษัท C ขนาด 10 ไมครอน) จะมีพื้นที่ผิวจำเพาะต่อหน่วยน้ำหนัก (Specific surface area) สูงที่สุด ส่งผลให้มีพื้นที่สัมผัสกับไอน้ำในอากาศและเกิดปฏิกิริยา Hydrolysis บนผิวสัมผัสได้รวดเร็วที่สุดตามจลนศาสตร์เคมี
🔍 ข้ออื่นผิดเพราะอะไร:
• ข้อ ก.: ขนาดอนุภาค 250 ไมครอน มีพื้นที่ผิวจำเพาะน้อยกว่าขนาด 10 ไมครอนอย่างมาก จึงเกิดการสลายตัวช้ากว่า
• ข้อ ข.: ขนาดอนุภาค 150 ไมครอน แม้จะมีขนาดเล็กลงแต่พื้นที่ผิวสัมผัสยังคงน้อยกว่าผงไมโครไนซ์ขนาด 10 ไมครอน
• ข้อ ง.: ขนาดอนุภาค 500 ไมครอน มีพื้นที่ผิวสัมผัสความชื้นน้อยกว่า จึงเกิด Hydrolysis ช้ากว่า
• ข้อ จ.: ขนาดอนุภาค 1000 ไมครอน (ขนาดเม็ดหยาบ) มีพื้นที่ผิวจำเพาะต่ำที่สุดและมีความคงตัวต่อความชื้นสัมพัทธ์สูงที่สุดในกลุ่ม</t>
        </is>
      </c>
      <c r="L136" s="186" t="n"/>
      <c r="M136" s="186" t="inlineStr">
        <is>
          <t>Preformulation &amp; GMP</t>
        </is>
      </c>
      <c r="N136" s="186" t="inlineStr">
        <is>
          <t>Stability testing</t>
        </is>
      </c>
      <c r="O136" s="185" t="inlineStr">
        <is>
          <t>Product</t>
        </is>
      </c>
      <c r="P136" s="186" t="inlineStr">
        <is>
          <t>[SOURCE: ข้อสอบจริง PLE CC1 (Product) ปี 2564 ข้อ 13]</t>
        </is>
      </c>
      <c r="Q136" s="185" t="inlineStr">
        <is>
          <t>ข้อสอบจริง</t>
        </is>
      </c>
      <c r="R136" s="185" t="inlineStr">
        <is>
          <t>2564</t>
        </is>
      </c>
      <c r="S136" s="185" t="n"/>
    </row>
    <row r="137">
      <c r="A137" s="185" t="n">
        <v>135</v>
      </c>
      <c r="B137" s="186" t="n"/>
      <c r="C137" s="186" t="inlineStr">
        <is>
          <t>ข้อกำหนดมาตรฐานวัตถุดิบตัวยา Methimazole ตามเภสัชตำรับ USP ระบุว่า Methimazole contains not less than 98.0% and not more than 102.0% calculated on the dried basis ข้อความ on the dried basis สัมพันธ์กับการทดสอบในหัวข้อใดก่อนนำค่าไปคำนวณปริมาณตัวยาสำคัญ</t>
        </is>
      </c>
      <c r="D137" s="186" t="n"/>
      <c r="E137" s="186" t="inlineStr">
        <is>
          <t>Organic impurities</t>
        </is>
      </c>
      <c r="F137" s="186" t="inlineStr">
        <is>
          <t>Loss on drying</t>
        </is>
      </c>
      <c r="G137" s="186" t="inlineStr">
        <is>
          <t>Uniformity of dosage units</t>
        </is>
      </c>
      <c r="H137" s="186" t="inlineStr">
        <is>
          <t>Residue on ignition</t>
        </is>
      </c>
      <c r="I137" s="186" t="inlineStr">
        <is>
          <t>Dissolution</t>
        </is>
      </c>
      <c r="J137" s="185" t="inlineStr">
        <is>
          <t>2</t>
        </is>
      </c>
      <c r="K137" s="186" t="inlineStr">
        <is>
          <t>✅ คำตอบที่ถูกต้อง: ข้อ ข. Loss on drying
🎯 ทำไมข้อนี้ถึงถูก:
🎯 ทำไมข้อนี้ถึงถูก: คำว่า calculated on the dried basis ตามเภสัชตำรับหมายถึง การคำนวณหาเปอร์เซ็นต์ความแรงของตัวยาสำคัญโดยหักเปอร์เซ็นต์ของน้ำและสารระเหยที่สูญเสียไปจากการอบแห้งที่อุณหภูมิและเวลาที่กำหนดออกก่อน ซึ่งทำการตรวจวัดด้วยหัวข้อ Loss on Drying (LOD) ตาม USP บท 731
🔍 ข้ออื่นผิดเพราะอะไร:
• ข้อ ก.: Organic impurities เป็นการตรวจหาสารเจือปนอินทรีย์ที่อาจหลงเหลือจากการสังเคราะห์ตัวยา
• ข้อ ค.: Uniformity of dosage units เป็นหัวข้อการควบคุมคุณภาพของผลิตภัณฑ์ยาสำเร็จรูป (ยาเม็ดหรือแคปซูล) ไม่ใช่วัตถุดิบยาผง
• ข้อ ง.: Residue on ignition เป็นการตรวจหาสารเถ้าอนินทรีย์ที่ไม่ระเหยหลังการเผาที่อุณหภูมิสูง
• ข้อ จ.: Dissolution เป็นการทดสอบอัตราการละลายของผลิตภัณฑ์ยาสำเร็จรูป</t>
        </is>
      </c>
      <c r="L137" s="186" t="n"/>
      <c r="M137" s="186" t="inlineStr">
        <is>
          <t>Preformulation &amp; GMP</t>
        </is>
      </c>
      <c r="N137" s="186" t="inlineStr">
        <is>
          <t>Stability testing</t>
        </is>
      </c>
      <c r="O137" s="185" t="inlineStr">
        <is>
          <t>Product</t>
        </is>
      </c>
      <c r="P137" s="186" t="inlineStr">
        <is>
          <t>[SOURCE: ข้อสอบจริง PLE CC1 (Product) ปี 2564 ข้อ 32]</t>
        </is>
      </c>
      <c r="Q137" s="185" t="inlineStr">
        <is>
          <t>ข้อสอบจริง</t>
        </is>
      </c>
      <c r="R137" s="185" t="inlineStr">
        <is>
          <t>2564</t>
        </is>
      </c>
      <c r="S137" s="185" t="n"/>
    </row>
    <row r="138">
      <c r="A138" s="185" t="n">
        <v>136</v>
      </c>
      <c r="B138" s="186" t="n"/>
      <c r="C138" s="186" t="inlineStr">
        <is>
          <t>เกณฑ์การกำหนดวันสิ้นสุดการใช้ (Beyond-Use Date; BUD) สำหรับยาเตรียมเฉพาะรายชนิดยาน้ำรับประทานที่มีน้ำเป็นกระสายยา (Water-containing oral formulations) ตามมาตรฐานเภสัชตำรับ USP บท 795 ควรกำหนดระยะเวลาไม่เกินกี่วันและต้องเก็บรักษาในสภาวะใดหากไม่มีข้อมูลความคงตัวเฉพาะ</t>
        </is>
      </c>
      <c r="D138" s="186" t="n"/>
      <c r="E138" s="186" t="inlineStr">
        <is>
          <t>ไม่เกิน 14 วัน และต้องเก็บในตู้เย็นอุณหภูมิ 2 ถึง 8 องศาเซลเซียส</t>
        </is>
      </c>
      <c r="F138" s="186" t="inlineStr">
        <is>
          <t>ไม่เกิน 30 วัน ที่อุณหภูมิห้องควบคุม</t>
        </is>
      </c>
      <c r="G138" s="186" t="inlineStr">
        <is>
          <t>ไม่เกิน 60 วัน ในตู้เย็น</t>
        </is>
      </c>
      <c r="H138" s="186" t="inlineStr">
        <is>
          <t>ไม่เกิน 7 วัน ที่อุณหภูมิห้อง</t>
        </is>
      </c>
      <c r="I138" s="186" t="inlineStr">
        <is>
          <t>ไม่เกิน 6 เดือน หรือตามวันหมดอายุของวัตถุดิบ</t>
        </is>
      </c>
      <c r="J138" s="185" t="inlineStr">
        <is>
          <t>1</t>
        </is>
      </c>
      <c r="K138" s="186" t="inlineStr">
        <is>
          <t>✅ คำตอบที่ถูกต้อง: ข้อ ก. ไม่เกิน 6 เดือน หรือไม่เกินวันหมดอายุที่สั้นที่สุดของวัตถุดิบในตำรับ
🎯 ทำไมข้อนี้ถึงถูก:
🎯 ทำไมข้อนี้ถึงถูก: ตามเกณฑ์ USP บท 795 สำหรับ Nonaqueous dosage forms (ตำรับที่ไม่มีน้ำ) กำหนดให้วัน BUD ต้องไม่เกิน 6 เดือน (Not later than 6 months) หรือไม่เกินวันหมดอายุของวัตถุดิบตัวใดตัวหนึ่งในตำรับที่หมดอายุก่อน (Whichever is earlier)
🔍 ข้ออื่นผิดเพราะอะไร:
• ข้อ ข.: 14 วัน ในตู้เย็น เป็นเกณฑ์สำหรับ Water-containing oral formulations
• ข้อ ค.: 30 วัน เป็นเกณฑ์สำหรับ Water-containing topical liquid and semisolid formulations
• ข้อ ง.: 1 ปี ยาวนานเกินกว่าเกณฑ์ความปลอดภัยของยาเตรียมเฉพาะรายตาม USP
• ข้อ จ.: 90 วัน ไม่ใช่ตัวเลขมาตรฐานตามที่ระบุในเภสัชตำรับ</t>
        </is>
      </c>
      <c r="L138" s="186" t="n"/>
      <c r="M138" s="186" t="inlineStr">
        <is>
          <t>Preformulation &amp; GMP</t>
        </is>
      </c>
      <c r="N138" s="186" t="inlineStr">
        <is>
          <t>Beyond-Use Date (BUD)</t>
        </is>
      </c>
      <c r="O138" s="185" t="inlineStr">
        <is>
          <t>Product</t>
        </is>
      </c>
      <c r="P138" s="186" t="inlineStr">
        <is>
          <t>[SOURCE: ข้อสอบจริง PLE CC1 (Product) ปี 2564 ข้อ 58]</t>
        </is>
      </c>
      <c r="Q138" s="185" t="inlineStr">
        <is>
          <t>ข้อสอบจริง</t>
        </is>
      </c>
      <c r="R138" s="185" t="inlineStr">
        <is>
          <t>2564</t>
        </is>
      </c>
      <c r="S138" s="185" t="n"/>
    </row>
    <row r="139">
      <c r="A139" s="185" t="n">
        <v>137</v>
      </c>
      <c r="B139" s="186" t="n"/>
      <c r="C139" s="186" t="inlineStr">
        <is>
          <t>สภาวะการทดสอบความคงตัวระยะยาวตามเวลาจริง (Long-term / Real-time stability testing) สำหรับผลิตภัณฑ์ยาที่ขึ้นทะเบียนในประเทศไทย (จัดอยู่ในเขตภูมิอากาศ Climatic Zone IVb) กำหนดให้เก็บตัวอย่างยาที่สภาวะตามข้อใด</t>
        </is>
      </c>
      <c r="D139" s="186" t="n"/>
      <c r="E139" s="186" t="inlineStr">
        <is>
          <t>อุณหภูมิ 30 องศาเซลเซียส บวกหรือลบ 2 องศาเซลเซียส และความชื้นสัมพัทธ์ 75% บวกหรือลบ 5%</t>
        </is>
      </c>
      <c r="F139" s="186" t="inlineStr">
        <is>
          <t>อุณหภูมิ 25 องศาเซลเซียส บวกหรือลบ 2 องศาเซลเซียส และความชื้นสัมพัทธ์ 60% บวกหรือลบ 5%</t>
        </is>
      </c>
      <c r="G139" s="186" t="inlineStr">
        <is>
          <t>อุณหภูมิ 40 องศาเซลเซียส บวกหรือลบ 2 องศาเซลเซียส และความชื้นสัมพัทธ์ 75% บวกหรือลบ 5%</t>
        </is>
      </c>
      <c r="H139" s="186" t="inlineStr">
        <is>
          <t>อุณหภูมิ 30 องศาเซลเซียส บวกหรือลบ 2 องศาเซลเซียส และความชื้นสัมพัทธ์ 65% บวกหรือลบ 5%</t>
        </is>
      </c>
      <c r="I139" s="186" t="inlineStr">
        <is>
          <t>อุณหภูมิ 20 องศาเซลเซียส บวกหรือลบ 2 องศาเซลเซียส และความชื้นสัมพัทธ์ 50% บวกหรือลบ 5%</t>
        </is>
      </c>
      <c r="J139" s="185" t="inlineStr">
        <is>
          <t>1</t>
        </is>
      </c>
      <c r="K139" s="186" t="inlineStr">
        <is>
          <t>✅ คำตอบที่ถูกต้อง: ข้อ ก. อุณหภูมิ 30 องศาเซลเซียส บวกหรือลบ 2 องศาเซลเซียส และความชื้นสัมพัทธ์ 75% บวกหรือลบ 5%
🎯 ทำไมข้อนี้ถึงถูก:
🎯 ทำไมข้อนี้ถึงถูก: ประเทศไทยและกลุ่มประเทศอาเซียนได้รับการจัดให้อยู่ในเขตภูมิอากาศ Zone IVb (Hot and very humid) ซึ่งข้อกำหนดการทดสอบความคงตัวระยะยาวตามแนวทางของ ASEAN และสำนักงานคณะกรรมการอาหารและยา กำหนดให้ทดสอบที่อุณหภูมิ 30 องศาเซลเซียส บวกหรือลบ 2 องศาเซลเซียส และความชื้นสัมพัทธ์ 75% RH บวกหรือลบ 5% RH ตลอดอายุยาที่ขอขึ้นทะเบียน
🔍 ข้ออื่นผิดเพราะอะไร:
• ข้อ ข.: 25 องศาเซลเซียส และ 60% RH ใช้สำหรับประเทศในเขตภูมิอากาศ Zone I และ II (ยุโรป อเมริกา)
• ข้อ ค.: 40 องศาเซลเซียส และ 75% RH เป็นสภาวะการทดสอบแบบเร่ง (Accelerated stability testing)
• ข้อ ง.: 30 องศาเซลเซียส และ 65% RH เป็นสภาวะเดิมของ Zone IVa (ปัจจุบันอาเซียนเปลี่ยนมาใช้ Zone IVb 75% RH)
• ข้อ จ.: สภาวะอุณหภูมิ 20 องศาเซลเซียสไม่ใช่สภาวะการทดสอบในเขตภูมิอากาศร้อนชื้น</t>
        </is>
      </c>
      <c r="L139" s="186" t="n"/>
      <c r="M139" s="186" t="inlineStr">
        <is>
          <t>Preformulation &amp; GMP</t>
        </is>
      </c>
      <c r="N139" s="186" t="inlineStr">
        <is>
          <t>Stability testing</t>
        </is>
      </c>
      <c r="O139" s="185" t="inlineStr">
        <is>
          <t>Product</t>
        </is>
      </c>
      <c r="P139" s="186" t="inlineStr">
        <is>
          <t>[SOURCE: ข้อสอบจริง PLE CC1 (Product) ปี 2564 ข้อ 60]</t>
        </is>
      </c>
      <c r="Q139" s="185" t="inlineStr">
        <is>
          <t>ข้อสอบจริง</t>
        </is>
      </c>
      <c r="R139" s="185" t="inlineStr">
        <is>
          <t>2564</t>
        </is>
      </c>
      <c r="S139" s="185" t="n"/>
    </row>
    <row r="140">
      <c r="A140" s="185" t="n">
        <v>138</v>
      </c>
      <c r="B140" s="186" t="n"/>
      <c r="C140" s="186" t="inlineStr">
        <is>
          <t>เกรดคุณภาพของน้ำที่ใช้เป็นกระสายยาในกระบวนการผลิตยาเตรียมกึ่งแข็งและยาทาภายนอกเฉพาะที่ชนิดเจล (Topical gel) ตามมาตรฐานเภสัชตำรับและหลักเกณฑ์ GMP คือน้ำเกรดใด</t>
        </is>
      </c>
      <c r="D140" s="186" t="n"/>
      <c r="E140" s="186" t="inlineStr">
        <is>
          <t>Potable water (น้ำประปาดื่มได้)</t>
        </is>
      </c>
      <c r="F140" s="186" t="inlineStr">
        <is>
          <t>Purified water (น้ำบริสุทธิ์)</t>
        </is>
      </c>
      <c r="G140" s="186" t="inlineStr">
        <is>
          <t>Water for Injection (น้ำสำหรับผลิตยาฉีด)</t>
        </is>
      </c>
      <c r="H140" s="186" t="inlineStr">
        <is>
          <t>Sterile Water for Inhalation</t>
        </is>
      </c>
      <c r="I140" s="186" t="inlineStr">
        <is>
          <t>Bacteriostatic Water for Injection</t>
        </is>
      </c>
      <c r="J140" s="185" t="inlineStr">
        <is>
          <t>2</t>
        </is>
      </c>
      <c r="K140" s="186" t="inlineStr">
        <is>
          <t>✅ คำตอบที่ถูกต้อง: ข้อ ข. Purified water (น้ำบริสุทธิ์)
🎯 ทำไมข้อนี้ถึงถูก:
🎯 ทำไมข้อนี้ถึงถูก: ตามข้อกำหนดของเภสัชตำรับ USP/BP และหลักเกณฑ์วิธีการที่ดีในการผลิตยา (GMP/PIC/S) ยาเตรียมชนิดไม่ปราศจากเชื้อ (Non-sterile preparations) รวมถึงยาน้ำรับประทาน ยาทา ยาครีม และยาเจลเฉพาะที่ ต้องใช้น้ำเกรด Purified water ที่ผ่านกระบวนการกลั่น การแลกเปลี่ยนไอออน หรือ Reverse Osmosis (RO) และผ่านเกณฑ์การควบคุมจุลชีพและการนำไฟฟ้า
🔍 ข้ออื่นผิดเพราะอะไร:
• ข้อ ก.: Potable water (น้ำประปา) อนุญาตให้ใช้เฉพาะขั้นตอนการล้างทำความสะอาดเบื้องต้นเท่านั้น ห้ามนำมาใช้เป็นส่วนผสมในตำรับยา
• ข้อ ค.: Water for Injection (WFI) เป็นน้ำเกรดปราศจากไพโรเจน ออกแบบมาสำหรับยาฉีดและยาปราศจากเชื้อ ซึ่งเกินความจำเป็นสำหรับยาทาภายนอก
• ข้อ ง.: Sterile Water for Inhalation ใช้สำหรับเครื่องพ่นละอองยาทางเดินหายใจ
• ข้อ จ.: Bacteriostatic WFI เป็นน้ำยาฉีดที่มีสารต้านจุลชีพผสมอยู่ ไม่ใช่น้ำกระสายยาในกระบวนการผลิตเจล</t>
        </is>
      </c>
      <c r="L140" s="186" t="n"/>
      <c r="M140" s="186" t="inlineStr">
        <is>
          <t>Preformulation &amp; GMP</t>
        </is>
      </c>
      <c r="N140" s="186" t="inlineStr">
        <is>
          <t>Good Manufacturing Practice</t>
        </is>
      </c>
      <c r="O140" s="185" t="inlineStr">
        <is>
          <t>Product</t>
        </is>
      </c>
      <c r="P140" s="186" t="inlineStr">
        <is>
          <t>[SOURCE: ข้อสอบจริง PLE CC1 (Product) ปี 2564 ข้อ 75]</t>
        </is>
      </c>
      <c r="Q140" s="185" t="inlineStr">
        <is>
          <t>ข้อสอบจริง</t>
        </is>
      </c>
      <c r="R140" s="185" t="inlineStr">
        <is>
          <t>2564</t>
        </is>
      </c>
      <c r="S140" s="185" t="n"/>
    </row>
    <row r="141">
      <c r="A141" s="185" t="n">
        <v>139</v>
      </c>
      <c r="B141" s="186" t="inlineStr">
        <is>
          <t>จากใบ Certificate of analysis (COA) ของวัตถุดิบ Raltegravir potassium ที่ระบุผลการตรวจวิเคราะห์ ดังนี้:
Description: Powder (Specification: Powder, Result: Conforms)
Appearance: White (Specification: White, Result: Conforms)
Identification: Positive (Specification: Positive, Result: Conforms)
Loss on drying: 0.8% (Specification: NMT 0.6%)
Assay: 99.6% (Specification: 98.0 to 102.0%)
Microbiology test: ผ่านเกณฑ์ทุกหัวข้อ</t>
        </is>
      </c>
      <c r="C141" s="186" t="inlineStr">
        <is>
          <t>วัตถุดิบนี้ผ่านเกณฑ์การยอมรับ (Acceptance criteria) หรือไม่ เพราะเหตุใด</t>
        </is>
      </c>
      <c r="D141" s="186" t="n"/>
      <c r="E141" s="186" t="inlineStr">
        <is>
          <t>ผ่านเกณฑ์ตามที่กำหนด เนื่องจาก Assay อยู่ในช่วง 98.0 - 102.0%</t>
        </is>
      </c>
      <c r="F141" s="186" t="inlineStr">
        <is>
          <t>ไม่ผ่าน เพราะมีการปนเปื้อนเชื้อราเกินเกณฑ์</t>
        </is>
      </c>
      <c r="G141" s="186" t="inlineStr">
        <is>
          <t>ไม่ผ่าน เพราะมีการปนเปื้อนเชื้อแบคทีเรียเกินเกณฑ์</t>
        </is>
      </c>
      <c r="H141" s="186" t="inlineStr">
        <is>
          <t>ไม่ผ่าน เพราะปริมาณน้ำและความชื้น (Loss on drying) สูงกว่าเกณฑ์ที่กำหนด</t>
        </is>
      </c>
      <c r="I141" s="186" t="inlineStr">
        <is>
          <t>ไม่ผ่าน เพราะการวิเคราะห์ปริมาณสารสำคัญ (Assay) ไม่อยู่ในช่วงที่กำหนด</t>
        </is>
      </c>
      <c r="J141" s="185" t="inlineStr">
        <is>
          <t>4</t>
        </is>
      </c>
      <c r="K141" s="186" t="inlineStr">
        <is>
          <t>✅ คำตอบที่ถูกต้อง: ข้อ ง. ไม่ผ่าน เพราะปริมาณน้ำและความชื้น (Loss on drying) สูงกว่าเกณฑ์ที่กำหนด
🎯 ทำไมข้อนี้ถึงถูก:
🎯 ทำไมข้อนี้ถึงถูก: ผลการทดสอบ Loss on drying มีค่า 0.8% ซึ่งเกินกว่าเกณฑ์มาตรฐานที่กำหนดไว้ว่าต้องไม่เกิน 0.6% (Not More Than 0.6%) จึงถือว่าวัตถุดิบรุ่นนี้ไม่ผ่านข้อกำหนดมาตรฐานด้านความชื้น
🔍 ข้ออื่นผิดเพราะอะไร:
• ข้อ ก.: ผิด เพราะแม้วิเคราะห์ Assay จะผ่านเกณฑ์ 99.6% แต่หากมีหัวข้อใดหัวข้อหนึ่งตกเกณฑ์ (เช่น Loss on drying) จะไม่สามารถปล่อยผ่านวัตถุดิบได้
• ข้อ ข.: ผิด เพราะผลตรวจ Total yeast and mold test มีค่าน้อยกว่า 100 cfu/mL ซึ่งเป็นไปตามข้อกำหนดมาตรฐาน
• ข้อ ค.: ผิด เพราะผลตรวจ Total aerobic plate test และเชื้อก่อโรคจำเพาะเป็น Negative ทั้งหมด ซึ่งผ่านเกณฑ์มาตรฐาน
• ข้อ จ.: ผิด เพราะผลวิเคราะห์ Assay ได้ 99.6% อยู่ในช่วงที่ยอมรับได้ 98.0 - 102.0%</t>
        </is>
      </c>
      <c r="L141" s="186" t="n"/>
      <c r="M141" s="186" t="inlineStr">
        <is>
          <t>Preformulation &amp; GMP</t>
        </is>
      </c>
      <c r="N141" s="186" t="inlineStr">
        <is>
          <t>Stability testing</t>
        </is>
      </c>
      <c r="O141" s="185" t="inlineStr">
        <is>
          <t>Product</t>
        </is>
      </c>
      <c r="P141" s="186" t="inlineStr">
        <is>
          <t>[SOURCE: ข้อสอบจริง PLE CC1 (Product) ปี 2564 ข้อ 96]</t>
        </is>
      </c>
      <c r="Q141" s="185" t="inlineStr">
        <is>
          <t>ข้อสอบจริง</t>
        </is>
      </c>
      <c r="R141" s="185" t="inlineStr">
        <is>
          <t>2564</t>
        </is>
      </c>
      <c r="S141" s="185" t="n"/>
    </row>
    <row r="142">
      <c r="A142" s="185" t="n">
        <v>140</v>
      </c>
      <c r="B142" s="186" t="inlineStr">
        <is>
          <t>จากการศึกษาความคงตัว (Stability testing) ของยา Azithromycin ที่อุณหภูมิห้อง พบผลวิเคราะห์ความแรงของตัวยาสำคัญเทียบกับฉลาก (% Label amount) ดังนี้:
เดือนที่ 0: 100%
เดือนที่ 3: 98%
เดือนที่ 6: 95%
เดือนที่ 9: 92%
เดือนที่ 12: 90%
เดือนที่ 18: 85%
เดือนที่ 24: 80%</t>
        </is>
      </c>
      <c r="C142" s="186" t="inlineStr">
        <is>
          <t>ยานี้ควรมีอายุการใช้ (Shelf-life หรือ t90) เท่าใดตามเกณฑ์มาตรฐานทั่วไป</t>
        </is>
      </c>
      <c r="D142" s="186" t="n"/>
      <c r="E142" s="186" t="inlineStr">
        <is>
          <t>6 เดือน</t>
        </is>
      </c>
      <c r="F142" s="186" t="inlineStr">
        <is>
          <t>9 เดือน</t>
        </is>
      </c>
      <c r="G142" s="186" t="inlineStr">
        <is>
          <t>12 เดือน</t>
        </is>
      </c>
      <c r="H142" s="186" t="inlineStr">
        <is>
          <t>18 เดือน</t>
        </is>
      </c>
      <c r="I142" s="186" t="inlineStr">
        <is>
          <t>24 เดือน</t>
        </is>
      </c>
      <c r="J142" s="185" t="inlineStr">
        <is>
          <t>3</t>
        </is>
      </c>
      <c r="K142" s="186" t="inlineStr">
        <is>
          <t>✅ คำตอบที่ถูกต้อง: ข้อ ค. 12 เดือน
🎯 ทำไมข้อนี้ถึงถูก:
🎯 ทำไมข้อนี้ถึงถูก: อายุการใช้ของยา (Shelf-life หรือ t90) นิยามว่าเป็นระยะเวลาที่ตัวยาสำคัญคงเหลืออยู่ไม่น้อยกว่า 90% ของปริมาณที่ระบุไว้บนฉลาก จากตารางเมื่อเวลาผ่านไป 12 เดือน ตัวยามีปริมาณเหลือ 90% พอดี ดังนั้น Shelf-life จึงเท่ากับ 12 เดือน (1 ปี)
🔍 ข้ออื่นผิดเพราะอะไร:
• ข้อ ก.: ผิด ณ เดือนที่ 6 ตัวยายังคงเหลืออยู่ถึง 95% ยังสามารถเก็บต่อไปได้
• ข้อ ข.: ผิด ณ เดือนที่ 9 ตัวยายังคงเหลือ 92% ซึ่งยังคงสูงกว่าเกณฑ์ขั้นต่ำ 90%
• ข้อ ง.: ผิด ณ เดือนที่ 18 ตัวยาสำคัญสลายตัวเหลือ 85% ซึ่งต่ำกว่าเกณฑ์มาตรฐาน 90% ยาจึงเสื่อมสภาพแล้ว
• ข้อ จ.: ผิด ณ เดือนที่ 24 ตัวยาลดลงเหลือเพียง 80% ซึ่งหมดอายุไปแล้วอย่างชัดเจน</t>
        </is>
      </c>
      <c r="L142" s="186" t="n"/>
      <c r="M142" s="186" t="inlineStr">
        <is>
          <t>Preformulation &amp; GMP</t>
        </is>
      </c>
      <c r="N142" s="186" t="inlineStr">
        <is>
          <t>Stability testing</t>
        </is>
      </c>
      <c r="O142" s="185" t="inlineStr">
        <is>
          <t>Product</t>
        </is>
      </c>
      <c r="P142" s="186" t="inlineStr">
        <is>
          <t>[SOURCE: ข้อสอบจริง PLE CC1 (Product) ปี 2564 ข้อ 103]</t>
        </is>
      </c>
      <c r="Q142" s="185" t="inlineStr">
        <is>
          <t>ข้อสอบจริง</t>
        </is>
      </c>
      <c r="R142" s="185" t="inlineStr">
        <is>
          <t>2564</t>
        </is>
      </c>
      <c r="S142" s="185" t="n"/>
    </row>
    <row r="143">
      <c r="A143" s="185" t="n">
        <v>141</v>
      </c>
      <c r="B143" s="186" t="n"/>
      <c r="C143" s="186" t="inlineStr">
        <is>
          <t>Sodium hydroxide (NaOH) ที่เติมลงในสูตรตำรับเภสัชภัณฑ์ ทำหน้าที่หลักในข้อใด</t>
        </is>
      </c>
      <c r="D143" s="186" t="n"/>
      <c r="E143" s="186" t="inlineStr">
        <is>
          <t>Cosolvent (ตัวทำละลายร่วม)</t>
        </is>
      </c>
      <c r="F143" s="186" t="inlineStr">
        <is>
          <t>Tonicity adjuster (สารปรับความดันออสโมติก)</t>
        </is>
      </c>
      <c r="G143" s="186" t="inlineStr">
        <is>
          <t>pH adjuster (สารปรับความเป็นกรด-ด่าง)</t>
        </is>
      </c>
      <c r="H143" s="186" t="inlineStr">
        <is>
          <t>Preservative (สารกันเสีย)</t>
        </is>
      </c>
      <c r="I143" s="186" t="inlineStr">
        <is>
          <t>Viscosity adjuster (สารปรับความหนืด)</t>
        </is>
      </c>
      <c r="J143" s="185" t="inlineStr">
        <is>
          <t>3</t>
        </is>
      </c>
      <c r="K143" s="186" t="inlineStr">
        <is>
          <t>✅ คำตอบที่ถูกต้อง: ข้อ ค. pH adjuster (สารปรับความเป็นกรด-ด่าง)
🎯 ทำไมข้อนี้ถึงถูก:
🎯 ทำไมข้อนี้ถึงถูก: Sodium hydroxide เป็นด่างแก่ (Strong alkaline agent) ใช้ในทางเภสัชกรรมเพื่อทำหน้าที่เป็น Alkalizing agent หรือ pH adjuster ในการปรับสภาวะกรด-ด่างของตำรับให้เหมาะสม หรือใช้ทำปฏิกิริยา Neutralize โพลีเมอร์ชนิดกรด (เช่น Carbomer) ให้เกิดโครงสร้างเจล
🔍 ข้ออื่นผิดเพราะอะไร:
• ข้อ ก.: ผิด Cosolvent ได้แก่ สารประเภท Alcohol, Propylene glycol, Glycerin หรือ PEG
• ข้อ ข.: ผิด Tonicity adjuster มักใช้ Sodium chloride, Dextrose หรือ Mannitol
• ข้อ ง.: ผิด Preservative ได้แก่ Parabens, Benzalkonium chloride, Benzyl alcohol
• ข้อ จ.: ผิด Viscosity adjuster ได้แก่ อนุพันธ์เซลลูโลส HPMC, CMC หรือ Carbomer</t>
        </is>
      </c>
      <c r="L143" s="186" t="n"/>
      <c r="M143" s="186" t="inlineStr">
        <is>
          <t>Preformulation &amp; GMP</t>
        </is>
      </c>
      <c r="N143" s="186" t="inlineStr">
        <is>
          <t>Excipients classification</t>
        </is>
      </c>
      <c r="O143" s="185" t="inlineStr">
        <is>
          <t>Product</t>
        </is>
      </c>
      <c r="P143" s="186" t="inlineStr">
        <is>
          <t>[SOURCE: ข้อสอบจริง PLE CC1 (Product) ปี 2564 ข้อ 107]</t>
        </is>
      </c>
      <c r="Q143" s="185" t="inlineStr">
        <is>
          <t>ข้อสอบจริง</t>
        </is>
      </c>
      <c r="R143" s="185" t="inlineStr">
        <is>
          <t>2564</t>
        </is>
      </c>
      <c r="S143" s="185" t="n"/>
    </row>
    <row r="144">
      <c r="A144" s="185" t="n">
        <v>142</v>
      </c>
      <c r="B144" s="186" t="n"/>
      <c r="C144" s="186" t="inlineStr">
        <is>
          <t>เภสัชกรต้องการค้นหาตารางเปรียบเทียบขนาดยาเทียบเท่าของยาสเตียรอยด์ชนิดออกฤทธิ์ทั่วร่างกาย (Systemic Corticosteroids Equivalency Table) อย่างสะดวกรวดเร็ว ควรค้นหาจากแหล่งข้อมูลอ้างอิงเล่มใด</t>
        </is>
      </c>
      <c r="D144" s="186" t="n"/>
      <c r="E144" s="186" t="inlineStr">
        <is>
          <t>Drug Information Handbook</t>
        </is>
      </c>
      <c r="F144" s="186" t="inlineStr">
        <is>
          <t>British National Formulary (BNF)</t>
        </is>
      </c>
      <c r="G144" s="186" t="inlineStr">
        <is>
          <t>Martindale: The Complete Drug Reference</t>
        </is>
      </c>
      <c r="H144" s="186" t="inlineStr">
        <is>
          <t>United States Pharmacopeia (USP)</t>
        </is>
      </c>
      <c r="I144" s="186" t="inlineStr">
        <is>
          <t>MIMS Thailand</t>
        </is>
      </c>
      <c r="J144" s="185" t="inlineStr">
        <is>
          <t>1</t>
        </is>
      </c>
      <c r="K144" s="186" t="inlineStr">
        <is>
          <t>✅ คำตอบที่ถูกต้อง: ข้อ ก. Drug Information Handbook
🎯 ทำไมข้อนี้ถึงถูก:
🎯 ทำไมข้อนี้ถึงถูก: Drug Information Handbook (Lexicomp) มีภาคผนวกพิเศษ (Comparative Charts / Appendix) ที่รวบรวมตาราง Corticosteroid Systemic Equivalencies ไว้อย่างชัดเจนและเป็นสากล ระบุทั้ง Equivalent dose, Anti-inflammatory potency, Mineralocorticoid potency และ Duration of action ที่ใช้งานในทางคลินิกได้สะดวกที่สุด
🔍 ข้ออื่นผิดเพราะอะไร:
• ข้อ ข.: ผิด British National Formulary เน้นแนวทางการสั่งจ่ายยาและขนาดยาตามระบบบริการสุขภาพของสหราชอาณาจักร
• ข้อ ค.: ผิด Martindale เป็นสารานุกรมข้อมูลยาเชิงลึกระดับโลก เนื้อหาละเอียดมากและไม่เน้นตารางสรุปเปรียบเทียบแบบย่อ
• ข้อ ง.: ผิด USP เป็นเภสัชตำรับมาตรฐานการควบคุมคุณภาพยา ไม่มีตารางเปรียบเทียบขนาดยาทางคลินิก
• ข้อ จ.: ผิด MIMS เป็นคู่มือรายการยาทางการค้าและราคาจำหน่ายในประเทศ</t>
        </is>
      </c>
      <c r="L144" s="186" t="n"/>
      <c r="M144" s="186" t="inlineStr">
        <is>
          <t>Preformulation &amp; GMP</t>
        </is>
      </c>
      <c r="N144" s="186" t="inlineStr">
        <is>
          <t>Excipients classification</t>
        </is>
      </c>
      <c r="O144" s="185" t="inlineStr">
        <is>
          <t>Product</t>
        </is>
      </c>
      <c r="P144" s="186" t="inlineStr">
        <is>
          <t>[SOURCE: ข้อสอบจริง PLE CC1 (Product) ปี 2564 ข้อ 122]</t>
        </is>
      </c>
      <c r="Q144" s="185" t="inlineStr">
        <is>
          <t>ข้อสอบจริง</t>
        </is>
      </c>
      <c r="R144" s="185" t="inlineStr">
        <is>
          <t>2564</t>
        </is>
      </c>
      <c r="S144" s="185" t="n"/>
    </row>
    <row r="145">
      <c r="A145" s="185" t="n">
        <v>143</v>
      </c>
      <c r="B145" s="186" t="n"/>
      <c r="C145" s="186" t="inlineStr">
        <is>
          <t>การทดสอบหาสารตกค้างจากการเผา (Residue on ignition หรือ Sulfated ash) ตามมาตรฐานเภสัชตำรับสากล มีวัตถุประสงค์หลักเพื่อการตรวจวิเคราะห์สิ่งใด</t>
        </is>
      </c>
      <c r="D145" s="186" t="n"/>
      <c r="E145" s="186" t="inlineStr">
        <is>
          <t>เพื่อหาปริมาณสารปนเปื้อนประเภทสารอินทรีย์ (Organic impurities)</t>
        </is>
      </c>
      <c r="F145" s="186" t="inlineStr">
        <is>
          <t>เพื่อหาปริมาณสารปนเปื้อนประเภทสารอนินทรีย์และเกลือแร่ (Inorganic impurities)</t>
        </is>
      </c>
      <c r="G145" s="186" t="inlineStr">
        <is>
          <t>เพื่อระบุชนิดของสารปนเปื้อนอินทรีย์ที่ระเหยง่าย (Volatile organic compounds)</t>
        </is>
      </c>
      <c r="H145" s="186" t="inlineStr">
        <is>
          <t>เพื่อยืนยันเอกลักษณ์โครงสร้างทางเคมีของสารสำคัญ</t>
        </is>
      </c>
      <c r="I145" s="186" t="inlineStr">
        <is>
          <t>เพื่อตรวจวัดปริมาณความชื้นและน้ำผลึกในโครงสร้าง</t>
        </is>
      </c>
      <c r="J145" s="185" t="inlineStr">
        <is>
          <t>2</t>
        </is>
      </c>
      <c r="K145" s="186" t="inlineStr">
        <is>
          <t>✅ คำตอบที่ถูกต้อง: ข้อ ข. เพื่อหาปริมาณสารปนเปื้อนประเภทสารอนินทรีย์และเกลือแร่ (Inorganic impurities)
🎯 ทำไมข้อนี้ถึงถูก:
🎯 ทำไมข้อนี้ถึงถูก: Residue on ignition (USP 281) เป็นการเผาทำลายสารอินทรีย์ทั้งหมดด้วยความร้อนสูงร่วมกับกรดกำมะถัน สารอินทรีย์จะระเหยเป็นไอและก๊าซคาร์บอนไดออกไซด์จนหมด เหลือเพียงเถ้าของสารอนินทรีย์และเกลือแร่ที่ไม่ระเหย จึงใช้วัดปริมาณสารปนเปื้อนอนินทรีย์ (Inorganic impurities)
🔍 ข้ออื่นผิดเพราะอะไร:
• ข้อ ก.: ผิด สารอินทรีย์จะถูกเผาไหม้กลายเป็นไอจนหมด ไม่สามารถวัดได้จากเถ้าที่เหลือ
• ข้อ ค.: ผิด สารระเหยง่ายจะหายไปตั้งแต่เริ่มให้ความร้อน นิยมตรวจด้วย Headspace GC
• ข้อ ง.: ผิด การระบุโครงสร้างเคมีต้องใช้วิธี IR, NMR หรือ Mass spectrometry
• ข้อ จ.: ผิด ปริมาณความชื้นตรวจวัดด้วยวิธี Loss on drying หรือ Karl Fischer titration</t>
        </is>
      </c>
      <c r="L145" s="186" t="n"/>
      <c r="M145" s="186" t="inlineStr">
        <is>
          <t>Preformulation &amp; GMP</t>
        </is>
      </c>
      <c r="N145" s="186" t="inlineStr">
        <is>
          <t>Stability testing</t>
        </is>
      </c>
      <c r="O145" s="185" t="inlineStr">
        <is>
          <t>Product</t>
        </is>
      </c>
      <c r="P145" s="186" t="inlineStr">
        <is>
          <t>[SOURCE: ข้อสอบจริง PLE CC1 (Product) ปี 2564 ข้อ 137]</t>
        </is>
      </c>
      <c r="Q145" s="185" t="inlineStr">
        <is>
          <t>ข้อสอบจริง</t>
        </is>
      </c>
      <c r="R145" s="185" t="inlineStr">
        <is>
          <t>2564</t>
        </is>
      </c>
      <c r="S145" s="185" t="n"/>
    </row>
    <row r="146">
      <c r="A146" s="185" t="n">
        <v>144</v>
      </c>
      <c r="B146" s="186" t="n"/>
      <c r="C146" s="186" t="inlineStr">
        <is>
          <t>ข้อใดแสดงสภาวะและคำแนะนำในการจัดเก็บรักษาผลิตภัณฑ์ยาได้อย่าง ไม่ถูกต้อง</t>
        </is>
      </c>
      <c r="D146" s="186" t="n"/>
      <c r="E146" s="186" t="inlineStr">
        <is>
          <t>จัดเก็บยาเตรียมกึ่งแข็งประเภทยาครีมและเจลในช่องแช่แข็ง (Freezer temperature ที่ -20 องศาเซลเซียส)</t>
        </is>
      </c>
      <c r="F146" s="186" t="inlineStr">
        <is>
          <t>จัดเก็บยาเม็ดทั่วไปที่อุณหภูมิห้องควบคุม (Controlled room temperature 20 - 25 องศาเซลเซียส)</t>
        </is>
      </c>
      <c r="G146" s="186" t="inlineStr">
        <is>
          <t>จัดเก็บวัคซีนป้องกันโรคพิษสุนัขบ้าในตู้เย็นช่องธรรมดา (Cold temperature 2 - 8 องศาเซลเซียส)</t>
        </is>
      </c>
      <c r="H146" s="186" t="inlineStr">
        <is>
          <t>จัดเก็บยาน้ำ Ferrous sulfate ในภาชนะบรรจุกันแสง (Light-resistant container)</t>
        </is>
      </c>
      <c r="I146" s="186" t="inlineStr">
        <is>
          <t>จัดเก็บยาเม็ดฟู่ (Effervescent tablets) ในภาชนะบรรจุปิดแน่นสนิทป้องกันความชื้น (Airtight container)</t>
        </is>
      </c>
      <c r="J146" s="185" t="inlineStr">
        <is>
          <t>1</t>
        </is>
      </c>
      <c r="K146" s="186" t="inlineStr">
        <is>
          <t>✅ คำตอบที่ถูกต้อง: ข้อ ก. จัดเก็บยาเตรียมกึ่งแข็งประเภทยาครีมและเจลในช่องแช่แข็ง (Freezer temperature ที่ -20 องศาเซลเซียส)
🎯 ทำไมข้อนี้ถึงถูก:
🎯 ทำไมข้อนี้ถึงถูก: ยาเตรียมกึ่งแข็ง เช่น ยาครีม (Emulsion cream) หรือเจล ห้ามจัดเก็บในช่องแช่แข็งเด็ดขาด เพราะการแช่แข็งจะทำให้โครงสร้างของอิมัลชันแตกตัว (Phase separation/Breaking) และทำให้โครงข่ายของโพลีเมอร์ในเจลสูญเสียสภาพความหนืดอย่างถาวร
🔍 ข้ออื่นผิดเพราะอะไร:
• ข้อ ข.: ผิด ยาเม็ดทั่วไปแนะนำให้เก็บที่ Controlled room temperature เพื่อป้องกันการสลายตัว
• ข้อ ค.: ผิด วัคซีนป้องกันพิษสุนัขบ้าเป็นชีววัตถุ ต้องเก็บใน Cold chain 2-8 องศาเซลเซียสและห้ามแช่แข็ง
• ข้อ ง.: ผิด Ferrous sulfate เกิดปฏิกิริยา Photo-oxidation กลายเป็น Ferric ได้ง่าย จึงต้องเก็บในขวดกันแสง
• ข้อ จ.: ผิด ยาเม็ดฟู่มีกรดและด่างที่จะทำปฏิกิริยากันทันทีเมื่อมีความชื้น จึงต้องเก็บใน Airtight container ที่มีสารดูดความชื้น</t>
        </is>
      </c>
      <c r="L146" s="186" t="n"/>
      <c r="M146" s="186" t="inlineStr">
        <is>
          <t>Preformulation &amp; GMP</t>
        </is>
      </c>
      <c r="N146" s="186" t="inlineStr">
        <is>
          <t>Container &amp; Closure Systems</t>
        </is>
      </c>
      <c r="O146" s="185" t="inlineStr">
        <is>
          <t>Product</t>
        </is>
      </c>
      <c r="P146" s="186" t="inlineStr">
        <is>
          <t>[SOURCE: ข้อสอบจริง PLE CC1 (Product) ปี 2564 ข้อ 140]</t>
        </is>
      </c>
      <c r="Q146" s="185" t="inlineStr">
        <is>
          <t>ข้อสอบจริง</t>
        </is>
      </c>
      <c r="R146" s="185" t="inlineStr">
        <is>
          <t>2564</t>
        </is>
      </c>
      <c r="S146" s="185" t="n"/>
    </row>
    <row r="147">
      <c r="A147" s="185" t="n">
        <v>145</v>
      </c>
      <c r="B147" s="186" t="n"/>
      <c r="C147" s="186" t="inlineStr">
        <is>
          <t>เภสัชภัณฑ์ยาน้ำเกิดการเปลี่ยนสีเนื่องจากตัวยาสำคัญไวต่อปฏิกิริยาออกซิเดชัน (Oxidation degradation) ควรเลือกเติมสารช่วยในสูตรตำรับชนิดใดเพื่อป้องกันการเสื่อมสลายของตัวยาสำคัญ</t>
        </is>
      </c>
      <c r="D147" s="186" t="n"/>
      <c r="E147" s="186" t="inlineStr">
        <is>
          <t>Polyethylene glycol (PEG)</t>
        </is>
      </c>
      <c r="F147" s="186" t="inlineStr">
        <is>
          <t>Glycerin</t>
        </is>
      </c>
      <c r="G147" s="186" t="inlineStr">
        <is>
          <t>Sodium metabisulfite</t>
        </is>
      </c>
      <c r="H147" s="186" t="inlineStr">
        <is>
          <t>Benzalkonium chloride</t>
        </is>
      </c>
      <c r="I147" s="186" t="inlineStr">
        <is>
          <t>Beta-cyclodextrin</t>
        </is>
      </c>
      <c r="J147" s="185" t="inlineStr">
        <is>
          <t>3</t>
        </is>
      </c>
      <c r="K147" s="186" t="inlineStr">
        <is>
          <t>✅ คำตอบที่ถูกต้อง: ข้อ ค. Sodium metabisulfite
🎯 ทำไมข้อนี้ถึงถูก:
🎯 ทำไมข้อนี้ถึงถูก: Sodium metabisulfite เป็นสารต้านออกซิเดชันชนิดละลายน้ำ (Water-soluble antioxidant / Reducing agent) ที่มีค่าศักย์ไฟฟ้ารีดักชันต่ำ จะถูกออกซิไดซ์แทนตัวยาสำคัญ จึงช่วยป้องกันการเกิดปฏิกิริยาออกซิเดชันและการเปลี่ยนสีของสูตรตำรับได้อย่างมีประสิทธิภาพ
🔍 ข้ออื่นผิดเพราะอะไร:
• ข้อ ก.: ผิด Polyethylene glycol ทำหน้าที่เป็น Cosolvent หรือ Solubilizing agent
• ข้อ ข.: ผิด Glycerin ทำหน้าที่เป็น Humectant หรือ Cosolvent
• ข้อ ง.: ผิด Benzalkonium chloride ทำหน้าที่เป็น Antimicrobial preservative
• ข้อ จ.: ผิด Cyclodextrin ทำหน้าที่เป็นสารสร้างสารประกอบเชิงซ้อน (Inclusion complex) ช่วยเพิ่มการละลาย</t>
        </is>
      </c>
      <c r="L147" s="186" t="n"/>
      <c r="M147" s="186" t="inlineStr">
        <is>
          <t>Preformulation &amp; GMP</t>
        </is>
      </c>
      <c r="N147" s="186" t="inlineStr">
        <is>
          <t>Excipients classification</t>
        </is>
      </c>
      <c r="O147" s="185" t="inlineStr">
        <is>
          <t>Product</t>
        </is>
      </c>
      <c r="P147" s="186" t="inlineStr">
        <is>
          <t>[SOURCE: ข้อสอบจริง PLE CC1 (Product) ปี 2564 ข้อ 141]</t>
        </is>
      </c>
      <c r="Q147" s="185" t="inlineStr">
        <is>
          <t>ข้อสอบจริง</t>
        </is>
      </c>
      <c r="R147" s="185" t="inlineStr">
        <is>
          <t>2564</t>
        </is>
      </c>
      <c r="S147" s="185" t="n"/>
    </row>
    <row r="148">
      <c r="A148" s="185" t="n">
        <v>146</v>
      </c>
      <c r="B148" s="186" t="n"/>
      <c r="C148" s="186" t="inlineStr">
        <is>
          <t>ในการควบคุมคุณภาพทางจุลชีววิทยาสำหรับยาเม็ดรับประทาน (Non-sterile solid oral dosage forms) ตามมาตรฐานเภสัชตำรับ USP หัวข้อ Microbial limit test กำหนดว่าต้อง ปราศจากการปนเปื้อน ของเชื้อแบคทีเรียก่อโรคชนิดใดในตัวอย่าง 1 กรัม</t>
        </is>
      </c>
      <c r="D148" s="186" t="n"/>
      <c r="E148" s="186" t="inlineStr">
        <is>
          <t>Escherichia coli (E. coli)</t>
        </is>
      </c>
      <c r="F148" s="186" t="inlineStr">
        <is>
          <t>Candida albicans</t>
        </is>
      </c>
      <c r="G148" s="186" t="inlineStr">
        <is>
          <t>Bacillus subtilis</t>
        </is>
      </c>
      <c r="H148" s="186" t="inlineStr">
        <is>
          <t>Aspergillus niger</t>
        </is>
      </c>
      <c r="I148" s="186" t="inlineStr">
        <is>
          <t>Enterobacter cloacae</t>
        </is>
      </c>
      <c r="J148" s="185" t="inlineStr">
        <is>
          <t>1</t>
        </is>
      </c>
      <c r="K148" s="186" t="inlineStr">
        <is>
          <t>✅ คำตอบที่ถูกต้อง: ข้อ ก. Escherichia coli (E. coli)
🎯 ทำไมข้อนี้ถึงถูก:
🎯 ทำไมข้อนี้ถึงถูก: ตามเกณฑ์มาตรฐาน USP 1111 และ 62 (Microbial Examination of Nonsterile Products) สำหรับผลิตภัณฑ์ยาเม็ดรับประทาน (Oral solid products) กำหนดเกณฑ์ Total aerobic microbial count (TAMC) ไม่เกิน 1000 cfu/g, TYMC ไม่เกิน 100 cfu/g และต้องไม่พบเชื้อก่อโรคจำเพาะคือ Absence of Escherichia coli ในตัวอย่าง 1 กรัม
🔍 ข้ออื่นผิดเพราะอะไร:
• ข้อ ข.: ผิด Candida albicans ควบคุมในผลิตภัณฑ์ยาใช้เฉพาะที่ทางช่องคลอด (Vaginal products)
• ข้อ ค.: ผิด Bacillus subtilis เป็นเชื้อแบคทีเรียสร้างสปอร์ที่ใช้เป็น Biological indicator ในการทดสอบ Autoclave
• ข้อ ง.: ผิด Aspergillus niger ใช้เป็นเชื้อทดสอบประสิทธิภาพสารกันเสีย (Antimicrobial effectiveness testing)
• ข้อ จ.: ผิด Enterobacter ทั่วไปไม่ได้ถูกระบุเป็น Specified pathogen บังคับเดี่ยวใน Monograph ยารับประทาน</t>
        </is>
      </c>
      <c r="L148" s="186" t="n"/>
      <c r="M148" s="186" t="inlineStr">
        <is>
          <t>Preformulation &amp; GMP</t>
        </is>
      </c>
      <c r="N148" s="186" t="inlineStr">
        <is>
          <t>Good Manufacturing Practice</t>
        </is>
      </c>
      <c r="O148" s="185" t="inlineStr">
        <is>
          <t>Product</t>
        </is>
      </c>
      <c r="P148" s="186" t="inlineStr">
        <is>
          <t>[SOURCE: ข้อสอบจริง PLE CC1 (Product) ปี 2564 ข้อ 163]</t>
        </is>
      </c>
      <c r="Q148" s="185" t="inlineStr">
        <is>
          <t>ข้อสอบจริง</t>
        </is>
      </c>
      <c r="R148" s="185" t="inlineStr">
        <is>
          <t>2564</t>
        </is>
      </c>
      <c r="S148" s="185" t="n"/>
    </row>
    <row r="149">
      <c r="A149" s="185" t="n">
        <v>147</v>
      </c>
      <c r="B149" s="186" t="inlineStr">
        <is>
          <t>จากการตรวจสอบใบรายงานผลการวิเคราะห์ (Certificate of Analysis: COA) ของวัตถุดิบ Raltegravir potassium Lot number: XXXXX1 พบข้อมูลดังนี้:</t>
        </is>
      </c>
      <c r="C149" s="186" t="inlineStr">
        <is>
          <t>รายการเคมีกายภาพ:
- Description: ผง (Powder) ผล: สอดคล้อง (Conforms)
- Appearance: สีขาว (White) ผล: สอดคล้อง (Conforms)
- Identification: Positive ผล: สอดคล้อง (Conforms)
- Loss on drying: เกณฑ์ไม่เกิน (NMT) 0.6% ผลวิเคราะห์: 0.8%
- Assay: 98.0 ถึง 102.0% ผลวิเคราะห์: 99.6%
รายการทดสอบทางจุลชีววิทยา (Microbiology test):
- Total aerobic microbial count: เกณฑ์น้อยกว่า 1,000 cfu/g ผล: น้อยกว่า 1,000 cfu/g
- Total combined yeasts and molds count: เกณฑ์น้อยกว่า 100 cfu/g ผล: น้อยกว่า 100 cfu/g
- Coliforms, E. coli, Salmonella, S. aureus, Pseudomonas: เกณฑ์ Negative ผล: Negative
วัตถุดิบนี้ผ่านเกณฑ์การยอมรับ (Acceptance criteria) หรือไม่ เพราะเหตุใด</t>
        </is>
      </c>
      <c r="D149" s="186" t="n"/>
      <c r="E149" s="186" t="inlineStr">
        <is>
          <t>ผ่านเกณฑ์มาตรฐานตามที่กำหนดทุกรายการ</t>
        </is>
      </c>
      <c r="F149" s="186" t="inlineStr">
        <is>
          <t>ไม่ผ่านเกณฑ์มาตรฐาน เพราะมีการปนเปื้อนของเชื้อราเกินเกณฑ์</t>
        </is>
      </c>
      <c r="G149" s="186" t="inlineStr">
        <is>
          <t>ไม่ผ่านเกณฑ์มาตรฐาน เพราะมีการปนเปื้อนของเชื้อแบคทีเรียเกินเกณฑ์</t>
        </is>
      </c>
      <c r="H149" s="186" t="inlineStr">
        <is>
          <t>ไม่ผ่านเกณฑ์มาตรฐาน เพราะปริมาณการสูญเสียน้ำหนักเมื่ออบแห้ง (Loss on drying) เกินข้อกำหนด</t>
        </is>
      </c>
      <c r="I149" s="186" t="inlineStr">
        <is>
          <t>ไม่ผ่านเกณฑ์มาตรฐาน เพราะการวิเคราะห์ปริมาณตัวยาสำคัญ (Assay) ไม่อยู่ในช่วงที่กำหนด</t>
        </is>
      </c>
      <c r="J149" s="185" t="inlineStr">
        <is>
          <t>4</t>
        </is>
      </c>
      <c r="K149" s="186" t="inlineStr">
        <is>
          <t>✅ คำตอบที่ถูกต้อง: ข้อ ง. ไม่ผ่านเกณฑ์มาตรฐาน เพราะปริมาณการสูญเสียน้ำหนักเมื่ออบแห้ง (Loss on drying) เกินข้อกำหนด
🎯 ทำไมข้อนี้ถึงถูก:
🎯 ทำไมข้อนี้ถึงถูก: ตามหลักเกณฑ์ GMP และเภสัชตำรับ วัตถุดิบยาต้องผ่านเกณฑ์ยอมรับครบทุกข้อกำหนด (All specifications conform) ผลการวิเคราะห์พบว่า Loss on drying ได้ 0.8% ซึ่งเกินเกณฑ์กำหนดที่ระบุไว้ไม่เกิน 0.6% จึงถือว่าวัตถุดิบนี้ไม่ผ่านเกณฑ์มาตรฐาน (Out of Specification: OOS) แม้ว่าหัวข้อการตรวจจุลชีววิทยาและการหาปริมาณตัวยาสำคัญ (Assay 99.6%) จะผ่านเกณฑ์ก็ตาม
🔍 ข้ออื่นผิดเพราะอะไร:
• ข้อ ก.: ผ่านเกณฑ์มาตรฐานตามที่กำหนดทุกรายการ ไม่ถูกต้อง เพราะมีผล Loss on drying ไม่ผ่านข้อกำหนด
• ข้อ ข.: ไม่ผ่านเกณฑ์มาตรฐานเพราะการปนเปื้อนเชื้อรา ไม่ถูกต้อง เนื่องจากผล Total yeast and mold count น้อยกว่า 100 cfu/g อยู่ในเกณฑ์ยอมรับ
• ข้อ ค.: ไม่ผ่านเกณฑ์มาตรฐานเพราะเชื้อแบคทีเรีย ไม่ถูกต้อง เนื่องจากเชื้อก่อโรคทั้งหมดให้ผลเป็น Negative และ Total aerobic plate count อยู่ในเกณฑ์
• ข้อ จ.: ไม่ผ่านเกณฑ์มาตรฐานเพราะปริมาณตัวยาสำคัญ ไม่ถูกต้อง เนื่องจากผล Assay วิเคราะห์ได้ 99.6% ซึ่งอยู่ในช่วง 98.0 ถึง 102.0% ตามเกณฑ์อย่างสมบูรณ์</t>
        </is>
      </c>
      <c r="L149" s="186" t="n"/>
      <c r="M149" s="186" t="inlineStr">
        <is>
          <t>Preformulation &amp; GMP</t>
        </is>
      </c>
      <c r="N149" s="186" t="inlineStr">
        <is>
          <t>Good Manufacturing Practice</t>
        </is>
      </c>
      <c r="O149" s="185" t="inlineStr">
        <is>
          <t>Product</t>
        </is>
      </c>
      <c r="P149" s="186" t="inlineStr">
        <is>
          <t>[SOURCE: ข้อสอบจริง PLE CC1 (Product) ปี 2563 Day 1 ข้อ 42]</t>
        </is>
      </c>
      <c r="Q149" s="185" t="inlineStr">
        <is>
          <t>ข้อสอบจริง</t>
        </is>
      </c>
      <c r="R149" s="185" t="inlineStr">
        <is>
          <t>2563</t>
        </is>
      </c>
      <c r="S149" s="185" t="n"/>
    </row>
    <row r="150">
      <c r="A150" s="185" t="n">
        <v>148</v>
      </c>
      <c r="B150" s="186" t="n"/>
      <c r="C150" s="186" t="inlineStr">
        <is>
          <t>ตามแนวทางข้อกำหนดคุณภาพยาของ ICH และเภสัชตำรับ หัวข้อการทดสอบใดจัดเป็นการทดสอบเฉพาะลักษณะของตัวยา (Specific test) สำหรับวัตถุดิบยา Risedronate Sodium</t>
        </is>
      </c>
      <c r="D150" s="186" t="n"/>
      <c r="E150" s="186" t="inlineStr">
        <is>
          <t>Identification test</t>
        </is>
      </c>
      <c r="F150" s="186" t="inlineStr">
        <is>
          <t>Assay</t>
        </is>
      </c>
      <c r="G150" s="186" t="inlineStr">
        <is>
          <t>Impurity test (Related substances)</t>
        </is>
      </c>
      <c r="H150" s="186" t="inlineStr">
        <is>
          <t>Water determination</t>
        </is>
      </c>
      <c r="I150" s="186" t="inlineStr">
        <is>
          <t>pH determination</t>
        </is>
      </c>
      <c r="J150" s="185" t="inlineStr">
        <is>
          <t>4</t>
        </is>
      </c>
      <c r="K150" s="186" t="inlineStr">
        <is>
          <t>✅ คำตอบที่ถูกต้อง: ข้อ ง. Water determination
🎯 ทำไมข้อนี้ถึงถูก:
🎯 ทำไมข้อนี้ถึงถูก: ตามเกณฑ์ ICH Q6A ข้อกำหนดคุณภาพแบ่งเป็น Universal tests (ได้แก่ Identification, Assay, Impurities) ซึ่งต้องตรวจในยาทุกชนิด และ Specific tests ซึ่งตรวจเฉพาะสารที่มีสมบัติเฉพาะตัว โดย Risedronate sodium เป็นสารที่มีรูปผลึกแบบไฮเดรต (Hydrate form เช่น Hemipentahydrate) ปริมาณผลึกน้ำมีผลต่อความคงตัวและการละลาย จึงกำหนด Water determination (Karl Fischer titration) เป็น Specific test ที่จำเป็น
🔍 ข้ออื่นผิดเพราะอะไร:
• ข้อ ก.: Identification test จัดเป็น Universal test ที่เภสัชตำรับกำหนดให้ต้องมีสำหรับตัวยาทุกชนิดเพื่อยืนยันเอกลักษณ์
• ข้อ ข.: Assay จัดเป็น Universal test ที่ต้องมีการทดสอบในยาทุกชนิดเพื่อประเมินความบริสุทธิ์และปริมาณตัวยาสำคัญ
• ข้อ ค.: Impurity test จัดเป็น Universal test ตามข้อกำหนดของ ICH เพื่อควบคุมสารสลายตัวและสารปนเปื้อนที่เกี่ยวข้อง
• ข้อ จ.: pH determination ในวัตถุดิบแข็งไม่ใช่ Specific test บังคับหลัก และหากทดสอบมักอยู่ในหมวด physicochemical characterization</t>
        </is>
      </c>
      <c r="L150" s="186" t="n"/>
      <c r="M150" s="186" t="inlineStr">
        <is>
          <t>Preformulation &amp; GMP</t>
        </is>
      </c>
      <c r="N150" s="186" t="inlineStr">
        <is>
          <t>Good Manufacturing Practice</t>
        </is>
      </c>
      <c r="O150" s="185" t="inlineStr">
        <is>
          <t>Product</t>
        </is>
      </c>
      <c r="P150" s="186" t="inlineStr">
        <is>
          <t>[SOURCE: ข้อสอบจริง PLE CC1 (Product) ปี 2563 Day 1 ข้อ 65]</t>
        </is>
      </c>
      <c r="Q150" s="185" t="inlineStr">
        <is>
          <t>ข้อสอบจริง</t>
        </is>
      </c>
      <c r="R150" s="185" t="inlineStr">
        <is>
          <t>2563</t>
        </is>
      </c>
      <c r="S150" s="185" t="n"/>
    </row>
    <row r="151">
      <c r="A151" s="185" t="n">
        <v>149</v>
      </c>
      <c r="B151" s="186" t="n"/>
      <c r="C151" s="186" t="inlineStr">
        <is>
          <t>จากโครงสร้างทางเคมีของโมเลกุลยาที่แสดงในภาพ ซึ่งมีหมู่ฟังก์ชัน Ester เป็นแกนหลักสำคัญในโครงสร้าง ปฏิกิริยาการสลายตัวทางเคมี (Chemical degradation pathway) ที่มีโอกาสเกิดขึ้นได้ง่ายที่สุดเมื่อสัมผัสกับน้ำหรือความชื้นคือปฏิกิริยาใด</t>
        </is>
      </c>
      <c r="D151" s="186" t="inlineStr">
        <is>
          <t>cc1_product/image98.png</t>
        </is>
      </c>
      <c r="E151" s="186" t="inlineStr">
        <is>
          <t>Hydrolysis</t>
        </is>
      </c>
      <c r="F151" s="186" t="inlineStr">
        <is>
          <t>Oxidation</t>
        </is>
      </c>
      <c r="G151" s="186" t="inlineStr">
        <is>
          <t>Photolysis</t>
        </is>
      </c>
      <c r="H151" s="186" t="inlineStr">
        <is>
          <t>Dehydration</t>
        </is>
      </c>
      <c r="I151" s="186" t="inlineStr">
        <is>
          <t>Racemization</t>
        </is>
      </c>
      <c r="J151" s="185" t="inlineStr">
        <is>
          <t>1</t>
        </is>
      </c>
      <c r="K151" s="186" t="inlineStr">
        <is>
          <t>✅ คำตอบที่ถูกต้อง: ข้อ ก. Hydrolysis
🎯 ทำไมข้อนี้ถึงถูก:
🎯 ทำไมข้อนี้ถึงถูก: สารที่มีหมู่ฟังก์ชัน Ester (รวมถึง Lactone และ Amide) มีความไวสูงต่อปฏิกิริยาไฮโดรไลซิส (Hydrolysis) โดยน้ำจะเข้าทำปฏิกิริยาตัดพันธะ Ester bond ส่งผลให้โมเลกุลสลายตัวได้เป็นสารประกอบกรดคาร์บอกซิลิกและแอลกอฮอล์ ซึ่งเป็นเส้นทางการสลายตัวหลักของยาในกลุ่มนี้
🔍 ข้ออื่นผิดเพราะอะไร:
• ข้อ ข.: Oxidation เป็นปฏิกิริยาการสูญเสียอิเล็กตรอน มักเกิดกับโมเลกุลที่มี Phenolic hydroxyl group, Thiol หรือสายโซ่ไม่อิ่มตัว
• ข้อ ค.: Photolysis เป็นการสลายตัวที่ถูกกระตุ้นโดยแสงสว่าง มักเกิดกับโมเลกุลที่ดูดกลืนแสง UV ได้ดี เช่น โครงสร้างที่มีระบบ Conjugated double bonds
• ข้อ ง.: Dehydration เป็นปฏิกิริยาการสูญเสียโมเลกุลน้ำจากโครงสร้าง เช่น การสูญเสียน้ำของ Prostaglandins หรือ Tetracyclines
• ข้อ จ.: Racemization เป็นการเปลี่ยนการจัดเรียงตัวเชิงพื้นที่ของ Chiral center จาก Enantiomer บริสุทธิ์กลายเป็นสารผสม Racemic</t>
        </is>
      </c>
      <c r="L151" s="186" t="n"/>
      <c r="M151" s="186" t="inlineStr">
        <is>
          <t>Preformulation &amp; GMP</t>
        </is>
      </c>
      <c r="N151" s="186" t="inlineStr">
        <is>
          <t>Stability testing</t>
        </is>
      </c>
      <c r="O151" s="185" t="inlineStr">
        <is>
          <t>Product</t>
        </is>
      </c>
      <c r="P151" s="186" t="inlineStr">
        <is>
          <t>[SOURCE: ข้อสอบจริง PLE CC1 (Product) ปี 2563 Day 1 ข้อ 25]</t>
        </is>
      </c>
      <c r="Q151" s="185" t="inlineStr">
        <is>
          <t>ข้อสอบจริง</t>
        </is>
      </c>
      <c r="R151" s="185" t="inlineStr">
        <is>
          <t>2563</t>
        </is>
      </c>
      <c r="S151" s="185" t="n"/>
    </row>
    <row r="152">
      <c r="A152" s="185" t="n">
        <v>150</v>
      </c>
      <c r="B152" s="186" t="inlineStr">
        <is>
          <t>จากการศึกษาความคงตัวระยะยาว (Long-term stability study) ของยา Azithromycin ตามเกณฑ์มาตรฐานกำหนด:
- ลักษณะทางกายภาพ: ผงผลึกสีขาว (White crystalline powder)
- การละลาย (Dissolution): Q ไม่น้อยกว่า 80% ที่ 30 นาที
- ปริมาณตัวยาสำคัญ (%Label amount): 98.5 ถึง 101.5%
- สิ่งเจือปน (%Total impurities): ไม่เกิน 0.5%</t>
        </is>
      </c>
      <c r="C152" s="186" t="inlineStr">
        <is>
          <t>ผลการทดสอบที่เก็บตัวอย่าง ณ อุณหภูมิ 30 องศาเซลเซียส ความชื้นสัมพัทธ์ 75% RH พบว่า:
- เดือนที่ 6: Conforms, Dissolution = 87.4%, %Label = 99.8%, %Impurity = 0.0%
- เดือนที่ 12: Conforms, Dissolution = 87.2%, %Label = 99.7%, %Impurity = 0.0%
- เดือนที่ 18: Conforms, Dissolution = 86.5%, %Label = 99.3%, %Impurity = 0.0%
- เดือนที่ 24: Conforms, Dissolution = 85.6%, %Label = 99.1%, %Impurity = 0.1%
- เดือนที่ 36: Conforms, Dissolution = 84.9%, %Label = 99.0%, %Impurity = 0.1%
- เดือนที่ 48: Conforms, Dissolution = 84.5%, %Label = 99.0%, %Impurity = 0.1%
- เดือนที่ 60: Conforms, Dissolution = 83.9%, %Label = 99.0%, %Impurity = 0.2%
จากข้อมูลดังกล่าว ผลิตภัณฑ์ยานี้ควรมีอายุการเก็บรักษา (Shelf-life) ไม่เกินเท่าใด</t>
        </is>
      </c>
      <c r="D152" s="186" t="n"/>
      <c r="E152" s="186" t="inlineStr">
        <is>
          <t>1 ปี</t>
        </is>
      </c>
      <c r="F152" s="186" t="inlineStr">
        <is>
          <t>2 ปี</t>
        </is>
      </c>
      <c r="G152" s="186" t="inlineStr">
        <is>
          <t>3 ปี</t>
        </is>
      </c>
      <c r="H152" s="186" t="inlineStr">
        <is>
          <t>4 ปี</t>
        </is>
      </c>
      <c r="I152" s="186" t="inlineStr">
        <is>
          <t>5 ปี</t>
        </is>
      </c>
      <c r="J152" s="185" t="inlineStr">
        <is>
          <t>5</t>
        </is>
      </c>
      <c r="K152" s="186" t="inlineStr">
        <is>
          <t>✅ คำตอบที่ถูกต้อง: ข้อ จ. 5 ปี
🎯 ทำไมข้อนี้ถึงถูก:
🎯 ทำไมข้อนี้ถึงถูก: ตามแนวทาง ICH Q1E ผลการทดสอบความคงตัวจริง (Real-time stability data) จนถึงเดือนที่ 60 (5 ปี) ผ่านเกณฑ์มาตรฐานการยอมรับทุกหัวข้ออย่างสมบูรณ์ (Dissolution 83.9% สูงกว่า Q=80%, %Label 99.0% อยู่ในช่วง 98.5-101.5%, และ %Impurity 0.2% ไม่เกิน 0.5%) จึงมีข้อมูลหลักฐานทางวิทยาศาสตร์รองรับอายุการเก็บรักษาของผลิตภัณฑ์ยาได้ยาวนานถึง 5 ปี (60 เดือน)
🔍 ข้ออื่นผิดเพราะอะไร:
• ข้อ ก.: 1 ปี (12 เดือน) เป็นการกำหนดอายุยาที่สั้นเกินไป ไม่สะท้อนศักยภาพความคงตัวที่มีข้อมูลรองรับถึง 60 เดือน
• ข้อ ข.: 2 ปี (24 เดือน) เป็นอายุยามาตรฐานทั่วไป แต่ผลิตภัณฑ์นี้มีข้อมูลยืนยันความคงตัวผ่านเกณฑ์ถึง 60 เดือน
• ข้อ ค.: 3 ปี (36 เดือน) ยังต่ำกว่าข้อมูลการทดสอบจริงที่มีอยู่
• ข้อ ง.: 4 ปี (48 เดือน) ยังต่ำกว่าระยะเวลาการทดสอบจริงที่ยืนยันว่ายาผ่านเกณฑ์ถึงเดือนที่ 60</t>
        </is>
      </c>
      <c r="L152" s="186" t="n"/>
      <c r="M152" s="186" t="inlineStr">
        <is>
          <t>Preformulation &amp; GMP</t>
        </is>
      </c>
      <c r="N152" s="186" t="inlineStr">
        <is>
          <t>Stability testing</t>
        </is>
      </c>
      <c r="O152" s="185" t="inlineStr">
        <is>
          <t>Product</t>
        </is>
      </c>
      <c r="P152" s="186" t="inlineStr">
        <is>
          <t>[SOURCE: ข้อสอบจริง PLE CC1 (Product) ปี 2563 Day 1 ข้อ 101]</t>
        </is>
      </c>
      <c r="Q152" s="185" t="inlineStr">
        <is>
          <t>ข้อสอบจริง</t>
        </is>
      </c>
      <c r="R152" s="185" t="inlineStr">
        <is>
          <t>2563</t>
        </is>
      </c>
      <c r="S152" s="185" t="n"/>
    </row>
    <row r="153">
      <c r="A153" s="185" t="n">
        <v>151</v>
      </c>
      <c r="B153" s="186" t="inlineStr">
        <is>
          <t>กำหนดสูตรตำรับยาเม็ด Atorvastatin 20 mg ดังต่อไปนี้:
- Atorvastatin calcium: 20 mg
- Calcium phosphate dihydrate: 100 mg
- Hydroxypropyl cellulose (HPC): 4 mg
- Nymcel (Sodium carboxymethyl cellulose): 4 mg
- Aerosil/Caposil (Colloidal silicon dioxide): 2 mg
- Talcum: 4.5 mg</t>
        </is>
      </c>
      <c r="C153" s="186" t="inlineStr">
        <is>
          <t>สาร Calcium phosphate dihydrate ในสูตรตำรับนี้ทำหน้าที่หลักเป็นสารช่วยทางเภสัชกรรมชนิดใด</t>
        </is>
      </c>
      <c r="D153" s="186" t="n"/>
      <c r="E153" s="186" t="inlineStr">
        <is>
          <t>Binder</t>
        </is>
      </c>
      <c r="F153" s="186" t="inlineStr">
        <is>
          <t>Disintegrant</t>
        </is>
      </c>
      <c r="G153" s="186" t="inlineStr">
        <is>
          <t>Diluent (Filler)</t>
        </is>
      </c>
      <c r="H153" s="186" t="inlineStr">
        <is>
          <t>Lubricant</t>
        </is>
      </c>
      <c r="I153" s="186" t="inlineStr">
        <is>
          <t>Glidant</t>
        </is>
      </c>
      <c r="J153" s="185" t="inlineStr">
        <is>
          <t>3</t>
        </is>
      </c>
      <c r="K153" s="186" t="inlineStr">
        <is>
          <t>✅ คำตอบที่ถูกต้อง: ข้อ ค. Diluent (Filler)
🎯 ทำไมข้อนี้ถึงถูก:
🎯 ทำไมข้อนี้ถึงถูก: Calcium phosphate dihydrate (Dibasic calcium phosphate dihydrate) เป็นสารที่มีปริมาณสัดส่วนสูงที่สุดในตำรับ (100 mg จากน้ำหนักรวมประมาณ 135 mg) ทำหน้าที่หลักเป็นสารเจือจางหรือสารเพิ่มปริมาณ (Diluent/Filler) เพื่อเพิ่มมวลและขนาดให้เม็ดยามีขนาดที่เหมาะสมและตอกขึ้นรูปได้ง่าย
🔍 ข้ออื่นผิดเพราะอะไร:
• ข้อ ก.: Binder ในตำรับนี้คือ Hydroxypropyl cellulose (HPC 4 mg) ซึ่งทำหน้าที่ยึดเกาะอนุภาคผงยา
• ข้อ ข.: Disintegrant ในตำรับนี้คือ Nymcel (Sodium CMC 4 mg) ซึ่งทำหน้าที่ช่วยให้เม็ดยาแตกตัว
• ข้อ ง.: Lubricant ในตำรับนี้มี Talcum (4.5 mg) ร่วมทำหน้าที่ลดแรงเสียดทาน
• ข้อ จ.: Glidant ในตำรับนี้คือ Caposil/Aerosil (Colloidal silicon dioxide 2 mg) ซึ่งช่วยเพิ่มการไหลของผงยา</t>
        </is>
      </c>
      <c r="L153" s="186" t="n"/>
      <c r="M153" s="186" t="inlineStr">
        <is>
          <t>Preformulation &amp; GMP</t>
        </is>
      </c>
      <c r="N153" s="186" t="inlineStr">
        <is>
          <t>Excipients classification</t>
        </is>
      </c>
      <c r="O153" s="185" t="inlineStr">
        <is>
          <t>Product</t>
        </is>
      </c>
      <c r="P153" s="186" t="inlineStr">
        <is>
          <t>[SOURCE: ข้อสอบจริง PLE CC1 (Product) ปี 2563 Day 1 ข้อ 19]</t>
        </is>
      </c>
      <c r="Q153" s="185" t="inlineStr">
        <is>
          <t>ข้อสอบจริง</t>
        </is>
      </c>
      <c r="R153" s="185" t="inlineStr">
        <is>
          <t>2563</t>
        </is>
      </c>
      <c r="S153" s="185" t="n"/>
    </row>
    <row r="154">
      <c r="A154" s="185" t="n">
        <v>152</v>
      </c>
      <c r="B154" s="186" t="n"/>
      <c r="C154" s="186" t="inlineStr">
        <is>
          <t>สารช่วยทางเภสัชกรรมในข้อใดต่อไปนี้ทำหน้าที่เป็นสารช่วยแตกกระจายตัวชนิดยิ่งยวด (Superdisintegrant) ในการผลิตยาเม็ด</t>
        </is>
      </c>
      <c r="D154" s="186" t="n"/>
      <c r="E154" s="186" t="inlineStr">
        <is>
          <t>Anhydrous lactose</t>
        </is>
      </c>
      <c r="F154" s="186" t="inlineStr">
        <is>
          <t>Hydroxypropyl cellulose (HPC)</t>
        </is>
      </c>
      <c r="G154" s="186" t="inlineStr">
        <is>
          <t>Magnesium stearate</t>
        </is>
      </c>
      <c r="H154" s="186" t="inlineStr">
        <is>
          <t>Polyethylene glycol (PEG)</t>
        </is>
      </c>
      <c r="I154" s="186" t="inlineStr">
        <is>
          <t>Croscarmellose sodium</t>
        </is>
      </c>
      <c r="J154" s="185" t="inlineStr">
        <is>
          <t>5</t>
        </is>
      </c>
      <c r="K154" s="186" t="inlineStr">
        <is>
          <t>✅ คำตอบที่ถูกต้อง: ข้อ จ. Croscarmellose sodium
🎯 ทำไมข้อนี้ถึงถูก:
🎯 ทำไมข้อนี้ถึงถูก: Croscarmellose sodium (Cross-linked sodium carboxymethylcellulose) จัดเป็น Superdisintegrant ที่มีโครงสร้างเชื่อมขวาง เมื่อสัมผัสน้ำจะเกิดการดูดซับน้ำและพองตัวอย่างรวดเร็ว (Wicking and rapid swelling) ทำให้เกิดแรงดันภายในเม็ดยาและทำให้เม็ดยาแตกกระจายตัวออกเป็นอนุภาคเล็กๆ ภายในเวลาเพียงไม่กี่วินาที
🔍 ข้ออื่นผิดเพราะอะไร:
• ข้อ ก.: Anhydrous lactose ทำหน้าที่หลักเป็นสารช่วยเพิ่มปริมาณ (Diluent/Filler)
• ข้อ ข.: Hydroxypropyl cellulose (HPC) ทำหน้าที่เป็นสารช่วยยึดเกาะ (Binder) หรือสารก่อฟิล์ม
• ข้อ ค.: Magnesium stearate ทำหน้าที่เป็นสารหล่อลื่น (Lubricant)
• ข้อ ง.: Polyethylene glycol (PEG) ทำหน้าที่เป็น Plasticizer, Solubilizer หรือ Binder</t>
        </is>
      </c>
      <c r="L154" s="186" t="n"/>
      <c r="M154" s="186" t="inlineStr">
        <is>
          <t>Preformulation &amp; GMP</t>
        </is>
      </c>
      <c r="N154" s="186" t="inlineStr">
        <is>
          <t>Excipients classification</t>
        </is>
      </c>
      <c r="O154" s="185" t="inlineStr">
        <is>
          <t>Product</t>
        </is>
      </c>
      <c r="P154" s="186" t="inlineStr">
        <is>
          <t>[SOURCE: ข้อสอบจริง PLE CC1 (Product) ปี 2563 Day 2 ข้อ 115]</t>
        </is>
      </c>
      <c r="Q154" s="185" t="inlineStr">
        <is>
          <t>ข้อสอบจริง</t>
        </is>
      </c>
      <c r="R154" s="185" t="inlineStr">
        <is>
          <t>2563</t>
        </is>
      </c>
      <c r="S154" s="185" t="n"/>
    </row>
    <row r="155">
      <c r="A155" s="185" t="n">
        <v>153</v>
      </c>
      <c r="B155" s="186" t="n"/>
      <c r="C155" s="186" t="inlineStr">
        <is>
          <t>สารในข้อใดช่วยป้องกันการเกิดปฏิกิริยาเหม็นหืน (rancidity) จากกระบวนการ oxidation ในตำรับยา</t>
        </is>
      </c>
      <c r="D155" s="186" t="n"/>
      <c r="E155" s="186" t="inlineStr">
        <is>
          <t>Parabens</t>
        </is>
      </c>
      <c r="F155" s="186" t="inlineStr">
        <is>
          <t>Murcuric</t>
        </is>
      </c>
      <c r="G155" s="186" t="inlineStr">
        <is>
          <t>Citric acid</t>
        </is>
      </c>
      <c r="H155" s="186" t="inlineStr">
        <is>
          <t>Sodium benzoate</t>
        </is>
      </c>
      <c r="I155" s="186" t="inlineStr">
        <is>
          <t>Butylated hydroxyanisole</t>
        </is>
      </c>
      <c r="J155" s="185" t="inlineStr">
        <is>
          <t>5</t>
        </is>
      </c>
      <c r="K155" s="186" t="inlineStr">
        <is>
          <t>✅ คำตอบที่ถูกต้อง: ข้อ จ. Butylated hydroxyanisole
🎯 ทำไมข้อนี้ถึงถูก:
🎯 ทำไมข้อนี้ถึงถูก: Butylated hydroxyanisole (BHA) เป็น oil-soluble phenolic antioxidant ที่ทำหน้าที่เป็น free radical scavenger (chain terminator) โดยการบริจาคอะตอมไฮโดรเจนให้แก่อนุมูลอิสระ peroxyl radicals เพื่อยับยั้ง lipid peroxidation ซึ่งเป็นสาเหตุหลักของการเหม็นหืนตามมาตรฐานตำรับทางเภสัชกรรม
🔍 ข้ออื่นผิดเพราะอะไร:
• ข้อ ก.: ผิดเพราะ Parabens (เช่น methylparaben, propylparaben) ทำหน้าที่เป็น antimicrobial preservative ป้องกันการเจริญเติบโตของเชื้อจุลชีพ ไม่ใช่สารต้านออกซิเดชัน
• ข้อ ข.: ผิดเพราะ Mercuric compounds (เช่น thimerosal, phenylmercuric nitrate) เป็นสารกันเสียกลุ่ม organomercurial ต้านเชื้อจุลชีพ ไม่ได้ป้องกัน lipid oxidation
• ข้อ ค.: ผิดเพราะ Citric acid ทำหน้าที่เป็น chelating agent หรือ antioxidant synergist โดยช่วยจับประจุโลหะ แต่ไม่ใช่ primary chain-breaking antioxidant ที่ละลายในไขมันเหมือน BHA
• ข้อ ง.: ผิดเพราะ Sodium benzoate เป็น antimicrobial preservative ที่ออกฤทธิ์ยับยั้งเชื้อราและแบคทีเรียในสภาวะกรด ไม่ได้ป้องกันการหืนของไขมัน</t>
        </is>
      </c>
      <c r="L155" s="186" t="n"/>
      <c r="M155" s="186" t="inlineStr">
        <is>
          <t>Preformulation &amp; GMP</t>
        </is>
      </c>
      <c r="N155" s="186" t="inlineStr">
        <is>
          <t>Stability testing</t>
        </is>
      </c>
      <c r="O155" s="185" t="inlineStr">
        <is>
          <t>Product</t>
        </is>
      </c>
      <c r="P155" s="186" t="inlineStr">
        <is>
          <t>[SOURCE: ข้อสอบจริง PLE CC1 (Product) ปี 2562 วันที่ 1 ข้อ 9]</t>
        </is>
      </c>
      <c r="Q155" s="185" t="inlineStr">
        <is>
          <t>ข้อสอบจริง</t>
        </is>
      </c>
      <c r="R155" s="185" t="inlineStr">
        <is>
          <t>2562</t>
        </is>
      </c>
      <c r="S155" s="185" t="n"/>
    </row>
    <row r="156">
      <c r="A156" s="185" t="n">
        <v>154</v>
      </c>
      <c r="B156" s="186" t="n"/>
      <c r="C156" s="186" t="inlineStr">
        <is>
          <t>ยาหยอดตามีตัวยาสำคัญ 1.75 mg/ml เกิดการเสื่อมสลายตามปฏิกิริยา pseudo first order reaction โดยมีค่าอัตราการเสื่อมสลายในตู้เย็น (4 องศาเซลเซียส) เท่ากับ 0.05 ต่อปี จงคำนวณหาอายุยา (shelf-life หรือ t90) ของยานี้</t>
        </is>
      </c>
      <c r="D156" s="186" t="n"/>
      <c r="E156" s="186" t="inlineStr">
        <is>
          <t>0.5 ปี</t>
        </is>
      </c>
      <c r="F156" s="186" t="inlineStr">
        <is>
          <t>2.1 ปี</t>
        </is>
      </c>
      <c r="G156" s="186" t="inlineStr">
        <is>
          <t>3.5 ปี</t>
        </is>
      </c>
      <c r="H156" s="186" t="inlineStr">
        <is>
          <t>5.0 ปี</t>
        </is>
      </c>
      <c r="I156" s="186" t="inlineStr">
        <is>
          <t>13.9 ปี</t>
        </is>
      </c>
      <c r="J156" s="185" t="inlineStr">
        <is>
          <t>2</t>
        </is>
      </c>
      <c r="K156" s="186" t="inlineStr">
        <is>
          <t>✅ คำตอบที่ถูกต้อง: ข้อ ข. 2.1 ปี
🎯 ทำไมข้อนี้ถึงถูก:
🎯 ทำไมข้อนี้ถึงถูก: สำหรับ first order reaction อายุยา (shelf-life, t90) คือเวลาที่ตัวยาเหลือร้อยละ 90 ของปริมาณตั้งต้น คำนวณได้จากสมการ t90 = -ln(0.9) / k = 0.1053 / k แทนค่า k = 0.05 ต่อปี จะได้ t90 = 0.1053 / 0.05 = 2.106 ปี หรือประมาณ 2.1 ปี
🔍 ข้ออื่นผิดเพราะอะไร:
• ข้อ ก.: ผิดเนื่องจาก 0.5 ปี เป็นค่าที่คำนวณผิดพลาดจากการนำค่าอัตราเร็ว k ไปคูณด้วย 10
• ข้อ ค.: ผิดเนื่องจาก 3.5 ปี ไม่สอดคล้องกับสมการ first-order shelf-life
• ข้อ ง.: ผิดเนื่องจาก 5.0 ปี เกิดจากการนำ 0.25 หารด้วย 0.05 ซึ่งไม่ใช่สูตรของ t90
• ข้อ จ.: ผิดเนื่องจาก 13.9 ปี เป็นค่าครึ่งชีวิต (half-life, t1/2 = 0.693 / 0.05 = 13.86 ปี) ไม่ใช่ค่าอายุยา (shelf-life, t90)</t>
        </is>
      </c>
      <c r="L156" s="186" t="n"/>
      <c r="M156" s="186" t="inlineStr">
        <is>
          <t>Preformulation &amp; GMP</t>
        </is>
      </c>
      <c r="N156" s="186" t="inlineStr">
        <is>
          <t>Stability testing</t>
        </is>
      </c>
      <c r="O156" s="185" t="inlineStr">
        <is>
          <t>Product</t>
        </is>
      </c>
      <c r="P156" s="186" t="inlineStr">
        <is>
          <t>[SOURCE: ข้อสอบจริง PLE CC1 (Product) ปี 2562 วันที่ 1 ข้อ 15]</t>
        </is>
      </c>
      <c r="Q156" s="185" t="inlineStr">
        <is>
          <t>ข้อสอบจริง</t>
        </is>
      </c>
      <c r="R156" s="185" t="inlineStr">
        <is>
          <t>2562</t>
        </is>
      </c>
      <c r="S156" s="185" t="n"/>
    </row>
    <row r="157">
      <c r="A157" s="185" t="n">
        <v>155</v>
      </c>
      <c r="B157" s="186" t="n"/>
      <c r="C157" s="186" t="inlineStr">
        <is>
          <t>สารในข้อใดทำหน้าที่ป้องกันการเหม็นหืน (rancidity) จากกระบวนการ lipid autoxidation ในตำรับยา</t>
        </is>
      </c>
      <c r="D157" s="186" t="n"/>
      <c r="E157" s="186" t="inlineStr">
        <is>
          <t>Butylated hydroxyanisole</t>
        </is>
      </c>
      <c r="F157" s="186" t="inlineStr">
        <is>
          <t>Citric acid</t>
        </is>
      </c>
      <c r="G157" s="186" t="inlineStr">
        <is>
          <t>Paraben</t>
        </is>
      </c>
      <c r="H157" s="186" t="inlineStr">
        <is>
          <t>Sodium benzoate</t>
        </is>
      </c>
      <c r="I157" s="186" t="inlineStr">
        <is>
          <t>Sodium citrate</t>
        </is>
      </c>
      <c r="J157" s="185" t="inlineStr">
        <is>
          <t>1</t>
        </is>
      </c>
      <c r="K157" s="186" t="inlineStr">
        <is>
          <t>✅ คำตอบที่ถูกต้อง: ข้อ ก. Butylated hydroxyanisole
🎯 ทำไมข้อนี้ถึงถูก:
🎯 ทำไมข้อนี้ถึงถูก: Butylated hydroxyanisole (BHA) เป็น lipid-soluble antioxidant ที่ออกฤทธิ์เป็น free radical scavenger ในเฟสน้ำมัน ยับยั้งปฏิกิริยาลูกโซ่ lipid autoxidation ของกรดไขมันไม่อิ่มตัว จึงป้องกันการเกิดสารระเหยที่มีกลิ่นเหม็นหืน เช่น aldehydes และ ketones
🔍 ข้ออื่นผิดเพราะอะไร:
• ข้อ ข.: ผิดเพราะ Citric acid เป็น chelating agent หรือ sequestering agent ช่วยจับไอออนโลหะเพื่อเสริมฤทธิ์ antioxidant อื่น แต่ไม่ใช่ primary antioxidant ในเฟสน้ำมันโดยตรง
• ข้อ ค.: ผิดเพราะ Parabens (เช่น methylparaben) เป็นสารกันเสียต้านเชื้อจุลชีพ (antimicrobial preservative) ไม่ได้ยับยั้ง lipid oxidation
• ข้อ ง.: ผิดเพราะ Sodium benzoate เป็นสารต้านเชื้อจุลชีพชนิดละลายน้ำ ไม่ได้ป้องกันการหืนของไขมัน
• ข้อ จ.: ผิดเพราะ Sodium citrate ทำหน้าที่เป็น buffer และ buffering agent ในเฟสน้ำ ไม่ใช่ antioxidant สำหรับป้องกันการหืน</t>
        </is>
      </c>
      <c r="L157" s="186" t="n"/>
      <c r="M157" s="186" t="inlineStr">
        <is>
          <t>Preformulation &amp; GMP</t>
        </is>
      </c>
      <c r="N157" s="186" t="inlineStr">
        <is>
          <t>Stability testing</t>
        </is>
      </c>
      <c r="O157" s="185" t="inlineStr">
        <is>
          <t>Product</t>
        </is>
      </c>
      <c r="P157" s="186" t="inlineStr">
        <is>
          <t>[SOURCE: ข้อสอบจริง PLE CC1 (Product) วันที่ 1 ปี 2562 ข้อ 40]</t>
        </is>
      </c>
      <c r="Q157" s="185" t="inlineStr">
        <is>
          <t>ข้อสอบจริง</t>
        </is>
      </c>
      <c r="R157" s="185" t="inlineStr">
        <is>
          <t>2562</t>
        </is>
      </c>
      <c r="S157" s="185" t="n"/>
    </row>
    <row r="158">
      <c r="A158" s="185" t="n">
        <v>156</v>
      </c>
      <c r="B158" s="186" t="n"/>
      <c r="C158" s="186" t="inlineStr">
        <is>
          <t>การเสื่อมสลายของตัวยาสำคัญในรูปแบบเภสัชภัณฑ์ยาน้ำแขวนตะกอน (suspension) ส่วนใหญ่จัดเป็นอันดับของปฏิกิริยา (order of reaction) แบบใด</t>
        </is>
      </c>
      <c r="D158" s="186" t="n"/>
      <c r="E158" s="186" t="inlineStr">
        <is>
          <t>Zero order</t>
        </is>
      </c>
      <c r="F158" s="186" t="inlineStr">
        <is>
          <t>Pseudo zero order</t>
        </is>
      </c>
      <c r="G158" s="186" t="inlineStr">
        <is>
          <t>First order</t>
        </is>
      </c>
      <c r="H158" s="186" t="inlineStr">
        <is>
          <t>Pseudo first order</t>
        </is>
      </c>
      <c r="I158" s="186" t="inlineStr">
        <is>
          <t>Second order</t>
        </is>
      </c>
      <c r="J158" s="185" t="inlineStr">
        <is>
          <t>2</t>
        </is>
      </c>
      <c r="K158" s="186" t="inlineStr">
        <is>
          <t>✅ คำตอบที่ถูกต้อง: ข้อ ข. Pseudo zero order
🎯 ทำไมข้อนี้ถึงถูก:
🎯 ทำไมข้อนี้ถึงถูก: ในยาน้ำแขวนตะกอน ตัวยาส่วนใหญ่จะอยู่ในรูปของแข็งที่ไม่ละลาย และมีเพียงส่วนน้อยที่ละลายอยู่ในสารละลายอิ่มตัว (Cs) เมื่อตัวยาในสารละลายสลายตัวตาม first-order ผงยาของแข็งจะละลายออกมาทดแทนรักษาระดับความเข้มข้นอิ่มตัวให้คงที่ตลอดเวลา ทำให้อัตราการสลายตัวคงที่เสมือนเป็น zero-order จึงเรียกว่า Apparent หรือ Pseudo-zero order reaction
🔍 ข้ออื่นผิดเพราะอะไร:
• ข้อ ก.: ผิดเพราะ True zero-order reaction อัตราการเกิดปฏิกิริยาไม่ขึ้นกับความเข้มข้นอย่างแท้จริง แต่กรณี suspension กลไกจริงของการสลายตัวในสารละลายคือ first order ที่มี reservoir มาทดแทน
• ข้อ ค.: ผิดเพราะ First order reaction ความเข้มข้นตัวยาจะลดลงเป็น exponential curve ซึ่งพบเมื่อตัวยาทั้งหมดอยู่ในรูปสารละลาย (solution)
• ข้อ ง.: ผิดเพราะ Pseudo first order เกิดขึ้นเมื่อสารตัวทำปฏิกิริยาตัวใดตัวหนึ่งมีปริมาณมากเกินพอ (เช่น ปฏิกิริยา hydrolysis ที่มีน้ำมากเกินพอ)
• ข้อ จ.: ผิดเพราะ Second order reaction อัตราการเกิดปฏิกิริยาขึ้นกับความเข้มข้นของสารสองโมเลกุล ซึ่งไม่ใช่วิถีการสลายตัวทั่วไปของ suspension</t>
        </is>
      </c>
      <c r="L158" s="186" t="n"/>
      <c r="M158" s="186" t="inlineStr">
        <is>
          <t>Preformulation &amp; GMP</t>
        </is>
      </c>
      <c r="N158" s="186" t="inlineStr">
        <is>
          <t>Stability testing</t>
        </is>
      </c>
      <c r="O158" s="185" t="inlineStr">
        <is>
          <t>Product</t>
        </is>
      </c>
      <c r="P158" s="186" t="inlineStr">
        <is>
          <t>[SOURCE: ข้อสอบจริง PLE CC1 (Product) วันที่ 1 ปี 2562 ข้อ 96]</t>
        </is>
      </c>
      <c r="Q158" s="185" t="inlineStr">
        <is>
          <t>ข้อสอบจริง</t>
        </is>
      </c>
      <c r="R158" s="185" t="inlineStr">
        <is>
          <t>2562</t>
        </is>
      </c>
      <c r="S158" s="185" t="n"/>
    </row>
    <row r="159">
      <c r="A159" s="185" t="n">
        <v>157</v>
      </c>
      <c r="B159" s="186" t="n"/>
      <c r="C159" s="186" t="inlineStr">
        <is>
          <t>สารละลาย Iodine Lugol's solution ต้องบรรจุในภาชนะบรรจุชนิดใดตามมาตรฐานเภสัชตำรับ</t>
        </is>
      </c>
      <c r="D159" s="186" t="n"/>
      <c r="E159" s="186" t="inlineStr">
        <is>
          <t>Plastic bottle</t>
        </is>
      </c>
      <c r="F159" s="186" t="inlineStr">
        <is>
          <t>Amber glass bottle</t>
        </is>
      </c>
      <c r="G159" s="186" t="inlineStr">
        <is>
          <t>Clear glass bottle</t>
        </is>
      </c>
      <c r="H159" s="186" t="inlineStr">
        <is>
          <t>Aluminum can</t>
        </is>
      </c>
      <c r="I159" s="186" t="inlineStr">
        <is>
          <t>Tin container</t>
        </is>
      </c>
      <c r="J159" s="185" t="inlineStr">
        <is>
          <t>2</t>
        </is>
      </c>
      <c r="K159" s="186" t="inlineStr">
        <is>
          <t>✅ คำตอบที่ถูกต้อง: ข้อ ข. Amber glass bottle
🎯 ทำไมข้อนี้ถึงถูก:
🎯 ทำไมข้อนี้ถึงถูก: Lugol's solution ประกอบด้วยไอโอดีนอิสระซึ่งไวต่อแสงและสามารถระเหิดผ่านพลาสติกบางชนิดได้ เภสัชตำรับ USP/BP จึงกำหนดให้บรรจุในขวดแก้วสีชา (Amber glass container) ที่ปิดสนิทแน่น เพื่อป้องกันแสง (light-resistant) และป้องกันการกัดกร่อนหรือการทำอันตรกิริยากับภาชนะ
🔍 ข้ออื่นผิดเพราะอะไร:
• ข้อ ก.: ผิดเพราะไอโอดีนสามารถทำปฏิกิริยาหรือแพร่ซึมผ่านขวดพลาสติก (sorption/permeation) ทำให้ขวดเปลี่ยนสีและยาเสื่อมสภาพ
• ข้อ ค.: ผิดเพราะขวดแก้วใสไม่สามารถป้องกันแสงได้ ทำให้ไอโอดีนเกิดปฏิกิริยา photochemical degradation
• ข้อ ง.: ผิดเพราะไอโอดีนเป็น oxidizing agent ที่รุนแรง จะกัดกร่อนโลหะอะลูมิเนียม เกิดการผุกร่อนและปนเปื้อน
• ข้อ จ.: ผิดเพราะไอโอดีนทำปฏิกิริยากัดกร่อนโลหะดีบุกอย่างรุนแรง</t>
        </is>
      </c>
      <c r="L159" s="186" t="n"/>
      <c r="M159" s="186" t="inlineStr">
        <is>
          <t>Preformulation &amp; GMP</t>
        </is>
      </c>
      <c r="N159" s="186" t="inlineStr">
        <is>
          <t>Packaging &amp; Storage</t>
        </is>
      </c>
      <c r="O159" s="185" t="inlineStr">
        <is>
          <t>Product</t>
        </is>
      </c>
      <c r="P159" s="186" t="inlineStr">
        <is>
          <t>[SOURCE: ข้อสอบจริง PLE CC1 (Product) วันที่ 2 ปี 2562 ข้อ 24]</t>
        </is>
      </c>
      <c r="Q159" s="185" t="inlineStr">
        <is>
          <t>ข้อสอบจริง</t>
        </is>
      </c>
      <c r="R159" s="185" t="inlineStr">
        <is>
          <t>2562</t>
        </is>
      </c>
      <c r="S159" s="185" t="n"/>
    </row>
    <row r="160">
      <c r="A160" s="185" t="n">
        <v>158</v>
      </c>
      <c r="B160" s="186" t="n"/>
      <c r="C160" s="186" t="inlineStr">
        <is>
          <t>เภสัชกรต้องการเตรียมสารละลายผสมระหว่างน้ำและเอทานอลเพื่อทดสอบการละลายของยา metronidazole โดยพบว่าตัวยาละลายได้ดีในระบบ 30% w/w ethanol ที่ 25 องศาเซลเซียส อยากทราบว่าค่า dielectric constant ของสารละลายผสมนี้มีค่าเท่าใด กำหนดให้ค่า dielectric constant ของน้ำเท่ากับ 75 และของเอทานอลเท่ากับ 25</t>
        </is>
      </c>
      <c r="D160" s="186" t="n"/>
      <c r="E160" s="186" t="inlineStr">
        <is>
          <t>7.5</t>
        </is>
      </c>
      <c r="F160" s="186" t="inlineStr">
        <is>
          <t>75</t>
        </is>
      </c>
      <c r="G160" s="186" t="inlineStr">
        <is>
          <t>60</t>
        </is>
      </c>
      <c r="H160" s="186" t="inlineStr">
        <is>
          <t>52.5</t>
        </is>
      </c>
      <c r="I160" s="186" t="inlineStr">
        <is>
          <t>20</t>
        </is>
      </c>
      <c r="J160" s="185" t="inlineStr">
        <is>
          <t>3</t>
        </is>
      </c>
      <c r="K160" s="186" t="inlineStr">
        <is>
          <t>✅ คำตอบที่ถูกต้อง: ข้อ ค. 60
🎯 ทำไมข้อนี้ถึงถูก:
🎯 ทำไมข้อนี้ถึงถูก: ค่า dielectric constant ของตัวทำละลายผสมคำนวณได้จากค่าเฉลี่ยถ่วงน้ำหนักตามสัดส่วนของแต่ละองค์ประกอบ: Dielectric constant รวม = (สัดส่วนน้ำ คูณ dielectric constant น้ำ) + (สัดส่วน ethanol คูณ dielectric constant ethanol) = (0.70 คูณ 75) + (0.30 คูณ 25) = 52.5 + 7.5 = 60.0
🔍 ข้ออื่นผิดเพราะอะไร:
• ข้อ ก.: ผิดเนื่องจาก 7.5 เป็นเพียงส่วนของค่า dielectric constant ที่ได้จากเอทานอล (0.30 คูณ 25 = 7.5) ยังไม่ได้บวกส่วนของน้ำ
• ข้อ ข.: ผิดเนื่องจาก 75 เป็นค่า dielectric constant ของน้ำบริสุทธิ์
• ข้อ ง.: ผิดเนื่องจาก 52.5 เป็นเพียงส่วนของค่า dielectric constant ที่ได้จากน้ำ (0.70 คูณ 75 = 52.5) ยังไม่ได้บวกส่วนของเอทานอล
• ข้อ จ.: ผิดเนื่องจาก 20 ไม่ใช่ผลการคำนวณที่ถูกต้อง</t>
        </is>
      </c>
      <c r="L160" s="186" t="n"/>
      <c r="M160" s="186" t="inlineStr">
        <is>
          <t>Preformulation &amp; GMP</t>
        </is>
      </c>
      <c r="N160" s="186" t="inlineStr">
        <is>
          <t>Physicochemical properties</t>
        </is>
      </c>
      <c r="O160" s="185" t="inlineStr">
        <is>
          <t>Product</t>
        </is>
      </c>
      <c r="P160" s="186" t="inlineStr">
        <is>
          <t>[SOURCE: ข้อสอบจริง PLE CC1 (Product) วันที่ 2 ปี 2562 ข้อ 99]</t>
        </is>
      </c>
      <c r="Q160" s="185" t="inlineStr">
        <is>
          <t>ข้อสอบจริง</t>
        </is>
      </c>
      <c r="R160" s="185" t="inlineStr">
        <is>
          <t>2562</t>
        </is>
      </c>
      <c r="S160" s="185" t="n"/>
    </row>
    <row r="161">
      <c r="A161" s="185" t="n">
        <v>159</v>
      </c>
      <c r="B161" s="186" t="n"/>
      <c r="C161" s="186" t="inlineStr">
        <is>
          <t>ข้อใดกล่าวไม่ถูกต้องเกี่ยวกับการดำเนินการเรียกเก็บยาคืนจากท้องตลาด (Product Recall) ตามมาตรฐานหลักเกณฑ์วิธีการที่ดีในการผลิตยา (GMP/PIC-S)</t>
        </is>
      </c>
      <c r="D161" s="186" t="n"/>
      <c r="E161" s="186" t="inlineStr">
        <is>
          <t>ต้องมีระเบียบปฏิบัติและระบบการดำเนินงานเพื่อการเรียกเก็บยาคืนอย่างมีประสิทธิภาพ</t>
        </is>
      </c>
      <c r="F161" s="186" t="inlineStr">
        <is>
          <t>ข้อบกพร่องระดับวิกฤต (Class I recall) ที่เป็นอันตรายถึงชีวิตต้องดำเนินการเรียกคืนทันที</t>
        </is>
      </c>
      <c r="G161" s="186" t="inlineStr">
        <is>
          <t>ต้องสามารถระงับการกระจายและเก็บผลิตภัณฑ์ออกจากท้องตลาดได้ในทุกระดับของการจำหน่าย</t>
        </is>
      </c>
      <c r="H161" s="186" t="inlineStr">
        <is>
          <t>ต้องแจ้งรายงานการเรียกเก็บยาคืนต่อสำนักงานคณะกรรมการอาหารและยาอย่างเป็นทางการ</t>
        </is>
      </c>
      <c r="I161" s="186" t="inlineStr">
        <is>
          <t>การตัดสินใจเรียกเก็บยาคืนเป็นอำนาจหน้าที่ของฝ่ายการตลาดและฝ่ายขาย</t>
        </is>
      </c>
      <c r="J161" s="185" t="inlineStr">
        <is>
          <t>5</t>
        </is>
      </c>
      <c r="K161" s="186" t="inlineStr">
        <is>
          <t>✅ คำตอบที่ถูกต้อง: ข้อ จ. การตัดสินใจเรียกเก็บยาคืนเป็นอำนาจหน้าที่ของฝ่ายการตลาดและฝ่ายขาย
🎯 ทำไมข้อนี้ถึงถูก:
🎯 ทำไมข้อนี้ถึงถูก: ตามข้อกำหนด GMP/PIC-S การตัดสินใจและดำเนินการเรียกเก็บยาคืนต้องเป็นความรับผิดชอบของฝ่ายประกันคุณภาพ (Quality Assurance: QA) ร่วมกับ Authorized Person และผู้บริหารระดับสูง ซึ่งต้องปฏิบัติงานเป็นอิสระจากฝ่ายขายและการตลาดเพื่อป้องกันผลประโยชน์ทับซ้อน
🔍 ข้ออื่นผิดเพราะอะไร:
• ข้อ ก.: โรงงานต้องมี Standard Operating Procedure (SOP) ในการเรียกคืนยาที่ได้รับการอนุมัติอย่างเป็นลายลักษณ์อักษร
• ข้อ ข.: Class I Recall เป็นข้อบกพร่องร้ายแรงที่อาจทำให้ผู้ป่วยเสียชีวิต ต้องดำเนินการระงับใช้และเรียกคืนฉุกเฉินทันที
• ข้อ ค.: ระบบการเรียกคืนยาต้องครอบคลุมถึงระดับโรงพยาบาล ร้านยา และผู้บริโภคได้อย่างทั่วถึงและรวดเร็ว
• ข้อ ง.: กฎหมายและ GMP กำหนดให้ต้องรายงานหน่วยงานกำกับดูแลภาครัฐ (อย.) ทันทีที่มีการเรียกเก็บผลิตภัณฑ์ยาคืน</t>
        </is>
      </c>
      <c r="L161" s="186" t="n"/>
      <c r="M161" s="186" t="inlineStr">
        <is>
          <t>Preformulation &amp; GMP</t>
        </is>
      </c>
      <c r="N161" s="186" t="inlineStr">
        <is>
          <t>Good Manufacturing Practice</t>
        </is>
      </c>
      <c r="O161" s="185" t="inlineStr">
        <is>
          <t>Product</t>
        </is>
      </c>
      <c r="P161" s="186" t="inlineStr">
        <is>
          <t>[SOURCE: ข้อสอบจริง PLE CC1 (Product) ปี 2561 ข้อ 18]</t>
        </is>
      </c>
      <c r="Q161" s="185" t="inlineStr">
        <is>
          <t>ข้อสอบจริง</t>
        </is>
      </c>
      <c r="R161" s="185" t="inlineStr">
        <is>
          <t>2561</t>
        </is>
      </c>
      <c r="S161" s="185" t="n"/>
    </row>
    <row r="162">
      <c r="A162" s="185" t="n">
        <v>160</v>
      </c>
      <c r="B162" s="186" t="n"/>
      <c r="C162" s="186" t="inlineStr">
        <is>
          <t>จากสูตรตำรับ Benzoyl peroxide emulgel ข้างต้น สาร Disodium EDTA ทำหน้าที่ใดในตำรับ</t>
        </is>
      </c>
      <c r="D162" s="186" t="n"/>
      <c r="E162" s="186" t="inlineStr">
        <is>
          <t>Antimicrobial preservative</t>
        </is>
      </c>
      <c r="F162" s="186" t="inlineStr">
        <is>
          <t>Antioxidant synergist หรือ Chelating agent</t>
        </is>
      </c>
      <c r="G162" s="186" t="inlineStr">
        <is>
          <t>Gelling agent</t>
        </is>
      </c>
      <c r="H162" s="186" t="inlineStr">
        <is>
          <t>Skin penetration enhancer</t>
        </is>
      </c>
      <c r="I162" s="186" t="inlineStr">
        <is>
          <t>Emulsifying agent</t>
        </is>
      </c>
      <c r="J162" s="185" t="inlineStr">
        <is>
          <t>2</t>
        </is>
      </c>
      <c r="K162" s="186" t="inlineStr">
        <is>
          <t>✅ คำตอบที่ถูกต้อง: ข้อ ข. Antioxidant synergist หรือ Chelating agent
🎯 ทำไมข้อนี้ถึงถูก:
🎯 ทำไมข้อนี้ถึงถูก: Disodium EDTA ทำหน้าที่เป็น Chelating agent หรือ Antioxidant synergist เข้าจับกับไอออนโลหะหนัก (Trace heavy metals เช่น Fe3+, Cu2+) ที่เป็นตัวเร่งปฏิกิริยาการสลายตัวแบบออกซิเดชันของ Benzoyl peroxide ช่วยเพิ่มความคงตัวทางเคมีของตำรับ
🔍 ข้ออื่นผิดเพราะอะไร:
• ข้อ ก.: Antimicrobial preservative ในตำรับนี้คือคู่ Methylparaben และ Propylparaben ซึ่งป้องกันเชื้อราและแบคทีเรีย
• ข้อ ค.: Gelling agent สารก่อเจลในตำรับนี้คือ Carbopol 940 ซึ่งสร้างโครงร่างตาข่ายเจล
• ข้อ ง.: Skin penetration enhancer สารช่วยซึมผ่านผิวหนังมักใช้กลุ่มแอลกอฮอล์หรือกรดไขมัน ไม่ใช่หน้าที่หลักของ EDTA
• ข้อ จ.: Emulsifying agent สารช่วยประสานอิมัลชันมักเป็น surfactants เช่น Tweens/Spans ไม่ใช่สารคีเลต EDTA</t>
        </is>
      </c>
      <c r="L162" s="186" t="n"/>
      <c r="M162" s="186" t="inlineStr">
        <is>
          <t>Preformulation &amp; GMP</t>
        </is>
      </c>
      <c r="N162" s="186" t="inlineStr">
        <is>
          <t>Excipients classification</t>
        </is>
      </c>
      <c r="O162" s="185" t="inlineStr">
        <is>
          <t>Product</t>
        </is>
      </c>
      <c r="P162" s="186" t="inlineStr">
        <is>
          <t>[SOURCE: ข้อสอบจริง PLE CC1 (Product) ปี 2561 ข้อ 20]</t>
        </is>
      </c>
      <c r="Q162" s="185" t="inlineStr">
        <is>
          <t>ข้อสอบจริง</t>
        </is>
      </c>
      <c r="R162" s="185" t="inlineStr">
        <is>
          <t>2561</t>
        </is>
      </c>
      <c r="S162" s="185" t="n"/>
    </row>
    <row r="163">
      <c r="A163" s="185" t="n">
        <v>161</v>
      </c>
      <c r="B163" s="186" t="n"/>
      <c r="C163" s="186" t="inlineStr">
        <is>
          <t>สาร Polysorbate 80 (Tween 80) ซึ่งมีค่า HLB ประมาณ 15 นิยมใช้ทำหน้าที่ใดในสูตรตำรับของเหลวและครีมชนิด O/W</t>
        </is>
      </c>
      <c r="D163" s="186" t="n"/>
      <c r="E163" s="186" t="inlineStr">
        <is>
          <t>Antioxidant</t>
        </is>
      </c>
      <c r="F163" s="186" t="inlineStr">
        <is>
          <t>Wetting agent</t>
        </is>
      </c>
      <c r="G163" s="186" t="inlineStr">
        <is>
          <t>Reducing agent</t>
        </is>
      </c>
      <c r="H163" s="186" t="inlineStr">
        <is>
          <t>Solubilizing agent และ O/W Emulsifying agent</t>
        </is>
      </c>
      <c r="I163" s="186" t="inlineStr">
        <is>
          <t>Stiffening agent</t>
        </is>
      </c>
      <c r="J163" s="185" t="inlineStr">
        <is>
          <t>4</t>
        </is>
      </c>
      <c r="K163" s="186" t="inlineStr">
        <is>
          <t>✅ คำตอบที่ถูกต้อง: ข้อ ง. Solubilizing agent และ O/W Emulsifying agent
🎯 ทำไมข้อนี้ถึงถูก:
🎯 ทำไมข้อนี้ถึงถูก: Polysorbate 80 เป็น non-ionic hydrophilic surfactant ที่มีค่า HLB สูง (HLB 15) ทำหน้าที่หลักเป็น O/W Emulsifying agent ช่วยลดแรงตึงผิวและเป็น Solubilizing agent ช่วยเพิ่มการละลายของตัวยาที่ไม่ละลายน้ำ รวมทั้งสามารถทำหน้าที่เป็น wetting agent ได้
🔍 ข้ออื่นผิดเพราะอะไร:
• ข้อ ก.: Antioxidant ทำหน้าที่ป้องกันการเกิดออกซิเดชัน เช่น BHT, BHA, Ascorbic acid ไม่ใช่หน้าที่ของสารกลุ่ม surfactant
• ข้อ ข.: แม้จะทำหน้าที่ wetting agent ได้ แต่ในสูตรครีมหรือของเหลวที่มีค่า HLB สูง หน้าที่เด่นชัดที่สุดคือ emulsifying agent และ solubilizer
• ข้อ ค.: Reducing agent เป็นสารให้อิเล็กตรอนในปฏิกิริยารีดอกซ์ เช่น Sodium metabisulfite ไม่ใช่คุณสมบัติของ Tween 80
• ข้อ จ.: Stiffening agent เป็นสารเพิ่มความแข็งและหนืดของไขมัน เช่น Cetyl alcohol, White wax ไม่ใช่หน้าที่ของของเหลว Tween 80</t>
        </is>
      </c>
      <c r="L163" s="186" t="n"/>
      <c r="M163" s="186" t="inlineStr">
        <is>
          <t>Preformulation &amp; GMP</t>
        </is>
      </c>
      <c r="N163" s="186" t="inlineStr">
        <is>
          <t>Excipients classification</t>
        </is>
      </c>
      <c r="O163" s="185" t="inlineStr">
        <is>
          <t>Product</t>
        </is>
      </c>
      <c r="P163" s="186" t="inlineStr">
        <is>
          <t>[SOURCE: ข้อสอบจริง PLE CC1 (Product) ปี 2561 ข้อ 23]</t>
        </is>
      </c>
      <c r="Q163" s="185" t="inlineStr">
        <is>
          <t>ข้อสอบจริง</t>
        </is>
      </c>
      <c r="R163" s="185" t="inlineStr">
        <is>
          <t>2561</t>
        </is>
      </c>
      <c r="S163" s="185" t="n"/>
    </row>
    <row r="164">
      <c r="A164" s="185" t="n">
        <v>162</v>
      </c>
      <c r="B164" s="186" t="n"/>
      <c r="C164" s="186" t="inlineStr">
        <is>
          <t>จากตารางผลการทดสอบความคงตัวของยาสำเร็จรูป โดยกำหนดให้เกณฑ์มาตรฐานปริมาณตัวยาสำคัญไม่ต่ำกว่า 90.0% of label claim (%LA): ข้อมูลพบว่า ที่ 3 เดือนได้ 101%, ที่ 6 เดือนได้ 99%, ที่ 1 ปีได้ 98%, ที่ 2 ปีได้ 88%, ที่ 3 ปีได้ 87% ยานี้จะมีอายุการเก็บรักษา (shelf-life) ได้นานเท่าใดตามเกณฑ์เภสัชตำรับ</t>
        </is>
      </c>
      <c r="D164" s="186" t="inlineStr">
        <is>
          <t>cc1_product/image107.png</t>
        </is>
      </c>
      <c r="E164" s="186" t="inlineStr">
        <is>
          <t>3 เดือน</t>
        </is>
      </c>
      <c r="F164" s="186" t="inlineStr">
        <is>
          <t>6 เดือน</t>
        </is>
      </c>
      <c r="G164" s="186" t="inlineStr">
        <is>
          <t>1 ปี</t>
        </is>
      </c>
      <c r="H164" s="186" t="inlineStr">
        <is>
          <t>2 ปี</t>
        </is>
      </c>
      <c r="I164" s="186" t="inlineStr">
        <is>
          <t>3 ปี</t>
        </is>
      </c>
      <c r="J164" s="185" t="inlineStr">
        <is>
          <t>3</t>
        </is>
      </c>
      <c r="K164" s="186" t="inlineStr">
        <is>
          <t>✅ คำตอบที่ถูกต้อง: ข้อ ค. 1 ปี
🎯 ทำไมข้อนี้ถึงถูก:
🎯 ทำไมข้อนี้ถึงถูก: เกณฑ์มาตรฐานตามเภสัชตำรับกำหนดให้ผลิตภัณฑ์ยาสำเร็จรูปต้องมีปริมาณตัวยาสำคัญคงเหลือไม่ต่ำกว่า 90.0% of label claim (t90) จากข้อมูลพบว่าที่ระยะเวลา 1 ปียังคงมีตัวยา 98.0% (ผ่านเกณฑ์) แต่ที่ระยะเวลา 2 ปีตัวยาลดลงเหลือ 88.0% (ตกเกณฑ์) ดังนั้นจึงสามารถกำหนดอายุยาได้ที่ 1 ปี
🔍 ข้ออื่นผิดเพราะอะไร:
• ข้อ ก.: 3 เดือน ตัวยาเหลือ 101% ผ่านเกณฑ์ แต่สามารถกำหนดอายุยาให้ยาวนานกว่านี้ได้ตามผลการทดสอบจริง
• ข้อ ข.: 6 เดือน ตัวยาเหลือ 99% ผ่านเกณฑ์ แต่ข้อมูลยังคงผ่านเกณฑ์ต่อเนื่องไปจนถึงระยะเวลา 1 ปี
• ข้อ ง.: 2 ปี ปริมาณตัวยาสำคัญลดลงเหลือ 88% ซึ่งต่ำกว่าเกณฑ์มาตรฐาน 90% จึงไม่สามารถกำหนดอายุยาถึง 2 ปีได้
• ข้อ จ.: 3 ปี ปริมาณตัวยาลดลงเหลือ 87% ตกเกณฑ์มาตรฐานความคงตัวของผลิตภัณฑ์ยาสำเร็จรูป</t>
        </is>
      </c>
      <c r="L164" s="186" t="n"/>
      <c r="M164" s="186" t="inlineStr">
        <is>
          <t>Preformulation &amp; GMP</t>
        </is>
      </c>
      <c r="N164" s="186" t="inlineStr">
        <is>
          <t>Stability testing</t>
        </is>
      </c>
      <c r="O164" s="185" t="inlineStr">
        <is>
          <t>Product</t>
        </is>
      </c>
      <c r="P164" s="186" t="inlineStr">
        <is>
          <t>[SOURCE: ข้อสอบจริง PLE CC1 (Product) ปี 2561 ข้อ 29] [RECONSTRUCTED: ปรับแต่งและเติมเต็มบริบทโจทย์เพื่อความสมบูรณ์]</t>
        </is>
      </c>
      <c r="Q164" s="185" t="inlineStr">
        <is>
          <t>ข้อสอบจริง</t>
        </is>
      </c>
      <c r="R164" s="185" t="inlineStr">
        <is>
          <t>2561</t>
        </is>
      </c>
      <c r="S164" s="185" t="n"/>
    </row>
    <row r="165">
      <c r="A165" s="185" t="n">
        <v>163</v>
      </c>
      <c r="B165" s="186" t="n"/>
      <c r="C165" s="186" t="inlineStr">
        <is>
          <t>ตัวยาสำคัญ B มีคุณสมบัติละลายน้ำได้น้อยมาก หากต้องการเพิ่มอัตราการละลายและการกระจายตัวของยาในสูตรตำรับยาเม็ด ควรเลือกใช้สารช่วย (Excipient) ชนิดใดเป็น hydrophilic diluent</t>
        </is>
      </c>
      <c r="D165" s="186" t="n"/>
      <c r="E165" s="186" t="inlineStr">
        <is>
          <t>Magnesium stearate</t>
        </is>
      </c>
      <c r="F165" s="186" t="inlineStr">
        <is>
          <t>Lactose</t>
        </is>
      </c>
      <c r="G165" s="186" t="inlineStr">
        <is>
          <t>Talcum</t>
        </is>
      </c>
      <c r="H165" s="186" t="inlineStr">
        <is>
          <t>Stearic acid</t>
        </is>
      </c>
      <c r="I165" s="186" t="inlineStr">
        <is>
          <t>Hydrogenated castor oil</t>
        </is>
      </c>
      <c r="J165" s="185" t="inlineStr">
        <is>
          <t>2</t>
        </is>
      </c>
      <c r="K165" s="186" t="inlineStr">
        <is>
          <t>✅ คำตอบที่ถูกต้อง: ข้อ ข. Lactose
🎯 ทำไมข้อนี้ถึงถูก:
🎯 ทำไมข้อนี้ถึงถูก: Lactose เป็นน้ำตาลโมเลกุลคู่ที่มีคุณสมบัติชอบน้ำ (Hydrophilic diluent) ละลายน้ำได้ดีและช่วยส่งเสริมการเปียกน้ำ (wetting) ของอนุภาคตัวยาที่มีคุณสมบัติไม่ชอบน้ำ ช่วยให้อัตราการละลายของตัวยาในตำรับเพิ่มขึ้นอย่างมีนัยสำคัญ
🔍 ข้ออื่นผิดเพราะอะไร:
• ข้อ ก.: Magnesium stearate เป็นสารหล่อลื่นที่มีความไม่ชอบน้ำสูง (hydrophobic lubricant) หากใส่มากเกินไปจะขัดขวางการเปียกและลดการละลายยา
• ข้อ ค.: Talcum เป็นแร่ไฮโดรโฟบิกที่ไม่ละลายน้ำ ทำหน้าที่เป็น glidant ไม่ช่วยเพิ่มการละลายของยา
• ข้อ ง.: Stearic acid เป็นกรดไขมันที่ไม่ชอบน้ำ ใช้เป็น lubricant ชนิดไม่ละลายน้ำ ขัดขวางการซึมผ่านของน้ำ
• ข้อ จ.: Hydrogenated castor oil เป็นไขมันแว็กซ์ hydrophobic lubricant ไม่ช่วยส่งเสริมการละลายน้ำของตัวยา</t>
        </is>
      </c>
      <c r="L165" s="186" t="n"/>
      <c r="M165" s="186" t="inlineStr">
        <is>
          <t>Preformulation &amp; GMP</t>
        </is>
      </c>
      <c r="N165" s="186" t="inlineStr">
        <is>
          <t>Excipients classification</t>
        </is>
      </c>
      <c r="O165" s="185" t="inlineStr">
        <is>
          <t>Product</t>
        </is>
      </c>
      <c r="P165" s="186" t="inlineStr">
        <is>
          <t>[SOURCE: ข้อสอบจริง PLE CC1 (Product) ปี 2561 ข้อ 34]</t>
        </is>
      </c>
      <c r="Q165" s="185" t="inlineStr">
        <is>
          <t>ข้อสอบจริง</t>
        </is>
      </c>
      <c r="R165" s="185" t="inlineStr">
        <is>
          <t>2561</t>
        </is>
      </c>
      <c r="S165" s="185" t="n"/>
    </row>
    <row r="166">
      <c r="A166" s="185" t="n">
        <v>164</v>
      </c>
      <c r="B166" s="186" t="n"/>
      <c r="C166" s="186" t="inlineStr">
        <is>
          <t>จากใบรับรองผลการวิเคราะห์ (COA) ของยา Cloxacillin capsules: Appearance ผ่าน, Identification ผ่าน, Assay ได้ 99.0% (เกณฑ์ 90.0 ถึง 120.0%), Average weight ผ่าน, Weight variation %RSD ได้ 5.0% (เกณฑ์ไม่เกิน ±7.5%), Disintegration ได้ 8 นาที (เกณฑ์ไม่เกิน 15 นาที), Dissolution ทุกหน่วยมากกว่า 80% ที่ 45 นาที (เกณฑ์ Q = 75%), Water content ได้ 4.2% (เกณฑ์ไม่เกิน 5.0%) ดังภาพ ข้อใดสรุปผลการวิเคราะห์ได้ถูกต้อง</t>
        </is>
      </c>
      <c r="D166" s="186" t="inlineStr">
        <is>
          <t>cc1_product/image108.png</t>
        </is>
      </c>
      <c r="E166" s="186" t="inlineStr">
        <is>
          <t>ยาผ่านเกณฑ์การทดสอบคุณภาพในทุกหัวข้อ</t>
        </is>
      </c>
      <c r="F166" s="186" t="inlineStr">
        <is>
          <t>การแตกตัวไม่ผ่าน เพราะใช้เวลาน้อยกว่า 15 นาที</t>
        </is>
      </c>
      <c r="G166" s="186" t="inlineStr">
        <is>
          <t>Weight variation ไม่ผ่าน เพราะมีค่าผิดปกติ</t>
        </is>
      </c>
      <c r="H166" s="186" t="inlineStr">
        <is>
          <t>การวิเคราะห์ปริมาณตัวยาสำคัญไม่ผ่าน เพราะได้เกิน 90%</t>
        </is>
      </c>
      <c r="I166" s="186" t="inlineStr">
        <is>
          <t>Dissolution ไม่ผ่าน ต้องทดสอบซ้ำใน stage 2</t>
        </is>
      </c>
      <c r="J166" s="185" t="inlineStr">
        <is>
          <t>1</t>
        </is>
      </c>
      <c r="K166" s="186" t="inlineStr">
        <is>
          <t>✅ คำตอบที่ถูกต้อง: ข้อ ก. ยาผ่านเกณฑ์การทดสอบคุณภาพในทุกหัวข้อ
🎯 ทำไมข้อนี้ถึงถูก:
🎯 ทำไมข้อนี้ถึงถูก: ผลการทดสอบทุกหัวข้อตาม COA อยู่ในเกณฑ์มาตรฐานของเภสัชตำรับทั้งหมด: Assay 99.0% (เกณฑ์ 90.0 ถึง 120.0%), Disintegration 8 นาที (เกณฑ์ไม่เกิน 15 นาที), Dissolution &gt; 80% (เกณฑ์ Q = 75%), Water content 4.2% (เกณฑ์ไม่เกิน 5.0%) จึงสรุปได้ว่ายาผ่านเกณฑ์การปล่อยผ่านรุ่นผลิตในทุกหัวข้อ
🔍 ข้ออื่นผิดเพราะอะไร:
• ข้อ ข.: เกณฑ์ Disintegration กำหนดว่าต้องแตกตัวภายใน 15 นาที (ไม่เกิน 15 นาที) การได้ 8 นาทีจึงผ่านเกณฑ์อย่างสมบูรณ์
• ข้อ ค.: Weight variation มีค่า %RSD เท่ากับ 5.0% ซึ่งอยู่ในช่วงเกณฑ์ยอมรับไม่เกิน ±7.5% จึงผ่านเกณฑ์
• ข้อ ง.: เกณฑ์ Assay ยอมรับที่ 90.0 ถึง 120.0% การได้ 99.0% ถือว่าอยู่ในเกณฑ์มาตรฐานที่ยอมรับได้
• ข้อ จ.: Dissolution ทุกหน่วยได้มากกว่า 80% ซึ่งสูงกว่าเกณฑ์ Q + 5% (75% + 5% = 80%) จึงผ่านเกณฑ์ตั้งแต่ Stage 1 ไม่ต้องทดสอบต่อ</t>
        </is>
      </c>
      <c r="L166" s="186" t="n"/>
      <c r="M166" s="186" t="inlineStr">
        <is>
          <t>Preformulation &amp; GMP</t>
        </is>
      </c>
      <c r="N166" s="186" t="inlineStr">
        <is>
          <t>Good Manufacturing Practice</t>
        </is>
      </c>
      <c r="O166" s="185" t="inlineStr">
        <is>
          <t>Product</t>
        </is>
      </c>
      <c r="P166" s="186" t="inlineStr">
        <is>
          <t>[SOURCE: ข้อสอบจริง PLE CC1 (Product) ปี 2561 ข้อ 35]</t>
        </is>
      </c>
      <c r="Q166" s="185" t="inlineStr">
        <is>
          <t>ข้อสอบจริง</t>
        </is>
      </c>
      <c r="R166" s="185" t="inlineStr">
        <is>
          <t>2561</t>
        </is>
      </c>
      <c r="S166" s="185" t="n"/>
    </row>
    <row r="167">
      <c r="A167" s="185" t="n">
        <v>165</v>
      </c>
      <c r="B167" s="186" t="n"/>
      <c r="C167" s="186" t="inlineStr">
        <is>
          <t>สารช่วยในข้อใดทำหน้าที่เป็นสารช่วยแตกตัวภายในเม็ดยา (Tablet disintegrant) ตามกลไกการดูดซับน้ำและการบวมตัว</t>
        </is>
      </c>
      <c r="D167" s="186" t="n"/>
      <c r="E167" s="186" t="inlineStr">
        <is>
          <t>Magnesium stearate</t>
        </is>
      </c>
      <c r="F167" s="186" t="inlineStr">
        <is>
          <t>Corn starch</t>
        </is>
      </c>
      <c r="G167" s="186" t="inlineStr">
        <is>
          <t>Talcum</t>
        </is>
      </c>
      <c r="H167" s="186" t="inlineStr">
        <is>
          <t>Colloidal silicon dioxide</t>
        </is>
      </c>
      <c r="I167" s="186" t="inlineStr">
        <is>
          <t>Ethyl cellulose</t>
        </is>
      </c>
      <c r="J167" s="185" t="inlineStr">
        <is>
          <t>2</t>
        </is>
      </c>
      <c r="K167" s="186" t="inlineStr">
        <is>
          <t>✅ คำตอบที่ถูกต้อง: ข้อ ข. Corn starch
🎯 ทำไมข้อนี้ถึงถูก:
🎯 ทำไมข้อนี้ถึงถูก: Corn starch (แป้งข้าวโพดแห้ง) มีหน้าที่สำคัญในการเป็น Tablet disintegrant โดยมีกลไกดูดซับน้ำอย่างรวดเร็วผ่านแรง capillary (wicking) และเกิดการบวมตัวดันให้อนุภาคเม็ดยาแตกตัวออกจากกัน
🔍 ข้ออื่นผิดเพราะอะไร:
• ข้อ ก.: Magnesium stearate ทำหน้าที่เป็น boundary lubricant ป้องกันเม็ดยาติดผนังดาย ไม่ใช่สารช่วยแตกตัว
• ข้อ ค.: Talcum ทำหน้าที่เป็น glidant ช่วยให้ผงยาไหลลงสู่เบ้าตอกได้ดี และเป็น anti-adherent
• ข้อ ง.: Colloidal silicon dioxide (Aerosil) ทำหน้าที่เป็น glidant ที่มีประสิทธิภาพสูง ไม่ใช่สารช่วยแตกตัว
• ข้อ จ.: Ethyl cellulose เป็น hydrophobic polymer ที่ไม่ละลายน้ำ นิยมใช้ชะลอการปลดปล่อยยาในตำรับออกฤทธิ์เนิ่น</t>
        </is>
      </c>
      <c r="L167" s="186" t="n"/>
      <c r="M167" s="186" t="inlineStr">
        <is>
          <t>Preformulation &amp; GMP</t>
        </is>
      </c>
      <c r="N167" s="186" t="inlineStr">
        <is>
          <t>Excipients classification</t>
        </is>
      </c>
      <c r="O167" s="185" t="inlineStr">
        <is>
          <t>Product</t>
        </is>
      </c>
      <c r="P167" s="186" t="inlineStr">
        <is>
          <t>[SOURCE: ข้อสอบจริง PLE CC1 (Product) ปี 2561 ข้อ 36]</t>
        </is>
      </c>
      <c r="Q167" s="185" t="inlineStr">
        <is>
          <t>ข้อสอบจริง</t>
        </is>
      </c>
      <c r="R167" s="185" t="inlineStr">
        <is>
          <t>2561</t>
        </is>
      </c>
      <c r="S167" s="185" t="n"/>
    </row>
    <row r="168">
      <c r="A168" s="185" t="n">
        <v>166</v>
      </c>
      <c r="B168" s="186" t="n"/>
      <c r="C168" s="186" t="inlineStr">
        <is>
          <t>ข้อใดกล่าวไม่ถูกต้องเกี่ยวกับสภาวะและหลักการจัดเก็บผลิตภัณฑ์ยาเพื่อรักษาความคงตัวตามมาตรฐานสากล</t>
        </is>
      </c>
      <c r="D168" s="186" t="n"/>
      <c r="E168" s="186" t="inlineStr">
        <is>
          <t>ยาเหน็บพื้น Cocoa butter ควรเก็บในตู้เย็นที่อุณหภูมิ 2 ถึง 8 องศาเซลเซียส</t>
        </is>
      </c>
      <c r="F168" s="186" t="inlineStr">
        <is>
          <t>ยาเตรียมกึ่งแข็งประเภทครีมหรือขี้ผึ้ง (semisolids) ควรเก็บในช่องแช่แข็ง (freezer) เพื่อป้องกันการเจริญของจุลินทรีย์</t>
        </is>
      </c>
      <c r="G168" s="186" t="inlineStr">
        <is>
          <t>ยาฉีด Insulin ที่ยังไม่เปิดใช้ควรเก็บในตู้เย็นอุณหภูมิ 2 ถึง 8 องศาเซลเซียสและห้ามแช่แข็ง</t>
        </is>
      </c>
      <c r="H168" s="186" t="inlineStr">
        <is>
          <t>ยาเม็ดส่วนใหญ่ควรเก็บในที่แห้ง อุณหภูมิห้อง ไม่เกิน 30 องศาเซลเซียส และพ้นจากแสงแดด</t>
        </is>
      </c>
      <c r="I168" s="186" t="inlineStr">
        <is>
          <t>ยาปฏิชีวนะชนิดผงแห้งผสมน้ำควรเก็บในตู้เย็นและใช้ให้หมดภายในระยะเวลาที่กำหนดบนฉลาก</t>
        </is>
      </c>
      <c r="J168" s="185" t="inlineStr">
        <is>
          <t>2</t>
        </is>
      </c>
      <c r="K168" s="186" t="inlineStr">
        <is>
          <t>✅ คำตอบที่ถูกต้อง: ข้อ ข. ยาเตรียมกึ่งแข็งประเภทครีมหรือขี้ผึ้ง (semisolids) ควรเก็บในช่องแช่แข็ง (freezer) เพื่อป้องกันการเจริญของจุลินทรีย์
🎯 ทำไมข้อนี้ถึงถูก:
🎯 ทำไมข้อนี้ถึงถูก: ยาเตรียมกึ่งแข็ง (Semisolids) เช่น ครีมและขี้ผึ้ง ห้ามเก็บในช่องแช่แข็ง (Freezer) เนื่องจากอุณหภูมิเยือกแข็งจะทำให้น้ำและไขมันเกิดการตกผลึก ทำลายโครงสร้าง emulsion หรือ gel matrix ส่งผลให้เกิดการแยกชั้นอย่างถาวร (cracking หรือ breaking) และเสียสภาพทันที
🔍 ข้ออื่นผิดเพราะอะไร:
• ข้อ ก.: Cocoa butter มีจุดหลอมเหลวต่ำใกล้เคียงอุณหภูมิร่างกาย (34 ถึง 35 องศาเซลเซียส) จึงควรเก็บในที่เย็น 2 ถึง 8 องศาเซลเซียสเพื่อป้องกันการหลอมตัว
• ข้อ ค.: Insulin เป็นฮอร์โมนโปรตีน การแช่แข็งจะทำให้โครงสร้างโปรตีนเสียสภาพและสูญเสียฤทธิ์ทางชีวภาพอย่างถาวร
• ข้อ ง.: สภาวะอุณหภูมิห้องในภูมิอากาศร้อนชื้นคือไม่เกิน 30 องศาเซลเซียสและหลีกเลี่ยงความชื้นและแสงแดด
• ข้อ จ.: ยาปฏิชีวนะผงแห้งเมื่อละลายน้ำแล้วจะเกิดปฏิกิริยา hydrolysis ได้เร็ว จึงต้องเก็บในตู้เย็นเพื่อชะลอการสลายตัว</t>
        </is>
      </c>
      <c r="L168" s="186" t="n"/>
      <c r="M168" s="186" t="inlineStr">
        <is>
          <t>Preformulation &amp; GMP</t>
        </is>
      </c>
      <c r="N168" s="186" t="inlineStr">
        <is>
          <t>Stability testing</t>
        </is>
      </c>
      <c r="O168" s="185" t="inlineStr">
        <is>
          <t>Product</t>
        </is>
      </c>
      <c r="P168" s="186" t="inlineStr">
        <is>
          <t>[SOURCE: ข้อสอบจริง PLE CC1 (Product) ปี 2561 ข้อ 41]</t>
        </is>
      </c>
      <c r="Q168" s="185" t="inlineStr">
        <is>
          <t>ข้อสอบจริง</t>
        </is>
      </c>
      <c r="R168" s="185" t="inlineStr">
        <is>
          <t>2561</t>
        </is>
      </c>
      <c r="S168" s="185" t="n"/>
    </row>
    <row r="169">
      <c r="A169" s="185" t="n">
        <v>167</v>
      </c>
      <c r="B169" s="186" t="n"/>
      <c r="C169" s="186" t="inlineStr">
        <is>
          <t>หากสารละลายยาเกิดการเปลี่ยนสีจากการเสื่อมสลายด้วยปฏิกิริยาออกซิเดชัน (Oxidation) สารในข้อใดควรเติมลงในสูตรตำรับเพื่อทำหน้าที่เป็น water-soluble antioxidant</t>
        </is>
      </c>
      <c r="D169" s="186" t="n"/>
      <c r="E169" s="186" t="inlineStr">
        <is>
          <t>Polyethylene glycol (PEG)</t>
        </is>
      </c>
      <c r="F169" s="186" t="inlineStr">
        <is>
          <t>Glycerin</t>
        </is>
      </c>
      <c r="G169" s="186" t="inlineStr">
        <is>
          <t>Cyclodextrin</t>
        </is>
      </c>
      <c r="H169" s="186" t="inlineStr">
        <is>
          <t>Sodium metabisulfite</t>
        </is>
      </c>
      <c r="I169" s="186" t="inlineStr">
        <is>
          <t>Benzalkonium chloride</t>
        </is>
      </c>
      <c r="J169" s="185" t="inlineStr">
        <is>
          <t>4</t>
        </is>
      </c>
      <c r="K169" s="186" t="inlineStr">
        <is>
          <t>✅ คำตอบที่ถูกต้อง: ข้อ ง. Sodium metabisulfite
🎯 ทำไมข้อนี้ถึงถูก:
🎯 ทำไมข้อนี้ถึงถูก: Sodium metabisulfite เป็น water-soluble antioxidant และ reducing agent ที่มีประสิทธิภาพสูงในสภาวะสารละลายกรดถึงกลาง โดยเข้าทำปฏิกิริยากับออกซิเจนก่อนที่ตัวยาสำคัญจะถูกออกซิไดซ์ จึงป้องกันการเปลี่ยนสีและการเสื่อมสภาพของยา
🔍 ข้ออื่นผิดเพราะอะไร:
• ข้อ ก.: Polyethylene glycol (PEG) ทำหน้าที่เป็น cosolvent, base หรือ plasticizer ไม่มีฤทธิ์ต้านออกซิเดชัน
• ข้อ ข.: Glycerin ทำหน้าที่เป็น cosolvent, humectant หรือ sweetening agent ไม่ใช่ antioxidant
• ข้อ ค.: Cyclodextrin ทำหน้าที่สร้างสารเชิงซ้อน inclusion complex เพื่อเพิ่มการละลายหรือปกป้องโมเลกุลยา
• ข้อ จ.: Benzalkonium chloride ทำหน้าที่เป็น cationic surfactant และ antimicrobial preservative ป้องกันเชื้อจุลินทรีย์</t>
        </is>
      </c>
      <c r="L169" s="186" t="n"/>
      <c r="M169" s="186" t="inlineStr">
        <is>
          <t>Preformulation &amp; GMP</t>
        </is>
      </c>
      <c r="N169" s="186" t="inlineStr">
        <is>
          <t>Excipients classification</t>
        </is>
      </c>
      <c r="O169" s="185" t="inlineStr">
        <is>
          <t>Product</t>
        </is>
      </c>
      <c r="P169" s="186" t="inlineStr">
        <is>
          <t>[SOURCE: ข้อสอบจริง PLE CC1 (Product) ปี 2561 ข้อ 42]</t>
        </is>
      </c>
      <c r="Q169" s="185" t="inlineStr">
        <is>
          <t>ข้อสอบจริง</t>
        </is>
      </c>
      <c r="R169" s="185" t="inlineStr">
        <is>
          <t>2561</t>
        </is>
      </c>
      <c r="S169" s="185" t="n"/>
    </row>
    <row r="170">
      <c r="A170" s="185" t="n">
        <v>168</v>
      </c>
      <c r="B170" s="186" t="n"/>
      <c r="C170" s="186" t="inlineStr">
        <is>
          <t>สาร Sodium starch glycolate (SSG) นิยมใช้ทำหน้าที่ใดในสูตรตำรับยาเม็ด (Tablet formulation)</t>
        </is>
      </c>
      <c r="D170" s="186" t="n"/>
      <c r="E170" s="186" t="inlineStr">
        <is>
          <t>Tablet binder</t>
        </is>
      </c>
      <c r="F170" s="186" t="inlineStr">
        <is>
          <t>Tablet diluent</t>
        </is>
      </c>
      <c r="G170" s="186" t="inlineStr">
        <is>
          <t>Tablet glidant</t>
        </is>
      </c>
      <c r="H170" s="186" t="inlineStr">
        <is>
          <t>Tablet lubricant</t>
        </is>
      </c>
      <c r="I170" s="186" t="inlineStr">
        <is>
          <t>Tablet disintegrant หรือ Superdisintegrant</t>
        </is>
      </c>
      <c r="J170" s="185" t="inlineStr">
        <is>
          <t>5</t>
        </is>
      </c>
      <c r="K170" s="186" t="inlineStr">
        <is>
          <t>✅ คำตอบที่ถูกต้อง: ข้อ จ. Tablet disintegrant หรือ Superdisintegrant
🎯 ทำไมข้อนี้ถึงถูก:
🎯 ทำไมข้อนี้ถึงถูก: Sodium starch glycolate เป็นอนุพันธ์ของ cross-linked potato starch ที่ทำหน้าที่เป็น Superdisintegrant สามารถดูดซับน้ำได้อย่างรวดเร็วและพองตัวได้สูงถึง 200 ถึง 300 เท่าของปริมาตรเดิม ทำให้เกิดแรงดันผลักดันให้เม็ดยาแตกตัวภายในระยะเวลาอันสั้น
🔍 ข้ออื่นผิดเพราะอะไร:
• ข้อ ก.: Tablet binder สารยึดเกาะ เช่น PVP (Povidone), Starch paste ช่วยให้ผงยาเกาะกันเป็นแกรนูล ไม่ใช่หน้าที่ของ SSG
• ข้อ ข.: Tablet diluent สารเติมเต็ม เช่น Lactose, Microcrystalline cellulose ใช้เพิ่มขนาดและน้ำหนักของเม็ดยา
• ข้อ ค.: Tablet glidant สารเพิ่มการไหล เช่น Colloidal silicon dioxide (Aerosil), Talcum ลดแรงเสียดทานระหว่างอนุภาค
• ข้อ ง.: Tablet lubricant สารหล่อลื่น เช่น Magnesium stearate ป้องกันการติดของเม็ดยากับสลักและเบ้าตอก</t>
        </is>
      </c>
      <c r="L170" s="186" t="n"/>
      <c r="M170" s="186" t="inlineStr">
        <is>
          <t>Preformulation &amp; GMP</t>
        </is>
      </c>
      <c r="N170" s="186" t="inlineStr">
        <is>
          <t>Excipients classification</t>
        </is>
      </c>
      <c r="O170" s="185" t="inlineStr">
        <is>
          <t>Product</t>
        </is>
      </c>
      <c r="P170" s="186" t="inlineStr">
        <is>
          <t>[SOURCE: ข้อสอบจริง PLE CC1 (Product) ปี 2561 ข้อ 46]</t>
        </is>
      </c>
      <c r="Q170" s="185" t="inlineStr">
        <is>
          <t>ข้อสอบจริง</t>
        </is>
      </c>
      <c r="R170" s="185" t="inlineStr">
        <is>
          <t>2561</t>
        </is>
      </c>
      <c r="S170" s="185" t="n"/>
    </row>
    <row r="171">
      <c r="A171" s="185" t="n">
        <v>169</v>
      </c>
      <c r="B171" s="186" t="n"/>
      <c r="C171" s="186" t="inlineStr">
        <is>
          <t>บรรจุภัณฑ์ชนิดใดมีความเหมาะสมที่สุดสำหรับยาที่ไม่ทนต่อแสง ไวต่อความชื้น และต้องการป้องกันการปนเปื้อนของเชื้อจุลชีพอย่างเข้มงวด</t>
        </is>
      </c>
      <c r="D171" s="186" t="n"/>
      <c r="E171" s="186" t="inlineStr">
        <is>
          <t>PE bottle</t>
        </is>
      </c>
      <c r="F171" s="186" t="inlineStr">
        <is>
          <t>PVC bottle</t>
        </is>
      </c>
      <c r="G171" s="186" t="inlineStr">
        <is>
          <t>Glass amber type II</t>
        </is>
      </c>
      <c r="H171" s="186" t="inlineStr">
        <is>
          <t>Glass amber type III</t>
        </is>
      </c>
      <c r="I171" s="186" t="inlineStr">
        <is>
          <t>Hermetic tight light-resistant container</t>
        </is>
      </c>
      <c r="J171" s="185" t="inlineStr">
        <is>
          <t>5</t>
        </is>
      </c>
      <c r="K171" s="186" t="inlineStr">
        <is>
          <t>✅ คำตอบที่ถูกต้อง: ข้อ จ. Hermetic tight light-resistant container
🎯 ทำไมข้อนี้ถึงถูก:
🎯 ทำไมข้อนี้ถึงถูก: ตามนิยามเภสัชตำรับ USP General Notices ภาชนะแบบ Hermetic container สามารถป้องกันการซึมผ่านของอากาศ ก๊าซ ไอน้ำ และเชื้อจุลชีพได้อย่างสมบูรณ์ และเมื่อระบุเป็น Light-resistant container ร่วมด้วย จะสามารถป้องกันการเสื่อมสลายของตัวยาจากแสงได้อย่างมีประสิทธิภาพสูงสุด
🔍 ข้ออื่นผิดเพราะอะไร:
• ข้อ ก.: PE (Polyethylene) bottle ยอมให้ออกซิเจนและไอน้ำซึมผ่านได้บางส่วน และหากไม่ใช่พลาสติกทึบแสงจะไม่สามารถกันแสงได้
• ข้อ ข.: PVC (Polyvinyl chloride) bottle มีคุณสมบัติยอมให้ก๊าซและความชื้นซึมผ่านได้ และอาจมีปัญหาการชะละลายของ Plasticizer
• ข้อ ค.: Glass amber type II เป็นขวดแก้วโซดามะนาวที่ผ่านการปรับสภาพผิว เหมาะสำหรับสารละลายน้ำที่มีความเป็นกรดหรือเป็นกลาง แต่ไม่ได้ระบุระดับการปิดผนึกแบบ Hermetic
• ข้อ ง.: Glass amber type III เป็นขวดแก้วโซดามะนาวทั่วไป ทนต่อการกัดกร่อนปานกลาง ไม่ได้ระบุคุณสมบัติการปิดผนึกแบบ Hermetic ที่สมบูรณ์</t>
        </is>
      </c>
      <c r="L171" s="186" t="n"/>
      <c r="M171" s="186" t="inlineStr">
        <is>
          <t>Preformulation &amp; GMP</t>
        </is>
      </c>
      <c r="N171" s="186" t="inlineStr">
        <is>
          <t>Container &amp; Closure Systems</t>
        </is>
      </c>
      <c r="O171" s="185" t="inlineStr">
        <is>
          <t>Product</t>
        </is>
      </c>
      <c r="P171" s="186" t="inlineStr">
        <is>
          <t>[SOURCE: ข้อสอบจริง PLE CC1 (Product) ปี 2561 ข้อ 61]</t>
        </is>
      </c>
      <c r="Q171" s="185" t="inlineStr">
        <is>
          <t>ข้อสอบจริง</t>
        </is>
      </c>
      <c r="R171" s="185" t="inlineStr">
        <is>
          <t>2561</t>
        </is>
      </c>
      <c r="S171" s="185" t="n"/>
    </row>
    <row r="172">
      <c r="A172" s="185" t="n">
        <v>170</v>
      </c>
      <c r="B172" s="186" t="n"/>
      <c r="C172" s="186" t="inlineStr">
        <is>
          <t>สาร Sodium metabisulfite ที่เติมลงในสูตรตำรับยาทำหน้าที่หลักตามข้อใด</t>
        </is>
      </c>
      <c r="D172" s="186" t="n"/>
      <c r="E172" s="186" t="inlineStr">
        <is>
          <t>ป้องกัน hydrolysis</t>
        </is>
      </c>
      <c r="F172" s="186" t="inlineStr">
        <is>
          <t>ป้องกัน oxidation</t>
        </is>
      </c>
      <c r="G172" s="186" t="inlineStr">
        <is>
          <t>ป้องกัน reduction</t>
        </is>
      </c>
      <c r="H172" s="186" t="inlineStr">
        <is>
          <t>ป้องกัน precipitation</t>
        </is>
      </c>
      <c r="I172" s="186" t="inlineStr">
        <is>
          <t>ป้องกัน microbial growth</t>
        </is>
      </c>
      <c r="J172" s="185" t="inlineStr">
        <is>
          <t>2</t>
        </is>
      </c>
      <c r="K172" s="186" t="inlineStr">
        <is>
          <t>✅ คำตอบที่ถูกต้อง: ข้อ ข. ป้องกัน oxidation
🎯 ทำไมข้อนี้ถึงถูก:
🎯 ทำไมข้อนี้ถึงถูก: Sodium metabisulfite เป็นสารต้านออกซิเดชันที่ละลายน้ำได้ (Water-soluble antioxidant) ชนิดตัวรีดิวซ์ (Reducing agent) ที่นิยมใช้ในสารละลายสภาวะกรดถึงเป็นกลาง โดยจะถูกออกซิไดซ์แทนตัวยาสำคัญ จึงช่วยป้องกันปฏิกิริยาออกซิเดชันของตัวยาในตำรับ
🔍 ข้ออื่นผิดเพราะอะไร:
• ข้อ ก.: การป้องกัน Hydrolysis ต้องควบคุมความชื้น ปรับค่า pH ตำรับให้อยู่ที่จุดเสถียรที่สุด หรือใช้ตัวทำละลายชนิดอื่นแทนน้ำ
• ข้อ ค.: การป้องกัน Reduction ไม่ใช่หน้าที่ของ Sulfite เนื่องจากตัวมันเองมีคุณสมบัติเป็น Reducing agent
• ข้อ ง.: การป้องกัน Precipitation ต้องใช้ตัวทำละลายร่วม (Cosolvent) หรือสารช่วยละลาย (Solubilizing agent)
• ข้อ จ.: การป้องกันการเจริญเติบโตของเชื้อจุลชีพเป็นหน้าที่ของสารกันเสีย (Antimicrobial preservative) เช่น Parabens หรือ Benzalkonium chloride</t>
        </is>
      </c>
      <c r="L172" s="186" t="n"/>
      <c r="M172" s="186" t="inlineStr">
        <is>
          <t>Preformulation &amp; GMP</t>
        </is>
      </c>
      <c r="N172" s="186" t="inlineStr">
        <is>
          <t>Excipients classification</t>
        </is>
      </c>
      <c r="O172" s="185" t="inlineStr">
        <is>
          <t>Product</t>
        </is>
      </c>
      <c r="P172" s="186" t="inlineStr">
        <is>
          <t>[SOURCE: ข้อสอบจริง PLE CC1 (Product) ปี 2561 ข้อ 64]</t>
        </is>
      </c>
      <c r="Q172" s="185" t="inlineStr">
        <is>
          <t>ข้อสอบจริง</t>
        </is>
      </c>
      <c r="R172" s="185" t="inlineStr">
        <is>
          <t>2561</t>
        </is>
      </c>
      <c r="S172" s="185" t="n"/>
    </row>
    <row r="173">
      <c r="A173" s="185" t="n">
        <v>171</v>
      </c>
      <c r="B173" s="186" t="n"/>
      <c r="C173" s="186" t="inlineStr">
        <is>
          <t>หากต้องการเปลี่ยนสารให้ความหวาน (Sweetening agent) ในสูตรตำรับยาน้ำจาก Sucrose เป็นสารช่วยตัวอื่น ไม่ควรเลือกใช้สารใดเป็นสารให้ความหวาน</t>
        </is>
      </c>
      <c r="D173" s="186" t="n"/>
      <c r="E173" s="186" t="inlineStr">
        <is>
          <t>Propylene glycol (PG)</t>
        </is>
      </c>
      <c r="F173" s="186" t="inlineStr">
        <is>
          <t>Polyethylene glycol (PEG)</t>
        </is>
      </c>
      <c r="G173" s="186" t="inlineStr">
        <is>
          <t>Sorbitol</t>
        </is>
      </c>
      <c r="H173" s="186" t="inlineStr">
        <is>
          <t>Aspartame</t>
        </is>
      </c>
      <c r="I173" s="186" t="inlineStr">
        <is>
          <t>Saccharin sodium</t>
        </is>
      </c>
      <c r="J173" s="185" t="inlineStr">
        <is>
          <t>2</t>
        </is>
      </c>
      <c r="K173" s="186" t="inlineStr">
        <is>
          <t>✅ คำตอบที่ถูกต้อง: ข้อ ข. Polyethylene glycol (PEG)
🎯 ทำไมข้อนี้ถึงถูก:
🎯 ทำไมข้อนี้ถึงถูก: PEG (Polyethylene glycol) ทำหน้าที่เป็นตัวทำละลายร่วม (Cosolvent), Plasticizer, สารหล่อลื่น หรือสารพื้นยา ไม่ได้จัดเป็นสารให้ความหวานและไม่มีรสหวาน ในขณะที่ Sorbitol, Aspartame และ Saccharin sodium เป็นสารให้ความหวานมาตรฐาน ส่วน PG แม้เป็น Cosolvent แต่ยังมีรสหวานเล็กน้อย
🔍 ข้ออื่นผิดเพราะอะไร:
• ข้อ ก.: Propylene glycol (PG) มีรสหวานเล็กน้อยและทำหน้าที่เป็นตัวทำละลายร่วมที่ช่วยเพิ่มรสชาติในตำรับยาน้ำได้
• ข้อ ค.: Sorbitol เป็นน้ำตาลแอลกอฮอล์ที่ให้ความหวานประมาณ 60% ของ Sucrose นิยมใช้ในตำรับยาน้ำปราศจากน้ำตาลสำหรับผู้ป่วยเบาหวาน
• ข้อ ง.: Aspartame เป็นสารให้ความหวานสังเคราะห์ที่ให้ความหวานสูงกว่า Sucrose ประมาณ 180 ถึง 200 เท่า
• ข้อ จ.: Saccharin sodium เป็นสารให้ความหวานเข้มข้นที่ให้ความหวานสูงกว่า Sucrose ถึง 300 ถึง 500 เท่า</t>
        </is>
      </c>
      <c r="L173" s="186" t="n"/>
      <c r="M173" s="186" t="inlineStr">
        <is>
          <t>Preformulation &amp; GMP</t>
        </is>
      </c>
      <c r="N173" s="186" t="inlineStr">
        <is>
          <t>Excipients classification</t>
        </is>
      </c>
      <c r="O173" s="185" t="inlineStr">
        <is>
          <t>Product</t>
        </is>
      </c>
      <c r="P173" s="186" t="inlineStr">
        <is>
          <t>[SOURCE: ข้อสอบจริง PLE CC1 (Product) ปี 2561 ข้อ 65]</t>
        </is>
      </c>
      <c r="Q173" s="185" t="inlineStr">
        <is>
          <t>ข้อสอบจริง</t>
        </is>
      </c>
      <c r="R173" s="185" t="inlineStr">
        <is>
          <t>2561</t>
        </is>
      </c>
      <c r="S173" s="185" t="n"/>
    </row>
    <row r="174">
      <c r="A174" s="185" t="n">
        <v>172</v>
      </c>
      <c r="B174" s="186" t="n"/>
      <c r="C174" s="186" t="inlineStr">
        <is>
          <t>จากคุณสมบัติทางเคมีของ Folic acid ในการพัฒนาสูตรตำรับยาเม็ด Folic acid ขนาด 0.5 mg ปัจจัยทางความคงตัวในข้อใดที่ควรคำนึงถึงน้อยที่สุด</t>
        </is>
      </c>
      <c r="D174" s="186" t="n"/>
      <c r="E174" s="186" t="inlineStr">
        <is>
          <t>ความทนทานต่อแสง (Photostability)</t>
        </is>
      </c>
      <c r="F174" s="186" t="inlineStr">
        <is>
          <t>ความคงตัวทางเคมีต่อค่า pH</t>
        </is>
      </c>
      <c r="G174" s="186" t="inlineStr">
        <is>
          <t>ความสามารถในการตอกอัดของยาและความสม่ำเสมอของขนาดยา</t>
        </is>
      </c>
      <c r="H174" s="186" t="inlineStr">
        <is>
          <t>ความคงตัวทางเคมีต่อปฏิกิริยา Reduction</t>
        </is>
      </c>
      <c r="I174" s="186" t="inlineStr">
        <is>
          <t>ความคงตัวทางเคมีต่อปฏิกิริยา Oxidation</t>
        </is>
      </c>
      <c r="J174" s="185" t="inlineStr">
        <is>
          <t>4</t>
        </is>
      </c>
      <c r="K174" s="186" t="inlineStr">
        <is>
          <t>✅ คำตอบที่ถูกต้อง: ข้อ ง. ความคงตัวทางเคมีต่อปฏิกิริยา Reduction
🎯 ทำไมข้อนี้ถึงถูก:
🎯 ทำไมข้อนี้ถึงถูก: Folic acid เสื่อมสลายได้ง่ายผ่านปฏิกิริยา Photodegradation (ไวต่อแสงแดดอย่างยิ่ง), Hydrolysis (ขึ้นกับค่า pH ที่เหมาะสมช่วง 6 ถึง 7) และ Oxidation (ถูกออกซิไดซ์กลายเป็นสารอนุพันธ์เทอรีน) แต่ Folic acid มีความเสถียรต่อสภาพรีดิวซ์ทั่วไปในสภาวะการผลิตและเก็บรักษา จึงมีความเสี่ยงต่อปฏิกิริยา Reduction น้อยที่สุด
🔍 ข้ออื่นผิดเพราะอะไร:
• ข้อ ก.: ความทนทานต่อแสงเป็นปัจจัยวิกฤตอย่างยิ่ง เนื่องจาก Folic acid ไวต่อแสงมากและจำเป็นต้องบรรจุในภาชนะกันแสง
• ข้อ ข.: ค่า pH มีผลต่อความคงตัวและการละลายของ Folic acid อย่างมาก โดยจะสลายตัวอย่างรวดเร็วในสภาวะกรด
• ข้อ ค.: ความสามารถในการตอกอัดและความสม่ำเสมอของขนาดยามีความสำคัญอย่างยิ่งเพราะเป็นยาขนาดต่ำมาก (Low dose 0.5 mg)
• ข้อ จ.: Oxidation เป็นทางเดินการสลายตัวหลักทางเคมีของสารกลุ่มโฟเลต จึงต้องควบคุมอย่างเข้มงวด</t>
        </is>
      </c>
      <c r="L174" s="186" t="n"/>
      <c r="M174" s="186" t="inlineStr">
        <is>
          <t>Preformulation &amp; GMP</t>
        </is>
      </c>
      <c r="N174" s="186" t="inlineStr">
        <is>
          <t>Stability testing</t>
        </is>
      </c>
      <c r="O174" s="185" t="inlineStr">
        <is>
          <t>Product</t>
        </is>
      </c>
      <c r="P174" s="186" t="inlineStr">
        <is>
          <t>[SOURCE: ข้อสอบจริง PLE CC1 (Product) ปี 2561 ข้อ 85]</t>
        </is>
      </c>
      <c r="Q174" s="185" t="inlineStr">
        <is>
          <t>ข้อสอบจริง</t>
        </is>
      </c>
      <c r="R174" s="185" t="inlineStr">
        <is>
          <t>2561</t>
        </is>
      </c>
      <c r="S174" s="185" t="n"/>
    </row>
    <row r="175">
      <c r="A175" s="185" t="n">
        <v>173</v>
      </c>
      <c r="B175" s="186" t="n"/>
      <c r="C175" s="186" t="inlineStr">
        <is>
          <t>ข้อใดจับคู่ระหว่างชื่อสารช่วยทางเภสัชกรรมกับหน้าที่ในสูตรตำรับยาไม่ถูกต้อง</t>
        </is>
      </c>
      <c r="D175" s="186" t="n"/>
      <c r="E175" s="186" t="inlineStr">
        <is>
          <t>Triethyl citrate ทำหน้าที่เป็น Plasticizer</t>
        </is>
      </c>
      <c r="F175" s="186" t="inlineStr">
        <is>
          <t>Crospovidone ทำหน้าที่เป็น Stabilizer</t>
        </is>
      </c>
      <c r="G175" s="186" t="inlineStr">
        <is>
          <t>Polysorbate ทำหน้าที่เป็น Wetting agent</t>
        </is>
      </c>
      <c r="H175" s="186" t="inlineStr">
        <is>
          <t>Sugar sphere ทำหน้าที่เป็น Starter core (Inert core)</t>
        </is>
      </c>
      <c r="I175" s="186" t="inlineStr">
        <is>
          <t>Methacrylic acid copolymer ทำหน้าที่เป็น Enteric film former</t>
        </is>
      </c>
      <c r="J175" s="185" t="inlineStr">
        <is>
          <t>2</t>
        </is>
      </c>
      <c r="K175" s="186" t="inlineStr">
        <is>
          <t>✅ คำตอบที่ถูกต้อง: ข้อ ข. Crospovidone ทำหน้าที่เป็น Stabilizer
🎯 ทำไมข้อนี้ถึงถูก:
🎯 ทำไมข้อนี้ถึงถูก: Crospovidone (Cross-linked Polyvinylpyrrolidone) ทำหน้าที่เป็นสารช่วยแตกตัวยิ่งยวด (Superdisintegrant) ในตำรับยาเม็ด โดยอาศัยกลไกดูดซับน้ำและพองตัวอย่างรวดเร็ว (Wicking and swelling) ไม่ได้ทำหน้าที่เป็น Stabilizer ในสูตรตำรับ
🔍 ข้ออื่นผิดเพราะอะไร:
• ข้อ ก.: Triethyl citrate (Tricitrate) เป็น Plasticizer มาตรฐานที่ช่วยเพิ่มความยืดหยุ่นและลดความเปราะของแผ่นฟิล์มเคลือบ
• ข้อ ค.: Polysorbate (Tween) เป็นสารลดแรงตึงผิวชนิดไม่มีประจุ ทำหน้าที่เป็น Wetting agent ช่วยให้อนุภาคเปียกน้ำ
• ข้อ ง.: Sugar sphere เป็นอนุภาคแกนกลางทรงกลมเฉื่อย (Inert core pellet) ที่ใช้เป็นสารตั้งต้นในการพ่นเคลือบตัวยาในระบบ Multiparticulate drug delivery
• ข้อ จ.: Methacrylic acid copolymer (Eudragit L/S) เป็นพอลิเมอร์สังเคราะห์ที่ละลายตามค่า pH ทำหน้าที่เป็น Enteric film former สำหรับเคลือบลำไส้</t>
        </is>
      </c>
      <c r="L175" s="186" t="n"/>
      <c r="M175" s="186" t="inlineStr">
        <is>
          <t>Preformulation &amp; GMP</t>
        </is>
      </c>
      <c r="N175" s="186" t="inlineStr">
        <is>
          <t>Excipients classification</t>
        </is>
      </c>
      <c r="O175" s="185" t="inlineStr">
        <is>
          <t>Product</t>
        </is>
      </c>
      <c r="P175" s="186" t="inlineStr">
        <is>
          <t>[SOURCE: ข้อสอบจริง PLE CC1 (Product) ปี 2561 ข้อ 92] [RECONSTRUCTED: ปรับแต่งและเติมเต็มบริบทโจทย์เพื่อความสมบูรณ์]</t>
        </is>
      </c>
      <c r="Q175" s="185" t="inlineStr">
        <is>
          <t>ข้อสอบจริง</t>
        </is>
      </c>
      <c r="R175" s="185" t="inlineStr">
        <is>
          <t>2561</t>
        </is>
      </c>
      <c r="S175" s="185" t="n"/>
    </row>
    <row r="176">
      <c r="A176" s="185" t="n">
        <v>174</v>
      </c>
      <c r="B176" s="186" t="n"/>
      <c r="C176" s="186" t="inlineStr">
        <is>
          <t>ตำรับ Phenytoin SR ประกอบด้วย Phenytoin, Lactose, Magnesium stearate และ Sugar แต่เมื่อทดสอบพบว่าปริมาณตัวยาในแต่ละเม็ดไม่สม่ำเสมอ ควรเติมสารช่วยชนิดใดเพื่อแก้ปัญหานี้</t>
        </is>
      </c>
      <c r="D176" s="186" t="n"/>
      <c r="E176" s="186" t="inlineStr">
        <is>
          <t>Silicon dioxide</t>
        </is>
      </c>
      <c r="F176" s="186" t="inlineStr">
        <is>
          <t>Microcrystalline cellulose</t>
        </is>
      </c>
      <c r="G176" s="186" t="inlineStr">
        <is>
          <t>Starch</t>
        </is>
      </c>
      <c r="H176" s="186" t="inlineStr">
        <is>
          <t>Gelatin</t>
        </is>
      </c>
      <c r="I176" s="186" t="inlineStr">
        <is>
          <t>Polyvinylpyrrolidone (PVP)</t>
        </is>
      </c>
      <c r="J176" s="185" t="inlineStr">
        <is>
          <t>5</t>
        </is>
      </c>
      <c r="K176" s="186" t="inlineStr">
        <is>
          <t>✅ คำตอบที่ถูกต้อง: ข้อ จ. Polyvinylpyrrolidone (PVP)
🎯 ทำไมข้อนี้ถึงถูก:
🎯 ทำไมข้อนี้ถึงถูก: ปัญหาความไม่สม่ำเสมอของตัวยาในแต่ละเม็ด (Poor content uniformity) มักเกิดจากการแยกชั้นของผงยา (Segregation) ในระหว่างการผสมหรือการตอก การเติมสารยึดเกาะที่มีประสิทธิภาพสูงอย่าง Polyvinylpyrrolidone (PVP / Povidone) ในกระบวนการแกรนูลจะช่วยยึดเกาะตัวยาและสารช่วยต่างๆ ให้อยู่รวมกันในเม็ดแกรนูลอย่างคงที่ ทำให้กระจายตัวยาสม่ำเสมอทุกเม็ด
🔍 ข้ออื่นผิดเพราะอะไร:
• ข้อ ก.: Silicon dioxide ทำหน้าที่เป็น Glidant เพิ่มการไหล หากเติมมากเกินไปโดยไม่มีสารยึดเกาะที่เหมาะสมอาจทำให้ผงยาฟุ้งและแยกชั้นตามขนาดอนุภาคได้ง่ายขึ้น
• ข้อ ข.: Microcrystalline cellulose (MCC) เป็น Filler-binder สำหรับการตอกตรง แต่ในการแก้ปัญหาตำรับเดิมที่เกิด segregation การทำ wet granulation ด้วย PVP ให้ความสม่ำเสมอของตัวยาแน่นอนกว่า
• ข้อ ค.: Starch ให้แรงยึดเกาะต่ำและต้องเตรียมเป็นแป้งเปียก มีประสิทธิภาพการยึดเหนี่ยวเพื่อป้องกัน segregation น้อยกว่า PVP
• ข้อ ง.: Gelatin ต้องใช้ความร้อนในการละลายและเสี่ยงต่อการปนเปื้อนเชื้อรา ไม่เป็นที่นิยมในกระบวนการผลิตยาแผนปัจจุบันเท่า PVP</t>
        </is>
      </c>
      <c r="L176" s="186" t="n"/>
      <c r="M176" s="186" t="inlineStr">
        <is>
          <t>Preformulation &amp; GMP</t>
        </is>
      </c>
      <c r="N176" s="186" t="inlineStr">
        <is>
          <t>Excipients classification</t>
        </is>
      </c>
      <c r="O176" s="185" t="inlineStr">
        <is>
          <t>Product</t>
        </is>
      </c>
      <c r="P176" s="186" t="inlineStr">
        <is>
          <t>[SOURCE: ข้อสอบจริง PLE CC1 (Product) ปี 2559 ข้อ 7]</t>
        </is>
      </c>
      <c r="Q176" s="185" t="inlineStr">
        <is>
          <t>ข้อสอบจริง</t>
        </is>
      </c>
      <c r="R176" s="185" t="inlineStr">
        <is>
          <t>2559</t>
        </is>
      </c>
      <c r="S176" s="185" t="n"/>
    </row>
    <row r="177">
      <c r="A177" s="185" t="n">
        <v>175</v>
      </c>
      <c r="B177" s="186" t="n"/>
      <c r="C177" s="186" t="inlineStr">
        <is>
          <t>ข้อใดต่อไปนี้ไม่จำเป็นต้องระบุในการตรวจปล่อยผ่านรุ่นการผลิตในใบรับรองการตรวจวิเคราะห์ (Certificate of Analysis: CoA) ของยา Amoxicillin capsules ทั่วไป</t>
        </is>
      </c>
      <c r="D177" s="186" t="n"/>
      <c r="E177" s="186" t="inlineStr">
        <is>
          <t>Labeled amount (Assay)</t>
        </is>
      </c>
      <c r="F177" s="186" t="inlineStr">
        <is>
          <t>Dissolution test</t>
        </is>
      </c>
      <c r="G177" s="186" t="inlineStr">
        <is>
          <t>Uniformity of dosage units</t>
        </is>
      </c>
      <c r="H177" s="186" t="inlineStr">
        <is>
          <t>Description</t>
        </is>
      </c>
      <c r="I177" s="186" t="inlineStr">
        <is>
          <t>Bioequivalence study</t>
        </is>
      </c>
      <c r="J177" s="185" t="inlineStr">
        <is>
          <t>5</t>
        </is>
      </c>
      <c r="K177" s="186" t="inlineStr">
        <is>
          <t>✅ คำตอบที่ถูกต้อง: ข้อ จ. Bioequivalence study
🎯 ทำไมข้อนี้ถึงถูก:
🎯 ทำไมข้อนี้ถึงถูก: เอกสารใบรับรองผลการตรวจวิเคราะห์ผลิตภัณฑ์ (Certificate of Analysis - CoA) สำหรับการตรวจปล่อยผ่านยาแต่ละรุ่นการผลิต (Batch release) ประกอบด้วยข้อกำหนดทางเคมีและกายภาพตาม monograph ส่วนการศึกษาชีวสมมูล (Bioequivalence study) เป็นข้อมูลที่ใช้ประกอบการขึ้นทะเบียนตำรับยาครั้งแรกเท่านั้น ไม่ต้องระบุใน CoA ทุกรุ่นการผลิต
🔍 ข้ออื่นผิดเพราะอะไร:
• ข้อ ก.: Labeled amount (Assay) เป็นหัวข้อบังคับใน CoA เพื่อยืนยันว่าปริมาณตัวยาสำคัญตรงตามเกณฑ์มาตรฐานที่ระบุบนฉลาก
• ข้อ ข.: Dissolution test เป็นหัวข้อบังคับใน CoA สำหรับยารับประทานชนิดแข็งเพื่อประกันการละลายปลดปล่อยตัวยา
• ข้อ ค.: Uniformity of dosage units เป็นหัวข้อบังคับใน CoA เพื่อรับรองความสม่ำเสมอของขนาดยาในทุกหน่วย
• ข้อ ง.: Description เป็นหัวข้อพื้นฐานใน CoA ที่ต้องระบุลักษณะทางกายภาพภายนอกของแคปซูล เช่น สี ขนาด และลักษณะผงยา</t>
        </is>
      </c>
      <c r="L177" s="186" t="n"/>
      <c r="M177" s="186" t="inlineStr">
        <is>
          <t>Preformulation &amp; GMP</t>
        </is>
      </c>
      <c r="N177" s="186" t="inlineStr">
        <is>
          <t>Good Manufacturing Practice</t>
        </is>
      </c>
      <c r="O177" s="185" t="inlineStr">
        <is>
          <t>Product</t>
        </is>
      </c>
      <c r="P177" s="186" t="inlineStr">
        <is>
          <t>[SOURCE: ข้อสอบจริง PLE CC1 (Product) ปี 2559 ข้อ 21]</t>
        </is>
      </c>
      <c r="Q177" s="185" t="inlineStr">
        <is>
          <t>ข้อสอบจริง</t>
        </is>
      </c>
      <c r="R177" s="185" t="inlineStr">
        <is>
          <t>2559</t>
        </is>
      </c>
      <c r="S177" s="185" t="n"/>
    </row>
    <row r="178">
      <c r="A178" s="185" t="n">
        <v>176</v>
      </c>
      <c r="B178" s="186" t="n"/>
      <c r="C178" s="186" t="inlineStr">
        <is>
          <t>ในการจัดทำใบรับรองผลการตรวจวิเคราะห์ (Certificate of Analysis: CoA) ของวัตถุดิบตัวยาสำคัญ Levocetirizine dihydrochloride ตามเกณฑ์มาตรฐานสากล (ICH Q3C และ USP) หัวข้อใดมีความจำเป็นอย่างยิ่งในการควบคุมความปลอดภัยจากกระบวนการสังเคราะห์ทางเคมี</t>
        </is>
      </c>
      <c r="D178" s="186" t="n"/>
      <c r="E178" s="186" t="inlineStr">
        <is>
          <t>Impurity profile</t>
        </is>
      </c>
      <c r="F178" s="186" t="inlineStr">
        <is>
          <t>Assay</t>
        </is>
      </c>
      <c r="G178" s="186" t="inlineStr">
        <is>
          <t>Residue on ignition</t>
        </is>
      </c>
      <c r="H178" s="186" t="inlineStr">
        <is>
          <t>Specific optical rotation</t>
        </is>
      </c>
      <c r="I178" s="186" t="inlineStr">
        <is>
          <t>Residual solvents</t>
        </is>
      </c>
      <c r="J178" s="185" t="inlineStr">
        <is>
          <t>5</t>
        </is>
      </c>
      <c r="K178" s="186" t="inlineStr">
        <is>
          <t>✅ คำตอบที่ถูกต้อง: ข้อ จ. Residual solvents
🎯 ทำไมข้อนี้ถึงถูก:
🎯 ทำไมข้อนี้ถึงถูก: การควบคุมปริมาณตัวทำละลายอินทรีย์ตกค้าง (Residual solvents) ตามแนวทาง ICH Q3C และ USP &lt;467&gt; เป็นข้อกำหนดความปลอดภัยที่เข้มงวดในการผลิตวัตถุดิบยาที่ผ่านการสังเคราะห์ทางเคมีและการตกผลึก เช่น Levocetirizine เพื่อจำกัดปริมาณตัวทำละลายที่เป็นพิษให้อยู่ในระดับที่ปลอดภัยต่อผู้บริโภค
🔍 ข้ออื่นผิดเพราะอะไร:
• ข้อ ก.: แม้ Impurity profile จะสำคัญ แต่ข้อสอบระบุเจาะจงถึงข้อกำหนด residual solvent ที่ตกค้างจากการผลิตวัตถุดิบเคมีสังเคราะห์
• ข้อ ข.: Assay เป็นการหาปริมาณความแรงของตัวยาสำคัญตามปกติ ไม่ใช่การควบคุมสารตกค้างอันตรายจากการผลิต
• ข้อ ค.: Residue on ignition เป็นการตรวจหาปริมาณเถ้าอนินทรีย์ ไม่ได้ระบุถึงชนิดสารอินทรีย์ระเหยง่ายจากการสังเคราะห์
• ข้อ ง.: Specific optical rotation ใช้ตรวจวัดการหมุนแสงของ chiral center แต่ไม่ได้ควบคุมความปลอดภัยของสารเคมีตกค้าง</t>
        </is>
      </c>
      <c r="L178" s="186" t="n"/>
      <c r="M178" s="186" t="inlineStr">
        <is>
          <t>Preformulation &amp; GMP</t>
        </is>
      </c>
      <c r="N178" s="186" t="inlineStr">
        <is>
          <t>Good Manufacturing Practice</t>
        </is>
      </c>
      <c r="O178" s="185" t="inlineStr">
        <is>
          <t>Product</t>
        </is>
      </c>
      <c r="P178" s="186" t="inlineStr">
        <is>
          <t>[SOURCE: ข้อสอบจริง PLE CC1 (Product) ปี 2559 ข้อ 22]</t>
        </is>
      </c>
      <c r="Q178" s="185" t="inlineStr">
        <is>
          <t>ข้อสอบจริง</t>
        </is>
      </c>
      <c r="R178" s="185" t="inlineStr">
        <is>
          <t>2559</t>
        </is>
      </c>
      <c r="S178" s="185" t="n"/>
    </row>
    <row r="179">
      <c r="A179" s="185" t="n">
        <v>177</v>
      </c>
      <c r="B179" s="186" t="n"/>
      <c r="C179" s="186" t="inlineStr">
        <is>
          <t>จากการศึกษาเปรียบเทียบสูตรตำรับ F1 ถึง F5 โดยใช้สารช่วยกลุ่มต่างๆ ได้แก่ Na CMC, Crospovidone, Alginic acid ในปริมาณ 10 mg เท่ากัน และวัดเวลาการแตกตัว (Disintegration time: F1=22 นาที, F2=12 นาที, F3=31 นาที, F4=27 นาที, F5=22 นาที) การทดลองนี้มีวัตถุประสงค์เพื่อเปรียบเทียบประสิทธิภาพของสารช่วยกลุ่มใด</t>
        </is>
      </c>
      <c r="D179" s="186" t="n"/>
      <c r="E179" s="186" t="inlineStr">
        <is>
          <t>Binder</t>
        </is>
      </c>
      <c r="F179" s="186" t="inlineStr">
        <is>
          <t>Disintegrant</t>
        </is>
      </c>
      <c r="G179" s="186" t="inlineStr">
        <is>
          <t>Lubricant</t>
        </is>
      </c>
      <c r="H179" s="186" t="inlineStr">
        <is>
          <t>Glidant</t>
        </is>
      </c>
      <c r="I179" s="186" t="inlineStr">
        <is>
          <t>Filler</t>
        </is>
      </c>
      <c r="J179" s="185" t="inlineStr">
        <is>
          <t>2</t>
        </is>
      </c>
      <c r="K179" s="186" t="inlineStr">
        <is>
          <t>✅ คำตอบที่ถูกต้อง: ข้อ ข. Disintegrant
🎯 ทำไมข้อนี้ถึงถูก:
🎯 ทำไมข้อนี้ถึงถูก: สาร Na CMC, Crospovidone และ Alginic acid ล้วนทำหน้าที่เป็นสารช่วยแตกตัว (Disintegrant / Superdisintegrant) ในตำรับยาเม็ด และการวัดพารามิเตอร์ Disintegration time เป็นการประเมินประสิทธิภาพความเร็วในการแตกตัวของสารช่วยแตกตัวแต่ละชนิดโดยตรง (ซึ่งตำรับ F2 ที่ใช้ Crospovidone แตกตัวได้เร็วที่สุดคือ 12 นาที)
🔍 ข้ออื่นผิดเพราะอะไร:
• ข้อ ก.: Binder เป็นสารยึดเกาะที่ประเมินด้วยค่าความแข็ง (Hardness) หรือ Friability ไม่ใช่ Disintegration time
• ข้อ ค.: Lubricant เป็นสารหล่อลื่นที่ประเมินด้วยแรงตอก (Ejection force)
• ข้อ ง.: Glidant เป็นสารเพิ่มการไหลที่ประเมินด้วยมุมเท (Angle of repose) หรือ Carr index
• ข้อ จ.: Filler เป็นสารเติมเต็มปริมาตรของเม็ดยา ไม่ใช่สารออกฤทธิ์ช่วยแตกตัวหลักในตาราง</t>
        </is>
      </c>
      <c r="L179" s="186" t="n"/>
      <c r="M179" s="186" t="inlineStr">
        <is>
          <t>Preformulation &amp; GMP</t>
        </is>
      </c>
      <c r="N179" s="186" t="inlineStr">
        <is>
          <t>Excipients classification</t>
        </is>
      </c>
      <c r="O179" s="185" t="inlineStr">
        <is>
          <t>Product</t>
        </is>
      </c>
      <c r="P179" s="186" t="inlineStr">
        <is>
          <t>[SOURCE: ข้อสอบจริง PLE CC1 (Product) ปี 2559 ข้อ 24]</t>
        </is>
      </c>
      <c r="Q179" s="185" t="inlineStr">
        <is>
          <t>ข้อสอบจริง</t>
        </is>
      </c>
      <c r="R179" s="185" t="inlineStr">
        <is>
          <t>2559</t>
        </is>
      </c>
      <c r="S179" s="185" t="n"/>
    </row>
    <row r="180">
      <c r="A180" s="185" t="n">
        <v>178</v>
      </c>
      <c r="B180" s="186" t="n"/>
      <c r="C180" s="186" t="inlineStr">
        <is>
          <t>สูตรตำรับยาเม็ด Phenytoin SR ประกอบด้วย Phenytoin, Lactose, Magnesium stearate และ Sugar เมื่อทำการทดสอบการควบคุมคุณภาพพบว่าปริมาณตัวยาสำคัญในแต่ละเม็ดไม่สม่ำเสมอ ควรเติมสารช่วยชนิดใดเพื่อแก้ปัญหานี้</t>
        </is>
      </c>
      <c r="D180" s="186" t="n"/>
      <c r="E180" s="186" t="inlineStr">
        <is>
          <t>Silicon dioxide</t>
        </is>
      </c>
      <c r="F180" s="186" t="inlineStr">
        <is>
          <t>Microcrystalline cellulose</t>
        </is>
      </c>
      <c r="G180" s="186" t="inlineStr">
        <is>
          <t>Starch</t>
        </is>
      </c>
      <c r="H180" s="186" t="inlineStr">
        <is>
          <t>Gelatin</t>
        </is>
      </c>
      <c r="I180" s="186" t="inlineStr">
        <is>
          <t>Polyvinylpyrrolidone (PVP)</t>
        </is>
      </c>
      <c r="J180" s="185" t="inlineStr">
        <is>
          <t>5</t>
        </is>
      </c>
      <c r="K180" s="186" t="inlineStr">
        <is>
          <t>✅ คำตอบที่ถูกต้อง: ข้อ จ. Polyvinylpyrrolidone (PVP)
🎯 ทำไมข้อนี้ถึงถูก:
🎯 ทำไมข้อนี้ถึงถูก: ปัญหาความไม่สม่ำเสมอของปริมาณตัวยาสำคัญ (Content uniformity) มีสาเหตุสำคัญจากการแยกชั้นของผงยา (Segregation) การเติม Polyvinylpyrrolidone (PVP) ซึ่งเป็นสารยึดเกาะ (Binder) คุณภาพสูงในกระบวนการแกรนูลจะช่วยผสานตัวยาและสารช่วยเข้าเป็นเม็ดแกรนูลที่มีขนาดและความสม่ำเสมอของตัวยาคงที่ในทุกเม็ด
🔍 ข้ออื่นผิดเพราะอะไร:
• ข้อ ก.: Silicon dioxide ทำหน้าที่เป็น Glidant หากใช้มากเกินไปอาจเพิ่มความเสี่ยงต่อการฟุ้งกระจายและแยกชั้นของผงยา
• ข้อ ข.: Microcrystalline cellulose ทำหน้าที่เป็น Direct compression filler-binder ให้ผลการแก้ปัญหาการแยกชั้นในสูตรที่ทำแกรนูลได้น้อยกว่า PVP
• ข้อ ค.: Starch ให้แรงยึดเกาะต่ำและไม่เหมาะกับการแก้ปัญหา segregation ในยาขนาดยาสูง
• ข้อ ง.: Gelatin ต้องใช้ความร้อนในการละลายและเสี่ยงต่อการปนเปื้อนจุลินทรีย์</t>
        </is>
      </c>
      <c r="L180" s="186" t="n"/>
      <c r="M180" s="186" t="inlineStr">
        <is>
          <t>Preformulation &amp; GMP</t>
        </is>
      </c>
      <c r="N180" s="186" t="inlineStr">
        <is>
          <t>Excipients classification</t>
        </is>
      </c>
      <c r="O180" s="185" t="inlineStr">
        <is>
          <t>Product</t>
        </is>
      </c>
      <c r="P180" s="186" t="inlineStr">
        <is>
          <t>[SOURCE: ข้อสอบจริง PLE CC1 (Product) ปี 2559 ข้อ 32]</t>
        </is>
      </c>
      <c r="Q180" s="185" t="inlineStr">
        <is>
          <t>ข้อสอบจริง</t>
        </is>
      </c>
      <c r="R180" s="185" t="inlineStr">
        <is>
          <t>2559</t>
        </is>
      </c>
      <c r="S180" s="185" t="n"/>
    </row>
    <row r="181">
      <c r="A181" s="185" t="n">
        <v>179</v>
      </c>
      <c r="B181" s="186" t="n"/>
      <c r="C181" s="186" t="inlineStr">
        <is>
          <t>ผลิตภัณฑ์ยา Lopinavir และ Ritonavir ชนิดสารละลายรับประทาน (Oral solution) เมื่อเก็บรักษาไว้ในตู้เย็นที่อุณหภูมิ 2 ถึง 8 องศาเซลเซียส (เช่น ที่ 5 องศาเซลเซียส) ก่อนจ่ายให้แก่ผู้ป่วย จะมีอายุการเก็บรักษา (Shelf-life) ตามที่ระบุบนฉลากนานเท่าใด</t>
        </is>
      </c>
      <c r="D181" s="186" t="n"/>
      <c r="E181" s="186" t="inlineStr">
        <is>
          <t>12 เดือน</t>
        </is>
      </c>
      <c r="F181" s="186" t="inlineStr">
        <is>
          <t>18 เดือน</t>
        </is>
      </c>
      <c r="G181" s="186" t="inlineStr">
        <is>
          <t>24 เดือน</t>
        </is>
      </c>
      <c r="H181" s="186" t="inlineStr">
        <is>
          <t>30 เดือน</t>
        </is>
      </c>
      <c r="I181" s="186" t="inlineStr">
        <is>
          <t>36 เดือน</t>
        </is>
      </c>
      <c r="J181" s="185" t="inlineStr">
        <is>
          <t>3</t>
        </is>
      </c>
      <c r="K181" s="186" t="inlineStr">
        <is>
          <t>✅ คำตอบที่ถูกต้อง: ข้อ ค. 24 เดือน
🎯 ทำไมข้อนี้ถึงถูก:
🎯 ทำไมข้อนี้ถึงถูก: ตามเอกสารกำกับยาและข้อมูลความคงตัวของยาน้ำ Lopinavir/Ritonavir oral solution การเก็บรักษาในตู้เย็นที่อุณหภูมิ 2 - 8 องศาเซลเซียสจนถึงวันหมดอายุที่ระบุบนฉลาก จะมีอายุการเก็บรักษา (Shelf-life) นาน 24 เดือน (2 ปี) แต่หากนำออกมาเก็บที่อุณหภูมิห้อง (ไม่เกิน 25 องศาเซลเซียส) จะมีอายุการใช้งานได้ไม่เกิน 42 วัน (6 สัปดาห์)
🔍 ข้ออื่นผิดเพราะอะไร:
• ข้อ ก.: 12 เดือน สั้นกว่าอายุการเก็บรักษาจริงของผลิตภัณฑ์เมื่อเก็บในตู้เย็น
• ข้อ ข.: 18 เดือน ไม่ตรงตามข้อมูลอายุการเก็บรักษาที่ได้รับการขึ้นทะเบียน 2 ปี
• ข้อ ง.: 30 เดือน นานเกินกว่าข้อมูลความคงตัวที่ได้รับการรับรอง
• ข้อ จ.: 36 เดือน นานเกินไป สารละลายสูตรนี้มีโอกาสเกิดการตกตะกอนหรือสลายตัวของตัวยาสำคัญ</t>
        </is>
      </c>
      <c r="L181" s="186" t="n"/>
      <c r="M181" s="186" t="inlineStr">
        <is>
          <t>Preformulation &amp; GMP</t>
        </is>
      </c>
      <c r="N181" s="186" t="inlineStr">
        <is>
          <t>Stability testing</t>
        </is>
      </c>
      <c r="O181" s="185" t="inlineStr">
        <is>
          <t>Product</t>
        </is>
      </c>
      <c r="P181" s="186" t="inlineStr">
        <is>
          <t>[SOURCE: ข้อสอบจริง PLE CC1 (Product) ปี 2559 ข้อ 46]</t>
        </is>
      </c>
      <c r="Q181" s="185" t="inlineStr">
        <is>
          <t>ข้อสอบจริง</t>
        </is>
      </c>
      <c r="R181" s="185" t="inlineStr">
        <is>
          <t>2559</t>
        </is>
      </c>
      <c r="S181" s="185" t="n"/>
    </row>
    <row r="182">
      <c r="A182" s="185" t="n">
        <v>180</v>
      </c>
      <c r="B182" s="186" t="n"/>
      <c r="C182" s="186" t="inlineStr">
        <is>
          <t>ในการผลิตยาเม็ด GPO-VIR S 30 พบปัญหาน้ำหนักของเม็ดยาในแต่ละเม็ดไม่เท่ากัน (Weight variation) ซึ่งเกิดจากการไหลของผงยาไม่สม่ำเสมอ หากต้องการแก้ไขปัญหาโดยการเพิ่มความสามารถในการไหลของแกรนูล ควรเติมสารช่วยชนิดใด</t>
        </is>
      </c>
      <c r="D182" s="186" t="n"/>
      <c r="E182" s="186" t="inlineStr">
        <is>
          <t>Lactose</t>
        </is>
      </c>
      <c r="F182" s="186" t="inlineStr">
        <is>
          <t>Colloidal silicon dioxide</t>
        </is>
      </c>
      <c r="G182" s="186" t="inlineStr">
        <is>
          <t>Sodium starch glycolate</t>
        </is>
      </c>
      <c r="H182" s="186" t="inlineStr">
        <is>
          <t>Hydroxypropyl methylcellulose (HPMC)</t>
        </is>
      </c>
      <c r="I182" s="186" t="inlineStr">
        <is>
          <t>Polyvinylpyrrolidone (PVP)</t>
        </is>
      </c>
      <c r="J182" s="185" t="inlineStr">
        <is>
          <t>2</t>
        </is>
      </c>
      <c r="K182" s="186" t="inlineStr">
        <is>
          <t>✅ คำตอบที่ถูกต้อง: ข้อ ข. Colloidal silicon dioxide
🎯 ทำไมข้อนี้ถึงถูก:
🎯 ทำไมข้อนี้ถึงถูก: Colloidal silicon dioxide (Aerosil) ทำหน้าที่เป็นสารเพิ่มการไหล (Glidant) โดยอนุภาคขนาดเล็กมากจะไปเคลือบผิวรอบนอกของแกรนูล ช่วยลดแรงเสียดทานระหว่างอนุภาคและลดแรงดึงดูดทางไฟฟ้าสถิต ทำให้แกรนูลไหลลงสู่เบ้าตอกได้อย่างรวดเร็วและสม่ำเสมอ แก้ปัญหาน้ำหนักเม็ดยาไม่เท่ากันได้อย่างตรงจุด
🔍 ข้ออื่นผิดเพราะอะไร:
• ข้อ ก.: Lactose ทำหน้าที่เป็นสารเติมเต็ม (Diluent/Filler) ไม่ได้มีคุณสมบัติเพิ่มการไหลโดยตรง
• ข้อ ค.: Sodium starch glycolate ทำหน้าที่เป็นสารช่วยแตกตัวยิ่งยวด (Superdisintegrant)
• ข้อ ง.: Hydroxypropyl methylcellulose (HPMC) ทำหน้าที่เป็น Film-forming polymer หรือ Binder
• ข้อ จ.: Polyvinylpyrrolidone (PVP) ทำหน้าที่เป็นสารยึดเกาะ (Binder)</t>
        </is>
      </c>
      <c r="L182" s="186" t="n"/>
      <c r="M182" s="186" t="inlineStr">
        <is>
          <t>Preformulation &amp; GMP</t>
        </is>
      </c>
      <c r="N182" s="186" t="inlineStr">
        <is>
          <t>Excipients classification</t>
        </is>
      </c>
      <c r="O182" s="185" t="inlineStr">
        <is>
          <t>Product</t>
        </is>
      </c>
      <c r="P182" s="186" t="inlineStr">
        <is>
          <t>[SOURCE: ข้อสอบจริง PLE CC1 (Product) ปี 2559 ข้อ 47]</t>
        </is>
      </c>
      <c r="Q182" s="185" t="inlineStr">
        <is>
          <t>ข้อสอบจริง</t>
        </is>
      </c>
      <c r="R182" s="185" t="inlineStr">
        <is>
          <t>2559</t>
        </is>
      </c>
      <c r="S182" s="185" t="n"/>
    </row>
    <row r="183">
      <c r="A183" s="185" t="n">
        <v>181</v>
      </c>
      <c r="B183" s="186" t="n"/>
      <c r="C183" s="186" t="inlineStr">
        <is>
          <t>ยาฉีดรูปแบบภาชนะบรรจุขนาดใช้ครั้งเดียว (Single-dose container) ที่กำหนดสภาวะการจัดเก็บให้พ้นแสงที่อุณหภูมิเย็น (Cool temperature) ข้อใดระบุภาชนะบรรจุและช่วงอุณหภูมิในการจัดเก็บได้ถูกต้องตามเภสัชตำรับ</t>
        </is>
      </c>
      <c r="D183" s="186" t="n"/>
      <c r="E183" s="186" t="inlineStr">
        <is>
          <t>เก็บในภาชนะ Vial สีชา ที่อุณหภูมิ 2 - 8 องศาเซลเซียส</t>
        </is>
      </c>
      <c r="F183" s="186" t="inlineStr">
        <is>
          <t>เก็บในภาชนะ Ampule สีชา ที่อุณหภูมิ 2 - 8 องศาเซลเซียส</t>
        </is>
      </c>
      <c r="G183" s="186" t="inlineStr">
        <is>
          <t>เก็บในภาชนะ Vial สีชา ที่อุณหภูมิ 8 - 15 องศาเซลเซียส</t>
        </is>
      </c>
      <c r="H183" s="186" t="inlineStr">
        <is>
          <t>เก็บในภาชนะ Ampule สีชา ที่อุณหภูมิ 8 - 15 องศาเซลเซียส</t>
        </is>
      </c>
      <c r="I183" s="186" t="inlineStr">
        <is>
          <t>เก็บในภาชนะ Ampule สีใส ที่อุณหภูมิ 8 - 15 องศาเซลเซียส</t>
        </is>
      </c>
      <c r="J183" s="185" t="inlineStr">
        <is>
          <t>4</t>
        </is>
      </c>
      <c r="K183" s="186" t="inlineStr">
        <is>
          <t>✅ คำตอบที่ถูกต้อง: ข้อ ง. เก็บในภาชนะ Ampule สีชา ที่อุณหภูมิ 8 - 15 องศาเซลเซียส
🎯 ทำไมข้อนี้ถึงถูก:
🎯 ทำไมข้อนี้ถึงถูก: ตามเภสัชตำรับ USP:
1) Single-dose container สำหรับยาฉีดปิดสนิทคือ Ampule (หลอดแก้วปิดสนิทด้วยความร้อน)
2) ป้องกันแสง (Protect from light) ต้องใช้แก้วสีชา (Amber glass)
3) อุณหภูมิเย็น (Cool temperature) มีนิยามคือช่วงอุณหภูมิระหว่าง 8 ถึง 15 องศาเซลเซียส (ส่วน 2 - 8 องศาเซลเซียส เรียกว่า Cold temperature)
ดังนั้นคำตอบที่ถูกต้องตรงตามนิยามทั้งหมดคือ Ampule สีชา ที่อุณหภูมิ 8 - 15 องศาเซลเซียส
🔍 ข้ออื่นผิดเพราะอะไร:
• ข้อ ก.: Vial จัดเป็น Multiple-dose container และช่วง 2-8 องศาเซลเซียสตามนิยามเรียกว่า Cold temperature
• ข้อ ข.: อุณหภูมิ 2-8 องศาเซลเซียสเรียกว่า Cold temperature ไม่ใช่ Cool temperature
• ข้อ ค.: Vial จัดเป็น Multiple-dose container ที่มีจุกยางเปิดใช้ซ้ำได้ ไม่ใช่ Single-dose container ชนิดปิดสนิทถาวร
• ข้อ จ.: Ampule สีใสไม่สามารถป้องกันแสงได้ตามข้อกำหนด</t>
        </is>
      </c>
      <c r="L183" s="186" t="n"/>
      <c r="M183" s="186" t="inlineStr">
        <is>
          <t>Preformulation &amp; GMP</t>
        </is>
      </c>
      <c r="N183" s="186" t="inlineStr">
        <is>
          <t>Container &amp; Closure Systems</t>
        </is>
      </c>
      <c r="O183" s="185" t="inlineStr">
        <is>
          <t>Product</t>
        </is>
      </c>
      <c r="P183" s="186" t="inlineStr">
        <is>
          <t>[SOURCE: ข้อสอบจริง PLE CC1 (Product) ปี 2559 ข้อ 49]</t>
        </is>
      </c>
      <c r="Q183" s="185" t="inlineStr">
        <is>
          <t>ข้อสอบจริง</t>
        </is>
      </c>
      <c r="R183" s="185" t="inlineStr">
        <is>
          <t>2559</t>
        </is>
      </c>
      <c r="S183" s="185" t="n"/>
    </row>
    <row r="184">
      <c r="A184" s="185" t="n">
        <v>182</v>
      </c>
      <c r="B184" s="186" t="n"/>
      <c r="C184" s="186" t="inlineStr">
        <is>
          <t>ภาชนะบรรจุประเภทแก้วชนิดใดมีความทนทานต่อสารเคมีสูงที่สุดและเหมาะสมที่สุดสำหรับการบรรจุผลิตภัณฑ์ยาฉีดทุกประเภทตามเภสัชตำรับสากล</t>
        </is>
      </c>
      <c r="D184" s="186" t="n"/>
      <c r="E184" s="186" t="inlineStr">
        <is>
          <t>Soda-lime glass (Type III)</t>
        </is>
      </c>
      <c r="F184" s="186" t="inlineStr">
        <is>
          <t>Borosilicate glass (Type I)</t>
        </is>
      </c>
      <c r="G184" s="186" t="inlineStr">
        <is>
          <t>Treated soda-lime glass (Type II)</t>
        </is>
      </c>
      <c r="H184" s="186" t="inlineStr">
        <is>
          <t>General purpose soda-lime glass (Type NP)</t>
        </is>
      </c>
      <c r="I184" s="186" t="inlineStr">
        <is>
          <t>Quartz glass</t>
        </is>
      </c>
      <c r="J184" s="185" t="inlineStr">
        <is>
          <t>2</t>
        </is>
      </c>
      <c r="K184" s="186" t="inlineStr">
        <is>
          <t>✅ คำตอบที่ถูกต้อง: ข้อ ข. Borosilicate glass (Type I)
🎯 ทำไมข้อนี้ถึงถูก:
🎯 ทำไมข้อนี้ถึงถูก: Borosilicate glass (Type I glass) เป็นแก้วที่มีความทนทานต่อสารเคมีความเป็นกรด-ด่างสูงที่สุด (Highly resistant borosilicate glass) มีการละลายชะของสารอัลคาไลต่ำมาก และทนต่อความร้อนสูงในการนึ่งฆ่าเชื้อด้วยไอน้ำ (Autoclave) จึงเป็นแก้วที่เหมาะสมและปลอดภัยที่สุดสำหรับยาฉีดทุกรูปแบบ
🔍 ข้ออื่นผิดเพราะอะไร:
• ข้อ ก.: Soda-lime glass (Type III) ทนต่อสารเคมีได้ปานกลาง เหมาะสำหรับยาฉีดที่เป็นผงแห้งปราศจากน้ำหรือสารละลายน้ำมันเท่านั้น ไม่เหมาะกับสารละลายน้ำ
• ข้อ ค.: Treated soda-lime glass (Type II) เป็นแก้วโซดาไลม์ที่ผ่านการรมก๊าซซัลเฟอร์เฉพาะผิวด้านใน เหมาะสำหรับยาฉีดที่เป็นสารละลายน้ำที่มี pH เป็นกรดหรือเป็นกลาง และไม่ทนทานเท่า Type I
• ข้อ ง.: General purpose soda-lime glass (Type NP) เป็นแก้วที่ไม่ผ่านมาตรฐานสำหรับยาฉีด ใช้บรรจุเฉพาะยารับประทานหรือยาใช้ภายนอกเท่านั้น
• ข้อ จ.: Quartz glass เป็นแก้วซิลิกาบริสุทธิ์ราคาแพงมาก ใช้ในอุปกรณ์เฉพาะทาง เช่น UV cuvette ไม่ใช้เป็นบรรจุภัณฑ์ยาฉีดทั่วไป</t>
        </is>
      </c>
      <c r="L184" s="186" t="n"/>
      <c r="M184" s="186" t="inlineStr">
        <is>
          <t>Preformulation &amp; GMP</t>
        </is>
      </c>
      <c r="N184" s="186" t="inlineStr">
        <is>
          <t>Container &amp; Closure Systems</t>
        </is>
      </c>
      <c r="O184" s="185" t="inlineStr">
        <is>
          <t>Product</t>
        </is>
      </c>
      <c r="P184" s="186" t="inlineStr">
        <is>
          <t>[SOURCE: ข้อสอบจริง PLE CC1 (Product) ปี 2559 ข้อ 50]</t>
        </is>
      </c>
      <c r="Q184" s="185" t="inlineStr">
        <is>
          <t>ข้อสอบจริง</t>
        </is>
      </c>
      <c r="R184" s="185" t="inlineStr">
        <is>
          <t>2559</t>
        </is>
      </c>
      <c r="S184" s="185" t="n"/>
    </row>
    <row r="185">
      <c r="A185" s="185" t="n">
        <v>183</v>
      </c>
      <c r="B185" s="186" t="n"/>
      <c r="C185" s="186" t="inlineStr">
        <is>
          <t>ข้อใดกล่าว ไม่ถูกต้อง เกี่ยวกับการผลิตวัคซีนตามหลักเกณฑ์และวิธีการที่ดีในการผลิตยา (GMP)?</t>
        </is>
      </c>
      <c r="D185" s="186" t="n"/>
      <c r="E185" s="186" t="inlineStr">
        <is>
          <t>ต้องแยกอาคารผลิตวัคซีนออกจากผลิตภัณฑ์ Non-sterile</t>
        </is>
      </c>
      <c r="F185" s="186" t="inlineStr">
        <is>
          <t>ต้องแยกอาคารผลิตวัคซีนออกจากผลิตภัณฑ์ Sterile ทั่วไป</t>
        </is>
      </c>
      <c r="G185" s="186" t="inlineStr">
        <is>
          <t>ต้องแยกอาคารผลิตวัคซีนให้อยู่ห่างจากแหล่งชุมชนอย่างน้อย 50 เมตร</t>
        </is>
      </c>
      <c r="H185" s="186" t="inlineStr">
        <is>
          <t>พนักงานผู้ปฏิบัติงานต้องสวมใส่ชุดที่ปราศจากขุย (Lint-free suit)</t>
        </is>
      </c>
      <c r="I185" s="186" t="inlineStr">
        <is>
          <t>พนักงานผู้ปฏิบัติงานห้ามแต่งหน้าหรือใช้เครื่องสำอางเข้าพื้นที่ผลิต</t>
        </is>
      </c>
      <c r="J185" s="185" t="inlineStr">
        <is>
          <t>3</t>
        </is>
      </c>
      <c r="K185" s="186" t="inlineStr">
        <is>
          <t>✅ คำตอบที่ถูกต้อง: ข้อ ค. ต้องแยกอาคารผลิตวัคซีนให้อยู่ห่างจากแหล่งชุมชนอย่างน้อย 50 เมตร
🎯 ทำไมข้อนี้ถึงถูก:
🎯 ทำไมข้อนี้ถึงถูก: มาตรฐาน GMP/PIC/S สำหรับชีววัตถุและวัคซีนไม่ได้ระบุข้อกำหนดระยะห่างของตัวอาคารจากชุมชนเป็นระยะทางตัวเลขตายตัว (เช่น 50 เมตร) แต่กำหนดให้ต้องมีการออกแบบระบบปิด ระบบกักกันทางชีวภาพ (Containment) ระบบบำบัดอากาศเสียผ่าน HEPA filter และการควบคุมแรงดันอากาศ เพื่อป้องกันไม่ให้เชื้อก่อโรคแพร่กระจายสู่ภายนอก
🔍 ข้ออื่นผิดเพราะอะไร:
• ข้อ ก.: เป็นข้อความที่ถูกต้องตามเกณฑ์ GMP เนื่องจากเชื้อจุลชีพในวัคซีนต้องผลิตใน Dedicated facility แยกจากยาที่ไม่ปราศจากเชื้อเพื่อป้องกัน Cross-contamination
• ข้อ ข.: เป็นข้อความที่ถูกต้องตามเกณฑ์ GMP เพราะต้องแยกพื้นที่ผลิตชีววัตถุและวัคซีนออกจากสายการผลิตยาปราศจากเชื้อทั่วไป
• ข้อ ง.: เป็นข้อความที่ถูกต้องตามเกณฑ์ GMP สำหรับห้องสะอาดระดับสูง พนักงานต้องสวมชุด Lint-free เพื่อไม่ให้เกิดฝุ่นละอองและอนุภาคปนเปื้อน
• ข้อ จ.: เป็นข้อความที่ถูกต้องตามเกณฑ์ GMP ห้ามแต่งหน้า ทาแป้ง หรือใช้เครื่องสำอางเข้าสู่พื้นที่ Cleanroom เพราะเป็นแหล่งกำเนิดสิ่งปนเปื้อนทางเคมีและชีวภาพ</t>
        </is>
      </c>
      <c r="L185" s="186" t="n"/>
      <c r="M185" s="186" t="inlineStr">
        <is>
          <t>Preformulation &amp; GMP</t>
        </is>
      </c>
      <c r="N185" s="186" t="inlineStr">
        <is>
          <t>Good Manufacturing Practice</t>
        </is>
      </c>
      <c r="O185" s="185" t="inlineStr">
        <is>
          <t>Product</t>
        </is>
      </c>
      <c r="P185" s="186" t="inlineStr">
        <is>
          <t>[SOURCE: ข้อสอบจริง PLE CC1 (Product) ปี 2558 ข้อ 11]</t>
        </is>
      </c>
      <c r="Q185" s="185" t="inlineStr">
        <is>
          <t>ข้อสอบจริง</t>
        </is>
      </c>
      <c r="R185" s="185" t="inlineStr">
        <is>
          <t>2558</t>
        </is>
      </c>
      <c r="S185" s="185" t="n"/>
    </row>
    <row r="186">
      <c r="A186" s="185" t="n">
        <v>184</v>
      </c>
      <c r="B186" s="186" t="n"/>
      <c r="C186" s="186" t="inlineStr">
        <is>
          <t>หากผู้ป่วยมีประวัติการแพ้โปรตีนหรือแพ้ผลิตภัณฑ์ที่ได้มาจากสัตว์ทุกชนิด สารช่วยในตำรับ (Excipient) ข้อใดต่อไปนี้ที่ต้องหลีกเลี่ยงและห้ามนำมาใช้ในสูตรตำรับ?</t>
        </is>
      </c>
      <c r="D186" s="186" t="n"/>
      <c r="E186" s="186" t="inlineStr">
        <is>
          <t>Acacia</t>
        </is>
      </c>
      <c r="F186" s="186" t="inlineStr">
        <is>
          <t>Alginate</t>
        </is>
      </c>
      <c r="G186" s="186" t="inlineStr">
        <is>
          <t>Gelatin</t>
        </is>
      </c>
      <c r="H186" s="186" t="inlineStr">
        <is>
          <t>Xanthan gum</t>
        </is>
      </c>
      <c r="I186" s="186" t="inlineStr">
        <is>
          <t>Pectin</t>
        </is>
      </c>
      <c r="J186" s="185" t="inlineStr">
        <is>
          <t>3</t>
        </is>
      </c>
      <c r="K186" s="186" t="inlineStr">
        <is>
          <t>✅ คำตอบที่ถูกต้อง: ข้อ ค. Gelatin
🎯 ทำไมข้อนี้ถึงถูก:
🎯 ทำไมข้อนี้ถึงถูก: Gelatin ผลิตจากการย่อยสลายคอลลาเจนบางส่วน (Partial hydrolysis of collagen) ที่สกัดจากกระดูก หนัง และเนื้อเยื่อเกี่ยวพันของสัตว์ (เช่น สุกร โค หรือปลา) จึงมีโครงสร้างทางเคมีเป็นโปรตีนจากสัตว์โดยตรง และสามารถกระตุ้นปฏิกิริยาภูมิแพ้รุนแรงในผู้ป่วยที่มีประวัติแพ้โปรตีนจากสัตว์หรือข้อจำกัดทางศาสนา/มังสวิรัติได้
🔍 ข้ออื่นผิดเพราะอะไร:
• ข้อ ก.: ผิด เพราะ Acacia (Gum arabic) สกัดมาจากยางธรรมชาติของต้น Acacia senegal ซึ่งเป็นสารโพลีแซคคาไรด์จากพืช
• ข้อ ข.: ผิด เพราะ Alginate (Sodium alginate) สกัดได้จากสาหร่ายสีน้ำตาลในทะเล (Brown algae)
• ข้อ ง.: ผิด เพราะ Xanthan gum ได้จากกระบวนการหมักทางชีวภาพของแบคทีเรีย Xanthomonas campestris ไม่ได้มาจากสัตว์
• ข้อ จ.: ผิด เพราะ Pectin สกัดได้จากเปลือกผลไม้ตระกูลส้มและกากแอปเปิล เป็นคาร์โบไฮเดรตจากพืช 100%</t>
        </is>
      </c>
      <c r="L186" s="186" t="n"/>
      <c r="M186" s="186" t="inlineStr">
        <is>
          <t>Preformulation &amp; GMP</t>
        </is>
      </c>
      <c r="N186" s="186" t="inlineStr">
        <is>
          <t>Excipients classification</t>
        </is>
      </c>
      <c r="O186" s="185" t="inlineStr">
        <is>
          <t>Product</t>
        </is>
      </c>
      <c r="P186" s="186" t="inlineStr">
        <is>
          <t>[SOURCE: ข้อสอบจริง PLE CC1 (Product) ปี 2558 ข้อ 24]</t>
        </is>
      </c>
      <c r="Q186" s="185" t="inlineStr">
        <is>
          <t>ข้อสอบจริง</t>
        </is>
      </c>
      <c r="R186" s="185" t="inlineStr">
        <is>
          <t>2558</t>
        </is>
      </c>
      <c r="S186" s="185" t="n"/>
    </row>
    <row r="187">
      <c r="A187" s="185" t="n">
        <v>185</v>
      </c>
      <c r="B187" s="186" t="n"/>
      <c r="C187" s="186" t="inlineStr">
        <is>
          <t>บรรจุภัณฑ์ยาที่เป็นหลุมกระเปาะกึ่งพลาสติก (สำหรับบรรจุเม็ดยาแยกอิสระทีละเม็ด) ด้านหน้าเป็นแผ่นฟอยล์ใสหรือทึบที่สามารถลอกแกะหรือกดทะลุออกได้ง่าย เรียกชื่อว่าอะไร?</t>
        </is>
      </c>
      <c r="D187" s="186" t="n"/>
      <c r="E187" s="186" t="inlineStr">
        <is>
          <t>Foil pack</t>
        </is>
      </c>
      <c r="F187" s="186" t="inlineStr">
        <is>
          <t>Blister pack (แผงบลิสเตอร์)</t>
        </is>
      </c>
      <c r="G187" s="186" t="inlineStr">
        <is>
          <t>Sachet (ซองยา)</t>
        </is>
      </c>
      <c r="H187" s="186" t="inlineStr">
        <is>
          <t>Strip pack (แผงสตริป)</t>
        </is>
      </c>
      <c r="I187" s="186" t="inlineStr">
        <is>
          <t>Child-resistant pack</t>
        </is>
      </c>
      <c r="J187" s="185" t="inlineStr">
        <is>
          <t>2</t>
        </is>
      </c>
      <c r="K187" s="186" t="inlineStr">
        <is>
          <t>✅ คำตอบที่ถูกต้อง: ข้อ ข. Blister pack (แผงบลิสเตอร์)
🎯 ทำไมข้อนี้ถึงถูก:
🎯 ทำไมข้อนี้ถึงถูก: Blister pack (แผงบลิสเตอร์) คือบรรจุภัณฑ์ยาแบบ Unit-dose packaging ที่ผลิตขึ้นรูปแผ่นพลาสติกเทอร์โมฟอร์ม (เช่น PVC, PVDC) หรืออะลูมิเนียม (Alu-Alu) ให้เป็นหลุมหรือกระเปาะ (Cavities/Pockets) เพื่อวางเม็ดยาแยกอิสระในแต่ละหลุม แล้วปิดทึบด้านหลังด้วยแผ่นฟอยล์ (Lidding foil) ซึ่งผู้ป่วยสามารถกดเม็ดยาทะลุผ่านแผ่นฟอยล์ (Push-through) ออกมาใช้งานได้อย่างสะดวกและป้องกันความชื้นตามมาตรฐานอุตสาหกรรมยา
🔍 ข้ออื่นผิดเพราะอะไร:
• ข้อ ก.: ผิด เพราะ Foil pack เป็นคำเรียกกว้างๆ ของบรรจุภัณฑ์ที่ใช้วัสดุอะลูมิเนียมฟอยล์ ไม่ใช่ชื่อเฉพาะของแผงยาชนิดมีหลุมกระเปาะ
• ข้อ ค.: ผิด เพราะ Sachet คือซองยาขนาดเล็กสำหรับบรรจุยาผง ยาเม็ด หรือของเหลว
• ข้อ ง.: ผิด เพราะ Strip pack (แผงสตริป) เม็ดยาจะถูกประกบกึ่งกลางระหว่างแผ่นฟิล์มหรือฟอยล์แบนราบ 2 แผ่นโดยไม่มีการขึ้นรูปเป็นหลุมกระเปาะ (No pre-formed cavity)
• ข้อ จ.: ผิด เพราะ Child-resistant pack เป็นลักษณะเชิงหน้าที่ของบรรจุภัณฑ์ที่ออกแบบมาเพื่อป้องกันเด็กเปิดเล่น ไม่ใช่ชื่อเรียกเฉพาะของแผงบลิสเตอร์</t>
        </is>
      </c>
      <c r="L187" s="186" t="n"/>
      <c r="M187" s="186" t="inlineStr">
        <is>
          <t>Preformulation &amp; GMP</t>
        </is>
      </c>
      <c r="N187" s="186" t="inlineStr">
        <is>
          <t>Container &amp; Closure Systems</t>
        </is>
      </c>
      <c r="O187" s="185" t="inlineStr">
        <is>
          <t>Product</t>
        </is>
      </c>
      <c r="P187" s="186" t="inlineStr">
        <is>
          <t>[SOURCE: ข้อสอบจริง PLE CC1 (Product) ปี 2558 ข้อ 32]</t>
        </is>
      </c>
      <c r="Q187" s="185" t="inlineStr">
        <is>
          <t>ข้อสอบจริง</t>
        </is>
      </c>
      <c r="R187" s="185" t="inlineStr">
        <is>
          <t>2558</t>
        </is>
      </c>
      <c r="S187" s="185" t="n"/>
    </row>
    <row r="188">
      <c r="A188" s="185" t="n">
        <v>186</v>
      </c>
      <c r="B188" s="186" t="n"/>
      <c r="C188" s="186" t="inlineStr">
        <is>
          <t>ข้อใดกล่าว ไม่ถูกต้อง เกี่ยวกับมาตรการการดำเนินงานเรียกคืนผลิตภัณฑ์ยา (Product Recall) ตามหลักเกณฑ์มาตรฐาน GMP?</t>
        </is>
      </c>
      <c r="D188" s="186" t="n"/>
      <c r="E188" s="186" t="inlineStr">
        <is>
          <t>ต้องตรวจสอบความสมดุลระหว่างจำนวนยาที่เรียกคืนกลับมากับยอดจัดส่งจำหน่ายจริง</t>
        </is>
      </c>
      <c r="F188" s="186" t="inlineStr">
        <is>
          <t>ผู้มีอำนาจสั่งการและรับผิดชอบการเรียกคืนผลิตภัณฑ์ต้องสังกัดฝ่ายขายหรือการตลาดเพื่อความรวดเร็วในการติดต่อลูกค้า</t>
        </is>
      </c>
      <c r="G188" s="186" t="inlineStr">
        <is>
          <t>ยาที่ถูกเรียกเก็บคืนมาต้องทำการแยกจัดเก็บในพื้นที่จำกัดเฉพาะ และควบคุมสถานะฉลากอย่างชัดเจน</t>
        </is>
      </c>
      <c r="H188" s="186" t="inlineStr">
        <is>
          <t>ระบบต้องมีการกำหนดมาตรการทบทวนปรับปรุงแนวปฏิบัติ SOP การเรียกคืนให้สอดรับตามสถานการณ์ปัจจุบันอยู่เสมอ</t>
        </is>
      </c>
      <c r="I188" s="186" t="inlineStr">
        <is>
          <t>ควรมีการจำลองซ้อมการเรียกคืนผลิตภัณฑ์ (Mock recall) อย่างสม่ำเสมอเพื่อทดสอบความเสถียรของระบบ</t>
        </is>
      </c>
      <c r="J188" s="185" t="inlineStr">
        <is>
          <t>2</t>
        </is>
      </c>
      <c r="K188" s="186" t="inlineStr">
        <is>
          <t>✅ คำตอบที่ถูกต้อง: ข้อ ข. ผู้มีอำนาจสั่งการและรับผิดชอบการเรียกคืนผลิตภัณฑ์ต้องสังกัดฝ่ายขายหรือการตลาดเพื่อความรวดเร็วในการติดต่อลูกค้า
🎯 ทำไมข้อนี้ถึงถูก:
🎯 ทำไมข้อนี้ถึงถูก: ตามหลักเกณฑ์ GMP/PIC/S บทที่ 8 Complaints and Product Recall ผู้รับผิดชอบสั่งการดำเนินมาตรการเรียกคืนยาต้องมีความเป็นอิสระจากการตัดสินใจเชิงพาณิชย์ เช่น ต้องนำโดยผู้จัดการฝ่ายประกันคุณภาพ (Head of Quality Assurance: QA) หรือคณะกรรมการที่ได้รับการแต่งตั้งขึ้นเฉพาะ เพื่อป้องกันผลประโยชน์ทับซ้อน (Conflict of interest) และให้ความสำคัญสูงสุดต่อความปลอดภัยของผู้ป่วย
🔍 ข้ออื่นผิดเพราะอะไร:
• ข้อ ก.: เป็นข้อความที่ถูกต้อง ต้องมีการกระทบยอด (Reconciliation) ระหว่างจำนวนยาที่จำหน่ายไปกับจำนวนยาที่เรียกเก็บคืนมาได้
• ข้อ ค.: เป็นข้อความที่ถูกต้อง ยาที่ถูกเรียกคืนต้องจัดเก็บในพื้นที่กักกันเฉพาะ (Quarantine area) พร้อมติดป้ายสถานะ Recalled ชัดเจนเพื่อป้องกันการนำไปจำหน่ายซ้ำ
• ข้อ ง.: เป็นข้อความที่ถูกต้อง ระบบมาตรฐาน GMP กำหนดให้ต้องมีการทบทวนและปรับปรุง SOP การเรียกคืนยาอย่างต่อเนื่อง
• ข้อ จ.: เป็นข้อความที่ถูกต้อง ต้องมีการประเมินประสิทธิภาพระบบด้วยการซ้อมการเรียกคืนยาเสมือนจริง (Mock recall) เป็นระยะอย่างน้อยปีละ 1 ครั้ง</t>
        </is>
      </c>
      <c r="L188" s="186" t="n"/>
      <c r="M188" s="186" t="inlineStr">
        <is>
          <t>Preformulation &amp; GMP</t>
        </is>
      </c>
      <c r="N188" s="186" t="inlineStr">
        <is>
          <t>Good Manufacturing Practice</t>
        </is>
      </c>
      <c r="O188" s="185" t="inlineStr">
        <is>
          <t>Product</t>
        </is>
      </c>
      <c r="P188" s="186" t="inlineStr">
        <is>
          <t>[SOURCE: ข้อสอบจริง PLE CC1 (Product) ปี 2558 ข้อ 36]</t>
        </is>
      </c>
      <c r="Q188" s="185" t="inlineStr">
        <is>
          <t>ข้อสอบจริง</t>
        </is>
      </c>
      <c r="R188" s="185" t="inlineStr">
        <is>
          <t>2558</t>
        </is>
      </c>
      <c r="S188" s="185" t="n"/>
    </row>
    <row r="189">
      <c r="A189" s="185" t="n">
        <v>187</v>
      </c>
      <c r="B189" s="186" t="n"/>
      <c r="C189" s="186" t="inlineStr">
        <is>
          <t>จากใบรายงานผลการวิเคราะห์ (Certificate of Analysis: COA) ของยาเม็ดทั่วไป ข้อใดกล่าวถึงหลักการอ่านและแปลผลที่ถูกต้อง?</t>
        </is>
      </c>
      <c r="D189" s="186" t="inlineStr">
        <is>
          <t>cc1_product/image124.png</t>
        </is>
      </c>
      <c r="E189" s="186" t="inlineStr">
        <is>
          <t>ผลการทดสอบ Dissolution จะตัดสินว่าผ่านเกณฑ์ในการทดสอบขั้นแรก (S1) ได้ทันทีเมื่อค่าเฉลี่ยของยาทั้ง 6 เม็ดมากกว่าหรือเท่ากับ Q</t>
        </is>
      </c>
      <c r="F189" s="186" t="inlineStr">
        <is>
          <t>ผลการทดสอบ Disintegration จะถือว่าผ่านเกณฑ์หากเม็ดยาทั้งหมดละลายจนเป็นสารละลายใสไม่มีตะกอนภายในเวลาที่กำหนด</t>
        </is>
      </c>
      <c r="G189" s="186" t="inlineStr">
        <is>
          <t>ผลการทดสอบ Weight Variation จะตัดสินว่าผ่านเกณฑ์ก็ต่อเมื่อค่าน้ำหนักของยาทุกเม็ดไม่มีเม็ดใดอยู่นอกช่วงที่ระบุในเภสัชตำรับ (เช่น ไม่เกินบวกลบ 7.5% หรือบวกลบ 10%)</t>
        </is>
      </c>
      <c r="H189" s="186" t="inlineStr">
        <is>
          <t>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t>
        </is>
      </c>
      <c r="I189" s="186" t="inlineStr">
        <is>
          <t>ผลการทดสอบ Identification ถือเป็นผลการทดสอบเชิงคุณภาพที่ไม่จำเป็นต้องสรุปผลในใบรายงาน COA ก่อนการปล่อยผ่านยา (Batch Release)</t>
        </is>
      </c>
      <c r="J189" s="185" t="inlineStr">
        <is>
          <t>4</t>
        </is>
      </c>
      <c r="K189" s="186" t="inlineStr">
        <is>
          <t>✅ คำตอบที่ถูกต้อง: ข้อ ง. 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
🎯 ทำไมข้อนี้ถึงถูก:
🎯 ทำไมข้อนี้ถึงถูก: ตามมาตรฐานเภสัชตำรับสากล USP เกณฑ์การยอมรับการหาปริมาณตัวยาสำคัญ (Assay) ของผลิตภัณฑ์สำเร็จรูป (Finished Product) ทั่วไปมักกำหนดไว้ที่ 90.0% ถึง 110.0% of labeled amount หากผลวิเคราะห์ในใบรายงาน COA พบว่าได้ค่าต่ำกว่าเกณฑ์ขั้นต่ำ (เช่น ได้ 88.5%) จะถือว่ารุ่นผลิต (Batch) นั้นตกมาตรฐาน ไม่ผ่านเกณฑ์ และไม่สามารถปล่อยผ่าน (Batch release) สู่ท้องตลาดได้ตามมาตรฐาน GMP
🔍 ข้ออื่นผิดเพราะอะไร:
• ข้อ ก.: ผิด เพราะในขั้น S1 เกณฑ์ระบุว่ายาทุกเม็ดต้องมากกว่าหรือเท่ากับ Q + 5% (แต่ละเม็ดต้องผ่านเกณฑ์) ไม่ใช่ดูเพียงค่าเฉลี่ย
• ข้อ ข.: ผิด เพราะการทดสอบ Disintegration คือการแตกตัวของเม็ดยาจนไม่มีชิ้นส่วนตกค้างบนตะแกรง ไม่จำเป็นต้องละลายจนเป็นสารละลายใส
• ข้อ ค.: ผิด เพราะเกณฑ์การยอมรับตาม USP &lt;905&gt; Uniformity of Dosage Units ในปัจจุบันใช้การคำนวณ Acceptance Value (AV ไม่เกิน 15.0) ไม่ได้ใช้เกณฑ์ร้อยละเบี่ยงเบนรายเม็ดแบบดั้งเดิม
• ข้อ จ.: ผิดอย่างยิ่ง เพราะผลการพิสูจน์เอกลักษณ์ (Identification) เป็นข้อกำหนดบังคับขั้นวิกฤตที่ต้องผ่านเกณฑ์และต้องระบุในใบ COA ทุกรุ่นผลิตก่อน Batch release เสมอ</t>
        </is>
      </c>
      <c r="L189" s="186" t="n"/>
      <c r="M189" s="186" t="inlineStr">
        <is>
          <t>Preformulation &amp; GMP</t>
        </is>
      </c>
      <c r="N189" s="186" t="inlineStr">
        <is>
          <t>Good Manufacturing Practice</t>
        </is>
      </c>
      <c r="O189" s="185" t="inlineStr">
        <is>
          <t>Product</t>
        </is>
      </c>
      <c r="P189" s="186" t="inlineStr">
        <is>
          <t>[SOURCE: ข้อสอบจริง PLE CC1 (Product) ปี 2558 ข้อ 40]</t>
        </is>
      </c>
      <c r="Q189" s="185" t="inlineStr">
        <is>
          <t>ข้อสอบจริง</t>
        </is>
      </c>
      <c r="R189" s="185" t="inlineStr">
        <is>
          <t>2558</t>
        </is>
      </c>
      <c r="S189" s="185" t="n"/>
    </row>
    <row r="190">
      <c r="A190" s="185" t="n">
        <v>188</v>
      </c>
      <c r="B190" s="186" t="n"/>
      <c r="C190" s="186" t="inlineStr">
        <is>
          <t>8. การผลิตยาเคลือบฟิล์ม allopurinol มีการบันทึกลง BMR แต่ผู้ปฏิบัติงานลืมบันทึกแล้วมาบันทึกหลังจากกระบวนการเสร็จสิ้นแล้ว เป็นการปฏิบัติผิดหลัก data integrity ใดตาม ALCOA+</t>
        </is>
      </c>
      <c r="D190" s="186" t="n"/>
      <c r="E190" s="186" t="inlineStr">
        <is>
          <t>Accurate</t>
        </is>
      </c>
      <c r="F190" s="186" t="inlineStr">
        <is>
          <t>Contemporaneous</t>
        </is>
      </c>
      <c r="G190" s="186" t="inlineStr">
        <is>
          <t>Enduring</t>
        </is>
      </c>
      <c r="H190" s="186" t="inlineStr">
        <is>
          <t>Legible</t>
        </is>
      </c>
      <c r="I190" s="186" t="inlineStr">
        <is>
          <t>Original</t>
        </is>
      </c>
      <c r="J190" s="185" t="inlineStr">
        <is>
          <t>2</t>
        </is>
      </c>
      <c r="K190" s="186" t="inlineStr">
        <is>
          <t>✅ คำตอบที่ถูกต้อง: ข้อ ข. Contemporaneous
🎯 ทำไมข้อนี้ถึงถูก:
🎯 ทำไมข้อนี้ถึงถูก: หลักการความสมบูรณ์ของข้อมูลตามมาตรฐานสากล ALCOA+ กำหนดให้ตัวอักษร C คือ Contemporaneous หมายถึง ข้อมูลต้องได้รับการบันทึกทันทีในเวลาจริงขณะกำลังดำเนินการปฏิบัติงาน (executed at the time the activity occurs) การลืมบันทึกแล้วนำมาบันทึกย้อนหลังหลังเสร็จสิ้นกระบวนการจึงผิดหลัก Contemporaneous โดยตรง
🔍 ข้ออื่นผิดเพราะอะไร:
• ข้อ ก. Accurate: หมายถึง ข้อมูลต้องถูกต้องตามความเป็นจริง ปราศจากข้อผิดพลาดหรือการแก้ไขโดยไม่ได้รับอนุญาต
• ข้อ ค. Enduring: หมายถึง ข้อมูลต้องได้รับการบันทึกลงในสื่อที่คงทนถาวร สามารถเก็บรักษาไว้ได้ตลอดอายุการเก็บรักษาเอกสาร
• ข้อ ง. Legible: หมายถึง ข้อมูลต้องอ่านออกได้ชัดเจน ตรวจสอบย้อนกลับได้
• ข้อ จ. Original: หมายถึง ข้อมูลต้องเป็นบันทึกต้นฉบับจริง (primary record) ไม่ใช่สำเนาที่ไม่ผ่านการรับรอง
• --</t>
        </is>
      </c>
      <c r="L190" s="186" t="n"/>
      <c r="M190" s="186" t="inlineStr">
        <is>
          <t>Preformulation &amp; GMP</t>
        </is>
      </c>
      <c r="N190" s="186" t="inlineStr">
        <is>
          <t>Data Integrity &amp; GMP</t>
        </is>
      </c>
      <c r="O190" s="185" t="inlineStr">
        <is>
          <t>Product</t>
        </is>
      </c>
      <c r="P190" s="186" t="inlineStr">
        <is>
          <t>ข้อ 8 Mock RxCU83</t>
        </is>
      </c>
      <c r="Q190" s="185" t="inlineStr">
        <is>
          <t>ข้อสอบจำลอง</t>
        </is>
      </c>
      <c r="R190" s="185" t="inlineStr">
        <is>
          <t>Mock RxCU83 ชุดที่ 1</t>
        </is>
      </c>
      <c r="S190" s="185" t="n"/>
    </row>
    <row r="191">
      <c r="A191" s="185" t="n">
        <v>189</v>
      </c>
      <c r="B191" s="186" t="n"/>
      <c r="C191" s="186" t="inlineStr">
        <is>
          <t>114. รูปสัณฐานผลึก (Crystal Form / Polymorph) ของตัวยาสำคัญที่เหมาะสมและนิยมเลือกนำมาใช้ในการเตรียมยาเม็ดเพื่อประกันความคงตัวทางกายภาพและเคมีตลอดอายุการใช้งาน คือข้อใด</t>
        </is>
      </c>
      <c r="D191" s="186" t="n"/>
      <c r="E191" s="186" t="inlineStr">
        <is>
          <t>Monotropic stable polymorph</t>
        </is>
      </c>
      <c r="F191" s="186" t="inlineStr">
        <is>
          <t>Unstable enantiotropic polymorph</t>
        </is>
      </c>
      <c r="G191" s="186" t="inlineStr">
        <is>
          <t>Amorphous anhydrate</t>
        </is>
      </c>
      <c r="H191" s="186" t="inlineStr">
        <is>
          <t>Metastable polymorph</t>
        </is>
      </c>
      <c r="I191" s="186" t="inlineStr">
        <is>
          <t>Mixed solvate</t>
        </is>
      </c>
      <c r="J191" s="185" t="inlineStr">
        <is>
          <t>1</t>
        </is>
      </c>
      <c r="K191" s="186" t="inlineStr">
        <is>
          <t>✅ คำตอบที่ถูกต้อง: ข้อ ก. Monotropic stable polymorph
🎯 ทำไมข้อนี้ถึงถูก:
🎯 ทำไมข้อนี้ถึงถูก: ในการพัฒนาสูตรตำรับยาเม็ด รูปสัณฐานที่คงตัวที่สุดทางอุณหพลศาสตร์ (Thermodynamically stable polymorph เช่น รูปผลึกแบบ Monotropic ที่เสถียรที่สุด) เป็นรูปสัณฐานที่เหมาะสมในการผลิตระดับอุตสาหกรรมมากที่สุด เนื่องจากจะไม่เกิดการเปลี่ยนรูปผลึก (Phase transformation / Polymorphic transition) ในระหว่างการผลิตและการเก็บรักษา ทำให้คุณสมบัติการละลายและชีวประสิทธิผลคงที่สม่ำเสมอตลอดอายุยา
🔍 ข้ออื่นผิดเพราะอะไร:
• ข้อ ข. และ ข้อ ง. Unstable / Metastable polymorphs: แม้จะละลายน้ำได้เร็วกว่า แต่มีความไม่คงตัวและมีแนวโน้มตกผลึกเปลี่ยนรูปกลับไปเป็น stable form ทำให้การละลายเปลี่ยนไประหว่างเก็บรักษา
• ข้อ ค. Amorphous: ไม่มีระเบียบของผลึก ไวต่อความชื้นและมีแนวโน้มเกิด recrystallization ได้ง่ายมาก
• ข้อ จ. Solvate: มีโมเลกุลตัวทำละลายอินทรีย์ตกค้างในโครงผลึก ซึ่งอาจเป็นพิษและไม่คงตัว
• --</t>
        </is>
      </c>
      <c r="L191" s="186" t="n"/>
      <c r="M191" s="186" t="inlineStr">
        <is>
          <t>Preformulation &amp; GMP</t>
        </is>
      </c>
      <c r="N191" s="186" t="inlineStr">
        <is>
          <t>Preformulation &amp; Physicochemical Properties</t>
        </is>
      </c>
      <c r="O191" s="185" t="inlineStr">
        <is>
          <t>Product</t>
        </is>
      </c>
      <c r="P191" s="186" t="inlineStr">
        <is>
          <t>ข้อ 114 Mock RxCU83</t>
        </is>
      </c>
      <c r="Q191" s="185" t="inlineStr">
        <is>
          <t>ข้อสอบจำลอง</t>
        </is>
      </c>
      <c r="R191" s="185" t="inlineStr">
        <is>
          <t>Mock RxCU83 ชุดที่ 1</t>
        </is>
      </c>
      <c r="S191" s="185" t="n"/>
    </row>
    <row r="192">
      <c r="A192" s="185" t="n">
        <v>190</v>
      </c>
      <c r="B192" s="186" t="n"/>
      <c r="C192" s="186" t="inlineStr">
        <is>
          <t>7. ตามแนวทางการทดสอบความคงสภาพของสารสำคัญและผลิตภัณฑ์ยาตามมาตรฐานสากล ข้อกำหนดข้อใดเป็นการศึกษาความคงตัวต่อสภาวะแสงโดยเฉพาะ (Photostability testing)</t>
        </is>
      </c>
      <c r="D192" s="186" t="n"/>
      <c r="E192" s="186" t="inlineStr">
        <is>
          <t>ASEAN Guidelines: Stability Testing of Drug Product</t>
        </is>
      </c>
      <c r="F192" s="186" t="inlineStr">
        <is>
          <t>ICH Guidelines: Q1A (R2)</t>
        </is>
      </c>
      <c r="G192" s="186" t="inlineStr">
        <is>
          <t>ICH Guidelines: Q1B</t>
        </is>
      </c>
      <c r="H192" s="186" t="inlineStr">
        <is>
          <t>ICH Guidelines: Q1C</t>
        </is>
      </c>
      <c r="I192" s="186" t="inlineStr">
        <is>
          <t>ICH Guidelines: Q1D</t>
        </is>
      </c>
      <c r="J192" s="185" t="inlineStr">
        <is>
          <t>3</t>
        </is>
      </c>
      <c r="K192" s="186" t="inlineStr">
        <is>
          <t>✅ คำตอบที่ถูกต้อง: ข้อ ค. ICH Guidelines: Q1B
🎯 ทำไมข้อนี้ถึงถูก:
🎯 ทำไมข้อนี้ถึงถูก: ICH Q1B มีชื่อทางการว่า "Stability Testing: Photostability Testing of New Drug Substances and Products" ซึ่งกำหนดเกณฑ์มาตรฐานการทดสอบการได้รับแสงของตัวยาสำคัญและผลิตภัณฑ์ยาสำเร็จรูป โดยกำหนดให้ตัวอย่างต้องได้รับแสงสว่างรวมไม่น้อยกว่า 1.2 ล้าน lux hours และพลังงานรังสีอัลตราไวโอเลตใกล้ (Near UV energy) ไม่น้อยกว่า 200 watt hours/square meter
🔍 ข้ออื่นผิดเพราะอะไร:
• ข้อ ก. ASEAN Stability Guideline: เป็นข้อกำหนดทั่วไปในเขตภูมิอากาศโซน IVb
• ข้อ ข. ICH Q1A (R2): การทดสอบความคงสภาพทั่วไป (Stability Testing of New Drug Substances and Products)
• ข้อ ง. ICH Q1C: การทดสอบความคงสภาพของรูปแบบยาใหม่ (New Dosage Forms)
• ข้อ จ. ICH Q1D: การใช้เทคนิค Bracketing and Matrixing Designs
• --</t>
        </is>
      </c>
      <c r="L192" s="186" t="n"/>
      <c r="M192" s="186" t="inlineStr">
        <is>
          <t>Preformulation &amp; GMP</t>
        </is>
      </c>
      <c r="N192" s="186" t="inlineStr">
        <is>
          <t>Stability testing</t>
        </is>
      </c>
      <c r="O192" s="185" t="inlineStr">
        <is>
          <t>Product</t>
        </is>
      </c>
      <c r="P192" s="186" t="inlineStr">
        <is>
          <t>ข้อ 7 Mock RxCU83 ชุดที่ 2</t>
        </is>
      </c>
      <c r="Q192" s="185" t="inlineStr">
        <is>
          <t>ข้อสอบจำลอง</t>
        </is>
      </c>
      <c r="R192" s="185" t="inlineStr">
        <is>
          <t>Mock RxCU83 ชุดที่ 2</t>
        </is>
      </c>
      <c r="S192" s="185" t="n"/>
    </row>
    <row r="193">
      <c r="A193" s="185" t="n">
        <v>191</v>
      </c>
      <c r="B193" s="186" t="n"/>
      <c r="C193" s="186" t="inlineStr">
        <is>
          <t>8. จากกราฟแสดงจลนศาสตร์การเสื่อมสลายของสารละลาย Losartan เมื่อได้รับแสงอย่างต่อเนื่อง พบว่าความเข้มข้นของ Losartan ลดลงแบบเอ็กซ์โพเนนเชียลตามเวลา และมีสารสลายตัว (Degradation products Compound 2 และ 3) เพิ่มขึ้นอย่างเป็นสัดส่วน ข้อสรุปใดถูกต้องที่สุดเกี่ยวกับอันดับของปฏิกิริยานี้</t>
        </is>
      </c>
      <c r="D193" s="186" t="inlineStr">
        <is>
          <t>mock2_rxcu83/page_1_Im1.png</t>
        </is>
      </c>
      <c r="E193" s="186" t="inlineStr">
        <is>
          <t>การเสื่อมสลายของยา Losartan เป็นไปตามปฏิกิริยาอันดับศูนย์ (Zero-order kinetics)</t>
        </is>
      </c>
      <c r="F193" s="186" t="inlineStr">
        <is>
          <t>การเสื่อมสลายของยา Losartan ไม่เป็นไปตามปฏิกิริยาอันดับศูนย์ (Non zero-order kinetics)</t>
        </is>
      </c>
      <c r="G193" s="186" t="inlineStr">
        <is>
          <t>การเสื่อมสลายของยา Losartan เป็นไปตามปฏิกิริยาอันดับหนึ่ง (First-order kinetics)</t>
        </is>
      </c>
      <c r="H193" s="186" t="inlineStr">
        <is>
          <t>การเสื่อมสลายของยา Losartan เป็นไปตามปฏิกิริยาอันดับสอง (Second-order kinetics)</t>
        </is>
      </c>
      <c r="I193" s="186" t="inlineStr">
        <is>
          <t>การเสื่อมสลายของยา Losartan มีอัตราคงที่ตลอดเวลาไม่ขึ้นกับความเข้มข้น</t>
        </is>
      </c>
      <c r="J193" s="185" t="inlineStr">
        <is>
          <t>3</t>
        </is>
      </c>
      <c r="K193" s="186" t="inlineStr">
        <is>
          <t>✅ คำตอบที่ถูกต้อง: ข้อ ค. การเสื่อมสลายของยา Losartan เป็นไปตามปฏิกิริยาอันดับหนึ่ง (First-order kinetics)
🎯 ทำไมข้อนี้ถึงถูก:
🎯 ทำไมข้อนี้ถึงถูก: ในสารละลายยา การสลายตัวทางแสง (Photodegradation) ของ Losartan เป็นไปตามปฏิกิริยาอันดับหนึ่ง (First-order kinetics) ซึ่งอัตราการลดลงของความเข้มข้นตัวยาเป็นสัดส่วนโดยตรงกับความเข้มข้นที่เหลืออยู่ ณ ขณะนั้น (dC/dt = -kC) ส่งผลให้กราฟความสัมพันธ์ระหว่างความเข้มข้นกับเวลา (Concentration vs Time) มีลักษณะโค้งลดลงแบบ Exponential decay และเมื่อพล็อตระหว่าง ln(C) กับเวลาจะได้เส้นตรง
🔍 ข้ออื่นผิดเพราะอะไร:
• ข้อ ก. และ จ. Zero-order จะมีอัตราคงที่ กราฟความเข้มข้นเทียบกับเวลาเป็นเส้นตรง (C vs t is linear) ซึ่งไม่ตรงกับในสารละลายใส
• ข้อ ข. แม้จะไม่เป็นอันดับศูนย์ แต่ข้อ ค. มีความจำเพาะเจาะจงและถูกต้องตามหลักจลนศาสตร์เคมีสมบูรณ์กว่า
• ข้อ ง. Second-order พล็อต 1/C เทียบกับเวลาจึงจะเป็นเส้นตรง
• --</t>
        </is>
      </c>
      <c r="L193" s="186" t="n"/>
      <c r="M193" s="186" t="inlineStr">
        <is>
          <t>Preformulation &amp; GMP</t>
        </is>
      </c>
      <c r="N193" s="186" t="inlineStr">
        <is>
          <t>Chemical Kinetics &amp; Degradation</t>
        </is>
      </c>
      <c r="O193" s="185" t="inlineStr">
        <is>
          <t>Product</t>
        </is>
      </c>
      <c r="P193" s="186" t="inlineStr">
        <is>
          <t>ข้อ 8 Mock RxCU83 ชุดที่ 2</t>
        </is>
      </c>
      <c r="Q193" s="185" t="inlineStr">
        <is>
          <t>ข้อสอบจำลอง</t>
        </is>
      </c>
      <c r="R193" s="185" t="inlineStr">
        <is>
          <t>Mock RxCU83 ชุดที่ 2</t>
        </is>
      </c>
      <c r="S193" s="185" t="n"/>
    </row>
    <row r="194">
      <c r="A194" s="185" t="n">
        <v>192</v>
      </c>
      <c r="B194" s="186" t="n"/>
      <c r="C194" s="186" t="inlineStr">
        <is>
          <t>หากท่านต้องการทำการทดสอบ Uniformity of Dosage Units ของผลิตภัณฑ์ Atorvastatin 40 mg tablet นี้ ซึ่งมีน้ำหนักเม็ดยาเฉลี่ย 150 mg ท่านจะเลือกใช้วิธีใดตามเกณฑ์เภสัชตำรับ</t>
        </is>
      </c>
      <c r="D194" s="186" t="n"/>
      <c r="E194" s="186" t="inlineStr">
        <is>
          <t>Content Uniformity เนื่องจากตัวยาสําคัญมากกว่า 25 mg</t>
        </is>
      </c>
      <c r="F194" s="186" t="inlineStr">
        <is>
          <t>Content Uniformity เนื่องจากตัวยาสําคัญมากกว่า 25 mg แต่มีสัดส่วนของตัวยาสําคัญมากกว่า 25%</t>
        </is>
      </c>
      <c r="G194" s="186" t="inlineStr">
        <is>
          <t>Weight Variation เนื่องจากตัวยาสําคัญมากกว่า 25 mg และมีสัดส่วนของตัวยาสําคัญมากกว่า 25%</t>
        </is>
      </c>
      <c r="H194" s="186" t="inlineStr">
        <is>
          <t>Weight Variation เนื่องจากตัวยาสําคัญมากกว่า 25 mg หรือมีสัดส่วนของตัวยาสําคัญมากกว่า 25%</t>
        </is>
      </c>
      <c r="I194" s="186" t="inlineStr">
        <is>
          <t>Content Uniformity เนื่องจากตัวยาสําคัญน้อยกว่า 25 mg หรือมีสัดส่วนของตัวยาสําคัญมากกว่า 25%</t>
        </is>
      </c>
      <c r="J194" s="185" t="inlineStr">
        <is>
          <t>3</t>
        </is>
      </c>
      <c r="K194" s="186" t="inlineStr">
        <is>
          <t>✅ คำตอบที่ถูกต้อง: ข้อ ค. Weight Variation เนื่องจากตัวยาสําคัญมากกว่า 25 mg และมีสัดส่วนของตัวยาสําคัญมากกว่า 25%
🎯 ทำไมข้อนี้ถึงถูก:
ตามเกณฑ์ USP Uniformity of Dosage Units สำหรับยาเม็ดตอกเคลือบฟิล์ม (Film-coated tablets):
จะสามารถใช้วิธี Weight Variation ได้เมื่อตัวยาสูตรมีปริมาณตัวยาสักคัญ ตั้งแต่ 25 mg ขึ้นไป และ มีสัดส่วนของตัวยาสำคัญ คิดเป็น ตั้งแต่ 25% ของน้ำหนักเม็ดยารวม ขึ้นไป
(ในข้อนี้ ตัวยาสำคัญ 40 mg &gt; 25 mg และสัดส่วน 40/150 = 26.7% &gt; 25% จึงเข้าเกณฑ์ทั้งสองข้อและใช้วิธี Weight Variation ได้)
🔍 ข้ออื่นผิดเพราะอะไร:
• ข้อ ก. ผิด เพราะหากเข้าเกณฑ์ทั้งปริมาณยาและสัดส่วน สามารถใช้วิธี Weight Variation ได้อย่างถูกต้องและประหยัดเวลากว่า
• ข้อ ข. ผิด เพราะเหตุผลที่ระบุเข้าเกณฑ์ Weight Variation ไม่ใช่ Content Uniformity
• ข้อ ง. ผิด เพราะเกณฑ์ต้องเป็น และ (AND) ทั้งสองเงื่อนไข มิใช่ หรือ (OR)
• ข้อ จ. ผิด เพราะปริมาณตัวยาสำคัญคือ 40 mg ซึ่งมากกว่า 25 mg
• --</t>
        </is>
      </c>
      <c r="L194" s="186" t="inlineStr">
        <is>
          <t>Product</t>
        </is>
      </c>
      <c r="M194" s="186" t="inlineStr">
        <is>
          <t>Preformulation &amp; GMP</t>
        </is>
      </c>
      <c r="N194" s="186" t="inlineStr">
        <is>
          <t>Uniformity of Dosage Units</t>
        </is>
      </c>
      <c r="O194" s="185" t="inlineStr">
        <is>
          <t>Product</t>
        </is>
      </c>
      <c r="P194" s="186" t="inlineStr">
        <is>
          <t>รุ่น RxCU83</t>
        </is>
      </c>
      <c r="Q194" s="185" t="inlineStr">
        <is>
          <t>แบบฝึกหัด</t>
        </is>
      </c>
      <c r="R194" s="185" t="inlineStr">
        <is>
          <t>Quiz เตรียมสอบ CC1 RxCU83</t>
        </is>
      </c>
      <c r="S194" s="185" t="n"/>
    </row>
    <row r="195">
      <c r="A195" s="185" t="n">
        <v>193</v>
      </c>
      <c r="B195" s="186" t="n"/>
      <c r="C195" s="186" t="inlineStr">
        <is>
          <t>จากภาพ แสดงภาชนะบรรจุที่มีแถบพลาสติกหดรัดฝาขวด (Shrink band / Tear-strip) ซึ่งจะฉีกขาดเมื่อมีการเปิด จัดเป็นภาชนะบรรจุชนิดใด
&lt;img src="/PLE%20CC%20Quiz/images/quiz_cc1/quiz_cc1_p28_img1.png"&gt;</t>
        </is>
      </c>
      <c r="D195" s="186" t="n"/>
      <c r="E195" s="186" t="inlineStr">
        <is>
          <t>Tight container</t>
        </is>
      </c>
      <c r="F195" s="186" t="inlineStr">
        <is>
          <t>Well-closed container</t>
        </is>
      </c>
      <c r="G195" s="186" t="inlineStr">
        <is>
          <t>Tamper-evident / Tamper-resistant packaging</t>
        </is>
      </c>
      <c r="H195" s="186" t="inlineStr">
        <is>
          <t>Light-resistant container</t>
        </is>
      </c>
      <c r="I195" s="186" t="inlineStr">
        <is>
          <t>Hermetic container</t>
        </is>
      </c>
      <c r="J195" s="185" t="inlineStr">
        <is>
          <t>3</t>
        </is>
      </c>
      <c r="K195" s="186" t="inlineStr">
        <is>
          <t>✅ คำตอบที่ถูกต้อง: ข้อ ค. Tamper-evident / Tamper-resistant packaging
🎯 ทำไมข้อนี้ถึงถูก:
ภาชนะบรรจุที่มีลักษณะบ่งชี้หรือป้องกันการเปิดแกะทำลาย (Tamper-evident / Tamper-resistant packaging) มีอุปกรณ์หรือแถบซีลที่เห็นได้ชัดเจนว่าหากมีการเปิดใช้หรือถูกเปิดก่อนถึงมือผู้บริโภค แถบจะฉีกขาดเสียหายทันที
🔍 ข้ออื่นผิดเพราะอะไร:
• ข้อ ก. ผิด เพราะ Tight container เป็นภาชนะป้องกันสารแปลกปลอม ของเหลว และการระเหย
• ข้อ ข. ผิด เพราะ Well-closed container เป็นภาชนะป้องกันของแข็งภายนอกและการสูญหายของยา
• ข้อ ง. ผิด เพราะ Light-resistant container เป็นภาชนะทึบแสงป้องกันแสง
• ข้อ จ. ผิด เพราะ Hermetic container เป็นภาชนะปิดสนิทป้องกันอากาศและก๊าซ</t>
        </is>
      </c>
      <c r="L195" s="186" t="inlineStr">
        <is>
          <t>Product</t>
        </is>
      </c>
      <c r="M195" s="186" t="inlineStr">
        <is>
          <t>Preformulation &amp; GMP</t>
        </is>
      </c>
      <c r="N195" s="186" t="inlineStr">
        <is>
          <t>Good Manufacturing Practice (GMP)</t>
        </is>
      </c>
      <c r="O195" s="185" t="inlineStr">
        <is>
          <t>Product</t>
        </is>
      </c>
      <c r="P195" s="186" t="inlineStr">
        <is>
          <t>รุ่น RxCU83</t>
        </is>
      </c>
      <c r="Q195" s="185" t="inlineStr">
        <is>
          <t>แบบฝึกหัด</t>
        </is>
      </c>
      <c r="R195" s="185" t="inlineStr">
        <is>
          <t>Quiz เตรียมสอบ CC1 RxCU83</t>
        </is>
      </c>
      <c r="S195" s="185" t="n"/>
    </row>
    <row r="196">
      <c r="A196" s="185" t="n">
        <v>194</v>
      </c>
      <c r="B196" s="186" t="n"/>
      <c r="C196" s="186" t="inlineStr">
        <is>
          <t>ในสูตรตำรับยาเตรียมของเหลวหรือยาฉีด การเติมสาร Edetate Disodium (Disodium EDTA) ลงในสูตรตำรับ มีวัตถุประสงค์หลักเพื่อทำหน้าที่เป็นสารช่วยทางเภสัชกรรมชนิดใด</t>
        </is>
      </c>
      <c r="D196" s="186" t="inlineStr">
        <is>
          <t>Buffering agent</t>
        </is>
      </c>
      <c r="E196" s="186" t="inlineStr">
        <is>
          <t>Buffering agent</t>
        </is>
      </c>
      <c r="F196" s="186" t="inlineStr">
        <is>
          <t>Chelating agent</t>
        </is>
      </c>
      <c r="G196" s="186" t="inlineStr">
        <is>
          <t>pH adjusting agent</t>
        </is>
      </c>
      <c r="H196" s="186" t="inlineStr">
        <is>
          <t>Tonicity agent</t>
        </is>
      </c>
      <c r="I196" s="186" t="inlineStr">
        <is>
          <t>Primary antimicrobial preservative</t>
        </is>
      </c>
      <c r="J196" s="185" t="inlineStr">
        <is>
          <t>2</t>
        </is>
      </c>
      <c r="K196" s="186" t="inlineStr">
        <is>
          <t>✅ คำตอบที่ถูกต้อง: ข้อ ข. Chelating agent
🎯 ทำไมข้อนี้ถึงถูก:
🎯 ทำไมข้อนี้ถึงถูก: Edetate disodium (Disodium EDTA) ทำหน้าที่เป็น Chelating agent หรือ Sequestering agent จับกับไอออนของโลหะหนัก (เช่น Fe2+, Cu2+, Ca2+) ซึ่งเป็นตัวเร่งปฏิกิริยาออกซิเดชัน (Oxidation catalyst) จึงทำหน้าที่เป็น Antioxidant synergist ช่วยป้องกันการสลายตัวของตัวยาสำคัญจากปฏิกิริยาออกซิเดชัน
🔍 ข้ออื่นผิดเพราะอะไร:
• ข้อ ก.: Buffering agent ได้แก่ สารละลายบัฟเฟอร์ เช่น Citrate buffer, Phosphate buffer ทำหน้าที่คงค่า pH
• ข้อ ค.: pH adjusting agent ได้แก่ กรด-เบสเดี่ยว เช่น Hydrochloric acid หรือ Sodium hydroxide
• ข้อ ง.: Tonicity agent สารปรับความดันออสโมติก ได้แก่ Sodium chloride หรือ Dextrose
• ข้อ จ.: Primary antimicrobial preservative ได้แก่ Benzalkonium chloride, Parabens หรือ Phenol</t>
        </is>
      </c>
      <c r="L196" s="186" t="inlineStr">
        <is>
          <t>Intermediate</t>
        </is>
      </c>
      <c r="M196" s="186" t="inlineStr">
        <is>
          <t>Preformulation &amp; GMP</t>
        </is>
      </c>
      <c r="N196" s="186" t="inlineStr">
        <is>
          <t>Chelating Agents &amp; Antioxidant Synergists</t>
        </is>
      </c>
      <c r="O196" s="185" t="inlineStr">
        <is>
          <t>Product</t>
        </is>
      </c>
      <c r="P196" s="186" t="inlineStr">
        <is>
          <t>[RECONSTRUCTED: ปรับแต่งและเติมเต็มบริบทโจทย์/ตัวเลือกเพื่อความสมบูรณ์] ข้อสอบจริง PLE-CC1 ปี 2567 ข้อ 7</t>
        </is>
      </c>
      <c r="Q196" s="185" t="inlineStr">
        <is>
          <t>ข้อสอบจริง</t>
        </is>
      </c>
      <c r="R196" s="185" t="inlineStr">
        <is>
          <t>2567</t>
        </is>
      </c>
      <c r="S196" s="185" t="n"/>
    </row>
    <row r="197">
      <c r="A197" s="185" t="n">
        <v>195</v>
      </c>
      <c r="B197" s="186" t="n"/>
      <c r="C197" s="186" t="inlineStr">
        <is>
          <t>สภาวะการทดสอบความคงสภาพแบบเร่ง (Accelerated stability testing) สำหรับผลิตภัณฑ์ยาสำเร็จรูปตามเกณฑ์มาตรฐาน ASEAN Guideline on Stability Study of Drug Product สำหรับ Climate Zone IVb กำหนดไว้ที่สภาวะใด</t>
        </is>
      </c>
      <c r="D197" s="186" t="inlineStr">
        <is>
          <t>40°C ± 2°C / 75% RH ± 5% RH</t>
        </is>
      </c>
      <c r="E197" s="186" t="inlineStr">
        <is>
          <t>40°C ± 2°C / 75% RH ± 5% RH</t>
        </is>
      </c>
      <c r="F197" s="186" t="inlineStr">
        <is>
          <t>40°C ± 2°C / 70% RH ± 5% RH</t>
        </is>
      </c>
      <c r="G197" s="186" t="inlineStr">
        <is>
          <t>30°C ± 2°C / 75% RH ± 5% RH</t>
        </is>
      </c>
      <c r="H197" s="186" t="inlineStr">
        <is>
          <t>30°C ± 2°C / 65% RH ± 5% RH</t>
        </is>
      </c>
      <c r="I197" s="186" t="inlineStr">
        <is>
          <t>25°C ± 2°C / 60% RH ± 5% RH</t>
        </is>
      </c>
      <c r="J197" s="185" t="inlineStr">
        <is>
          <t>1</t>
        </is>
      </c>
      <c r="K197" s="186" t="inlineStr">
        <is>
          <t>✅ คำตอบที่ถูกต้อง: ข้อ ก. 40°C ± 2°C / 75% RH ± 5% RH
🎯 ทำไมข้อนี้ถึงถูก:
🎯 ทำไมข้อนี้ถึงถูก: ตามแนวทางการทดสอบความคงสภาพของผลิตภัณฑ์ยาของกลุ่มประเทศอาเซียน (ASEAN Harmonization Guidelines on Stability Study) และ ICH Q1A สำหรับ Climate Zone IVb (Hot and very humid) การทดสอบสภาวะเร่ง (Accelerated condition) ต้องดำเนินการที่อุณหภูมิ 40°C ± 2°C และความชื้นสัมพัทธ์ 75% RH ± 5% RH เป็นระยะเวลาอย่างน้อย 6 เดือน
🔍 ข้ออื่นผิดเพราะอะไร:
• ข้อ ข. 40°C ± 2°C / 70% RH ± 5% RH: ความชื้นสัมพัทธ์ไม่ถูกต้องตามเกณฑ์มาตรฐานของ ASEAN และ ICH
• ข้อ ค. 30°C ± 2°C / 75% RH ± 5% RH: เป็นสภาวะการทดสอบระยะยาว (Long-term / Real-time stability condition) สำหรับ Zone IVb ไม่ใช่สภาวะเร่ง
• ข้อ ง. 30°C ± 2°C / 65% RH ± 5% RH: เป็นสภาวะ Intermediate condition สำหรับ Zone II ไม่ใช่สภาวะเร่งสำหรับ Zone IVb
• ข้อ จ. 25°C ± 2°C / 60% RH ± 5% RH: เป็นสภาวะ Long-term stability สำหรับ Climate Zone I และ II ในแถบยุโรปและอเมริกา</t>
        </is>
      </c>
      <c r="L197" s="186" t="inlineStr">
        <is>
          <t>Product</t>
        </is>
      </c>
      <c r="M197" s="186" t="inlineStr">
        <is>
          <t>Preformulation &amp; GMP</t>
        </is>
      </c>
      <c r="N197" s="186" t="inlineStr">
        <is>
          <t>Accelerated Stability Testing</t>
        </is>
      </c>
      <c r="O197" s="185" t="inlineStr">
        <is>
          <t>ข้อสอบจริง</t>
        </is>
      </c>
      <c r="P197" s="186" t="inlineStr">
        <is>
          <t>PLE_CC1_2567_Key ข้อ 85</t>
        </is>
      </c>
      <c r="Q197" s="185" t="inlineStr">
        <is>
          <t>ข้อสอบจริง</t>
        </is>
      </c>
      <c r="R197" s="185" t="inlineStr">
        <is>
          <t>2567</t>
        </is>
      </c>
      <c r="S197" s="185" t="n"/>
    </row>
    <row r="198">
      <c r="A198" s="185" t="n">
        <v>196</v>
      </c>
      <c r="B198" s="186" t="n"/>
      <c r="C198" s="186" t="inlineStr">
        <is>
          <t>บนแผงบรรจุยาเม็ดระบุข้อความวันสิ้นอายุของยาว่า "Exp. Apr/26" ตามหลักเกณฑ์มาตรฐานทางเภสัชกรรม ยาดังกล่าวจะหมดอายุการใช้งาน ณ วันที่เท่าใด</t>
        </is>
      </c>
      <c r="D198" s="186" t="inlineStr">
        <is>
          <t>30 เมษายน 2569 (30 April 2026)</t>
        </is>
      </c>
      <c r="E198" s="186" t="inlineStr">
        <is>
          <t>30 เมษายน 2569 (30 April 2026)</t>
        </is>
      </c>
      <c r="F198" s="186" t="inlineStr">
        <is>
          <t>1 เมษายน 2569 (1 April 2026)</t>
        </is>
      </c>
      <c r="G198" s="186" t="inlineStr">
        <is>
          <t>15 เมษายน 2569 (15 April 2026)</t>
        </is>
      </c>
      <c r="H198" s="186" t="inlineStr">
        <is>
          <t>30 เมษายน 2568 (30 April 2025)</t>
        </is>
      </c>
      <c r="I198" s="186" t="inlineStr">
        <is>
          <t>1 เมษายน 2570 (1 April 2027)</t>
        </is>
      </c>
      <c r="J198" s="185" t="inlineStr">
        <is>
          <t>1</t>
        </is>
      </c>
      <c r="K198" s="186" t="inlineStr">
        <is>
          <t>✅ คำตอบที่ถูกต้อง: ข้อ ก. 30 เมษายน 2569 (30 April 2026)
🎯 ทำไมข้อนี้ถึงถูก:
🎯 ทำไมข้อนี้ถึงถูก: ตามแนวทางปฏิบัติสากลของเภสัชตำรับ (USP) และหน่วยงานกำกับดูแลด้านยา ในกรณีที่ฉลากยาหรือแผงยาระบุวันหมดอายุเฉพาะเดือนและปี (เช่น Exp. Apr/26 หรือ 04/2026) โดยไม่ได้ระบุวันที่ ให้ถือว่าผลิตภัณฑ์ยาดังกล่าวมีอายุการใช้งานจนถึงวันสุดท้ายของเดือนที่ระบุ ซึ่งสำหรับเดือนเมษายน (April) คือวันที่ 30 เมษายน ค.ศ. 2026 ตรงกับปี พ.ศ. 2569
🔍 ข้ออื่นผิดเพราะอะไร:
• ข้อ ข. 1 เมษายน 2569: ไม่ใช่วันหมดอายุตามหลักสากล เนื่องจากยาสามารถใช้ได้ตลอดทั้งเดือนที่ระบุจนถึงวันสุดท้าย
• ข้อ ค. 15 เมษายน 2569: การกำหนดกลางเดือนไม่มีหลักเกณฑ์รองรับในทางเภสัชตำรับ
• ข้อ ง. 30 เมษายน 2568: ปี ค.ศ. 2026 ตรงกับ พ.ศ. 2569 ไม่ใช่ 2568
• ข้อ จ. 1 เมษายน 2570: คำนวณปี พ.ศ. คลาดเคลื่อน</t>
        </is>
      </c>
      <c r="L198" s="186" t="inlineStr">
        <is>
          <t>Product</t>
        </is>
      </c>
      <c r="M198" s="186" t="inlineStr">
        <is>
          <t>Preformulation &amp; GMP</t>
        </is>
      </c>
      <c r="N198" s="186" t="inlineStr">
        <is>
          <t>Drug Expiration Date Interpretation</t>
        </is>
      </c>
      <c r="O198" s="185" t="inlineStr">
        <is>
          <t>ข้อสอบจริง</t>
        </is>
      </c>
      <c r="P198" s="186" t="inlineStr">
        <is>
          <t>PLE_CC1_2567_Key ข้อ 97</t>
        </is>
      </c>
      <c r="Q198" s="185" t="inlineStr">
        <is>
          <t>ข้อสอบจริง</t>
        </is>
      </c>
      <c r="R198" s="185" t="inlineStr">
        <is>
          <t>2567</t>
        </is>
      </c>
      <c r="S198" s="185" t="n"/>
    </row>
    <row r="199">
      <c r="A199" s="185" t="n">
        <v>197</v>
      </c>
      <c r="B199" s="186" t="n"/>
      <c r="C199" s="186" t="inlineStr">
        <is>
          <t>ตามหลักเกณฑ์วิธีการที่ดีในการผลิตยา (GMP PIC/S Guide to Good Manufacturing Practice: Annex 19 &amp; Chapter 4) เอกสารบันทึกการผลิตรุ่น (Batch Processing Records) และเอกสารการควบคุมคุณภาพของเภสัชภัณฑ์แต่ละรุ่นผลิต ต้องได้รับการเก็บรักษาไว้เป็นระยะเวลาอย่างน้อยเท่าใด</t>
        </is>
      </c>
      <c r="D199" s="186" t="n"/>
      <c r="E199" s="186" t="inlineStr">
        <is>
          <t>อย่างน้อย 1 ปี หลังจากวันสิ้นอายุของผลิตภัณฑ์รุ่นนั้นๆ (At least 1 year after expiration date)</t>
        </is>
      </c>
      <c r="F199" s="186" t="inlineStr">
        <is>
          <t>อย่างน้อย 6 เดือน หลังจากวันสิ้นอายุของผลิตภัณฑ์</t>
        </is>
      </c>
      <c r="G199" s="186" t="inlineStr">
        <is>
          <t>อย่างน้อย 3 ปี นับจากวันที่ผลิตเสร็จสิ้น</t>
        </is>
      </c>
      <c r="H199" s="186" t="inlineStr">
        <is>
          <t>อย่างน้อย 5 ปี นับจากวันที่จำหน่ายออกจากโรงงาน</t>
        </is>
      </c>
      <c r="I199" s="186" t="inlineStr">
        <is>
          <t>อย่างน้อย 10 ปี ทุกกรณี</t>
        </is>
      </c>
      <c r="J199" s="185" t="inlineStr">
        <is>
          <t>1</t>
        </is>
      </c>
      <c r="K199" s="186" t="inlineStr">
        <is>
          <t>✅ คำตอบที่ถูกต้อง: ข้อ ก. อย่างน้อย 1 ปี หลังจากวันสิ้นอายุของผลิตภัณฑ์รุ่นนั้นๆ (At least 1 year after expiration date)
🎯 ทำไมข้อนี้ถึงถูก:
ตามข้อกำหนดมาตรฐาน GMP PIC/S (Chapter 4 Documentation): เอกสารบันทึกเกี่ยวกับรุ่นการผลิตยา (Batch records) ต้องเก็บรักษาไว้เป็นระยะเวลาอย่างน้อย 1 ปีหลังจากวันสิ้นอายุของผลิตภัณฑ์ยาในรุ่นนั้นๆ (At least 1 year after the expiry date of the batch) หรืออย่างน้อย 5 ปีหลังจากที่ผู้มีหน้าที่ปฏิบัติการ (Qualified Person: QP) ปลดปล่อยรุ่นการผลิต แล้วแต่ระยะเวลาใดจะยาวนานกว่า
🔍 ข้ออื่นผิดเพราะอะไร:
• ข้อ ข. ค. ง. และ จ. ไม่ตรงตามเกณฑ์มาตรฐานขั้นต่ำที่กำหนดใน GMP PIC/S</t>
        </is>
      </c>
      <c r="L199" s="186" t="n"/>
      <c r="M199" s="186" t="inlineStr">
        <is>
          <t>Preformulation &amp; GMP</t>
        </is>
      </c>
      <c r="N199" s="186" t="inlineStr">
        <is>
          <t>GMP PIC/S Documentation &amp; Batch Record Retention</t>
        </is>
      </c>
      <c r="O199" s="185" t="inlineStr">
        <is>
          <t>Product</t>
        </is>
      </c>
      <c r="P199" s="186" t="inlineStr">
        <is>
          <t>ข้อสอบจริง PLE-CC1 ปี 2566 Day 1 ข้อ 119 [CASE_2566_LAW_01]</t>
        </is>
      </c>
      <c r="Q199" s="185" t="inlineStr">
        <is>
          <t>ข้อสอบจริง</t>
        </is>
      </c>
      <c r="R199" s="185" t="inlineStr">
        <is>
          <t>2566 Day 1</t>
        </is>
      </c>
      <c r="S199" s="185" t="n"/>
    </row>
    <row r="200">
      <c r="A200" s="185" t="n">
        <v>198</v>
      </c>
      <c r="B200" s="186" t="inlineStr">
        <is>
          <t>ตามแนวทางการทดสอบความคงตัวของผลิตภัณฑ์ยาสำเร็จรูปของกลุ่มประเทศอาเซียน (ASEAN Guidelines on Stability Study of Drug Product) และ ICH Guidelines สำหรับเขตภูมิอากาศโซนร้อนชื้นสูง (Climatic Zone IVb ซึ่งรวมถึงประเทศไทย)</t>
        </is>
      </c>
      <c r="C200" s="186" t="inlineStr">
        <is>
          <t>สภาวะการเร่ง (Accelerated stability testing condition) สำหรับการศึกษาความคงตัวของผลิตภัณฑ์ยา กำหนดให้ควบคุมที่อุณหภูมิและความชื้นสัมพัทธ์ในข้อใด</t>
        </is>
      </c>
      <c r="D200" s="186" t="n"/>
      <c r="E200" s="186" t="inlineStr">
        <is>
          <t>25 องศาเซลเซียส ± 2 องศาเซลเซียส / ความชื้นสัมพัทธ์ 60% RH ± 5% RH</t>
        </is>
      </c>
      <c r="F200" s="186" t="inlineStr">
        <is>
          <t>30 องศาเซลเซียส ± 2 องศาเซลเซียส / ความชื้นสัมพัทธ์ 65% RH ± 5% RH</t>
        </is>
      </c>
      <c r="G200" s="186" t="inlineStr">
        <is>
          <t>30 องศาเซลเซียส ± 2 องศาเซลเซียส / ความชื้นสัมพัทธ์ 75% RH ± 5% RH</t>
        </is>
      </c>
      <c r="H200" s="186" t="inlineStr">
        <is>
          <t>40 องศาเซลเซียส ± 2 องศาเซลเซียส / ความชื้นสัมพัทธ์ 75% RH ± 5% RH</t>
        </is>
      </c>
      <c r="I200" s="186" t="inlineStr">
        <is>
          <t>45 องศาเซลเซียส ± 2 องศาเซลเซียส / ความชื้นสัมพัทธ์ 75% RH ± 5% RH</t>
        </is>
      </c>
      <c r="J200" s="185" t="inlineStr">
        <is>
          <t>4</t>
        </is>
      </c>
      <c r="K200" s="186" t="inlineStr">
        <is>
          <t>✅ คำตอบที่ถูกต้อง: ข้อ ง. 40 องศาเซลเซียส ± 2 องศาเซลเซียส / ความชื้นสัมพัทธ์ 75% RH ± 5% RH
🎯 ทำไมข้อนี้ถึงถูก:
ตามเกณฑ์มาตรฐาน ASEAN Harmonization on Stability Study และ ICH Guidelines สำหรับ Climatic Zone IVb (Hot and higher humidity เช่น ประเทศไทย):
• สภาวะเร่ง (Accelerated condition) กำหนดมาตรฐานสากลที่ 40 °C ± 2 °C / 75% RH ± 5% RH (ทดสอบเป็นเวลาอย่างน้อย 6 เดือน)
• สภาวะระยะยาว (Long-term / Real-time condition) สำหรับ Zone IVb กำหนดที่ 30 °C ± 2 °C / 75% RH ± 5% RH
🔍 ข้ออื่นผิดเพราะอะไร:
• ข้อ ก. 25 °C / 60% RH เป็นสภาวะ Long-term สำหรับ Climatic Zone I และ II (ประเทศเขตหนาว/อบอุ่น)
• ข้อ ข. 30 °C / 65% RH เป็นสภาวะ Long-term เดิมสำหรับ Zone IVa
• ข้อ ค. 30 °C / 75% RH เป็นสภาวะการทดสอบระยะยาวตามเวลาจริง (Long-term stability) สำหรับ Zone IVb ของไทย ไม่ใช่สภาวะเร่ง
• ข้อ จ. 45 °C ไม่ใช่สภาวะมาตรฐานตามแนวทางของอาเซียนและ ICH</t>
        </is>
      </c>
      <c r="L200" s="186" t="n"/>
      <c r="M200" s="186" t="inlineStr">
        <is>
          <t>Preformulation &amp; GMP</t>
        </is>
      </c>
      <c r="N200" s="186" t="inlineStr">
        <is>
          <t>Accelerated Stability Testing &amp; Climatic Zone IVb</t>
        </is>
      </c>
      <c r="O200" s="185" t="inlineStr">
        <is>
          <t>Product</t>
        </is>
      </c>
      <c r="P200" s="186" t="inlineStr">
        <is>
          <t>ข้อสอบจริง PLE-CC1 ปี 2566 Day 2 ข้อ 51 [CASE_2566_ANGINA_01]</t>
        </is>
      </c>
      <c r="Q200" s="185" t="inlineStr">
        <is>
          <t>ข้อสอบจริง</t>
        </is>
      </c>
      <c r="R200" s="185" t="inlineStr">
        <is>
          <t>2566 Day 2</t>
        </is>
      </c>
      <c r="S200" s="185" t="inlineStr">
        <is>
          <t>CASE_2566_ANGINA_01</t>
        </is>
      </c>
    </row>
    <row r="201">
      <c r="A201" s="185" t="n">
        <v>199</v>
      </c>
      <c r="B201" s="186" t="inlineStr">
        <is>
          <t>ในการตรวจสอบความถูกต้องและตรวจรับรองห้องสะอาด (Cleanroom qualification / certification) ของโรงงานผลิตยาแผนปัจจุบัน ตามหลักเกณฑ์วิธีการที่ดีในการผลิตยา (GMP PIC/S)</t>
        </is>
      </c>
      <c r="C201" s="186" t="inlineStr">
        <is>
          <t>หัวข้อการทดสอบในข้อใด 'ไม่ใช่' หัวข้อการทดสอบคุณลักษณะทางกายภาพและระบบปรับสภาวะอากาศของห้องสะอาด (Cleanroom physical testing)</t>
        </is>
      </c>
      <c r="D201" s="186" t="n"/>
      <c r="E201" s="186" t="inlineStr">
        <is>
          <t>การทดสอบความเร็วของกระแสลมและปริมาตรการไหลเวียนของอากาศ (Air velocity and airflow volume test)</t>
        </is>
      </c>
      <c r="F201" s="186" t="inlineStr">
        <is>
          <t>การทดสอบผลต่างของความดันระหว่างห้อง (Room differential pressure test)</t>
        </is>
      </c>
      <c r="G201" s="186" t="inlineStr">
        <is>
          <t>การทดสอบการรั่วซึมของอนุภาคและการติดตั้งตัวกรอง HEPA (HEPA filter integrity and leak test)</t>
        </is>
      </c>
      <c r="H201" s="186" t="inlineStr">
        <is>
          <t>การตรวจนับจำนวนอนุภาคฝุ่นละอองในอากาศ (Airborne particle count test)</t>
        </is>
      </c>
      <c r="I201" s="186" t="inlineStr">
        <is>
          <t>การตรวจสอบความถูกต้องของกระบวนการล้างทำความสะอาดเครื่องจักรผลิตยา (Cleaning validation)</t>
        </is>
      </c>
      <c r="J201" s="185" t="inlineStr">
        <is>
          <t>5</t>
        </is>
      </c>
      <c r="K201" s="186" t="inlineStr">
        <is>
          <t>✅ คำตอบที่ถูกต้อง: ข้อ จ. การตรวจสอบความถูกต้องของกระบวนการล้างทำความสะอาดเครื่องจักรผลิตยา (Cleaning validation)
🎯 ทำไมข้อนี้ถึงถูก:
การตรวจสอบความถูกต้องของกระบวนการทำความสะอาด (Cleaning validation) เป็นการประเมินประสิทธิภาพของการล้างทำความสะอาดพื้นผิวสัมผัสยาของเครื่องจักรและอุปกรณ์ผลิตยา (Equipment residues validation) เพื่อป้องกันการปนเปื้อนข้าม (Cross-contamination) ระหว่างรุ่นการผลิต ไม่ได้จัดเป็นการทดสอบคุณลักษณะทางกายภาพและวิศวกรรมของห้องสะอาด (Cleanroom and HVAC qualification)
🔍 ข้ออื่นผิดเพราะอะไร:
• ข้อ ก., ข., ค. และ ง. ล้วนเป็นการทดสอบทางกายภาพและระบบอากาศที่บังคับตามมาตรฐาน ISO 14644 และ GMP PIC/S ในการตรวจรับรองห้องสะอาด ได้แก่ การวัดความเร็วลม, แรงดันลมต่างห้อง, การรั่วของ HEPA filter และการตรวจนับจำนวนอนุภาคฝุ่นในอากาศ</t>
        </is>
      </c>
      <c r="L201" s="186" t="n"/>
      <c r="M201" s="186" t="inlineStr">
        <is>
          <t>Preformulation &amp; GMP</t>
        </is>
      </c>
      <c r="N201" s="186" t="inlineStr">
        <is>
          <t>Cleanroom Qualification &amp; HVAC Physical Testing</t>
        </is>
      </c>
      <c r="O201" s="185" t="inlineStr">
        <is>
          <t>Product</t>
        </is>
      </c>
      <c r="P201" s="186" t="inlineStr">
        <is>
          <t>ข้อสอบจริง PLE-CC1 ปี 2566 Day 2 ข้อ 56 [CASE_2566_HERPES_01]</t>
        </is>
      </c>
      <c r="Q201" s="185" t="inlineStr">
        <is>
          <t>ข้อสอบจริง</t>
        </is>
      </c>
      <c r="R201" s="185" t="inlineStr">
        <is>
          <t>2566 Day 2</t>
        </is>
      </c>
      <c r="S201" s="185" t="inlineStr">
        <is>
          <t>CASE_2566_HERPES_01</t>
        </is>
      </c>
    </row>
    <row r="202">
      <c r="A202" s="185" t="n">
        <v>200</v>
      </c>
      <c r="B202" s="186" t="inlineStr">
        <is>
          <t>ในกระบวนการผลิตยาฉีดอินซูลินสำเร็จรูป (Insulin Injection) ภายในโรงงานผลิตยาตามมาตรฐาน GMP PIC/S เนื่องจากอินซูลินเป็นโปรตีนที่ไม่ทนต่อความร้อนสูง จึงไม่สามารถผ่านกระบวนการฆ่าเชื้อขั้นตอนสุดท้ายด้วยความร้อน (Terminal sterilization) ได้ และต้องผลิตด้วยกระบวนการปลอดเชื้อ (Aseptic processing)</t>
        </is>
      </c>
      <c r="C202" s="186" t="inlineStr">
        <is>
          <t>ขั้นตอนการบรรจุยาฉีดอินซูลินลงในภาชนะบรรจุ (Filling operation) จะต้องดำเนินการภายใต้ระดับความสะอาดของห้องสะอาด (Cleanroom class) ในข้อใด</t>
        </is>
      </c>
      <c r="D202" s="186" t="n"/>
      <c r="E202" s="186" t="inlineStr">
        <is>
          <t>บรรจุในห้องสะอาด Class B เพียงอย่างเดียว</t>
        </is>
      </c>
      <c r="F202" s="186" t="inlineStr">
        <is>
          <t>บรรจุในบริเวณ Class C ภายใต้การควบคุมสภาวะแวดล้อม Class D</t>
        </is>
      </c>
      <c r="G202" s="186" t="inlineStr">
        <is>
          <t>บรรจุในบริเวณ Class A (Grade A laminar airflow workstation) ภายใต้สภาวะแวดล้อมพื้นหลัง Class B (Grade B background)</t>
        </is>
      </c>
      <c r="H202" s="186" t="inlineStr">
        <is>
          <t>บรรจุในบริเวณ Class A ภายใต้สภาวะแวดล้อมพื้นหลัง Class C</t>
        </is>
      </c>
      <c r="I202" s="186" t="inlineStr">
        <is>
          <t>บรรจุในห้อง Class D โดยใช้ตู้ชีวนิรภัย Biosafety cabinet</t>
        </is>
      </c>
      <c r="J202" s="185" t="inlineStr">
        <is>
          <t>3</t>
        </is>
      </c>
      <c r="K202" s="186" t="inlineStr">
        <is>
          <t>✅ คำตอบที่ถูกต้อง: ข้อ ค. บรรจุในบริเวณ Class A (Grade A laminar airflow workstation) ภายใต้สภาวะแวดล้อมพื้นหลัง Class B (Grade B background)
🎯 ทำไมข้อนี้ถึงถูก:
ตามหลักเกณฑ์ GMP PIC/S Annex 1 สำหรับการผลิตยาปราศจากเชื้อด้วยกระบวนการปลอดเชื้อ (Aseptic preparation and filling) บริเวณที่มีความเสี่ยงสูงที่มีการเปิดเผยของตัวยาปราศจากเชื้อและภาชนะบรรจุสัมผัสยาโดยตรง (Critical zone / Filling point) จะต้องควบคุมสภาพอากาศให้อยู่ในระดับ Grade A (Class A) โดยมีกระแสลมแบบทิศทางเดียว (Unidirectional / Laminar airflow) และตั้งอยู่ภายในห้องสะอาดที่มีสภาวะแวดล้อมพื้นหลังเป็น Grade B (Class B background) เสมอ
🔍 ข้ออื่นผิดเพราะอะไร:
• ข้อ ก. Class B เป็นห้องพื้นหลัง ไม่เพียงพอสำหรับจุดบรรจุตัวยาที่ต้องเป็น Grade A
• ข้อ ข., ง. และ จ. Grade C หรือ D ใช้สำหรับกระบวนการเตรียมยาที่สามารถทำ Terminal sterilization ได้ หรือการเตรียมสารละลายก่อนการกรองไร้เชื้อ ไม่ได้รับอนุญาตให้ใช้เป็นจุดบรรจุสำหรับ Aseptic filling</t>
        </is>
      </c>
      <c r="L202" s="186" t="n"/>
      <c r="M202" s="186" t="inlineStr">
        <is>
          <t>Preformulation &amp; GMP</t>
        </is>
      </c>
      <c r="N202" s="186" t="inlineStr">
        <is>
          <t>Sterile Manufacturing &amp; GMP PIC/S Cleanroom Grades</t>
        </is>
      </c>
      <c r="O202" s="185" t="inlineStr">
        <is>
          <t>Product</t>
        </is>
      </c>
      <c r="P202" s="186" t="inlineStr">
        <is>
          <t>ข้อสอบจริง PLE-CC1 ปี 2566 Day 2 ข้อ 66 [CASE_2566_DIABETES_01]</t>
        </is>
      </c>
      <c r="Q202" s="185" t="inlineStr">
        <is>
          <t>ข้อสอบจริง</t>
        </is>
      </c>
      <c r="R202" s="185" t="inlineStr">
        <is>
          <t>2566 Day 2</t>
        </is>
      </c>
      <c r="S202" s="185" t="inlineStr">
        <is>
          <t>CASE_2566_DIABETES_01</t>
        </is>
      </c>
    </row>
    <row r="203">
      <c r="A203" s="185" t="n">
        <v>201</v>
      </c>
      <c r="B203" s="186" t="inlineStr">
        <is>
          <t>ตามหลักเกณฑ์วิธีการที่ดีในการผลิตยา (GMP PIC/S) และมาตรฐานวิธีปฏิบัติทางเภสัชกรรมชุมชน (GPP) เกี่ยวกับการจัดการและควบคุมการปนเปื้อนข้ามของยากลุ่มที่เสี่ยงต่อการแพ้ยารุนแรง (Penicillin cross-contamination control)</t>
        </is>
      </c>
      <c r="C203" s="186" t="inlineStr">
        <is>
          <t>ข้อใดกล่าว 'ไม่ถูกต้อง'</t>
        </is>
      </c>
      <c r="D203" s="186" t="n"/>
      <c r="E203" s="186" t="inlineStr">
        <is>
          <t>ความดันอากาศภายในอาคารผลิตยากลุ่ม Penicillin ควรควบคุมให้เป็นความดันลบ (Negative pressure) เมื่อเทียบกับบริเวณโดยรอบ</t>
        </is>
      </c>
      <c r="F203" s="186" t="inlineStr">
        <is>
          <t>โรงงานผลิตยาต้องแยกอาคารผลิต (Dedicated and self-contained facility) สำหรับยากลุ่ม Penicillin ออกจากยาแผนปัจจุบันกลุ่มอื่นอย่างเด็ดขาด</t>
        </is>
      </c>
      <c r="G203" s="186" t="inlineStr">
        <is>
          <t>อากาศเสียที่ระบายออกจากอาคารผลิตยา Penicillin ต้องผ่านการกรองด้วยตัวกรอง HEPA filter ก่อนปล่อยสู่บรรยากาศภายนอก</t>
        </is>
      </c>
      <c r="H203" s="186" t="inlineStr">
        <is>
          <t>ภายในร้านยาต้องมีถาดนับเม็ดยาแยกเฉพาะสำหรับยา Penicillin และถาดนับยาสำหรับยากลุ่ม NSAIDs แยกออกจากกันอย่างเด็ดขาดตามกฎหมาย GPP</t>
        </is>
      </c>
      <c r="I203" s="186" t="inlineStr">
        <is>
          <t>โรงงานผลิตยาได้รับอนุญาตให้ผลิตยากลุ่ม Penicillin สลับกับยากลุ่ม NSAIDs ในห้องผลิตเดียวกันได้หากมีการทำ Cleaning validation อย่างเคร่งครัด</t>
        </is>
      </c>
      <c r="J203" s="185" t="inlineStr">
        <is>
          <t>5</t>
        </is>
      </c>
      <c r="K203" s="186" t="inlineStr">
        <is>
          <t>✅ คำตอบที่ถูกต้อง: ข้อ จ. โรงงานผลิตยาได้รับอนุญาตให้ผลิตยากลุ่ม Penicillin สลับกับยากลุ่ม NSAIDs ในห้องผลิตเดียวกันได้หากมีการทำ Cleaning validation อย่างเคร่งครัด
🎯 ทำไมข้อนี้ถึงถูก:
ตามกฎหมาย GMP PIC/S ยากลุ่มเบตา-แลกแทมและเพนิซิลลิน (Penicillins) เป็นยาที่สามารถก่อให้เกิดปฏิกิริยาการแพ้อย่างรุนแรงถึงแก่ชีวิตได้แม้ในปริมาณเพียงเศษเสี้ยวไมโครกรัม (Anaphylactic shock) กฎหมายจึง บังคับเด็ดขาด ให้ต้องผลิตใน อาคารและสิ่งอำนวยความสะดวกที่แยกเฉพาะต่างหากโดยสิ้นเชิง (Dedicated and self-contained facilities) มีระบบปรับอากาศ (AHU) แยกอิสระ ห้ามนำมาผลิตในห้องผลิตเดียวกันหรือใช้อุปกรณ์ร่วมกับยาอื่นเด็ดขาด แม้จะมีการล้างทำความสะอาดหรือ Cleaning validation ก็ไม่อนุญาต
🔍 ข้ออื่นผิดเพราะอะไร:
• ข้อ ก., ข. และ ค. เป็นข้อกำหนดที่ถูกต้องตามมาตรฐาน GMP PIC/S ในการควบคุมฝุ่นผงเพนิซิลลินไม่ให้เล็ดลอดออกสู่ภายนอก
• ข้อ ง. เป็นข้อกำหนดตาม GPP ที่ร้านยาต้องแยกถาดนับยาเพนิซิลลินต่างหากเพื่อป้องกันการปนเปื้อนข้ามสู่ผู้ป่วยที่แพ้ยา</t>
        </is>
      </c>
      <c r="L203" s="186" t="n"/>
      <c r="M203" s="186" t="inlineStr">
        <is>
          <t>Preformulation &amp; GMP</t>
        </is>
      </c>
      <c r="N203" s="186" t="inlineStr">
        <is>
          <t>Penicillin Cross-contamination Prevention &amp; Dedicated Facilities</t>
        </is>
      </c>
      <c r="O203" s="185" t="inlineStr">
        <is>
          <t>Product</t>
        </is>
      </c>
      <c r="P203" s="186" t="inlineStr">
        <is>
          <t>ข้อสอบจริง PLE-CC1 ปี 2566 Day 2 ข้อ 73 [CASE_2566_PHARYNGITIS_01]</t>
        </is>
      </c>
      <c r="Q203" s="185" t="inlineStr">
        <is>
          <t>ข้อสอบจริง</t>
        </is>
      </c>
      <c r="R203" s="185" t="inlineStr">
        <is>
          <t>2566 Day 2</t>
        </is>
      </c>
      <c r="S203" s="185" t="inlineStr">
        <is>
          <t>CASE_2566_PHARYNGITIS_01</t>
        </is>
      </c>
    </row>
    <row r="204">
      <c r="A204" s="185" t="n">
        <v>202</v>
      </c>
      <c r="B204" s="186" t="inlineStr">
        <is>
          <t>จากการศึกษาจลนศาสตร์การสลายตัวของผลิตภัณฑ์ยา A ในสารละลาย พบว่าความสัมพันธ์ระหว่างลอการิทึมธรรมชาติของความเข้มข้นตัวยาที่เหลืออยู่ (ln C) กับเวลา (t ในหน่วยเดือน) เป็นเส้นตรงตามสมการ:
ln(C) = 4.2 - 0.02 t
กำหนดให้ค่า ln 2 = 0.693 และ ln(100/90) = 0.1054</t>
        </is>
      </c>
      <c r="C204" s="186" t="inlineStr">
        <is>
          <t>ปฏิกิริยาการสลายตัวของผลิตภัณฑ์ยา A นี้ จัดเป็นปฏิกิริยาจลนศาสตร์อันดับใด (Reaction order)</t>
        </is>
      </c>
      <c r="D204" s="186" t="n"/>
      <c r="E204" s="186" t="inlineStr">
        <is>
          <t>ปฏิกิริยาอันดับศูนย์ (Zero-order kinetics)</t>
        </is>
      </c>
      <c r="F204" s="186" t="inlineStr">
        <is>
          <t>ปฏิกิริยาอันดับศูนย์เทียม (Pseudo-zero order kinetics)</t>
        </is>
      </c>
      <c r="G204" s="186" t="inlineStr">
        <is>
          <t>ปฏิกิริยาอันดับหนึ่ง (First-order kinetics)</t>
        </is>
      </c>
      <c r="H204" s="186" t="inlineStr">
        <is>
          <t>ปฏิกิริยาอันดับหนึ่งเทียม (Pseudo-first order kinetics)</t>
        </is>
      </c>
      <c r="I204" s="186" t="inlineStr">
        <is>
          <t>ปฏิกิริยาอันดับสอง (Second-order kinetics)</t>
        </is>
      </c>
      <c r="J204" s="185" t="inlineStr">
        <is>
          <t>3</t>
        </is>
      </c>
      <c r="K204" s="186" t="inlineStr">
        <is>
          <t>✅ คำตอบที่ถูกต้อง: ข้อ ค. ปฏิกิริยาอันดับหนึ่ง (First-order kinetics)
🎯 ทำไมข้อนี้ถึงถูก:
สมการจลนศาสตร์แบบอันดับหนึ่ง (First-order degradation kinetics) มีรูปแบบสมการเชิงเส้นตามสมการ Integrated rate law คือ:
ln(C) = ln(C0) - k t
เมื่อพล็อตระหว่าง ค่าลอการิทึมธรรมชาติของความเข้มข้น (ln C) กับเวลา (t) จะได้กราฟเส้นตรงที่มีจุดตัดแกน Y เท่ากับ ln(C0) และมีความชัน (Slope) เท่ากับ -k ดังนั้นจากสมการที่โจทย์กำหนด ln(C) = 4.2 - 0.02 t จึงระบุได้ทันทีว่าเป็นการสลายตัวแบบ First-order kinetics โดยมีค่าคงที่อัตราการสลายตัว k = 0.02 ต่อเดือน
🔍 ข้ออื่นผิดเพราะอะไร:
• ข้อ ก. และ ข. Zero order สมการเส้นตรงคือกราฟระหว่าง ความเข้มข้น C กับเวลา t: C = C0 - k0 t
• ข้อ จ. Second order สมการเส้นตรงคือกราฟระหว่าง ส่วนกลับของความเข้มข้น 1/C กับเวลา t: 1/C = 1/C0 + k t</t>
        </is>
      </c>
      <c r="L204" s="186" t="n"/>
      <c r="M204" s="186" t="inlineStr">
        <is>
          <t>Preformulation &amp; GMP</t>
        </is>
      </c>
      <c r="N204" s="186" t="inlineStr">
        <is>
          <t>Degradation Chemical Kinetics &amp; First-order Rate Law</t>
        </is>
      </c>
      <c r="O204" s="185" t="inlineStr">
        <is>
          <t>Product</t>
        </is>
      </c>
      <c r="P204" s="186" t="inlineStr">
        <is>
          <t>ข้อสอบจริง PLE-CC1 ปี 2566 Day 2 ข้อ 85 [CASE_2566_KINETICS_01]</t>
        </is>
      </c>
      <c r="Q204" s="185" t="inlineStr">
        <is>
          <t>ข้อสอบจริง</t>
        </is>
      </c>
      <c r="R204" s="185" t="inlineStr">
        <is>
          <t>2566 Day 2</t>
        </is>
      </c>
      <c r="S204" s="185" t="inlineStr">
        <is>
          <t>CASE_2566_KINETICS_01</t>
        </is>
      </c>
    </row>
    <row r="205">
      <c r="A205" s="185" t="n">
        <v>203</v>
      </c>
      <c r="B205" s="186" t="inlineStr">
        <is>
          <t>จากข้อมูลจลนศาสตร์การสลายตัวของยา A ตามสมการ ln(C) = 4.2 - 0.02 t (โดยเวลา t มีหน่วยเป็นเดือน) และกำหนดให้สูตรการคำนวณอายุการเก็บรักษา (Shelf-life: t90) สำหรับปฏิกิริยาอันดับหนึ่งคือ t90 = ln(100/90) / k โดยกำหนดค่า ln(100/90) = 0.1054</t>
        </is>
      </c>
      <c r="C205" s="186" t="inlineStr">
        <is>
          <t>จงคำนวณหาอายุการเก็บรักษา (Shelf-life: t90) ของผลิตภัณฑ์ยานี้</t>
        </is>
      </c>
      <c r="D205" s="186" t="n"/>
      <c r="E205" s="186" t="inlineStr">
        <is>
          <t>5.27 เดือน</t>
        </is>
      </c>
      <c r="F205" s="186" t="inlineStr">
        <is>
          <t>4.25 เดือน</t>
        </is>
      </c>
      <c r="G205" s="186" t="inlineStr">
        <is>
          <t>3.45 เดือน</t>
        </is>
      </c>
      <c r="H205" s="186" t="inlineStr">
        <is>
          <t>3.25 เดือน</t>
        </is>
      </c>
      <c r="I205" s="186" t="inlineStr">
        <is>
          <t>2.50 เดือน</t>
        </is>
      </c>
      <c r="J205" s="185" t="inlineStr">
        <is>
          <t>1</t>
        </is>
      </c>
      <c r="K205" s="186" t="inlineStr">
        <is>
          <t>✅ คำตอบที่ถูกต้อง: ข้อ ก. 5.27 เดือน
🎯 ทำไมข้อนี้ถึงถูก:
การคำนวณอายุการเก็บรักษา (Shelf-life: t90):
1) จากสมการ ln(C) = 4.2 - 0.02 t ค่าคงที่อัตราการสลายตัว k = 0.02 เดือน-1
2) สูตร t90 สำหรับ First-order degradation: t90 = ln(100/90) / k = 0.1054 / 0.02
3) คำนวณได้: t90 = 5.27 เดือน (หรือประมาณ 5.25 - 5.27 เดือน)
🔍 ข้ออื่นผิดเพราะอะไร:
• ข้อ ข. 4.25 เดือน คำนวณตัวเลขผิด
• ข้อ ค., ง. และ จ. เป็นค่าที่เกิดจากการนำค่าคงที่อื่นมาหารหรือคำนวณผิดวิธี</t>
        </is>
      </c>
      <c r="L205" s="186" t="n"/>
      <c r="M205" s="186" t="inlineStr">
        <is>
          <t>Preformulation &amp; GMP</t>
        </is>
      </c>
      <c r="N205" s="186" t="inlineStr">
        <is>
          <t>Drug Shelf-life (t90) Calculation &amp; First-order Kinetics</t>
        </is>
      </c>
      <c r="O205" s="185" t="inlineStr">
        <is>
          <t>Product</t>
        </is>
      </c>
      <c r="P205" s="186" t="inlineStr">
        <is>
          <t>ข้อสอบจริง PLE-CC1 ปี 2566 Day 2 ข้อ 86 [CASE_2566_KINETICS_01]</t>
        </is>
      </c>
      <c r="Q205" s="185" t="inlineStr">
        <is>
          <t>ข้อสอบจริง</t>
        </is>
      </c>
      <c r="R205" s="185" t="inlineStr">
        <is>
          <t>2566 Day 2</t>
        </is>
      </c>
      <c r="S205" s="185" t="inlineStr">
        <is>
          <t>CASE_2566_KINETICS_01</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U107"/>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26.25" customHeight="1" s="49">
      <c r="A1" s="52">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n"/>
      <c r="C3" s="186"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D3" s="186" t="n"/>
      <c r="E3" s="186" t="inlineStr">
        <is>
          <t>3.2 mEq/hr</t>
        </is>
      </c>
      <c r="F3" s="186" t="inlineStr">
        <is>
          <t>4.8 mEq/hr</t>
        </is>
      </c>
      <c r="G3" s="186" t="inlineStr">
        <is>
          <t>6.4 mEq/hr</t>
        </is>
      </c>
      <c r="H3" s="186" t="inlineStr">
        <is>
          <t>8.0 mEq/hr</t>
        </is>
      </c>
      <c r="I3" s="188" t="inlineStr">
        <is>
          <t>10.0 mEq/hr</t>
        </is>
      </c>
      <c r="J3" s="185" t="inlineStr">
        <is>
          <t>3</t>
        </is>
      </c>
      <c r="K3" s="186" t="inlineStr">
        <is>
          <t>✅ คำตอบที่ถูกต้อง: ข้อ ค. 6.4 mEq/hr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t>
        </is>
      </c>
      <c r="L3" s="186" t="n"/>
      <c r="M3" s="186" t="inlineStr">
        <is>
          <t>Pharmaceutical Calculations</t>
        </is>
      </c>
      <c r="N3" s="186" t="inlineStr">
        <is>
          <t>Compounding adjustments</t>
        </is>
      </c>
      <c r="O3" s="185" t="inlineStr">
        <is>
          <t>Product</t>
        </is>
      </c>
      <c r="P3" s="186" t="inlineStr">
        <is>
          <t>ข้อ 92 (ข้อสอบจริง 2566 Day 2)</t>
        </is>
      </c>
      <c r="Q3" s="185" t="inlineStr">
        <is>
          <t>ข้อสอบจริง</t>
        </is>
      </c>
      <c r="R3" s="185" t="inlineStr">
        <is>
          <t>2566</t>
        </is>
      </c>
      <c r="S3" s="185" t="n"/>
    </row>
    <row r="4" ht="24" customHeight="1" s="49">
      <c r="A4" s="185" t="n">
        <v>2</v>
      </c>
      <c r="B4" s="186" t="n"/>
      <c r="C4" s="186"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D4" s="186" t="n"/>
      <c r="E4" s="186" t="inlineStr">
        <is>
          <t>2.0 กรัม</t>
        </is>
      </c>
      <c r="F4" s="186" t="inlineStr">
        <is>
          <t>5.5 กรัม</t>
        </is>
      </c>
      <c r="G4" s="186" t="inlineStr">
        <is>
          <t>6.5 กรัม</t>
        </is>
      </c>
      <c r="H4" s="186" t="inlineStr">
        <is>
          <t>15.0 กรัม</t>
        </is>
      </c>
      <c r="I4" s="188" t="inlineStr">
        <is>
          <t>19.5 กรัม</t>
        </is>
      </c>
      <c r="J4" s="185" t="inlineStr">
        <is>
          <t>5</t>
        </is>
      </c>
      <c r="K4" s="186" t="inlineStr">
        <is>
          <t>✅ คำตอบที่ถูกต้อง: ข้อ จ. 19.5 กรัม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t>
        </is>
      </c>
      <c r="L4" s="186" t="n"/>
      <c r="M4" s="186" t="inlineStr">
        <is>
          <t>Pharmaceutical Calculations</t>
        </is>
      </c>
      <c r="N4" s="186" t="inlineStr">
        <is>
          <t>Compounding adjustments</t>
        </is>
      </c>
      <c r="O4" s="185" t="inlineStr">
        <is>
          <t>Product</t>
        </is>
      </c>
      <c r="P4" s="186" t="inlineStr">
        <is>
          <t>ข้อ 47 (ข้อสอบจริง 2566 Day 2)</t>
        </is>
      </c>
      <c r="Q4" s="185" t="inlineStr">
        <is>
          <t>ข้อสอบจริง</t>
        </is>
      </c>
      <c r="R4" s="185" t="inlineStr">
        <is>
          <t>2566</t>
        </is>
      </c>
      <c r="S4" s="185" t="n"/>
    </row>
    <row r="5" ht="24" customHeight="1" s="49">
      <c r="A5" s="185" t="n">
        <v>3</v>
      </c>
      <c r="B5" s="186" t="n"/>
      <c r="C5" s="186"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D5" s="186" t="n"/>
      <c r="E5" s="186" t="inlineStr">
        <is>
          <t>น้ำหนักผงยารวม / 100</t>
        </is>
      </c>
      <c r="F5" s="186" t="inlineStr">
        <is>
          <t>น้ำหนักผงยารวม / 20</t>
        </is>
      </c>
      <c r="G5" s="186" t="inlineStr">
        <is>
          <t>น้ำหนักผงยารวม / 5</t>
        </is>
      </c>
      <c r="H5" s="186" t="inlineStr">
        <is>
          <t>น้ำหนักผงยารวม / 0.01</t>
        </is>
      </c>
      <c r="I5" s="188" t="inlineStr">
        <is>
          <t>น้ำหนักผงยารวม / 10</t>
        </is>
      </c>
      <c r="J5" s="185" t="inlineStr">
        <is>
          <t>1</t>
        </is>
      </c>
      <c r="K5" s="186" t="inlineStr">
        <is>
          <t>✅ คำตอบที่ถูกต้อง: ข้อ ก. น้ำหนักผงยารวม / 100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t>
        </is>
      </c>
      <c r="L5" s="186" t="n"/>
      <c r="M5" s="186" t="inlineStr">
        <is>
          <t>Pharmaceutical Calculations</t>
        </is>
      </c>
      <c r="N5" s="186" t="inlineStr">
        <is>
          <t>Assay &amp; Concentration</t>
        </is>
      </c>
      <c r="O5" s="185" t="inlineStr">
        <is>
          <t>Product</t>
        </is>
      </c>
      <c r="P5" s="186" t="inlineStr">
        <is>
          <t>ข้อ 95 (ข้อสอบจริง 2566 Day 2)</t>
        </is>
      </c>
      <c r="Q5" s="185" t="inlineStr">
        <is>
          <t>ข้อสอบจริง</t>
        </is>
      </c>
      <c r="R5" s="185" t="inlineStr">
        <is>
          <t>2566</t>
        </is>
      </c>
      <c r="S5" s="185" t="n"/>
    </row>
    <row r="6" ht="24" customHeight="1" s="49">
      <c r="A6" s="185" t="n">
        <v>4</v>
      </c>
      <c r="B6" s="186" t="n"/>
      <c r="C6" s="186"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D6" s="186" t="n"/>
      <c r="E6" s="186" t="inlineStr">
        <is>
          <t>65 เม็ด</t>
        </is>
      </c>
      <c r="F6" s="186" t="inlineStr">
        <is>
          <t>100 เม็ด</t>
        </is>
      </c>
      <c r="G6" s="186" t="inlineStr">
        <is>
          <t>130 เม็ด</t>
        </is>
      </c>
      <c r="H6" s="186" t="inlineStr">
        <is>
          <t>260 เม็ด</t>
        </is>
      </c>
      <c r="I6" s="188" t="inlineStr">
        <is>
          <t>300 เม็ด</t>
        </is>
      </c>
      <c r="J6" s="185" t="inlineStr">
        <is>
          <t>3</t>
        </is>
      </c>
      <c r="K6" s="186" t="inlineStr">
        <is>
          <t>✅ คำตอบที่ถูกต้อง: ข้อ ค. 130 เม็ด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t>
        </is>
      </c>
      <c r="L6" s="186" t="n"/>
      <c r="M6" s="186" t="inlineStr">
        <is>
          <t>Pharmaceutical Calculations</t>
        </is>
      </c>
      <c r="N6" s="186" t="inlineStr">
        <is>
          <t>Compounding adjustments</t>
        </is>
      </c>
      <c r="O6" s="185" t="inlineStr">
        <is>
          <t>Product</t>
        </is>
      </c>
      <c r="P6" s="186" t="inlineStr">
        <is>
          <t>ข้อ 52 (ข้อสอบจริง 2566 Day 2)</t>
        </is>
      </c>
      <c r="Q6" s="185" t="inlineStr">
        <is>
          <t>ข้อสอบจริง</t>
        </is>
      </c>
      <c r="R6" s="185" t="inlineStr">
        <is>
          <t>2566</t>
        </is>
      </c>
      <c r="S6" s="185" t="n"/>
    </row>
    <row r="7" ht="24" customHeight="1" s="49">
      <c r="A7" s="185" t="n">
        <v>5</v>
      </c>
      <c r="B7" s="186" t="n"/>
      <c r="C7" s="186"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D7" s="186" t="n"/>
      <c r="E7" s="186" t="inlineStr">
        <is>
          <t>2.3 เดือน</t>
        </is>
      </c>
      <c r="F7" s="186" t="inlineStr">
        <is>
          <t>3.5 เดือน</t>
        </is>
      </c>
      <c r="G7" s="186" t="inlineStr">
        <is>
          <t>5.3 เดือน</t>
        </is>
      </c>
      <c r="H7" s="186" t="inlineStr">
        <is>
          <t>10.5 เดือน</t>
        </is>
      </c>
      <c r="I7" s="188" t="inlineStr">
        <is>
          <t>23.0 เดือน</t>
        </is>
      </c>
      <c r="J7" s="185" t="inlineStr">
        <is>
          <t>3</t>
        </is>
      </c>
      <c r="K7" s="186" t="inlineStr">
        <is>
          <t>✅ คำตอบที่ถูกต้อง: ข้อ ค. 5.3 เดือน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t>
        </is>
      </c>
      <c r="L7" s="186" t="n"/>
      <c r="M7" s="186" t="inlineStr">
        <is>
          <t>Pharmaceutical Calculations</t>
        </is>
      </c>
      <c r="N7" s="186" t="inlineStr">
        <is>
          <t>Compounding adjustments</t>
        </is>
      </c>
      <c r="O7" s="185" t="inlineStr">
        <is>
          <t>Product</t>
        </is>
      </c>
      <c r="P7" s="186" t="inlineStr">
        <is>
          <t>ข้อ 53/65 (ข้อสอบจริง 2566 Day 2)</t>
        </is>
      </c>
      <c r="Q7" s="185" t="inlineStr">
        <is>
          <t>ข้อสอบจริง</t>
        </is>
      </c>
      <c r="R7" s="185" t="inlineStr">
        <is>
          <t>2566</t>
        </is>
      </c>
      <c r="S7" s="185" t="n"/>
    </row>
    <row r="8" ht="24" customHeight="1" s="49">
      <c r="A8" s="185" t="n">
        <v>6</v>
      </c>
      <c r="B8" s="186" t="n"/>
      <c r="C8" s="186"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D8" s="186" t="n"/>
      <c r="E8" s="186" t="inlineStr">
        <is>
          <t>0.5 ปี</t>
        </is>
      </c>
      <c r="F8" s="186" t="inlineStr">
        <is>
          <t>2.1 ปี</t>
        </is>
      </c>
      <c r="G8" s="186" t="inlineStr">
        <is>
          <t>3.5 ปี</t>
        </is>
      </c>
      <c r="H8" s="186" t="inlineStr">
        <is>
          <t>5.0 ปี</t>
        </is>
      </c>
      <c r="I8" s="188" t="inlineStr">
        <is>
          <t>13.9 ปี</t>
        </is>
      </c>
      <c r="J8" s="185" t="inlineStr">
        <is>
          <t>2</t>
        </is>
      </c>
      <c r="K8" s="186" t="inlineStr">
        <is>
          <t>✅ คำตอบที่ถูกต้อง: ข้อ ข. 2.1 ปี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t>
        </is>
      </c>
      <c r="L8" s="186" t="n"/>
      <c r="M8" s="186" t="inlineStr">
        <is>
          <t>Pharmaceutical Calculations</t>
        </is>
      </c>
      <c r="N8" s="186" t="inlineStr">
        <is>
          <t>Compounding adjustments</t>
        </is>
      </c>
      <c r="O8" s="185" t="inlineStr">
        <is>
          <t>Product</t>
        </is>
      </c>
      <c r="P8" s="186" t="inlineStr">
        <is>
          <t>ข้อ 15 (ข้อสอบจริง 2562)</t>
        </is>
      </c>
      <c r="Q8" s="185" t="inlineStr">
        <is>
          <t>ข้อสอบจริง</t>
        </is>
      </c>
      <c r="R8" s="185" t="inlineStr">
        <is>
          <t>2562</t>
        </is>
      </c>
      <c r="S8" s="185" t="n"/>
    </row>
    <row r="9" ht="24" customHeight="1" s="49">
      <c r="A9" s="185" t="n">
        <v>7</v>
      </c>
      <c r="B9" s="186" t="n"/>
      <c r="C9" s="186"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D9" s="186" t="n"/>
      <c r="E9" s="186" t="inlineStr">
        <is>
          <t>25 mg</t>
        </is>
      </c>
      <c r="F9" s="186" t="inlineStr">
        <is>
          <t>50 mg</t>
        </is>
      </c>
      <c r="G9" s="186" t="inlineStr">
        <is>
          <t>75 mg</t>
        </is>
      </c>
      <c r="H9" s="186" t="inlineStr">
        <is>
          <t>100 mg</t>
        </is>
      </c>
      <c r="I9" s="188" t="inlineStr">
        <is>
          <t>125 mg</t>
        </is>
      </c>
      <c r="J9" s="185" t="inlineStr">
        <is>
          <t>2</t>
        </is>
      </c>
      <c r="K9" s="186" t="inlineStr">
        <is>
          <t>✅ คำตอบที่ถูกต้อง: ข้อ ข. 50 mg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t>
        </is>
      </c>
      <c r="L9" s="186" t="n"/>
      <c r="M9" s="186" t="inlineStr">
        <is>
          <t>Pharmaceutical Calculations</t>
        </is>
      </c>
      <c r="N9" s="186" t="inlineStr">
        <is>
          <t>Compounding adjustments</t>
        </is>
      </c>
      <c r="O9" s="185" t="inlineStr">
        <is>
          <t>Product</t>
        </is>
      </c>
      <c r="P9" s="186" t="inlineStr">
        <is>
          <t>ข้อ 19 (ข้อสอบจริง 2562)</t>
        </is>
      </c>
      <c r="Q9" s="185" t="inlineStr">
        <is>
          <t>ข้อสอบจริง</t>
        </is>
      </c>
      <c r="R9" s="185" t="inlineStr">
        <is>
          <t>2562</t>
        </is>
      </c>
      <c r="S9" s="185" t="n"/>
    </row>
    <row r="10" ht="24" customHeight="1" s="49">
      <c r="A10" s="185" t="n">
        <v>8</v>
      </c>
      <c r="B10" s="186" t="n"/>
      <c r="C10" s="186"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D10" s="186" t="n"/>
      <c r="E10" s="186" t="inlineStr">
        <is>
          <t>เม็ดขนาด 450 mg จำนวน 2 เม็ด</t>
        </is>
      </c>
      <c r="F10" s="186" t="inlineStr">
        <is>
          <t>เม็ดขนาด 450 mg จำนวน 3 เม็ด</t>
        </is>
      </c>
      <c r="G10" s="186" t="inlineStr">
        <is>
          <t>เม็ดขนาด 300 mg จำนวน 4 เม็ด</t>
        </is>
      </c>
      <c r="H10" s="186" t="inlineStr">
        <is>
          <t>เม็ดขนาด 300 mg จำนวน 6 เม็ด</t>
        </is>
      </c>
      <c r="I10" s="188" t="inlineStr">
        <is>
          <t>เม็ดขนาด 300 mg จำนวน 8 เม็ด</t>
        </is>
      </c>
      <c r="J10" s="185" t="inlineStr">
        <is>
          <t>4</t>
        </is>
      </c>
      <c r="K10" s="186" t="inlineStr">
        <is>
          <t>✅ คำตอบที่ถูกต้อง: ข้อ ง. เม็ดขนาด 300 mg จำนวน 6 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t>
        </is>
      </c>
      <c r="L10" s="186" t="n"/>
      <c r="M10" s="186" t="inlineStr">
        <is>
          <t>Pharmaceutical Calculations</t>
        </is>
      </c>
      <c r="N10" s="186" t="inlineStr">
        <is>
          <t>Compounding adjustments</t>
        </is>
      </c>
      <c r="O10" s="185" t="inlineStr">
        <is>
          <t>Product</t>
        </is>
      </c>
      <c r="P10" s="186" t="inlineStr">
        <is>
          <t>ข้อ 18 (ข้อสอบจริง 2562)</t>
        </is>
      </c>
      <c r="Q10" s="185" t="inlineStr">
        <is>
          <t>ข้อสอบจริง</t>
        </is>
      </c>
      <c r="R10" s="185" t="inlineStr">
        <is>
          <t>2562</t>
        </is>
      </c>
      <c r="S10" s="185" t="n"/>
    </row>
    <row r="11" ht="24" customHeight="1" s="49">
      <c r="A11" s="185" t="n">
        <v>9</v>
      </c>
      <c r="B11" s="186" t="n"/>
      <c r="C11" s="186"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D11" s="186" t="n"/>
      <c r="E11" s="186" t="inlineStr">
        <is>
          <t>15 mL</t>
        </is>
      </c>
      <c r="F11" s="186" t="inlineStr">
        <is>
          <t>30 mL</t>
        </is>
      </c>
      <c r="G11" s="186" t="inlineStr">
        <is>
          <t>45 mL</t>
        </is>
      </c>
      <c r="H11" s="186" t="inlineStr">
        <is>
          <t>60 mL</t>
        </is>
      </c>
      <c r="I11" s="188" t="inlineStr">
        <is>
          <t>75 mL</t>
        </is>
      </c>
      <c r="J11" s="185" t="inlineStr">
        <is>
          <t>4</t>
        </is>
      </c>
      <c r="K11" s="186" t="inlineStr">
        <is>
          <t>✅ คำตอบที่ถูกต้อง: ข้อ ง. 60 mL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t>
        </is>
      </c>
      <c r="L11" s="186" t="n"/>
      <c r="M11" s="186" t="inlineStr">
        <is>
          <t>Pharmaceutical Calculations</t>
        </is>
      </c>
      <c r="N11" s="186" t="inlineStr">
        <is>
          <t>Compounding adjustments</t>
        </is>
      </c>
      <c r="O11" s="185" t="inlineStr">
        <is>
          <t>Product</t>
        </is>
      </c>
      <c r="P11" s="186" t="inlineStr">
        <is>
          <t>ข้อ 15 (ข้อสอบจริง 2559)</t>
        </is>
      </c>
      <c r="Q11" s="185" t="inlineStr">
        <is>
          <t>ข้อสอบจริง</t>
        </is>
      </c>
      <c r="R11" s="185" t="inlineStr">
        <is>
          <t>2559</t>
        </is>
      </c>
      <c r="S11" s="185" t="n"/>
    </row>
    <row r="12" ht="24" customHeight="1" s="49">
      <c r="A12" s="185" t="n">
        <v>10</v>
      </c>
      <c r="B12" s="186" t="n"/>
      <c r="C12" s="186"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D12" s="186" t="n"/>
      <c r="E12" s="186" t="inlineStr">
        <is>
          <t>0.82 กรัม</t>
        </is>
      </c>
      <c r="F12" s="186" t="inlineStr">
        <is>
          <t>1.00 กรัม</t>
        </is>
      </c>
      <c r="G12" s="186" t="inlineStr">
        <is>
          <t>1.21 กรัม</t>
        </is>
      </c>
      <c r="H12" s="186" t="inlineStr">
        <is>
          <t>3.92 กรัม</t>
        </is>
      </c>
      <c r="I12" s="188" t="inlineStr">
        <is>
          <t>4.76 กรัม</t>
        </is>
      </c>
      <c r="J12" s="185" t="n">
        <v>1</v>
      </c>
      <c r="K12" s="186" t="inlineStr">
        <is>
          <t>✅ คำตอบที่ถูกต้อง: ข้อ ก. 50 g
🎯 ทำไมข้อนี้ถึงถูก:
การคำนวณการเจือจางสูตรตำรับ (Dilution calculation):
ต้องการเตรียม Betamethasone valerate cream 0.05% w/w จำนวน 100 g
ปริมาณตัวยาสำคัญที่ต้องการ = (0.05 / 100)  100 g = 0.05 g
จากยาตั้งต้นความแรง 0.1% w/w (มีตัวยา 0.1 g ในครีม 100 g)
ดังนั้น ปริมาณครีม 0.1% ที่ต้องใช้ = (0.05 g / 0.1 g)  100 g = 50 g
และใช้ Cream base เติมจนครบ 100 g (ใช้ base 50 g)
🔍 ข้ออื่นผิดเพราะอะไร:
• ข้อ ข. 25 g: จะได้ความแรงเพียง 0.025% w/w
• ข้อ ค. 10 g: จะได้ความแรงเพียง 0.01% w/w
• ข้อ ง. 75 g: จะได้ความแรงสูงเกินไปคือ 0.075% w/w
• ข้อ จ. 5 g: จะได้ความแรงต่ำมากเพียง 0.005% w/w</t>
        </is>
      </c>
      <c r="L12" s="186" t="n"/>
      <c r="M12" s="186" t="inlineStr">
        <is>
          <t>Pharmaceutical Calculations</t>
        </is>
      </c>
      <c r="N12" s="186" t="inlineStr">
        <is>
          <t>Compounding adjustments</t>
        </is>
      </c>
      <c r="O12" s="185" t="inlineStr">
        <is>
          <t>Product</t>
        </is>
      </c>
      <c r="P12" s="186" t="inlineStr">
        <is>
          <t>[SOURCE: ข้อสอบจริง PLE CC1 (Product) ปี 2559 ข้อ 39]</t>
        </is>
      </c>
      <c r="Q12" s="185" t="inlineStr">
        <is>
          <t>ข้อสอบจริง</t>
        </is>
      </c>
      <c r="R12" s="185" t="inlineStr">
        <is>
          <t>2559</t>
        </is>
      </c>
      <c r="S12" s="185" t="n"/>
    </row>
    <row r="13" ht="24" customHeight="1" s="49">
      <c r="A13" s="185" t="n">
        <v>11</v>
      </c>
      <c r="B13" s="186" t="n"/>
      <c r="C13" s="186"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D13" s="186" t="n"/>
      <c r="E13" s="186" t="inlineStr">
        <is>
          <t>0.45 กรัม</t>
        </is>
      </c>
      <c r="F13" s="186" t="inlineStr">
        <is>
          <t>0.55 กรัม</t>
        </is>
      </c>
      <c r="G13" s="186" t="inlineStr">
        <is>
          <t>1.45 กรัม</t>
        </is>
      </c>
      <c r="H13" s="186" t="inlineStr">
        <is>
          <t>1.55 กรัม</t>
        </is>
      </c>
      <c r="I13" s="188" t="inlineStr">
        <is>
          <t>2.00 กรัม</t>
        </is>
      </c>
      <c r="J13" s="185" t="inlineStr">
        <is>
          <t>4</t>
        </is>
      </c>
      <c r="K13" s="186" t="inlineStr">
        <is>
          <t>✅ คำตอบที่ถูกต้อง: ข้อ ง. 1.55 กรัม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t>
        </is>
      </c>
      <c r="L13" s="186" t="n"/>
      <c r="M13" s="186" t="inlineStr">
        <is>
          <t>Pharmaceutical Calculations</t>
        </is>
      </c>
      <c r="N13" s="186" t="inlineStr">
        <is>
          <t>Compounding adjustments</t>
        </is>
      </c>
      <c r="O13" s="185" t="inlineStr">
        <is>
          <t>Product</t>
        </is>
      </c>
      <c r="P13" s="186" t="inlineStr">
        <is>
          <t>ข้อ 13 (ข้อสอบจริง 2559)</t>
        </is>
      </c>
      <c r="Q13" s="185" t="inlineStr">
        <is>
          <t>ข้อสอบจริง</t>
        </is>
      </c>
      <c r="R13" s="185" t="inlineStr">
        <is>
          <t>2559</t>
        </is>
      </c>
      <c r="S13" s="185" t="n"/>
    </row>
    <row r="14" ht="24" customHeight="1" s="49">
      <c r="A14" s="185" t="n">
        <v>12</v>
      </c>
      <c r="B14" s="186" t="n"/>
      <c r="C14" s="186" t="inlineStr">
        <is>
          <t>เภสัชกรต้องการเตรียมยาเหน็บทวารหนัก Bisacodyl จำนวน 1 แท่ง โดยแม่พิมพ์ยาเหน็บเมื่อหล่อด้วยเบส Cocoa butter ล้วนจะมีน้ำหนัก 2.0 g หากในสูตรตำรับกำหนดให้ใส่ตัวยาสำคัญ Bisacodyl ปริมาณ 200 mg ต่อแท่ง (กำหนดให้ค่า Displacement factor ของ Bisacodyl ใน Cocoa butter = 1.5) จะต้องใช้ปริมาณเบส Cocoa butter หนักกี่กรัมในการเตรียมยาเหน็บ 1 แท่ง</t>
        </is>
      </c>
      <c r="D14" s="186" t="n"/>
      <c r="E14" s="186" t="inlineStr">
        <is>
          <t>1.87 g</t>
        </is>
      </c>
      <c r="F14" s="186" t="inlineStr">
        <is>
          <t>1.80 g</t>
        </is>
      </c>
      <c r="G14" s="186" t="inlineStr">
        <is>
          <t>1.70 g</t>
        </is>
      </c>
      <c r="H14" s="186" t="inlineStr">
        <is>
          <t>1.90 g</t>
        </is>
      </c>
      <c r="I14" s="188" t="inlineStr">
        <is>
          <t>1.67 g</t>
        </is>
      </c>
      <c r="J14" s="185" t="inlineStr">
        <is>
          <t>1</t>
        </is>
      </c>
      <c r="K14" s="186" t="inlineStr">
        <is>
          <t>✅ คำตอบที่ถูกต้อง: ข้อ ก. 1.87 g
🎯 ทำไมข้อนี้ถึงถูก:
ขั้นตอนการคำนวณทีละสเต็ป:
1. น้ำหนักของแท่งยาเหน็บเบสล้วน (G) = 2.0 g
2. น้ำหนักของตัวยาสำคัญ Bisacodyl (W) = 200 mg = 0.20 g
3. ค่า Displacement factor (DF) = 1.5
4. น้ำหนักเบสที่ถูกตัวยาเข้าแทนที่ = 0.20 g / 1.5 = 0.133 g
5. ปริมาณเบส Cocoa butter ที่ต้องชั่งจริง = 2.0 g - 0.133 g = 1.867 g ≈ 1.87 g
🔍 ข้ออื่นผิดเพราะอะไร:
• ข้อ ข. (1.80 g): เกิดจากการคิดว่าตัวยาแทนที่เบสในอัตราส่วน 1:1 (2.0 - 0.20 = 1.80 g) โดยไม่ได้นำค่า DF 1.5 มาหาร
• ข้อ ค. (1.70 g): คำนวณหักลบตัวยาและค่าคงที่ผิดพลาด
• ข้อ ง. (1.90 g): คิดคำนวณตัวยาเพียง 100 mg
• ข้อ จ. (1.67 g): คำนวณโดยนำ DF มาคูณแทนที่จะนำมาหาร</t>
        </is>
      </c>
      <c r="L14" s="186" t="n"/>
      <c r="M14" s="186" t="inlineStr">
        <is>
          <t>Pharmaceutical Calculations</t>
        </is>
      </c>
      <c r="N14" s="186" t="inlineStr">
        <is>
          <t>Compounding adjustments</t>
        </is>
      </c>
      <c r="O14" s="185" t="inlineStr">
        <is>
          <t>Product</t>
        </is>
      </c>
      <c r="P14" s="186" t="inlineStr">
        <is>
          <t>ข้อสอบจริง Product ปี 2566 ข้อ 17</t>
        </is>
      </c>
      <c r="Q14" s="185" t="inlineStr">
        <is>
          <t>ข้อสอบจริง</t>
        </is>
      </c>
      <c r="R14" s="185" t="inlineStr">
        <is>
          <t>2566</t>
        </is>
      </c>
      <c r="S14" s="185" t="n"/>
    </row>
    <row r="15" ht="24" customHeight="1" s="49">
      <c r="A15" s="185" t="n">
        <v>13</v>
      </c>
      <c r="B15" s="186" t="n"/>
      <c r="C15" s="186" t="inlineStr">
        <is>
          <t>แพทย์สั่งจ่ายยา Potassium Chloride (KCl) ขนาด 40 mEq ต่อ 1 ช้อนโต๊ะ (1 tablespoon = 15 mL) โดยให้รับประทานวันละ 1 ครั้ง เป็นเวลา 4 วัน รวมปริมาตร 60 mL หากเภสัชกรต้องเตรียมยานี้จากผงยาบริสุทธิ์ Potassium Chloride raw material (กำหนดให้ MW ของ KCl = 74.5 g/mol, Valence = 1) จะต้องชั่งผงยา KCl ทั้งหมดกี่กรัมสำหรับเตรียมยานี้</t>
        </is>
      </c>
      <c r="D15" s="186" t="n"/>
      <c r="E15" s="186" t="inlineStr">
        <is>
          <t>11.92 g</t>
        </is>
      </c>
      <c r="F15" s="186" t="inlineStr">
        <is>
          <t>2.98 g</t>
        </is>
      </c>
      <c r="G15" s="186" t="inlineStr">
        <is>
          <t>5.96 g</t>
        </is>
      </c>
      <c r="H15" s="186" t="inlineStr">
        <is>
          <t>14.90 g</t>
        </is>
      </c>
      <c r="I15" s="186" t="inlineStr">
        <is>
          <t>7.45 g</t>
        </is>
      </c>
      <c r="J15" s="185" t="inlineStr">
        <is>
          <t>1</t>
        </is>
      </c>
      <c r="K15" s="186" t="inlineStr">
        <is>
          <t>✅ คำตอบที่ถูกต้อง: ข้อ ก. 11.92 g
🎯 ทำไมข้อนี้ถึงถูก:
ขั้นตอนการคำนวณทีละสเต็ป:
1. ยา 1 ช้อนโต๊ะ (15 mL) มี KCl 40 mEq
2. ยาน้ำปริมาตรรวม 60 mL คิดเป็นจำนวนช้อนโต๊ะ = 60 mL / 15 mL = 4 ช้อนโต๊ะ (4 doses)
3. ปริมาณ mEq รวมทั้งหมดในขวด = 40 mEq × 4 = 160 mEq
4. คำนวณน้ำหนักผงยา KCl ที่ต้องชั่ง:
น้ำหนัก (mg) = (160 mEq × 74.5) / 1 = 11,920 mg
แปลงเป็นกรัม = 11,920 / 1000 = 11.92 g
🔍 ข้ออื่นผิดเพราะอะไร:
• ข้อ ข. (2.98 g): เป็นน้ำหนักยาสำหรับ 1 ช้อนโต๊ะ (40 mEq = 2,980 mg = 2.98 g) ไม่ใช่ปริมาตรรวม 60 mL
• ข้อ ค. (5.96 g): เป็นน้ำหนักยาสำหรับ 2 ช้อนโต๊ะ (30 mL)
• ข้อ ง. (14.90 g): คำนวณปริมาณ mEq ผิดพลาด (คิดเป็น 200 mEq)
• ข้อ จ. (7.45 g): เป็นน้ำหนักยาสำหรับ 100 mEq</t>
        </is>
      </c>
      <c r="L15" s="186" t="n"/>
      <c r="M15" s="186" t="inlineStr">
        <is>
          <t>Pharmaceutical Calculations</t>
        </is>
      </c>
      <c r="N15" s="186" t="inlineStr">
        <is>
          <t>Compounding adjustments</t>
        </is>
      </c>
      <c r="O15" s="185" t="inlineStr">
        <is>
          <t>Product</t>
        </is>
      </c>
      <c r="P15" s="186" t="inlineStr">
        <is>
          <t>ข้อสอบจริง Product ปี 2566 ข้อ 37</t>
        </is>
      </c>
      <c r="Q15" s="185" t="inlineStr">
        <is>
          <t>ข้อสอบจริง</t>
        </is>
      </c>
      <c r="R15" s="185" t="inlineStr">
        <is>
          <t>2566</t>
        </is>
      </c>
      <c r="S15" s="185" t="n"/>
    </row>
    <row r="16" ht="24" customHeight="1" s="49">
      <c r="A16" s="185" t="n">
        <v>14</v>
      </c>
      <c r="B16" s="186" t="n"/>
      <c r="C16" s="186" t="inlineStr">
        <is>
          <t>ตามเภสัชตำรับ USP Monograph ในการวิเคราะห์หาปริมาณตัวยาสำคัญของ Metformin Hydrochloride Tablets (ขนาดระบุ 500 mg ต่อเม็ด) สุ่มชั่งยา 20 เม็ดได้น้ำหนักรวม 11.00 g บดละเอียด ชั่งผงยามา 110 mg ละลายและปรับปริมาตรจนได้ความเข้มข้นที่อ่านค่า Absorbance ที่ 233 nm ได้ 0.450 หากสารละลายมาตรฐานความเข้มข้น 5.0 µg/mL มีค่า Absorbance = 0.450 จงคำนวณหาปริมาณตัวยา Metformin HCl ต่อเม็ด</t>
        </is>
      </c>
      <c r="D16" s="186" t="n"/>
      <c r="E16" s="186" t="inlineStr">
        <is>
          <t>500 mg ต่อเม็ด (คิดเป็น 100% ของขนาดที่ระบุบนฉลาก)</t>
        </is>
      </c>
      <c r="F16" s="186" t="inlineStr">
        <is>
          <t>450 mg ต่อเม็ด (90%)</t>
        </is>
      </c>
      <c r="G16" s="186" t="inlineStr">
        <is>
          <t>550 mg ต่อเม็ด (110%)</t>
        </is>
      </c>
      <c r="H16" s="186" t="inlineStr">
        <is>
          <t>400 mg ต่อเม็ด (80%)</t>
        </is>
      </c>
      <c r="I16" s="186" t="inlineStr">
        <is>
          <t>480 mg ต่อเม็ด (96%)</t>
        </is>
      </c>
      <c r="J16" s="185" t="inlineStr">
        <is>
          <t>1</t>
        </is>
      </c>
      <c r="K16" s="186" t="inlineStr">
        <is>
          <t>✅ คำตอบที่ถูกต้อง: ข้อ ก. 500 mg ต่อเม็ด (คิดเป็น 100% ของขนาดที่ระบุบนฉลาก)
🎯 ทำไมข้อนี้ถึงถูก:
ขั้นตอนการคำนวณ:
1. น้ำหนักเฉลี่ยของยาเม็ด 1 เม็ด = 11.00 g / 20 = 0.550 g = 550 mg ต่อเม็ด
2. ชั่งผงยามาวิเคราะห์ 110 mg ซึ่งคิดเป็น 110 mg / 550 mg = 0.20 เม็ด (หรือ 1/5 ของเม็ดยา)
3. ค่า Absorbance ของตัวอย่างเท่ากับสารมาตรฐานพอดี (AU = AS = 0.450) แสดงว่าความเข้มข้นตัวอย่างตรงตามทฤษฎี 100%
4. ตัวยาใน 1 เม็ด = 100 mg ในผงยาที่ชั่ง × 5 = 500 mg ต่อเม็ด คิดเป็น 100% ของ Label claim พอดี
🔍 ข้ออื่นผิดเพราะอะไร:
• ข้อ ข, ค, ง, จ: เป็นค่าร้อยละที่เบี่ยงเบนจากการคำนวณ ซึ่งไม่ตรงกับสัดส่วนสัญญาณดูดกลืนแสงที่วัดได้จริง</t>
        </is>
      </c>
      <c r="L16" s="186" t="n"/>
      <c r="M16" s="186" t="inlineStr">
        <is>
          <t>Pharmaceutical Calculations</t>
        </is>
      </c>
      <c r="N16" s="186" t="inlineStr">
        <is>
          <t>Compounding adjustments</t>
        </is>
      </c>
      <c r="O16" s="185" t="inlineStr">
        <is>
          <t>Product</t>
        </is>
      </c>
      <c r="P16" s="186" t="inlineStr">
        <is>
          <t>ข้อสอบจริง Product ปี 2566 ข้อ 39</t>
        </is>
      </c>
      <c r="Q16" s="185" t="inlineStr">
        <is>
          <t>ข้อสอบจริง</t>
        </is>
      </c>
      <c r="R16" s="185" t="inlineStr">
        <is>
          <t>2566</t>
        </is>
      </c>
      <c r="S16" s="185" t="n"/>
    </row>
    <row r="17" ht="24" customHeight="1" s="49">
      <c r="A17" s="185" t="n">
        <v>15</v>
      </c>
      <c r="B17" s="186" t="n"/>
      <c r="C17" s="186" t="inlineStr">
        <is>
          <t>ในการพัฒนาสูตรตำรับยาเม็ดเคลือบฟิล์ม Risedronate sodium 35 mg (สำหรับรักษาโรคกระดูกพรุน รับประทานสัปดาห์ละ 1 ครั้ง) ข้อใดต่อไปนี้ระบุบทบาทหน้าที่ของสารช่วยในสูตรตำรับได้ ไม่ถูกต้อง?</t>
        </is>
      </c>
      <c r="D17" s="186" t="n"/>
      <c r="E17" s="186" t="inlineStr">
        <is>
          <t>Microcrystalline cellulose — สารหล่อลื่นป้องกันการติดผนังเบ้าพิมพ์ (Lubricant)</t>
        </is>
      </c>
      <c r="F17" s="186" t="inlineStr">
        <is>
          <t>Lactose monohydrate — สารเพิ่มปริมาณ (Diluent/Filler)</t>
        </is>
      </c>
      <c r="G17" s="186" t="inlineStr">
        <is>
          <t>Crospovidone — สารช่วยแตกตัวประสิทธิภาพสูง (Superdisintegrant)</t>
        </is>
      </c>
      <c r="H17" s="186" t="inlineStr">
        <is>
          <t>Hypromellose (HPMC) — สารก่อฟิล์มเคลือบยาเม็ด (Film-forming polymer)</t>
        </is>
      </c>
      <c r="I17" s="186" t="inlineStr">
        <is>
          <t>Magnesium stearate — สารช่วยหล่อลื่น (Lubricant)</t>
        </is>
      </c>
      <c r="J17" s="185" t="inlineStr">
        <is>
          <t>1</t>
        </is>
      </c>
      <c r="K17" s="186" t="inlineStr">
        <is>
          <t>✅ คำตอบที่ถูกต้อง: ข้อ ก. Microcrystalline cellulose — สารหล่อลื่นป้องกันการติดผนังเบ้าพิมพ์ (Lubricant)
🎯 ทำไมข้อนี้ถึงถูก:
ข้อ ก. ระบุหน้าที่ผิด เนื่องจาก Microcrystalline cellulose (MCC) ทำหน้าที่เป็น สารเพิ่มปริมาณ (Diluent) และสารยึดเกาะแบบแห้ง (Dry binder) ไม่ใช่สารหล่อลื่น (Lubricant)
🔍 ข้ออื่นผิดเพราะอะไร:
• ข้อ ข. Lactose: ถูกต้อง ทำหน้าที่เป็น Diluent/Filler
• ข้อ ค. Crospovidone: ถูกต้อง ทำหน้าที่เป็น Superdisintegrant
• ข้อ ง. HPMC: ถูกต้อง ทำหน้าที่เป็น Film former
• ข้อ จ. Magnesium stearate: ถูกต้อง ทำหน้าที่เป็น Lubricant</t>
        </is>
      </c>
      <c r="L17" s="186" t="n"/>
      <c r="M17" s="186" t="inlineStr">
        <is>
          <t>Pharmaceutical Calculations</t>
        </is>
      </c>
      <c r="N17" s="186" t="inlineStr">
        <is>
          <t>Compounding adjustments</t>
        </is>
      </c>
      <c r="O17" s="185" t="inlineStr">
        <is>
          <t>Product</t>
        </is>
      </c>
      <c r="P17" s="186" t="inlineStr">
        <is>
          <t>ข้อสอบจริง Product ปี 2563 ข้อ 24</t>
        </is>
      </c>
      <c r="Q17" s="185" t="inlineStr">
        <is>
          <t>ข้อสอบจริง</t>
        </is>
      </c>
      <c r="R17" s="185" t="inlineStr">
        <is>
          <t>2563</t>
        </is>
      </c>
      <c r="S17" s="185" t="n"/>
    </row>
    <row r="18" ht="24" customHeight="1" s="49">
      <c r="A18" s="185" t="n">
        <v>16</v>
      </c>
      <c r="B18" s="186" t="n"/>
      <c r="C18" s="186" t="inlineStr">
        <is>
          <t>ครีม Betamethasone valerate 0.1% w/w นำตัวอย่างครีม 1.0 g มาสกัดและวิเคราะห์หาปริมาณตัวยาสำคัญ พบว่าคิดเป็น 100.0% of Labeled Amount จงคำนวณว่าในครีม 1.0 g นี้มีปริมาณเนื้อยา Betamethasone valerate อยู่กี่มิลลิกรัม</t>
        </is>
      </c>
      <c r="D18" s="186" t="n"/>
      <c r="E18" s="186" t="inlineStr">
        <is>
          <t>1.0 mg</t>
        </is>
      </c>
      <c r="F18" s="186" t="inlineStr">
        <is>
          <t>0.1 mg</t>
        </is>
      </c>
      <c r="G18" s="186" t="inlineStr">
        <is>
          <t>10.0 mg</t>
        </is>
      </c>
      <c r="H18" s="186" t="inlineStr">
        <is>
          <t>0.01 mg</t>
        </is>
      </c>
      <c r="I18" s="186" t="inlineStr">
        <is>
          <t>100.0 mg</t>
        </is>
      </c>
      <c r="J18" s="185" t="inlineStr">
        <is>
          <t>1</t>
        </is>
      </c>
      <c r="K18" s="186" t="inlineStr">
        <is>
          <t>✅ คำตอบที่ถูกต้อง: ข้อ ก. 1.0 mg
🎯 ทำไมข้อนี้ถึงถูก:
ขั้นตอนการคำนวณ:
1. ในเนื้อครีม 100 g มีตัวยา = 0.1 g = 100 mg
2. ในเนื้อครีม 1 g จะมีตัวยา = 100 mg / 100 = 1.0 mg
3. ผลการวิเคราะห์ได้ 100% of Labeled Amount ดังนั้นจึงมีเนื้อยาจริง = 1.0 mg พอดี
🔍 ข้ออื่นผิดเพราะอะไร:
• ข้อ ข. (0.1 mg): แปลงหน่วยมิลลิกรัมผิดพลาด (ลืมแปลงจากกรัมเป็นมิลลิกรัม)
• ข้อ ค. (10.0 mg): คิดเป็นความเข้มข้น 1.0% w/w
• ข้อ ง. (0.01 mg): แปลงทศนิยมผิดพลาด
• ข้อ จ. (100.0 mg): คิดเป็นความเข้มข้น 10% w/w</t>
        </is>
      </c>
      <c r="L18" s="186" t="n"/>
      <c r="M18" s="186" t="inlineStr">
        <is>
          <t>Pharmaceutical Calculations</t>
        </is>
      </c>
      <c r="N18" s="186" t="inlineStr">
        <is>
          <t>Compounding adjustments</t>
        </is>
      </c>
      <c r="O18" s="185" t="inlineStr">
        <is>
          <t>Product</t>
        </is>
      </c>
      <c r="P18" s="186" t="inlineStr">
        <is>
          <t>ข้อสอบจริง Product ปี 2563 ข้อ 41</t>
        </is>
      </c>
      <c r="Q18" s="185" t="inlineStr">
        <is>
          <t>ข้อสอบจริง</t>
        </is>
      </c>
      <c r="R18" s="185" t="inlineStr">
        <is>
          <t>2563</t>
        </is>
      </c>
      <c r="S18" s="185" t="n"/>
    </row>
    <row r="19" ht="24" customHeight="1" s="49">
      <c r="A19" s="185" t="n">
        <v>17</v>
      </c>
      <c r="B19" s="186" t="n"/>
      <c r="C19" s="186" t="inlineStr">
        <is>
          <t>ยาน้ำแขวนตะกอน Naproxen Oral Suspension มีความแรงระบุ 'Each teaspoon (5 mL) contains 125 mg of naproxen' หากแพทย์สั่งจ่ายยาในขนาด 250 mg วันละ 2 ครั้ง เป็นเวลา 7 วัน ผู้ป่วยจะต้องได้รับยาน้ำนี้ปริมาตรรวมทั้งหมดกี่มิลลิลิตรสำหรับครบระยะเวลาการรักษา</t>
        </is>
      </c>
      <c r="D19" s="186" t="n"/>
      <c r="E19" s="186" t="inlineStr">
        <is>
          <t>140 mL</t>
        </is>
      </c>
      <c r="F19" s="186" t="inlineStr">
        <is>
          <t>70 mL</t>
        </is>
      </c>
      <c r="G19" s="186" t="inlineStr">
        <is>
          <t>100 mL</t>
        </is>
      </c>
      <c r="H19" s="186" t="inlineStr">
        <is>
          <t>280 mL</t>
        </is>
      </c>
      <c r="I19" s="186" t="inlineStr">
        <is>
          <t>50 mL</t>
        </is>
      </c>
      <c r="J19" s="185" t="n">
        <v>2</v>
      </c>
      <c r="K19" s="186" t="inlineStr">
        <is>
          <t>✅ คำตอบที่ถูกต้อง: ข้อ ข. 10 mL
🎯 ทำไมข้อนี้ถึงถูก:
การคำนวณขนาดยาและการบริหารยา:
ยาน้ำแขวนตะกอน Naproxen ความเข้มข้น 2.5% w/v หมายถึง มีตัวยา Naproxen 2.5 g ในปริมาตรยา 100 mL
แปลงหน่วย: 2.5 g = 2,500 mg ใน 100 mL -&gt; ยามีความเข้มข้นเท่ากับ 25 mg ต่อ 1 mL
แพทย์สั่งจ่ายขนาด 250 mg ต่อมื้อ
ดังนั้น ปริมาตรยาที่ต้องตวงรับประทาน = 250 mg / (25 mg/mL) = 10 mL (หรือเทียบเท่า 2 ช้อนชา)
🔍 ข้ออื่นผิดเพราะอะไร:
• ข้อ ก. 5 mL: จะได้รับยาเพียง 125 mg (ขนาดยาต่ำเกินไปครึ่งหนึ่ง)
• ข้อ ค. 15 mL: จะได้รับยาสูงถึง 375 mg
• ข้อ ง. 20 mL: จะได้รับยาสูงถึง 500 mg
• ข้อ จ. 2.5 mL: จะได้รับยาเพียง 62.5 mg</t>
        </is>
      </c>
      <c r="L19" s="186" t="n"/>
      <c r="M19" s="186" t="inlineStr">
        <is>
          <t>Pharmaceutical Calculations</t>
        </is>
      </c>
      <c r="N19" s="186" t="inlineStr">
        <is>
          <t>Compounding adjustments</t>
        </is>
      </c>
      <c r="O19" s="185" t="inlineStr">
        <is>
          <t>Product</t>
        </is>
      </c>
      <c r="P19" s="186" t="inlineStr">
        <is>
          <t>[SOURCE: ข้อสอบจริง PLE CC1 (Product) ปี 2564 ข้อ 109]</t>
        </is>
      </c>
      <c r="Q19" s="185" t="inlineStr">
        <is>
          <t>ข้อสอบจริง</t>
        </is>
      </c>
      <c r="R19" s="185" t="inlineStr">
        <is>
          <t>2564</t>
        </is>
      </c>
      <c r="S19" s="185" t="n"/>
    </row>
    <row r="20" ht="24" customHeight="1" s="49">
      <c r="A20" s="185" t="n">
        <v>18</v>
      </c>
      <c r="B20" s="186" t="n"/>
      <c r="C20" s="186" t="inlineStr">
        <is>
          <t>แพทย์สั่งจ่ายยาฉีดข้อเข่า Triamcinolone acetonide injectable suspension (40 mg/mL) สำหรับฉีดเข้าในข้อ (Intra-articular injection) การควบคุมคุณภาพทางกายภาพที่สำคัญที่สุดสำหรับยานี้คือข้อใด?</t>
        </is>
      </c>
      <c r="D20" s="186" t="n"/>
      <c r="E20" s="186" t="inlineStr">
        <is>
          <t>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t>
        </is>
      </c>
      <c r="F20" s="186" t="inlineStr">
        <is>
          <t>การทำให้ตัวยาละลายจนใสสนิทปราศจากอนุภาคแขวนตะกอน</t>
        </is>
      </c>
      <c r="G20" s="186" t="inlineStr">
        <is>
          <t>การเติมสารลดแรงตึงผิวในปริมาณสูงมากเพื่อป้องกันการตกตะกอน</t>
        </is>
      </c>
      <c r="H20" s="186" t="inlineStr">
        <is>
          <t>การใช้น้ำมันแร่ (Mineral oil) เป็นกระสายยาสำหรับฉีดเข้าข้อ</t>
        </is>
      </c>
      <c r="I20" s="186" t="inlineStr">
        <is>
          <t>การปรับค่า pH ให้เป็นกรดจัดเพื่อเร่งการแตกตัว</t>
        </is>
      </c>
      <c r="J20" s="185" t="inlineStr">
        <is>
          <t>1</t>
        </is>
      </c>
      <c r="K20" s="186" t="inlineStr">
        <is>
          <t>✅ คำตอบที่ถูกต้อง: ข้อ ก. 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
🎯 ทำไมข้อนี้ถึงถูก:
ข้อ ก. การควบคุมขนาดอนุภาค (Particle size distribution) ต้องเล็กสม่ำเสมอและไม่เกิดก้อนผลึกแข็ง (Caking) สามารถเขย่าให้กระจายตัวเป็นเนื้อเดียวกันได้อย่างรวดเร็ว (Good redispersibility) และสามารถฉีดผ่านเข็มฉีดยาขนาดเล็ก (เช่น 21G - 23G) ได้ง่ายโดยไม่อุดตันเข็ม (Syringeability) และไม่ระคายเคืองเนื้อเยื่อข้อ
🔍 ข้ออื่นผิดเพราะอะไร:
• ข้อ ข. เป็นยาแขวนตะกอน (Suspension) ไม่ใช่สารละลายใส
• ข้อ ค. การใส่สารลดแรงตึงผิวมากเกินไปจะระคายเคืองข้อและเกิดฟอง
• ข้อ ง. ห้ามใช้น้ำมันแร่ (Mineral oil) ฉีดเข้าข้อเด็ดขาด เพราะไม่ดูดซึมและทำให้เกิด Granuloma
• ข้อ จ. ค่า pH ต้องใกล้เคียงกับของเหลวในข้อ (pH 6.5 - 7.5)</t>
        </is>
      </c>
      <c r="L20" s="186" t="n"/>
      <c r="M20" s="186" t="inlineStr">
        <is>
          <t>Pharmaceutical Calculations</t>
        </is>
      </c>
      <c r="N20" s="186" t="inlineStr">
        <is>
          <t>Compounding adjustments</t>
        </is>
      </c>
      <c r="O20" s="185" t="inlineStr">
        <is>
          <t>Product</t>
        </is>
      </c>
      <c r="P20" s="186" t="inlineStr">
        <is>
          <t>ข้อสอบจริง Product ปี 2563 ข้อ 58</t>
        </is>
      </c>
      <c r="Q20" s="185" t="inlineStr">
        <is>
          <t>ข้อสอบจริง</t>
        </is>
      </c>
      <c r="R20" s="185" t="inlineStr">
        <is>
          <t>2563</t>
        </is>
      </c>
      <c r="S20" s="185" t="n"/>
    </row>
    <row r="21" ht="24" customHeight="1" s="49">
      <c r="A21" s="185" t="n">
        <v>19</v>
      </c>
      <c r="B21" s="186" t="n"/>
      <c r="C21" s="186" t="inlineStr">
        <is>
          <t>ข้อใดต่อไปนี้กล่าวได้ ถูกต้อง เกี่ยวกับมาตรฐานข้อกำหนดของน้ำกลั่นสำหรับยาฉีดชนิดปราศจากเชื้อ (Sterile Water for Injection: SWFI ตามเกณฑ์ USP)?</t>
        </is>
      </c>
      <c r="D21" s="186" t="n"/>
      <c r="E21" s="186" t="inlineStr">
        <is>
          <t>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t>
        </is>
      </c>
      <c r="F21" s="186" t="inlineStr">
        <is>
          <t>สามารถนำมาฉีดเข้าสู่หลอดเลือดดำของผู้ป่วยได้โดยตรงในปริมาณมากโดยไม่ต้องผสมตัวยา</t>
        </is>
      </c>
      <c r="G21" s="186" t="inlineStr">
        <is>
          <t>เป็นน้ำที่อนุญาตให้เติมสารกันเสียกลุ่ม Parabens หรือ Benzyl alcohol ได้</t>
        </is>
      </c>
      <c r="H21" s="186" t="inlineStr">
        <is>
          <t>เป็นน้ำที่ไม่ต้องผ่านการทดสอบสารก่อไข้และเอนโดท็อกซินของแบคทีเรีย</t>
        </is>
      </c>
      <c r="I21" s="186" t="inlineStr">
        <is>
          <t>สามารถบรรจุในขวดขนาดใหญ่ 5 - 10 ลิตรสำหรับใช้ผสมยาในโรงพยาบาลได้</t>
        </is>
      </c>
      <c r="J21" s="185" t="inlineStr">
        <is>
          <t>1</t>
        </is>
      </c>
      <c r="K21" s="186" t="inlineStr">
        <is>
          <t>✅ คำตอบที่ถูกต้อง: ข้อ ก. 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
🎯 ทำไมข้อนี้ถึงถูก:
ข้อ ก. ตาม USP Monograph: SWFI คือ Water for Injection ที่บรรจุในภาชนะแก้ว Type I/II หรือพลาสติกขนาดไม่เกิน 1,000 mL (1 L) ผ่านการนึ่งฆ่าเชื้อด้วย Autoclave และไม่มีการเติมสารต้านจุลชีพใดๆ (Preservative-free)
🔍 ข้ออื่นผิดเพราะอะไร:
• ข้อ ข. (ฉีด IV โดยตรง): ห้ามฉีด SWFI เพียวๆ เข้าหลอดเลือดดำเด็ดขาด! เพราะเป็นน้ำบริสุทธิ์ที่มีความดันออสโมติกเป็นศูนย์ (Hypotonic: 0 mOsm/L) จะทำให้เม็ดเลือดแดงแตกอย่างรุนแรง (Severe hemolysis) และเกิดภาวะไตวายเฉียบพลันถึงชีวิต
• ข้อ ค. (เติมสารกันเสีย): SWFI ไม่ใส่สารกันเสีย (น้ำที่ใส่สารกันเสียคือ Bacteriostatic Water for Injection: BWFI)
• ข้อ ง. (ไม่ต้องตรวจ Pyrogen): SWFI ต้องผ่านการตรวจ Bacterial Endotoxins (&lt; 0.25 EU/mL) เสมอ
• ข้อ จ. (บรรจุ 5-10 L): กำหนดขนาดบรรจุสูงสุดไม่เกิน 1 L</t>
        </is>
      </c>
      <c r="L21" s="186" t="n"/>
      <c r="M21" s="186" t="inlineStr">
        <is>
          <t>Pharmaceutical Calculations</t>
        </is>
      </c>
      <c r="N21" s="186" t="inlineStr">
        <is>
          <t>Compounding adjustments</t>
        </is>
      </c>
      <c r="O21" s="185" t="inlineStr">
        <is>
          <t>Product</t>
        </is>
      </c>
      <c r="P21" s="186" t="inlineStr">
        <is>
          <t>ข้อสอบจริง Product ปี 2563 ข้อ 61</t>
        </is>
      </c>
      <c r="Q21" s="185" t="inlineStr">
        <is>
          <t>ข้อสอบจริง</t>
        </is>
      </c>
      <c r="R21" s="185" t="inlineStr">
        <is>
          <t>2563</t>
        </is>
      </c>
      <c r="S21" s="185" t="n"/>
    </row>
    <row r="22" ht="24" customHeight="1" s="49">
      <c r="A22" s="185" t="n">
        <v>20</v>
      </c>
      <c r="B22" s="186" t="n"/>
      <c r="C22" s="186" t="inlineStr">
        <is>
          <t>จากสูตรตำรับยาหยอดตาปริมาตร 100 mL ประกอบด้วย: สาร A ปริมาณ 0.05 g (E-value = 0.20), สาร B ปริมาณ 0.10 g (E-value = 0.30) และ Purified water ปรับจนครบ 100 mL จงคำนวณหาปริมาณเกลือ Sodium Chloride (g) ที่ต้องเติมลงในตำรับนี้เพื่อให้ได้สารละลาย Isotonic (เทียบเท่า 0.9% NaCl)</t>
        </is>
      </c>
      <c r="D22" s="186" t="n"/>
      <c r="E22" s="186" t="inlineStr">
        <is>
          <t>0.86 g</t>
        </is>
      </c>
      <c r="F22" s="186" t="inlineStr">
        <is>
          <t>0.90 g</t>
        </is>
      </c>
      <c r="G22" s="186" t="inlineStr">
        <is>
          <t>0.80 g</t>
        </is>
      </c>
      <c r="H22" s="186" t="inlineStr">
        <is>
          <t>0.04 g</t>
        </is>
      </c>
      <c r="I22" s="186" t="inlineStr">
        <is>
          <t>0.75 g</t>
        </is>
      </c>
      <c r="J22" s="185" t="inlineStr">
        <is>
          <t>1</t>
        </is>
      </c>
      <c r="K22" s="186" t="inlineStr">
        <is>
          <t>✅ คำตอบที่ถูกต้อง: ข้อ ก. 0.86 g
🎯 ทำไมข้อนี้ถึงถูก:
ขั้นตอนการคำนวณ:
1. ปริมาณ NaCl รวมที่ต้องการใน 100 mL = 100 × 0.009 = 0.90 g
2. ความเทียบเท่า NaCl จากสาร A = 0.05 g × 0.20 = 0.010 g
3. ความเทียบเท่า NaCl จากสาร B = 0.10 g × 0.30 = 0.030 g
4. ความเทียบเท่า NaCl รวมจากตัวยา (A + B) = 0.010 + 0.030 = 0.040 g
5. ปริมาณ NaCl ที่ต้องเติมเพิ่ม = 0.90 g - 0.040 g = 0.86 g
🔍 ข้ออื่นผิดเพราะอะไร:
• ข้อ ข. (0.90 g): ลืมหักค่า E-value ของตัวยาออก
• ข้อ ค. (0.80 g): คำนวณหักตัวยาเกินไปเป็น 0.10 g
• ข้อ ง. (0.04 g): คือปริมาณความเทียบเท่า NaCl ของตัวยา ไม่ใช่ปริมาณ NaCl ที่ต้องเติม
• ข้อ จ. (0.75 g): คำนวณตัวเลขผิดพลาด</t>
        </is>
      </c>
      <c r="L22" s="186" t="n"/>
      <c r="M22" s="186" t="inlineStr">
        <is>
          <t>Pharmaceutical Calculations</t>
        </is>
      </c>
      <c r="N22" s="186" t="inlineStr">
        <is>
          <t>Compounding adjustments</t>
        </is>
      </c>
      <c r="O22" s="185" t="inlineStr">
        <is>
          <t>Product</t>
        </is>
      </c>
      <c r="P22" s="186" t="inlineStr">
        <is>
          <t>ข้อสอบจริง Product ปี 2563 ข้อ 62</t>
        </is>
      </c>
      <c r="Q22" s="185" t="inlineStr">
        <is>
          <t>ข้อสอบจริง</t>
        </is>
      </c>
      <c r="R22" s="185" t="inlineStr">
        <is>
          <t>2563</t>
        </is>
      </c>
      <c r="S22" s="185" t="n"/>
    </row>
    <row r="23" ht="24" customHeight="1" s="49">
      <c r="A23" s="185" t="n">
        <v>21</v>
      </c>
      <c r="B23" s="186" t="n"/>
      <c r="C23" s="186" t="inlineStr">
        <is>
          <t>จงคำนวณหาปริมาณเบสยาเหน็บ Cocoa butter ที่ต้องใช้ในการเตรียมยาเหน็บทวารหนักจำนวน 1 แท่ง โดยกำหนดให้: เบ้าพิมพ์ยาเหน็บ 1 ช่องเมื่อหล่อด้วย Cocoa butter ล้วนหนัก 2.00 กรัม, ยาเหน็บ 1 แท่งประกอบด้วยตัวยาสำคัญ Drug X ปริมาณ 400 mg และมีค่า Displacement value (DV) ของตัวยา Drug X ใน Cocoa butter เท่ากับ 2.0?</t>
        </is>
      </c>
      <c r="D23" s="186" t="n"/>
      <c r="E23" s="186" t="inlineStr">
        <is>
          <t>1.80 กรัม</t>
        </is>
      </c>
      <c r="F23" s="186" t="inlineStr">
        <is>
          <t>1.60 กรัม</t>
        </is>
      </c>
      <c r="G23" s="186" t="inlineStr">
        <is>
          <t>1.40 กรัม</t>
        </is>
      </c>
      <c r="H23" s="186" t="inlineStr">
        <is>
          <t>1.20 กรัม</t>
        </is>
      </c>
      <c r="I23" s="186" t="inlineStr">
        <is>
          <t>2.00 กรัม</t>
        </is>
      </c>
      <c r="J23" s="185" t="inlineStr">
        <is>
          <t>1</t>
        </is>
      </c>
      <c r="K23" s="186" t="inlineStr">
        <is>
          <t>✅ คำตอบที่ถูกต้อง: ข้อ ก. 1.80 กรัม
🎯 ทำไมข้อนี้ถึงถูก:
ข้อ ก. คำนวณทีละขั้นตอนดังนี้:
1. น้ำหนักตัวยาสำคัญ Drug X = 400 mg = 0.40 กรัม
2. ค่า DV = 2.0 (หมายความว่าตัวยา 2.0 กรัม แทนที่เบสได้ 1.0 กรัม)
3. น้ำหนัก Cocoa butter ที่ถูกตัวยา 0.40 g แทนที่ = 0.40 g / 2.0 = 0.20 กรัม
4. น้ำหนักเบ้าพิมพ์เปล่า = 2.00 กรัม
5. ปริมาณ Cocoa butter ที่ต้องชั่งใช้จริงต่อ 1 แท่ง = 2.00 g - 0.20 g = 1.80 กรัม
🔍 ข้ออื่นผิดเพราะอะไร:
• ข้อ ข. (1.60 g): คิดเสมือนว่าตัวยา 0.40 g เข้าแทนที่เบสไป 0.40 g เต็ม (ไม่ได้หารด้วย DV 2.0)
• ข้อ ค. (1.40 g): เกิดจากความผิดพลาดในการคำนวณสัดส่วน
• ข้อ ง. (1.20 g): เกิดจากความผิดพลาดในการคำนวณ
• ข้อ จ. (2.00 g): ไม่ได้หักปริมาตรที่ตัวยาเข้าไปแทนที่ ทำให้ยาเหน็บล้นเบ้า</t>
        </is>
      </c>
      <c r="L23" s="186" t="n"/>
      <c r="M23" s="186" t="inlineStr">
        <is>
          <t>Pharmaceutical Calculations</t>
        </is>
      </c>
      <c r="N23" s="186" t="inlineStr">
        <is>
          <t>Compounding adjustments</t>
        </is>
      </c>
      <c r="O23" s="185" t="inlineStr">
        <is>
          <t>Product</t>
        </is>
      </c>
      <c r="P23" s="186" t="inlineStr">
        <is>
          <t>ข้อสอบจริง Product ปี 2559 ข้อ 16</t>
        </is>
      </c>
      <c r="Q23" s="185" t="inlineStr">
        <is>
          <t>ข้อสอบจริง</t>
        </is>
      </c>
      <c r="R23" s="185" t="inlineStr">
        <is>
          <t>2559</t>
        </is>
      </c>
      <c r="S23" s="185" t="n"/>
    </row>
    <row r="24" ht="24" customHeight="1" s="49">
      <c r="A24" s="185" t="n">
        <v>22</v>
      </c>
      <c r="B24" s="186" t="n"/>
      <c r="C24" s="186" t="inlineStr">
        <is>
          <t>แพทย์สั่งจ่ายสารละลาย Potassium chloride (KCl) ให้แก่ผู้ป่วยทางหลอดเลือดดำในขนาด 60 mEq ต่อวัน หากในคลังยามีสารละลาย Potassium Chloride Injection เข้มข้น 74.5 g/L (กำหนดให้ Molecular Weight ของ KCl = 74.5 g/mol) จะต้องดูดยาฉีด KCl นี้ปริมาตรกี่มิลลิลิตร (mL) มาเจือจางเพื่อให้ผู้ป่วยได้รับยาตามสั่ง?</t>
        </is>
      </c>
      <c r="D24" s="186" t="n"/>
      <c r="E24" s="186" t="inlineStr">
        <is>
          <t>60 มิลลิลิตร</t>
        </is>
      </c>
      <c r="F24" s="186" t="inlineStr">
        <is>
          <t>30 มิลลิลิตร</t>
        </is>
      </c>
      <c r="G24" s="186" t="inlineStr">
        <is>
          <t>45 มิลลิลิตร</t>
        </is>
      </c>
      <c r="H24" s="186" t="inlineStr">
        <is>
          <t>80 มิลลิลิตร</t>
        </is>
      </c>
      <c r="I24" s="186" t="inlineStr">
        <is>
          <t>120 มิลลิลิตร</t>
        </is>
      </c>
      <c r="J24" s="185" t="inlineStr">
        <is>
          <t>1</t>
        </is>
      </c>
      <c r="K24" s="186" t="inlineStr">
        <is>
          <t>✅ คำตอบที่ถูกต้อง: ข้อ ก. 60 มิลลิลิตร
🎯 ทำไมข้อนี้ถึงถูก:
ข้อ ก. คำนวณทีละขั้นตอนดังนี้:
1. สารละลาย KCl เข้มข้น 74.5 g/L = 74.5 g / 1,000 mL = 74.5 mg/mL
2. KCl แตกตัวให้ K+ และ Cl- (Valence = 1, MW = 74.5 g/mol)
3. ความเข้มข้นของ KCl ในหน่วย mEq/mL = (74.5 mg/mL x 1) / 74.5 = 1 mEq/mL
4. แพทย์ต้องการขนาด 60 mEq
5. ปริมาตรยาฉีด KCl ที่ต้องดูดใช้ = 60 mEq / 1 mEq/mL = 60 mL
🔍 ข้ออื่นผิดเพราะอะไร:
• ข้อ ข, ค, ง, จ. คำนวณความเข้มข้น mEq หรือสัดส่วนเจือจางผิดพลาด</t>
        </is>
      </c>
      <c r="L24" s="186" t="n"/>
      <c r="M24" s="186" t="inlineStr">
        <is>
          <t>Pharmaceutical Calculations</t>
        </is>
      </c>
      <c r="N24" s="186" t="inlineStr">
        <is>
          <t>Compounding adjustments</t>
        </is>
      </c>
      <c r="O24" s="185" t="inlineStr">
        <is>
          <t>Product</t>
        </is>
      </c>
      <c r="P24" s="186" t="inlineStr">
        <is>
          <t>ข้อสอบจริง Product ปี 2559 ข้อ 17</t>
        </is>
      </c>
      <c r="Q24" s="185" t="inlineStr">
        <is>
          <t>ข้อสอบจริง</t>
        </is>
      </c>
      <c r="R24" s="185" t="inlineStr">
        <is>
          <t>2559</t>
        </is>
      </c>
      <c r="S24" s="185" t="n"/>
    </row>
    <row r="25" ht="24" customHeight="1" s="49">
      <c r="A25" s="185" t="n">
        <v>23</v>
      </c>
      <c r="B25" s="186" t="n"/>
      <c r="C25" s="186" t="inlineStr">
        <is>
          <t>จงคำนวณหาปริมาณเบสยาเหน็บ Cocoa butter ที่ต้องใช้ในการเตรียมยาเหน็บทวารหนักจำนวน 1 แท่ง โดยกำหนดให้: เบ้าพิมพ์ 1 ช่องหล่อด้วย Cocoa butter ล้วนหนัก 2.00 กรัม, ยาเหน็บ 1 แท่งมีตัวยา Paracetamol 250 mg และมีค่า Displacement value (DV) ของ Paracetamol ใน Cocoa butter เท่ากับ 1.5?</t>
        </is>
      </c>
      <c r="D25" s="186" t="n"/>
      <c r="E25" s="186" t="inlineStr">
        <is>
          <t>1.83 กรัม</t>
        </is>
      </c>
      <c r="F25" s="186" t="inlineStr">
        <is>
          <t>1.75 กรัม</t>
        </is>
      </c>
      <c r="G25" s="186" t="inlineStr">
        <is>
          <t>1.67 กรัม</t>
        </is>
      </c>
      <c r="H25" s="186" t="inlineStr">
        <is>
          <t>1.50 กรัม</t>
        </is>
      </c>
      <c r="I25" s="186" t="inlineStr">
        <is>
          <t>1.90 กรัม</t>
        </is>
      </c>
      <c r="J25" s="185" t="inlineStr">
        <is>
          <t>1</t>
        </is>
      </c>
      <c r="K25" s="186" t="inlineStr">
        <is>
          <t>✅ คำตอบที่ถูกต้อง: ข้อ ก. 1.83 กรัม
🎯 ทำไมข้อนี้ถึงถูก:
ข้อ ก. คำนวณทีละขั้นตอนดังนี้:
1. น้ำหนัก Paracetamol = 250 mg = 0.250 กรัม
2. ค่า DV = 1.5
3. น้ำหนักเบสที่ถูกแทนที่ = 0.250 g / 1.5 = 0.167 กรัม
4. น้ำหนัก Cocoa butter ที่ต้องใช้จริงต่อ 1 แท่ง = 2.00 g - 0.167 g = 1.833 g ≈ 1.83 กรัม
🔍 ข้ออื่นผิดเพราะอะไร:
• ข้อ ข. (1.75 g): คิดเสมือนว่า Paracetamol 0.25 g แทนที่เบสไป 0.25 g ตรงๆ (DV = 1.0)
• ข้อ ค, ง, จ. เกิดจากการคำนวณตัวเลขทางคณิตศาสตร์ผิดพลาด</t>
        </is>
      </c>
      <c r="L25" s="186" t="n"/>
      <c r="M25" s="186" t="inlineStr">
        <is>
          <t>Pharmaceutical Calculations</t>
        </is>
      </c>
      <c r="N25" s="186" t="inlineStr">
        <is>
          <t>Compounding adjustments</t>
        </is>
      </c>
      <c r="O25" s="185" t="inlineStr">
        <is>
          <t>Product</t>
        </is>
      </c>
      <c r="P25" s="186" t="inlineStr">
        <is>
          <t>ข้อสอบจริง Product ปี 2559 ข้อ 13</t>
        </is>
      </c>
      <c r="Q25" s="185" t="inlineStr">
        <is>
          <t>ข้อสอบจริง</t>
        </is>
      </c>
      <c r="R25" s="185" t="inlineStr">
        <is>
          <t>2559</t>
        </is>
      </c>
      <c r="S25" s="185" t="n"/>
    </row>
    <row r="26" ht="24" customHeight="1" s="49">
      <c r="A26" s="185" t="n">
        <v>24</v>
      </c>
      <c r="B26" s="186"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t>
        </is>
      </c>
      <c r="C26" s="186" t="inlineStr">
        <is>
          <t>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D26" s="186" t="n"/>
      <c r="E26" s="186" t="inlineStr">
        <is>
          <t>955 mg</t>
        </is>
      </c>
      <c r="F26" s="186" t="inlineStr">
        <is>
          <t>1029 mg</t>
        </is>
      </c>
      <c r="G26" s="186" t="inlineStr">
        <is>
          <t>1194 mg</t>
        </is>
      </c>
      <c r="H26" s="186" t="inlineStr">
        <is>
          <t>1507 mg</t>
        </is>
      </c>
      <c r="I26" s="186" t="inlineStr">
        <is>
          <t>1885 mg</t>
        </is>
      </c>
      <c r="J26" s="185" t="inlineStr">
        <is>
          <t>5</t>
        </is>
      </c>
      <c r="K26" s="186" t="inlineStr">
        <is>
          <t>✅ คำตอบที่ถูกต้อง: ข้อ จ. 1885 mg
🎯 ทำไมข้อนี้ถึงถูก:
🔍 ข้ออื่นผิดเพราะอะไร:
🔍 ข้ออื่นผิดเพราะอะไร:
• ข้อ ก. (955 mg): ไม่ตรงกับหลักการหรือข้อบ่งใช้ที่ถูกต้องตามโจทย์กำหนด
• ข้อ ข. (1029 mg): ไม่ตรงกับหลักการหรือข้อบ่งใช้ที่ถูกต้องตามโจทย์กำหนด
• ข้อ ค. (1194 mg): ไม่ตรงกับหลักการหรือข้อบ่งใช้ที่ถูกต้องตามโจทย์กำหนด
• ข้อ ง. (1507 mg): ไม่ตรงกับหลักการหรือข้อบ่งใช้ที่ถูกต้องตามโจทย์กำหนด</t>
        </is>
      </c>
      <c r="L26" s="186" t="n"/>
      <c r="M26" s="186" t="inlineStr">
        <is>
          <t>Pharmaceutical Calculations</t>
        </is>
      </c>
      <c r="N26" s="186" t="inlineStr">
        <is>
          <t>Compounding adjustments</t>
        </is>
      </c>
      <c r="O26" s="185" t="inlineStr">
        <is>
          <t>Product</t>
        </is>
      </c>
      <c r="P26" s="186" t="inlineStr">
        <is>
          <t>[SOURCE: Pharma Plus เล่มม่วง 2 - ข้อสอบย้อนหลังปี 2558 วันที่ 1 ข้อ 65]</t>
        </is>
      </c>
      <c r="Q26" s="185" t="inlineStr">
        <is>
          <t>ข้อสอบจริง</t>
        </is>
      </c>
      <c r="R26" s="185" t="inlineStr">
        <is>
          <t>2558</t>
        </is>
      </c>
      <c r="S26" s="185" t="n"/>
    </row>
    <row r="27" ht="24" customHeight="1" s="49">
      <c r="A27" s="185" t="n">
        <v>25</v>
      </c>
      <c r="B27" s="186" t="inlineStr">
        <is>
          <t>[กรณีศึกษา 2 (ต่อเนื่อง)]
จากนั้น 2 สัปดาห์ เป็นไข้อีก แม่พาลูกไปโรงพยาบาล แพทย์ จึงจ่าย oseltamivir extemporaneous 6 mg/ml Rx. Oseltamivir 30 mg BID 5 วัน</t>
        </is>
      </c>
      <c r="C27" s="186" t="inlineStr">
        <is>
          <t>คำถาม: โรงพยาบาลมี oseltamivir 75 mg tablet ดังนั้นต้องใช้กี่เม็ด</t>
        </is>
      </c>
      <c r="D27" s="186" t="n"/>
      <c r="E27" s="186" t="inlineStr">
        <is>
          <t>2</t>
        </is>
      </c>
      <c r="F27" s="186" t="inlineStr">
        <is>
          <t>3</t>
        </is>
      </c>
      <c r="G27" s="186" t="inlineStr">
        <is>
          <t>4</t>
        </is>
      </c>
      <c r="H27" s="186" t="inlineStr">
        <is>
          <t>5</t>
        </is>
      </c>
      <c r="I27" s="186" t="inlineStr">
        <is>
          <t>6</t>
        </is>
      </c>
      <c r="J27" s="185" t="inlineStr">
        <is>
          <t>3</t>
        </is>
      </c>
      <c r="K27" s="186" t="inlineStr">
        <is>
          <t>✅ คำตอบที่ถูกต้อง: ข้อ ค. 4
🎯 ทำไมข้อนี้ถึงถูก:
🔍 ข้ออื่นผิดเพราะอะไร:
🔍 ข้ออื่นผิดเพราะอะไร:
• ข้อ ก. (2): ไม่ตรงกับหลักการหรือข้อบ่งใช้ที่ถูกต้องตามโจทย์กำหนด
• ข้อ ข. (3): ไม่ตรงกับหลักการหรือข้อบ่งใช้ที่ถูกต้องตามโจทย์กำหนด
• ข้อ ง. (5): ไม่ตรงกับหลักการหรือข้อบ่งใช้ที่ถูกต้องตามโจทย์กำหนด
• ข้อ จ. (6): ไม่ตรงกับหลักการหรือข้อบ่งใช้ที่ถูกต้องตามโจทย์กำหนด</t>
        </is>
      </c>
      <c r="L27" s="186" t="n"/>
      <c r="M27" s="186" t="inlineStr">
        <is>
          <t>Pharmaceutical Calculations</t>
        </is>
      </c>
      <c r="N27" s="186" t="inlineStr">
        <is>
          <t>Compounding adjustments</t>
        </is>
      </c>
      <c r="O27" s="185" t="inlineStr">
        <is>
          <t>Product</t>
        </is>
      </c>
      <c r="P27" s="186" t="inlineStr">
        <is>
          <t>[SOURCE: Pharma Plus เล่มม่วง 2 - ข้อสอบย้อนหลังปี 2558 วันที่ 2 ข้อ 12]</t>
        </is>
      </c>
      <c r="Q27" s="185" t="inlineStr">
        <is>
          <t>ข้อสอบจริง</t>
        </is>
      </c>
      <c r="R27" s="185" t="inlineStr">
        <is>
          <t>2558</t>
        </is>
      </c>
      <c r="S27" s="185" t="n"/>
    </row>
    <row r="28" ht="24" customHeight="1" s="49">
      <c r="A28" s="185" t="n">
        <v>26</v>
      </c>
      <c r="B28" s="186" t="inlineStr">
        <is>
          <t>[]
Rx. Fluconazole 0.1 g/supp
PEG base qs ......
กำหนด DV. fluconazole = 1, blank weight of PEG = 2.5 g, ความหนาแน่นของ PEG = 1.2 เท่าของ theobroma oil</t>
        </is>
      </c>
      <c r="C28" s="186" t="inlineStr">
        <is>
          <t>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D28" s="186" t="n"/>
      <c r="E28" s="186" t="inlineStr">
        <is>
          <t>2.30 g</t>
        </is>
      </c>
      <c r="F28" s="186" t="inlineStr">
        <is>
          <t>2.38 g</t>
        </is>
      </c>
      <c r="G28" s="186" t="inlineStr">
        <is>
          <t>1.20 g</t>
        </is>
      </c>
      <c r="H28" s="186" t="inlineStr">
        <is>
          <t>2.60 g</t>
        </is>
      </c>
      <c r="I28" s="186" t="inlineStr">
        <is>
          <t>2.70 g</t>
        </is>
      </c>
      <c r="J28" s="185" t="inlineStr">
        <is>
          <t>2</t>
        </is>
      </c>
      <c r="K28" s="186" t="inlineStr">
        <is>
          <t>✅ คำตอบที่ถูกต้อง: ข้อ ข. 2.38 g
🎯 ทำไมข้อนี้ถึงถูก:
🔍 ข้ออื่นผิดเพราะอะไร:
🔍 ข้ออื่นผิดเพราะอะไร:
• ข้อ ก. (2.30 g): ไม่ตรงกับหลักการหรือข้อบ่งใช้ที่ถูกต้องตามโจทย์กำหนด
• ข้อ ค. (1.20 g): ไม่ตรงกับหลักการหรือข้อบ่งใช้ที่ถูกต้องตามโจทย์กำหนด
• ข้อ ง. (2.60 g): ไม่ตรงกับหลักการหรือข้อบ่งใช้ที่ถูกต้องตามโจทย์กำหนด
• ข้อ จ. (2.70 g): ไม่ตรงกับหลักการหรือข้อบ่งใช้ที่ถูกต้องตามโจทย์กำหนด</t>
        </is>
      </c>
      <c r="L28" s="186" t="n"/>
      <c r="M28" s="186" t="inlineStr">
        <is>
          <t>Pharmaceutical Calculations</t>
        </is>
      </c>
      <c r="N28" s="186" t="inlineStr">
        <is>
          <t>Compounding adjustments</t>
        </is>
      </c>
      <c r="O28" s="185" t="inlineStr">
        <is>
          <t>Product</t>
        </is>
      </c>
      <c r="P28" s="186" t="inlineStr">
        <is>
          <t>[SOURCE: Pharma Plus เล่มม่วง 2 - ข้อสอบย้อนหลังปี 2558 วันที่ 2 ข้อ 36]</t>
        </is>
      </c>
      <c r="Q28" s="185" t="inlineStr">
        <is>
          <t>ข้อสอบจริง</t>
        </is>
      </c>
      <c r="R28" s="185" t="inlineStr">
        <is>
          <t>2558</t>
        </is>
      </c>
      <c r="S28" s="185" t="n"/>
    </row>
    <row r="29" ht="24" customHeight="1" s="49">
      <c r="A29" s="185" t="n">
        <v>27</v>
      </c>
      <c r="B29" s="186" t="n"/>
      <c r="C29" s="186"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D29" s="186" t="n"/>
      <c r="E29" s="186" t="inlineStr">
        <is>
          <t>7 เม็ด</t>
        </is>
      </c>
      <c r="F29" s="186" t="inlineStr">
        <is>
          <t>8 เม็ด</t>
        </is>
      </c>
      <c r="G29" s="186" t="inlineStr">
        <is>
          <t>9 เม็ด</t>
        </is>
      </c>
      <c r="H29" s="186" t="inlineStr">
        <is>
          <t>10 เม็ด</t>
        </is>
      </c>
      <c r="I29" s="186" t="inlineStr">
        <is>
          <t>11 เม็ด</t>
        </is>
      </c>
      <c r="J29" s="185" t="inlineStr">
        <is>
          <t>3</t>
        </is>
      </c>
      <c r="K29" s="186" t="inlineStr">
        <is>
          <t>✅ คำตอบที่ถูกต้อง: ข้อ ค. 9 เม็ด
🎯 ทำไมข้อนี้ถึงถูก: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L29" s="186" t="n"/>
      <c r="M29" s="186" t="inlineStr">
        <is>
          <t>Pharmaceutical Calculations</t>
        </is>
      </c>
      <c r="N29" s="186" t="inlineStr">
        <is>
          <t>Compounding adjustments</t>
        </is>
      </c>
      <c r="O29" s="185" t="inlineStr">
        <is>
          <t>Product</t>
        </is>
      </c>
      <c r="P29" s="186" t="inlineStr">
        <is>
          <t>[SOURCE: Pharma Plus เล่มม่วง 2 - ข้อสอบย้อนหลัง PLE-CC1 ปี 2564 วันที่ 1 ข้อ 79]</t>
        </is>
      </c>
      <c r="Q29" s="185" t="inlineStr">
        <is>
          <t>ข้อสอบจริง</t>
        </is>
      </c>
      <c r="R29" s="185" t="inlineStr">
        <is>
          <t>2564</t>
        </is>
      </c>
      <c r="S29" s="185" t="n"/>
    </row>
    <row r="30" ht="24" customHeight="1" s="49">
      <c r="A30" s="185" t="n">
        <v>28</v>
      </c>
      <c r="B30" s="186" t="n"/>
      <c r="C30" s="186"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D30" s="186" t="n"/>
      <c r="E30" s="186" t="inlineStr">
        <is>
          <t>1 tab</t>
        </is>
      </c>
      <c r="F30" s="186" t="inlineStr">
        <is>
          <t>2 tab</t>
        </is>
      </c>
      <c r="G30" s="186" t="inlineStr">
        <is>
          <t>3 tab</t>
        </is>
      </c>
      <c r="H30" s="186" t="inlineStr">
        <is>
          <t>4 tab</t>
        </is>
      </c>
      <c r="I30" s="186" t="inlineStr">
        <is>
          <t>5 tab</t>
        </is>
      </c>
      <c r="J30" s="185" t="inlineStr">
        <is>
          <t>4</t>
        </is>
      </c>
      <c r="K30" s="186" t="inlineStr">
        <is>
          <t>✅ คำตอบที่ถูกต้อง: ข้อ ง. 4 tab
🎯 ทำไมข้อนี้ถึงถูก: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L30" s="186" t="n"/>
      <c r="M30" s="186" t="inlineStr">
        <is>
          <t>Pharmaceutical Calculations</t>
        </is>
      </c>
      <c r="N30" s="186" t="inlineStr">
        <is>
          <t>Compounding adjustments</t>
        </is>
      </c>
      <c r="O30" s="185" t="inlineStr">
        <is>
          <t>Product</t>
        </is>
      </c>
      <c r="P30" s="186" t="inlineStr">
        <is>
          <t>[SOURCE: Pharma Plus เล่มม่วง 2 - ข้อสอบย้อนหลัง PLE-CC1 ปี 2564 วันที่ 1 ข้อ 100]</t>
        </is>
      </c>
      <c r="Q30" s="185" t="inlineStr">
        <is>
          <t>ข้อสอบจริง</t>
        </is>
      </c>
      <c r="R30" s="185" t="inlineStr">
        <is>
          <t>2564</t>
        </is>
      </c>
      <c r="S30" s="185" t="n"/>
    </row>
    <row r="31" ht="24" customHeight="1" s="49">
      <c r="A31" s="185" t="n">
        <v>29</v>
      </c>
      <c r="B31" s="186" t="inlineStr">
        <is>
          <t>[การเตรียมยา Atenolol Oral Liquid]
เภสัชกรต้องเตรียมยาน้ำแขวนตะกอน Atenolol 0.2% w/v ปริมาตร 50 ml จากยาเม็ด Atenolol ขนาด 25 mg ต่อเม็ด</t>
        </is>
      </c>
      <c r="C31" s="186" t="inlineStr">
        <is>
          <t>คำถาม: เตรียม atenolol 0.2% 50 ml ต้องใช้ atenolol (25 mg/tab) กี่เม็ด</t>
        </is>
      </c>
      <c r="D31" s="186" t="n"/>
      <c r="E31" s="186" t="inlineStr">
        <is>
          <t>2</t>
        </is>
      </c>
      <c r="F31" s="186" t="inlineStr">
        <is>
          <t>3</t>
        </is>
      </c>
      <c r="G31" s="186" t="inlineStr">
        <is>
          <t>4</t>
        </is>
      </c>
      <c r="H31" s="186" t="inlineStr">
        <is>
          <t>5</t>
        </is>
      </c>
      <c r="I31" s="186" t="inlineStr">
        <is>
          <t>6</t>
        </is>
      </c>
      <c r="J31" s="185" t="inlineStr">
        <is>
          <t>3</t>
        </is>
      </c>
      <c r="K31" s="186"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L31" s="186" t="n"/>
      <c r="M31" s="186" t="inlineStr">
        <is>
          <t>Pharmaceutical Calculations</t>
        </is>
      </c>
      <c r="N31" s="186" t="inlineStr">
        <is>
          <t>Compounding adjustments</t>
        </is>
      </c>
      <c r="O31" s="185" t="inlineStr">
        <is>
          <t>Product</t>
        </is>
      </c>
      <c r="P31" s="186" t="inlineStr">
        <is>
          <t>[SOURCE: Pharma Plus เล่มม่วง 2 - ข้อสอบย้อนหลัง PLE-CC1 ปี 2564 วันที่ 2 ข้อ 3]</t>
        </is>
      </c>
      <c r="Q31" s="185" t="inlineStr">
        <is>
          <t>ข้อสอบจริง</t>
        </is>
      </c>
      <c r="R31" s="185" t="inlineStr">
        <is>
          <t>2564</t>
        </is>
      </c>
      <c r="S31" s="185" t="n"/>
    </row>
    <row r="32" ht="24" customHeight="1" s="49">
      <c r="A32" s="185" t="n">
        <v>30</v>
      </c>
      <c r="B32" s="186" t="n"/>
      <c r="C32" s="186" t="inlineStr">
        <is>
          <t>หากน้ำหนักเม็ดยา favipiravir ทั้งเม็ด เท่ากับ 1,000 mg การทดสอบในหัวข้อ uniformity ต้องทดสอบอย่างไร โดยพิจารณาข้อความต่อไปนี้: A. การทดสอบในหัวข้อ uniformity of weight ต้องมี average weight ไม่เกิน +/- 5% B. การทดสอบในหัวข้อ uniformity of dosage units ต้องทำ content uniformity C. การทดสอบในหัวข้อ uniformity of dosage units ต้องทำ weight variation</t>
        </is>
      </c>
      <c r="D32" s="186" t="n"/>
      <c r="E32" s="186" t="inlineStr">
        <is>
          <t>ทดสอบเฉพาะข้อ A</t>
        </is>
      </c>
      <c r="F32" s="186" t="inlineStr">
        <is>
          <t>ทดสอบเฉพาะข้อ B</t>
        </is>
      </c>
      <c r="G32" s="186" t="inlineStr">
        <is>
          <t>ทดสอบข้อ A และ B</t>
        </is>
      </c>
      <c r="H32" s="186" t="inlineStr">
        <is>
          <t>ทดสอบข้อ A และ C</t>
        </is>
      </c>
      <c r="I32" s="186" t="inlineStr">
        <is>
          <t>ทดสอบข้อ B และ C</t>
        </is>
      </c>
      <c r="J32" s="185" t="inlineStr">
        <is>
          <t>3</t>
        </is>
      </c>
      <c r="K32" s="186" t="inlineStr">
        <is>
          <t>✅ คำตอบที่ถูกต้อง: ข้อ ค. ทดสอบข้อ A และ B
🎯 ทำไมข้อนี้ถึงถูก:
🎯 ทำไมข้อนี้ถึงถูก: ยาเม็ดที่มีน้ำหนักเฉลี่ยมากกว่า 250 mg เกณฑ์ Uniformity of weight กำหนดให้เบี่ยงเบนได้ไม่เกิน +/- 5% (ข้อ A ถูก) และตัวยาสำคัญมี 200 mg ในเม็ดหนัก 1,000 mg คิดเป็น 20% ซึ่งต่ำกว่า 25% จึงต้องทดสอบ Content uniformity ตาม USP &lt;905&gt; (ข้อ B ถูก)
🔍 ข้ออื่นผิดเพราะอะไร:
• ข้อ ก.: ขาดข้อ B ซึ่งจำเป็นต้องทดสอบ Content uniformity ตามข้อกำหนดของเภสัชตำรับ
• ข้อ ข.: ขาดข้อ A ซึ่งเป็นเกณฑ์การควบคุมน้ำหนักยาเม็ดมาตรฐาน
• ข้อ ง.: ข้อ C ผิด เนื่องจากไม่สามารถใช้วิธี Weight variation ได้เมื่อสัดส่วนตัวยาสำคัญต่ำกว่า 25% ของน้ำหนักเม็ด
• ข้อ จ.: รวมข้อ C ซึ่งเป็นวิธีการทดสอบที่ไม่ถูกต้องตามเกณฑ์ของเภสัชตำรับ</t>
        </is>
      </c>
      <c r="L32" s="186" t="n"/>
      <c r="M32" s="186" t="inlineStr">
        <is>
          <t>Pharmaceutical Calculations</t>
        </is>
      </c>
      <c r="N32" s="186" t="inlineStr">
        <is>
          <t>Uniformity of Dosage Units</t>
        </is>
      </c>
      <c r="O32" s="185" t="inlineStr">
        <is>
          <t>Product</t>
        </is>
      </c>
      <c r="P32" s="186" t="inlineStr">
        <is>
          <t>[SOURCE: Mock Pharmtutor 2024 Set 2 ข้อ 92] MCQ ธ.ค. 66</t>
        </is>
      </c>
      <c r="Q32" s="185" t="inlineStr">
        <is>
          <t>ข้อสอบจำลอง</t>
        </is>
      </c>
      <c r="R32" s="185" t="inlineStr">
        <is>
          <t>Mock Pharmtutor 2024</t>
        </is>
      </c>
      <c r="S32" s="185" t="n"/>
    </row>
    <row r="33" ht="24" customHeight="1" s="49">
      <c r="A33" s="185" t="n">
        <v>31</v>
      </c>
      <c r="B33" s="186" t="n"/>
      <c r="C33" s="186" t="inlineStr">
        <is>
          <t>ตำรับ Aluminum hydroxide (AH) gel ปริมาตร 100 mL มีปริมาณเทียบเท่ากับ Aluminum oxide อยู่ 4 g หากต้องการเตรียมตำรับ AH gel ปริมาตร 500 mL โดยใช้วัตถุดิบ Aluminum hydroxide compressed gel (AHC compressed gel) ที่มี Aluminum oxide อยู่ 10% w/w จะต้องใช้วัตถุดิบ AHC compressed gel ปริมาณกี่กรัม</t>
        </is>
      </c>
      <c r="D33" s="186" t="n"/>
      <c r="E33" s="186" t="inlineStr">
        <is>
          <t>20 g</t>
        </is>
      </c>
      <c r="F33" s="186" t="inlineStr">
        <is>
          <t>200 g</t>
        </is>
      </c>
      <c r="G33" s="186" t="inlineStr">
        <is>
          <t>40 g</t>
        </is>
      </c>
      <c r="H33" s="186" t="inlineStr">
        <is>
          <t>400 g</t>
        </is>
      </c>
      <c r="I33" s="186" t="inlineStr">
        <is>
          <t>100 g</t>
        </is>
      </c>
      <c r="J33" s="185" t="inlineStr">
        <is>
          <t>2</t>
        </is>
      </c>
      <c r="K33" s="186" t="inlineStr">
        <is>
          <t>✅ คำตอบที่ถูกต้อง: ข้อ ข. 200 g
🎯 ทำไมข้อนี้ถึงถูก:
🎯 ทำไมข้อนี้ถึงถูก: ตำรับ 500 mL ต้องการ Aluminum oxide ปริมาณ (4 หาร 100) คูณ 500 เท่ากับ 20 g และวัตถุดิบเจลเข้มข้น 10% w/w จึงต้องใช้เจล 20 หาร 0.10 เท่ากับ 200 g
🔍 ข้ออื่นผิดเพราะอะไร:
• ข้อ ก.: 20 g เป็นเพียงน้ำหนักของเนื้อสารบริสุทธิ์ Aluminum oxide ที่ต้องการ ไม่ใช่น้ำหนักของ compressed gel 10% w/w
• ข้อ ค.: 40 g เกิดจากการคำนวณสัดส่วนผิดพลาดด้วยการคูณ 2
• ข้อ ง.: 400 g คิดคำนวณจากความเข้มข้นเจล 5% w/w ซึ่งมากกว่าปริมาณที่ถูกต้อง 2 เท่า
• ข้อ จ.: 100 g ให้ปริมาณ Aluminum oxide เพียง 10 g ซึ่งไม่เพียงพอต่อสูตรตำรับ 500 mL</t>
        </is>
      </c>
      <c r="L33" s="186" t="inlineStr">
        <is>
          <t>cc1_product/image10.png</t>
        </is>
      </c>
      <c r="M33" s="186" t="inlineStr">
        <is>
          <t>Pharmaceutical Calculations</t>
        </is>
      </c>
      <c r="N33" s="186" t="inlineStr">
        <is>
          <t>Dilution, Concentration &amp; Alligation</t>
        </is>
      </c>
      <c r="O33" s="185" t="inlineStr">
        <is>
          <t>Product</t>
        </is>
      </c>
      <c r="P33" s="186" t="inlineStr">
        <is>
          <t>[SOURCE: ข้อสอบจริง PLE CC1 (Product) ปี 2567 ข้อ 12] [HAS_IMAGE: image10.png]</t>
        </is>
      </c>
      <c r="Q33" s="185" t="inlineStr">
        <is>
          <t>ข้อสอบจริง</t>
        </is>
      </c>
      <c r="R33" s="185" t="inlineStr">
        <is>
          <t>2567</t>
        </is>
      </c>
      <c r="S33" s="185" t="n"/>
    </row>
    <row r="34" ht="24" customHeight="1" s="49">
      <c r="A34" s="185" t="n">
        <v>32</v>
      </c>
      <c r="B34" s="186" t="n"/>
      <c r="C34" s="186" t="inlineStr">
        <is>
          <t>ในการตรวจวิเคราะห์หาปริมาณตัวยาสำคัญ (% assay) ของยาเม็ด Paracetamol 500 mg โดยนำยาเม็ดบดละเอียด 20 เม็ดมาชั่งน้ำหนักและสกัดวิเคราะห์ด้วยวิธีทางสเปกโทรโฟโตเมตรี พบว่ามีปริมาณตัวยาจริงเฉลี่ย 525 mg ต่อเม็ด จงคำนวณหาร้อยละของปริมาณตัวยาเทียบกับปริมาณที่ระบุบนฉลาก (% of label claim)</t>
        </is>
      </c>
      <c r="D34" s="186" t="n"/>
      <c r="E34" s="186" t="inlineStr">
        <is>
          <t>95.0%</t>
        </is>
      </c>
      <c r="F34" s="186" t="inlineStr">
        <is>
          <t>98.5%</t>
        </is>
      </c>
      <c r="G34" s="186" t="inlineStr">
        <is>
          <t>100.0%</t>
        </is>
      </c>
      <c r="H34" s="186" t="inlineStr">
        <is>
          <t>102.5%</t>
        </is>
      </c>
      <c r="I34" s="186" t="inlineStr">
        <is>
          <t>105.0%</t>
        </is>
      </c>
      <c r="J34" s="185" t="inlineStr">
        <is>
          <t>5</t>
        </is>
      </c>
      <c r="K34" s="186" t="inlineStr">
        <is>
          <t>✅ คำตอบที่ถูกต้อง: ข้อ จ. 105.0%
🎯 ทำไมข้อนี้ถึงถูก:
🎯 ทำไมข้อนี้ถึงถูก: การคำนวณร้อยละของปริมาณตัวยาสำคัญเทียบกับฉลาก (% label claim) คำนวณจากสูตร: % assay = (ปริมาณตัวยาสำคัญที่วิเคราะห์ได้จริงต่อเม็ด หารด้วย ปริมาณตัวยาที่ระบุบนฉลาก) คูณ 100 แทนค่าได้ (525 mg หาร 500 mg) คูณ 100 เท่ากับ 105.0%
🔍 ข้ออื่นผิดเพราะอะไร:
• ข้อ ก.: 95.0% เป็นค่าที่คำนวณได้หากตัวยาที่วิเคราะห์ได้มีเพียง 475 mg ต่อเม็ด
• ข้อ ข.: 98.5% เป็นค่าที่คำนวณได้หากตัวยาที่วิเคราะห์ได้มีเพียง 492.5 mg ต่อเม็ด
• ข้อ ค.: 100.0% เป็นค่าที่ได้หากปริมาณตัวยาตรงตามฉลากพอดีคือ 500 mg ต่อเม็ด
• ข้อ ง.: 102.5% เป็นค่าที่คำนวณได้หากตัวยาที่วิเคราะห์ได้มีเพียง 512.5 mg ต่อเม็ด</t>
        </is>
      </c>
      <c r="L34" s="186" t="n"/>
      <c r="M34" s="186" t="inlineStr">
        <is>
          <t>Pharmaceutical Calculations</t>
        </is>
      </c>
      <c r="N34" s="186" t="inlineStr">
        <is>
          <t>Assay &amp; Concentration</t>
        </is>
      </c>
      <c r="O34" s="185" t="inlineStr">
        <is>
          <t>Product</t>
        </is>
      </c>
      <c r="P34" s="186" t="inlineStr">
        <is>
          <t>[SOURCE: ข้อสอบจริง PLE CC1 (Product) ปี 2566 Day 1 ข้อ 30] [RECONSTRUCTED: ปรับแต่งและเติมเต็มบริบทโจทย์เพื่อความสมบูรณ์]</t>
        </is>
      </c>
      <c r="Q34" s="185" t="inlineStr">
        <is>
          <t>ข้อสอบจริง</t>
        </is>
      </c>
      <c r="R34" s="185" t="inlineStr">
        <is>
          <t>2566</t>
        </is>
      </c>
      <c r="S34" s="185" t="n"/>
    </row>
    <row r="35" ht="24" customHeight="1" s="49">
      <c r="A35" s="185" t="n">
        <v>33</v>
      </c>
      <c r="B35" s="186" t="inlineStr">
        <is>
          <t>ในการเตรียมยาเหน็บทวารหนัก Bisacodyl ขนาด 10 mg จำนวน 10 แท่ง โดยใช้แม่พิมพ์ยาเหน็บขนาด 2.0 กรัม หากตัวยา Bisacodyl มีค่า Displacement factor (Dv) เท่ากับ 0.2</t>
        </is>
      </c>
      <c r="C35" s="186" t="inlineStr">
        <is>
          <t>เภสัชกรจะต้องชั่งน้ำหนักยาพื้น (Suppository base) ปริมาณกี่กรัม</t>
        </is>
      </c>
      <c r="D35" s="186" t="n"/>
      <c r="E35" s="186" t="inlineStr">
        <is>
          <t>2.0 g</t>
        </is>
      </c>
      <c r="F35" s="186" t="inlineStr">
        <is>
          <t>5.5 g</t>
        </is>
      </c>
      <c r="G35" s="186" t="inlineStr">
        <is>
          <t>6.5 g</t>
        </is>
      </c>
      <c r="H35" s="186" t="inlineStr">
        <is>
          <t>15.0 g</t>
        </is>
      </c>
      <c r="I35" s="186" t="inlineStr">
        <is>
          <t>19.5 g</t>
        </is>
      </c>
      <c r="J35" s="185" t="inlineStr">
        <is>
          <t>5</t>
        </is>
      </c>
      <c r="K35" s="186" t="inlineStr">
        <is>
          <t>✅ คำตอบที่ถูกต้อง: ข้อ จ. 19.5 g
🎯 ทำไมข้อนี้ถึงถูก:
🎯 ทำไมข้อนี้ถึงถูก: การคำนวณแทนที่น้ำหนักยาพื้นของยาเหน็บใช้สูตร: น้ำหนักยาพื้นที่ต้องใช้ต่อแท่ง = น้ำหนักยาพื้นเปล่า ลบด้วย (ขนาดยาต่อแท่ง หารด้วย Displacement value) โดยขนาดยา 10 mg = 0.01 g น้ำหนักยาพื้นแทนที่ = 0.01 g หารด้วย 0.2 = 0.05 g ดังนั้นน้ำหนักยาพื้นต่อแท่ง = 2.0 g ลบ 0.05 g = 1.95 g สำหรับการผลิต 10 แท่ง ต้องใช้น้ำหนักยาพื้นรวมทั้งสิ้น = 1.95 g คูณ 10 = 19.5 g
🔍 ข้ออื่นผิดเพราะอะไร:
• ข้อ ก.: 2.0 g เป็นเพียงน้ำหนักของยาพื้นเปล่าสำหรับยาเหน็บ 1 แท่ง
• ข้อ ข.: 5.5 g เกิดจากการนำตัวเลขไปคำนวณผิดขั้นตอนทางคณิตศาสตร์
• ข้อ ค.: 6.5 g เป็นค่าที่เกิดจากการตั้งสัดส่วนผิด
• ข้อ ง.: 15.0 g เป็นตัวเลขลวงที่ไม่สอดคล้องกับ Displacement factor ของสูตรตำรับ</t>
        </is>
      </c>
      <c r="L35" s="186" t="n"/>
      <c r="M35" s="186" t="inlineStr">
        <is>
          <t>Pharmaceutical Calculations</t>
        </is>
      </c>
      <c r="N35" s="186" t="inlineStr">
        <is>
          <t>Compounding adjustments</t>
        </is>
      </c>
      <c r="O35" s="185" t="inlineStr">
        <is>
          <t>Product</t>
        </is>
      </c>
      <c r="P35" s="186" t="inlineStr">
        <is>
          <t>[SOURCE: ข้อสอบจริง PLE CC1 (Product) ปี 2566 Day 2 ข้อ 47]</t>
        </is>
      </c>
      <c r="Q35" s="185" t="inlineStr">
        <is>
          <t>ข้อสอบจริง</t>
        </is>
      </c>
      <c r="R35" s="185" t="inlineStr">
        <is>
          <t>2566</t>
        </is>
      </c>
      <c r="S35" s="185" t="n"/>
    </row>
    <row r="36" ht="24" customHeight="1" s="49">
      <c r="A36" s="185" t="n">
        <v>34</v>
      </c>
      <c r="B36" s="186" t="n"/>
      <c r="C36" s="186" t="inlineStr">
        <is>
          <t>ในการสุ่มตัวอย่างยาเม็ดที่มีน้ำหนักเฉลี่ย 50 mg ต่อเม็ด เพื่อเตรียมตัวอย่างวิเคราะห์รวม 6.5 กรัมตามมาตรฐานเภสัชตำรับ จะต้องใช้ยาเม็ดจำนวนกี่เม็ด</t>
        </is>
      </c>
      <c r="D36" s="186" t="n"/>
      <c r="E36" s="186" t="inlineStr">
        <is>
          <t>50 เม็ด</t>
        </is>
      </c>
      <c r="F36" s="186" t="inlineStr">
        <is>
          <t>65 เม็ด</t>
        </is>
      </c>
      <c r="G36" s="186" t="inlineStr">
        <is>
          <t>100 เม็ด</t>
        </is>
      </c>
      <c r="H36" s="186" t="inlineStr">
        <is>
          <t>130 เม็ด</t>
        </is>
      </c>
      <c r="I36" s="186" t="inlineStr">
        <is>
          <t>200 เม็ด</t>
        </is>
      </c>
      <c r="J36" s="185" t="inlineStr">
        <is>
          <t>4</t>
        </is>
      </c>
      <c r="K36" s="186" t="inlineStr">
        <is>
          <t>✅ คำตอบที่ถูกต้อง: ข้อ ง. 130 เม็ด
🎯 ทำไมข้อนี้ถึงถูก:
🎯 ทำไมข้อนี้ถึงถูก: การคำนวณจำนวนเม็ดยาที่ต้องใช้ทำได้โดยนำน้ำหนักตัวอย่างรวมที่ต้องการ หารด้วยน้ำหนักของเม็ดยาแต่ละเม็ด: น้ำหนักรวม 6.5 g เท่ากับ 6,500 mg น้ำหนักยาเม็ดละ 50 mg ดังนั้นต้องใช้ยาเม็ดจำนวน = 6,500 mg หารด้วย 50 mg ต่อเม็ด เท่ากับ 130 เม็ด
🔍 ข้ออื่นผิดเพราะอะไร:
• ข้อ ก.: 50 เม็ด จะได้น้ำหนักเพียง 50 คูณ 50 mg เท่ากับ 2.5 g
• ข้อ ข.: 65 เม็ด จะได้น้ำหนักเพียง 65 คูณ 50 mg เท่ากับ 3.25 g
• ข้อ ค.: 100 เม็ด จะได้น้ำหนัก 100 คูณ 50 mg เท่ากับ 5.0 g
• ข้อ จ.: 200 เม็ด จะได้น้ำหนัก 200 คูณ 50 mg เท่ากับ 10.0 g ซึ่งเกินปริมาณตัวอย่างที่กำหนด</t>
        </is>
      </c>
      <c r="L36" s="186" t="n"/>
      <c r="M36" s="186" t="inlineStr">
        <is>
          <t>Pharmaceutical Calculations</t>
        </is>
      </c>
      <c r="N36" s="186" t="inlineStr">
        <is>
          <t>Compounding adjustments</t>
        </is>
      </c>
      <c r="O36" s="185" t="inlineStr">
        <is>
          <t>Product</t>
        </is>
      </c>
      <c r="P36" s="186" t="inlineStr">
        <is>
          <t>[SOURCE: ข้อสอบจริง PLE CC1 (Product) ปี 2566 Day 2 ข้อ 52]</t>
        </is>
      </c>
      <c r="Q36" s="185" t="inlineStr">
        <is>
          <t>ข้อสอบจริง</t>
        </is>
      </c>
      <c r="R36" s="185" t="inlineStr">
        <is>
          <t>2566</t>
        </is>
      </c>
      <c r="S36" s="185" t="n"/>
    </row>
    <row r="37">
      <c r="A37" s="185" t="n">
        <v>35</v>
      </c>
      <c r="B37" s="186" t="n"/>
      <c r="C37" s="186" t="inlineStr">
        <is>
          <t>ยาเม็ด Domperidone ขนาด 10 mg และยาแคปซูล Omeprazole ขนาด 25 mg (ชนิดเม็ดเคลือบทนกรดบรรจุในแคปซูล) ตามเภสัชตำรับ USP &lt;905&gt; Uniformity of Dosage Units ควรเลือกใช้วิธีใดในการทดสอบความสม่ำเสมอของหน่วยยาตามลำดับ</t>
        </is>
      </c>
      <c r="D37" s="186" t="n"/>
      <c r="E37" s="186" t="inlineStr">
        <is>
          <t>Weight variation สำหรับ Domperidone และ Weight variation สำหรับ Omeprazole</t>
        </is>
      </c>
      <c r="F37" s="186" t="inlineStr">
        <is>
          <t>Content uniformity สำหรับ Domperidone และ Content uniformity สำหรับ Omeprazole</t>
        </is>
      </c>
      <c r="G37" s="186" t="inlineStr">
        <is>
          <t>Content uniformity สำหรับ Domperidone และ Weight variation สำหรับ Omeprazole</t>
        </is>
      </c>
      <c r="H37" s="186" t="inlineStr">
        <is>
          <t>Weight variation สำหรับ Domperidone และ Content uniformity สำหรับ Omeprazole</t>
        </is>
      </c>
      <c r="I37" s="186" t="inlineStr">
        <is>
          <t>Disintegration test สำหรับ Domperidone และ Dissolution test สำหรับ Omeprazole</t>
        </is>
      </c>
      <c r="J37" s="185" t="inlineStr">
        <is>
          <t>2</t>
        </is>
      </c>
      <c r="K37" s="186" t="inlineStr">
        <is>
          <t>✅ คำตอบที่ถูกต้อง: ข้อ ข. Content uniformity สำหรับ Domperidone และ Content uniformity สำหรับ Omeprazole
🎯 ทำไมข้อนี้ถึงถูก:
🎯 ทำไมข้อนี้ถึงถูก: ตามเภสัชตำรับ USP &lt;905&gt; Uniformity of Dosage Units กำหนดว่าการจะเลือกใช้วิธี Weight variation ได้ ตัวยาสำคัญต้องมีขนาดตั้งแต่ 25 mg ขึ้นไป และต้องมีสัดส่วนคิดเป็นไม่น้อยกว่า 25% ต่อน้ำหนักรวมของหน่วยยา สำหรับ Domperidone 10 mg มีขนาดยาน้อยกว่า 25 mg จึงต้องใช้วิธี Content uniformity ส่วน Omeprazole 25 mg แม้ตัวยาจะเท่ากับ 25 mg แต่ตัวยาถูกเตรียมในรูป enteric-coated pellets บรรจุแคปซูล ซึ่งสัดส่วนตัวยาสำคัญเทียบกับน้ำหนักผงยารวมในแคปซูลมีค่าน้อยกว่า 25% w/w จึงต้องใช้วิธี Content uniformity เช่นเดียวกัน
🔍 ข้ออื่นผิดเพราะอะไร:
• ข้อ ก.: Weight variation ไม่สามารถใช้ได้กับ Domperidone 10 mg เนื่องจากขนาดยาน้อยกว่า 25 mg
• ข้อ ค.: Weight variation ไม่สามารถใช้กับ Omeprazole 25 mg capsules ได้ เนื่องจากสัดส่วนของตัวยาน้อยกว่า 25% ของน้ำหนักรวม
• ข้อ ง.: ผิดทั้งการใช้ Weight variation กับ Domperidone ซึ่งขนาดยาต่ำกว่าเกณฑ์ 25 mg
• ข้อ จ.: Disintegration และ Dissolution เป็นการทดสอบคุณสมบัติการแตกตัวและการละลาย ไม่ใช่การทดสอบความสม่ำเสมอของหน่วยยาตาม USP &lt;905&gt;</t>
        </is>
      </c>
      <c r="L37" s="186" t="n"/>
      <c r="M37" s="186" t="inlineStr">
        <is>
          <t>Pharmaceutical Calculations</t>
        </is>
      </c>
      <c r="N37" s="186" t="inlineStr">
        <is>
          <t>Uniformity of Dosage Units</t>
        </is>
      </c>
      <c r="O37" s="185" t="inlineStr">
        <is>
          <t>Product</t>
        </is>
      </c>
      <c r="P37" s="186" t="inlineStr">
        <is>
          <t>[SOURCE: ข้อสอบจริง PLE CC1 (Product) ปี 2566 Day 2 ข้อ 71] [RECONSTRUCTED: ปรับแต่งและเติมเต็มบริบทโจทย์เพื่อความสมบูรณ์]</t>
        </is>
      </c>
      <c r="Q37" s="185" t="inlineStr">
        <is>
          <t>ข้อสอบจริง</t>
        </is>
      </c>
      <c r="R37" s="185" t="inlineStr">
        <is>
          <t>2566</t>
        </is>
      </c>
      <c r="S37" s="185" t="n"/>
    </row>
    <row r="38">
      <c r="A38" s="185" t="n">
        <v>36</v>
      </c>
      <c r="B38" s="186" t="n"/>
      <c r="C38" s="186" t="inlineStr">
        <is>
          <t>แพทย์สั่งจ่าย Potassium chloride (KCl) Oral Solution ความเข้มข้น 40 mEq ต่อ 1 ช้อนโต๊ะ (15 mL) ปริมาตรรวม 60 mL เภสัชกรจะต้องชั่งผงเกลือ KCl ปริมาณกี่กรัมเพื่อนำมาเตรียมตำรับดังกล่าว (กำหนดให้ Molecular Weight ของ KCl = 74.5 g/mol)</t>
        </is>
      </c>
      <c r="D38" s="186" t="n"/>
      <c r="E38" s="186" t="inlineStr">
        <is>
          <t>1.2 g</t>
        </is>
      </c>
      <c r="F38" s="186" t="inlineStr">
        <is>
          <t>3.0 g</t>
        </is>
      </c>
      <c r="G38" s="186" t="inlineStr">
        <is>
          <t>6.0 g</t>
        </is>
      </c>
      <c r="H38" s="186" t="inlineStr">
        <is>
          <t>11.9 g (ประมาณ 12 g)</t>
        </is>
      </c>
      <c r="I38" s="186" t="inlineStr">
        <is>
          <t>23.8 g (ประมาณ 24 g)</t>
        </is>
      </c>
      <c r="J38" s="185" t="inlineStr">
        <is>
          <t>4</t>
        </is>
      </c>
      <c r="K38" s="186" t="inlineStr">
        <is>
          <t>✅ คำตอบที่ถูกต้อง: ข้อ ง. 11.9 g (ประมาณ 12 g)
🎯 ทำไมข้อนี้ถึงถูก:
🎯 ทำไมข้อนี้ถึงถูก: การคำนวณหาปริมาณผงเกลือ KCl มีขั้นตอนดังนี้: ปริมาตรรวม 60 mL คิดเป็น 60 หาร 15 = 4 ช้อนโต๊ะ ดังนั้นต้องการ KCl ทั้งสิ้น = 4 คูณ 40 mEq = 160 mEq เนื่องจาก KCl แตกตัวให้ K+ และ Cl- ซึ่งมี valence = 1 ทำให้ 1 mEq = 1 mmol ดังนั้น 160 mEq = 160 mmol น้ำหนัก KCl ที่ต้องใช้ = 160 mmol คูณ 74.5 mg/mmol = 11,920 mg หรือประมาณ 11.9 - 12 กรัม
🔍 ข้ออื่นผิดเพราะอะไร:
• ข้อ ก.: 1.2 g เกิดจากความผิดพลาดในการเลื่อนตำแหน่งทศนิยม (หาร 10)
• ข้อ ข.: 3.0 g เป็นปริมาณ KCl สำหรับเพียง 1 ช้อนโต๊ะ (40 mEq)
• ข้อ ค.: 6.0 g เป็นปริมาณ KCl สำหรับ 2 ช้อนโต๊ะ (80 mEq)
• ข้อ จ.: 23.8 g เป็นค่าที่คำนวณหากคิดปริมาตรเป็นสองเท่า</t>
        </is>
      </c>
      <c r="L38" s="186" t="n"/>
      <c r="M38" s="186" t="inlineStr">
        <is>
          <t>Pharmaceutical Calculations</t>
        </is>
      </c>
      <c r="N38" s="186" t="inlineStr">
        <is>
          <t>Compounding adjustments</t>
        </is>
      </c>
      <c r="O38" s="185" t="inlineStr">
        <is>
          <t>Product</t>
        </is>
      </c>
      <c r="P38" s="186" t="inlineStr">
        <is>
          <t>[SOURCE: ข้อสอบจริง PLE CC1 (Product) ปี 2566 Day 2 ข้อ 91]</t>
        </is>
      </c>
      <c r="Q38" s="185" t="inlineStr">
        <is>
          <t>ข้อสอบจริง</t>
        </is>
      </c>
      <c r="R38" s="185" t="inlineStr">
        <is>
          <t>2566</t>
        </is>
      </c>
      <c r="S38" s="185" t="n"/>
    </row>
    <row r="39">
      <c r="A39" s="185" t="n">
        <v>37</v>
      </c>
      <c r="B39" s="186" t="n"/>
      <c r="C39" s="186" t="inlineStr">
        <is>
          <t>พยาบาลผสม Potassium chloride (KCl) ฉีดปริมาตร 40 mL (เทียบเท่า 80 mEq) ลงในสารละลาย Normal Saline Solution (NSS) ปริมาตร 960 mL แล้วให้สารละลายแก่ผู้ป่วยทางหลอดเลือดดำในอัตราเร็ว 80 mL ต่อชั่วโมง ผู้ป่วยจะได้รับปริมาณ KCl กี่ mEq ต่อชั่วโมง</t>
        </is>
      </c>
      <c r="D39" s="186" t="n"/>
      <c r="E39" s="186" t="inlineStr">
        <is>
          <t>3.2 mEq/hr</t>
        </is>
      </c>
      <c r="F39" s="186" t="inlineStr">
        <is>
          <t>4.8 mEq/hr</t>
        </is>
      </c>
      <c r="G39" s="186" t="inlineStr">
        <is>
          <t>6.4 mEq/hr</t>
        </is>
      </c>
      <c r="H39" s="186" t="inlineStr">
        <is>
          <t>8.0 mEq/hr</t>
        </is>
      </c>
      <c r="I39" s="186" t="inlineStr">
        <is>
          <t>10.0 mEq/hr</t>
        </is>
      </c>
      <c r="J39" s="185" t="inlineStr">
        <is>
          <t>3</t>
        </is>
      </c>
      <c r="K39" s="186" t="inlineStr">
        <is>
          <t>✅ คำตอบที่ถูกต้อง: ข้อ ค. 6.4 mEq/hr
🎯 ทำไมข้อนี้ถึงถูก:
🎯 ทำไมข้อนี้ถึงถูก: ปริมาตรสารละลายทั้งหมดหลังผสม = 40 mL + 960 mL = 1,000 mL มีปริมาณ KCl ทั้งหมด 80 mEq ดังนั้นความเข้มข้นของ KCl = 80 mEq หาร 1,000 mL = 0.08 mEq/mL เมื่อให้อัตราการหยดสารละลาย 80 mL ต่อชั่วโมง ผู้ป่วยจะได้รับ KCl ในอัตรา = 80 mL/hr คูณ 0.08 mEq/mL = 6.4 mEq ต่อชั่วโมง
🔍 ข้ออื่นผิดเพราะอะไร:
• ข้อ ก.: 3.2 mEq/hr เกิดจากการคิดที่อัตราเร็วการให้เพียง 40 mL/hr
• ข้อ ข.: 4.8 mEq/hr เกิดจากการคิดที่อัตราเร็วการให้เพียง 60 mL/hr
• ข้อ ง.: 8.0 mEq/hr เกิดจากการคำนวณผิดโดยไม่ได้นำปริมาตรยา 40 mL มารวมกับ 960 mL
• ข้อ จ.: 10.0 mEq/hr เป็นตัวเลขลวงที่ไม่สอดคล้องกับสัดส่วนความเข้มข้น</t>
        </is>
      </c>
      <c r="L39" s="186" t="n"/>
      <c r="M39" s="186" t="inlineStr">
        <is>
          <t>Pharmaceutical Calculations</t>
        </is>
      </c>
      <c r="N39" s="186" t="inlineStr">
        <is>
          <t>Assay &amp; Concentration</t>
        </is>
      </c>
      <c r="O39" s="185" t="inlineStr">
        <is>
          <t>Product</t>
        </is>
      </c>
      <c r="P39" s="186" t="inlineStr">
        <is>
          <t>[SOURCE: ข้อสอบจริง PLE CC1 (Product) ปี 2566 Day 2 ข้อ 92]</t>
        </is>
      </c>
      <c r="Q39" s="185" t="inlineStr">
        <is>
          <t>ข้อสอบจริง</t>
        </is>
      </c>
      <c r="R39" s="185" t="inlineStr">
        <is>
          <t>2566</t>
        </is>
      </c>
      <c r="S39" s="185" t="n"/>
    </row>
    <row r="40">
      <c r="A40" s="185" t="n">
        <v>38</v>
      </c>
      <c r="B40" s="186" t="n"/>
      <c r="C40" s="186" t="inlineStr">
        <is>
          <t>ตาม Monograph การวิเคราะห์หาปริมาณตัวยาสำคัญ (Assay) ของยาเม็ด Metformin hydrochloride ขนาด 500 mg ระบุให้นำยาเม็ดจำนวน 20 เม็ดมาบดผสมเป็นเนื้อเดียวกัน แล้วชั่งผงยาที่มีปริมาณตัวยาสำคัญเทียบเท่า Metformin hydrochloride 100 mg ผู้ปฏิบัติการวิเคราะห์จะต้องชั่งน้ำหนักผงยาบดปริมาณเท่าใด</t>
        </is>
      </c>
      <c r="D40" s="186" t="n"/>
      <c r="E40" s="186" t="inlineStr">
        <is>
          <t>น้ำหนักรวมของผงยาบด 20 เม็ด หารด้วย 5</t>
        </is>
      </c>
      <c r="F40" s="186" t="inlineStr">
        <is>
          <t>น้ำหนักรวมของผงยาบด 20 เม็ด หารด้วย 20</t>
        </is>
      </c>
      <c r="G40" s="186" t="inlineStr">
        <is>
          <t>น้ำหนักรวมของผงยาบด 20 เม็ด หารด้วย 50</t>
        </is>
      </c>
      <c r="H40" s="186" t="inlineStr">
        <is>
          <t>น้ำหนักรวมของผงยาบด 20 เม็ด หารด้วย 100</t>
        </is>
      </c>
      <c r="I40" s="186" t="inlineStr">
        <is>
          <t>น้ำหนักรวมของผงยาบด 20 เม็ด คูณด้วย 0.05</t>
        </is>
      </c>
      <c r="J40" s="185" t="inlineStr">
        <is>
          <t>4</t>
        </is>
      </c>
      <c r="K40" s="186" t="inlineStr">
        <is>
          <t>✅ คำตอบที่ถูกต้อง: ข้อ ง. น้ำหนักรวมของผงยาบด 20 เม็ด หารด้วย 100
🎯 ทำไมข้อนี้ถึงถูก:
🎯 ทำไมข้อนี้ถึงถูก: ปริมาณตัวยา Metformin ทั้งหมดในยา 20 เม็ด = 20 คูณ 500 mg = 10,000 mg เมื่อต้องการชั่งผงยาให้มีตัวยา Metformin 100 mg คิดเป็นสัดส่วน = 100 mg หารด้วย 10,000 mg = 1/100 ของปริมาณตัวยาทั้งหมด ดังนั้น น้ำหนักผงยาที่ต้องชั่งมาชั่งจึงเท่ากับ น้ำหนักรวมของผงยาบด 20 เม็ด หารด้วย 100
🔍 ข้ออื่นผิดเพราะอะไร:
• ข้อ ก.: หารด้วย 5 จะได้ปริมาณตัวยาเท่ากับ 10,000 หาร 5 = 2,000 mg ซึ่งมากเกินกว่าที่กำหนด
• ข้อ ข.: หารด้วย 20 จะได้ปริมาณตัวยาเท่ากับ 1 เม็ด คือ 500 mg
• ข้อ ค.: หารด้วย 50 จะได้ปริมาณตัวยาเท่ากับ 10,000 หาร 50 = 200 mg
• ข้อ จ.: คูณด้วย 0.05 มีค่าเท่ากับหารด้วย 20 ซึ่งจะได้ตัวยา 500 mg ไม่ใช่ 100 mg</t>
        </is>
      </c>
      <c r="L40" s="186" t="n"/>
      <c r="M40" s="186" t="inlineStr">
        <is>
          <t>Pharmaceutical Calculations</t>
        </is>
      </c>
      <c r="N40" s="186" t="inlineStr">
        <is>
          <t>Assay &amp; Concentration</t>
        </is>
      </c>
      <c r="O40" s="185" t="inlineStr">
        <is>
          <t>Product</t>
        </is>
      </c>
      <c r="P40" s="186" t="inlineStr">
        <is>
          <t>[SOURCE: ข้อสอบจริง PLE CC1 (Product) ปี 2566 Day 2 ข้อ 95]</t>
        </is>
      </c>
      <c r="Q40" s="185" t="inlineStr">
        <is>
          <t>ข้อสอบจริง</t>
        </is>
      </c>
      <c r="R40" s="185" t="inlineStr">
        <is>
          <t>2566</t>
        </is>
      </c>
      <c r="S40" s="185" t="n"/>
    </row>
    <row r="41">
      <c r="A41" s="185" t="n">
        <v>39</v>
      </c>
      <c r="B41" s="186" t="n"/>
      <c r="C41" s="186" t="inlineStr">
        <is>
          <t>เภสัชกรต้องการเตรียมสารละลาย 10% Dextrose in water (D10W) ปริมาตร 500 mL โดยมีสารละลายตั้งต้นคือ 5% Dextrose in water (D5W) และ 50% Dextrose in water (D50W) จะต้องใช้สารละลายแต่ละชนิดในปริมาตรเท่าใด</t>
        </is>
      </c>
      <c r="D41" s="186" t="n"/>
      <c r="E41" s="186" t="inlineStr">
        <is>
          <t>D5W ปริมาตร 444.4 mL ผสมกับ D50W ปริมาตร 55.6 mL</t>
        </is>
      </c>
      <c r="F41" s="186" t="inlineStr">
        <is>
          <t>D5W ปริมาตร 495.0 mL ผสมกับ D50W ปริมาตร 5.0 mL</t>
        </is>
      </c>
      <c r="G41" s="186" t="inlineStr">
        <is>
          <t>D5W ปริมาตร 400.0 mL ผสมกับ D50W ปริมาตร 100.0 mL</t>
        </is>
      </c>
      <c r="H41" s="186" t="inlineStr">
        <is>
          <t>D5W ปริมาตร 450.0 mL ผสมกับ D50W ปริมาตร 50.0 mL</t>
        </is>
      </c>
      <c r="I41" s="186" t="inlineStr">
        <is>
          <t>D5W ปริมาตร 350.0 mL ผสมกับ D50W ปริมาตร 150.0 mL</t>
        </is>
      </c>
      <c r="J41" s="185" t="inlineStr">
        <is>
          <t>1</t>
        </is>
      </c>
      <c r="K41" s="186" t="inlineStr">
        <is>
          <t>✅ คำตอบที่ถูกต้อง: ข้อ ก. D5W ปริมาตร 444.4 mL ผสมกับ D50W ปริมาตร 55.6 mL
🎯 ทำไมข้อนี้ถึงถูก:
🎯 ทำไมข้อนี้ถึงถูก: คำนวณโดยใช้หลัก Alligation Alternate: สัดส่วน D50W = (10 - 5) = 5 ส่วน, สัดส่วน D5W = (50 - 10) = 40 ส่วน รวมทั้งหมด 45 ส่วน ปริมาตร D50W = (5/45) คูณ 500 = 55.56 mL (ประมาณ 55.6 mL) และปริมาตร D5W = (40/45) คูณ 500 = 444.44 mL (ประมาณ 444.4 mL)
🔍 ข้ออื่นผิดเพราะอะไร:
• ข้อ ข.: เป็นสัดส่วนที่คำนวณผิดพลาดโดยคิดว่าต้องการเพิ่มความเข้มข้นเพียงเล็กน้อย
• ข้อ ค.: หากใช้ D50W 100 mL และ D5W 400 mL จะได้ความเข้มข้นเดกซ์โทรสเท่ากับ (50 + 20) / 500 = 14% ซึ่งสูงกว่าที่ต้องการ
• ข้อ ง.: หากใช้ D50W 50 mL และ D5W 450 mL จะได้ความเข้มข้นเท่ากับ (25 + 22.5) / 500 = 9.5% ซึ่งต่ำกว่า 10%
• ข้อ จ.: สัดส่วนนี้ให้ปริมาณน้ำตาลเดกซ์โทรสสูงเกินกว่า 10% อย่างมาก</t>
        </is>
      </c>
      <c r="L41" s="186" t="n"/>
      <c r="M41" s="186" t="inlineStr">
        <is>
          <t>Pharmaceutical Calculations</t>
        </is>
      </c>
      <c r="N41" s="186" t="inlineStr">
        <is>
          <t>Compounding adjustments</t>
        </is>
      </c>
      <c r="O41" s="185" t="inlineStr">
        <is>
          <t>Product</t>
        </is>
      </c>
      <c r="P41" s="186" t="inlineStr">
        <is>
          <t>[SOURCE: ข้อสอบจริง PLE CC1 (Product) ปี 2565 ข้อ 23]</t>
        </is>
      </c>
      <c r="Q41" s="185" t="inlineStr">
        <is>
          <t>ข้อสอบจริง</t>
        </is>
      </c>
      <c r="R41" s="185" t="inlineStr">
        <is>
          <t>2565</t>
        </is>
      </c>
      <c r="S41" s="185" t="n"/>
    </row>
    <row r="42">
      <c r="A42" s="185" t="n">
        <v>40</v>
      </c>
      <c r="B42" s="186" t="n"/>
      <c r="C42" s="186" t="inlineStr">
        <is>
          <t>สารละลาย Adrenaline (Epinephrine) ความเข้มข้น 0.01% w/v มีความหมายตรงกับความเข้มข้นในข้อใดต่อไปนี้</t>
        </is>
      </c>
      <c r="D42" s="186" t="n"/>
      <c r="E42" s="186" t="inlineStr">
        <is>
          <t>0.1 mg/mL (หรืออัตราส่วน 1:10,000)</t>
        </is>
      </c>
      <c r="F42" s="186" t="inlineStr">
        <is>
          <t>1.0 mg/mL (หรืออัตราส่วน 1:1,000)</t>
        </is>
      </c>
      <c r="G42" s="186" t="inlineStr">
        <is>
          <t>0.01 mg/mL (หรืออัตราส่วน 1:100,000)</t>
        </is>
      </c>
      <c r="H42" s="186" t="inlineStr">
        <is>
          <t>10 mg/mL (หรืออัตราส่วน 1:100)</t>
        </is>
      </c>
      <c r="I42" s="186" t="inlineStr">
        <is>
          <t>1 g/mL (หรืออัตราส่วน 1:1)</t>
        </is>
      </c>
      <c r="J42" s="185" t="inlineStr">
        <is>
          <t>1</t>
        </is>
      </c>
      <c r="K42" s="186" t="inlineStr">
        <is>
          <t>✅ คำตอบที่ถูกต้อง: ข้อ ก. 0.1 mg/mL (หรืออัตราส่วน 1:10,000)
🎯 ทำไมข้อนี้ถึงถูก:
🎯 ทำไมข้อนี้ถึงถูก: Adrenaline 0.01% w/v หมายถึงมีตัวยา 0.01 g ในสารละลาย 100 mL ซึ่งเท่ากับ 10 mg ใน 100 mL หรือเท่ากับ 0.1 mg/mL คิดเป็นอัตราส่วนความแรง 1:10,000 ซึ่งเป็นความแรงมาตรฐานที่ใช้ในการกู้ชีพ CPR หรือฉีดเข้าหลอดเลือดดำ
🔍 ข้ออื่นผิดเพราะอะไร:
• ข้อ ข.: 1.0 mg/mL คิดเป็นความเข้มข้น 0.1% w/v หรืออัตราส่วน 1:1,000 ซึ่งเป็นความแรงที่ใช้ฉีดเข้ากล้ามเนื้อ (IM) รักษาภาวะ anaphylaxis
• ข้อ ค.: 0.01 mg/mL คิดเป็นความเข้มข้น 0.001% w/v หรืออัตราส่วน 1:100,000 ซึ่งมักใช้ผสมในยาชาเฉพาะที่
• ข้อ ง.: 10 mg/mL คิดเป็นความเข้มข้น 1.0% w/v หรืออัตราส่วน 1:100 ซึ่งเข้มข้นเกินกว่าขนาดยามาตรฐานอย่างมาก
• ข้อ จ.: 1 g/mL เป็นค่าความเข้มข้นที่ผิดพลาดจากการคำนวณร้อยละ</t>
        </is>
      </c>
      <c r="L42" s="186" t="inlineStr">
        <is>
          <t>cc1_product/image26.png</t>
        </is>
      </c>
      <c r="M42" s="186" t="inlineStr">
        <is>
          <t>Pharmaceutical Calculations</t>
        </is>
      </c>
      <c r="N42" s="186" t="inlineStr">
        <is>
          <t>Assay &amp; Concentration</t>
        </is>
      </c>
      <c r="O42" s="185" t="inlineStr">
        <is>
          <t>Product</t>
        </is>
      </c>
      <c r="P42" s="186" t="inlineStr">
        <is>
          <t>[SOURCE: ข้อสอบจริง PLE CC1 (Product) ปี 2565 ข้อ 33]</t>
        </is>
      </c>
      <c r="Q42" s="185" t="inlineStr">
        <is>
          <t>ข้อสอบจริง</t>
        </is>
      </c>
      <c r="R42" s="185" t="inlineStr">
        <is>
          <t>2565</t>
        </is>
      </c>
      <c r="S42" s="185" t="n"/>
    </row>
    <row r="43">
      <c r="A43" s="185" t="n">
        <v>41</v>
      </c>
      <c r="B43" s="186" t="n"/>
      <c r="C43" s="186" t="inlineStr">
        <is>
          <t>หากผู้ป่วยได้รับยา Aminophylline ทางหลอดเลือดดำ (IV) วัดระดับยาในเลือดเริ่มต้นได้ 68 mcg/ml ถ้า Aminophylline มี Half-life เท่ากับ 7 ชั่วโมง อยากทราบว่าจะมีระดับยาเหลือเท่าใดเมื่อเวลาผ่านไป 28 ชั่วโมง</t>
        </is>
      </c>
      <c r="D43" s="186" t="inlineStr">
        <is>
          <t>cc1_product/image68.png</t>
        </is>
      </c>
      <c r="E43" s="186" t="inlineStr">
        <is>
          <t>2.125 mcg/ml</t>
        </is>
      </c>
      <c r="F43" s="186" t="inlineStr">
        <is>
          <t>4.25 mcg/ml</t>
        </is>
      </c>
      <c r="G43" s="186" t="inlineStr">
        <is>
          <t>8.5 mcg/ml</t>
        </is>
      </c>
      <c r="H43" s="186" t="inlineStr">
        <is>
          <t>17 mcg/ml</t>
        </is>
      </c>
      <c r="I43" s="186" t="inlineStr">
        <is>
          <t>34 mcg/ml</t>
        </is>
      </c>
      <c r="J43" s="185" t="inlineStr">
        <is>
          <t>2</t>
        </is>
      </c>
      <c r="K43" s="186" t="inlineStr">
        <is>
          <t>✅ คำตอบที่ถูกต้อง: ข้อ ข. 4.25 mcg/ml
🎯 ทำไมข้อนี้ถึงถูก:
🎯 ทำไมข้อนี้ถึงถูก: เวลาผ่านไป 28 ชั่วโมง คิดเป็นจำนวน 4 Half-lives (28 หาร 7 เท่ากับ 4 ครั้ง) ระดับยาจึงลดลงครึ่งหนึ่งต่อเนื่องกัน 4 ครั้ง คือ 68 ไป 34 ไป 17 ไป 8.5 และเหลือ 4.25 mcg/ml ตามหลักการกำจัดยาอันดับหนึ่ง (First-order kinetics)
🔍 ข้ออื่นผิดเพราะอะไร:
• ข้อ ก.: 2.125 mcg/ml เป็นระดับยาเมื่อเวลาผ่านไป 5 Half-lives (35 ชั่วโมง)
• ข้อ ค.: 8.5 mcg/ml เป็นระดับยาเมื่อเวลาผ่านไป 3 Half-lives (21 ชั่วโมง)
• ข้อ ง.: 17 mcg/ml เป็นระดับยาเมื่อเวลาผ่านไป 2 Half-lives (14 ชั่วโมง)
• ข้อ จ.: 34 mcg/ml เป็นระดับยาเมื่อเวลาผ่านไปเพียง 1 Half-life (7 ชั่วโมง)</t>
        </is>
      </c>
      <c r="L43" s="186" t="n"/>
      <c r="M43" s="186" t="inlineStr">
        <is>
          <t>Pharmaceutical Calculations</t>
        </is>
      </c>
      <c r="N43" s="186" t="inlineStr">
        <is>
          <t>Assay &amp; Concentration</t>
        </is>
      </c>
      <c r="O43" s="185" t="inlineStr">
        <is>
          <t>Product</t>
        </is>
      </c>
      <c r="P43" s="186" t="inlineStr">
        <is>
          <t>[SOURCE: ข้อสอบจริง PLE CC1 (Product) ปี 2564 ข้อ 1]</t>
        </is>
      </c>
      <c r="Q43" s="185" t="inlineStr">
        <is>
          <t>ข้อสอบจริง</t>
        </is>
      </c>
      <c r="R43" s="185" t="inlineStr">
        <is>
          <t>2564</t>
        </is>
      </c>
      <c r="S43" s="185" t="n"/>
    </row>
    <row r="44">
      <c r="A44" s="185" t="n">
        <v>42</v>
      </c>
      <c r="B44" s="186" t="n"/>
      <c r="C44" s="186" t="inlineStr">
        <is>
          <t>ฉลากยา Clotrimazole cream ระบุว่าเนื้อครีม 1 กรัมประกอบด้วยตัวยา Clotrimazole 10 มิลลิกรัม หากเภสัชกรโรงงานฝ่ายผลิตต้องการเตรียมครีมนี้ปริมาณ 50 กิโลกรัม จะต้องใช้ผงตัวยา Clotrimazole ปริมาณเท่าใด</t>
        </is>
      </c>
      <c r="D44" s="186" t="n"/>
      <c r="E44" s="186" t="inlineStr">
        <is>
          <t>500 กรัม</t>
        </is>
      </c>
      <c r="F44" s="186" t="inlineStr">
        <is>
          <t>50 กรัม</t>
        </is>
      </c>
      <c r="G44" s="186" t="inlineStr">
        <is>
          <t>5 กิโลกรัม</t>
        </is>
      </c>
      <c r="H44" s="186" t="inlineStr">
        <is>
          <t>500 มิลลิกรัม</t>
        </is>
      </c>
      <c r="I44" s="186" t="inlineStr">
        <is>
          <t>50,000 มิลลิกรัม</t>
        </is>
      </c>
      <c r="J44" s="185" t="inlineStr">
        <is>
          <t>1</t>
        </is>
      </c>
      <c r="K44" s="186" t="inlineStr">
        <is>
          <t>✅ คำตอบที่ถูกต้อง: ข้อ ก. 500 กรัม
🎯 ทำไมข้อนี้ถึงถูก:
🎯 ทำไมข้อนี้ถึงถูก: ความเข้มข้น 10 mg ต่อ 1 g คิดเป็น 1% w/w (1 กรัมในเนื้อยา 100 กรัม) ดังนั้นในเนื้อครีม 50 กิโลกรัม (50,000 กรัม) จะต้องใช้ตัวยาสำคัญเท่ากับ 50,000 คูณ 0.01 เท่ากับ 500 กรัม
🔍 ข้ออื่นผิดเพราะอะไร:
• ข้อ ข.: 50 กรัม คิดเป็นความเข้มข้นเพียง 0.1% w/w
• ข้อ ค.: 5 กิโลกรัม คิดเป็นความเข้มข้นสูงถึง 10% w/w
• ข้อ ง.: 500 มิลลิกรัม (0.5 กรัม) เป็นปริมาณตัวยาในเนื้อครีมเพียง 50 กรัม
• ข้อ จ.: 50,000 มิลลิกรัม คิดเป็น 50 กรัม ซึ่งต่ำกว่าปริมาณที่ถูกต้อง 10 เท่า</t>
        </is>
      </c>
      <c r="L44" s="186" t="n"/>
      <c r="M44" s="186" t="inlineStr">
        <is>
          <t>Pharmaceutical Calculations</t>
        </is>
      </c>
      <c r="N44" s="186" t="inlineStr">
        <is>
          <t>Compounding adjustments</t>
        </is>
      </c>
      <c r="O44" s="185" t="inlineStr">
        <is>
          <t>Product</t>
        </is>
      </c>
      <c r="P44" s="186" t="inlineStr">
        <is>
          <t>[SOURCE: ข้อสอบจริง PLE CC1 (Product) ปี 2564 ข้อ 23]</t>
        </is>
      </c>
      <c r="Q44" s="185" t="inlineStr">
        <is>
          <t>ข้อสอบจริง</t>
        </is>
      </c>
      <c r="R44" s="185" t="inlineStr">
        <is>
          <t>2564</t>
        </is>
      </c>
      <c r="S44" s="185" t="n"/>
    </row>
    <row r="45">
      <c r="A45" s="185" t="n">
        <v>43</v>
      </c>
      <c r="B45" s="186" t="n"/>
      <c r="C45" s="186" t="inlineStr">
        <is>
          <t>ผู้ป่วยได้รับใบสั่งยา Nystatin oral suspension 100,000 Units/ml รับประทานครั้งละ 1/2 ช้อนชา วันละ 4 ครั้ง เป็นเวลา 4 วัน หากในห้องยามีผลิตภัณฑ์ยานี้ขนาดบรรจุขวดละ 12 มิลลิลิตร จะต้องจ่ายยาให้แก่ผู้ป่วยทั้งหมดกี่ขวดจึงจะเพียงพอต่อการรักษาตามคำสั่งแพทย์</t>
        </is>
      </c>
      <c r="D45" s="186" t="n"/>
      <c r="E45" s="186" t="inlineStr">
        <is>
          <t>2 ขวด</t>
        </is>
      </c>
      <c r="F45" s="186" t="inlineStr">
        <is>
          <t>3 ขวด</t>
        </is>
      </c>
      <c r="G45" s="186" t="inlineStr">
        <is>
          <t>4 ขวด</t>
        </is>
      </c>
      <c r="H45" s="186" t="inlineStr">
        <is>
          <t>5 ขวด</t>
        </is>
      </c>
      <c r="I45" s="186" t="inlineStr">
        <is>
          <t>6 ขวด</t>
        </is>
      </c>
      <c r="J45" s="185" t="inlineStr">
        <is>
          <t>3</t>
        </is>
      </c>
      <c r="K45" s="186" t="inlineStr">
        <is>
          <t>✅ คำตอบที่ถูกต้อง: ข้อ ค. 4 ขวด
🎯 ทำไมข้อนี้ถึงถูก:
🎯 ทำไมข้อนี้ถึงถูก: ขนาดยา 1/2 ช้อนชา เท่ากับ 2.5 มิลลิลิตร รับประทานวันละ 4 ครั้ง คิดเป็นปริมาตรวันละ 10 มิลลิลิตร รับประทานติดต่อกัน 4 วัน รวมปริมาตรยาที่ต้องใช้ทั้งหมดเท่ากับ 40 มิลลิลิตร เมื่อนำมาหารด้วยขนาดบรรจุขวดละ 12 มิลลิลิตร จะได้ 3.33 ขวด จึงต้องจ่ายยาจำนวน 4 ขวดเต็มเพื่อให้ครอบคลุมการรักษาครบตามคำสั่งแพทย์
🔍 ข้ออื่นผิดเพราะอะไร:
• ข้อ ก.: 2 ขวด บรรจุรวม 24 มิลลิลิตร ไม่เพียงพอต่อการรักษา
• ข้อ ข.: 3 ขวด บรรจุรวม 36 มิลลิลิตร ยังขาดอยู่อีก 4 มิลลิลิตร ทำให้คนไข้ทานยาไม่ครบตามแพทย์สั่ง
• ข้อ ง.: 5 ขวด มีปริมาตร 60 มิลลิลิตร เป็นการจ่ายยาเกินความจำเป็น
• ข้อ จ.: 6 ขวด จ่ายยาเกินความจำเป็นอย่างมาก</t>
        </is>
      </c>
      <c r="L45" s="186" t="n"/>
      <c r="M45" s="186" t="inlineStr">
        <is>
          <t>Pharmaceutical Calculations</t>
        </is>
      </c>
      <c r="N45" s="186" t="inlineStr">
        <is>
          <t>Compounding adjustments</t>
        </is>
      </c>
      <c r="O45" s="185" t="inlineStr">
        <is>
          <t>Product</t>
        </is>
      </c>
      <c r="P45" s="186" t="inlineStr">
        <is>
          <t>[SOURCE: ข้อสอบจริง PLE CC1 (Product) ปี 2564 ข้อ 27]</t>
        </is>
      </c>
      <c r="Q45" s="185" t="inlineStr">
        <is>
          <t>ข้อสอบจริง</t>
        </is>
      </c>
      <c r="R45" s="185" t="inlineStr">
        <is>
          <t>2564</t>
        </is>
      </c>
      <c r="S45" s="185" t="n"/>
    </row>
    <row r="46">
      <c r="A46" s="185" t="n">
        <v>44</v>
      </c>
      <c r="B46" s="186" t="n"/>
      <c r="C46" s="186" t="inlineStr">
        <is>
          <t>ข้อมูลการทดสอบความสม่ำเสมอของหน่วยยา (Uniformity of dosage units) ของยาเม็ด Meloxicam 10 mg ตามข้อกำหนด USP บท 905 ในขั้นที่ 1 (จำนวน 10 เม็ด) พบว่ามีค่าเฉลี่ยของปริมาณตัวยาสำคัญเท่ากับ 99.5% ของฉลาก อยากทราบว่าค่าตัวแปร k และค่าเป้าหมาย M ที่ต้องนำมาใช้คำนวณหาค่าการยอมรับ (Acceptance Value; AV) มีค่าเท่าใด</t>
        </is>
      </c>
      <c r="D46" s="186" t="inlineStr">
        <is>
          <t>cc1_product/image74.png</t>
        </is>
      </c>
      <c r="E46" s="186" t="inlineStr">
        <is>
          <t>k เท่ากับ 2.4 และ M เท่ากับ 98.5%</t>
        </is>
      </c>
      <c r="F46" s="186" t="inlineStr">
        <is>
          <t>k เท่ากับ 2.4 และ M เท่ากับ 101.8%</t>
        </is>
      </c>
      <c r="G46" s="186" t="inlineStr">
        <is>
          <t>k เท่ากับ 2.4 และ M เท่ากับ 99.8%</t>
        </is>
      </c>
      <c r="H46" s="186" t="inlineStr">
        <is>
          <t>k เท่ากับ 2.0 และ M เท่ากับ 98.5%</t>
        </is>
      </c>
      <c r="I46" s="186" t="inlineStr">
        <is>
          <t>k เท่ากับ 2.0 และ M เท่ากับ 101.8%</t>
        </is>
      </c>
      <c r="J46" s="185" t="inlineStr">
        <is>
          <t>1</t>
        </is>
      </c>
      <c r="K46" s="186" t="inlineStr">
        <is>
          <t>✅ คำตอบที่ถูกต้อง: ข้อ ก. k เท่ากับ 2.4 และ M เท่ากับ 98.5%
🎯 ทำไมข้อนี้ถึงถูก:
🎯 ทำไมข้อนี้ถึงถูก: ตามเกณฑ์ USP บท 905 ในการทดสอบขั้นแรกที่สุ่มตัวอย่าง n เท่ากับ 10 หน่วย จะใช้ค่าคงที่ k เท่ากับ 2.4 (หากทดสอบ 30 หน่วย k จะเท่ากับ 2.0) และสำหรับเกณฑ์การคำนวณค่า M กำหนดตามเงื่อนไขของค่าเฉลี่ยตัวอย่างสอดคล้องกับข้อกำหนดมาตรฐานที่ระบุไว้ในตัวเลือก ก
🔍 ข้ออื่นผิดเพราะอะไร:
• ข้อ ข.: ค่า M เท่ากับ 101.8% เกินขอบเขตมาตรฐานของเกณฑ์ที่ยอมรับ
• ข้อ ค.: ไม่สอดคล้องกับข้อกำหนดเกณฑ์ตัวแปร M
• ข้อ ง.: ค่า k เท่ากับ 2.0 ใช้สำหรับการทดสอบในขั้นที่สองเมื่อสุ่มตัวอย่างครบ 30 หน่วย (n เท่ากับ 30) ไม่ใช่ขั้นแรกที่ n เท่ากับ 10
• ข้อ จ.: ค่า k เท่ากับ 2.0 ใช้สำหรับตัวอย่าง 30 หน่วย</t>
        </is>
      </c>
      <c r="L46" s="186" t="n"/>
      <c r="M46" s="186" t="inlineStr">
        <is>
          <t>Pharmaceutical Calculations</t>
        </is>
      </c>
      <c r="N46" s="186" t="inlineStr">
        <is>
          <t>Uniformity of Dosage Units</t>
        </is>
      </c>
      <c r="O46" s="185" t="inlineStr">
        <is>
          <t>Product</t>
        </is>
      </c>
      <c r="P46" s="186" t="inlineStr">
        <is>
          <t>[SOURCE: ข้อสอบจริง PLE CC1 (Product) ปี 2564 ข้อ 35]</t>
        </is>
      </c>
      <c r="Q46" s="185" t="inlineStr">
        <is>
          <t>ข้อสอบจริง</t>
        </is>
      </c>
      <c r="R46" s="185" t="inlineStr">
        <is>
          <t>2564</t>
        </is>
      </c>
      <c r="S46" s="185" t="n"/>
    </row>
    <row r="47">
      <c r="A47" s="185" t="n">
        <v>45</v>
      </c>
      <c r="B47" s="186" t="n"/>
      <c r="C47" s="186" t="inlineStr">
        <is>
          <t>ยาแคปซูล Doxycycline hydrate มีขนาดเทียบเท่าตัวยาออกฤทธิ์ Doxycycline 100 มิลลิกรัมต่อแคปซูล หากแพทย์สั่งให้ผู้ป่วยรับประทานครั้งละ 1 แคปซูล วันละ 2 ครั้ง เป็นเวลา 2 สัปดาห์ ผู้ป่วยจะได้รับยา Doxycycline รวมทั้งหมดกี่กรัม</t>
        </is>
      </c>
      <c r="D47" s="186" t="n"/>
      <c r="E47" s="186" t="inlineStr">
        <is>
          <t>1.0 กรัม</t>
        </is>
      </c>
      <c r="F47" s="186" t="inlineStr">
        <is>
          <t>1.4 กรัม</t>
        </is>
      </c>
      <c r="G47" s="186" t="inlineStr">
        <is>
          <t>2.8 กรัม</t>
        </is>
      </c>
      <c r="H47" s="186" t="inlineStr">
        <is>
          <t>4.2 กรัม</t>
        </is>
      </c>
      <c r="I47" s="186" t="inlineStr">
        <is>
          <t>5.6 กรัม</t>
        </is>
      </c>
      <c r="J47" s="185" t="inlineStr">
        <is>
          <t>3</t>
        </is>
      </c>
      <c r="K47" s="186" t="inlineStr">
        <is>
          <t>✅ คำตอบที่ถูกต้อง: ข้อ ค. 2.8 กรัม
🎯 ทำไมข้อนี้ถึงถูก:
🎯 ทำไมข้อนี้ถึงถูก: ระยะเวลา 2 สัปดาห์ คิดเป็น 14 วัน รับประทานวันละ 2 ครั้ง รวมได้รับยาทั้งสิ้น 28 แคปซูล (14 คูณ 2 เท่ากับ 28 มื้อ) แต่ละแคปซูลมีตัวยา 100 มิลลิกรัม รวมปริมาณยาทั้งหมดเท่ากับ 28 คูณ 100 เท่ากับ 2,800 มิลลิกรัม คิดเป็น 2.8 กรัม
🔍 ข้ออื่นผิดเพราะอะไร:
• ข้อ ก.: 1.0 กรัม เท่ากับ 1,000 มิลลิกรัม เป็นปริมาณยาสำหรับ 5 วัน
• ข้อ ข.: 1.4 กรัม เท่ากับ 1,400 มิลลิกรัม เป็นปริมาณยาสำหรับ 1 สัปดาห์ (7 วัน)
• ข้อ ง.: 4.2 กรัม เท่ากับ 4,200 มิลลิกรัม เป็นปริมาณยาสำหรับ 3 สัปดาห์
• ข้อ จ.: 5.6 กรัม เท่ากับ 5,600 มิลลิกรัม เป็นปริมาณยาสำหรับ 4 สัปดาห์</t>
        </is>
      </c>
      <c r="L47" s="186" t="n"/>
      <c r="M47" s="186" t="inlineStr">
        <is>
          <t>Pharmaceutical Calculations</t>
        </is>
      </c>
      <c r="N47" s="186" t="inlineStr">
        <is>
          <t>Compounding adjustments</t>
        </is>
      </c>
      <c r="O47" s="185" t="inlineStr">
        <is>
          <t>Product</t>
        </is>
      </c>
      <c r="P47" s="186" t="inlineStr">
        <is>
          <t>[SOURCE: ข้อสอบจริง PLE CC1 (Product) ปี 2564 ข้อ 36]</t>
        </is>
      </c>
      <c r="Q47" s="185" t="inlineStr">
        <is>
          <t>ข้อสอบจริง</t>
        </is>
      </c>
      <c r="R47" s="185" t="inlineStr">
        <is>
          <t>2564</t>
        </is>
      </c>
      <c r="S47" s="185" t="n"/>
    </row>
    <row r="48">
      <c r="A48" s="185" t="n">
        <v>46</v>
      </c>
      <c r="B48" s="186" t="n"/>
      <c r="C48" s="186" t="inlineStr">
        <is>
          <t>ยาฉีด Terramycin (Oxytetracycline HCl) ขนาดความเข้มข้น 50 มิลลิกรัมต่อมิลลิลิตร บรรจุในขวดแก้วขนาด 10 มิลลิลิตร หากแพทย์มีคำสั่งให้บริหารยาขนาด 25 มิลลิกรัม ทางกล้ามเนื้อ (IM) จะต้องดูดยาฉีดปริมาตรกี่มิลลิลิตร</t>
        </is>
      </c>
      <c r="D48" s="186" t="n"/>
      <c r="E48" s="186" t="inlineStr">
        <is>
          <t>0.1 มิลลิลิตร</t>
        </is>
      </c>
      <c r="F48" s="186" t="inlineStr">
        <is>
          <t>0.25 มิลลิลิตร</t>
        </is>
      </c>
      <c r="G48" s="186" t="inlineStr">
        <is>
          <t>0.5 มิลลิลิตร</t>
        </is>
      </c>
      <c r="H48" s="186" t="inlineStr">
        <is>
          <t>1.0 มิลลิลิตร</t>
        </is>
      </c>
      <c r="I48" s="186" t="inlineStr">
        <is>
          <t>2.0 มิลลิลิตร</t>
        </is>
      </c>
      <c r="J48" s="185" t="inlineStr">
        <is>
          <t>3</t>
        </is>
      </c>
      <c r="K48" s="186" t="inlineStr">
        <is>
          <t>✅ คำตอบที่ถูกต้อง: ข้อ ค. 0.5 มิลลิลิตร
🎯 ทำไมข้อนี้ถึงถูก:
🎯 ทำไมข้อนี้ถึงถูก: จากสูตร ปริมาตรยา เท่ากับ ขนาดที่ต้องการ หารด้วย ความเข้มข้นของยา ดังนั้น ปริมาตรยา เท่ากับ 25 มิลลิกรัม หารด้วย 50 มิลลิกรัมต่อมิลลิลิตร ได้เท่ากับ 0.5 มิลลิลิตร
🔍 ข้ออื่นผิดเพราะอะไร:
• ข้อ ก.: 0.1 มิลลิลิตร จะมีตัวยาเพียง 5 มิลลิกรัม
• ข้อ ข.: 0.25 มิลลิลิตร จะมีตัวยาเพียง 12.5 มิลลิกรัม
• ข้อ ง.: 1.0 มิลลิลิตร จะมีตัวยา 50 มิลลิกรัม ซึ่งเกินขนาดที่สั่ง 2 เท่า
• ข้อ จ.: 2.0 มิลลิลิตร จะมีตัวยา 100 มิลลิกรัม</t>
        </is>
      </c>
      <c r="L48" s="186" t="n"/>
      <c r="M48" s="186" t="inlineStr">
        <is>
          <t>Pharmaceutical Calculations</t>
        </is>
      </c>
      <c r="N48" s="186" t="inlineStr">
        <is>
          <t>Compounding adjustments</t>
        </is>
      </c>
      <c r="O48" s="185" t="inlineStr">
        <is>
          <t>Product</t>
        </is>
      </c>
      <c r="P48" s="186" t="inlineStr">
        <is>
          <t>[SOURCE: ข้อสอบจริง PLE CC1 (Product) ปี 2564 ข้อ 41]</t>
        </is>
      </c>
      <c r="Q48" s="185" t="inlineStr">
        <is>
          <t>ข้อสอบจริง</t>
        </is>
      </c>
      <c r="R48" s="185" t="inlineStr">
        <is>
          <t>2564</t>
        </is>
      </c>
      <c r="S48" s="185" t="n"/>
    </row>
    <row r="49">
      <c r="A49" s="185" t="n">
        <v>47</v>
      </c>
      <c r="B49" s="186" t="n"/>
      <c r="C49" s="186" t="inlineStr">
        <is>
          <t>การวิเคราะห์ปริมาณตัวยาสำคัญในยาเม็ด A (ระบุความแรง 40 มิลลิกรัมต่อเม็ด) โดยสุ่มตัวอย่างยาเม็ด A จำนวน 20 เม็ดมาชั่งน้ำหนักรวมได้ 1.000 กรัม จากนั้นนำมาบดเป็นผงละเอียดแล้วชั่งผงยามา 0.0125 กรัม นำมาละลายและเจือจางเพื่อวัดค่าการดูดกลืนแสง จากสมการเส้นมาตรฐาน y เท่ากับ 0.05x พบว่าตัวอย่างมีความเข้มข้นที่วัดได้เท่ากับ 11 ไมโครกรัมต่อมิลลิลิตร อยากทราบว่ายานี้มีปริมาณตัวยาสำคัญคิดเป็นกี่เปอร์เซ็นต์ของที่ระบุบนฉลาก (% Label amount)</t>
        </is>
      </c>
      <c r="D49" s="186" t="inlineStr">
        <is>
          <t>cc1_product/image79.png</t>
        </is>
      </c>
      <c r="E49" s="186" t="inlineStr">
        <is>
          <t>120%</t>
        </is>
      </c>
      <c r="F49" s="186" t="inlineStr">
        <is>
          <t>110%</t>
        </is>
      </c>
      <c r="G49" s="186" t="inlineStr">
        <is>
          <t>100%</t>
        </is>
      </c>
      <c r="H49" s="186" t="inlineStr">
        <is>
          <t>90%</t>
        </is>
      </c>
      <c r="I49" s="186" t="inlineStr">
        <is>
          <t>80%</t>
        </is>
      </c>
      <c r="J49" s="185" t="inlineStr">
        <is>
          <t>2</t>
        </is>
      </c>
      <c r="K49" s="186" t="inlineStr">
        <is>
          <t>✅ คำตอบที่ถูกต้อง: ข้อ ข. 110%
🎯 ทำไมข้อนี้ถึงถูก:
🎯 ทำไมข้อนี้ถึงถูก: น้ำหนักเฉลี่ยต่อเม็ด เท่ากับ 1.000 กรัม หาร 20 เท่ากับ 0.050 กรัม (50 มก.) ซึ่งมีตัวยาตามฉลาก 40 มก. ผงยาที่ชั่งมา 0.0125 กรัม คิดเป็นสัดส่วน 1 ใน 4 ของเม็ดยา จึงควรมีตัวยาสำคัญตามทฤษฎีเท่ากับ 10 มิลลิกรัม เมื่อเจือจางตามขั้นตอนแล้วคำนวณความเข้มข้นตามทฤษฎีได้ 10 ไมโครกรัมต่อมิลลิลิตร แต่ความเข้มข้นจริงที่วัดได้คือ 11 ไมโครกรัมต่อมิลลิลิตร ดังนั้นคิดเป็นร้อยละของฉลาก เท่ากับ (11 หาร 10) คูณ 100 เท่ากับ 110%
🔍 ข้ออื่นผิดเพราะอะไร:
• ข้อ ก.: 120% เป็นการคำนวณที่ได้ค่าความเข้มข้นจริงสูงเกินไป
• ข้อ ค.: 100% คิดจากความเข้มข้น 10 ไมโครกรัมต่อมิลลิลิตร ซึ่งต่ำกว่าค่าที่วัดได้จริง
• ข้อ ง.: 90% เกิดจากการนำค่า 10 ลบ 1 แล้วไปคิดกลับผิดทิศทาง
• ข้อ จ.: 80% เป็นค่าที่คำนวณต่ำกว่าความเป็นจริง</t>
        </is>
      </c>
      <c r="L49" s="186" t="n"/>
      <c r="M49" s="186" t="inlineStr">
        <is>
          <t>Pharmaceutical Calculations</t>
        </is>
      </c>
      <c r="N49" s="186" t="inlineStr">
        <is>
          <t>Assay &amp; Concentration</t>
        </is>
      </c>
      <c r="O49" s="185" t="inlineStr">
        <is>
          <t>Product</t>
        </is>
      </c>
      <c r="P49" s="186" t="inlineStr">
        <is>
          <t>[SOURCE: ข้อสอบจริง PLE CC1 (Product) ปี 2564 ข้อ 63]</t>
        </is>
      </c>
      <c r="Q49" s="185" t="inlineStr">
        <is>
          <t>ข้อสอบจริง</t>
        </is>
      </c>
      <c r="R49" s="185" t="inlineStr">
        <is>
          <t>2564</t>
        </is>
      </c>
      <c r="S49" s="185" t="n"/>
    </row>
    <row r="50">
      <c r="A50" s="185" t="n">
        <v>48</v>
      </c>
      <c r="B50" s="186" t="n"/>
      <c r="C50" s="186" t="inlineStr">
        <is>
          <t>สาร Ferrous sulfate (FeSO4) มีมวลโมเลกุลเท่ากับ 152 กรัมต่อโมล หากต้องการเตรียมสารละลายความเข้มข้น 0.2 โมลาร์ (Molar) ปริมาตร 1 ลิตร จะต้องชั่งผงยา FeSO4 หนักกี่กรัม</t>
        </is>
      </c>
      <c r="D50" s="186" t="n"/>
      <c r="E50" s="186" t="inlineStr">
        <is>
          <t>7.6 กรัม</t>
        </is>
      </c>
      <c r="F50" s="186" t="inlineStr">
        <is>
          <t>15.2 กรัม</t>
        </is>
      </c>
      <c r="G50" s="186" t="inlineStr">
        <is>
          <t>22.8 กรัม</t>
        </is>
      </c>
      <c r="H50" s="186" t="inlineStr">
        <is>
          <t>30.4 กรัม</t>
        </is>
      </c>
      <c r="I50" s="186" t="inlineStr">
        <is>
          <t>60.8 กรัม</t>
        </is>
      </c>
      <c r="J50" s="185" t="inlineStr">
        <is>
          <t>4</t>
        </is>
      </c>
      <c r="K50" s="186" t="inlineStr">
        <is>
          <t>✅ คำตอบที่ถูกต้อง: ข้อ ง. 30.4 กรัม
🎯 ทำไมข้อนี้ถึงถูก:
🎯 ทำไมข้อนี้ถึงถูก: จากสูตร น้ำหนักสาร (กรัม) เท่ากับ ความเข้มข้นโมลาร์ (mol/L) คูณ ปริมาตร (L) คูณ มวลโมเลกุล (g/mol) จะได้ น้ำหนัก FeSO4 เท่ากับ 0.2 คูณ 1 คูณ 152 ได้เท่ากับ 30.4 กรัม
🔍 ข้ออื่นผิดเพราะอะไร:
• ข้อ ก.: 7.6 กรัม เป็นน้ำหนักสำหรับเตรียมความเข้มข้นเพียง 0.05 โมลาร์
• ข้อ ข.: 15.2 กรัม เป็นน้ำหนักสำหรับเตรียมความเข้มข้น 0.1 โมลาร์
• ข้อ ค.: 22.8 กรัม เป็นน้ำหนักสำหรับเตรียมความเข้มข้น 0.15 โมลาร์
• ข้อ จ.: 60.8 กรัม เป็นน้ำหนักสำหรับเตรียมความเข้มข้น 0.4 โมลาร์</t>
        </is>
      </c>
      <c r="L50" s="186" t="n"/>
      <c r="M50" s="186" t="inlineStr">
        <is>
          <t>Pharmaceutical Calculations</t>
        </is>
      </c>
      <c r="N50" s="186" t="inlineStr">
        <is>
          <t>Assay &amp; Concentration</t>
        </is>
      </c>
      <c r="O50" s="185" t="inlineStr">
        <is>
          <t>Product</t>
        </is>
      </c>
      <c r="P50" s="186" t="inlineStr">
        <is>
          <t>[SOURCE: ข้อสอบจริง PLE CC1 (Product) ปี 2564 ข้อ 76]</t>
        </is>
      </c>
      <c r="Q50" s="185" t="inlineStr">
        <is>
          <t>ข้อสอบจริง</t>
        </is>
      </c>
      <c r="R50" s="185" t="inlineStr">
        <is>
          <t>2564</t>
        </is>
      </c>
      <c r="S50" s="185" t="n"/>
    </row>
    <row r="51">
      <c r="A51" s="185" t="n">
        <v>49</v>
      </c>
      <c r="B51" s="186" t="n"/>
      <c r="C51" s="186" t="inlineStr">
        <is>
          <t>ผู้ป่วยหญิงไทยมีน้ำหนักตัว 60 กิโลกรัม และมีส่วนสูง 150 เซนติเมตร อยากทราบว่าผู้ป่วยรายนี้มีค่าดัชนีมวลกาย (Body Mass Index; BMI) เท่ากับเท่าใด</t>
        </is>
      </c>
      <c r="D51" s="186" t="n"/>
      <c r="E51" s="186" t="inlineStr">
        <is>
          <t>20.0 กิโลกรัมต่อตารางเมตร</t>
        </is>
      </c>
      <c r="F51" s="186" t="inlineStr">
        <is>
          <t>24.5 กิโลกรัมต่อตารางเมตร</t>
        </is>
      </c>
      <c r="G51" s="186" t="inlineStr">
        <is>
          <t>26.7 กิโลกรัมต่อตารางเมตร</t>
        </is>
      </c>
      <c r="H51" s="186" t="inlineStr">
        <is>
          <t>28.5 กิโลกรัมต่อตารางเมตร</t>
        </is>
      </c>
      <c r="I51" s="186" t="inlineStr">
        <is>
          <t>30.0 กิโลกรัมต่อตารางเมตร</t>
        </is>
      </c>
      <c r="J51" s="185" t="inlineStr">
        <is>
          <t>3</t>
        </is>
      </c>
      <c r="K51" s="186" t="inlineStr">
        <is>
          <t>✅ คำตอบที่ถูกต้อง: ข้อ ค. 26.7 กิโลกรัมต่อตารางเมตร
🎯 ทำไมข้อนี้ถึงถูก:
🎯 ทำไมข้อนี้ถึงถูก: ดัชนีมวลกายคำนวณจากสูตร น้ำหนักตัว (กิโลกรัม) หารด้วย ส่วนสูงยกกำลังสอง (เมตรยกกำลังสอง) ส่วนสูง 150 ซม. เท่ากับ 1.5 เมตร ดังนั้น BMI เท่ากับ 60 หารด้วย (1.5 คูณ 1.5) ได้เท่ากับ 60 หารด้วย 2.25 เท่ากับ 26.67 หรือประมาณ 26.7 กิโลกรัมต่อตารางเมตร
🔍 ข้ออื่นผิดเพราะอะไร:
• ข้อ ก.: 20.0 กิโลกรัมต่อตารางเมตร ต่ำกว่าความเป็นจริง
• ข้อ ข.: 24.5 กิโลกรัมต่อตารางเมตร เป็นค่าที่คำนวณคลาดเคลื่อน
• ข้อ ง.: 28.5 กิโลกรัมต่อตารางเมตร สูงกว่าค่าที่คำนวณได้จริง
• ข้อ จ.: 30.0 กิโลกรัมต่อตารางเมตร สูงกว่าความเป็นจริง</t>
        </is>
      </c>
      <c r="L51" s="186" t="n"/>
      <c r="M51" s="186" t="inlineStr">
        <is>
          <t>Pharmaceutical Calculations</t>
        </is>
      </c>
      <c r="N51" s="186" t="inlineStr">
        <is>
          <t>Assay &amp; Concentration</t>
        </is>
      </c>
      <c r="O51" s="185" t="inlineStr">
        <is>
          <t>Product</t>
        </is>
      </c>
      <c r="P51" s="186" t="inlineStr">
        <is>
          <t>[SOURCE: ข้อสอบจริง PLE CC1 (Product) ปี 2564 ข้อ 88]</t>
        </is>
      </c>
      <c r="Q51" s="185" t="inlineStr">
        <is>
          <t>ข้อสอบจริง</t>
        </is>
      </c>
      <c r="R51" s="185" t="inlineStr">
        <is>
          <t>2564</t>
        </is>
      </c>
      <c r="S51" s="185" t="n"/>
    </row>
    <row r="52">
      <c r="A52" s="185" t="n">
        <v>50</v>
      </c>
      <c r="B52" s="186" t="n"/>
      <c r="C52" s="186" t="inlineStr">
        <is>
          <t>ผงยา X หนัก 150 มิลลิกรัม ตรวจวิเคราะห์พบว่ามีปริมาณตัวยาสำคัญอยู่ 142 มิลลิกรัม และมีปริมาณความชื้น (Water content) เท่ากับ 4.72% อยากทราบว่าผงยานี้จะมีปริมาณตัวยาสำคัญคิดเทียบกับน้ำหนักแห้งปราศจากน้ำ (On the dried basis) คิดเป็นกี่เปอร์เซ็นต์ของค่าที่ระบุบนฉลาก</t>
        </is>
      </c>
      <c r="D52" s="186" t="inlineStr">
        <is>
          <t>cc1_product/image84.png</t>
        </is>
      </c>
      <c r="E52" s="186" t="inlineStr">
        <is>
          <t>90.4%</t>
        </is>
      </c>
      <c r="F52" s="186" t="inlineStr">
        <is>
          <t>94.7%</t>
        </is>
      </c>
      <c r="G52" s="186" t="inlineStr">
        <is>
          <t>95.7%</t>
        </is>
      </c>
      <c r="H52" s="186" t="inlineStr">
        <is>
          <t>98.9%</t>
        </is>
      </c>
      <c r="I52" s="186" t="inlineStr">
        <is>
          <t>100.5%</t>
        </is>
      </c>
      <c r="J52" s="185" t="inlineStr">
        <is>
          <t>4</t>
        </is>
      </c>
      <c r="K52" s="186" t="inlineStr">
        <is>
          <t>✅ คำตอบที่ถูกต้อง: ข้อ ง. 98.9%
🎯 ทำไมข้อนี้ถึงถูก:
🎯 ทำไมข้อนี้ถึงถูก: น้ำหนักผงยาแห้งปราศจากน้ำ เท่ากับ 150 คูณ (1 ลบ 0.0472) เท่ากับ 150 คูณ 0.9528 เท่ากับ 142.92 มิลลิกรัม เมื่อนำปริมาณตัวยาสำคัญ 142 มิลลิกรัม มาหารด้วยน้ำหนักผงยาแห้ง 142.92 มิลลิกรัม แล้วคูณด้วย 100 จะได้เท่ากับ 98.9% on the dried basis
🔍 ข้ออื่นผิดเพราะอะไร:
• ข้อ ก.: 90.4% เป็นค่าที่คำนวณต่ำกว่าความเป็นจริงมาก
• ข้อ ข.: 94.7% เป็นค่าร้อยละของตัวยาในผงยาชื้นเริ่มต้น (142 หาร 150 คูณ 100) โดยยังไม่ได้หักปริมาณน้ำออกตามเกณฑ์ on dried basis
• ข้อ ค.: 95.7% คำนวณคลาดเคลื่อนจากการนำตัวเลขความชื้นไปลบผิดวิธี
• ข้อ จ.: 100.5% เกินกว่าปริมาณความแรงจริงของตัวยา</t>
        </is>
      </c>
      <c r="L52" s="186" t="n"/>
      <c r="M52" s="186" t="inlineStr">
        <is>
          <t>Pharmaceutical Calculations</t>
        </is>
      </c>
      <c r="N52" s="186" t="inlineStr">
        <is>
          <t>Assay &amp; Concentration</t>
        </is>
      </c>
      <c r="O52" s="185" t="inlineStr">
        <is>
          <t>Product</t>
        </is>
      </c>
      <c r="P52" s="186" t="inlineStr">
        <is>
          <t>[SOURCE: ข้อสอบจริง PLE CC1 (Product) ปี 2564 ข้อ 94]</t>
        </is>
      </c>
      <c r="Q52" s="185" t="inlineStr">
        <is>
          <t>ข้อสอบจริง</t>
        </is>
      </c>
      <c r="R52" s="185" t="inlineStr">
        <is>
          <t>2564</t>
        </is>
      </c>
      <c r="S52" s="185" t="n"/>
    </row>
    <row r="53">
      <c r="A53" s="185" t="n">
        <v>51</v>
      </c>
      <c r="B53" s="186" t="inlineStr">
        <is>
          <t>จากสูตรตำรับยาหยอดตา:
สาร A: 0.05 g (ค่า E = 0.16)
สาร T: 0.04 g (ค่า E = 0.25)
สาร B: 0.01 g (ค่า E = 0.16)
Sodium chloride (NaCl): X g
Distilled water qs to: 100 mL</t>
        </is>
      </c>
      <c r="C53" s="186" t="inlineStr">
        <is>
          <t>จงคำนวณหาปริมาณ Sodium chloride (X) ที่ต้องเติมลงในสูตรตำรับนี้เพื่อให้ได้สารละลาย Isotonic solution (กำหนดให้ 0.9% NaCl เป็น Isotonic solution)</t>
        </is>
      </c>
      <c r="D53" s="186" t="n"/>
      <c r="E53" s="186" t="inlineStr">
        <is>
          <t>0.330 g</t>
        </is>
      </c>
      <c r="F53" s="186" t="inlineStr">
        <is>
          <t>0.440 g</t>
        </is>
      </c>
      <c r="G53" s="186" t="inlineStr">
        <is>
          <t>0.720 g</t>
        </is>
      </c>
      <c r="H53" s="186" t="inlineStr">
        <is>
          <t>0.880 g</t>
        </is>
      </c>
      <c r="I53" s="186" t="inlineStr">
        <is>
          <t>0.900 g</t>
        </is>
      </c>
      <c r="J53" s="185" t="inlineStr">
        <is>
          <t>4</t>
        </is>
      </c>
      <c r="K53" s="186" t="inlineStr">
        <is>
          <t>✅ คำตอบที่ถูกต้อง: ข้อ ง. 0.880 g
🎯 ทำไมข้อนี้ถึงถูก:
🎯 ทำไมข้อนี้ถึงถูก: คำนวณหาปริมาณ NaCl equivalent รวมของตัวยาทั้งหมด: (0.05 คูณ 0.16) + (0.04 คูณ 0.25) + (0.01 คูณ 0.16) = 0.008 + 0.010 + 0.0016 = 0.0196 g ดังนั้นปริมาณ NaCl ที่ต้องเติมใน 100 mL คือ 0.9 - 0.0196 = 0.8804 g หรือประมาณ 0.880 g
🔍 ข้ออื่นผิดเพราะอะไร:
• ข้อ ก.: ผิด เป็นค่าที่คำนวณผิดพลาดจากการใช้สูตรปรับ isotonicity ที่ไม่ถูกต้อง
• ข้อ ข.: ผิด เป็นค่าตัวเลขลวงที่เกิดจากการลืมคูณสัดส่วนปริมาตรหรือคิดค่าน้ำหนักผิดพลาด
• ข้อ ค.: ผิด เกิดจากการคำนวณผลรวมค่า E-equivalent ของตัวยาผิดพลาด
• ข้อ จ.: ผิด 0.900 g คือปริมาณ NaCl สำหรับน้ำบริสุทธิ์ล้วน 100 mL โดยไม่ได้หักลบแรงดันออสโมติกของตัวยาสำคัญทั้งสามตัวออก</t>
        </is>
      </c>
      <c r="L53" s="186" t="n"/>
      <c r="M53" s="186" t="inlineStr">
        <is>
          <t>Pharmaceutical Calculations</t>
        </is>
      </c>
      <c r="N53" s="186" t="inlineStr">
        <is>
          <t>Compounding adjustments</t>
        </is>
      </c>
      <c r="O53" s="185" t="inlineStr">
        <is>
          <t>Product</t>
        </is>
      </c>
      <c r="P53" s="186" t="inlineStr">
        <is>
          <t>[SOURCE: ข้อสอบจริง PLE CC1 (Product) ปี 2564 ข้อ 98]</t>
        </is>
      </c>
      <c r="Q53" s="185" t="inlineStr">
        <is>
          <t>ข้อสอบจริง</t>
        </is>
      </c>
      <c r="R53" s="185" t="inlineStr">
        <is>
          <t>2564</t>
        </is>
      </c>
      <c r="S53" s="185" t="n"/>
    </row>
    <row r="54">
      <c r="A54" s="185" t="n">
        <v>52</v>
      </c>
      <c r="B54" s="186" t="n"/>
      <c r="C54" s="186" t="inlineStr">
        <is>
          <t>จากข้อกำหนด USP Monograph: Acyclovir contains not less than 98.5 percent and not more than 101.0 percent of C8H11N5O3, calculated on the anhydrous basis. หากนำผงตัวอย่างมาชั่งหนัก 150 mg ตรวจพบปริมาณ Acyclovir เท่ากับ 140 mg และมีความชื้น (Water content) เท่ากับ 4.27% ตัวอย่างนี้ผ่านเกณฑ์มาตรฐานหรือไม่ และมีปริมาณร้อยละของตัวยาสำคัญต่อน้ำหนักผงแห้งเท่าใด</t>
        </is>
      </c>
      <c r="D54" s="186" t="inlineStr">
        <is>
          <t>cc1_product/image86.png</t>
        </is>
      </c>
      <c r="E54" s="186" t="inlineStr">
        <is>
          <t>ผ่านเกณฑ์มาตรฐาน เพราะมีปริมาณตัวยาสำคัญ 98.8% on anhydrous basis</t>
        </is>
      </c>
      <c r="F54" s="186" t="inlineStr">
        <is>
          <t>ผ่านเกณฑ์มาตรฐาน เพราะมีปริมาณตัวยาสำคัญ 99.6% on anhydrous basis</t>
        </is>
      </c>
      <c r="G54" s="186" t="inlineStr">
        <is>
          <t>ผ่านเกณฑ์มาตรฐาน เพราะมีปริมาณตัวยาสำคัญ 97.5% on anhydrous basis</t>
        </is>
      </c>
      <c r="H54" s="186" t="inlineStr">
        <is>
          <t>ไม่ผ่านเกณฑ์มาตรฐาน เพราะมีปริมาณตัวยาสำคัญ 97.5% on anhydrous basis ซึ่งต่ำกว่า 98.5%</t>
        </is>
      </c>
      <c r="I54" s="186" t="inlineStr">
        <is>
          <t>ไม่ผ่านเกณฑ์มาตรฐาน เพราะมีปริมาณตัวยาสำคัญ 93.3% on anhydrous basis ซึ่งต่ำกว่า 98.5%</t>
        </is>
      </c>
      <c r="J54" s="185" t="inlineStr">
        <is>
          <t>4</t>
        </is>
      </c>
      <c r="K54" s="186" t="inlineStr">
        <is>
          <t>✅ คำตอบที่ถูกต้อง: ข้อ ง. ไม่ผ่านเกณฑ์มาตรฐาน เพราะมีปริมาณตัวยาสำคัญ 97.5% on anhydrous basis ซึ่งต่ำกว่า 98.5%
🎯 ทำไมข้อนี้ถึงถูก:
🎯 ทำไมข้อนี้ถึงถูก: คำนวณน้ำหนักตัวอย่างแบบแห้ง (Dry weight): 150 คูณ (100 - 4.27) / 100 = 143.595 mg คิดเป็นร้อยละของตัวยาสำคัญต่อน้ำหนักผงแห้ง = (140 / 143.595) คูณ 100 = 97.496% หรือ 97.5% ซึ่งต่ำกว่าเกณฑ์ USP ที่ระบุ Not less than 98.5% จึงไม่ผ่านเกณฑ์มาตรฐาน
🔍 ข้ออื่นผิดเพราะอะไร:
• ข้อ ก.: ผิด เป็นตัวเลขจากการคำนวณที่ไม่ได้หักปริมาณน้ำออกอย่างถูกต้อง
• ข้อ ข.: ผิด เป็นตัวเลขที่เกิดจากการบวกทบค่าความชื้นกลับเข้าไปแทนการปรับสัดส่วนน้ำหนักแห้ง
• ข้อ ค.: ผิด แม้จะคำนวณได้ 97.5% ถูกต้อง แต่สรุปผลผิด เพราะเกณฑ์ระบุไว้ชัดเจนว่าต้องไม่น้อยกว่า 98.5%
• ข้อ จ.: ผิด 93.3% เกิดจากการนำ 140 หารด้วย 150 mg ตรงๆ โดยลืมคำนวณบนฐานน้ำหนักแห้ง (Anhydrous basis)</t>
        </is>
      </c>
      <c r="L54" s="186" t="n"/>
      <c r="M54" s="186" t="inlineStr">
        <is>
          <t>Pharmaceutical Calculations</t>
        </is>
      </c>
      <c r="N54" s="186" t="inlineStr">
        <is>
          <t>Assay &amp; Concentration</t>
        </is>
      </c>
      <c r="O54" s="185" t="inlineStr">
        <is>
          <t>Product</t>
        </is>
      </c>
      <c r="P54" s="186" t="inlineStr">
        <is>
          <t>[SOURCE: ข้อสอบจริง PLE CC1 (Product) ปี 2564 ข้อ 102]</t>
        </is>
      </c>
      <c r="Q54" s="185" t="inlineStr">
        <is>
          <t>ข้อสอบจริง</t>
        </is>
      </c>
      <c r="R54" s="185" t="inlineStr">
        <is>
          <t>2564</t>
        </is>
      </c>
      <c r="S54" s="185" t="n"/>
    </row>
    <row r="55">
      <c r="A55" s="185" t="n">
        <v>53</v>
      </c>
      <c r="B55" s="186" t="n"/>
      <c r="C55" s="186" t="inlineStr">
        <is>
          <t>ครีม Betamethasone valerate ความเข้มข้น 0.1% w/w ตรวจวิเคราะห์ได้ปริมาณตัวยาคิดเป็น 100% of label amount หากตักครีมนี้มาหนัก 1 กรัม จะมีตัวยาสำคัญ Betamethasone valerate ปริมาณเท่าใด</t>
        </is>
      </c>
      <c r="D55" s="186" t="n"/>
      <c r="E55" s="186" t="inlineStr">
        <is>
          <t>Betamethasone 1 mg</t>
        </is>
      </c>
      <c r="F55" s="186" t="inlineStr">
        <is>
          <t>Betamethasone 10 mg</t>
        </is>
      </c>
      <c r="G55" s="186" t="inlineStr">
        <is>
          <t>Betamethasone valerate 0.1 mg</t>
        </is>
      </c>
      <c r="H55" s="186" t="inlineStr">
        <is>
          <t>Betamethasone valerate 1 mg</t>
        </is>
      </c>
      <c r="I55" s="186" t="inlineStr">
        <is>
          <t>Betamethasone valerate 10 mg</t>
        </is>
      </c>
      <c r="J55" s="185" t="inlineStr">
        <is>
          <t>4</t>
        </is>
      </c>
      <c r="K55" s="186" t="inlineStr">
        <is>
          <t>✅ คำตอบที่ถูกต้อง: ข้อ ง. Betamethasone valerate 1 mg
🎯 ทำไมข้อนี้ถึงถูก:
🎯 ทำไมข้อนี้ถึงถูก: ความเข้มข้น 0.1% w/w หมายถึงมีตัวยา Betamethasone valerate 0.1 g ในครีม 100 g หรือ 100 mg ในครีม 100 g เมื่อคิดในครีม 1 g จะมีตัวยาเท่ากับ 100 mg หาร 100 = 1 mg ของ Betamethasone valerate
🔍 ข้ออื่นผิดเพราะอะไร:
• ข้อ ก.: ผิด ตัวยาในตำรับระบุอยู่ในรูปเกลือเอสเทอร์ Betamethasone valerate มิใช่ Betamethasone base
• ข้อ ข.: ผิด คำนวณปริมาณตัวยาสูงเกินจริงไป 10 เท่า
• ข้อ ค.: ผิด 0.1 mg เป็นปริมาณที่เกิดจากการหารด้วย 100 ซ้ำซ้อน
• ข้อ จ.: ผิด 10 mg เป็นปริมาณตัวยาในเนื้อครีม 10 กรัม มิใช่ 1 กรัม</t>
        </is>
      </c>
      <c r="L55" s="186" t="n"/>
      <c r="M55" s="186" t="inlineStr">
        <is>
          <t>Pharmaceutical Calculations</t>
        </is>
      </c>
      <c r="N55" s="186" t="inlineStr">
        <is>
          <t>Assay &amp; Concentration</t>
        </is>
      </c>
      <c r="O55" s="185" t="inlineStr">
        <is>
          <t>Product</t>
        </is>
      </c>
      <c r="P55" s="186" t="inlineStr">
        <is>
          <t>[SOURCE: ข้อสอบจริง PLE CC1 (Product) ปี 2564 ข้อ 106]</t>
        </is>
      </c>
      <c r="Q55" s="185" t="inlineStr">
        <is>
          <t>ข้อสอบจริง</t>
        </is>
      </c>
      <c r="R55" s="185" t="inlineStr">
        <is>
          <t>2564</t>
        </is>
      </c>
      <c r="S55" s="185" t="n"/>
    </row>
    <row r="56">
      <c r="A56" s="185" t="n">
        <v>54</v>
      </c>
      <c r="B56" s="186" t="n"/>
      <c r="C56" s="186" t="inlineStr">
        <is>
          <t>เภสัชกรต้องการเตรียม Atenolol extemporaneous oral suspension ความเข้มข้น 0.2% w/v (2 mg/mL) ปริมาตร 50 mL โดยเตรียมจากยาเม็ด Atenolol ขนาด 25 mg ต่อเม็ด จะต้องใช้ยาเม็ด Atenolol ทั้งหมดกี่เม็ด</t>
        </is>
      </c>
      <c r="D56" s="186" t="n"/>
      <c r="E56" s="186" t="inlineStr">
        <is>
          <t>2 เม็ด</t>
        </is>
      </c>
      <c r="F56" s="186" t="inlineStr">
        <is>
          <t>3 เม็ด</t>
        </is>
      </c>
      <c r="G56" s="186" t="inlineStr">
        <is>
          <t>4 เม็ด</t>
        </is>
      </c>
      <c r="H56" s="186" t="inlineStr">
        <is>
          <t>5 เม็ด</t>
        </is>
      </c>
      <c r="I56" s="186" t="inlineStr">
        <is>
          <t>6 เม็ด</t>
        </is>
      </c>
      <c r="J56" s="185" t="inlineStr">
        <is>
          <t>3</t>
        </is>
      </c>
      <c r="K56" s="186" t="inlineStr">
        <is>
          <t>✅ คำตอบที่ถูกต้อง: ข้อ ค. 4 เม็ด
🎯 ทำไมข้อนี้ถึงถูก:
🎯 ทำไมข้อนี้ถึงถูก: ความเข้มข้น 0.2% w/v ในปริมาตร 50 mL ต้องใช้ตัวยา Atenolol =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ให้ตัวยาเพียง 50 mg ซึ่งได้ความเข้มข้นเพียง 0.1% w/v (1 mg/mL)
• ข้อ ข.: ผิด 3 เม็ด ให้ตัวยา 75 mg ไม่ตรงตามความต้องการของตำรับ
• ข้อ ง.: ผิด 5 เม็ด ให้ตัวยา 125 mg ซึ่งเกินกว่าสูตรตำรับที่กำหนด
• ข้อ จ.: ผิด 6 เม็ด ให้ตัวยา 150 mg ได้ขนาดยาสูงเกินมาตรฐาน</t>
        </is>
      </c>
      <c r="L56" s="186" t="n"/>
      <c r="M56" s="186" t="inlineStr">
        <is>
          <t>Pharmaceutical Calculations</t>
        </is>
      </c>
      <c r="N56" s="186" t="inlineStr">
        <is>
          <t>Compounding adjustments</t>
        </is>
      </c>
      <c r="O56" s="185" t="inlineStr">
        <is>
          <t>Product</t>
        </is>
      </c>
      <c r="P56" s="186" t="inlineStr">
        <is>
          <t>[SOURCE: ข้อสอบจริง PLE CC1 (Product) ปี 2564 ข้อ 108] [RECONSTRUCTED: ปรับแต่งและเติมเต็มบริบทโจทย์เพื่อความสมบูรณ์]</t>
        </is>
      </c>
      <c r="Q56" s="185" t="inlineStr">
        <is>
          <t>ข้อสอบจริง</t>
        </is>
      </c>
      <c r="R56" s="185" t="inlineStr">
        <is>
          <t>2564</t>
        </is>
      </c>
      <c r="S56" s="185" t="n"/>
    </row>
    <row r="57">
      <c r="A57" s="185" t="n">
        <v>55</v>
      </c>
      <c r="B57" s="186" t="n"/>
      <c r="C57" s="186" t="inlineStr">
        <is>
          <t>ตามเกณฑ์มาตรฐาน USP monograph ระบุว่า Acyclovir contains not less than 98.0 percent and not more than 101.0 percent of C8H11N5O3, calculated on the anhydrous basis. หากชั่งผงตัวอย่างยามาหนัก 150 mg ตรวจพบปริมาณ Acyclovir เท่ากับ 140 mg และมีความชื้น 4.27% จงคำนวณหาร้อยละของปริมาณ Acyclovir ต่อน้ำหนักผงแห้ง (Anhydrous basis)</t>
        </is>
      </c>
      <c r="D57" s="186" t="inlineStr">
        <is>
          <t>cc1_product/image86.png</t>
        </is>
      </c>
      <c r="E57" s="186" t="inlineStr">
        <is>
          <t>90.00%</t>
        </is>
      </c>
      <c r="F57" s="186" t="inlineStr">
        <is>
          <t>90.40%</t>
        </is>
      </c>
      <c r="G57" s="186" t="inlineStr">
        <is>
          <t>94.70%</t>
        </is>
      </c>
      <c r="H57" s="186" t="inlineStr">
        <is>
          <t>97.49%</t>
        </is>
      </c>
      <c r="I57" s="186" t="inlineStr">
        <is>
          <t>99.35%</t>
        </is>
      </c>
      <c r="J57" s="185" t="inlineStr">
        <is>
          <t>4</t>
        </is>
      </c>
      <c r="K57" s="186" t="inlineStr">
        <is>
          <t>✅ คำตอบที่ถูกต้อง: ข้อ ง. 97.49%
🎯 ทำไมข้อนี้ถึงถูก:
🎯 ทำไมข้อนี้ถึงถูก: คำนวณน้ำหนักผงแห้งโดยหักน้ำ 4.27% ออก: 150 คูณ (100 - 4.27) / 100 = 143.595 mg คิดเป็นร้อยละของ Acyclovir บนฐานน้ำหนักแห้ง = (140 / 143.595) คูณ 100 = 97.496% หรือประมาณ 97.49%
🔍 ข้ออื่นผิดเพราะอะไร:
• ข้อ ก.: ผิด เกิดจากการคำนวณลืมปรับค่าน้ำหนักแห้งและปัดเศษผิดพลาด
• ข้อ ข.: ผิด เกิดจากการนำค่าความชื้นไปลบออกจากปริมาณตัวยาโดยตรง
• ข้อ ค.: ผิด 94.70% เกิดจากการคำนวณสัดส่วนคลาดเคลื่อน
• ข้อ จ.: ผิด 99.35% เกิดจากการใช้ค่าน้ำหนักตัวยา 142 mg แทนค่าจริง 140 mg ในการคำนวณ</t>
        </is>
      </c>
      <c r="L57" s="186" t="n"/>
      <c r="M57" s="186" t="inlineStr">
        <is>
          <t>Pharmaceutical Calculations</t>
        </is>
      </c>
      <c r="N57" s="186" t="inlineStr">
        <is>
          <t>Assay &amp; Concentration</t>
        </is>
      </c>
      <c r="O57" s="185" t="inlineStr">
        <is>
          <t>Product</t>
        </is>
      </c>
      <c r="P57" s="186" t="inlineStr">
        <is>
          <t>[SOURCE: ข้อสอบจริง PLE CC1 (Product) ปี 2564 ข้อ 114]</t>
        </is>
      </c>
      <c r="Q57" s="185" t="inlineStr">
        <is>
          <t>ข้อสอบจริง</t>
        </is>
      </c>
      <c r="R57" s="185" t="inlineStr">
        <is>
          <t>2564</t>
        </is>
      </c>
      <c r="S57" s="185" t="n"/>
    </row>
    <row r="58">
      <c r="A58" s="185" t="n">
        <v>56</v>
      </c>
      <c r="B58" s="186" t="n"/>
      <c r="C58" s="186" t="inlineStr">
        <is>
          <t>แพทย์สั่งเตรียม Enalapril extemporaneous oral solution ความเข้มข้น 1.5 mg/mL ปริมาตร 60 mL ให้แก่ผู้ป่วยเด็ก โดยเตรียมจากยาเม็ด Enalapril maleate ขนาด 10 mg ต่อเม็ด จะต้องใช้ยาเม็ด Enalapril ทั้งหมดกี่เม็ด</t>
        </is>
      </c>
      <c r="D58" s="186" t="n"/>
      <c r="E58" s="186" t="inlineStr">
        <is>
          <t>7 เม็ด</t>
        </is>
      </c>
      <c r="F58" s="186" t="inlineStr">
        <is>
          <t>8 เม็ด</t>
        </is>
      </c>
      <c r="G58" s="186" t="inlineStr">
        <is>
          <t>9 เม็ด</t>
        </is>
      </c>
      <c r="H58" s="186" t="inlineStr">
        <is>
          <t>10 เม็ด</t>
        </is>
      </c>
      <c r="I58" s="186" t="inlineStr">
        <is>
          <t>11 เม็ด</t>
        </is>
      </c>
      <c r="J58" s="185" t="inlineStr">
        <is>
          <t>3</t>
        </is>
      </c>
      <c r="K58" s="186" t="inlineStr">
        <is>
          <t>✅ คำตอบที่ถูกต้อง: ข้อ ค. 9 เม็ด
🎯 ทำไมข้อนี้ถึงถูก:
🎯 ทำไมข้อนี้ถึงถูก: คำนวณปริมาณตัวยา Enalapril ทั้งหมดที่ต้องใช้: 1.5 mg/mL คูณ 60 mL = 90 mg เมื่อใช้ยาเม็ดขนาด 10 mg ต่อเม็ด จะต้องใช้จำนวนเม็ด = 90 mg / 10 mg = 9 เม็ด
🔍 ข้ออื่นผิดเพราะอะไร:
• ข้อ ก.: ผิด 7 เม็ด ได้ปริมาณตัวยาเพียง 70 mg ได้ความเข้มข้นต่ำกว่าคำสั่งแพทย์
• ข้อ ข.: ผิด 8 เม็ด ได้ปริมาณตัวยา 80 mg ไม่เพียงพอต่อการเตรียมสารละลาย 60 mL ที่ความเข้มข้น 1.5 mg/mL
• ข้อ ง.: ผิด 10 เม็ด ได้ปริมาณตัวยา 100 mg สูงเกินกว่าความต้องการ
• ข้อ จ.: ผิด 11 เม็ด ได้ตัวยา 110 mg ขนาดยาสูงเกินเกณฑ์</t>
        </is>
      </c>
      <c r="L58" s="186" t="n"/>
      <c r="M58" s="186" t="inlineStr">
        <is>
          <t>Pharmaceutical Calculations</t>
        </is>
      </c>
      <c r="N58" s="186" t="inlineStr">
        <is>
          <t>Compounding adjustments</t>
        </is>
      </c>
      <c r="O58" s="185" t="inlineStr">
        <is>
          <t>Product</t>
        </is>
      </c>
      <c r="P58" s="186" t="inlineStr">
        <is>
          <t>[SOURCE: ข้อสอบจริง PLE CC1 (Product) ปี 2564 ข้อ 129] [RECONSTRUCTED: ปรับแต่งและเติมเต็มบริบทโจทย์เพื่อความสมบูรณ์]</t>
        </is>
      </c>
      <c r="Q58" s="185" t="inlineStr">
        <is>
          <t>ข้อสอบจริง</t>
        </is>
      </c>
      <c r="R58" s="185" t="inlineStr">
        <is>
          <t>2564</t>
        </is>
      </c>
      <c r="S58" s="185" t="n"/>
    </row>
    <row r="59">
      <c r="A59" s="185" t="n">
        <v>57</v>
      </c>
      <c r="B59" s="186" t="n"/>
      <c r="C59" s="186" t="inlineStr">
        <is>
          <t>แพทย์ต้องการสั่งใช้ธาตุเหล็กในผู้ป่วยเด็กขนาด 9 mg ต่อวัน เป็นเวลา 7 วัน (ต้องการ Elemental iron รวม 63 mg) เภสัชกรต้องการเตรียมยาน้ำเชื่อม Ferrous sulfate syrup โดยบดยาเม็ด Ferrous sulfate ซึ่งแต่ละเม็ดให้ธาตุเหล็ก (Elemental iron) 60 mg จะต้องใช้ยาเม็ด Ferrous sulfate จำนวนกี่เม็ด</t>
        </is>
      </c>
      <c r="D59" s="186" t="n"/>
      <c r="E59" s="186" t="inlineStr">
        <is>
          <t>1 เม็ด</t>
        </is>
      </c>
      <c r="F59" s="186" t="inlineStr">
        <is>
          <t>2 เม็ด</t>
        </is>
      </c>
      <c r="G59" s="186" t="inlineStr">
        <is>
          <t>3 เม็ด</t>
        </is>
      </c>
      <c r="H59" s="186" t="inlineStr">
        <is>
          <t>4 เม็ด</t>
        </is>
      </c>
      <c r="I59" s="186" t="inlineStr">
        <is>
          <t>5 เม็ด</t>
        </is>
      </c>
      <c r="J59" s="185" t="inlineStr">
        <is>
          <t>1</t>
        </is>
      </c>
      <c r="K59" s="186" t="inlineStr">
        <is>
          <t>✅ คำตอบที่ถูกต้อง: ข้อ ก. 1 เม็ด
🎯 ทำไมข้อนี้ถึงถูก:
🎯 ทำไมข้อนี้ถึงถูก: ปริมาณธาตุเหล็กที่ผู้ป่วยต้องการทั้งหมดตลอดการรักษา 7 วัน คือ 9 mg/day คูณ 7 วัน = 63 mg เนื่องจากยาเม็ด Ferrous sulfate 1 เม็ด ปลดปล่อยธาตุเหล็กได้ 60 mg ซึ่งใกล้เคียงอย่างยิ่งกับปริมาณ 63 mg ที่ต้องใช้ การบดยาเม็ด 1 เม็ดเพื่อเตรียมยาน้ำจึงเป็นปริมาณที่เหมาะสมและปลอดภัยที่สุด
🔍 ข้ออื่นผิดเพราะอะไร:
• ข้อ ข.: ผิด 2 เม็ด จะให้ธาตุเหล็ก 120 mg ซึ่งสูงเกือบสองเท่าของความต้องการ เกิดพิษจากธาตุเหล็กเกินได้
• ข้อ ค.: ผิด 3 เม็ด ให้ธาตุเหล็กสูงถึง 180 mg เกินขนาดการรักษาอย่างรุนแรง
• ข้อ ง.: ผิด 4 เม็ด ให้ธาตุเหล็ก 240 mg ไม่เหมาะสมกับผู้ป่วยเด็ก
• ข้อ จ.: ผิด 5 เม็ด ขนาดยาสูงเกินเกณฑ์มาตรฐานอย่างยิ่ง</t>
        </is>
      </c>
      <c r="L59" s="186" t="n"/>
      <c r="M59" s="186" t="inlineStr">
        <is>
          <t>Pharmaceutical Calculations</t>
        </is>
      </c>
      <c r="N59" s="186" t="inlineStr">
        <is>
          <t>Compounding adjustments</t>
        </is>
      </c>
      <c r="O59" s="185" t="inlineStr">
        <is>
          <t>Product</t>
        </is>
      </c>
      <c r="P59" s="186" t="inlineStr">
        <is>
          <t>[SOURCE: ข้อสอบจริง PLE CC1 (Product) ปี 2564 ข้อ 138] [RECONSTRUCTED: ปรับแต่งและเติมเต็มบริบทโจทย์เพื่อความสมบูรณ์]</t>
        </is>
      </c>
      <c r="Q59" s="185" t="inlineStr">
        <is>
          <t>ข้อสอบจริง</t>
        </is>
      </c>
      <c r="R59" s="185" t="inlineStr">
        <is>
          <t>2564</t>
        </is>
      </c>
      <c r="S59" s="185" t="n"/>
    </row>
    <row r="60">
      <c r="A60" s="185" t="n">
        <v>58</v>
      </c>
      <c r="B60" s="186" t="n"/>
      <c r="C60" s="186" t="inlineStr">
        <is>
          <t>เภสัชกรต้องการเตรียม Atenolol suspension ความเข้มข้น 0.2% w/v ปริมาตร 50 mL โดยเตรียมจากยาเม็ด Atenolol ขนาด 25 mg ต่อเม็ด จะต้องใช้ยาเม็ด Atenolol ทั้งหมดกี่เม็ด</t>
        </is>
      </c>
      <c r="D60" s="186" t="n"/>
      <c r="E60" s="186" t="inlineStr">
        <is>
          <t>2 เม็ด</t>
        </is>
      </c>
      <c r="F60" s="186" t="inlineStr">
        <is>
          <t>3 เม็ด</t>
        </is>
      </c>
      <c r="G60" s="186" t="inlineStr">
        <is>
          <t>4 เม็ด</t>
        </is>
      </c>
      <c r="H60" s="186" t="inlineStr">
        <is>
          <t>5 เม็ด</t>
        </is>
      </c>
      <c r="I60" s="186" t="inlineStr">
        <is>
          <t>6 เม็ด</t>
        </is>
      </c>
      <c r="J60" s="185" t="inlineStr">
        <is>
          <t>3</t>
        </is>
      </c>
      <c r="K60" s="186" t="inlineStr">
        <is>
          <t>✅ คำตอบที่ถูกต้อง: ข้อ ค. 4 เม็ด
🎯 ทำไมข้อนี้ถึงถูก:
🎯 ทำไมข้อนี้ถึงถูก: คำนวณปริมาณตัวยาที่ต้องการ: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 50 mg ได้ความเข้มข้นเพียง 0.1% w/v
• ข้อ ข.: ผิด 3 เม็ด ให้ตัวยา 75 mg ไม่ตรงตามสูตรตำรับ
• ข้อ ง.: ผิด 5 เม็ด ให้ตัวยา 125 mg เกินขนาดที่กำหนด
• ข้อ จ.: ผิด 6 เม็ด ให้ตัวยา 150 mg ได้ความเข้มข้น 0.3% w/v ซึ่งสูงเกินไป</t>
        </is>
      </c>
      <c r="L60" s="186" t="n"/>
      <c r="M60" s="186" t="inlineStr">
        <is>
          <t>Pharmaceutical Calculations</t>
        </is>
      </c>
      <c r="N60" s="186" t="inlineStr">
        <is>
          <t>Compounding adjustments</t>
        </is>
      </c>
      <c r="O60" s="185" t="inlineStr">
        <is>
          <t>Product</t>
        </is>
      </c>
      <c r="P60" s="186" t="inlineStr">
        <is>
          <t>[SOURCE: ข้อสอบจริง PLE CC1 (Product) ปี 2564 ข้อ 142]</t>
        </is>
      </c>
      <c r="Q60" s="185" t="inlineStr">
        <is>
          <t>ข้อสอบจริง</t>
        </is>
      </c>
      <c r="R60" s="185" t="inlineStr">
        <is>
          <t>2564</t>
        </is>
      </c>
      <c r="S60" s="185" t="n"/>
    </row>
    <row r="61">
      <c r="A61" s="185" t="n">
        <v>59</v>
      </c>
      <c r="B61" s="186" t="inlineStr">
        <is>
          <t>จากข้อกำหนดเภสัชตำรับ USP Monograph ระบุว่า:
Acyclovir contains not less than 98.5% and not more than 101.0% of C8H11N5O3 calculated on the anhydrous basis</t>
        </is>
      </c>
      <c r="C61" s="186" t="inlineStr">
        <is>
          <t>หากชั่งตัวอย่างวัตถุดิบ Acyclovir มา 150 mg นำไปวิเคราะห์หาปริมาณตัวยาสำคัญได้ 142 mg และตรวจพบปริมาณน้ำ (Water content) เท่ากับ 4.27% วัตถุดิบนี้เมื่อคำนวณบนฐานปราศจากน้ำ (Anhydrous basis) จะมีปริมาณ Acyclovir คิดเป็นกี่เปอร์เซ็นต์</t>
        </is>
      </c>
      <c r="D61" s="186" t="n"/>
      <c r="E61" s="186" t="inlineStr">
        <is>
          <t>90.4%</t>
        </is>
      </c>
      <c r="F61" s="186" t="inlineStr">
        <is>
          <t>94.7%</t>
        </is>
      </c>
      <c r="G61" s="186" t="inlineStr">
        <is>
          <t>95.7%</t>
        </is>
      </c>
      <c r="H61" s="186" t="inlineStr">
        <is>
          <t>98.9%</t>
        </is>
      </c>
      <c r="I61" s="186" t="inlineStr">
        <is>
          <t>105.6%</t>
        </is>
      </c>
      <c r="J61" s="185" t="inlineStr">
        <is>
          <t>4</t>
        </is>
      </c>
      <c r="K61" s="186" t="inlineStr">
        <is>
          <t>✅ คำตอบที่ถูกต้อง: ข้อ ง. 98.9%
🎯 ทำไมข้อนี้ถึงถูก:
🎯 ทำไมข้อนี้ถึงถูก: การคำนวณบนฐานปราศจากน้ำ (Anhydrous basis) ต้องหักน้ำหนักของน้ำออกก่อน: น้ำหนักตัวอย่างปราศจากน้ำเท่ากับ 150 mg คูณ (1 ลบ 0.0427) ได้ 143.595 mg จากนั้นคำนวณร้อยละตัวยาสำคัญเท่ากับ (142 mg หารด้วย 143.595 mg) คูณ 100 เท่ากับ 98.89% หรือประมาณ 98.9% ซึ่งผ่านเกณฑ์มาตรฐาน USP (98.5 ถึง 101.0%)
🔍 ข้ออื่นผิดเพราะอะไร:
• ข้อ ก.: 90.4% เป็นค่าที่ต่ำกว่าความเป็นจริง เกิดจากการคำนวณหักลบเปอร์เซ็นต์น้ำผิดวิธี
• ข้อ ข.: 94.7% เป็นการคิดเปอร์เซ็นต์โดยตรงจากน้ำหนักตัวอย่างเดิมที่ยังไม่ได้หักน้ำ (142 หารด้วย 150 คูณ 100 เท่ากับ 94.67%) ซึ่งเป็น As-is basis ไม่ใช่ Anhydrous basis
• ข้อ ค.: 95.7% เป็นร้อยละของเนื้อสารแห้งที่ไม่ใช่น้ำ (100 ลบ 4.27 เท่ากับ 95.73%) ไม่ใช่ปริมาณตัวยาสำคัญ Acyclovir
• ข้อ จ.: 105.6% เป็นค่าที่สูงเกินจริง เกิดจากการนำเปอร์เซ็นต์น้ำไปบวกเพิ่มหรือหารผิดวิธี</t>
        </is>
      </c>
      <c r="L61" s="186" t="n"/>
      <c r="M61" s="186" t="inlineStr">
        <is>
          <t>Pharmaceutical Calculations</t>
        </is>
      </c>
      <c r="N61" s="186" t="inlineStr">
        <is>
          <t>Assay &amp; Concentration</t>
        </is>
      </c>
      <c r="O61" s="185" t="inlineStr">
        <is>
          <t>Product</t>
        </is>
      </c>
      <c r="P61" s="186" t="inlineStr">
        <is>
          <t>[SOURCE: ข้อสอบจริง PLE CC1 (Product) ปี 2563 Day 1 ข้อ 81]</t>
        </is>
      </c>
      <c r="Q61" s="185" t="inlineStr">
        <is>
          <t>ข้อสอบจริง</t>
        </is>
      </c>
      <c r="R61" s="185" t="inlineStr">
        <is>
          <t>2563</t>
        </is>
      </c>
      <c r="S61" s="185" t="n"/>
    </row>
    <row r="62">
      <c r="A62" s="185" t="n">
        <v>60</v>
      </c>
      <c r="B62" s="186" t="n"/>
      <c r="C62" s="186" t="inlineStr">
        <is>
          <t>สารประกอบ Ferrous sulfate (FeSO4) มีมวลโมเลกุล (MW) เท่ากับ 152 g/mol หากต้องการเตรียมสารละลายความเข้มข้น 0.2 Molar ปริมาตร 1 ลิตร จะต้องชั่งใช้ FeSO4 กี่กรัม</t>
        </is>
      </c>
      <c r="D62" s="186" t="n"/>
      <c r="E62" s="186" t="inlineStr">
        <is>
          <t>304 กรัม</t>
        </is>
      </c>
      <c r="F62" s="186" t="inlineStr">
        <is>
          <t>152 กรัม</t>
        </is>
      </c>
      <c r="G62" s="186" t="inlineStr">
        <is>
          <t>28.83 กรัม</t>
        </is>
      </c>
      <c r="H62" s="186" t="inlineStr">
        <is>
          <t>30.4 กรัม</t>
        </is>
      </c>
      <c r="I62" s="186" t="inlineStr">
        <is>
          <t>15.2 กรัม</t>
        </is>
      </c>
      <c r="J62" s="185" t="inlineStr">
        <is>
          <t>4</t>
        </is>
      </c>
      <c r="K62" s="186" t="inlineStr">
        <is>
          <t>✅ คำตอบที่ถูกต้อง: ข้อ ง. 30.4 กรัม
🎯 ทำไมข้อนี้ถึงถูก:
🎯 ทำไมข้อนี้ถึงถูก: จากสูตรการเตรียมสารละลาย: มวลสาร (g) เท่ากับ Molar (mol/L) คูณ ปริมาตร (L) คูณ มวลโมเลกุล (g/mol) แทนค่าได้ 0.2 mol/L คูณ 1 L คูณ 152 g/mol เท่ากับ 30.4 กรัม
🔍 ข้ออื่นผิดเพราะอะไร:
• ข้อ ก.: 304 กรัม เป็นค่าที่คำนวณผิดตำแหน่งทศนิยม โดยคิดเป็นความเข้มข้น 2.0 Molar ซึ่งสูงกว่าที่ต้องการ 10 เท่า
• ข้อ ข.: 152 กรัม เป็นน้ำหนักสำหรับเตรียมความเข้มข้น 1.0 Molar ปริมาตร 1 ลิตร
• ข้อ ค.: 28.83 กรัม เป็นตัวเลขที่ไม่เกี่ยวข้องกับสูตรการคำนวณมวลโมเลกุลนี้
• ข้อ จ.: 15.2 กรัม เป็นน้ำหนักสำหรับเตรียมความเข้มข้น 0.1 Molar ปริมาตร 1 ลิตร</t>
        </is>
      </c>
      <c r="L62" s="186" t="n"/>
      <c r="M62" s="186" t="inlineStr">
        <is>
          <t>Pharmaceutical Calculations</t>
        </is>
      </c>
      <c r="N62" s="186" t="inlineStr">
        <is>
          <t>Compounding adjustments</t>
        </is>
      </c>
      <c r="O62" s="185" t="inlineStr">
        <is>
          <t>Product</t>
        </is>
      </c>
      <c r="P62" s="186" t="inlineStr">
        <is>
          <t>[SOURCE: ข้อสอบจริง PLE CC1 (Product) ปี 2563 Day 2 ข้อ 53]</t>
        </is>
      </c>
      <c r="Q62" s="185" t="inlineStr">
        <is>
          <t>ข้อสอบจริง</t>
        </is>
      </c>
      <c r="R62" s="185" t="inlineStr">
        <is>
          <t>2563</t>
        </is>
      </c>
      <c r="S62" s="185" t="n"/>
    </row>
    <row r="63">
      <c r="A63" s="185" t="n">
        <v>61</v>
      </c>
      <c r="B63" s="186" t="n"/>
      <c r="C63" s="186" t="inlineStr">
        <is>
          <t>ในการวิเคราะห์ทางเภสัชวิเคราะห์ กำหนดความสมมูล: 1 mL ของ 0.1 N Perchloric acid เทียบเท่ากับตัวยา Salbutamol sulfate (MW = 576.70 g/mol) กี่มิลลิกรัม</t>
        </is>
      </c>
      <c r="D63" s="186" t="n"/>
      <c r="E63" s="186" t="inlineStr">
        <is>
          <t>71 mg</t>
        </is>
      </c>
      <c r="F63" s="186" t="inlineStr">
        <is>
          <t>118 mg</t>
        </is>
      </c>
      <c r="G63" s="186" t="inlineStr">
        <is>
          <t>287.35 mg</t>
        </is>
      </c>
      <c r="H63" s="186" t="inlineStr">
        <is>
          <t>576.7 mg</t>
        </is>
      </c>
      <c r="I63" s="186" t="inlineStr">
        <is>
          <t>57.67 mg</t>
        </is>
      </c>
      <c r="J63" s="185" t="inlineStr">
        <is>
          <t>5</t>
        </is>
      </c>
      <c r="K63" s="186" t="inlineStr">
        <is>
          <t>✅ คำตอบที่ถูกต้อง: ข้อ จ. 57.67 mg
🎯 ทำไมข้อนี้ถึงถูก:
🎯 ทำไมข้อนี้ถึงถูก: Salbutamol sulfate 1 โมลมีมวล 576.70 g ในการไตเตรทแบบกรด-เบสในตัวทำละลายปราศจากน้ำ (Non-aqueous titration) โดยใช้ 0.1 N Perchloric acid: ปริมาณสารที่สมมูลกับ 1 mL ของ 0.1 N เท่ากับ (0.1 meq/mL) คูณ (1 mL) คูณ Equivalent weight โดยในเภสัชตำรับกำหนดอัตราส่วนความสมมูล 1 mL 0.1 N เท่ากับ 57.67 mg ของ Salbutamol sulfate (คิดจาก 0.1 mol/L คูณ 0.001 L คูณ 576.70 g/mol เท่ากับ 0.05767 g หรือ 57.67 mg)
🔍 ข้ออื่นผิดเพราะอะไร:
• ข้อ ก.: 71 mg เป็นตัวเลขที่ไม่สอดคล้องกับมวลโมเลกุลและความสมมูลของ Salbutamol sulfate
• ข้อ ข.: 118 mg เป็นตัวเลขที่มากกว่าค่าคำนวณจริงประมาณ 2 เท่า
• ข้อ ค.: 287.35 mg เป็นค่าที่คิดจากครึ่งหนึ่งของมวลโมเลกุลในสเกล 0.1 Molar 5 mL ไม่ใช่ 1 mL
• ข้อ ง.: 576.7 mg เป็นค่ามวลโมเลกุลเต็มในหน่วยมิลลิกรัม (1 mmol) ซึ่งเทียบเท่ากับ 10 mL ของ 0.1 N ไม่ใช่ 1 mL</t>
        </is>
      </c>
      <c r="L63" s="186" t="n"/>
      <c r="M63" s="186" t="inlineStr">
        <is>
          <t>Pharmaceutical Calculations</t>
        </is>
      </c>
      <c r="N63" s="186" t="inlineStr">
        <is>
          <t>Assay &amp; Concentration</t>
        </is>
      </c>
      <c r="O63" s="185" t="inlineStr">
        <is>
          <t>Product</t>
        </is>
      </c>
      <c r="P63" s="186" t="inlineStr">
        <is>
          <t>[SOURCE: ข้อสอบจริง PLE CC1 (Product) ปี 2563 Day 2 ข้อ 80]</t>
        </is>
      </c>
      <c r="Q63" s="185" t="inlineStr">
        <is>
          <t>ข้อสอบจริง</t>
        </is>
      </c>
      <c r="R63" s="185" t="inlineStr">
        <is>
          <t>2563</t>
        </is>
      </c>
      <c r="S63" s="185" t="n"/>
    </row>
    <row r="64">
      <c r="A64" s="185" t="n">
        <v>62</v>
      </c>
      <c r="B64" s="186" t="n"/>
      <c r="C64" s="186" t="inlineStr">
        <is>
          <t>ยาครีม Betamethasone valerate ความเข้มข้น 0.1% w/w วิเคราะห์หาปริมาณตัวยาสำคัญได้ 100% of labeled amount หากชั่งเนื้อครีมนี้มา 1 กรัม จะมีปริมาณตัวยาสำคัญกี่มิลลิกรัม</t>
        </is>
      </c>
      <c r="D64" s="186" t="n"/>
      <c r="E64" s="186" t="inlineStr">
        <is>
          <t>Betamethasone 1 mg</t>
        </is>
      </c>
      <c r="F64" s="186" t="inlineStr">
        <is>
          <t>Betamethasone 10 mg</t>
        </is>
      </c>
      <c r="G64" s="186" t="inlineStr">
        <is>
          <t>Betamethasone valerate 0.1 mg</t>
        </is>
      </c>
      <c r="H64" s="186" t="inlineStr">
        <is>
          <t>Betamethasone valerate 1 mg</t>
        </is>
      </c>
      <c r="I64" s="186" t="inlineStr">
        <is>
          <t>Betamethasone valerate 10 mg</t>
        </is>
      </c>
      <c r="J64" s="185" t="inlineStr">
        <is>
          <t>4</t>
        </is>
      </c>
      <c r="K64" s="186" t="inlineStr">
        <is>
          <t>✅ คำตอบที่ถูกต้อง: ข้อ ง. Betamethasone valerate 1 mg
🎯 ทำไมข้อนี้ถึงถูก:
🎯 ทำไมข้อนี้ถึงถูก: ความเข้มข้น 0.1% w/w หมายถึง ในเนื้อครีม 100 กรัม มีตัวยาสำคัญ Betamethasone valerate อยู่ 0.1 กรัม (เท่ากับ 100 มิลลิกรัม) ดังนั้นในเนื้อครีม 1 กรัม จะมีตัวยา Betamethasone valerate อยู่เท่ากับ (100 mg หารด้วย 100) เท่ากับ 1 mg (และต้องระบุเป็นรูปเกลือเอสเทอร์ Betamethasone valerate ตามฉลาก)
🔍 ข้ออื่นผิดเพราะอะไร:
• ข้อ ก.: Betamethasone 1 mg ไม่ถูกต้องเนื่องจากฉลาก 0.1% ระบุในรูปเกลือ Betamethasone valerate ไม่ใช่ Betamethasone base
• ข้อ ข.: Betamethasone 10 mg เป็นปริมาณที่สูงเกินจริง 10 เท่า และระบุรูปเคมีผิด
• ข้อ ค.: Betamethasone valerate 0.1 mg เป็นค่าที่ต่ำกว่าปริมาณจริง 10 เท่า
• ข้อ จ.: Betamethasone valerate 10 mg คิดจากความเข้มข้น 1.0% w/w ซึ่งสูงกว่าฉลาก 10 เท่า</t>
        </is>
      </c>
      <c r="L64" s="186" t="n"/>
      <c r="M64" s="186" t="inlineStr">
        <is>
          <t>Pharmaceutical Calculations</t>
        </is>
      </c>
      <c r="N64" s="186" t="inlineStr">
        <is>
          <t>Assay &amp; Concentration</t>
        </is>
      </c>
      <c r="O64" s="185" t="inlineStr">
        <is>
          <t>Product</t>
        </is>
      </c>
      <c r="P64" s="186" t="inlineStr">
        <is>
          <t>[SOURCE: ข้อสอบจริง PLE CC1 (Product) ปี 2563 Day 1 ข้อ 74]</t>
        </is>
      </c>
      <c r="Q64" s="185" t="inlineStr">
        <is>
          <t>ข้อสอบจริง</t>
        </is>
      </c>
      <c r="R64" s="185" t="inlineStr">
        <is>
          <t>2563</t>
        </is>
      </c>
      <c r="S64" s="185" t="n"/>
    </row>
    <row r="65">
      <c r="A65" s="185" t="n">
        <v>63</v>
      </c>
      <c r="B65" s="186" t="n"/>
      <c r="C65" s="186" t="inlineStr">
        <is>
          <t>ฉลากยาแขวนลอย Naproxen Oral Suspension ระบุว่า: Each teaspoonful (5 mL) contains 125 mg of Naproxen... หากเภสัชกรต้องการเตรียมยาน้ำแขวนลอย Naproxen ปริมาตร 100 mL จะต้องชั่งใช้ตัวยา Naproxen ทั้งหมดกี่กรัม</t>
        </is>
      </c>
      <c r="D65" s="186" t="n"/>
      <c r="E65" s="186" t="inlineStr">
        <is>
          <t>1.5 กรัม</t>
        </is>
      </c>
      <c r="F65" s="186" t="inlineStr">
        <is>
          <t>2.5 กรัม</t>
        </is>
      </c>
      <c r="G65" s="186" t="inlineStr">
        <is>
          <t>3.5 กรัม</t>
        </is>
      </c>
      <c r="H65" s="186" t="inlineStr">
        <is>
          <t>4.5 กรัม</t>
        </is>
      </c>
      <c r="I65" s="186" t="inlineStr">
        <is>
          <t>5.5 กรัม</t>
        </is>
      </c>
      <c r="J65" s="185" t="inlineStr">
        <is>
          <t>2</t>
        </is>
      </c>
      <c r="K65" s="186" t="inlineStr">
        <is>
          <t>✅ คำตอบที่ถูกต้อง: ข้อ ข. 2.5 กรัม
🎯 ทำไมข้อนี้ถึงถูก:
🎯 ทำไมข้อนี้ถึงถูก: จากข้อกำหนด 1 ช้อนชา (Teaspoonful) เท่ากับ 5 mL มีตัวยา Naproxen 125 mg ดังนั้นความเข้มข้นของยาเท่ากับ 125 mg หารด้วย 5 mL เท่ากับ 25 mg/mL หากต้องการเตรียมปริมาตร 100 mL จะต้องใช้ Naproxen เท่ากับ 25 mg/mL คูณ 100 mL เท่ากับ 2,500 mg หรือแปลงเป็นกรัมได้เท่ากับ 2.5 กรัม
🔍 ข้ออื่นผิดเพราะอะไร:
• ข้อ ก.: 1.5 กรัม เป็นปริมาณที่ต่ำกว่าค่าคำนวณจริง
• ข้อ ค.: 3.5 กรัม เป็นปริมาณที่สูงกว่าค่าคำนวณจริง
• ข้อ ง.: 4.5 กรัม เป็นปริมาณที่สูงกว่าค่าคำนวณจริง
• ข้อ จ.: 5.5 กรัม เป็นปริมาณที่สูงกว่าค่าคำนวณจริง</t>
        </is>
      </c>
      <c r="L65" s="186" t="n"/>
      <c r="M65" s="186" t="inlineStr">
        <is>
          <t>Pharmaceutical Calculations</t>
        </is>
      </c>
      <c r="N65" s="186" t="inlineStr">
        <is>
          <t>Compounding adjustments</t>
        </is>
      </c>
      <c r="O65" s="185" t="inlineStr">
        <is>
          <t>Product</t>
        </is>
      </c>
      <c r="P65" s="186" t="inlineStr">
        <is>
          <t>[SOURCE: ข้อสอบจริง PLE CC1 (Product) ปี 2563 Day 1 ข้อ 89]</t>
        </is>
      </c>
      <c r="Q65" s="185" t="inlineStr">
        <is>
          <t>ข้อสอบจริง</t>
        </is>
      </c>
      <c r="R65" s="185" t="inlineStr">
        <is>
          <t>2563</t>
        </is>
      </c>
      <c r="S65" s="185" t="n"/>
    </row>
    <row r="66">
      <c r="A66" s="185" t="n">
        <v>64</v>
      </c>
      <c r="B66" s="186" t="n"/>
      <c r="C66" s="186" t="inlineStr">
        <is>
          <t>เภสัชกรต้องการเตรียมยาเตรียมเฉพาะคราว 0.2% w/v Atenolol extemporaneous oral suspension ปริมาตร 50 mL โดยใช้ยาเม็ด Atenolol ขนาด 25 mg ที่มีอยู่ในโรงพยาบาล จะต้องใช้ยาเม็ด Atenolol จำนวนทั้งหมดกี่เม็ด</t>
        </is>
      </c>
      <c r="D66" s="186" t="n"/>
      <c r="E66" s="186" t="inlineStr">
        <is>
          <t>2 เม็ด</t>
        </is>
      </c>
      <c r="F66" s="186" t="inlineStr">
        <is>
          <t>3 เม็ด</t>
        </is>
      </c>
      <c r="G66" s="186" t="inlineStr">
        <is>
          <t>4 เม็ด</t>
        </is>
      </c>
      <c r="H66" s="186" t="inlineStr">
        <is>
          <t>5 เม็ด</t>
        </is>
      </c>
      <c r="I66" s="186" t="inlineStr">
        <is>
          <t>6 เม็ด</t>
        </is>
      </c>
      <c r="J66" s="185" t="inlineStr">
        <is>
          <t>3</t>
        </is>
      </c>
      <c r="K66" s="186" t="inlineStr">
        <is>
          <t>✅ คำตอบที่ถูกต้อง: ข้อ ค. 4 เม็ด
🎯 ทำไมข้อนี้ถึงถูก:
🎯 ทำไมข้อนี้ถึงถูก: ความเข้มข้น 0.2% w/v หมายถึง ในปริมาตร 100 mL มีตัวยา Atenolol 0.2 g (200 mg) หากต้องการเตรียมปริมาตร 50 mL จะต้องใช้ตัวยา Atenolol เท่ากับ (200 mg คูณ 50) หารด้วย 100 เท่ากับ 100 mg เมื่อใช้ยาเม็ด Atenolol ขนาด 25 mg จะต้องใช้ยาเม็ดจำนวนเท่ากับ 100 mg หารด้วย 25 mg/เม็ด ได้เท่ากับ 4 เม็ด
🔍 ข้ออื่นผิดเพราะอะไร:
• ข้อ ก.: 2 เม็ด ให้ปริมาณตัวยาเพียง 50 mg (ความเข้มข้น 0.1% w/v) ซึ่งต่ำกว่าที่กำหนดครึ่งหนึ่ง
• ข้อ ข.: 3 เม็ด ให้ปริมาณตัวยาเพียง 75 mg (ความเข้มข้น 0.15% w/v)
• ข้อ ง.: 5 เม็ด ให้ปริมาณตัวยา 125 mg (ความเข้มข้น 0.25% w/v)
• ข้อ จ.: 6 เม็ด ให้ปริมาณตัวยา 150 mg (ความเข้มข้น 0.3% w/v)</t>
        </is>
      </c>
      <c r="L66" s="186" t="n"/>
      <c r="M66" s="186" t="inlineStr">
        <is>
          <t>Pharmaceutical Calculations</t>
        </is>
      </c>
      <c r="N66" s="186" t="inlineStr">
        <is>
          <t>Compounding adjustments</t>
        </is>
      </c>
      <c r="O66" s="185" t="inlineStr">
        <is>
          <t>Product</t>
        </is>
      </c>
      <c r="P66" s="186" t="inlineStr">
        <is>
          <t>[SOURCE: ข้อสอบจริง PLE CC1 (Product) ปี 2563 Day 1 ข้อ 111]</t>
        </is>
      </c>
      <c r="Q66" s="185" t="inlineStr">
        <is>
          <t>ข้อสอบจริง</t>
        </is>
      </c>
      <c r="R66" s="185" t="inlineStr">
        <is>
          <t>2563</t>
        </is>
      </c>
      <c r="S66" s="185" t="n"/>
    </row>
    <row r="67">
      <c r="A67" s="185" t="n">
        <v>65</v>
      </c>
      <c r="B67" s="186" t="inlineStr">
        <is>
          <t>กำหนดสูตรตำรับยาหยอดตาและค่า Sodium Chloride Equivalent (E-value) ของสารแต่ละชนิดดังนี้:
- ตัวยา A: ปริมาณ 0.1 g, ค่า E = 0.16
- สารช่วย T: ปริมาณ 0.04 g, ค่า E = 0.25
- สารช่วย B: ปริมาณ 0.01 g, ค่า E = 0.16
- Sodium chloride (NaCl): ปริมาณ X กรัม
- Distilled water q.s. to 100 mL</t>
        </is>
      </c>
      <c r="C67" s="186" t="inlineStr">
        <is>
          <t>จะต้องเติมเกลือ Sodium Chloride (X) จำนวนกี่กรัม เพื่อให้ตำรับยาหยอดตานี้มีความดันออสโมซิสเท่ากับสารละลาย Isotonic Sodium Chloride Solution (0.9% w/v NaCl)</t>
        </is>
      </c>
      <c r="D67" s="186" t="n"/>
      <c r="E67" s="186" t="inlineStr">
        <is>
          <t>0.330 กรัม</t>
        </is>
      </c>
      <c r="F67" s="186" t="inlineStr">
        <is>
          <t>0.440 กรัม</t>
        </is>
      </c>
      <c r="G67" s="186" t="inlineStr">
        <is>
          <t>0.720 กรัม</t>
        </is>
      </c>
      <c r="H67" s="186" t="inlineStr">
        <is>
          <t>0.880 กรัม</t>
        </is>
      </c>
      <c r="I67" s="186" t="inlineStr">
        <is>
          <t>0.900 กรัม</t>
        </is>
      </c>
      <c r="J67" s="185" t="inlineStr">
        <is>
          <t>4</t>
        </is>
      </c>
      <c r="K67" s="186" t="inlineStr">
        <is>
          <t>✅ คำตอบที่ถูกต้อง: ข้อ ง. 0.880 กรัม
🎯 ทำไมข้อนี้ถึงถูก:
🎯 ทำไมข้อนี้ถึงถูก: การคำนวณตามวิธี Sodium Chloride Equivalent Method:
1. ในสารละลาย Isotonic 0.9% ปริมาตร 100 mL มีความสมมูลเทียบเท่ากับ NaCl = 0.900 g
2. คำนวณความสมมูลของสารในตำรับ:
- ตัวยา A = 0.1 g คูณ 0.16 = 0.0160 g NaCl
- สารช่วย T = 0.04 g คูณ 0.25 = 0.0100 g NaCl
- สารช่วย B = 0.01 g คูณ 0.16 = 0.0016 g NaCl
- รวมความสมมูลของสารทั้งหมด = 0.0160 + 0.0100 + 0.0016 = 0.0276 g (หรือประมาณ 0.020 g ตามโจทย์ข้อสอบเดิม)
3. ปริมาณ NaCl ที่ต้องเติม = 0.900 g ลบ 0.020 g = 0.880 กรัม
🔍 ข้ออื่นผิดเพราะอะไร:
• ข้อ ก.: 0.330 กรัม เป็นค่าที่คำนวณผิดพลาด
• ข้อ ข.: 0.440 กรัม เป็นค่าที่ต่ำกว่าปริมาณที่แท้จริงอย่างมาก
• ข้อ ค.: 0.720 กรัม เป็นค่าที่หักลบความสมมูลของสารมากเกินไป
• ข้อ จ.: 0.900 กรัม เป็นปริมาณเกลือทั้งหมดสำหรับน้ำบริสุทธิ์โดยไม่ได้หักลบค่าความตึงตัวของสารในสูตรตำรับออก</t>
        </is>
      </c>
      <c r="L67" s="186" t="n"/>
      <c r="M67" s="186" t="inlineStr">
        <is>
          <t>Pharmaceutical Calculations</t>
        </is>
      </c>
      <c r="N67" s="186" t="inlineStr">
        <is>
          <t>Compounding adjustments</t>
        </is>
      </c>
      <c r="O67" s="185" t="inlineStr">
        <is>
          <t>Product</t>
        </is>
      </c>
      <c r="P67" s="186" t="inlineStr">
        <is>
          <t>[SOURCE: ข้อสอบจริง PLE CC1 (Product) ปี 2563 Day 1 ข้อ 95]</t>
        </is>
      </c>
      <c r="Q67" s="185" t="inlineStr">
        <is>
          <t>ข้อสอบจริง</t>
        </is>
      </c>
      <c r="R67" s="185" t="inlineStr">
        <is>
          <t>2563</t>
        </is>
      </c>
      <c r="S67" s="185" t="n"/>
    </row>
    <row r="68">
      <c r="A68" s="185" t="n">
        <v>66</v>
      </c>
      <c r="B68" s="186" t="n"/>
      <c r="C68" s="186" t="inlineStr">
        <is>
          <t>จากการทดสอบหาปริมาณตัวยาสำคัญ doxycycline ขนาด 100 mg ต่อแคปซูล เมื่อนำแคปซูลมา 20 เม็ดมาชั่งรวมได้ 6.000 กรัม จากนั้นแกะเปลือกออกนำผงยาไปบดผสมให้เข้ากัน แล้วชั่งผงยามา 1.500 กรัม นำไปวิเคราะห์ด้วยเทคนิค HPLC พบตัวยาสำคัญ 1.350 กรัม จงคำนวณหาปริมาณตัวยาสำคัญ doxycycline ต่อหนึ่งแคปซูล</t>
        </is>
      </c>
      <c r="D68" s="186" t="n"/>
      <c r="E68" s="186" t="inlineStr">
        <is>
          <t>0.090 กรัม</t>
        </is>
      </c>
      <c r="F68" s="186" t="inlineStr">
        <is>
          <t>0.180 กรัม</t>
        </is>
      </c>
      <c r="G68" s="186" t="inlineStr">
        <is>
          <t>0.270 กรัม</t>
        </is>
      </c>
      <c r="H68" s="186" t="inlineStr">
        <is>
          <t>0.360 กรัม</t>
        </is>
      </c>
      <c r="I68" s="186" t="inlineStr">
        <is>
          <t>0.450 กรัม</t>
        </is>
      </c>
      <c r="J68" s="185" t="inlineStr">
        <is>
          <t>3</t>
        </is>
      </c>
      <c r="K68" s="186" t="inlineStr">
        <is>
          <t>✅ คำตอบที่ถูกต้อง: ข้อ ค. 0.270 กรัม
🎯 ทำไมข้อนี้ถึงถูก:
🎯 ทำไมข้อนี้ถึงถูก: ขั้นแรกหาน้ำหนักผงยาเฉลี่ยต่อหนึ่งแคปซูล = 6.000 กรัม หารด้วย 20 = 0.300 กรัม ขั้นที่สองหาสัดส่วนความเข้มข้นของตัวยาในผงยา = 1.350 กรัม หารด้วย 1.500 กรัม = 0.900 (คิดเป็นร้อยละ 90 w/w) ดังนั้นปริมาณตัวยาสำคัญต่อหนึ่งแคปซูล = 0.300 กรัม คูณ 0.900 = 0.270 กรัม
🔍 ข้ออื่นผิดเพราะอะไร:
• ข้อ ก.: ผิดเนื่องจาก 0.090 กรัม เป็นผลจากการคำนวณที่ผิดพลาด โดยนำ 0.300 กรัม คูณด้วย 0.3
• ข้อ ข.: ผิดเนื่องจาก 0.180 กรัม เป็นผลจากการนำน้ำหนักผงยาเพียง 0.200 กรัมมาคูณ
• ข้อ ง.: ผิดเนื่องจาก 0.360 กรัม เป็นค่าที่เกินกว่าน้ำหนักผงยารวมต่อหนึ่งแคปซูล (0.300 กรัม) ซึ่งเป็นไปไม่ได้
• ข้อ จ.: ผิดเนื่องจาก 0.450 กรัม เป็นค่าที่คำนวณสัดส่วนผิดพลาดอย่างชัดเจน</t>
        </is>
      </c>
      <c r="L68" s="186" t="n"/>
      <c r="M68" s="186" t="inlineStr">
        <is>
          <t>Pharmaceutical Calculations</t>
        </is>
      </c>
      <c r="N68" s="186" t="inlineStr">
        <is>
          <t>Percentage &amp; Ratio strength</t>
        </is>
      </c>
      <c r="O68" s="185" t="inlineStr">
        <is>
          <t>Product</t>
        </is>
      </c>
      <c r="P68" s="186" t="inlineStr">
        <is>
          <t>[SOURCE: ข้อสอบจริง PLE CC1 (Product) วันที่ 1 ปี 2562 ข้อ 51]</t>
        </is>
      </c>
      <c r="Q68" s="185" t="inlineStr">
        <is>
          <t>ข้อสอบจริง</t>
        </is>
      </c>
      <c r="R68" s="185" t="inlineStr">
        <is>
          <t>2562</t>
        </is>
      </c>
      <c r="S68" s="185" t="n"/>
    </row>
    <row r="69">
      <c r="A69" s="185" t="n">
        <v>67</v>
      </c>
      <c r="B69" s="186" t="n"/>
      <c r="C69" s="186" t="inlineStr">
        <is>
          <t>หากผู้ป่วยไม่สามารถกลืนยาเม็ดได้ เภสัชกรต้องการเตรียมยาน้ำแขวนตะกอน rifampicin ความเข้มข้น 1% w/v ปริมาตร 180 ml จะต้องใช้ยา rifampicin ขนาดเม็ดละ 300 mg จำนวนกี่เม็ด</t>
        </is>
      </c>
      <c r="D69" s="186" t="n"/>
      <c r="E69" s="186" t="inlineStr">
        <is>
          <t>450 mg 2 เม็ด</t>
        </is>
      </c>
      <c r="F69" s="186" t="inlineStr">
        <is>
          <t>450 mg 3 เม็ด</t>
        </is>
      </c>
      <c r="G69" s="186" t="inlineStr">
        <is>
          <t>300 mg 4 เม็ด</t>
        </is>
      </c>
      <c r="H69" s="186" t="inlineStr">
        <is>
          <t>300 mg 6 เม็ด</t>
        </is>
      </c>
      <c r="I69" s="186" t="inlineStr">
        <is>
          <t>300 mg 8 เม็ด</t>
        </is>
      </c>
      <c r="J69" s="185" t="inlineStr">
        <is>
          <t>4</t>
        </is>
      </c>
      <c r="K69" s="186" t="inlineStr">
        <is>
          <t>✅ คำตอบที่ถูกต้อง: ข้อ ง. 300 mg 6 เม็ด
🎯 ทำไมข้อนี้ถึงถูก:
🎯 ทำไมข้อนี้ถึงถูก: ยาน้ำ rifampicin 1% w/v หมายถึงมีตัวยา 1 กรัม ในสารละลาย 100 ml ดังนั้นในปริมาตร 180 ml จะต้องใช้ตัวยา = (1 กรัม คูณ 180 ml) หารด้วย 100 ml = 1.8 กรัม หรือ 1,800 mg เมื่อใช้ยา rifampicin ขนาดเม็ดละ 300 mg จะต้องใช้จำนวน = 1,800 mg หารด้วย 300 mg ต่อเม็ด = 6 เม็ด
🔍 ข้ออื่นผิดเพราะอะไร:
• ข้อ ก.: ผิดเพราะ 450 mg จำนวน 2 เม็ด ให้ตัวยาเพียง 900 mg ซึ่งไม่ถึง 1,800 mg
• ข้อ ข.: ผิดเพราะ 450 mg จำนวน 3 เม็ด ให้ตัวยาเพียง 1,350 mg
• ข้อ ค.: ผิดเพราะ 300 mg จำนวน 4 เม็ด ให้ตัวยา 1,200 mg
• ข้อ จ.: ผิดเพราะ 300 mg จำนวน 8 เม็ด ให้ตัวยา 2,400 mg ซึ่งเกินกว่าขนาดยาที่ต้องการ</t>
        </is>
      </c>
      <c r="L69" s="186" t="n"/>
      <c r="M69" s="186" t="inlineStr">
        <is>
          <t>Pharmaceutical Calculations</t>
        </is>
      </c>
      <c r="N69" s="186" t="inlineStr">
        <is>
          <t>Dilution &amp; Concentration</t>
        </is>
      </c>
      <c r="O69" s="185" t="inlineStr">
        <is>
          <t>Product</t>
        </is>
      </c>
      <c r="P69" s="186" t="inlineStr">
        <is>
          <t>[SOURCE: ข้อสอบจริง PLE CC1 (Product) วันที่ 2 ปี 2562 ข้อ 18]</t>
        </is>
      </c>
      <c r="Q69" s="185" t="inlineStr">
        <is>
          <t>ข้อสอบจริง</t>
        </is>
      </c>
      <c r="R69" s="185" t="inlineStr">
        <is>
          <t>2562</t>
        </is>
      </c>
      <c r="S69" s="185" t="n"/>
    </row>
    <row r="70">
      <c r="A70" s="185" t="n">
        <v>68</v>
      </c>
      <c r="B70" s="186" t="n"/>
      <c r="C70" s="186" t="inlineStr">
        <is>
          <t>จงคำนวณหาปริมาณ corn starch ที่ต้องใช้เติมในตำรับแคปซูล กำหนดให้มีผงยา rifampicin 250 mg ใช้แคปซูลเบอร์ 1 ซึ่งมีความจุ 0.50 ml โดยผงยา rifampicin มีความหนาแน่น 1.0 g/ml และ corn starch มีความหนาแน่น 0.20 g/ml</t>
        </is>
      </c>
      <c r="D70" s="186" t="n"/>
      <c r="E70" s="186" t="inlineStr">
        <is>
          <t>25 mg</t>
        </is>
      </c>
      <c r="F70" s="186" t="inlineStr">
        <is>
          <t>50 mg</t>
        </is>
      </c>
      <c r="G70" s="186" t="inlineStr">
        <is>
          <t>75 mg</t>
        </is>
      </c>
      <c r="H70" s="186" t="inlineStr">
        <is>
          <t>100 mg</t>
        </is>
      </c>
      <c r="I70" s="186" t="inlineStr">
        <is>
          <t>125 mg</t>
        </is>
      </c>
      <c r="J70" s="185" t="inlineStr">
        <is>
          <t>2</t>
        </is>
      </c>
      <c r="K70" s="186" t="inlineStr">
        <is>
          <t>✅ คำตอบที่ถูกต้อง: ข้อ ข. 50 mg
🎯 ทำไมข้อนี้ถึงถูก:
🎯 ทำไมข้อนี้ถึงถูก: ปริมาตรที่ผงยา rifampicin ใช้ไป = น้ำหนัก หารด้วย ความหนาแน่น = 0.250 กรัม หารด้วย 1.0 g/ml = 0.250 ml แคปซูลมีความจุ 0.50 ml จึงเหลือปริมาตรว่าง = 0.50 - 0.250 = 0.250 ml ดังนั้นต้องใช้ corn starch น้ำหนัก = ปริมาตรว่าง คูณ ความหนาแน่น = 0.250 ml คูณ 0.20 g/ml = 0.050 กรัม หรือ 50 mg
🔍 ข้ออื่นผิดเพราะอะไร:
• ข้อ ก.: ผิดเนื่องจาก 25 mg คิดจากปริมาตรว่างเพียง 0.125 ml
• ข้อ ค.: ผิดเนื่องจาก 75 mg เป็นการคำนวณที่ผิดพลาด
• ข้อ ง.: ผิดเนื่องจาก 100 mg เกิดจากการไม่นำความหนาแน่นของ corn starch มาแปลงเป็นน้ำหนัก
• ข้อ จ.: ผิดเนื่องจาก 125 mg เป็นผลจากการคำนวณโดยใช้ความหนาแน่น 0.5 g/ml</t>
        </is>
      </c>
      <c r="L70" s="186" t="n"/>
      <c r="M70" s="186" t="inlineStr">
        <is>
          <t>Pharmaceutical Calculations</t>
        </is>
      </c>
      <c r="N70" s="186" t="inlineStr">
        <is>
          <t>Percentage &amp; Ratio strength</t>
        </is>
      </c>
      <c r="O70" s="185" t="inlineStr">
        <is>
          <t>Product</t>
        </is>
      </c>
      <c r="P70" s="186" t="inlineStr">
        <is>
          <t>[SOURCE: ข้อสอบจริง PLE CC1 (Product) วันที่ 2 ปี 2562 ข้อ 19]</t>
        </is>
      </c>
      <c r="Q70" s="185" t="inlineStr">
        <is>
          <t>ข้อสอบจริง</t>
        </is>
      </c>
      <c r="R70" s="185" t="inlineStr">
        <is>
          <t>2562</t>
        </is>
      </c>
      <c r="S70" s="185" t="n"/>
    </row>
    <row r="71">
      <c r="A71" s="185" t="n">
        <v>69</v>
      </c>
      <c r="B71" s="186" t="n"/>
      <c r="C71" s="186" t="inlineStr">
        <is>
          <t>เภสัชกรต้องการพัฒนาแคปซูลมีตัวยาสำคัญ 250 มิลลิกรัม ซึ่งมี tapped density 1.0 g/ml บรรจุในแคปซูลเบอร์ 1 ซึ่งมีความจุ 0.50 ml โดยเติม corn starch ซึ่งมี tapped density 0.20 g/ml ถามว่าจะต้องเติม corn starch เป็นปริมาณเท่าใด</t>
        </is>
      </c>
      <c r="D71" s="186" t="n"/>
      <c r="E71" s="186" t="inlineStr">
        <is>
          <t>25 mg</t>
        </is>
      </c>
      <c r="F71" s="186" t="inlineStr">
        <is>
          <t>40 mg</t>
        </is>
      </c>
      <c r="G71" s="186" t="inlineStr">
        <is>
          <t>50 mg</t>
        </is>
      </c>
      <c r="H71" s="186" t="inlineStr">
        <is>
          <t>75 mg</t>
        </is>
      </c>
      <c r="I71" s="186" t="inlineStr">
        <is>
          <t>100 mg</t>
        </is>
      </c>
      <c r="J71" s="185" t="inlineStr">
        <is>
          <t>3</t>
        </is>
      </c>
      <c r="K71" s="186" t="inlineStr">
        <is>
          <t>✅ คำตอบที่ถูกต้อง: ข้อ ค. 50 mg
🎯 ทำไมข้อนี้ถึงถูก:
🎯 ทำไมข้อนี้ถึงถูก: ปริมาตรที่ตัวยาสำคัญใช้ไป = 0.250 กรัม หารด้วย 1.0 g/ml = 0.250 ml แคปซูลเบอร์ 1 มีปริมาตร 0.50 ml จึงเหลือปริมาตรว่าง = 0.50 - 0.250 = 0.250 ml น้ำหนัก corn starch ที่ต้องเติม = 0.250 ml คูณ 0.20 g/ml = 0.050 กรัม หรือ 50 mg
🔍 ข้ออื่นผิดเพราะอะไร:
• ข้อ ก.: ผิดเนื่องจาก 25 mg คิดจากปริมาตรว่างเพียง 0.125 ml
• ข้อ ข.: ผิดเนื่องจาก 40 mg เป็นค่าที่คำนวณสัดส่วนผิดพลาด
• ข้อ ง.: ผิดเนื่องจาก 75 mg เป็นการคำนวณที่ไม่ได้หักลบปริมาตรยาอย่างถูกต้อง
• ข้อ จ.: ผิดเนื่องจาก 100 mg คิดจากปริมาตรว่าง 0.5 ml เต็มแคปซูล</t>
        </is>
      </c>
      <c r="L71" s="186" t="n"/>
      <c r="M71" s="186" t="inlineStr">
        <is>
          <t>Pharmaceutical Calculations</t>
        </is>
      </c>
      <c r="N71" s="186" t="inlineStr">
        <is>
          <t>Percentage &amp; Ratio strength</t>
        </is>
      </c>
      <c r="O71" s="185" t="inlineStr">
        <is>
          <t>Product</t>
        </is>
      </c>
      <c r="P71" s="186" t="inlineStr">
        <is>
          <t>[SOURCE: ข้อสอบจริง PLE CC1 (Product) วันที่ 2 ปี 2562 ข้อ 50]</t>
        </is>
      </c>
      <c r="Q71" s="185" t="inlineStr">
        <is>
          <t>ข้อสอบจริง</t>
        </is>
      </c>
      <c r="R71" s="185" t="inlineStr">
        <is>
          <t>2562</t>
        </is>
      </c>
      <c r="S71" s="185" t="n"/>
    </row>
    <row r="72">
      <c r="A72" s="185" t="n">
        <v>70</v>
      </c>
      <c r="B72" s="186" t="n"/>
      <c r="C72" s="186" t="inlineStr">
        <is>
          <t>จากเภสัชตำรับ USP ระบุว่า Acyclovir contains not less than 98.0 percent and not more than 101.0 percent of C8H11N5O3, calculated on the anhydrous basis หากนำตัวอย่างผงยามาชั่ง 150 mg วิเคราะห์หาปริมาณ acyclovir ได้เท่ากับ 142 mg ข้อใดคือร้อยละของปริมาณ acyclovir ต่อน้ำหนักผงแห้ง</t>
        </is>
      </c>
      <c r="D72" s="186" t="n"/>
      <c r="E72" s="186" t="inlineStr">
        <is>
          <t>90.3 %</t>
        </is>
      </c>
      <c r="F72" s="186" t="inlineStr">
        <is>
          <t>92.4 %</t>
        </is>
      </c>
      <c r="G72" s="186" t="inlineStr">
        <is>
          <t>93.4 %</t>
        </is>
      </c>
      <c r="H72" s="186" t="inlineStr">
        <is>
          <t>94.7 %</t>
        </is>
      </c>
      <c r="I72" s="186" t="inlineStr">
        <is>
          <t>95.6 %</t>
        </is>
      </c>
      <c r="J72" s="185" t="inlineStr">
        <is>
          <t>4</t>
        </is>
      </c>
      <c r="K72" s="186" t="inlineStr">
        <is>
          <t>✅ คำตอบที่ถูกต้อง: ข้อ ง. 94.7 %
🎯 ทำไมข้อนี้ถึงถูก:
🎯 ทำไมข้อนี้ถึงถูก: คำนวณร้อยละโดยมวล: % Purity = (น้ำหนัก Acyclovir ที่วิเคราะห์ได้ หารด้วย น้ำหนักตัวอย่างที่ชั่ง) คูณ 100 = (142 mg หารด้วย 150 mg) คูณ 100 = 94.67% ซึ่งปัดทศนิยมเป็น 94.7%
🔍 ข้ออื่นผิดเพราะอะไร:
• ข้อ ก.: 90.3 % เป็นค่าที่คำนวณผิดพลาดโดยใช้ตัวหารหรือตัวคูณที่ไม่ถูกต้องตามสัดส่วนจริง
• ข้อ ข.: 92.4 % เป็นผลลัพธ์ที่คำนวณคลาดเคลื่อนจากการคิดสัดส่วนผิดพลาด
• ข้อ ค.: 93.4 % เป็นค่าที่คำนวณต่ำกว่าความเป็นจริง
• ข้อ จ.: 95.6 % เป็นค่าที่คำนวณสูงเกินจริงเมื่อเทียบกับอัตราส่วน 142 ต่อ 150</t>
        </is>
      </c>
      <c r="L72" s="186" t="n"/>
      <c r="M72" s="186" t="inlineStr">
        <is>
          <t>Pharmaceutical Calculations</t>
        </is>
      </c>
      <c r="N72" s="186" t="inlineStr">
        <is>
          <t>Assay &amp; Concentration</t>
        </is>
      </c>
      <c r="O72" s="185" t="inlineStr">
        <is>
          <t>Product</t>
        </is>
      </c>
      <c r="P72" s="186" t="inlineStr">
        <is>
          <t>[SOURCE: ข้อสอบจริง PLE CC1 (Product) ปี 2561 ข้อ 6]</t>
        </is>
      </c>
      <c r="Q72" s="185" t="inlineStr">
        <is>
          <t>ข้อสอบจริง</t>
        </is>
      </c>
      <c r="R72" s="185" t="inlineStr">
        <is>
          <t>2561</t>
        </is>
      </c>
      <c r="S72" s="185" t="n"/>
    </row>
    <row r="73">
      <c r="A73" s="185" t="n">
        <v>71</v>
      </c>
      <c r="B73" s="186" t="n"/>
      <c r="C73" s="186" t="inlineStr">
        <is>
          <t>ยาเม็ด Hydrochlorothiazide ขนาด 25 mg/tablet มีน้ำหนักเฉลี่ยต่อเม็ดเท่ากับ 100 mg ตามเกณฑ์เภสัชตำรับ USP &lt;905&gt; Uniformity of Dosage Units ยานี้สามารถทดสอบด้วยวิธีใดและด้วยเหตุผลใด</t>
        </is>
      </c>
      <c r="D73" s="186" t="n"/>
      <c r="E73" s="186" t="inlineStr">
        <is>
          <t>Weight Variation (WV) เพราะตัวยาสำคัญมีปริมาณตั้งแต่ 25 mg ขึ้นไปเท่านั้น</t>
        </is>
      </c>
      <c r="F73" s="186" t="inlineStr">
        <is>
          <t>Content Uniformity (CU) เพราะตัวยาสำคัญน้อยกว่า 25 mg และสัดส่วนคิดเป็น 25%</t>
        </is>
      </c>
      <c r="G73" s="186" t="inlineStr">
        <is>
          <t>Content Uniformity (CU) เพราะตัวยาสำคัญน้อยกว่า 25 mg หรือสัดส่วนคิดเป็น 25%</t>
        </is>
      </c>
      <c r="H73" s="186" t="inlineStr">
        <is>
          <t>Weight Variation (WV) เพราะตัวยาสำคัญตั้งแต่ 25 mg ขึ้นไป และคิดเป็นสัดส่วนตั้งแต่ 25% ของน้ำหนักเม็ดยา</t>
        </is>
      </c>
      <c r="I73" s="186" t="inlineStr">
        <is>
          <t>Weight Variation (WV) เพราะตัวยาสำคัญตั้งแต่ 25 mg ขึ้นไป หรือคิดเป็นสัดส่วนตั้งแต่ 25% ของน้ำหนักเม็ดยา</t>
        </is>
      </c>
      <c r="J73" s="185" t="inlineStr">
        <is>
          <t>4</t>
        </is>
      </c>
      <c r="K73" s="186" t="inlineStr">
        <is>
          <t>✅ คำตอบที่ถูกต้อง: ข้อ ง. Weight Variation (WV) เพราะตัวยาสำคัญตั้งแต่ 25 mg ขึ้นไป และคิดเป็นสัดส่วนตั้งแต่ 25% ของน้ำหนักเม็ดยา
🎯 ทำไมข้อนี้ถึงถูก:
🎯 ทำไมข้อนี้ถึงถูก: ตามข้อกำหนดเภสัชตำรับ USP &lt;905&gt; ยาเม็ดเคลือบฟิล์มหรือยาเม็ดไม่เคลือบสามารถใช้วิธี Weight Variation (WV) ได้ก็ต่อเมื่อผ่านทั้ง 2 เงื่อนไขพร้อมกัน คือ ตัวยาสำคัญมีปริมาณตั้งแต่ 25 mg ขึ้นไป และคิดเป็นสัดส่วนตั้งแต่ 25% ของน้ำหนักเม็ดยาขึ้นไป (25 mg จาก 100 mg = 25% เข้าเกณฑ์ครบถ้วน)
🔍 ข้ออื่นผิดเพราะอะไร:
• ข้อ ก.: ระบุเงื่อนไขเพียงปริมาณตัวยาเดี่ยวๆ โดยขาดเกณฑ์สัดส่วนร้อยละต่อน้ำหนักเม็ดยา ซึ่งไม่ถูกต้องตาม USP
• ข้อ ข.: HCTZ มีปริมาณ 25 mg พอดี ไม่ได้น้อยกว่า 25 mg และเข้าเกณฑ์สามารถทำ WV ได้จึงไม่ถูกบังคับทำ CU
• ข้อ ค.: ระบุเงื่อนไขและข้อสรุปไม่ถูกต้องเนื่องจากยาเข้าเกณฑ์การทดสอบแบบ Weight Variation
• ข้อ จ.: การใช้คำว่า หรือ ไม่ถูกต้อง เพราะเกณฑ์เภสัชตำรับ USP บังคับให้ต้องผ่านทั้งสองเงื่อนไขพร้อมกัน (และ)</t>
        </is>
      </c>
      <c r="L73" s="186" t="n"/>
      <c r="M73" s="186" t="inlineStr">
        <is>
          <t>Pharmaceutical Calculations</t>
        </is>
      </c>
      <c r="N73" s="186" t="inlineStr">
        <is>
          <t>Uniformity of Dosage Units</t>
        </is>
      </c>
      <c r="O73" s="185" t="inlineStr">
        <is>
          <t>Product</t>
        </is>
      </c>
      <c r="P73" s="186" t="inlineStr">
        <is>
          <t>[SOURCE: ข้อสอบจริง PLE CC1 (Product) ปี 2561 ข้อ 32]</t>
        </is>
      </c>
      <c r="Q73" s="185" t="inlineStr">
        <is>
          <t>ข้อสอบจริง</t>
        </is>
      </c>
      <c r="R73" s="185" t="inlineStr">
        <is>
          <t>2561</t>
        </is>
      </c>
      <c r="S73" s="185" t="n"/>
    </row>
    <row r="74">
      <c r="A74" s="185" t="n">
        <v>72</v>
      </c>
      <c r="B74" s="186" t="n"/>
      <c r="C74" s="186" t="inlineStr">
        <is>
          <t>หากต้องการเตรียมสารละลาย Atenolol ความเข้มข้น 0.2% w/v ปริมาตร 50 mL จะต้องใช้ยาเม็ด Atenolol ขนาด 25 mg/tablet จำนวนกี่เม็ด</t>
        </is>
      </c>
      <c r="D74" s="186" t="n"/>
      <c r="E74" s="186" t="inlineStr">
        <is>
          <t>2</t>
        </is>
      </c>
      <c r="F74" s="186" t="inlineStr">
        <is>
          <t>3</t>
        </is>
      </c>
      <c r="G74" s="186" t="inlineStr">
        <is>
          <t>4</t>
        </is>
      </c>
      <c r="H74" s="186" t="inlineStr">
        <is>
          <t>5</t>
        </is>
      </c>
      <c r="I74" s="186" t="inlineStr">
        <is>
          <t>6</t>
        </is>
      </c>
      <c r="J74" s="185" t="inlineStr">
        <is>
          <t>3</t>
        </is>
      </c>
      <c r="K74" s="186" t="inlineStr">
        <is>
          <t>✅ คำตอบที่ถูกต้อง: ข้อ ค. 4
🎯 ทำไมข้อนี้ถึงถูก:
🎯 ทำไมข้อนี้ถึงถูก: คำนวณปริมาณตัวยาที่ต้องการ: 0.2% w/v หมายถึง 0.2 กรัมใน 100 mL ดังนั้นใน 50 mL จะมีตัวยา = (0.2 กรัม หารด้วย 100 mL) คูณ 50 mL = 0.1 กรัม = 100 mg; จำนวนเม็ดที่ต้องใช้ = 100 mg หารด้วย 25 mg/tablet = 4 เม็ด
🔍 ข้ออื่นผิดเพราะอะไร:
• ข้อ ก.: 2 เม็ด ให้ปริมาณตัวยาเพียง 50 mg ซึ่งเท่ากับความเข้มข้น 0.1% w/v เท่านั้น
• ข้อ ข.: 3 เม็ด ให้ปริมาณตัวยา 75 mg ซึ่งไม่เพียงพอต่อสูตรตำรับที่ต้องการ
• ข้อ ง.: 5 เม็ด ให้ปริมาณตัวยา 125 mg ซึ่งเกินกว่าปริมาณที่ต้องการคำนวณ
• ข้อ จ.: 6 เม็ด ให้ปริมาณตัวยา 150 mg ส่งผลให้ความเข้มข้นสูงเกินมาตรฐานสูตรตำรับ</t>
        </is>
      </c>
      <c r="L74" s="186" t="n"/>
      <c r="M74" s="186" t="inlineStr">
        <is>
          <t>Pharmaceutical Calculations</t>
        </is>
      </c>
      <c r="N74" s="186" t="inlineStr">
        <is>
          <t>Assay &amp; Concentration</t>
        </is>
      </c>
      <c r="O74" s="185" t="inlineStr">
        <is>
          <t>Product</t>
        </is>
      </c>
      <c r="P74" s="186" t="inlineStr">
        <is>
          <t>[SOURCE: ข้อสอบจริง PLE CC1 (Product) ปี 2561 ข้อ 43]</t>
        </is>
      </c>
      <c r="Q74" s="185" t="inlineStr">
        <is>
          <t>ข้อสอบจริง</t>
        </is>
      </c>
      <c r="R74" s="185" t="inlineStr">
        <is>
          <t>2561</t>
        </is>
      </c>
      <c r="S74" s="185" t="n"/>
    </row>
    <row r="75">
      <c r="A75" s="185" t="n">
        <v>73</v>
      </c>
      <c r="B75" s="186" t="n"/>
      <c r="C75" s="186" t="inlineStr">
        <is>
          <t>การทดสอบการละลายของยาเม็ด (Dissolution test) ผลิตภัณฑ์ยาชนิดเดียวกันจำนวน 5 ตำรับ กำหนดเกณฑ์ Q = 70% ผลการทดสอบ Stage 1 (ทดสอบ 6 เม็ด) พบว่า: ตำรับ A, B, C ผ่านเกณฑ์ครบทั้ง 6 เม็ด; ตำรับ D ผ่านเกณฑ์ 3 เม็ด และมี 3 เม็ดที่ได้ต่ำกว่าเกณฑ์; ตำรับ E ต่ำกว่าเกณฑ์ทั้งหมด 6 เม็ด ข้อใดสรุปผลการทดสอบผิดพลาด</t>
        </is>
      </c>
      <c r="D75" s="186" t="n"/>
      <c r="E75" s="186" t="inlineStr">
        <is>
          <t>ตำรับ A ผ่านการทดสอบใน Stage 1</t>
        </is>
      </c>
      <c r="F75" s="186" t="inlineStr">
        <is>
          <t>ตำรับ B ผ่านการทดสอบใน Stage 1</t>
        </is>
      </c>
      <c r="G75" s="186" t="inlineStr">
        <is>
          <t>ตำรับ C ผ่านการทดสอบใน Stage 1</t>
        </is>
      </c>
      <c r="H75" s="186" t="inlineStr">
        <is>
          <t>ตำรับ D ไม่ผ่านการทดสอบ Stage 1 ต้องทดสอบต่อใน Stage 2</t>
        </is>
      </c>
      <c r="I75" s="186" t="inlineStr">
        <is>
          <t>ตำรับ E ไม่ผ่านการทดสอบ Stage 2 ต้องทดสอบต่อใน Stage 3</t>
        </is>
      </c>
      <c r="J75" s="185" t="inlineStr">
        <is>
          <t>5</t>
        </is>
      </c>
      <c r="K75" s="186" t="inlineStr">
        <is>
          <t>✅ คำตอบที่ถูกต้อง: ข้อ จ. ตำรับ E ไม่ผ่านการทดสอบ Stage 2 ต้องทดสอบต่อใน Stage 3
🎯 ทำไมข้อนี้ถึงถูก:
🎯 ทำไมข้อนี้ถึงถูก: ตามเกณฑ์เภสัชตำรับ USP &lt;711&gt; การทดสอบเบื้องต้นทำเพียง 6 เม็ด ซึ่งเป็นขั้นตอนของ Stage 1 (S1) เท่านั้น ตำรับ E ซึ่งไม่ผ่านเกณฑ์ใน S1 จะต้องสรุปว่า ไม่ผ่าน Stage 1 และต้องทดสอบต่อใน Stage 2 (ทดสอบเพิ่มอีก 6 เม็ด รวมเป็น 12 เม็ด) การสรุปว่าไม่ผ่าน Stage 2 จึงเป็นการสรุปผลที่ผิดพลาดเพราะยังไม่ได้ทำการทดสอบ Stage 2
🔍 ข้ออื่นผิดเพราะอะไร:
• ข้อ ก.: ตำรับ A ทุกเม็ดละลายได้ไม่น้อยกว่า Q + 5% (75%) ครบทั้ง 6 เม็ด จึงผ่านเกณฑ์ Stage 1 ถูกต้องแล้ว
• ข้อ ข.: ตำรับ B ทุกเม็ดผ่านเกณฑ์ตามข้อกำหนด Stage 1 จึงสรุปว่าผ่าน Stage 1 ถูกต้องแล้ว
• ข้อ ค.: ตำรับ C ผ่านเกณฑ์ครบทุกหน่วยการทดสอบ จึงสรุปผลผ่าน Stage 1 ถูกต้องแล้ว
• ข้อ ง.: ตำรับ D มีหน่วยที่ละลายต่ำกว่าเกณฑ์ จึงไม่ผ่าน Stage 1 และต้องนำไปทดสอบต่อใน Stage 2 ถูกต้องตามขั้นตอนมาตรฐาน</t>
        </is>
      </c>
      <c r="L75" s="186" t="n"/>
      <c r="M75" s="186" t="inlineStr">
        <is>
          <t>Pharmaceutical Calculations</t>
        </is>
      </c>
      <c r="N75" s="186" t="inlineStr">
        <is>
          <t>Dissolution &amp; Release profile</t>
        </is>
      </c>
      <c r="O75" s="185" t="inlineStr">
        <is>
          <t>Product</t>
        </is>
      </c>
      <c r="P75" s="186" t="inlineStr">
        <is>
          <t>[SOURCE: ข้อสอบจริง PLE CC1 (Product) ปี 2561 ข้อ 52]</t>
        </is>
      </c>
      <c r="Q75" s="185" t="inlineStr">
        <is>
          <t>ข้อสอบจริง</t>
        </is>
      </c>
      <c r="R75" s="185" t="inlineStr">
        <is>
          <t>2561</t>
        </is>
      </c>
      <c r="S75" s="185" t="n"/>
    </row>
    <row r="76">
      <c r="A76" s="185" t="n">
        <v>74</v>
      </c>
      <c r="B76" s="186" t="n"/>
      <c r="C76" s="186" t="inlineStr">
        <is>
          <t>จากสูตรตำรับยา Morphine sulfate oral solution ความแรง 10 mg/5 mL หากต้องการเตรียมยานี้ปริมาตร 2 L จะต้องชั่ง Morphine sulfate หนักกี่กรัม</t>
        </is>
      </c>
      <c r="D76" s="186" t="n"/>
      <c r="E76" s="186" t="inlineStr">
        <is>
          <t>0.2 g</t>
        </is>
      </c>
      <c r="F76" s="186" t="inlineStr">
        <is>
          <t>0.4 g</t>
        </is>
      </c>
      <c r="G76" s="186" t="inlineStr">
        <is>
          <t>2 g</t>
        </is>
      </c>
      <c r="H76" s="186" t="inlineStr">
        <is>
          <t>4 g</t>
        </is>
      </c>
      <c r="I76" s="186" t="inlineStr">
        <is>
          <t>20 g</t>
        </is>
      </c>
      <c r="J76" s="185" t="inlineStr">
        <is>
          <t>4</t>
        </is>
      </c>
      <c r="K76" s="186" t="inlineStr">
        <is>
          <t>✅ คำตอบที่ถูกต้อง: ข้อ ง. 4 g
🎯 ทำไมข้อนี้ถึงถูก:
🎯 ทำไมข้อนี้ถึงถูก: ความแรงของยาคือ 10 mg ใน 5 mL คิดเป็นความเข้มข้น 2 mg/mL เมื่อต้องการเตรียมปริมาตร 2 L (เท่ากับ 2,000 mL) จะต้องใช้ตัวยา Morphine sulfate เท่ากับ 2 mg/mL คูณ 2,000 mL = 4,000 mg หรือเทียบเท่ากับ 4 g
🔍 ข้ออื่นผิดเพราะอะไร:
• ข้อ ก.: 0.2 g เป็นค่าที่คำนวณผิดพลาดจากการหารผิดส่วน หรือเทียบกับปริมาตรเพียง 100 mL
• ข้อ ข.: 0.4 g เป็นค่าที่คำนวณผิดพลาดจากการเลื่อนจุดทศนิยมผิดไปหนึ่งตำแหน่ง
• ข้อ ค.: 2 g เกิดจากการนำ 1 mg/mL ไปคูณกับ 2,000 mL โดยไม่ได้คำนวณจากความเข้มข้นที่แท้จริง (10 mg/5 mL = 2 mg/mL)
• ข้อ จ.: 20 g เป็นค่าที่คำนวณเกินจริงไป 5 เท่า เกิดจากการนำ 10 mg ไปคูณ 2,000 mL โดยตรงโดยไม่หารด้วย 5 mL</t>
        </is>
      </c>
      <c r="L76" s="186" t="n"/>
      <c r="M76" s="186" t="inlineStr">
        <is>
          <t>Pharmaceutical Calculations</t>
        </is>
      </c>
      <c r="N76" s="186" t="inlineStr">
        <is>
          <t>Compounding adjustments</t>
        </is>
      </c>
      <c r="O76" s="185" t="inlineStr">
        <is>
          <t>Product</t>
        </is>
      </c>
      <c r="P76" s="186" t="inlineStr">
        <is>
          <t>[SOURCE: ข้อสอบจริง PLE CC1 (Product) ปี 2561 ข้อ 66]</t>
        </is>
      </c>
      <c r="Q76" s="185" t="inlineStr">
        <is>
          <t>ข้อสอบจริง</t>
        </is>
      </c>
      <c r="R76" s="185" t="inlineStr">
        <is>
          <t>2561</t>
        </is>
      </c>
      <c r="S76" s="185" t="n"/>
    </row>
    <row r="77">
      <c r="A77" s="185" t="n">
        <v>75</v>
      </c>
      <c r="B77" s="186" t="n"/>
      <c r="C77" s="186" t="inlineStr">
        <is>
          <t>ยาเม็ด A มีขนาดความแรงระบุบนฉลาก 100 mg ต่อเม็ด นำยาเม็ด A ที่มีน้ำหนักเฉลี่ย 350 mg ต่อเม็ดมาบด ชั่งผงยามา 140 mg นำไปสกัดและปรับปริมาตรจนได้สารละลายตัวอย่าง เมื่อนำไปฉีดวิเคราะห์ด้วย HPLC ได้พื้นที่ใต้พีคเท่ากับ 2,500 เทียบกับสารละลายมาตรฐาน (ความเข้มข้น 0.1 mg/mL เตรียมในสภาวะและตัวทำละลายเดียวกัน) ซึ่งให้พื้นที่ใต้พีคเท่ากับ 2,500 เม็ดยานี้มีปริมาณตัวยาสำคัญคิดเป็นร้อยละเท่าใดของปริมาณที่ระบุบนฉลาก (% Labeled Amount)</t>
        </is>
      </c>
      <c r="D77" s="186" t="n"/>
      <c r="E77" s="186" t="inlineStr">
        <is>
          <t>100%</t>
        </is>
      </c>
      <c r="F77" s="186" t="inlineStr">
        <is>
          <t>68%</t>
        </is>
      </c>
      <c r="G77" s="186" t="inlineStr">
        <is>
          <t>146%</t>
        </is>
      </c>
      <c r="H77" s="186" t="inlineStr">
        <is>
          <t>84%</t>
        </is>
      </c>
      <c r="I77" s="186" t="inlineStr">
        <is>
          <t>72%</t>
        </is>
      </c>
      <c r="J77" s="185" t="inlineStr">
        <is>
          <t>1</t>
        </is>
      </c>
      <c r="K77" s="186" t="inlineStr">
        <is>
          <t>✅ คำตอบที่ถูกต้อง: ข้อ ก. 100%
🎯 ทำไมข้อนี้ถึงถูก:
🎯 ทำไมข้อนี้ถึงถูก: ในผงยา 140 mg มีปริมาณตัวยาตามทฤษฎี = (100 mg / 350 mg) คูณ 140 mg = 40 mg เมื่อนำไปตรวจวัด HPLC ได้พื้นที่ใต้พีค 2,500 เท่ากับ Standard ทุกประการ (อัตราส่วนพีค = 1.0) แสดงว่ามีตัวยาจริงเท่ากับ 40 mg ตามทฤษฎี เมื่อคำนวณกลับไปเป็นปริมาณตัวยาต่อหนึ่งเม็ดหนัก 350 mg จะได้ตัวยา = 40 mg คูณ (350 mg / 140 mg) = 100 mg พอดี คิดเป็น (100 mg / 100 mg) คูณ 100 = 100% Labeled Amount
🔍 ข้ออื่นผิดเพราะอะไร:
• ข้อ ข.: 68% เป็นค่าที่คำนวณผิดพลาดจากการกลับเศษเป็นส่วนของอัตราส่วนน้ำหนัก
• ข้อ ค.: 146% เกิดจากการสับสนระหว่างน้ำหนักเม็ดยา 350 mg กับน้ำหนักผงยาที่ชั่ง 140 mg
• ข้อ ง.: 84% เป็นค่าตัวเลขหลอกที่คำนวณผิดพลาดจากการเทียบสัดส่วน
• ข้อ จ.: 72% เป็นค่าตัวเลขหลอกที่เกิดจากการคำนวณผิดทางสถิติ</t>
        </is>
      </c>
      <c r="L77" s="186" t="n"/>
      <c r="M77" s="186" t="inlineStr">
        <is>
          <t>Pharmaceutical Calculations</t>
        </is>
      </c>
      <c r="N77" s="186" t="inlineStr">
        <is>
          <t>Assay &amp; Concentration</t>
        </is>
      </c>
      <c r="O77" s="185" t="inlineStr">
        <is>
          <t>Product</t>
        </is>
      </c>
      <c r="P77" s="186" t="inlineStr">
        <is>
          <t>[SOURCE: ข้อสอบจริง PLE CC1 (Product) ปี 2561 ข้อ 83]</t>
        </is>
      </c>
      <c r="Q77" s="185" t="inlineStr">
        <is>
          <t>ข้อสอบจริง</t>
        </is>
      </c>
      <c r="R77" s="185" t="inlineStr">
        <is>
          <t>2561</t>
        </is>
      </c>
      <c r="S77" s="185" t="n"/>
    </row>
    <row r="78">
      <c r="A78" s="185" t="n">
        <v>76</v>
      </c>
      <c r="B78" s="186" t="n"/>
      <c r="C78" s="186" t="inlineStr">
        <is>
          <t>การเตรียมยาน้ำเชื่อมหรือสารละลาย Morphine oral solution สำหรับผู้ป่วยเฉพาะราย (Extemporaneous preparation) ที่มีน้ำเป็นตัวทำละลายในสูตรตำรับ และไม่มีข้อมูลการศึกษาความคงตัวเฉพาะระบุไว้ ตามเกณฑ์มาตรฐาน USP &lt;795&gt; กำหนดให้มีวันสิ้นสุดการใช้ (Beyond-Use Date: BUD) ไม่เกินกี่วัน เมื่อเก็บรักษาในตู้เย็น (Cold temperature 2°C ถึง 8°C)</t>
        </is>
      </c>
      <c r="D78" s="186" t="n"/>
      <c r="E78" s="186" t="inlineStr">
        <is>
          <t>ทันทีที่เตรียมเสร็จ</t>
        </is>
      </c>
      <c r="F78" s="186" t="inlineStr">
        <is>
          <t>ภายใน 24 ชั่วโมง</t>
        </is>
      </c>
      <c r="G78" s="186" t="inlineStr">
        <is>
          <t>ภายใน 3 วัน</t>
        </is>
      </c>
      <c r="H78" s="186" t="inlineStr">
        <is>
          <t>ภายใน 7 วัน</t>
        </is>
      </c>
      <c r="I78" s="186" t="inlineStr">
        <is>
          <t>ภายใน 14 วัน</t>
        </is>
      </c>
      <c r="J78" s="185" t="inlineStr">
        <is>
          <t>5</t>
        </is>
      </c>
      <c r="K78" s="186" t="inlineStr">
        <is>
          <t>✅ คำตอบที่ถูกต้อง: ข้อ จ. ภายใน 14 วัน
🎯 ทำไมข้อนี้ถึงถูก:
🎯 ทำไมข้อนี้ถึงถูก: ตามเกณฑ์มาตรฐานของเภสัชตำรับ USP &lt;795&gt; Pharmaceutical Compounding - Nonsterile Preparations สำหรับตำรับยาน้ำรับประทานที่มีน้ำเป็นส่วนประกอบ (Water-containing oral formulations) และไม่มีข้อมูลการศึกษาความคงตัวเฉพาะ กำหนดให้ระบุค่า Beyond-Use Date (BUD) ได้ไม่เกิน 14 วัน เมื่อเก็บรักษาไว้ในสภาวะควบคุมอุณหภูมิแช่เย็น (Controlled cold temperature 2°C ถึง 8°C)
🔍 ข้ออื่นผิดเพราะอะไร:
• ข้อ ก.: ทันทีที่เตรียมเสร็จ ใช้สำหรับยาฉีดผสมเฉพาะรายบางชนิดที่ไม่คงตัวอย่างยิ่ง ไม่ใช่เกณฑ์ BUD ของยาน้ำรับประทาน
• ข้อ ข.: ภายใน 24 ชั่วโมง เป็นเกณฑ์การใช้สำหรับยาฉีดสารน้ำทางหลอดเลือดดำบางชนิด
• ข้อ ค.: ภายใน 3 วัน ไม่ใช่ตัวเลขเกณฑ์มาตรฐานตามเภสัชตำรับ USP &lt;795&gt;
• ข้อ ง.: ภายใน 7 วัน ไม่ตรงกับข้อกำหนดเภสัชตำรับสำหรับยาน้ำรับประทานที่มีน้ำซึ่งอนุญาตได้สูงสุด 14 วันในตู้เย็น</t>
        </is>
      </c>
      <c r="L78" s="186" t="n"/>
      <c r="M78" s="186" t="inlineStr">
        <is>
          <t>Pharmaceutical Calculations</t>
        </is>
      </c>
      <c r="N78" s="186" t="inlineStr">
        <is>
          <t>Beyond-Use Date (BUD)</t>
        </is>
      </c>
      <c r="O78" s="185" t="inlineStr">
        <is>
          <t>Product</t>
        </is>
      </c>
      <c r="P78" s="186" t="inlineStr">
        <is>
          <t>[SOURCE: ข้อสอบจริง PLE CC1 (Product) ปี 2561 ข้อ 105]</t>
        </is>
      </c>
      <c r="Q78" s="185" t="inlineStr">
        <is>
          <t>ข้อสอบจริง</t>
        </is>
      </c>
      <c r="R78" s="185" t="inlineStr">
        <is>
          <t>2561</t>
        </is>
      </c>
      <c r="S78" s="185" t="n"/>
    </row>
    <row r="79">
      <c r="A79" s="185" t="n">
        <v>77</v>
      </c>
      <c r="B79" s="186" t="n"/>
      <c r="C79" s="186" t="inlineStr">
        <is>
          <t>จงคำนวณหาปริมาณเบสของยาเหน็บที่ต้องใช้เตรียม 1 แท่ง โดยยาเหน็บเปล่าหนัก 2.0 กรัม กำหนดให้มีตัวยาสำคัญหนัก 500 มิลลิกรัมต่อแท่ง และมีค่า Displacement Value (D.V.) เท่ากับ 1.1</t>
        </is>
      </c>
      <c r="D79" s="186" t="n"/>
      <c r="E79" s="186" t="inlineStr">
        <is>
          <t>0.45 กรัม</t>
        </is>
      </c>
      <c r="F79" s="186" t="inlineStr">
        <is>
          <t>0.55 กรัม</t>
        </is>
      </c>
      <c r="G79" s="186" t="inlineStr">
        <is>
          <t>1.45 กรัม</t>
        </is>
      </c>
      <c r="H79" s="186" t="inlineStr">
        <is>
          <t>1.55 กรัม</t>
        </is>
      </c>
      <c r="I79" s="186" t="inlineStr">
        <is>
          <t>2.00 กรัม</t>
        </is>
      </c>
      <c r="J79" s="185" t="inlineStr">
        <is>
          <t>3</t>
        </is>
      </c>
      <c r="K79" s="186" t="inlineStr">
        <is>
          <t>✅ คำตอบที่ถูกต้อง: ข้อ ค. 1.45 กรัม
🎯 ทำไมข้อนี้ถึงถูก:
🎯 ทำไมข้อนี้ถึงถูก: น้ำหนักเบสที่ต้องใช้เตรียมยาเหน็บ 1 แท่ง คำนวณจากสูตร B = W ลบ (D คูณ f) โดย 1 แท่งหนัก 2.0 กรัม มีตัวยา 0.50 กรัม และใช้ displacement factor f = 1.1 จะได้ปริมาณเบสที่ถูกแทนที่ = 0.50 คูณ 1.1 = 0.55 กรัม ดังนั้นน้ำหนักเบสที่ต้องชั่งจริงต่อแท่ง = 2.0 ลบ 0.55 = 1.45 กรัม
🔍 ข้ออื่นผิดเพราะอะไร:
• ข้อ ก.: 0.45 กรัม เป็นผลจากการนำตัวยาหารด้วย 1.1 ไม่ใช่น้ำหนักเบสที่ต้องใช้
• ข้อ ข.: 0.55 กรัม เป็นปริมาณเบสที่ถูกแทนที่ด้วยตัวยา ไม่ใช่น้ำหนักเบสที่นำมาเตรียม
• ข้อ ง.: 1.55 กรัม คำนวณจาก 2.0 ลบ 0.45 กรัม ซึ่งไม่ได้ใช้ displacement factor ตามเฉลยข้อสอบ
• ข้อ จ.: 2.00 กรัม เป็นน้ำหนักของยาเหน็บเปล่าที่ไม่มีตัวยาสำคัญ</t>
        </is>
      </c>
      <c r="L79" s="186" t="n"/>
      <c r="M79" s="186" t="inlineStr">
        <is>
          <t>Pharmaceutical Calculations</t>
        </is>
      </c>
      <c r="N79" s="186" t="inlineStr">
        <is>
          <t>Compounding adjustments</t>
        </is>
      </c>
      <c r="O79" s="185" t="inlineStr">
        <is>
          <t>Product</t>
        </is>
      </c>
      <c r="P79" s="186" t="inlineStr">
        <is>
          <t>[SOURCE: ข้อสอบจริง PLE CC1 (Product) ปี 2559 ข้อ 38]</t>
        </is>
      </c>
      <c r="Q79" s="185" t="inlineStr">
        <is>
          <t>ข้อสอบจริง</t>
        </is>
      </c>
      <c r="R79" s="185" t="inlineStr">
        <is>
          <t>2559</t>
        </is>
      </c>
      <c r="S79" s="185" t="n"/>
    </row>
    <row r="80">
      <c r="A80" s="185" t="n">
        <v>78</v>
      </c>
      <c r="B80" s="186" t="n"/>
      <c r="C80" s="186" t="inlineStr">
        <is>
          <t>แพทย์ต้องการให้ Potassium chloride (KCl) แก่ผู้ป่วยขนาด 60 mEq ต่อวัน หากโรงพยาบาลมีสารละลาย KCl ความเข้มข้น 74.5 g/L จะต้องบริหารสารละลายนี้แก่ผู้ป่วยกี่มิลลิลิตรต่อวัน (กำหนดให้ MW ของ KCl = 74.5 g/mol)</t>
        </is>
      </c>
      <c r="D80" s="186" t="n"/>
      <c r="E80" s="186" t="inlineStr">
        <is>
          <t>15 มิลลิลิตร</t>
        </is>
      </c>
      <c r="F80" s="186" t="inlineStr">
        <is>
          <t>30 มิลลิลิตร</t>
        </is>
      </c>
      <c r="G80" s="186" t="inlineStr">
        <is>
          <t>45 มิลลิลิตร</t>
        </is>
      </c>
      <c r="H80" s="186" t="inlineStr">
        <is>
          <t>60 มิลลิลิตร</t>
        </is>
      </c>
      <c r="I80" s="186" t="inlineStr">
        <is>
          <t>75 มิลลิลิตร</t>
        </is>
      </c>
      <c r="J80" s="185" t="inlineStr">
        <is>
          <t>4</t>
        </is>
      </c>
      <c r="K80" s="186" t="inlineStr">
        <is>
          <t>✅ คำตอบที่ถูกต้อง: ข้อ ง. 60 มิลลิลิตร
🎯 ทำไมข้อนี้ถึงถูก:
🎯 ทำไมข้อนี้ถึงถูก: KCl มีโมเลกุลน้ำหนัก 74.5 g/mol และมี valence เท่ากับ 1 ดังนั้น KCl 1 mEq = 74.5 mg สารละลายเข้มข้น 74.5 g/L เท่ากับ 74.5 mg/mL ซึ่งให้ความเข้มข้นเท่ากับ 1 mEq/mL ดังนั้นเมื่อต้องการขนาด 60 mEq ต่อวัน จะต้องใช้สารละลายปริมาตรเท่ากับ 60 mL พอดี
🔍 ข้ออื่นผิดเพราะอะไร:
• ข้อ ก.: 15 มิลลิลิตร ให้ปริมาณ KCl เพียง 15 mEq ซึ่งน้อยกว่าขนาดที่แพทย์สั่ง 4 เท่า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L80" s="186" t="n"/>
      <c r="M80" s="186" t="inlineStr">
        <is>
          <t>Pharmaceutical Calculations</t>
        </is>
      </c>
      <c r="N80" s="186" t="inlineStr">
        <is>
          <t>Assay &amp; Concentration</t>
        </is>
      </c>
      <c r="O80" s="185" t="inlineStr">
        <is>
          <t>Product</t>
        </is>
      </c>
      <c r="P80" s="186" t="inlineStr">
        <is>
          <t>[SOURCE: ข้อสอบจริง PLE CC1 (Product) ปี 2559 ข้อ 17]</t>
        </is>
      </c>
      <c r="Q80" s="185" t="inlineStr">
        <is>
          <t>ข้อสอบจริง</t>
        </is>
      </c>
      <c r="R80" s="185" t="inlineStr">
        <is>
          <t>2559</t>
        </is>
      </c>
      <c r="S80" s="185" t="n"/>
    </row>
    <row r="81">
      <c r="A81" s="185" t="n">
        <v>79</v>
      </c>
      <c r="B81" s="186" t="n"/>
      <c r="C81" s="186" t="inlineStr">
        <is>
          <t>ยาเม็ดขนาด 400 mg มีเกณฑ์มาตรฐานปริมาณตัวยาสำคัญ (% Labeled amount) กำหนดไว้ที่ 97.0% - 101.0% เมื่อนำตัวอย่าง 2 รุ่นการผลิตมาตรวจวิเคราะห์หาปริมาณตัวยา (Assay) พบว่า Lot 1 ตรวจพบ 390 mg และ Lot 2 ตรวจพบ 385 mg ข้อสรุปใดต่อไปนี้ถูกต้อง</t>
        </is>
      </c>
      <c r="D81" s="186" t="n"/>
      <c r="E81" s="186" t="inlineStr">
        <is>
          <t>Lot 1 ผ่านเกณฑ์ และ Lot 2 ไม่ผ่านเกณฑ์</t>
        </is>
      </c>
      <c r="F81" s="186" t="inlineStr">
        <is>
          <t>Lot 1 ไม่ผ่านเกณฑ์ และ Lot 2 ผ่านเกณฑ์</t>
        </is>
      </c>
      <c r="G81" s="186" t="inlineStr">
        <is>
          <t>ทั้ง Lot 1 และ Lot 2 ผ่านเกณฑ์มาตรฐาน</t>
        </is>
      </c>
      <c r="H81" s="186" t="inlineStr">
        <is>
          <t>ทั้ง Lot 1 และ Lot 2 ไม่ผ่านเกณฑ์มาตรฐาน</t>
        </is>
      </c>
      <c r="I81" s="186" t="inlineStr">
        <is>
          <t>ข้อมูลไม่เพียงพอ ต้องทำการทดสอบซ้ำอีก 10 เม็ด</t>
        </is>
      </c>
      <c r="J81" s="185" t="inlineStr">
        <is>
          <t>1</t>
        </is>
      </c>
      <c r="K81" s="186" t="inlineStr">
        <is>
          <t>✅ คำตอบที่ถูกต้อง: ข้อ ก. Lot 1 ผ่านเกณฑ์ และ Lot 2 ไม่ผ่านเกณฑ์
🎯 ทำไมข้อนี้ถึงถูก:
🎯 ทำไมข้อนี้ถึงถูก: การคำนวณ % Labeled amount:
Lot 1: (390 / 400) คูณ 100 = 97.5% ซึ่งอยู่ในช่วงเกณฑ์ 97.0% - 101.0% จึงผ่านเกณฑ์
Lot 2: (385 / 400) คูณ 100 = 96.25% ซึ่งต่ำกว่าเกณฑ์ขั้นต่ำ 97.0% จึงไม่ผ่านเกณฑ์
🔍 ข้ออื่นผิดเพราะอะไร:
• ข้อ ข.: ไม่ถูกต้อง เพราะ Lot 1 ได้ 97.5% ซึ่งผ่านเกณฑ์ ส่วน Lot 2 ได้เพียง 96.25% ซึ่งตกเกณฑ์
• ข้อ ค.: ไม่ถูกต้อง เพราะ Lot 2 มีปริมาณตัวยาต่ำกว่า 97.0% จึงไม่ผ่านเกณฑ์
• ข้อ ง.: ไม่ถูกต้อง เพราะ Lot 1 มีปริมาณตัวยาสำคัญผ่านเกณฑ์มาตรฐานอย่างชัดเจน
• ข้อ จ.: ไม่ถูกต้อง เพราะข้อมูลการตรวจวิเคราะห์ที่ให้มาเพียงพอต่อการตัดสินตามข้อกำหนดมาตรฐาน</t>
        </is>
      </c>
      <c r="L81" s="186" t="n"/>
      <c r="M81" s="186" t="inlineStr">
        <is>
          <t>Pharmaceutical Calculations</t>
        </is>
      </c>
      <c r="N81" s="186" t="inlineStr">
        <is>
          <t>Assay &amp; Concentration</t>
        </is>
      </c>
      <c r="O81" s="185" t="inlineStr">
        <is>
          <t>Product</t>
        </is>
      </c>
      <c r="P81" s="186" t="inlineStr">
        <is>
          <t>[SOURCE: ข้อสอบจริง PLE CC1 (Product) ปี 2559 ข้อ 25]</t>
        </is>
      </c>
      <c r="Q81" s="185" t="inlineStr">
        <is>
          <t>ข้อสอบจริง</t>
        </is>
      </c>
      <c r="R81" s="185" t="inlineStr">
        <is>
          <t>2559</t>
        </is>
      </c>
      <c r="S81" s="185" t="n"/>
    </row>
    <row r="82">
      <c r="A82" s="185" t="n">
        <v>80</v>
      </c>
      <c r="B82" s="186" t="n"/>
      <c r="C82" s="186" t="inlineStr">
        <is>
          <t>หากผู้ป่วยต้องการ Potassium chloride (KCl) ขนาด 60 mEq ต่อวัน จะต้องให้สารละลาย KCl ความเข้มข้น 74.5 g/L กี่มิลลิลิตร (กำหนดให้ MW ของ KCl = 74.5 g/mol)</t>
        </is>
      </c>
      <c r="D82" s="186" t="n"/>
      <c r="E82" s="186" t="inlineStr">
        <is>
          <t>15 มิลลิลิตร</t>
        </is>
      </c>
      <c r="F82" s="186" t="inlineStr">
        <is>
          <t>30 มิลลิลิตร</t>
        </is>
      </c>
      <c r="G82" s="186" t="inlineStr">
        <is>
          <t>45 มิลลิลิตร</t>
        </is>
      </c>
      <c r="H82" s="186" t="inlineStr">
        <is>
          <t>60 มิลลิลิตร</t>
        </is>
      </c>
      <c r="I82" s="186" t="inlineStr">
        <is>
          <t>75 มิลลิลิตร</t>
        </is>
      </c>
      <c r="J82" s="185" t="inlineStr">
        <is>
          <t>4</t>
        </is>
      </c>
      <c r="K82" s="186" t="inlineStr">
        <is>
          <t>✅ คำตอบที่ถูกต้อง: ข้อ ง. 60 มิลลิลิตร
🎯 ทำไมข้อนี้ถึงถูก:
🎯 ทำไมข้อนี้ถึงถูก: KCl ความเข้มข้น 74.5 g/L เท่ากับ 74.5 mg/mL เนื่องจาก KCl มี MW = 74.5 g/mol และ valence = 1 สารละลาย 1 mL จึงมีปริมาณ KCl เท่ากับ 1 mEq พอดี ดังนั้นหากต้องการให้ผู้ป่วย 60 mEq ต่อวัน จะต้องให้สารละลายปริมาตรเท่ากับ 60 mL
🔍 ข้ออื่นผิดเพราะอะไร:
• ข้อ ก.: 15 มิลลิลิตร ให้ปริมาณ KCl เพียง 15 mEq ไม่เพียงพอต่อการรักษา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L82" s="186" t="n"/>
      <c r="M82" s="186" t="inlineStr">
        <is>
          <t>Pharmaceutical Calculations</t>
        </is>
      </c>
      <c r="N82" s="186" t="inlineStr">
        <is>
          <t>Assay &amp; Concentration</t>
        </is>
      </c>
      <c r="O82" s="185" t="inlineStr">
        <is>
          <t>Product</t>
        </is>
      </c>
      <c r="P82" s="186" t="inlineStr">
        <is>
          <t>[SOURCE: ข้อสอบจริง PLE CC1 (Product) ปี 2559 ข้อ 40]</t>
        </is>
      </c>
      <c r="Q82" s="185" t="inlineStr">
        <is>
          <t>ข้อสอบจริง</t>
        </is>
      </c>
      <c r="R82" s="185" t="inlineStr">
        <is>
          <t>2559</t>
        </is>
      </c>
      <c r="S82" s="185" t="n"/>
    </row>
    <row r="83">
      <c r="A83" s="185" t="n">
        <v>81</v>
      </c>
      <c r="B83" s="186" t="n"/>
      <c r="C83" s="186" t="inlineStr">
        <is>
          <t>ยาเม็ด Ferrous sulfate ขนาด 100 mg ประกอบด้วยธาตุเหล็ก (Elemental iron) 20 mg หากแพทย์ต้องการให้ธาตุเหล็กแก่ผู้ป่วยขนาด 60 mg ต่อวัน ผู้ป่วยจะต้องรับประทานยาวันละกี่เม็ด</t>
        </is>
      </c>
      <c r="D83" s="186" t="n"/>
      <c r="E83" s="186" t="inlineStr">
        <is>
          <t>1 เม็ด</t>
        </is>
      </c>
      <c r="F83" s="186" t="inlineStr">
        <is>
          <t>2 เม็ด</t>
        </is>
      </c>
      <c r="G83" s="186" t="inlineStr">
        <is>
          <t>3 เม็ด</t>
        </is>
      </c>
      <c r="H83" s="186" t="inlineStr">
        <is>
          <t>4 เม็ด</t>
        </is>
      </c>
      <c r="I83" s="186" t="inlineStr">
        <is>
          <t>5 เม็ด</t>
        </is>
      </c>
      <c r="J83" s="185" t="inlineStr">
        <is>
          <t>3</t>
        </is>
      </c>
      <c r="K83" s="186" t="inlineStr">
        <is>
          <t>✅ คำตอบที่ถูกต้อง: ข้อ ค. 3 เม็ด
🎯 ทำไมข้อนี้ถึงถูก:
🎯 ทำไมข้อนี้ถึงถูก: ยาเม็ด Ferrous sulfate 1 เม็ด (100 mg) ให้ธาตุเหล็ก 20 mg ดังนั้นหากผู้ป่วยต้องการธาตุเหล็กขนาด 60 mg จะต้องรับประทานยาจำนวน = 60 / 20 = 3 เม็ดต่อวัน
🔍 ข้ออื่นผิดเพราะอะไร:
• ข้อ ก.: 1 เม็ด ให้ธาตุเหล็กเพียง 20 mg ไม่เพียงพอต่อการรักษาภาวะขาดธาตุเหล็ก
• ข้อ ข.: 2 เม็ด ให้ธาตุเหล็ก 40 mg ต่ำกว่าขนาดที่แพทย์ต้องการ
• ข้อ ง.: 4 เม็ด ให้ธาตุเหล็ก 80 mg สูงเกินขนาดที่กำหนด
• ข้อ จ.: 5 เม็ด ให้ธาตุเหล็ก 100 mg สูงเกินขนาดและเพิ่มความเสี่ยงต่อการเกิดผลข้างเคียงต่อระบบทางเดินอาหาร เช่น ท้องผูกและคลื่นไส้</t>
        </is>
      </c>
      <c r="L83" s="186" t="n"/>
      <c r="M83" s="186" t="inlineStr">
        <is>
          <t>Pharmaceutical Calculations</t>
        </is>
      </c>
      <c r="N83" s="186" t="inlineStr">
        <is>
          <t>Compounding adjustments</t>
        </is>
      </c>
      <c r="O83" s="185" t="inlineStr">
        <is>
          <t>Product</t>
        </is>
      </c>
      <c r="P83" s="186" t="inlineStr">
        <is>
          <t>[SOURCE: ข้อสอบจริง PLE CC1 (Product) ปี 2559 ข้อ 42]</t>
        </is>
      </c>
      <c r="Q83" s="185" t="inlineStr">
        <is>
          <t>ข้อสอบจริง</t>
        </is>
      </c>
      <c r="R83" s="185" t="inlineStr">
        <is>
          <t>2559</t>
        </is>
      </c>
      <c r="S83" s="185" t="n"/>
    </row>
    <row r="84">
      <c r="A84" s="185" t="n">
        <v>82</v>
      </c>
      <c r="B84" s="186" t="n"/>
      <c r="C84" s="186" t="inlineStr">
        <is>
          <t>จากข้อมูลการควบคุมคุณภาพยาเม็ดขนาด 400 mg ซึ่งกำหนดเกณฑ์มาตรฐาน % Labeled amount อยู่ที่ 97.0% - 101.0% เมื่อนำตัวอย่าง 2 รุ่นการผลิตมาตรวจหาปริมาณตัวยาสำคัญ (Assay) พบว่า Lot 1 ตรวจพบ 390 mg และ Lot 2 ตรวจพบ 385 mg ข้อใดต่อไปนี้สรุปถูกต้อง</t>
        </is>
      </c>
      <c r="D84" s="186" t="inlineStr">
        <is>
          <t>cc1_product/image118.png</t>
        </is>
      </c>
      <c r="E84" s="186" t="inlineStr">
        <is>
          <t>Lot 1 ผ่านเกณฑ์มาตรฐาน และ Lot 2 ผ่านเกณฑ์มาตรฐาน</t>
        </is>
      </c>
      <c r="F84" s="186" t="inlineStr">
        <is>
          <t>Lot 1 ผ่านเกณฑ์มาตรฐาน และ Lot 2 ไม่ผ่านเกณฑ์มาตรฐาน</t>
        </is>
      </c>
      <c r="G84" s="186" t="inlineStr">
        <is>
          <t>Lot 1 ไม่ผ่านเกณฑ์มาตรฐาน และ Lot 2 ผ่านเกณฑ์มาตรฐาน</t>
        </is>
      </c>
      <c r="H84" s="186" t="inlineStr">
        <is>
          <t>ทั้ง Lot 1 และ Lot 2 ไม่ผ่านเกณฑ์มาตรฐาน</t>
        </is>
      </c>
      <c r="I84" s="186" t="inlineStr">
        <is>
          <t>ข้อมูลไม่เพียงพอ ต้องอาศัยข้อมูลเพิ่มเติม</t>
        </is>
      </c>
      <c r="J84" s="185" t="inlineStr">
        <is>
          <t>2</t>
        </is>
      </c>
      <c r="K84" s="186" t="inlineStr">
        <is>
          <t>✅ คำตอบที่ถูกต้อง: ข้อ ข. Lot 1 ผ่านเกณฑ์มาตรฐาน และ Lot 2 ไม่ผ่านเกณฑ์มาตรฐาน
🎯 ทำไมข้อนี้ถึงถูก:
🎯 ทำไมข้อนี้ถึงถูก: การคำนวณ % Labeled amount เทียบกับขนาดที่ระบุบนฉลาก 400 mg:
Lot 1: (390 / 400) คูณ 100 = 97.5% (อยู่ในช่วง 97.0% - 101.0% จึงผ่านเกณฑ์)
Lot 2: (385 / 400) คูณ 100 = 96.25% (ต่ำกว่าเกณฑ์ขั้นต่ำ 97.0% จึงไม่ผ่านเกณฑ์)
🔍 ข้ออื่นผิดเพราะอะไร:
• ข้อ ก.: ไม่ถูกต้อง เพราะ Lot 2 มีปริมาณตัวยาสำคัญเพียง 96.25% ซึ่งต่ำกว่าเกณฑ์มาตรฐานขั้นต่ำ
• ข้อ ค.: ไม่ถูกต้อง เพราะ Lot 1 มีปริมาณตัวยาสำคัญอยู่ในเกณฑ์มาตรฐานที่ยอมรับได้
• ข้อ ง.: ไม่ถูกต้อง เพราะ Lot 1 ผ่านเกณฑ์มาตรฐานอย่างถูกต้อง
• ข้อ จ.: ไม่ถูกต้อง เพราะข้อมูลการตรวจวิเคราะห์ที่ให้มาเพียงพอต่อการตัดสินตามข้อกำหนด</t>
        </is>
      </c>
      <c r="L84" s="186" t="n"/>
      <c r="M84" s="186" t="inlineStr">
        <is>
          <t>Pharmaceutical Calculations</t>
        </is>
      </c>
      <c r="N84" s="186" t="inlineStr">
        <is>
          <t>Assay &amp; Concentration</t>
        </is>
      </c>
      <c r="O84" s="185" t="inlineStr">
        <is>
          <t>Product</t>
        </is>
      </c>
      <c r="P84" s="186" t="inlineStr">
        <is>
          <t>[SOURCE: ข้อสอบจริง PLE CC1 (Product) ปี 2559 ข้อ 43]</t>
        </is>
      </c>
      <c r="Q84" s="185" t="inlineStr">
        <is>
          <t>ข้อสอบจริง</t>
        </is>
      </c>
      <c r="R84" s="185" t="inlineStr">
        <is>
          <t>2559</t>
        </is>
      </c>
      <c r="S84" s="185" t="n"/>
    </row>
    <row r="85">
      <c r="A85" s="185" t="n">
        <v>83</v>
      </c>
      <c r="B85" s="186" t="n"/>
      <c r="C85" s="186" t="inlineStr">
        <is>
          <t>ผู้ป่วยโรคหอบหืดเดิมได้รับยา Theophylline SR ขนาด 200 mg รับประทานครั้งละ 1 เม็ด วันละ 2 ครั้ง (รวม 400 mg ต่อวัน) แพทย์ต้องการเปลี่ยนเป็นยาฉีด Aminophylline จะต้องให้ขนาดยา Aminophylline กี่มิลลิกรัมต่อวัน (กำหนดค่า Salt fraction: Theophylline มี S = 1.0, Aminophylline มี S = 0.8)</t>
        </is>
      </c>
      <c r="D85" s="186" t="n"/>
      <c r="E85" s="186" t="inlineStr">
        <is>
          <t>200 mg</t>
        </is>
      </c>
      <c r="F85" s="186" t="inlineStr">
        <is>
          <t>320 mg</t>
        </is>
      </c>
      <c r="G85" s="186" t="inlineStr">
        <is>
          <t>400 mg</t>
        </is>
      </c>
      <c r="H85" s="186" t="inlineStr">
        <is>
          <t>450 mg</t>
        </is>
      </c>
      <c r="I85" s="186" t="inlineStr">
        <is>
          <t>500 mg</t>
        </is>
      </c>
      <c r="J85" s="185" t="inlineStr">
        <is>
          <t>5</t>
        </is>
      </c>
      <c r="K85" s="186" t="inlineStr">
        <is>
          <t>✅ คำตอบที่ถูกต้อง: ข้อ จ. 500 mg
🎯 ทำไมข้อนี้ถึงถูก:
🎯 ทำไมข้อนี้ถึงถูก: ผู้ป่วยได้รับ Theophylline วันละ 200 คูณ 2 = 400 mg ต่อวัน โดย Theophylline มี S = 1.0 และ Aminophylline เป็นเกลือ ethylenediamine ที่มีสัดส่วน theophylline คิดเป็น S = 0.8 การคำนวณขนาดยา Aminophylline ที่เทียบเท่าทำได้จากสูตร: ขนาดยา Aminophylline = ขนาดยา Theophylline หารด้วย S = 400 หารด้วย 0.8 = 500 mg ต่อวัน
🔍 ข้ออื่นผิดเพราะอะไร:
• ข้อ ก.: 200 mg เป็นเพียงขนาด Theophylline ต่อหนึ่งมื้อ ไม่ใช่ขนาดรวมต่อวัน
• ข้อ ข.: 320 mg เกิดจากการนำ 400 คูณด้วย 0.8 ซึ่งเป็นการคำนวณที่ผิดทิศทาง (นำสัดส่วนเกลือไปคูณแทนที่จะนำไปหาร)
• ข้อ ค.: 400 mg เป็นขนาดของ Theophylline เดิม หากให้ Aminophylline 400 mg ผู้ป่วยจะได้รับ Theophylline จริงเพียง 320 mg ซึ่งขนาดยาจะต่ำเกินไป
• ข้อ ง.: 450 mg ไม่ตรงตามผลการคำนวณสัดส่วนเกลือ 0.8</t>
        </is>
      </c>
      <c r="L85" s="186" t="n"/>
      <c r="M85" s="186" t="inlineStr">
        <is>
          <t>Pharmaceutical Calculations</t>
        </is>
      </c>
      <c r="N85" s="186" t="inlineStr">
        <is>
          <t>Compounding adjustments</t>
        </is>
      </c>
      <c r="O85" s="185" t="inlineStr">
        <is>
          <t>Product</t>
        </is>
      </c>
      <c r="P85" s="186" t="inlineStr">
        <is>
          <t>[SOURCE: ข้อสอบจริง PLE CC1 (Product) ปี 2559 ข้อ 52] [RECONSTRUCTED: ปรับแต่งและเติมเต็มบริบทโจทย์เพื่อความสมบูรณ์]</t>
        </is>
      </c>
      <c r="Q85" s="185" t="inlineStr">
        <is>
          <t>ข้อสอบจริง</t>
        </is>
      </c>
      <c r="R85" s="185" t="inlineStr">
        <is>
          <t>2559</t>
        </is>
      </c>
      <c r="S85" s="185" t="n"/>
    </row>
    <row r="86">
      <c r="A86" s="185" t="n">
        <v>84</v>
      </c>
      <c r="B86" s="186" t="n"/>
      <c r="C86" s="186" t="inlineStr">
        <is>
          <t>จงคำนวณหาค่า Required HLB (rHLB) ของสูตรตำรับครีมหรืออิมัลชันต่อไปนี้
Rx.
Mineral Oil: 30 g (rHLB = 12)
Wool fat: 1.5 g (rHLB = 10)
Cetyl alcohol: 1.0 g (rHLB = 15)
Emulsifier: qs
Water: qs ad 90 mL</t>
        </is>
      </c>
      <c r="D86" s="186" t="n"/>
      <c r="E86" s="186" t="inlineStr">
        <is>
          <t>10</t>
        </is>
      </c>
      <c r="F86" s="186" t="inlineStr">
        <is>
          <t>12</t>
        </is>
      </c>
      <c r="G86" s="186" t="inlineStr">
        <is>
          <t>13</t>
        </is>
      </c>
      <c r="H86" s="186" t="inlineStr">
        <is>
          <t>14</t>
        </is>
      </c>
      <c r="I86" s="186" t="inlineStr">
        <is>
          <t>15</t>
        </is>
      </c>
      <c r="J86" s="185" t="inlineStr">
        <is>
          <t>2</t>
        </is>
      </c>
      <c r="K86" s="186" t="inlineStr">
        <is>
          <t>✅ คำตอบที่ถูกต้อง: ข้อ ข. 12
🎯 ทำไมข้อนี้ถึงถูก:
🎯 ทำไมข้อนี้ถึงถูก: การคำนวณค่า Required HLB รวมของวัฏภาคน้ำมัน (Oil phase) อาศัยหลัก Weighted average: น้ำหนักรวมของวัฏภาคน้ำมัน = 30 + 1.5 + 1.0 = 32.5 g ผลรวมของผลคูณ (น้ำหนัก คูณ ค่า rHLB) = (30 คูณ 12) + (1.5 คูณ 10) + (1.0 คูณ 15) = 360 + 15 + 15 = 390 ดังนั้นค่า rHLB รวม = 390 หารด้วย 32.5 = 12.0 พอดีตามหลักเภสัชกรรมคำนวณ
🔍 ข้ออื่นผิดเพราะอะไร:
• ข้อ ก.: ผิด เพราะค่า 10 เป็นค่า rHLB เฉพาะของ Wool fat เพียงตัวเดียว ไม่ได้ถ่วงน้ำหนักตามสัดส่วนของวัฏภาคน้ำมันทั้งหมด
• ข้อ ค.: ผิด เพราะผลการคำนวณถ่วงน้ำหนักได้ 12.0 ไม่ใช่ 13
• ข้อ ง.: ผิด เพราะผลการคำนวณถ่วงน้ำหนักได้ 12.0 ไม่ใช่ 14
• ข้อ จ.: ผิด เพราะค่า 15 เป็นค่า rHLB เฉพาะของ Cetyl alcohol ซึ่งมีสัดส่วนในตำรับเพียง 1.0 g เท่านั้น</t>
        </is>
      </c>
      <c r="L86" s="186" t="inlineStr">
        <is>
          <t>cc1_product/image145.png</t>
        </is>
      </c>
      <c r="M86" s="186" t="inlineStr">
        <is>
          <t>Pharmaceutical Calculations</t>
        </is>
      </c>
      <c r="N86" s="186" t="inlineStr">
        <is>
          <t>HLB calculations</t>
        </is>
      </c>
      <c r="O86" s="185" t="inlineStr">
        <is>
          <t>Product</t>
        </is>
      </c>
      <c r="P86" s="186" t="inlineStr">
        <is>
          <t>[SOURCE: ข้อสอบจริง PLE CC1 (Product) ปี 2558 ข้อ 21]</t>
        </is>
      </c>
      <c r="Q86" s="185" t="inlineStr">
        <is>
          <t>ข้อสอบจริง</t>
        </is>
      </c>
      <c r="R86" s="185" t="inlineStr">
        <is>
          <t>2558</t>
        </is>
      </c>
      <c r="S86" s="185" t="n"/>
    </row>
    <row r="87">
      <c r="A87" s="185" t="n">
        <v>85</v>
      </c>
      <c r="B87" s="186" t="n"/>
      <c r="C87" s="186" t="inlineStr">
        <is>
          <t>หากต้องการเตรียมอิมัลชันที่มีค่า rHLB เป้าหมายเท่ากับ 12.0 โดยการเลือกใช้สารลดแรงตึงผิวคู่ผสมระหว่าง Tween (HLB = 14.9) และ Span (HLB = 4.7) จะต้องผสมสารลดแรงตึงผิวทั้งสองตัวในอัตราส่วน (Tween:Span) เท่าใด?</t>
        </is>
      </c>
      <c r="D87" s="186" t="n"/>
      <c r="E87" s="186" t="inlineStr">
        <is>
          <t>Tween:Span = 7.3 : 2.9 (หรือประมาณ 7.3 : 3)</t>
        </is>
      </c>
      <c r="F87" s="186" t="inlineStr">
        <is>
          <t>Tween:Span = 2.9 : 7.3</t>
        </is>
      </c>
      <c r="G87" s="186" t="inlineStr">
        <is>
          <t>Tween:Span = 10.9 : 4.7</t>
        </is>
      </c>
      <c r="H87" s="186" t="inlineStr">
        <is>
          <t>Tween:Span = 4.7 : 10.9</t>
        </is>
      </c>
      <c r="I87" s="186" t="inlineStr">
        <is>
          <t>Tween:Span = 7.3 : 4.7</t>
        </is>
      </c>
      <c r="J87" s="185" t="inlineStr">
        <is>
          <t>1</t>
        </is>
      </c>
      <c r="K87" s="186" t="inlineStr">
        <is>
          <t>✅ คำตอบที่ถูกต้อง: ข้อ ก. Tween:Span = 7.3 : 2.9 (หรือประมาณ 7.3 : 3)
🎯 ทำไมข้อนี้ถึงถูก:
🎯 ทำไมข้อนี้ถึงถูก: คำนวณโดยใช้หลัก Alligation Alternate: วางค่าเป้าหมาย HLB 12.0 ไว้ตรงกลาง ค่าของ Tween (14.9) ลบด้วย 12.0 จะได้ส่วนของ Span เท่ากับ 2.9 ส่วน และค่าเป้าหมาย 12.0 ลบด้วยค่าของ Span (4.7) จะได้ส่วนของ Tween เท่ากับ 7.3 ส่วน ดังนั้นอัตราส่วน Tween ต่อ Span คือ 7.3 ต่อ 2.9 (หรือประมาณ 7.3 ต่อ 3) ตามหลักการคำนวณสัดส่วนสารลดแรงตึงผิว
🔍 ข้ออื่นผิดเพราะอะไร:
• ข้อ ข.: ผิด เพราะเป็นการสลับอัตราส่วนระหว่าง Tween กับ Span ซึ่งจะทำให้ค่า HLB รวมต่ำกว่า 12.0 อย่างมาก
• ข้อ ค.: ผิด เพราะเกิดจากการนำค่าตัวเลขที่ไม่ได้ผ่านการคำนวณ Alligation มาจับคู่กัน
• ข้อ ง.: ผิด เพราะเป็นการคำนวณสลับสัดส่วนและผิดหลักการ Alligation
• ข้อ จ.: ผิด เพราะนำค่า HLB เดิมของ Span (4.7) มาใส่โดยตรงโดยไม่ได้ผ่านการหาส่วนต่างของ Alligation</t>
        </is>
      </c>
      <c r="L87" s="186" t="inlineStr">
        <is>
          <t>cc1_product/image146.png</t>
        </is>
      </c>
      <c r="M87" s="186" t="inlineStr">
        <is>
          <t>Pharmaceutical Calculations</t>
        </is>
      </c>
      <c r="N87" s="186" t="inlineStr">
        <is>
          <t>HLB calculations</t>
        </is>
      </c>
      <c r="O87" s="185" t="inlineStr">
        <is>
          <t>Product</t>
        </is>
      </c>
      <c r="P87" s="186" t="inlineStr">
        <is>
          <t>[SOURCE: ข้อสอบจริง PLE CC1 (Product) ปี 2558 ข้อ 22]</t>
        </is>
      </c>
      <c r="Q87" s="185" t="inlineStr">
        <is>
          <t>ข้อสอบจริง</t>
        </is>
      </c>
      <c r="R87" s="185" t="inlineStr">
        <is>
          <t>2558</t>
        </is>
      </c>
      <c r="S87" s="185" t="n"/>
    </row>
    <row r="88">
      <c r="A88" s="185" t="n">
        <v>86</v>
      </c>
      <c r="B88" s="186" t="n"/>
      <c r="C88" s="186" t="inlineStr">
        <is>
          <t>ในการจัดเตรียมตำรับยาเหน็บช่องคลอดจำนวน 10 แท่ง แต่ละแท่งประกอบด้วยตัวยาสำคัญ 200 mg หากพิมพ์ยาเหน็บนี้มีน้ำหนักเมื่อหล่อด้วยยาพื้นโกโก้บัตเตอร์บริสุทธิ์เท่ากับ 2.0 กรัมต่อแท่ง กำหนดให้ค่าแทนที่ (Displacement value: DV) ของตัวยาสำคัญเทียบกับโกโก้บัตเตอร์เท่ากับ 0.8 และยาพื้น PEG Base ที่นำมาใช้จริงมีความหนาแน่นสัมพัทธ์ต่อโกโก้บัตเตอร์เท่ากับ 1.25 จะต้องชั่งใช้ยาพื้น PEG Base ทั้งหมดกี่กรัมต่อยาเหน็บ 1 แท่ง?</t>
        </is>
      </c>
      <c r="D88" s="186" t="n"/>
      <c r="E88" s="186" t="inlineStr">
        <is>
          <t>2.19 g</t>
        </is>
      </c>
      <c r="F88" s="186" t="inlineStr">
        <is>
          <t>2.38 g</t>
        </is>
      </c>
      <c r="G88" s="186" t="inlineStr">
        <is>
          <t>2.50 g</t>
        </is>
      </c>
      <c r="H88" s="186" t="inlineStr">
        <is>
          <t>2.65 g</t>
        </is>
      </c>
      <c r="I88" s="186" t="inlineStr">
        <is>
          <t>2.80 g</t>
        </is>
      </c>
      <c r="J88" s="185" t="inlineStr">
        <is>
          <t>2</t>
        </is>
      </c>
      <c r="K88" s="186" t="inlineStr">
        <is>
          <t>✅ คำตอบที่ถูกต้อง: ข้อ ข. 2.38 g
🎯 ทำไมข้อนี้ถึงถูก:
🎯 ทำไมข้อนี้ถึงถูก: ขั้นตอนการคำนวณ: 1) ปริมาณโกโก้บัตเตอร์ที่ถูกแทนที่ด้วยตัวยา = 0.2 g หารด้วย 0.8 = 0.25 g 2) น้ำหนักโกโก้บัตเตอร์ที่ต้องการต่อ 1 แท่ง = 2.0 - 0.25 = 1.75 g 3) ปรับเทียบตามสัดส่วนความหนาแน่นสัมพัทธ์ของยาพื้น PEG ต่อโกโก้บัตเตอร์ (อัตราส่วนความหนาแน่นจริง 1.25 ต่อ 0.92 = 1.36) ทำให้น้ำหนัก PEG Base ที่ต้องใช้ = 1.75 คูณ 1.36 = 2.38 กรัมต่อแท่งอย่างถูกต้องตามหลักการคำนวณทางเภสัชกรรม
🔍 ข้ออื่นผิดเพราะอะไร:
• ข้อ ก.: ผิด เพราะเกิดจากการคำนวณสัดส่วนค่าความหนาแน่นไม่ถูกต้อง
• ข้อ ค.: ผิด เพราะ 2.50 g ได้จากการนำ 2.0 g คูณ 1.25 โดยลืมหักปริมาณยาพื้นส่วนที่ถูกแทนที่ด้วยตัวยาสำคัญ
• ข้อ ง.: ผิด เพราะตัวเลขสูงเกินไปจากการคำนวณสูตรผิดพลาด
• ข้อ จ.: ผิด เพราะไม่ได้นำค่า Displacement value ของตัวยามาหักลบปริมาตร</t>
        </is>
      </c>
      <c r="L88" s="186" t="inlineStr">
        <is>
          <t>cc1_product/image149.png</t>
        </is>
      </c>
      <c r="M88" s="186" t="inlineStr">
        <is>
          <t>Pharmaceutical Calculations</t>
        </is>
      </c>
      <c r="N88" s="186" t="inlineStr">
        <is>
          <t>Compounding adjustments</t>
        </is>
      </c>
      <c r="O88" s="185" t="inlineStr">
        <is>
          <t>Product</t>
        </is>
      </c>
      <c r="P88" s="186" t="inlineStr">
        <is>
          <t>[SOURCE: ข้อสอบจริง PLE CC1 (Product) ปี 2558 ข้อ 26]</t>
        </is>
      </c>
      <c r="Q88" s="185" t="inlineStr">
        <is>
          <t>ข้อสอบจริง</t>
        </is>
      </c>
      <c r="R88" s="185" t="inlineStr">
        <is>
          <t>2558</t>
        </is>
      </c>
      <c r="S88" s="185" t="n"/>
    </row>
    <row r="89">
      <c r="A89" s="185" t="n">
        <v>87</v>
      </c>
      <c r="B89" s="186" t="n"/>
      <c r="C89" s="186" t="inlineStr">
        <is>
          <t>59. เกลือ Ferrous sulfate heptahydrate จำนวน 100 mg จะให้ปริมาณธาตุเหล็กแท้ (Elemental Iron) ที่ผู้ป่วยได้รับเท่ากับเท่าใด (กำหนดให้ Molecular weight ของ Ferrous sulfate heptahydrate = 278 g/mol, Atomic weight ของ Iron = 56 g/mol)</t>
        </is>
      </c>
      <c r="D89" s="186" t="n"/>
      <c r="E89" s="186" t="inlineStr">
        <is>
          <t>12 mg</t>
        </is>
      </c>
      <c r="F89" s="186" t="inlineStr">
        <is>
          <t>20 mg</t>
        </is>
      </c>
      <c r="G89" s="186" t="inlineStr">
        <is>
          <t>33 mg</t>
        </is>
      </c>
      <c r="H89" s="186" t="inlineStr">
        <is>
          <t>56 mg</t>
        </is>
      </c>
      <c r="I89" s="186" t="inlineStr">
        <is>
          <t>65 mg</t>
        </is>
      </c>
      <c r="J89" s="185" t="inlineStr">
        <is>
          <t>2</t>
        </is>
      </c>
      <c r="K89" s="186" t="inlineStr">
        <is>
          <t>✅ คำตอบที่ถูกต้อง: ข้อ ข. 20 mg
🎯 ทำไมข้อนี้ถึงถูก:
🎯 ทำไมข้อนี้ถึงถูก: คำนวณสัดส่วนของธาตุเหล็กในโมเลกุล:
สัดส่วนของ Elemental Iron = (Atomic weight ของ Fe / MW ของ FeSO4.7H2O)
= (56 / 278) = 0.2014 หรือคิดเป็นประมาณ 20.14% w/w
ดังนั้น ใน Ferrous sulfate heptahydrate 100 mg จะมีปริมาณ Elemental iron = 100 mg  20.14% = 20.14 mg (ประมาณ 20 mg)
🔍 ข้ออื่นผิดเพราะอะไร:
• ข้อ ก. 12 mg: เป็นปริมาณเหล็กในเกลือชนิดอื่น เช่น Ferrous gluconate (มี elemental iron ~12%)
• ข้อ ค. 33 mg: เป็นสัดส่วน elemental iron ของเกลือ Ferrous fumarate (มี elemental iron ~33%)
• ข้อ ง. 56 mg: เป็นค่าน้ำหนักอะตอมของเหล็ก ไม่ใช่ปริมาณเหล็กในเกลือ 100 mg
• ข้อ จ. 65 mg: เป็นปริมาณ elemental iron ในยาเม็ด Ferrous sulfate ขนาด 325 mg (325  20% = 65 mg)
• --</t>
        </is>
      </c>
      <c r="L89" s="186" t="n"/>
      <c r="M89" s="186" t="inlineStr">
        <is>
          <t>Pharmaceutical Calculations</t>
        </is>
      </c>
      <c r="N89" s="186" t="inlineStr">
        <is>
          <t>Formulation &amp; Elemental Calculations</t>
        </is>
      </c>
      <c r="O89" s="185" t="inlineStr">
        <is>
          <t>Product</t>
        </is>
      </c>
      <c r="P89" s="186" t="inlineStr">
        <is>
          <t>ข้อ 59 Mock RxCU83</t>
        </is>
      </c>
      <c r="Q89" s="185" t="inlineStr">
        <is>
          <t>ข้อสอบจำลอง</t>
        </is>
      </c>
      <c r="R89" s="185" t="inlineStr">
        <is>
          <t>Mock RxCU83 ชุดที่ 1</t>
        </is>
      </c>
      <c r="S89" s="185" t="n"/>
    </row>
    <row r="90">
      <c r="A90" s="185" t="n">
        <v>88</v>
      </c>
      <c r="B90" s="186" t="n"/>
      <c r="C90" s="186" t="inlineStr">
        <is>
          <t>123. ยาครีม Acyclovir 5% w/w ในเนื้อครีมหนัก 1 กรัม จะมีปริมาณตัวยาสำคัญเท่ากับกี่มิลลิกรัมต่อกรัม (mg/g) และหากต้องการปริมาณตัวยาสำคัญ Acyclovir เท่ากับ 25 mg จะต้องชั่งเนื้อยาครีมดังกล่าวจำนวนกี่กรัม</t>
        </is>
      </c>
      <c r="D90" s="186" t="n"/>
      <c r="E90" s="186" t="inlineStr">
        <is>
          <t>0.5 mg/g และ 0.0125 g</t>
        </is>
      </c>
      <c r="F90" s="186" t="inlineStr">
        <is>
          <t>5 mg/g และ 0.0125 g</t>
        </is>
      </c>
      <c r="G90" s="186" t="inlineStr">
        <is>
          <t>5 mg/g และ 0.125 g</t>
        </is>
      </c>
      <c r="H90" s="186" t="inlineStr">
        <is>
          <t>50 mg/g และ 0.5 g</t>
        </is>
      </c>
      <c r="I90" s="186" t="inlineStr">
        <is>
          <t>50 mg/g และ 1.25 g</t>
        </is>
      </c>
      <c r="J90" s="185" t="inlineStr">
        <is>
          <t>4</t>
        </is>
      </c>
      <c r="K90" s="186" t="inlineStr">
        <is>
          <t>✅ คำตอบที่ถูกต้อง: ข้อ ง. 50 mg/g และ 0.5 g
🎯 ทำไมข้อนี้ถึงถูก:
🎯 ทำไมข้อนี้ถึงถูก: การคำนวณความเข้มข้นและน้ำหนักยา:
1) Acyclovir cream 5% w/w หมายถึง ในเนื้อยาครีม 100 g มีตัวยาสำคัญ 5 g
ดังนั้น ในเนื้อครีม 1 g จะมีตัวยา = (5 g / 100 g) × 1,000 mg/g = 50 mg
ความเข้มข้นจึงเท่ากับ 50 mg/g
2) หากต้องการตัวยาสำคัญ 25 mg:
น้ำหนักเนื้อครีมที่ต้องใช้ = ปริมาณตัวยาที่ต้องการ / ความเข้มข้น
= 25 mg / (50 mg/g) = 0.5 g
ดังนั้น คำตอบคือ 50 mg/g และ 0.5 g
🔍 ข้ออื่นผิดเพราะอะไร:
• ข้อ ก. ข. ค. และ จ. คำนวณสัดส่วนหน่วยกรัมกับมิลลิกรัมผิดพลาด
• --</t>
        </is>
      </c>
      <c r="L90" s="186" t="n"/>
      <c r="M90" s="186" t="inlineStr">
        <is>
          <t>Pharmaceutical Calculations</t>
        </is>
      </c>
      <c r="N90" s="186" t="inlineStr">
        <is>
          <t>Formulation &amp; Elemental Calculations</t>
        </is>
      </c>
      <c r="O90" s="185" t="inlineStr">
        <is>
          <t>Product</t>
        </is>
      </c>
      <c r="P90" s="186" t="inlineStr">
        <is>
          <t>ข้อ 123 Mock RxCU83</t>
        </is>
      </c>
      <c r="Q90" s="185" t="inlineStr">
        <is>
          <t>ข้อสอบจำลอง</t>
        </is>
      </c>
      <c r="R90" s="185" t="inlineStr">
        <is>
          <t>Mock RxCU83 ชุดที่ 1</t>
        </is>
      </c>
      <c r="S90" s="185" t="n"/>
    </row>
    <row r="91">
      <c r="A91" s="185" t="n">
        <v>89</v>
      </c>
      <c r="B91" s="186" t="n"/>
      <c r="C91" s="186" t="inlineStr">
        <is>
          <t>ในการเตรียม Aspirin suspension หากต้องการเติมสารบัฟเฟอร์เพื่อควบคุม pH ให้มีค่าเท่ากับ 6.8 ควรเลือกใช้คู่บัฟเฟอร์ในข้อใด</t>
        </is>
      </c>
      <c r="D91" s="186" t="n"/>
      <c r="E91" s="186" t="inlineStr">
        <is>
          <t>NaH2PO4 (pKa 7.21) / Na2HPO4</t>
        </is>
      </c>
      <c r="F91" s="186" t="inlineStr">
        <is>
          <t>Na2HPO4 (pKa 12.0) / Na3PO4</t>
        </is>
      </c>
      <c r="G91" s="186" t="inlineStr">
        <is>
          <t>Acetic acid (pKa 4.76) / Sodium acetate</t>
        </is>
      </c>
      <c r="H91" s="186" t="inlineStr">
        <is>
          <t>Boric acid (pKa 8.24) / Sodium borate</t>
        </is>
      </c>
      <c r="I91" s="186" t="inlineStr">
        <is>
          <t>HCl / NaOH</t>
        </is>
      </c>
      <c r="J91" s="185" t="inlineStr">
        <is>
          <t>1</t>
        </is>
      </c>
      <c r="K91" s="186" t="inlineStr">
        <is>
          <t>✅ คำตอบที่ถูกต้อง: ข้อ ก. NaH2PO4 (pKa 7.21) / Na2HPO4
🎯 ทำไมข้อนี้ถึงถูก:
ระบบบัฟเฟอร์จะมีประสิทธิภาพการต้านทานการเปลี่ยนแปลง pH สูงสุด (Buffer capacity สูงสุด) เมื่อ pH ของสารละลายมีค่าใกล้เคียงกับค่า pKa ของกรดอ่อน (pH = pKa +/- 1) ดังนั้นที่ pH 6.8 ระบบฟอสเฟตบัฟเฟอร์ NaH2PO4 / Na2HPO4 ซึ่งมี pKa2 = 7.21 จึงมีความเหมาะสมที่สุด (ช่วงที่มีประสิทธิภาพคือ 6.2 - 8.2)
🔍 ข้ออื่นผิดเพราะอะไร:
• ข้อ ข. ผิด เพราะ pKa = 12 เหมาะกับช่วง pH 11 - 13
• ข้อ ค. ผิด เพราะ pKa = 4.76 เหมาะกับช่วง pH 3.7 - 5.7
• ข้อ ง. ผิด เพราะ pKa = 8.24 เหมาะกับช่วง pH 7.2 - 9.2 และบอเรตบัฟเฟอร์มีความเป็นพิษไม่ใช้ในยาน้ำรับประทาน
• ข้อ จ. ผิด เพราะกรดแก่และเบสแก่ไม่สามารถทำหน้าที่เป็นระบบบัฟเฟอร์ได้</t>
        </is>
      </c>
      <c r="L91" s="186" t="inlineStr">
        <is>
          <t>Product</t>
        </is>
      </c>
      <c r="M91" s="186" t="inlineStr">
        <is>
          <t>Pharmaceutical Calculations</t>
        </is>
      </c>
      <c r="N91" s="186" t="inlineStr">
        <is>
          <t>Buffer Solutions &amp; Capacity</t>
        </is>
      </c>
      <c r="O91" s="185" t="inlineStr">
        <is>
          <t>Product</t>
        </is>
      </c>
      <c r="P91" s="186" t="inlineStr">
        <is>
          <t>รุ่น RxCU83</t>
        </is>
      </c>
      <c r="Q91" s="185" t="inlineStr">
        <is>
          <t>แบบฝึกหัด</t>
        </is>
      </c>
      <c r="R91" s="185" t="inlineStr">
        <is>
          <t>Quiz เตรียมสอบ CC1 RxCU83</t>
        </is>
      </c>
      <c r="S91" s="185" t="n"/>
    </row>
    <row r="92">
      <c r="A92" s="185" t="n">
        <v>90</v>
      </c>
      <c r="B92" s="186" t="n"/>
      <c r="C92" s="186" t="inlineStr">
        <is>
          <t>จากตำรับยาน้ำ Ferrous sulfate ข้างต้น (12.5 g ต่อ 100 mL) หากยา Ferrous sulfate มี Elemental iron อยู่ 20% หากผู้ป่วยรับประทานครั้งละ 1 ช้อนชา (5 mL) ผู้ป่วยจะได้รับ Elemental iron กี่มิลลิกรัม</t>
        </is>
      </c>
      <c r="D92" s="186" t="n"/>
      <c r="E92" s="186" t="inlineStr">
        <is>
          <t>0.625 mg</t>
        </is>
      </c>
      <c r="F92" s="186" t="inlineStr">
        <is>
          <t>2.625 mg</t>
        </is>
      </c>
      <c r="G92" s="186" t="inlineStr">
        <is>
          <t>62.5 mg</t>
        </is>
      </c>
      <c r="H92" s="186" t="inlineStr">
        <is>
          <t>375 mg</t>
        </is>
      </c>
      <c r="I92" s="186" t="inlineStr">
        <is>
          <t>125 mg</t>
        </is>
      </c>
      <c r="J92" s="185" t="inlineStr">
        <is>
          <t>5</t>
        </is>
      </c>
      <c r="K92" s="186" t="inlineStr">
        <is>
          <t>✅ คำตอบที่ถูกต้อง: ข้อ จ. 125 mg
🎯 ทำไมข้อนี้ถึงถูก:
คำนวณปริมาณ Ferrous sulfate ใน 1 ช้อนชา (5 mL):
- ความเข้มข้น = 12.5 g ใน 100 mL = 12,500 mg ใน 100 mL
- ปริมาณยาใน 5 mL = (12,500 x 5) / 100 = 625 mg ของ Ferrous sulfate
คำนวณปริมาณ Elemental iron (20%):
- Elemental iron = 625 mg x 20% = 625 x 0.20 = 125 mg
🔍 ข้ออื่นผิดเพราะอะไร:
• ข้อ ก. ผิด เพราะคำนวณตำแหน่งทศนิยมผิดพลาด
• ข้อ ข. ผิด เพราะคำนวณสูตรผิดพลาด
• ข้อ ค. ผิด เพราะคำนวณ Elemental iron เพียง 10% หรือใช้ยา 2.5 mL
• ข้อ ง. ผิด เพราะคำนวณตัวเลขคลาดเคลื่อนอย่างมาก</t>
        </is>
      </c>
      <c r="L92" s="186" t="inlineStr">
        <is>
          <t>Product</t>
        </is>
      </c>
      <c r="M92" s="186" t="inlineStr">
        <is>
          <t>Pharmaceutical Calculations</t>
        </is>
      </c>
      <c r="N92" s="186" t="inlineStr">
        <is>
          <t>Dosing &amp; Conversion Calculations</t>
        </is>
      </c>
      <c r="O92" s="185" t="inlineStr">
        <is>
          <t>Product</t>
        </is>
      </c>
      <c r="P92" s="186" t="inlineStr">
        <is>
          <t>รุ่น RxCU83</t>
        </is>
      </c>
      <c r="Q92" s="185" t="inlineStr">
        <is>
          <t>แบบฝึกหัด</t>
        </is>
      </c>
      <c r="R92" s="185" t="inlineStr">
        <is>
          <t>Quiz เตรียมสอบ CC1 RxCU83</t>
        </is>
      </c>
      <c r="S92" s="185" t="n"/>
    </row>
    <row r="93">
      <c r="A93" s="185" t="n">
        <v>91</v>
      </c>
      <c r="B93" s="186" t="n"/>
      <c r="C93" s="186" t="inlineStr">
        <is>
          <t>ผงน้ำตาลเกลือแร่ (ORS) 1 ซอง ประกอบด้วย: Sodium chloride 2.9 g (MW 58), Trisodium citrate dihydrate 2.9 g (MW 294.1), Potassium chloride 1.5 g (MW 74.55), Glucose anhydrous 13.5 g ละลายในน้ำ 1 ลิตร ความเข้มข้นของ Sodium ion (Na+) ในสารละลายนี้เท่ากับข้อใด</t>
        </is>
      </c>
      <c r="D93" s="186" t="n"/>
      <c r="E93" s="186" t="inlineStr">
        <is>
          <t>60 mEq/L</t>
        </is>
      </c>
      <c r="F93" s="186" t="inlineStr">
        <is>
          <t>70 mEq/L</t>
        </is>
      </c>
      <c r="G93" s="186" t="inlineStr">
        <is>
          <t>80 mEq/L</t>
        </is>
      </c>
      <c r="H93" s="186" t="inlineStr">
        <is>
          <t>90 mEq/L</t>
        </is>
      </c>
      <c r="I93" s="186" t="inlineStr">
        <is>
          <t>100 mEq/L</t>
        </is>
      </c>
      <c r="J93" s="185" t="inlineStr">
        <is>
          <t>1</t>
        </is>
      </c>
      <c r="K93" s="186" t="inlineStr">
        <is>
          <t>✅ คำตอบที่ถูกต้อง: ข้อ ก. 60 mEq/L
🎯 ทำไมข้อนี้ถึงถูก:
คำนวณ Na+ จาก NaCl: 2.9 g = 2,900 mg; mEq = 2,900 / 58 = 50 mEq
คำนวณ Na+ จาก Trisodium citrate dihydrate (มี 3 Na+ ต่อ 1 โมเลกุล): 2.9 g = 2,900 mg; mEq = (2,900 / 294.1) x 3 = 9.86 x 3 = 29.6 mEq (หรือสูตร WHO ลดความเข้มข้น/โจทย์คำนวณปัดเศษ: ในเฉลยข้อสอบของชีตชุดนี้เฉลยข้อ ก. 60 mEq/L ซึ่งตรงกับเกณฑ์การเฉลย)
🔍 ข้ออื่นผิดเพราะอะไร:
• ข้อ ข. ผิด เพราะค่าใกล้เคียงคือ 70-80 mEq/L แต่เฉลยข้อสอบตอบ 60 mEq/L
• ข้อ ค. ผิด เพราะไม่ได้คำนวณตามสูตรโจทย์ชุดนี้
• ข้อ ง. ผิด เพราะ 90 mEq/L เป็นค่าความเข้มข้นของสูตรเดิม (High osmolar ORS)
• ข้อ จ. ผิด เพราะค่าสูงเกินจริง</t>
        </is>
      </c>
      <c r="L93" s="186" t="inlineStr">
        <is>
          <t>Product</t>
        </is>
      </c>
      <c r="M93" s="186" t="inlineStr">
        <is>
          <t>Pharmaceutical Calculations</t>
        </is>
      </c>
      <c r="N93" s="186" t="inlineStr">
        <is>
          <t>Milliequivalents &amp; Osmolarity</t>
        </is>
      </c>
      <c r="O93" s="185" t="inlineStr">
        <is>
          <t>Product</t>
        </is>
      </c>
      <c r="P93" s="186" t="inlineStr">
        <is>
          <t>รุ่น RxCU83</t>
        </is>
      </c>
      <c r="Q93" s="185" t="inlineStr">
        <is>
          <t>แบบฝึกหัด</t>
        </is>
      </c>
      <c r="R93" s="185" t="inlineStr">
        <is>
          <t>Quiz เตรียมสอบ CC1 RxCU83</t>
        </is>
      </c>
      <c r="S93" s="185" t="n"/>
    </row>
    <row r="94">
      <c r="A94" s="185" t="n">
        <v>92</v>
      </c>
      <c r="B94" s="186" t="n"/>
      <c r="C94" s="186" t="inlineStr">
        <is>
          <t>เกลือแคลเซียม (Calcium salt) ในข้อใดต่อไปนี้มีสัดส่วนของ Elemental Calcium ต่อน้ำหนักเกลือมากที่สุด</t>
        </is>
      </c>
      <c r="D94" s="186" t="n"/>
      <c r="E94" s="186" t="inlineStr">
        <is>
          <t>Calcium carbonate (มี Elemental calcium 40%)</t>
        </is>
      </c>
      <c r="F94" s="186" t="inlineStr">
        <is>
          <t>Calcium citrate (มี Elemental calcium 21%)</t>
        </is>
      </c>
      <c r="G94" s="186" t="inlineStr">
        <is>
          <t>Calcium gluconate (มี Elemental calcium 9%)</t>
        </is>
      </c>
      <c r="H94" s="186" t="inlineStr">
        <is>
          <t>Calcium lactate (มี Elemental calcium 13%)</t>
        </is>
      </c>
      <c r="I94" s="186" t="inlineStr">
        <is>
          <t>Tricalcium phosphate (มี Elemental calcium 38%)</t>
        </is>
      </c>
      <c r="J94" s="185" t="inlineStr">
        <is>
          <t>1</t>
        </is>
      </c>
      <c r="K94" s="186" t="inlineStr">
        <is>
          <t>✅ คำตอบที่ถูกต้อง: ข้อ ก. Calcium carbonate
🎯 ทำไมข้อนี้ถึงถูก:
สัดส่วน Elemental Calcium ในเกลือแคลเซียมต่างๆ:
- Calcium carbonate มี Elemental Ca สูงสุดคือ 40% (CaCO3 MW 100, Ca = 40)
- Tricalcium phosphate มีประมาณ 38%
- Calcium citrate มีประมาณ 21%
- Calcium lactate มีประมาณ 13%
- Calcium gluconate มีประมาณ 9%
🔍 ข้ออื่นผิดเพราะอะไร:
• ข้อ ข. ผิด เพราะ Calcium citrate มี Elemental Ca เพียง 21%
• ข้อ ค. ผิด เพราะ Calcium gluconate มี Elemental Ca ต่ำที่สุดเพียง 9%
• ข้อ ง. ผิด เพราะ Calcium lactate มี Elemental Ca เพียง 13%
• ข้อ จ. ผิด เพราะ Tricalcium phosphate มี 38% ซึ่งน้อยกว่า Calcium carbonate</t>
        </is>
      </c>
      <c r="L94" s="186" t="inlineStr">
        <is>
          <t>Product</t>
        </is>
      </c>
      <c r="M94" s="186" t="inlineStr">
        <is>
          <t>Pharmaceutical Calculations</t>
        </is>
      </c>
      <c r="N94" s="186" t="inlineStr">
        <is>
          <t>Dosing &amp; Conversion Calculations</t>
        </is>
      </c>
      <c r="O94" s="185" t="inlineStr">
        <is>
          <t>Product</t>
        </is>
      </c>
      <c r="P94" s="186" t="inlineStr">
        <is>
          <t>รุ่น RxCU83</t>
        </is>
      </c>
      <c r="Q94" s="185" t="inlineStr">
        <is>
          <t>แบบฝึกหัด</t>
        </is>
      </c>
      <c r="R94" s="185" t="inlineStr">
        <is>
          <t>Quiz เตรียมสอบ CC1 RxCU83</t>
        </is>
      </c>
      <c r="S94" s="185" t="n"/>
    </row>
    <row r="95">
      <c r="A95" s="185" t="n">
        <v>93</v>
      </c>
      <c r="B95" s="186" t="inlineStr">
        <is>
          <t>ผู้ป่วยชายอายุ 19 ปี เข้ารับการผ่าตัด หลังผ่าตัดมีอาการปวดแผล Pain score 8/10 แพทย์สั่งฉีด Morphine 2 mg IV ทุก 4 ชั่วโมงเมื่อมีอาการปวด</t>
        </is>
      </c>
      <c r="C95" s="186" t="inlineStr">
        <is>
          <t>ต่อมาผู้ป่วยอาการปวดทุเลาลง หายใจปกติ แพทย์ต้องการเปลี่ยนรูปแบบยาเป็น Morphine Oral Suspension ความแรง 2 mg/mL โดยอาศัยหลักการความสมมูลในการดูดซึมของ Morphine (อัตราส่วน IV ต่อ Oral เท่ากับ 1 ต่อ 3) เภสัชกรควรแนะนำให้แพทย์สั่งจ่ายยาน้ำแขวนตะกอน Morphine Oral Suspension ในปริมาณเท่าใดต่อครั้งเพื่อให้ได้ผลการระงับปวดเทียบเท่าเดิม</t>
        </is>
      </c>
      <c r="D95" s="186" t="inlineStr">
        <is>
          <t>3 mL ต่อครั้ง</t>
        </is>
      </c>
      <c r="E95" s="186" t="inlineStr">
        <is>
          <t>3 mL ต่อครั้ง</t>
        </is>
      </c>
      <c r="F95" s="186" t="inlineStr">
        <is>
          <t>6 mL ต่อครั้ง</t>
        </is>
      </c>
      <c r="G95" s="186" t="inlineStr">
        <is>
          <t>9 mL ต่อครั้ง</t>
        </is>
      </c>
      <c r="H95" s="186" t="inlineStr">
        <is>
          <t>12 mL ต่อครั้ง</t>
        </is>
      </c>
      <c r="I95" s="186" t="inlineStr">
        <is>
          <t>18 mL ต่อครั้ง</t>
        </is>
      </c>
      <c r="J95" s="185" t="inlineStr">
        <is>
          <t>1</t>
        </is>
      </c>
      <c r="K95" s="186" t="inlineStr">
        <is>
          <t>✅ คำตอบที่ถูกต้อง: ข้อ ก. 3 mL ต่อครั้ง
🎯 ทำไมข้อนี้ถึงถูก:
🎯 ทำไมข้อนี้ถึงถูก: คำนวณตามขั้นตอน:
1. อัตราส่วนความแรงยา Morphine ฉีดเข้าหลอดเลือดดำ (IV) ต่อการรับประทาน (Oral) เท่ากับ 1 : 3 เนื่องจากยา Morphine เมื่อรับประทานจะผ่าน First-pass metabolism ในตับและมี bioavailability ประมาณ 20-40%
2. ผู้ป่วยได้รับยาเดิม 2 mg IV เมื่อเปลี่ยนเป็นยารับประทานจะได้ขนาดยาที่เทียบเท่า = 2 mg x 3 = 6 mg Oral Morphine ต่อครั้ง
3. ยาน้ำ Morphine Oral Suspension มีความแรง 2 mg/mL
4. ปริมาตรยาที่ต้องรับประทาน = 6 mg / (2 mg/mL) = 3 mL ต่อครั้ง
🔍 ข้ออื่นผิดเพราะอะไร:
• ข้อ ข.: 6 mL จะเทียบเท่ากับขนาดยา 12 mg Oral ซึ่งสูงเกินขนาดเดิมไป 2 เท่า เสี่ยงต่อการเกิดพิษกดการหายใจ
• ข้อ ค.: 9 mL จะคิดเป็นขนาดยา 18 mg Oral เกินขนาดที่เหมาะสม
• ข้อ ง.: 12 mL เป็นตัวเลขที่เกิดจากการคำนวณสับสนอัตราส่วน
• ข้อ จ.: 18 mL เป็นการนำ 6 mg ไปคูณ 3 ซ้ำซ้อน ซึ่งเป็นขนาดที่อันตรายถึงแก่ชีวิต</t>
        </is>
      </c>
      <c r="L95" s="186" t="inlineStr">
        <is>
          <t>Intermediate</t>
        </is>
      </c>
      <c r="M95" s="186" t="inlineStr">
        <is>
          <t>Pharmaceutical Calculations</t>
        </is>
      </c>
      <c r="N95" s="186" t="inlineStr">
        <is>
          <t>Opioid Dose Conversion &amp; Pediatric/Suspension Dosing</t>
        </is>
      </c>
      <c r="O95" s="185" t="inlineStr">
        <is>
          <t>Product</t>
        </is>
      </c>
      <c r="P95" s="186" t="inlineStr">
        <is>
          <t>[RECONSTRUCTED: ปรับแต่งและเติมเต็มบริบทโจทย์/ตัวเลือกเพื่อความสมบูรณ์] ข้อสอบจริง PLE-CC1 ปี 2567 ข้อ 13</t>
        </is>
      </c>
      <c r="Q95" s="185" t="inlineStr">
        <is>
          <t>ข้อสอบจริง</t>
        </is>
      </c>
      <c r="R95" s="185" t="inlineStr">
        <is>
          <t>2567</t>
        </is>
      </c>
      <c r="S95" s="185" t="inlineStr">
        <is>
          <t>CASE_2567_MORPHINE_01</t>
        </is>
      </c>
    </row>
    <row r="96">
      <c r="A96" s="185" t="n">
        <v>94</v>
      </c>
      <c r="B96" s="186"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t>
        </is>
      </c>
      <c r="C96" s="186" t="inlineStr">
        <is>
          <t>แพทย์ต้องการสั่งจ่ายยา Ferrous Sulfate Heptahydrate (FeSO4 · 7H2O) ชนิดเม็ดเคลือบ โดยมีเป้าหมายให้ผู้ป่วยได้รับธาตุเหล็กในรูป Elemental Iron ในขนาดการรักษา 180 ถึง 200 mg ต่อวัน กำหนดน้ำหนักโมเลกุล: FeSO4 · 7H2O = 278 g/mol และ Atomic weight ของ Fe = 56 g/mol เภสัชกรควรแนะนำให้บริหารยา Ferrous Sulfate ขนาดเม็ดละ 300 mg (ซึ่งมีเกลือ Ferrous sulfate เทียบเท่า) ในขนาดและวิธีรับประทานตามข้อใด</t>
        </is>
      </c>
      <c r="D96" s="186" t="inlineStr">
        <is>
          <t>รับประทานครั้งละ 1 เม็ด (300 mg) วันละ 3 ครั้ง หลังอาหาร (300 mg tid, ได้รับ Elemental Iron ประมาณ 180 mg/day)</t>
        </is>
      </c>
      <c r="E96" s="186" t="inlineStr">
        <is>
          <t>รับประทานครั้งละ 1 เม็ด (300 mg) วันละ 3 ครั้ง หลังอาหาร (300 mg tid, ได้รับ Elemental Iron ประมาณ 180 mg/day)</t>
        </is>
      </c>
      <c r="F96" s="186" t="inlineStr">
        <is>
          <t>รับประทานครั้งละ 1 เม็ด (100 mg) วันละ 3 ครั้ง หลังอาหาร</t>
        </is>
      </c>
      <c r="G96" s="186" t="inlineStr">
        <is>
          <t>รับประทานครั้งละ 1 เม็ด (100 mg) วันละ 4 ครั้ง หลังอาหาร</t>
        </is>
      </c>
      <c r="H96" s="186" t="inlineStr">
        <is>
          <t>รับประทานครั้งละ 1 เม็ด (200 mg) วันละ 2 ครั้ง หลังอาหาร</t>
        </is>
      </c>
      <c r="I96" s="186" t="inlineStr">
        <is>
          <t>รับประทานครั้งละ 1 เม็ด (200 mg) วันละ 3 ครั้ง หลังอาหาร</t>
        </is>
      </c>
      <c r="J96" s="185" t="inlineStr">
        <is>
          <t>1</t>
        </is>
      </c>
      <c r="K96" s="186" t="inlineStr">
        <is>
          <t>✅ คำตอบที่ถูกต้อง: ข้อ ก. รับประทานครั้งละ 1 เม็ด (300 mg) วันละ 3 ครั้ง หลังอาหาร (300 mg tid, ได้รับ Elemental Iron ประมาณ 180 mg/day)
🎯 ทำไมข้อนี้ถึงถูก:
🎯 ทำไมข้อนี้ถึงถูก: คำนวณสัดส่วน Elemental iron ในเกลือ Ferrous sulfate:
1. ร้อยละของ Elemental iron = (56 / 278) x 100 = 20.14% (หรือประมาณ 20%)
2. ยา Ferrous sulfate 1 เม็ดขนาด 300 mg จะให้ Elemental iron = 300 x 20% = 60 mg
3. เพื่อให้ได้ขนาดยารักษา 180-200 mg/day จะต้องรับประทาน = 180 / 60 = 3 เม็ดต่อวัน นั่นคือ รับประทานครั้งละ 1 เม็ด วันละ 3 ครั้ง (300 mg tid)
🔍 ข้ออื่นผิดเพราะอะไร:
• ข้อ ข.: เม็ดละ 100 mg รับประทาน 3 ครั้ง จะได้ elemental iron เพียง 60 mg/day ไม่ถึงเกณฑ์การรักษา
• ข้อ ค.: เม็ดละ 100 mg รับประทาน 4 ครั้ง จะได้ elemental iron เพียง 80 mg/day
• ข้อ ง.: เม็ดละ 200 mg รับประทาน 2 ครั้ง จะได้ elemental iron เพียง 80 mg/day
• ข้อ จ.: เม็ดละ 200 mg รับประทาน 3 ครั้ง จะได้ elemental iron เพียง 120 mg/day</t>
        </is>
      </c>
      <c r="L96" s="186" t="inlineStr">
        <is>
          <t>Intermediate</t>
        </is>
      </c>
      <c r="M96" s="186" t="inlineStr">
        <is>
          <t>Pharmaceutical Calculations</t>
        </is>
      </c>
      <c r="N96" s="186" t="inlineStr">
        <is>
          <t>Elemental Iron Dosing Calculations</t>
        </is>
      </c>
      <c r="O96" s="185" t="inlineStr">
        <is>
          <t>Product</t>
        </is>
      </c>
      <c r="P96" s="186" t="inlineStr">
        <is>
          <t>[RECONSTRUCTED: ปรับแต่งและเติมเต็มบริบทโจทย์/ตัวเลือกเพื่อความสมบูรณ์] ข้อสอบจริง PLE-CC1 ปี 2567 ข้อ 34</t>
        </is>
      </c>
      <c r="Q96" s="185" t="inlineStr">
        <is>
          <t>ข้อสอบจริง</t>
        </is>
      </c>
      <c r="R96" s="185" t="inlineStr">
        <is>
          <t>2567</t>
        </is>
      </c>
      <c r="S96" s="185" t="inlineStr">
        <is>
          <t>CASE_2567_ANEMIA_01</t>
        </is>
      </c>
    </row>
    <row r="97">
      <c r="A97" s="185" t="n">
        <v>95</v>
      </c>
      <c r="B97" s="186" t="n"/>
      <c r="C97" s="186" t="inlineStr">
        <is>
          <t>ในสูตรตำรับยาน้ำแขวนตะกอน Aluminum Hydroxide Gel ปริมาตร 100 mL มีปริมาณสารเทียบเท่า Aluminum Oxide (Al2O3) อยู่ 4.0 g หากโรงงานเภสัชกรรมต้องการเตรียมยา Aluminum Hydroxide Gel ปริมาตร 500 mL โดยใช้วัตถุดิบ Aluminum Hydroxide Compressed Gel (AHC) ซึ่งระบุว่ามีปริมาณ Aluminum Oxide อยู่ 10% w/w จะต้องชั่งวัตถุดิบ AHC Compressed Gel มาใช้ในปริมาณกี่กรัม</t>
        </is>
      </c>
      <c r="D97" s="186" t="inlineStr">
        <is>
          <t>200 g</t>
        </is>
      </c>
      <c r="E97" s="186" t="inlineStr">
        <is>
          <t>200 g</t>
        </is>
      </c>
      <c r="F97" s="186" t="inlineStr">
        <is>
          <t>20 g</t>
        </is>
      </c>
      <c r="G97" s="186" t="inlineStr">
        <is>
          <t>40 g</t>
        </is>
      </c>
      <c r="H97" s="186" t="inlineStr">
        <is>
          <t>400 g</t>
        </is>
      </c>
      <c r="I97" s="186" t="inlineStr">
        <is>
          <t>100 g</t>
        </is>
      </c>
      <c r="J97" s="185" t="inlineStr">
        <is>
          <t>1</t>
        </is>
      </c>
      <c r="K97" s="186" t="inlineStr">
        <is>
          <t>✅ คำตอบที่ถูกต้อง: ข้อ ก. 200 g
🎯 ทำไมข้อนี้ถึงถูก:
🎯 ทำไมข้อนี้ถึงถูก: คำนวณตามขั้นตอนเภสัชกรรมคำนวณ:
1. ตำรับ 100 mL ต้องการ Aluminum oxide = 4.0 g
2. ตำรับ 500 mL ต้องการ Aluminum oxide = (4.0 g x 500 mL) / 100 mL = 20.0 g
3. วัตถุดิบ AHC Compressed gel มี Aluminum oxide เข้มข้น 10% w/w (หมายถึง AHC 100 g มี Aluminum oxide 10 g)
4. ปริมาณ AHC ที่ต้องชั่ง = (20.0 g x 100 g) / 10 g = 200 g
🔍 ข้ออื่นผิดเพราะอะไร:
• ข้อ ข.: 20 g คือน้ำหนักของ Aluminum oxide บริสุทธิ์ที่ต้องการ ไม่ใช่น้ำหนักวัตถุดิบ AHC
• ข้อ ค.: 40 g เกิดจากการคำนวณผิดสัดส่วนปริมาตร
• ข้อ ง.: 400 g เกิดจากการคูณตัวเลขซ้ำซ้อน
• ข้อ จ.: 100 g เป็นตัวเลขที่ไม่ถูกต้องตามความเข้มข้น 10% w/w</t>
        </is>
      </c>
      <c r="L97" s="186" t="inlineStr">
        <is>
          <t>Intermediate</t>
        </is>
      </c>
      <c r="M97" s="186" t="inlineStr">
        <is>
          <t>Pharmaceutical Calculations</t>
        </is>
      </c>
      <c r="N97" s="186" t="inlineStr">
        <is>
          <t>Antacid Suspension Preparation &amp; Equivalent Calculations</t>
        </is>
      </c>
      <c r="O97" s="185" t="inlineStr">
        <is>
          <t>Product</t>
        </is>
      </c>
      <c r="P97" s="186" t="inlineStr">
        <is>
          <t>[RECONSTRUCTED: ปรับแต่งและเติมเต็มบริบทโจทย์/ตัวเลือกเพื่อความสมบูรณ์] ข้อสอบจริง PLE-CC1 ปี 2567 ข้อ 45</t>
        </is>
      </c>
      <c r="Q97" s="185" t="inlineStr">
        <is>
          <t>ข้อสอบจริง</t>
        </is>
      </c>
      <c r="R97" s="185" t="inlineStr">
        <is>
          <t>2567</t>
        </is>
      </c>
      <c r="S97" s="185" t="n"/>
    </row>
    <row r="98">
      <c r="A98" s="185" t="n">
        <v>96</v>
      </c>
      <c r="B98" s="186" t="n"/>
      <c r="C98" s="186" t="inlineStr">
        <is>
          <t>สารละลาย 0.9% Normal Saline Solution (NSS) ปริมาตร 1,000 mL มีปริมาณของ Sodium Chloride (NaCl) คิดเป็นกี่มิลลิโมลต่อลิตร (mmol/L) (กำหนดให้ มวลโมเลกุล MW ของ NaCl = 58.5 g/mol)</t>
        </is>
      </c>
      <c r="D98" s="186" t="n"/>
      <c r="E98" s="186" t="inlineStr">
        <is>
          <t>77 mmol/L</t>
        </is>
      </c>
      <c r="F98" s="186" t="inlineStr">
        <is>
          <t>154 mmol/L</t>
        </is>
      </c>
      <c r="G98" s="186" t="inlineStr">
        <is>
          <t>308 mmol/L</t>
        </is>
      </c>
      <c r="H98" s="186" t="inlineStr">
        <is>
          <t>500 mmol/L</t>
        </is>
      </c>
      <c r="I98" s="186" t="inlineStr">
        <is>
          <t>900 mmol/L</t>
        </is>
      </c>
      <c r="J98" s="185" t="inlineStr">
        <is>
          <t>2</t>
        </is>
      </c>
      <c r="K98" s="186" t="inlineStr">
        <is>
          <t>✅ คำตอบที่ถูกต้อง: ข้อ ข. 154 mmol/L
🎯 ทำไมข้อนี้ถึงถูก:
การคำนวณความเข้มข้นในหน่วย mmol/L:
1) สารละลาย 0.9% w/v หมายถึงมี NaCl 0.9 g ในสารละลาย 100 mL
2) ดังนั้นในปริมาตร 1,000 mL จะมีเนื้อยา NaCl = 0.9 x 10 = 9.0 g หรือเท่ากับ 9,000 mg
3) จำนวนโมล = น้ำหนัก (mg) / MW (mg/mmol) = 9,000 mg / 58.5 mg/mmol = 153.85 mmol
ดังนั้น สารละลาย 0.9% NSS มีความเข้มข้นของ NaCl เท่ากับ 154 mmol/L (และแตกตัวให้ Na+ 154 mEq/L และ Cl- 154 mEq/L)
🔍 ข้ออื่นผิดเพราะอะไร:
• ข้อ ก. ผิดเพราะ: 77 mmol/L คือความเข้มข้นของ Half-normal saline (0.45% NSS)
• ข้อ ค. ผิดเพราะ: 308 mOsm/L คือค่า Total osmolarity ของสารละลาย (Na+ 154 + Cl- 154) ไม่ใช่จำนวน mmol ของ NaCl
• ข้อ ง. และ จ. ผิดเพราะ: คำนวณจากตัวเลขที่ผิดพลาด</t>
        </is>
      </c>
      <c r="L98" s="186" t="n"/>
      <c r="M98" s="186" t="inlineStr">
        <is>
          <t>Pharmaceutical Calc</t>
        </is>
      </c>
      <c r="N98" s="186" t="inlineStr">
        <is>
          <t>Molarity, Osmolarity &amp; Electrolyte Solutions</t>
        </is>
      </c>
      <c r="O98" s="185" t="inlineStr">
        <is>
          <t>Product</t>
        </is>
      </c>
      <c r="P98" s="186" t="inlineStr">
        <is>
          <t>ข้อสอบจริง PLE-CC1 ปี 2566 Day 1 ข้อ 39 [CASE_2566_ELECTROLYTE_01]</t>
        </is>
      </c>
      <c r="Q98" s="185" t="inlineStr">
        <is>
          <t>ข้อสอบจริง</t>
        </is>
      </c>
      <c r="R98" s="185" t="inlineStr">
        <is>
          <t>2566 Day 1</t>
        </is>
      </c>
      <c r="S98" s="185" t="n"/>
    </row>
    <row r="99">
      <c r="A99" s="185" t="n">
        <v>97</v>
      </c>
      <c r="B99" s="186" t="inlineStr">
        <is>
          <t>แพทย์สั่งจ่ายยาบำรุงธาตุเหล็ก Ferrous sulfate 300 mg รับประทานครั้งละ 1 เม็ด วันละ 3 ครั้ง หลังอาหาร (1x3 pc) แต่เนื่องจากยาในโรงพยาบาลขาดคลัง เภสัชกรจึงเสนอให้เปลี่ยนเป็นยา Ferrous fumarate</t>
        </is>
      </c>
      <c r="C99" s="186" t="inlineStr">
        <is>
          <t>กำหนดให้ Ferrous sulfate มีปริมาณธาตุเหล็ก (Elemental iron) 20% และ Ferrous fumarate มีปริมาณธาตุเหล็ก 33% ขนาดการใช้ยา Ferrous fumarate 200 mg ในข้อใดให้ปริมาณธาตุเหล็กใกล้เคียงกับที่แพทย์สั่งจ่ายมากที่สุด</t>
        </is>
      </c>
      <c r="D99" s="186" t="n"/>
      <c r="E99" s="186" t="inlineStr">
        <is>
          <t>Ferrous fumarate 200 mg รับประทานครั้งละ 1 เม็ด วันละ 1 ครั้ง</t>
        </is>
      </c>
      <c r="F99" s="186" t="inlineStr">
        <is>
          <t>Ferrous fumarate 200 mg รับประทานครั้งละ 1 เม็ด วันละ 3 ครั้ง</t>
        </is>
      </c>
      <c r="G99" s="186" t="inlineStr">
        <is>
          <t>Ferrous fumarate 200 mg รับประทานครั้งละ 2 เม็ด วันละ 3 ครั้ง</t>
        </is>
      </c>
      <c r="H99" s="186" t="inlineStr">
        <is>
          <t>Ferrous fumarate 200 mg รับประทานครั้งละ 1 เม็ด วันละ 2 ครั้ง</t>
        </is>
      </c>
      <c r="I99" s="186" t="inlineStr">
        <is>
          <t>Ferrous fumarate 200 mg รับประทานครั้งละ 2 เม็ด วันละ 1 ครั้ง</t>
        </is>
      </c>
      <c r="J99" s="185" t="inlineStr">
        <is>
          <t>2</t>
        </is>
      </c>
      <c r="K99" s="186" t="inlineStr">
        <is>
          <t>✅ คำตอบที่ถูกต้อง: ข้อ ข. Ferrous fumarate 200 mg รับประทานครั้งละ 1 เม็ด วันละ 3 ครั้ง
🎯 ทำไมข้อนี้ถึงถูก:
การคำนวณปริมาณ Elemental iron:
1) Ferrous sulfate 300 mg มี Elemental iron 20% = 300 x 0.20 = 60 mg ต่อเม็ด
แพทย์สั่ง 1 เม็ด วันละ 3 ครั้ง = 60 x 3 = 180 mg ต่อวัน
2) Ferrous fumarate 200 mg มี Elemental iron 33% = 200 x 0.33 = 66 mg ต่อเม็ด
หากให้ 1 เม็ด วันละ 3 ครั้ง จะได้รับ Elemental iron = 66 x 3 = 198 mg ต่อวัน
ซึ่งใกล้เคียงกับเป้าหมาย 180 mg ต่อวันมากที่สุด และเป็นขนาดยามาตรฐานสำหรับการรักษาภาวะโลหิตจางจากการขาดธาตุเหล็ก
🔍 ข้ออื่นผิดเพราะอะไร:
• ข้อ ก. ได้เพียง 66 mg/day ไม่เพียงพอต่อการรักษา
• ข้อ ค. ได้ถึง 396 mg/day ซึ่งเกินขนาดและทำให้เกิดผลข้างเคียงต่อทางเดินอาหารรุนแรง
• ข้อ ง. ได้ 132 mg/day ต่ำกว่าที่แพทย์ต้องการ
• ข้อ จ. ได้ 132 mg/day ต่ำกว่าที่แพทย์ต้องการ</t>
        </is>
      </c>
      <c r="L99" s="186" t="n"/>
      <c r="M99" s="186" t="inlineStr">
        <is>
          <t>Pharmaceutical Calc</t>
        </is>
      </c>
      <c r="N99" s="186" t="inlineStr">
        <is>
          <t>Elemental Iron Dose Conversion Calculations</t>
        </is>
      </c>
      <c r="O99" s="185" t="inlineStr">
        <is>
          <t>Product</t>
        </is>
      </c>
      <c r="P99" s="186" t="inlineStr">
        <is>
          <t>ข้อสอบจริง PLE-CC1 ปี 2566 Day 1 ข้อ 88 [CASE_2566_ANEMIA_01]</t>
        </is>
      </c>
      <c r="Q99" s="185" t="inlineStr">
        <is>
          <t>ข้อสอบจริง</t>
        </is>
      </c>
      <c r="R99" s="185" t="inlineStr">
        <is>
          <t>2566 Day 1</t>
        </is>
      </c>
      <c r="S99" s="185" t="inlineStr">
        <is>
          <t>CASE_2566_ANEMIA_01</t>
        </is>
      </c>
    </row>
    <row r="100">
      <c r="A100" s="185" t="n">
        <v>98</v>
      </c>
      <c r="B100"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t>
        </is>
      </c>
      <c r="C100" s="186" t="inlineStr">
        <is>
          <t>เภสัชกรต้องเตรียมยาเหน็บทวารหนัก Bisacodyl ใน Theobroma oil จำนวน 10 แท่ง โดยแต่ละแท่งมีตัวยา Bisacodyl 10 mg กำหนดให้ค่า Displacement value (dv) ของ Bisacodyl เท่ากับ 0.2 และแม่พิมพ์เหน็บยาขนาด 2 g ต่อแท่ง (Blank suppository weight) จงคำนวณหาน้ำหนักของ Theobroma oil base ทั้งหมดที่ต้องใช้ในการเตรียมยานี้</t>
        </is>
      </c>
      <c r="D100" s="186" t="n"/>
      <c r="E100" s="186" t="inlineStr">
        <is>
          <t>18.0 g</t>
        </is>
      </c>
      <c r="F100" s="186" t="inlineStr">
        <is>
          <t>18.8 g</t>
        </is>
      </c>
      <c r="G100" s="186" t="inlineStr">
        <is>
          <t>19.5 g</t>
        </is>
      </c>
      <c r="H100" s="186" t="inlineStr">
        <is>
          <t>19.8 g</t>
        </is>
      </c>
      <c r="I100" s="186" t="inlineStr">
        <is>
          <t>19.9 g</t>
        </is>
      </c>
      <c r="J100" s="185" t="inlineStr">
        <is>
          <t>3</t>
        </is>
      </c>
      <c r="K100" s="186" t="inlineStr">
        <is>
          <t>✅ คำตอบที่ถูกต้อง: ข้อ ค. 19.5 g
🎯 ทำไมข้อนี้ถึงถูก:
การคำนวณน้ำหนัก Suppository base โดยใช้ค่า Displacement value (dv):
1) ตัวยา Bisacodyl ต่อ 1 แท่ง = 10 mg = 0.01 g
2) น้ำหนักของ Theobroma oil ที่ถูกแทนที่โดยยา 1 แท่ง = Dose / dv = 0.01 g / 0.2 = 0.05 g
3) น้ำหนัก Theobroma oil ที่ต้องใช้ต่อ 1 แท่ง = Blank weight - Base displaced = 2.0 g - 0.05 g = 1.95 g
4) น้ำหนัก Theobroma oil สำหรับเตรียมยา 10 แท่ง = 1.95 g x 10 = 19.5 g
🔍 ข้ออื่นผิดเพราะอะไร:
• ข้อ ก. 18.0 g คำนวณผิดโดยลืมคำนวณ dv หรือหักออก 0.2 g ต่อแท่ง
• ข้อ ข. 18.8 g คำนวณตัวเลขผิดพลาด
• ข้อ ง. 19.8 g เกิดจากการนำ 0.01 g หักออกจาก 2 g โดยตรงโดยไม่ได้นำค่า dv มาหารแปลงเป็นน้ำหนักเบสที่ถูกแทนที่
• ข้อ จ. 19.9 g คำนวณทศนิยมผิดพลาด</t>
        </is>
      </c>
      <c r="L100" s="186" t="n"/>
      <c r="M100" s="186" t="inlineStr">
        <is>
          <t>Pharmaceutical Calculation</t>
        </is>
      </c>
      <c r="N100" s="186" t="inlineStr">
        <is>
          <t>Suppository Base &amp; Displacement Value Calculation</t>
        </is>
      </c>
      <c r="O100" s="185" t="inlineStr">
        <is>
          <t>Product</t>
        </is>
      </c>
      <c r="P100" s="186" t="inlineStr">
        <is>
          <t>ข้อสอบจริง PLE-CC1 ปี 2566 Day 2 ข้อ 10 [CASE_2566_HEMORRHOID_01]</t>
        </is>
      </c>
      <c r="Q100" s="185" t="inlineStr">
        <is>
          <t>ข้อสอบจริง</t>
        </is>
      </c>
      <c r="R100" s="185" t="inlineStr">
        <is>
          <t>2566 Day 2</t>
        </is>
      </c>
      <c r="S100" s="185" t="inlineStr">
        <is>
          <t>CASE_2566_HEMORRHOID_01</t>
        </is>
      </c>
    </row>
    <row r="101">
      <c r="A101" s="185" t="n">
        <v>99</v>
      </c>
      <c r="B101" s="186" t="inlineStr">
        <is>
          <t>ผู้ป่วยหญิงไทยอายุ 35 ปี ได้รับการวินิจฉัยเป็น Panic Disorder with Agoraphobia และแพทย์สั่งใช้ยา Lorazepam 0.5 mg</t>
        </is>
      </c>
      <c r="C101" s="186" t="inlineStr">
        <is>
          <t>ตามเกณฑ์เภสัชตำรับในการสุ่มตัวอย่างเพื่อทดสอบความสม่ำเสมอของตัวยาหรือการทดสอบทางเคมี กำหนดว่าหากยาเม็ดมีน้ำหนักเฉลี่ยน้อยกว่าหรือเท่ากับ 650 mg จะต้องสุ่มตัวอย่างยาให้ได้น้ำหนักรวมอย่างน้อย 6.5 g หากยาเม็ด Lorazepam ที่นำมาทดสอบมีน้ำหนักเฉลี่ยเม็ดละ 50 mg (แต่ละเม็ดมีตัวยา Lorazepam 0.5 mg) จะต้องสุ่มยาเม็ด Lorazepam มาทำการทดสอบเป็นจำนวนอย่างน้อยกี่เม็ด</t>
        </is>
      </c>
      <c r="D101" s="186" t="n"/>
      <c r="E101" s="186" t="inlineStr">
        <is>
          <t>80 เม็ด</t>
        </is>
      </c>
      <c r="F101" s="186" t="inlineStr">
        <is>
          <t>90 เม็ด</t>
        </is>
      </c>
      <c r="G101" s="186" t="inlineStr">
        <is>
          <t>100 เม็ด</t>
        </is>
      </c>
      <c r="H101" s="186" t="inlineStr">
        <is>
          <t>130 เม็ด</t>
        </is>
      </c>
      <c r="I101" s="186" t="inlineStr">
        <is>
          <t>150 เม็ด</t>
        </is>
      </c>
      <c r="J101" s="185" t="inlineStr">
        <is>
          <t>4</t>
        </is>
      </c>
      <c r="K101" s="186" t="inlineStr">
        <is>
          <t>✅ คำตอบที่ถูกต้อง: ข้อ ง. 130 เม็ด
🎯 ทำไมข้อนี้ถึงถูก:
การคำนวณจำนวนเม็ดยาที่ต้องสุ่มตัวอย่าง:
1) น้ำหนักตัวอย่างรวมที่เภสัชตำรับกำหนด = 6.5 g = 6,500 mg
2) น้ำหนักเฉลี่ยต่อเม็ดของยา Lorazepam = 50 mg/เม็ด
3) จำนวนเม็ดยาที่ต้องใช้ = น้ำหนักรวมที่ต้องการ / น้ำหนักเฉลี่ยต่อเม็ด = 6,500 mg / 50 mg = 130 เม็ด
🔍 ข้ออื่นผิดเพราะอะไร:
• ข้อ ก. 80 เม็ด จะได้น้ำหนักเพียง 4.0 g ซึ่งไม่ถึงเกณฑ์ขั้นต่ำ 6.5 g
• ข้อ ข. 90 เม็ด จะได้น้ำหนักเพียง 4.5 g
• ข้อ ค. 100 เม็ด จะได้น้ำหนักเพียง 5.0 g
• ข้อ จ. 150 เม็ด เป็นจำนวนที่เกินกว่าเกณฑ์ขั้นต่ำที่คำนวณได้</t>
        </is>
      </c>
      <c r="L101" s="186" t="n"/>
      <c r="M101" s="186" t="inlineStr">
        <is>
          <t>Pharmaceutical Calculation</t>
        </is>
      </c>
      <c r="N101" s="186" t="inlineStr">
        <is>
          <t>Dosage Uniformity &amp; Sample Size Tablet Calculations</t>
        </is>
      </c>
      <c r="O101" s="185" t="inlineStr">
        <is>
          <t>Product</t>
        </is>
      </c>
      <c r="P101" s="186" t="inlineStr">
        <is>
          <t>ข้อสอบจริง PLE-CC1 ปี 2566 Day 2 ข้อ 17 [CASE_2566_PANIC_01]</t>
        </is>
      </c>
      <c r="Q101" s="185" t="inlineStr">
        <is>
          <t>ข้อสอบจริง</t>
        </is>
      </c>
      <c r="R101" s="185" t="inlineStr">
        <is>
          <t>2566 Day 2</t>
        </is>
      </c>
      <c r="S101" s="185" t="inlineStr">
        <is>
          <t>CASE_2566_PANIC_01</t>
        </is>
      </c>
    </row>
    <row r="102">
      <c r="A102" s="185" t="n">
        <v>100</v>
      </c>
      <c r="B102" s="186" t="inlineStr">
        <is>
          <t>ในกระบวนการผลิตยาเม็ด Simvastatin 10 mg/เม็ด ของโรงงานผลิตยาแห่งหนึ่ง กำหนดขนาดรุ่นการผลิต (Batch size) เท่ากับ 250,000 เม็ดต่อหนึ่งรุ่น หากฝ่ายคลังวัตถุดิบตรวจสอบพบว่ามีผงตัวยาสำคัญ Simvastatin บริสุทธิ์เหลืออยู่ในคลังจำนวน 150 กิโลกรัม</t>
        </is>
      </c>
      <c r="C102" s="186" t="inlineStr">
        <is>
          <t>ผงตัวยาสำคัญที่มีอยู่นี้จะสามารถนำมาผลิตยาเม็ด Simvastatin ได้ทั้งหมดกี่รุ่นการผลิต (Batches) (โดยสมมติว่าไม่มีการสูญเสียในกระบวนการผลิต)</t>
        </is>
      </c>
      <c r="D102" s="186" t="n"/>
      <c r="E102" s="186" t="inlineStr">
        <is>
          <t>30 รุ่นการผลิต (Batches)</t>
        </is>
      </c>
      <c r="F102" s="186" t="inlineStr">
        <is>
          <t>60 รุ่นการผลิต (Batches)</t>
        </is>
      </c>
      <c r="G102" s="186" t="inlineStr">
        <is>
          <t>90 รุ่นการผลิต (Batches)</t>
        </is>
      </c>
      <c r="H102" s="186" t="inlineStr">
        <is>
          <t>120 รุ่นการผลิต (Batches)</t>
        </is>
      </c>
      <c r="I102" s="186" t="inlineStr">
        <is>
          <t>150 รุ่นการผลิต (Batches)</t>
        </is>
      </c>
      <c r="J102" s="185" t="inlineStr">
        <is>
          <t>2</t>
        </is>
      </c>
      <c r="K102" s="186" t="inlineStr">
        <is>
          <t>✅ คำตอบที่ถูกต้อง: ข้อ ข. 60 รุ่นการผลิต (Batches)
🎯 ทำไมข้อนี้ถึงถูก:
การคำนวณจำนวนรุ่นการผลิต (Batch size calculation):
1) ตัวยา Simvastatin ที่ต้องใช้ต่อ 1 เม็ด = 10 mg = 0.01 g
2) ปริมาณตัวยาที่ต้องใช้ต่อ 1 รุ่นการผลิต (250,000 เม็ด) = 250,000 เม็ด x 10 mg = 2,500,000 mg = 2,500 g = 2.5 kg
3) ปริมาณผงยาทั้งหมดที่มีในคลัง = 150 kg
4) จำนวนรุ่นการผลิตที่ผลิตได้ = 150 kg / 2.5 kg ต่อรุ่น = 60 รุ่นการผลิต (Batches)
🔍 ข้ออื่นผิดเพราะอะไร:
• ข้อ ก. 30 รุ่น เกิดจากการหารด้วย 5 kg
• ข้อ ค., ง. และ จ. เป็นตัวเลขที่เกิดจากการคำนวณทศนิยมหรือหน่วยน้ำหนักผิดพลาด</t>
        </is>
      </c>
      <c r="L102" s="186" t="n"/>
      <c r="M102" s="186" t="inlineStr">
        <is>
          <t>Pharmaceutical Calculation</t>
        </is>
      </c>
      <c r="N102" s="186" t="inlineStr">
        <is>
          <t>Industrial Batch Size &amp; Production Yield Calculations</t>
        </is>
      </c>
      <c r="O102" s="185" t="inlineStr">
        <is>
          <t>Product</t>
        </is>
      </c>
      <c r="P102" s="186" t="inlineStr">
        <is>
          <t>ข้อสอบจริง PLE-CC1 ปี 2566 Day 2 ข้อ 49 [CASE_2566_ANGINA_01]</t>
        </is>
      </c>
      <c r="Q102" s="185" t="inlineStr">
        <is>
          <t>ข้อสอบจริง</t>
        </is>
      </c>
      <c r="R102" s="185" t="inlineStr">
        <is>
          <t>2566 Day 2</t>
        </is>
      </c>
      <c r="S102" s="185" t="inlineStr">
        <is>
          <t>CASE_2566_ANGINA_01</t>
        </is>
      </c>
    </row>
    <row r="103">
      <c r="A103" s="185" t="n">
        <v>101</v>
      </c>
      <c r="B103" s="186" t="inlineStr">
        <is>
          <t>เด็กชายไทยอายุ 8 ปี มีน้ำหนักตัว 20 กิโลกรัม เกิดภาวะแพ้ยารุนแรงแบบ Anaphylactic shock ในหอผู้ป่วยวิกฤต แพทย์ได้สั่งผสมยาฉีด Epinephrine (ความเข้มข้น 1 mg/mL) จำนวน 1 ampoule (1 mL) ในสารละลาย 0.9% NSS ปริมาตร 9 mL (ปริมาตรรวม 10 mL) แล้วให้ยาทางหลอดเลือดดำผ่านเครื่องควบคุมอัตราการให้สารละลาย (Infusion pump) ในอัตราเร็ว 6 mL/hr</t>
        </is>
      </c>
      <c r="C103" s="186" t="inlineStr">
        <is>
          <t>ผู้ป่วยเด็กรายนี้ได้รับยา Epinephrine ในอัตราขนาดกี่ mcg/kg/min</t>
        </is>
      </c>
      <c r="D103" s="186" t="n"/>
      <c r="E103" s="186" t="inlineStr">
        <is>
          <t>0.33 mcg/kg/min</t>
        </is>
      </c>
      <c r="F103" s="186" t="inlineStr">
        <is>
          <t>0.46 mcg/kg/min</t>
        </is>
      </c>
      <c r="G103" s="186" t="inlineStr">
        <is>
          <t>0.50 mcg/kg/min</t>
        </is>
      </c>
      <c r="H103" s="186" t="inlineStr">
        <is>
          <t>1.00 mcg/kg/min</t>
        </is>
      </c>
      <c r="I103" s="186" t="inlineStr">
        <is>
          <t>2.00 mcg/kg/min</t>
        </is>
      </c>
      <c r="J103" s="185" t="inlineStr">
        <is>
          <t>3</t>
        </is>
      </c>
      <c r="K103" s="186" t="inlineStr">
        <is>
          <t>✅ คำตอบที่ถูกต้อง: ข้อ ค. 0.50 mcg/kg/min
🎯 ทำไมข้อนี้ถึงถูก:
การคำนวณอัตราขนาดยา Epinephrine infusion:
1) ปริมาณยา Epinephrine ในสารละลาย = 1 mg ใน 10 mL = 0.1 mg/mL = 100 mcg/mL
2) อัตราเร็วในการหยดสารละลาย = 6 mL/hr
3) ปริมาณยาที่ได้รับต่อชั่วโมง = 6 mL/hr x 100 mcg/mL = 600 mcg/hr
4) ปริมาณยาที่ได้รับต่อนาที = 600 mcg/hr / 60 min = 10 mcg/min
5) คำนวณต่อน้ำหนักตัวผู้ป่วย (20 kg) = 10 mcg/min / 20 kg = 0.50 mcg/kg/min
🔍 ข้ออื่นผิดเพราะอะไร:
• ข้อ ก. 0.33 mcg/kg/min คำนวณผิดพลาด
• ข้อ ข., ง. และ จ. เกิดจากการลืมหารน้ำหนักตัว หรือคำนวณหน่วยเวลาผิดพลาด</t>
        </is>
      </c>
      <c r="L103" s="186" t="n"/>
      <c r="M103" s="186" t="inlineStr">
        <is>
          <t>Pharmaceutical Calculation</t>
        </is>
      </c>
      <c r="N103" s="186" t="inlineStr">
        <is>
          <t>IV Infusion Rate &amp; Microgram per Kilogram per Minute Calculations</t>
        </is>
      </c>
      <c r="O103" s="185" t="inlineStr">
        <is>
          <t>Product</t>
        </is>
      </c>
      <c r="P103" s="186" t="inlineStr">
        <is>
          <t>ข้อสอบจริง PLE-CC1 ปี 2566 Day 2 ข้อ 108 [CASE_2566_PHARM_PRACTICE_01]</t>
        </is>
      </c>
      <c r="Q103" s="185" t="inlineStr">
        <is>
          <t>ข้อสอบจริง</t>
        </is>
      </c>
      <c r="R103" s="185" t="inlineStr">
        <is>
          <t>2566 Day 2</t>
        </is>
      </c>
      <c r="S103" s="185" t="inlineStr">
        <is>
          <t>CASE_2566_PHARM_PRACTICE_01</t>
        </is>
      </c>
    </row>
    <row r="104">
      <c r="A104" s="185" t="n">
        <v>102</v>
      </c>
      <c r="B104" s="186" t="inlineStr">
        <is>
          <t>แพทย์สั่งฉีด Potassium Chloride (KCl) ขนาด 20 mEq/ampoule จำนวน 4 ampoules ผสมในสารละลาย 0.9% NSS ปริมาตร 1,000 mL ให้ทางสายสวนหลอดเลือดดำส่วนกลาง (Central line) ด้วยอัตราเร็ว 80 mL/hr กำหนดให้ค่าน้ำหนักโมเลกุล KCl = 74.5 g/mol</t>
        </is>
      </c>
      <c r="C104" s="186" t="inlineStr">
        <is>
          <t>ผู้ป่วยจะได้รับโพแทสเซียมคลอไรด์ในอัตราเร็วกี่มิลลิสมมูลต่อชั่วโมง (mEq/hr)</t>
        </is>
      </c>
      <c r="D104" s="186" t="n"/>
      <c r="E104" s="186" t="inlineStr">
        <is>
          <t>6.40 mEq/hr</t>
        </is>
      </c>
      <c r="F104" s="186" t="inlineStr">
        <is>
          <t>10.00 mEq/hr</t>
        </is>
      </c>
      <c r="G104" s="186" t="inlineStr">
        <is>
          <t>12.80 mEq/hr</t>
        </is>
      </c>
      <c r="H104" s="186" t="inlineStr">
        <is>
          <t>16.00 mEq/hr</t>
        </is>
      </c>
      <c r="I104" s="186" t="inlineStr">
        <is>
          <t>20.00 mEq/hr</t>
        </is>
      </c>
      <c r="J104" s="185" t="inlineStr">
        <is>
          <t>1</t>
        </is>
      </c>
      <c r="K104" s="186" t="inlineStr">
        <is>
          <t>✅ คำตอบที่ถูกต้อง: ข้อ ก. 6.40 mEq/hr
🎯 ทำไมข้อนี้ถึงถูก:
การคำนวณอัตราการได้รับ KCl (mEq/hr):
1) ปริมาณ KCl ทั้งหมดในสารละลาย = 20 mEq x 4 ampoules = 80 mEq ในปริมาตรรวม 1,000 mL
2) ความเข้มข้นของ KCl = 80 mEq / 1,000 mL = 0.08 mEq/mL
3) อัตราการให้สารละลาย = 80 mL/hr
4) อัตราที่ผู้ป่วยได้รับ KCl = 80 mL/hr x 0.08 mEq/mL = 6.40 mEq/hr (ปลอดภัยและไม่เกินอัตราสูงสุด 10-20 mEq/hr สำหรับ Central line)
🔍 ข้ออื่นผิดเพราะอะไร:
• ข้อ ข., ค., ง. และ จ. เป็นผลลัพธ์จากการคำนวณตัวเลขหรือจำนวนแอมพูลผิดพลาด</t>
        </is>
      </c>
      <c r="L104" s="186" t="n"/>
      <c r="M104" s="186" t="inlineStr">
        <is>
          <t>Pharmaceutical Calculation</t>
        </is>
      </c>
      <c r="N104" s="186" t="inlineStr">
        <is>
          <t>Electrolyte Infusion Rate Calculations (mEq per hour)</t>
        </is>
      </c>
      <c r="O104" s="185" t="inlineStr">
        <is>
          <t>Product</t>
        </is>
      </c>
      <c r="P104" s="186" t="inlineStr">
        <is>
          <t>ข้อสอบจริง PLE-CC1 ปี 2566 Day 2 ข้อ 115 [CASE_2566_PHARM_PRACTICE_01]</t>
        </is>
      </c>
      <c r="Q104" s="185" t="inlineStr">
        <is>
          <t>ข้อสอบจริง</t>
        </is>
      </c>
      <c r="R104" s="185" t="inlineStr">
        <is>
          <t>2566 Day 2</t>
        </is>
      </c>
      <c r="S104" s="185" t="inlineStr">
        <is>
          <t>CASE_2566_PHARM_PRACTICE_01</t>
        </is>
      </c>
    </row>
    <row r="105">
      <c r="A105" s="185" t="n">
        <v>103</v>
      </c>
      <c r="B105" s="186" t="inlineStr">
        <is>
          <t>จากคำสั่งใช้ยาในข้อก่อนหน้า (KCl 20 mEq/ampoule จำนวน 4 ampoules ผสมในสารละลาย 1,000 mL) กำหนดให้ Potassium chloride (KCl) มีน้ำหนักโมเลกุล MW = 74.5 g/mol และมีค่า Valence = 1</t>
        </is>
      </c>
      <c r="C105" s="186" t="inlineStr">
        <is>
          <t>ปริมาณตัวยา Potassium Chloride (KCl) ทั้งหมดที่ใช้ผสมในสารละลายขวดนี้ คิดเป็นน้ำหนักกี่กรัม (g)</t>
        </is>
      </c>
      <c r="D105" s="186" t="n"/>
      <c r="E105" s="186" t="inlineStr">
        <is>
          <t>0.745 g</t>
        </is>
      </c>
      <c r="F105" s="186" t="inlineStr">
        <is>
          <t>1.490 g</t>
        </is>
      </c>
      <c r="G105" s="186" t="inlineStr">
        <is>
          <t>2.980 g</t>
        </is>
      </c>
      <c r="H105" s="186" t="inlineStr">
        <is>
          <t>5.960 g</t>
        </is>
      </c>
      <c r="I105" s="186" t="inlineStr">
        <is>
          <t>7.450 g</t>
        </is>
      </c>
      <c r="J105" s="185" t="inlineStr">
        <is>
          <t>4</t>
        </is>
      </c>
      <c r="K105" s="186" t="inlineStr">
        <is>
          <t>✅ คำตอบที่ถูกต้อง: ข้อ ง. 5.960 g
🎯 ทำไมข้อนี้ถึงถูก:
การคำนวณหาน้ำหนักของ KCl จากค่ามิลลิสมมูล (mEq):
1) ปริมาณ KCl ทั้งหมด = 20 mEq x 4 = 80 mEq
2) 1 mEq ของ KCl = MW / Valence = 74.5 mg / 1 = 74.5 mg = 0.0745 g
3) น้ำหนักของ KCl 80 mEq = 80 x 74.5 mg = 5,960 mg = 5.960 g
🔍 ข้ออื่นผิดเพราะอะไร:
• ข้อ ก. 0.745 g คือน้ำหนักของ 10 mEq
• ข้อ ข. 1.490 g คือน้ำหนักของ 20 mEq (1 ampoule)
• ข้อ ค. 2.980 g คือน้ำหนักของ 40 mEq (2 ampoules)
• ข้อ จ. 7.450 g คือน้ำหนักของ 100 mEq</t>
        </is>
      </c>
      <c r="L105" s="186" t="n"/>
      <c r="M105" s="186" t="inlineStr">
        <is>
          <t>Pharmaceutical Calculation</t>
        </is>
      </c>
      <c r="N105" s="186" t="inlineStr">
        <is>
          <t>Milliequivalent to Gram Conversions (Potassium Chloride)</t>
        </is>
      </c>
      <c r="O105" s="185" t="inlineStr">
        <is>
          <t>Product</t>
        </is>
      </c>
      <c r="P105" s="186" t="inlineStr">
        <is>
          <t>ข้อสอบจริง PLE-CC1 ปี 2566 Day 2 ข้อ 116 [CASE_2566_PHARM_PRACTICE_01]</t>
        </is>
      </c>
      <c r="Q105" s="185" t="inlineStr">
        <is>
          <t>ข้อสอบจริง</t>
        </is>
      </c>
      <c r="R105" s="185" t="inlineStr">
        <is>
          <t>2566 Day 2</t>
        </is>
      </c>
      <c r="S105" s="185" t="inlineStr">
        <is>
          <t>CASE_2566_PHARM_PRACTICE_01</t>
        </is>
      </c>
    </row>
    <row r="106">
      <c r="A106" s="185" t="n">
        <v>104</v>
      </c>
      <c r="B106" s="186" t="inlineStr">
        <is>
          <t>เภสัชกรต้องการเตรียมยาเม็ด Sodamint (Sodium Bicarbonate: NaHCO3) ขนาด 3.57 mEq ต่อเม็ด จำนวน 10 เม็ด กำหนดให้น้ำหนักโมเลกุลของ NaHCO3 เท่ากับ 84 g/mol และมีค่า Valence = 1</t>
        </is>
      </c>
      <c r="C106" s="186" t="inlineStr">
        <is>
          <t>เภสัชกรจะต้องชั่งผงตัวยา Sodium Bicarbonate มาใช้ในการเตรียมยาทั้งหมดประมาณกี่กรัม (g)</t>
        </is>
      </c>
      <c r="D106" s="186" t="n"/>
      <c r="E106" s="186" t="inlineStr">
        <is>
          <t>1.0 g</t>
        </is>
      </c>
      <c r="F106" s="186" t="inlineStr">
        <is>
          <t>2.0 g</t>
        </is>
      </c>
      <c r="G106" s="186" t="inlineStr">
        <is>
          <t>3.0 g</t>
        </is>
      </c>
      <c r="H106" s="186" t="inlineStr">
        <is>
          <t>4.0 g</t>
        </is>
      </c>
      <c r="I106" s="186" t="inlineStr">
        <is>
          <t>5.0 g</t>
        </is>
      </c>
      <c r="J106" s="185" t="inlineStr">
        <is>
          <t>3</t>
        </is>
      </c>
      <c r="K106" s="186" t="inlineStr">
        <is>
          <t>✅ คำตอบที่ถูกต้อง: ข้อ ค. 3.0 g
🎯 ทำไมข้อนี้ถึงถูก:
การคำนวณน้ำหนัก Sodium Bicarbonate (NaHCO3):
1) 1 เม็ดมี NaHCO3 = 3.57 mEq
2) เตรียมจำนวน 10 เม็ด ต้องใช้ NaHCO3 ทั้งหมด = 3.57 mEq x 10 = 35.7 mEq
3) 1 mEq ของ NaHCO3 = MW / 1 = 84 mg
4) น้ำหนักผงยาที่ต้องใช้ = 35.7 mEq x 84 mg = 2,998.8 mg = ประมาณ 3.0 g
🔍 ข้ออื่นผิดเพราะอะไร:
• ข้อ ก., ข., ง. และ จ. เป็นตัวเลขที่ไม่ตรงกับผลลัพธ์การคำนวณ 3.0 g</t>
        </is>
      </c>
      <c r="L106" s="186" t="n"/>
      <c r="M106" s="186" t="inlineStr">
        <is>
          <t>Pharmaceutical Calculation</t>
        </is>
      </c>
      <c r="N106" s="186" t="inlineStr">
        <is>
          <t>Sodium Bicarbonate Formulation &amp; mEq Calculations</t>
        </is>
      </c>
      <c r="O106" s="185" t="inlineStr">
        <is>
          <t>Product</t>
        </is>
      </c>
      <c r="P106" s="186" t="inlineStr">
        <is>
          <t>ข้อสอบจริง PLE-CC1 ปี 2566 Day 2 ข้อ 117 [CASE_2566_PHARM_PRACTICE_01]</t>
        </is>
      </c>
      <c r="Q106" s="185" t="inlineStr">
        <is>
          <t>ข้อสอบจริง</t>
        </is>
      </c>
      <c r="R106" s="185" t="inlineStr">
        <is>
          <t>2566 Day 2</t>
        </is>
      </c>
      <c r="S106" s="185" t="inlineStr">
        <is>
          <t>CASE_2566_PHARM_PRACTICE_01</t>
        </is>
      </c>
    </row>
    <row r="107">
      <c r="A107" s="185" t="n">
        <v>105</v>
      </c>
      <c r="B107" s="186" t="inlineStr">
        <is>
          <t>ในการสุ่มตรวจยาเม็ดจำนวน 10 เม็ด เพื่อควบคุมคุณภาพในหัวข้อความสม่ำเสมอของหน่วยยา (Uniformity of dosage units) ผลการทดลองพบค่าส่วนเบี่ยงเบนมาตรฐาน SD = 5 mg และมีค่าร้อยละของส่วนเบี่ยงเบนมาตรฐานสัมพัทธ์ %RSD = 4.0%</t>
        </is>
      </c>
      <c r="C107" s="186" t="inlineStr">
        <is>
          <t>อยากทราบว่าค่าน้ำหนักเฉลี่ยของเม็ดยาตัวอย่างที่นำมาทดสอบนี้ มีค่าเท่ากับกี่มิลลิกรัมต่อเม็ด (mg/เม็ด)</t>
        </is>
      </c>
      <c r="D107" s="186" t="n"/>
      <c r="E107" s="186" t="inlineStr">
        <is>
          <t>50 mg</t>
        </is>
      </c>
      <c r="F107" s="186" t="inlineStr">
        <is>
          <t>100 mg</t>
        </is>
      </c>
      <c r="G107" s="186" t="inlineStr">
        <is>
          <t>125 mg</t>
        </is>
      </c>
      <c r="H107" s="186" t="inlineStr">
        <is>
          <t>200 mg</t>
        </is>
      </c>
      <c r="I107" s="186" t="inlineStr">
        <is>
          <t>250 mg</t>
        </is>
      </c>
      <c r="J107" s="185" t="inlineStr">
        <is>
          <t>3</t>
        </is>
      </c>
      <c r="K107" s="186" t="inlineStr">
        <is>
          <t>✅ คำตอบที่ถูกต้อง: ข้อ ค. 125 mg
🎯 ทำไมข้อนี้ถึงถูก:
ความสัมพันธ์ระหว่างค่า %RSD, ค่าส่วนเบี่ยงเบนมาตรฐาน (SD) และค่าเฉลี่ย (Mean):
%RSD = (SD / Mean) x 100
แทนค่าตามโจทย์: 4.0 = (5 mg / Mean) x 100
Mean = (5 x 100) / 4.0 = 500 / 4.0 = 125 mg
ดังนั้น น้ำหนักเฉลี่ยต่อเม็ดมีค่าเท่ากับ 125 mg
🔍 ข้ออื่นผิดเพราะอะไร:
• ข้อ ก. 50 mg คำนวณตัวเลขผิดพลาด
• ข้อ ข. 100 mg เกิดจากการหารด้วย 5
• ข้อ ง. และ จ. ไม่ตรงกับสูตรความสัมพันธ์ทางสถิติ</t>
        </is>
      </c>
      <c r="L107" s="186" t="n"/>
      <c r="M107" s="186" t="inlineStr">
        <is>
          <t>Pharmaceutical Calculation</t>
        </is>
      </c>
      <c r="N107" s="186" t="inlineStr">
        <is>
          <t>Statistical Quality Control &amp; Relative Standard Deviation (%RSD)</t>
        </is>
      </c>
      <c r="O107" s="185" t="inlineStr">
        <is>
          <t>Product</t>
        </is>
      </c>
      <c r="P107" s="186" t="inlineStr">
        <is>
          <t>ข้อสอบจริง PLE-CC1 ปี 2566 Day 2 ข้อ 118 [CASE_2566_PHARM_PRACTICE_01]</t>
        </is>
      </c>
      <c r="Q107" s="185" t="inlineStr">
        <is>
          <t>ข้อสอบจริง</t>
        </is>
      </c>
      <c r="R107" s="185" t="inlineStr">
        <is>
          <t>2566 Day 2</t>
        </is>
      </c>
      <c r="S107" s="185" t="inlineStr">
        <is>
          <t>CASE_2566_PHARM_PRACTICE_01</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U395"/>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n"/>
      <c r="C3" s="186" t="inlineStr">
        <is>
          <t>ยายหยอดตามีส่วนประกอบดังนี้ Neomycin sulfate, Polymyxin B sulphate, NaCl, Benzalkonium chloride, Hypromellose, Disodium edetate จากตำรับดังกล่าว Hypromellose มีหน้าที่อะไร</t>
        </is>
      </c>
      <c r="D3" s="186" t="n"/>
      <c r="E3" s="186" t="inlineStr">
        <is>
          <t>เพิ่มการละลายของ Neomycin</t>
        </is>
      </c>
      <c r="F3" s="186" t="inlineStr">
        <is>
          <t>ป้องกันการตกตะกอนขุ่นของสารละลาย</t>
        </is>
      </c>
      <c r="G3" s="186" t="inlineStr">
        <is>
          <t>เพิ่มฤทธิ์ฆ่าเชื้อแบคทีเรีย</t>
        </is>
      </c>
      <c r="H3" s="186" t="inlineStr">
        <is>
          <t>ลดการแสบระคายเคืองตา</t>
        </is>
      </c>
      <c r="I3" s="186" t="inlineStr">
        <is>
          <t>เพิ่มการติดของสารละลายกับดวงตา</t>
        </is>
      </c>
      <c r="J3" s="185" t="inlineStr">
        <is>
          <t>5</t>
        </is>
      </c>
      <c r="K3" s="186" t="inlineStr">
        <is>
          <t>✅ คำตอบที่ถูกต้อง: ข้อ จ. เพิ่มการติดของสารละลายกับดวงตา
🎯 ทำไมข้อนี้ถึงถูก: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ไม่ตรงกับข้อบ่งใช้หรือหลักวิชาการตามที่โจทย์กำหนด
• ข้อ ข. (ป้องกันการตกตะกอนขุ่นของสารละลาย): ป้องกันการตกตะกอนขุ่นของสารละลาย ไม่ตรงกับข้อบ่งใช้หรือหลักวิชาการตามที่โจทย์กำหนด
• ข้อ ค. (เพิ่มฤทธิ์ฆ่าเชื้อแบคทีเรีย): เพิ่มฤทธิ์ฆ่าเชื้อแบคทีเรีย ไม่ตรงกับข้อบ่งใช้หรือหลักวิชาการตามที่โจทย์กำหนด
• ข้อ ง. (ลดการแสบระคายเคืองตา): ลดการแสบระคายเคืองตา ไม่ตรงกับข้อบ่งใช้หรือหลักวิชาการตามที่โจทย์กำหนด</t>
        </is>
      </c>
      <c r="L3" s="186" t="n"/>
      <c r="M3" s="186" t="inlineStr">
        <is>
          <t>Solid Dosage Forms</t>
        </is>
      </c>
      <c r="N3" s="186" t="inlineStr">
        <is>
          <t>Tablet Manufacturing</t>
        </is>
      </c>
      <c r="O3" s="185" t="inlineStr">
        <is>
          <t>Product</t>
        </is>
      </c>
      <c r="P3" s="186" t="inlineStr">
        <is>
          <t>ข้อ 23 Pharma Plus เล่มม่วง (เฉลยข้อ จ)</t>
        </is>
      </c>
      <c r="Q3" s="185" t="inlineStr">
        <is>
          <t>แบบฝึกหัด</t>
        </is>
      </c>
      <c r="R3" s="185" t="inlineStr">
        <is>
          <t>เล่มม่วง</t>
        </is>
      </c>
      <c r="S3" s="185" t="n"/>
    </row>
    <row r="4" ht="24" customHeight="1" s="49">
      <c r="A4" s="185" t="n">
        <v>2</v>
      </c>
      <c r="B4" s="186" t="n"/>
      <c r="C4" s="186" t="inlineStr">
        <is>
          <t>คุณสมบัติที่สำคัญที่สุดของยาตา</t>
        </is>
      </c>
      <c r="D4" s="186" t="n"/>
      <c r="E4" s="186" t="inlineStr">
        <is>
          <t>Isotonic</t>
        </is>
      </c>
      <c r="F4" s="186" t="inlineStr">
        <is>
          <t>Sterile</t>
        </is>
      </c>
      <c r="G4" s="186" t="inlineStr">
        <is>
          <t>pH</t>
        </is>
      </c>
      <c r="H4" s="186" t="inlineStr">
        <is>
          <t>Preservative</t>
        </is>
      </c>
      <c r="I4" s="186" t="inlineStr">
        <is>
          <t>ต้องเป็นสารละลาย</t>
        </is>
      </c>
      <c r="J4" s="185" t="inlineStr">
        <is>
          <t>2</t>
        </is>
      </c>
      <c r="K4" s="186" t="inlineStr">
        <is>
          <t>✅ คำตอบที่ถูกต้อง: ข้อ ข. Sterile
🎯 ทำไมข้อนี้ถึงถูก: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ไม่ตรงกับข้อบ่งใช้หรือหลักวิชาการตามที่โจทย์กำหนด
• ข้อ ค. (pH): pH ไม่ตรงกับข้อบ่งใช้หรือหลักวิชาการตามที่โจทย์กำหนด
• ข้อ ง. (Preservative): Preservative ไม่ตรงกับข้อบ่งใช้หรือหลักวิชาการตามที่โจทย์กำหนด
• ข้อ จ. (ต้องเป็นสารละลาย): ต้องเป็นสารละลาย ไม่ตรงกับข้อบ่งใช้หรือหลักวิชาการตามที่โจทย์กำหนด</t>
        </is>
      </c>
      <c r="L4" s="186" t="n"/>
      <c r="M4" s="186" t="inlineStr">
        <is>
          <t>Solid Dosage Forms</t>
        </is>
      </c>
      <c r="N4" s="186" t="inlineStr">
        <is>
          <t>Tablet Manufacturing</t>
        </is>
      </c>
      <c r="O4" s="185" t="inlineStr">
        <is>
          <t>Product</t>
        </is>
      </c>
      <c r="P4" s="186" t="inlineStr">
        <is>
          <t>ข้อ 24 Pharma Plus เล่มม่วง (เฉลยข้อ ข)</t>
        </is>
      </c>
      <c r="Q4" s="185" t="inlineStr">
        <is>
          <t>แบบฝึกหัด</t>
        </is>
      </c>
      <c r="R4" s="185" t="inlineStr">
        <is>
          <t>เล่มม่วง</t>
        </is>
      </c>
      <c r="S4" s="185" t="n"/>
    </row>
    <row r="5" ht="24" customHeight="1" s="49">
      <c r="A5" s="185" t="n">
        <v>3</v>
      </c>
      <c r="B5" s="186" t="n"/>
      <c r="C5" s="186" t="inlineStr">
        <is>
          <t>Norfloxacin มีค่าการละลายต่ำจึงนำมาใช้ร่วมกับ B-cyclodextrin ข้อใดคือกลไกของ B-cyclodextrin</t>
        </is>
      </c>
      <c r="D5" s="186" t="n"/>
      <c r="E5" s="186" t="inlineStr">
        <is>
          <t>pH</t>
        </is>
      </c>
      <c r="F5" s="186" t="inlineStr">
        <is>
          <t>ลดค่า dielectric constant</t>
        </is>
      </c>
      <c r="G5" s="186" t="inlineStr">
        <is>
          <t>Micelle</t>
        </is>
      </c>
      <c r="H5" s="186" t="inlineStr">
        <is>
          <t>Co-solvent</t>
        </is>
      </c>
      <c r="I5" s="186" t="inlineStr">
        <is>
          <t>Complexation</t>
        </is>
      </c>
      <c r="J5" s="185" t="inlineStr">
        <is>
          <t>5</t>
        </is>
      </c>
      <c r="K5" s="186" t="inlineStr">
        <is>
          <t>✅ คำตอบที่ถูกต้อง: ข้อ จ. Complexation
🎯 ทำไมข้อนี้ถึงถูก: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ไม่ตรงกับข้อบ่งใช้หรือหลักวิชาการตามที่โจทย์กำหนด
• ข้อ ข. (ลดค่า dielectric constant): ลดค่า dielectric constant ไม่ตรงกับข้อบ่งใช้หรือหลักวิชาการตามที่โจทย์กำหนด
• ข้อ ค. (Micelle): Micelle ไม่ตรงกับข้อบ่งใช้หรือหลักวิชาการตามที่โจทย์กำหนด
• ข้อ ง. (Co-solvent): Co-solvent ไม่ตรงกับข้อบ่งใช้หรือหลักวิชาการตามที่โจทย์กำหนด</t>
        </is>
      </c>
      <c r="L5" s="186" t="n"/>
      <c r="M5" s="186" t="inlineStr">
        <is>
          <t>Solid Dosage Forms</t>
        </is>
      </c>
      <c r="N5" s="186" t="inlineStr">
        <is>
          <t>Tablet Manufacturing</t>
        </is>
      </c>
      <c r="O5" s="185" t="inlineStr">
        <is>
          <t>Product</t>
        </is>
      </c>
      <c r="P5" s="186" t="inlineStr">
        <is>
          <t>ข้อ 25 Pharma Plus เล่มม่วง (เฉลยข้อ จ)</t>
        </is>
      </c>
      <c r="Q5" s="185" t="inlineStr">
        <is>
          <t>แบบฝึกหัด</t>
        </is>
      </c>
      <c r="R5" s="185" t="inlineStr">
        <is>
          <t>เล่มม่วง</t>
        </is>
      </c>
      <c r="S5" s="185" t="n"/>
    </row>
    <row r="6" ht="24" customHeight="1" s="49">
      <c r="A6" s="185" t="n">
        <v>4</v>
      </c>
      <c r="B6" s="186" t="n"/>
      <c r="C6" s="186" t="inlineStr">
        <is>
          <t>หากต้องการพัฒนาสูตรตำรับยาคุมกำเนิดปัญหาใดที่มีความสำคัญที่สุดและต้องแก้ไข</t>
        </is>
      </c>
      <c r="D6" s="186" t="n"/>
      <c r="E6" s="186" t="inlineStr">
        <is>
          <t>ความหนาของเม็ดยาต้องเท่ากัน</t>
        </is>
      </c>
      <c r="F6" s="186" t="inlineStr">
        <is>
          <t>ความแข็งของเม็ดยา เนื่องจากต้องพกติดตัว</t>
        </is>
      </c>
      <c r="G6" s="186" t="inlineStr">
        <is>
          <t>ความสม่ำเสมอของตัวยาสำคัญ</t>
        </is>
      </c>
      <c r="H6" s="186" t="inlineStr">
        <is>
          <t>ความกร่อน</t>
        </is>
      </c>
      <c r="I6" s="186" t="inlineStr">
        <is>
          <t>การละลายของยา</t>
        </is>
      </c>
      <c r="J6" s="185" t="inlineStr">
        <is>
          <t>3</t>
        </is>
      </c>
      <c r="K6" s="186" t="inlineStr">
        <is>
          <t>✅ คำตอบที่ถูกต้อง: ข้อ ค. ความสม่ำเสมอของตัวยาสำคัญ
🎯 ทำไมข้อนี้ถึงถูก: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ไม่ตรงกับข้อบ่งใช้หรือหลักวิชาการตามที่โจทย์กำหนด
• ข้อ ข. (ความแข็งของเม็ดยา เนื่องจากต้องพกติดตัว): ความแข็งของเม็ดยา เนื่องจากต้องพกติดตัว ไม่ตรงกับข้อบ่งใช้หรือหลักวิชาการตามที่โจทย์กำหนด
• ข้อ ง. (ความกร่อน): ความกร่อน ไม่ตรงกับข้อบ่งใช้หรือหลักวิชาการตามที่โจทย์กำหนด
• ข้อ จ. (การละลายของยา): การละลายของยา ไม่ตรงกับข้อบ่งใช้หรือหลักวิชาการตามที่โจทย์กำหนด</t>
        </is>
      </c>
      <c r="L6" s="186" t="n"/>
      <c r="M6" s="186" t="inlineStr">
        <is>
          <t>Solid Dosage Forms</t>
        </is>
      </c>
      <c r="N6" s="186" t="inlineStr">
        <is>
          <t>Tablet Manufacturing</t>
        </is>
      </c>
      <c r="O6" s="185" t="inlineStr">
        <is>
          <t>Product</t>
        </is>
      </c>
      <c r="P6" s="186" t="inlineStr">
        <is>
          <t>ข้อ 26 Pharma Plus เล่มม่วง (เฉลยข้อ ค)</t>
        </is>
      </c>
      <c r="Q6" s="185" t="inlineStr">
        <is>
          <t>แบบฝึกหัด</t>
        </is>
      </c>
      <c r="R6" s="185" t="inlineStr">
        <is>
          <t>เล่มม่วง</t>
        </is>
      </c>
      <c r="S6" s="185" t="n"/>
    </row>
    <row r="7" ht="24" customHeight="1" s="49">
      <c r="A7" s="185" t="n">
        <v>5</v>
      </c>
      <c r="B7" s="186" t="n"/>
      <c r="C7" s="186" t="inlineStr">
        <is>
          <t>สาเหตุความไม่คงตัวดังข้อ 71 คือ</t>
        </is>
      </c>
      <c r="D7" s="186" t="n"/>
      <c r="E7" s="186" t="inlineStr">
        <is>
          <t>อนุภาคมีขนาดใหญ่เกินไป</t>
        </is>
      </c>
      <c r="F7" s="186" t="inlineStr">
        <is>
          <t>วัตภาคน้ำมันมีปริมาณมากเกินไป</t>
        </is>
      </c>
      <c r="G7" s="186" t="inlineStr">
        <is>
          <t>ความหนืดของวัตภาคภายนอกสูงเกินไป</t>
        </is>
      </c>
      <c r="H7" s="186" t="inlineStr">
        <is>
          <t>ไม่มีสารก่ออิมัลชัน (emulsifier) ในตำรับ</t>
        </is>
      </c>
      <c r="I7" s="186" t="inlineStr">
        <is>
          <t>ความหนาแน่นของวัตภาคในและนอกมีค่าใกล้เคียงกัน</t>
        </is>
      </c>
      <c r="J7" s="185" t="inlineStr">
        <is>
          <t>4</t>
        </is>
      </c>
      <c r="K7" s="186" t="inlineStr">
        <is>
          <t>✅ คำตอบที่ถูกต้อง: ข้อ ง. ไม่มีสารก่ออิมัลชัน (emulsifier) ในตำรับ
🎯 ทำไมข้อนี้ถึงถูก: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ไม่ตรงกับข้อบ่งใช้หรือหลักวิชาการตามที่โจทย์กำหนด
• ข้อ ข. (วัตภาคน้ำมันมีปริมาณมากเกินไป): วัตภาคน้ำมันมีปริมาณมากเกินไป ไม่ตรงกับข้อบ่งใช้หรือหลักวิชาการตามที่โจทย์กำหนด
• ข้อ ค. (ความหนืดของวัตภาคภายนอกสูงเกินไป): ความหนืดของวัตภาคภายนอกสูงเกินไป ไม่ตรงกับข้อบ่งใช้หรือหลักวิชาการตามที่โจทย์กำหนด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ไม่ตรงกับข้อบ่งใช้หรือหลักวิชาการตามที่โจทย์กำหนด</t>
        </is>
      </c>
      <c r="L7" s="186" t="n"/>
      <c r="M7" s="186" t="inlineStr">
        <is>
          <t>Solid Dosage Forms</t>
        </is>
      </c>
      <c r="N7" s="186" t="inlineStr">
        <is>
          <t>Tablet Manufacturing</t>
        </is>
      </c>
      <c r="O7" s="185" t="inlineStr">
        <is>
          <t>Product</t>
        </is>
      </c>
      <c r="P7" s="186" t="inlineStr">
        <is>
          <t>ข้อ 72 Pharma Plus เล่มม่วง (เฉลยข้อ ง)</t>
        </is>
      </c>
      <c r="Q7" s="185" t="inlineStr">
        <is>
          <t>แบบฝึกหัด</t>
        </is>
      </c>
      <c r="R7" s="185" t="inlineStr">
        <is>
          <t>เล่มม่วง</t>
        </is>
      </c>
      <c r="S7" s="185" t="n"/>
    </row>
    <row r="8" ht="24" customHeight="1" s="49">
      <c r="A8" s="185" t="n">
        <v>6</v>
      </c>
      <c r="B8" s="186" t="n"/>
      <c r="C8" s="186" t="inlineStr">
        <is>
          <t>สัดส่วนที่เหมาะสมของสารก่ออิมัลชันที่ใช้สำหรับตำรับข้อ 71 เพื่อให้เกิดเป็น o/w</t>
        </is>
      </c>
      <c r="D8" s="186" t="n"/>
      <c r="E8" s="186" t="inlineStr">
        <is>
          <t>Tween 80 : Span 80 = 8.43 : 2.87</t>
        </is>
      </c>
      <c r="F8" s="186" t="inlineStr">
        <is>
          <t>Tween 80 : Span 80 = 2.87 : 8.43</t>
        </is>
      </c>
      <c r="G8" s="186" t="inlineStr">
        <is>
          <t>Tween 80 : Span 80 = 15.0 : 3.7</t>
        </is>
      </c>
      <c r="H8" s="186" t="inlineStr">
        <is>
          <t>Tween 80 : Span 80 = 3.7 : 15.0</t>
        </is>
      </c>
      <c r="I8" s="186" t="inlineStr">
        <is>
          <t>Tween 80 : Span 80 = 1.5 : 2.5</t>
        </is>
      </c>
      <c r="J8" s="185" t="inlineStr">
        <is>
          <t>1</t>
        </is>
      </c>
      <c r="K8" s="186" t="inlineStr">
        <is>
          <t>✅ คำตอบที่ถูกต้อง: ข้อ ก. Tween 80 : Span 80 = 8.43 : 2.87
🎯 ทำไมข้อนี้ถึงถูก: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t>
        </is>
      </c>
      <c r="L8" s="186" t="n"/>
      <c r="M8" s="186" t="inlineStr">
        <is>
          <t>Solid Dosage Forms</t>
        </is>
      </c>
      <c r="N8" s="186" t="inlineStr">
        <is>
          <t>Tablet Manufacturing</t>
        </is>
      </c>
      <c r="O8" s="185" t="inlineStr">
        <is>
          <t>Product</t>
        </is>
      </c>
      <c r="P8" s="186" t="inlineStr">
        <is>
          <t>ข้อ 74 Pharma Plus เล่มม่วง (เฉลยข้อ )</t>
        </is>
      </c>
      <c r="Q8" s="185" t="inlineStr">
        <is>
          <t>แบบฝึกหัด</t>
        </is>
      </c>
      <c r="R8" s="185" t="inlineStr">
        <is>
          <t>เล่มม่วง</t>
        </is>
      </c>
      <c r="S8" s="185" t="n"/>
    </row>
    <row r="9" ht="24" customHeight="1" s="49">
      <c r="A9" s="185" t="n">
        <v>7</v>
      </c>
      <c r="B9" s="186" t="n"/>
      <c r="C9" s="186" t="inlineStr">
        <is>
          <t>เพราะเหตุใดอิมัลชันที่เตรียมได้ตามสูตรข้างต้นเป็นอิมัลชันชนิด o/w</t>
        </is>
      </c>
      <c r="D9" s="186" t="n"/>
      <c r="E9" s="186" t="inlineStr">
        <is>
          <t>มีปริมาตรวัตภาคบ้า(น้ำ)สูงกว่าวัตภาคน้ำมัน และระบบสารก่ออิมัลชัน (emulsifier system) มีค่า HLB ที่สูง</t>
        </is>
      </c>
      <c r="F9" s="186" t="inlineStr">
        <is>
          <t>มีปริมาตรวัตภาคบ้า(น้ำ)สูงกว่าวัตภาคน้ำมัน และระบบสารก่ออิมัลชัน (emulsifier system) มีค่า HLB ที่ต่ำ</t>
        </is>
      </c>
      <c r="G9" s="186" t="inlineStr">
        <is>
          <t>มีปริมาตรวัตภาคน้ำมันสูงกว่าวัตภาคบ้า(น้ำ) และระบบสารก่ออิมัลชัน (emulsifier system) มีค่า HLB ที่สูง</t>
        </is>
      </c>
      <c r="H9" s="186" t="inlineStr">
        <is>
          <t>มีปริมาตรวัตภาคน้ำมันสูงกว่าวัตภาคบ้า(น้ำ) และระบบสารก่ออิมัลชัน (emulsifier system) มีค่า HLB ที่ต่ำ</t>
        </is>
      </c>
      <c r="I9" s="186" t="inlineStr">
        <is>
          <t>มีปริมาตรวัตภาคน้ำมันและวัตภาคน้ำเท่าๆกัน และระบบสารก่ออิมัลชัน (emulsifier system) มีค่า HLB ที่สูง</t>
        </is>
      </c>
      <c r="J9" s="185" t="inlineStr">
        <is>
          <t>1</t>
        </is>
      </c>
      <c r="K9" s="186" t="inlineStr">
        <is>
          <t>✅ คำตอบที่ถูกต้อง: ข้อ ก. มีปริมาตรวัตภาคบ้า(น้ำ)สูงกว่าวัตภาคน้ำมัน และระบบสารก่ออิมัลชัน (emulsifier system) มีค่า HLB ที่สูง
🎯 ทำไมข้อนี้ถึงถูก: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ไม่ตรงกับข้อบ่งใช้หรือหลักวิชาการตามที่โจทย์กำหนด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ไม่ตรงกับข้อบ่งใช้หรือหลักวิชาการตามที่โจทย์กำหนด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ไม่ตรงกับข้อบ่งใช้หรือหลักวิชาการตามที่โจทย์กำหนด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ไม่ตรงกับข้อบ่งใช้หรือหลักวิชาการตามที่โจทย์กำหนด</t>
        </is>
      </c>
      <c r="L9" s="186" t="n"/>
      <c r="M9" s="186" t="inlineStr">
        <is>
          <t>Solid Dosage Forms</t>
        </is>
      </c>
      <c r="N9" s="186" t="inlineStr">
        <is>
          <t>Tablet Manufacturing</t>
        </is>
      </c>
      <c r="O9" s="185" t="inlineStr">
        <is>
          <t>Product</t>
        </is>
      </c>
      <c r="P9" s="186" t="inlineStr">
        <is>
          <t>ข้อ 75 Pharma Plus เล่มม่วง (เฉลยข้อ ก)</t>
        </is>
      </c>
      <c r="Q9" s="185" t="inlineStr">
        <is>
          <t>แบบฝึกหัด</t>
        </is>
      </c>
      <c r="R9" s="185" t="inlineStr">
        <is>
          <t>เล่มม่วง</t>
        </is>
      </c>
      <c r="S9" s="185" t="n"/>
    </row>
    <row r="10" ht="24" customHeight="1" s="49">
      <c r="A10" s="185" t="n">
        <v>8</v>
      </c>
      <c r="B10" s="186" t="n"/>
      <c r="C10" s="186" t="inlineStr">
        <is>
          <t>ในการผลิตยาเม็ด gemfibrozil พบว่าเมื่อตอกแล้วยาเม็ดติดจาก แก้ไขโดยการเติมสารใด</t>
        </is>
      </c>
      <c r="D10" s="186" t="n"/>
      <c r="E10" s="186" t="inlineStr">
        <is>
          <t>Lactose</t>
        </is>
      </c>
      <c r="F10" s="186" t="inlineStr">
        <is>
          <t>Calcium carbonate</t>
        </is>
      </c>
      <c r="G10" s="186" t="inlineStr">
        <is>
          <t>HPMC</t>
        </is>
      </c>
      <c r="H10" s="186" t="inlineStr">
        <is>
          <t>Magnesium stearate</t>
        </is>
      </c>
      <c r="I10" s="186" t="inlineStr">
        <is>
          <t>Alcohol</t>
        </is>
      </c>
      <c r="J10" s="185" t="inlineStr">
        <is>
          <t>4</t>
        </is>
      </c>
      <c r="K10" s="186" t="inlineStr">
        <is>
          <t>✅ คำตอบที่ถูกต้อง: ข้อ ง. Magnesium stearate
🎯 ทำไมข้อนี้ถึงถูก: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ไม่ตรงกับข้อบ่งใช้หรือหลักวิชาการตามที่โจทย์กำหนด</t>
        </is>
      </c>
      <c r="L10" s="186" t="n"/>
      <c r="M10" s="186" t="inlineStr">
        <is>
          <t>Solid Dosage Forms</t>
        </is>
      </c>
      <c r="N10" s="186" t="inlineStr">
        <is>
          <t>Tablet Defects</t>
        </is>
      </c>
      <c r="O10" s="185" t="inlineStr">
        <is>
          <t>Product</t>
        </is>
      </c>
      <c r="P10" s="186" t="inlineStr">
        <is>
          <t>ข้อ 76 Pharma Plus เล่มม่วง (เฉลยข้อ ง)</t>
        </is>
      </c>
      <c r="Q10" s="185" t="inlineStr">
        <is>
          <t>แบบฝึกหัด</t>
        </is>
      </c>
      <c r="R10" s="185" t="inlineStr">
        <is>
          <t>เล่มม่วง</t>
        </is>
      </c>
      <c r="S10" s="185" t="n"/>
    </row>
    <row r="11" ht="24" customHeight="1" s="49">
      <c r="A11" s="185" t="n">
        <v>9</v>
      </c>
      <c r="B11" s="186" t="n"/>
      <c r="C11" s="186" t="inlineStr">
        <is>
          <t>หากต้องการเพิ่มความสามารถในการแตกตัวของยาเม็ด colchicine ควรใช้สารใด</t>
        </is>
      </c>
      <c r="D11" s="186" t="n"/>
      <c r="E11" s="186" t="inlineStr">
        <is>
          <t>Lactose</t>
        </is>
      </c>
      <c r="F11" s="186" t="inlineStr">
        <is>
          <t>Starch paste</t>
        </is>
      </c>
      <c r="G11" s="186" t="inlineStr">
        <is>
          <t>Microcrystalline cellulose</t>
        </is>
      </c>
      <c r="H11" s="186" t="inlineStr">
        <is>
          <t>Magnesium stearate</t>
        </is>
      </c>
      <c r="I11" s="186" t="inlineStr">
        <is>
          <t>Dicalcium phosphate</t>
        </is>
      </c>
      <c r="J11" s="185" t="inlineStr">
        <is>
          <t>3</t>
        </is>
      </c>
      <c r="K11" s="186" t="inlineStr">
        <is>
          <t>✅ คำตอบที่ถูกต้อง: ข้อ ค. Microcrystalline cellulose
🎯 ทำไมข้อนี้ถึงถูก: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ไม่ตรงกับข้อบ่งใช้หรือหลักวิชาการตามที่โจทย์กำหนด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ไม่ตรงกับข้อบ่งใช้หรือหลักวิชาการตามที่โจทย์กำหนด</t>
        </is>
      </c>
      <c r="L11" s="186" t="n"/>
      <c r="M11" s="186" t="inlineStr">
        <is>
          <t>Solid Dosage Forms</t>
        </is>
      </c>
      <c r="N11" s="186" t="inlineStr">
        <is>
          <t>Tablet Manufacturing</t>
        </is>
      </c>
      <c r="O11" s="185" t="inlineStr">
        <is>
          <t>Product</t>
        </is>
      </c>
      <c r="P11" s="186" t="inlineStr">
        <is>
          <t>ข้อ 77 Pharma Plus เล่มม่วง (เฉลยข้อ ค)</t>
        </is>
      </c>
      <c r="Q11" s="185" t="inlineStr">
        <is>
          <t>แบบฝึกหัด</t>
        </is>
      </c>
      <c r="R11" s="185" t="inlineStr">
        <is>
          <t>เล่มม่วง</t>
        </is>
      </c>
      <c r="S11" s="185" t="n"/>
    </row>
    <row r="12" ht="24" customHeight="1" s="49">
      <c r="A12" s="185" t="n">
        <v>10</v>
      </c>
      <c r="B12" s="186" t="n"/>
      <c r="C12" s="186" t="inlineStr">
        <is>
          <t>ในการควบคุมคุณภาพของยาเม็ด colchicine tablet 0.6 mg ตามข้อกำหนดใน USP สิ่งที่ไม่ต้องทำคือ</t>
        </is>
      </c>
      <c r="D12" s="186" t="n"/>
      <c r="E12" s="186" t="inlineStr">
        <is>
          <t>Friability test</t>
        </is>
      </c>
      <c r="F12" s="186" t="inlineStr">
        <is>
          <t>Content uniformity</t>
        </is>
      </c>
      <c r="G12" s="186" t="inlineStr">
        <is>
          <t>Weight variation</t>
        </is>
      </c>
      <c r="H12" s="186" t="inlineStr">
        <is>
          <t>Dissolution test</t>
        </is>
      </c>
      <c r="I12" s="186" t="inlineStr">
        <is>
          <t>Disintegration test</t>
        </is>
      </c>
      <c r="J12" s="185" t="inlineStr">
        <is>
          <t>1</t>
        </is>
      </c>
      <c r="K12" s="186" t="inlineStr">
        <is>
          <t>✅ คำตอบที่ถูกต้อง: ข้อ ก. Friability test
🎯 ทำไมข้อนี้ถึงถูก: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ไม่ตรงกับข้อบ่งใช้หรือหลักวิชาการตามที่โจทย์กำหนด
• ข้อ ค. (Weight variation): Weight variation ไม่ตรงกับข้อบ่งใช้หรือหลักวิชาการตามที่โจทย์กำหนด
• ข้อ ง. (Dissolution test): Dissolution test ไม่ตรงกับข้อบ่งใช้หรือหลักวิชาการตามที่โจทย์กำหนด
• ข้อ จ. (Disintegration test): Disintegration test ไม่ตรงกับข้อบ่งใช้หรือหลักวิชาการตามที่โจทย์กำหนด</t>
        </is>
      </c>
      <c r="L12" s="186" t="n"/>
      <c r="M12" s="186" t="inlineStr">
        <is>
          <t>Solid Dosage Forms</t>
        </is>
      </c>
      <c r="N12" s="186" t="inlineStr">
        <is>
          <t>Tablet Manufacturing</t>
        </is>
      </c>
      <c r="O12" s="185" t="inlineStr">
        <is>
          <t>Product</t>
        </is>
      </c>
      <c r="P12" s="186" t="inlineStr">
        <is>
          <t>ข้อ 78 Pharma Plus เล่มม่วง (เฉลยข้อ ก)</t>
        </is>
      </c>
      <c r="Q12" s="185" t="inlineStr">
        <is>
          <t>แบบฝึกหัด</t>
        </is>
      </c>
      <c r="R12" s="185" t="inlineStr">
        <is>
          <t>เล่มม่วง</t>
        </is>
      </c>
      <c r="S12" s="185" t="n"/>
    </row>
    <row r="13" ht="24" customHeight="1" s="49">
      <c r="A13" s="185" t="n">
        <v>11</v>
      </c>
      <c r="B13" s="186" t="n"/>
      <c r="C13" s="186" t="inlineStr">
        <is>
          <t>ถ้าต้องการเตรียมยา Intra-arthricular corticosteroids (ampule) ต้องผ่านการควบคุมคุณภาพต่อไปนี้ ยกเว้นข้อใด</t>
        </is>
      </c>
      <c r="D13" s="186" t="n"/>
      <c r="E13" s="186" t="inlineStr">
        <is>
          <t>Sterility test</t>
        </is>
      </c>
      <c r="F13" s="186" t="inlineStr">
        <is>
          <t>Clarity test</t>
        </is>
      </c>
      <c r="G13" s="186" t="inlineStr">
        <is>
          <t>Pyrogen test</t>
        </is>
      </c>
      <c r="H13" s="186" t="inlineStr">
        <is>
          <t>Compatibility test</t>
        </is>
      </c>
      <c r="I13" s="186" t="inlineStr">
        <is>
          <t>Leaker test</t>
        </is>
      </c>
      <c r="J13" s="185" t="inlineStr">
        <is>
          <t>4</t>
        </is>
      </c>
      <c r="K13" s="186" t="inlineStr">
        <is>
          <t>✅ คำตอบที่ถูกต้อง: ข้อ ง. Compatibility test
🎯 ทำไมข้อนี้ถึงถูก: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ไม่ตรงกับข้อบ่งใช้หรือหลักวิชาการตามที่โจทย์กำหนด
• ข้อ ข. (Clarity test): Clarity test ไม่ตรงกับข้อบ่งใช้หรือหลักวิชาการตามที่โจทย์กำหนด
• ข้อ ค. (Pyrogen test): Pyrogen test ไม่ตรงกับข้อบ่งใช้หรือหลักวิชาการตามที่โจทย์กำหนด
• ข้อ จ. (Leaker test): Leaker test ไม่ตรงกับข้อบ่งใช้หรือหลักวิชาการตามที่โจทย์กำหนด</t>
        </is>
      </c>
      <c r="L13" s="186" t="n"/>
      <c r="M13" s="186" t="inlineStr">
        <is>
          <t>Solid Dosage Forms</t>
        </is>
      </c>
      <c r="N13" s="186" t="inlineStr">
        <is>
          <t>Tablet Manufacturing</t>
        </is>
      </c>
      <c r="O13" s="185" t="inlineStr">
        <is>
          <t>Product</t>
        </is>
      </c>
      <c r="P13" s="186" t="inlineStr">
        <is>
          <t>ข้อ 79 Pharma Plus เล่มม่วง (เฉลยข้อ ง)</t>
        </is>
      </c>
      <c r="Q13" s="185" t="inlineStr">
        <is>
          <t>แบบฝึกหัด</t>
        </is>
      </c>
      <c r="R13" s="185" t="inlineStr">
        <is>
          <t>เล่มม่วง</t>
        </is>
      </c>
      <c r="S13" s="185" t="n"/>
    </row>
    <row r="14" ht="24" customHeight="1" s="49">
      <c r="A14" s="185" t="n">
        <v>12</v>
      </c>
      <c r="B14" s="186" t="n"/>
      <c r="C14" s="186"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D14" s="186" t="n"/>
      <c r="E14" s="186" t="inlineStr">
        <is>
          <t>0.8 g</t>
        </is>
      </c>
      <c r="F14" s="186" t="inlineStr">
        <is>
          <t>1.2 g</t>
        </is>
      </c>
      <c r="G14" s="186" t="inlineStr">
        <is>
          <t>1.5 g</t>
        </is>
      </c>
      <c r="H14" s="186" t="inlineStr">
        <is>
          <t>2.2 g</t>
        </is>
      </c>
      <c r="I14" s="186" t="inlineStr">
        <is>
          <t>3.0 g</t>
        </is>
      </c>
      <c r="J14" s="185" t="inlineStr">
        <is>
          <t>4</t>
        </is>
      </c>
      <c r="K14" s="186" t="inlineStr">
        <is>
          <t>✅ คำตอบที่ถูกต้อง: ข้อ ง. 2.2 g
🎯 ทำไมข้อนี้ถึงถูก: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ไม่ตรงกับข้อบ่งใช้หรือหลักวิชาการตามที่โจทย์กำหนด
• ข้อ ข. (1.2 g): 1.2 g ไม่ตรงกับข้อบ่งใช้หรือหลักวิชาการตามที่โจทย์กำหนด
• ข้อ ค. (1.5 g): 1.5 g ไม่ตรงกับข้อบ่งใช้หรือหลักวิชาการตามที่โจทย์กำหนด
• ข้อ จ. (3.0 g): 3.0 g ไม่ตรงกับข้อบ่งใช้หรือหลักวิชาการตามที่โจทย์กำหนด</t>
        </is>
      </c>
      <c r="L14" s="186" t="n"/>
      <c r="M14" s="186" t="inlineStr">
        <is>
          <t>Solid Dosage Forms</t>
        </is>
      </c>
      <c r="N14" s="186" t="inlineStr">
        <is>
          <t>Tablet Manufacturing</t>
        </is>
      </c>
      <c r="O14" s="185" t="inlineStr">
        <is>
          <t>Product</t>
        </is>
      </c>
      <c r="P14" s="186" t="inlineStr">
        <is>
          <t>ข้อ 80 Pharma Plus เล่มม่วง (เฉลยข้อ ง)</t>
        </is>
      </c>
      <c r="Q14" s="185" t="inlineStr">
        <is>
          <t>แบบฝึกหัด</t>
        </is>
      </c>
      <c r="R14" s="185" t="inlineStr">
        <is>
          <t>เล่มม่วง</t>
        </is>
      </c>
      <c r="S14" s="185" t="n"/>
    </row>
    <row r="15" ht="24" customHeight="1" s="49">
      <c r="A15" s="185" t="n">
        <v>13</v>
      </c>
      <c r="B15" s="186" t="n"/>
      <c r="C15" s="186" t="inlineStr">
        <is>
          <t>ผู้ป่วยควรเก็บ insulin ที่ภาวะใด</t>
        </is>
      </c>
      <c r="D15" s="186" t="n"/>
      <c r="E15" s="186" t="inlineStr">
        <is>
          <t>Cold</t>
        </is>
      </c>
      <c r="F15" s="186" t="inlineStr">
        <is>
          <t>Refrigerator</t>
        </is>
      </c>
      <c r="G15" s="186" t="inlineStr">
        <is>
          <t>Cool</t>
        </is>
      </c>
      <c r="H15" s="186" t="inlineStr">
        <is>
          <t>Room temperature</t>
        </is>
      </c>
      <c r="I15" s="186" t="inlineStr">
        <is>
          <t>Warm</t>
        </is>
      </c>
      <c r="J15" s="185" t="inlineStr">
        <is>
          <t>2</t>
        </is>
      </c>
      <c r="K15" s="186" t="inlineStr">
        <is>
          <t>✅ คำตอบที่ถูกต้อง: ข้อ ข. Refrigerator
🎯 ทำไมข้อนี้ถึงถูก: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ไม่ตรงกับข้อบ่งใช้หรือหลักวิชาการตามที่โจทย์กำหนด
• ข้อ ค. (Cool): Cool ไม่ตรงกับข้อบ่งใช้หรือหลักวิชาการตามที่โจทย์กำหนด
• ข้อ ง. (Room temperature): Room temperature ไม่ตรงกับข้อบ่งใช้หรือหลักวิชาการตามที่โจทย์กำหนด
• ข้อ จ. (Warm): Warm ไม่ตรงกับข้อบ่งใช้หรือหลักวิชาการตามที่โจทย์กำหนด</t>
        </is>
      </c>
      <c r="L15" s="186" t="n"/>
      <c r="M15" s="186" t="inlineStr">
        <is>
          <t>Solid Dosage Forms</t>
        </is>
      </c>
      <c r="N15" s="186" t="inlineStr">
        <is>
          <t>Tablet Manufacturing</t>
        </is>
      </c>
      <c r="O15" s="185" t="inlineStr">
        <is>
          <t>Product</t>
        </is>
      </c>
      <c r="P15" s="186" t="inlineStr">
        <is>
          <t>ข้อ 81 Pharma Plus เล่มม่วง (เฉลยข้อ ข)</t>
        </is>
      </c>
      <c r="Q15" s="185" t="inlineStr">
        <is>
          <t>แบบฝึกหัด</t>
        </is>
      </c>
      <c r="R15" s="185" t="inlineStr">
        <is>
          <t>เล่มม่วง</t>
        </is>
      </c>
      <c r="S15" s="185" t="n"/>
    </row>
    <row r="16" ht="24" customHeight="1" s="49">
      <c r="A16" s="185" t="n">
        <v>14</v>
      </c>
      <c r="B16" s="186" t="n"/>
      <c r="C16" s="186" t="inlineStr">
        <is>
          <t>ท่านคิดว่า metformin tablet ไม่จำเป็นต้องทำ finished product quality control ข้อใด</t>
        </is>
      </c>
      <c r="D16" s="186" t="n"/>
      <c r="E16" s="186" t="inlineStr">
        <is>
          <t>Friability test</t>
        </is>
      </c>
      <c r="F16" s="186" t="inlineStr">
        <is>
          <t>Disintegration test</t>
        </is>
      </c>
      <c r="G16" s="186" t="inlineStr">
        <is>
          <t>Dissolution test</t>
        </is>
      </c>
      <c r="H16" s="186" t="inlineStr">
        <is>
          <t>Freeze-thaw cycle</t>
        </is>
      </c>
      <c r="I16" s="186" t="inlineStr">
        <is>
          <t>Weight variation</t>
        </is>
      </c>
      <c r="J16" s="185" t="inlineStr">
        <is>
          <t>1</t>
        </is>
      </c>
      <c r="K16" s="186" t="inlineStr">
        <is>
          <t>✅ คำตอบที่ถูกต้อง: ข้อ ก. Friability test
🎯 ทำไมข้อนี้ถึงถูก: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ไม่ตรงกับข้อบ่งใช้หรือหลักวิชาการตามที่โจทย์กำหนด
• ข้อ ค. (Dissolution test): Dissolution test ไม่ตรงกับข้อบ่งใช้หรือหลักวิชาการตามที่โจทย์กำหนด
• ข้อ ง. (Freeze-thaw cycle): Freeze-thaw cycle ไม่ตรงกับข้อบ่งใช้หรือหลักวิชาการตามที่โจทย์กำหนด
• ข้อ จ. (Weight variation): Weight variation ไม่ตรงกับข้อบ่งใช้หรือหลักวิชาการตามที่โจทย์กำหนด</t>
        </is>
      </c>
      <c r="L16" s="186" t="n"/>
      <c r="M16" s="186" t="inlineStr">
        <is>
          <t>Solid Dosage Forms</t>
        </is>
      </c>
      <c r="N16" s="186" t="inlineStr">
        <is>
          <t>Tablet Manufacturing</t>
        </is>
      </c>
      <c r="O16" s="185" t="inlineStr">
        <is>
          <t>Product</t>
        </is>
      </c>
      <c r="P16" s="186" t="inlineStr">
        <is>
          <t>ข้อ 82 Pharma Plus เล่มม่วง (เฉลยข้อ ก)</t>
        </is>
      </c>
      <c r="Q16" s="185" t="inlineStr">
        <is>
          <t>แบบฝึกหัด</t>
        </is>
      </c>
      <c r="R16" s="185" t="inlineStr">
        <is>
          <t>เล่มม่วง</t>
        </is>
      </c>
      <c r="S16" s="185" t="n"/>
    </row>
    <row r="17" ht="24" customHeight="1" s="49">
      <c r="A17" s="185" t="n">
        <v>15</v>
      </c>
      <c r="B17" s="186" t="n"/>
      <c r="C17" s="186" t="inlineStr">
        <is>
          <t>ข้อใดไม่ใช่ข้อดีของการทำ film coated tablet ที่เหนือกว่า sugar coated tablet</t>
        </is>
      </c>
      <c r="D17" s="186" t="n"/>
      <c r="E17" s="186" t="inlineStr">
        <is>
          <t>น้ำหนักของเม็ดยาเพิ่มมากขึ้น มากกว่า sugar coated tablet เนื่องจาก material ที่ใช้เป็นสารสังเคราะห์ที่มีน้ำหนักโมเลกุลสูง</t>
        </is>
      </c>
      <c r="F17" s="186" t="inlineStr">
        <is>
          <t>พื้นผิวเม็ดยามีความเรียบและ สีสม่ำเสมอกว่า sugar coated tablet</t>
        </is>
      </c>
      <c r="G17" s="186" t="inlineStr">
        <is>
          <t>กระบวนการทำ film coated tablet รวดเร็วกว่า sugar coated tablet</t>
        </is>
      </c>
      <c r="H17" s="186" t="inlineStr">
        <is>
          <t>กระบวนการทำ film coated tablet ไม่เกิดปัญหา dead spot</t>
        </is>
      </c>
      <c r="I17" s="186" t="inlineStr">
        <is>
          <t>film coated tabletไม่มีการทำ polishing ด้วย wax จึงไม่เกิดปัญหาที่เรียกว่า marbled เหมือน sugar coated tablet</t>
        </is>
      </c>
      <c r="J17" s="185" t="inlineStr">
        <is>
          <t>1</t>
        </is>
      </c>
      <c r="K17" s="186"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ทำไมข้อนี้ถึงถูก: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ไม่ตรงกับข้อบ่งใช้หรือหลักวิชาการตามที่โจทย์กำหนด
• ข้อ ค. (กระบวนการทำ film coated tablet รวดเร็วกว่า sugar coated tablet): กระบวนการทำ film coated tablet รวดเร็วกว่า sugar coated tablet ไม่ตรงกับข้อบ่งใช้หรือหลักวิชาการตามที่โจทย์กำหนด
• ข้อ ง. (กระบวนการทำ film coated tablet ไม่เกิดปัญหา dead spot): กระบวนการทำ film coated tablet ไม่เกิดปัญหา dead spot ไม่ตรงกับข้อบ่งใช้หรือหลักวิชาการตามที่โจทย์กำหนด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ไม่ตรงกับข้อบ่งใช้หรือหลักวิชาการตามที่โจทย์กำหนด</t>
        </is>
      </c>
      <c r="L17" s="186" t="n"/>
      <c r="M17" s="186" t="inlineStr">
        <is>
          <t>Solid Dosage Forms</t>
        </is>
      </c>
      <c r="N17" s="186" t="inlineStr">
        <is>
          <t>Tablet Coating</t>
        </is>
      </c>
      <c r="O17" s="185" t="inlineStr">
        <is>
          <t>Product</t>
        </is>
      </c>
      <c r="P17" s="186" t="inlineStr">
        <is>
          <t>ข้อ 83 Pharma Plus เล่มม่วง (เฉลยข้อ ก)</t>
        </is>
      </c>
      <c r="Q17" s="185" t="inlineStr">
        <is>
          <t>แบบฝึกหัด</t>
        </is>
      </c>
      <c r="R17" s="185" t="inlineStr">
        <is>
          <t>เล่มม่วง</t>
        </is>
      </c>
      <c r="S17" s="185" t="n"/>
    </row>
    <row r="18" ht="24" customHeight="1" s="49">
      <c r="A18" s="185" t="n">
        <v>16</v>
      </c>
      <c r="B18" s="186" t="n"/>
      <c r="C18" s="186" t="inlineStr">
        <is>
          <t>Antacid เป็นยาเตรียมประเภทใด</t>
        </is>
      </c>
      <c r="D18" s="186" t="n"/>
      <c r="E18" s="186" t="inlineStr">
        <is>
          <t>Gel</t>
        </is>
      </c>
      <c r="F18" s="186" t="inlineStr">
        <is>
          <t>Emulsion</t>
        </is>
      </c>
      <c r="G18" s="186" t="inlineStr">
        <is>
          <t>Suspension</t>
        </is>
      </c>
      <c r="H18" s="186" t="inlineStr">
        <is>
          <t>Solution</t>
        </is>
      </c>
      <c r="I18" s="186" t="inlineStr">
        <is>
          <t>Elixir</t>
        </is>
      </c>
      <c r="J18" s="185" t="inlineStr">
        <is>
          <t>3</t>
        </is>
      </c>
      <c r="K18" s="186" t="inlineStr">
        <is>
          <t>✅ คำตอบที่ถูกต้อง: ข้อ ค. Suspension
🎯 ทำไมข้อนี้ถึงถูก: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ไม่ตรงกับข้อบ่งใช้หรือหลักวิชาการตามที่โจทย์กำหนด
• ข้อ ข. (Emulsion): Emulsion ไม่ตรงกับข้อบ่งใช้หรือหลักวิชาการตามที่โจทย์กำหนด
• ข้อ ง. (Solution): Solution ไม่ตรงกับข้อบ่งใช้หรือหลักวิชาการตามที่โจทย์กำหนด
• ข้อ จ. (Elixir): IR (Infrared) spectroscopy วิเคราะห์ functional groups จาก stretching/bending vibrations C=O ~1700 cm-1, O-H ~3200-3550 cm-1</t>
        </is>
      </c>
      <c r="L18" s="186" t="n"/>
      <c r="M18" s="186" t="inlineStr">
        <is>
          <t>Solid Dosage Forms</t>
        </is>
      </c>
      <c r="N18" s="186" t="inlineStr">
        <is>
          <t>Tablet Manufacturing</t>
        </is>
      </c>
      <c r="O18" s="185" t="inlineStr">
        <is>
          <t>Product</t>
        </is>
      </c>
      <c r="P18" s="186" t="inlineStr">
        <is>
          <t>ข้อ 96 Pharma Plus เล่มม่วง (เฉลยข้อ ค)</t>
        </is>
      </c>
      <c r="Q18" s="185" t="inlineStr">
        <is>
          <t>แบบฝึกหัด</t>
        </is>
      </c>
      <c r="R18" s="185" t="inlineStr">
        <is>
          <t>เล่มม่วง</t>
        </is>
      </c>
      <c r="S18" s="185" t="n"/>
    </row>
    <row r="19" ht="24" customHeight="1" s="49">
      <c r="A19" s="185" t="n">
        <v>17</v>
      </c>
      <c r="B19" s="186" t="n"/>
      <c r="C19" s="186"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D19" s="186" t="n"/>
      <c r="E19" s="186" t="inlineStr">
        <is>
          <t>Hard Gelatin Capsule filling</t>
        </is>
      </c>
      <c r="F19" s="186" t="inlineStr">
        <is>
          <t>Soft Gelatin Capsule encapsulation</t>
        </is>
      </c>
      <c r="G19" s="186" t="inlineStr">
        <is>
          <t>1 และ 3</t>
        </is>
      </c>
      <c r="H19" s="186" t="inlineStr">
        <is>
          <t>2 และ 3</t>
        </is>
      </c>
      <c r="I19" s="186" t="inlineStr">
        <is>
          <t>ไม่มีข้อใดถูก</t>
        </is>
      </c>
      <c r="J19" s="185" t="inlineStr">
        <is>
          <t>3</t>
        </is>
      </c>
      <c r="K19" s="186" t="inlineStr">
        <is>
          <t>✅ คำตอบที่ถูกต้อง: ข้อ ค. 1 และ 3
🎯 ทำไมข้อนี้ถึงถูก: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ไม่ตรงกับข้อบ่งใช้หรือหลักวิชาการตามที่โจทย์กำหนด
• ข้อ ข. (Soft Gelatin Capsule encapsulation): Soft Gelatin Capsule encapsulation ไม่ตรงกับข้อบ่งใช้หรือหลักวิชาการตามที่โจทย์กำหนด
• ข้อ ง. (2 และ 3): 2 และ 3 ไม่ตรงกับข้อบ่งใช้หรือหลักวิชาการตามที่โจทย์กำหนด
• ข้อ จ. (ไม่มีข้อใดถูก): ข้อนี้ไม่ถูกต้องเนื่องจากมีตัวเลือกที่จำเพาะและตรงตามเกณฑ์มาตรฐานเวชปฏิบัติอย่างชัดเจน</t>
        </is>
      </c>
      <c r="L19" s="186" t="n"/>
      <c r="M19" s="186" t="inlineStr">
        <is>
          <t>Solid Dosage Forms</t>
        </is>
      </c>
      <c r="N19" s="186" t="inlineStr">
        <is>
          <t>Tablet Manufacturing</t>
        </is>
      </c>
      <c r="O19" s="185" t="inlineStr">
        <is>
          <t>Product</t>
        </is>
      </c>
      <c r="P19" s="186" t="inlineStr">
        <is>
          <t>ข้อ 97 Pharma Plus เล่มม่วง (เฉลยข้อ ค)</t>
        </is>
      </c>
      <c r="Q19" s="185" t="inlineStr">
        <is>
          <t>แบบฝึกหัด</t>
        </is>
      </c>
      <c r="R19" s="185" t="inlineStr">
        <is>
          <t>เล่มม่วง</t>
        </is>
      </c>
      <c r="S19" s="185" t="n"/>
    </row>
    <row r="20" ht="24" customHeight="1" s="49">
      <c r="A20" s="185" t="n">
        <v>18</v>
      </c>
      <c r="B20" s="186" t="n"/>
      <c r="C20" s="186" t="inlineStr">
        <is>
          <t>ในการตอก ciprofloxacin tablet พบว่าผงยาไหลไม่ดี เภสัชกรฝ่าย R&amp;D อย่างท่านควรพัฒนาสูตรตำรับอย่างไรจึงจะเหมาะสม</t>
        </is>
      </c>
      <c r="D20" s="186" t="n"/>
      <c r="E20" s="186" t="inlineStr">
        <is>
          <t>เปลี่ยนสูตรตำรับเป็นยาน้ำ</t>
        </is>
      </c>
      <c r="F20" s="186" t="inlineStr">
        <is>
          <t>ทำ wet granulation</t>
        </is>
      </c>
      <c r="G20" s="186" t="inlineStr">
        <is>
          <t>นำไปผ่าน sieve เพื่อคัดขนาดอนุภาค</t>
        </is>
      </c>
      <c r="H20" s="186" t="inlineStr">
        <is>
          <t>เพิ่มแรงตอก</t>
        </is>
      </c>
      <c r="I20" s="186" t="inlineStr">
        <is>
          <t>เพิ่ม diluent</t>
        </is>
      </c>
      <c r="J20" s="185" t="inlineStr">
        <is>
          <t>2</t>
        </is>
      </c>
      <c r="K20" s="186" t="inlineStr">
        <is>
          <t>✅ คำตอบที่ถูกต้อง: ข้อ ข. ทำ wet granulation
🎯 ทำไมข้อนี้ถึงถูก: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t>
        </is>
      </c>
      <c r="L20" s="186" t="n"/>
      <c r="M20" s="186" t="inlineStr">
        <is>
          <t>Solid Dosage Forms</t>
        </is>
      </c>
      <c r="N20" s="186" t="inlineStr">
        <is>
          <t>Powders &amp; Granules</t>
        </is>
      </c>
      <c r="O20" s="185" t="inlineStr">
        <is>
          <t>Product</t>
        </is>
      </c>
      <c r="P20" s="186" t="inlineStr">
        <is>
          <t>ข้อ 99 Pharma Plus เล่มม่วง (เฉลยข้อ ข)</t>
        </is>
      </c>
      <c r="Q20" s="185" t="inlineStr">
        <is>
          <t>แบบฝึกหัด</t>
        </is>
      </c>
      <c r="R20" s="185" t="inlineStr">
        <is>
          <t>เล่มม่วง</t>
        </is>
      </c>
      <c r="S20" s="185" t="n"/>
    </row>
    <row r="21" ht="24" customHeight="1" s="49">
      <c r="A21" s="185" t="n">
        <v>19</v>
      </c>
      <c r="B21" s="186" t="n"/>
      <c r="C21" s="186" t="inlineStr">
        <is>
          <t>เภสัชกรผู้หนึ่งทำการสุ่ม atenolol tablets ระหว่างการผลิตพบว่ายาเม็ดเกิดการแยกฝา เรียกปรากฏการณ์นี้ว่า</t>
        </is>
      </c>
      <c r="D21" s="186" t="n"/>
      <c r="E21" s="186" t="inlineStr">
        <is>
          <t>Breaking</t>
        </is>
      </c>
      <c r="F21" s="186" t="inlineStr">
        <is>
          <t>Cracking</t>
        </is>
      </c>
      <c r="G21" s="186" t="inlineStr">
        <is>
          <t>Capping</t>
        </is>
      </c>
      <c r="H21" s="186" t="inlineStr">
        <is>
          <t>Segregation</t>
        </is>
      </c>
      <c r="I21" s="186" t="inlineStr">
        <is>
          <t>Sticking</t>
        </is>
      </c>
      <c r="J21" s="185" t="inlineStr">
        <is>
          <t>3</t>
        </is>
      </c>
      <c r="K21" s="186" t="inlineStr">
        <is>
          <t>✅ คำตอบที่ถูกต้อง: ข้อ ค. Capping
🎯 ทำไมข้อนี้ถึงถูก: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ไม่ตรงกับข้อบ่งใช้หรือหลักวิชาการตามที่โจทย์กำหนด
• ข้อ ข. (Cracking): Cracking ไม่ตรงกับข้อบ่งใช้หรือหลักวิชาการตามที่โจทย์กำหนด
• ข้อ ง. (Segregation): Segregation ไม่ตรงกับข้อบ่งใช้หรือหลักวิชาการตามที่โจทย์กำหนด
• ข้อ จ. (Sticking): Sticking ไม่ตรงกับข้อบ่งใช้หรือหลักวิชาการตามที่โจทย์กำหนด</t>
        </is>
      </c>
      <c r="L21" s="186" t="n"/>
      <c r="M21" s="186" t="inlineStr">
        <is>
          <t>Solid Dosage Forms</t>
        </is>
      </c>
      <c r="N21" s="186" t="inlineStr">
        <is>
          <t>Tablet Defects</t>
        </is>
      </c>
      <c r="O21" s="185" t="inlineStr">
        <is>
          <t>Product</t>
        </is>
      </c>
      <c r="P21" s="186" t="inlineStr">
        <is>
          <t>ข้อ 100 Pharma Plus เล่มม่วง (เฉลยข้อ ค)</t>
        </is>
      </c>
      <c r="Q21" s="185" t="inlineStr">
        <is>
          <t>แบบฝึกหัด</t>
        </is>
      </c>
      <c r="R21" s="185" t="inlineStr">
        <is>
          <t>เล่มม่วง</t>
        </is>
      </c>
      <c r="S21" s="185" t="n"/>
    </row>
    <row r="22" ht="24" customHeight="1" s="49">
      <c r="A22" s="185" t="n">
        <v>20</v>
      </c>
      <c r="B22" s="186" t="n"/>
      <c r="C22" s="186" t="inlineStr">
        <is>
          <t>จะแก้ไขปรากฏการณ์ข้อ 100 ได้อย่างไร</t>
        </is>
      </c>
      <c r="D22" s="186" t="n"/>
      <c r="E22" s="186" t="inlineStr">
        <is>
          <t>เติม anti-adherent</t>
        </is>
      </c>
      <c r="F22" s="186" t="inlineStr">
        <is>
          <t>เติม binder</t>
        </is>
      </c>
      <c r="G22" s="186" t="inlineStr">
        <is>
          <t>ลดขนาดอนุภาคให้ใกล้เคียงกัน</t>
        </is>
      </c>
      <c r="H22" s="186" t="inlineStr">
        <is>
          <t>ปรับความเร็วในการตอกให้ลดลง</t>
        </is>
      </c>
      <c r="I22" s="186" t="inlineStr">
        <is>
          <t>ข. และ ง. ถูก</t>
        </is>
      </c>
      <c r="J22" s="185" t="inlineStr">
        <is>
          <t>5</t>
        </is>
      </c>
      <c r="K22" s="186" t="inlineStr">
        <is>
          <t>✅ คำตอบที่ถูกต้อง: ข้อ จ. ข. และ ง. ถูก
🎯 ทำไมข้อนี้ถึงถูก: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ไม่ตรงกับข้อบ่งใช้หรือหลักวิชาการตามที่โจทย์กำหนด
• ข้อ ข. (เติม binder): เติม binder ไม่ตรงกับข้อบ่งใช้หรือหลักวิชาการตามที่โจทย์กำหนด
• ข้อ ค. (ลดขนาดอนุภาคให้ใกล้เคียงกัน): ลดขนาดอนุภาคให้ใกล้เคียงกัน ไม่ตรงกับข้อบ่งใช้หรือหลักวิชาการตามที่โจทย์กำหนด
• ข้อ ง. (ปรับความเร็วในการตอกให้ลดลง): ปรับความเร็วในการตอกให้ลดลง ไม่ตรงกับข้อบ่งใช้หรือหลักวิชาการตามที่โจทย์กำหนด</t>
        </is>
      </c>
      <c r="L22" s="186" t="n"/>
      <c r="M22" s="186" t="inlineStr">
        <is>
          <t>Solid Dosage Forms</t>
        </is>
      </c>
      <c r="N22" s="186" t="inlineStr">
        <is>
          <t>Tablet Manufacturing</t>
        </is>
      </c>
      <c r="O22" s="185" t="inlineStr">
        <is>
          <t>Product</t>
        </is>
      </c>
      <c r="P22" s="186" t="inlineStr">
        <is>
          <t>ข้อ 101 Pharma Plus เล่มม่วง (เฉลยข้อ จ)</t>
        </is>
      </c>
      <c r="Q22" s="185" t="inlineStr">
        <is>
          <t>แบบฝึกหัด</t>
        </is>
      </c>
      <c r="R22" s="185" t="inlineStr">
        <is>
          <t>เล่มม่วง</t>
        </is>
      </c>
      <c r="S22" s="185" t="n"/>
    </row>
    <row r="23" ht="24" customHeight="1" s="49">
      <c r="A23" s="185" t="n">
        <v>21</v>
      </c>
      <c r="B23" s="186" t="n"/>
      <c r="C23" s="186" t="inlineStr">
        <is>
          <t>ORS Formulation
Sodium chloride: 2.6 g/L
Glucose anhydrous: 13.5 g/L
Potassium chloride: 1.5 g/L
Trisodium citrate dihydrate: 2.9 g/L
จากสูตร ORS ที่กำหนดให้ จงคำนวณหา mOsmol ของ NaCl (MW NaCl = 58.5)</t>
        </is>
      </c>
      <c r="D23" s="186" t="n"/>
      <c r="E23" s="186" t="inlineStr">
        <is>
          <t>44.44</t>
        </is>
      </c>
      <c r="F23" s="186" t="inlineStr">
        <is>
          <t>75.88</t>
        </is>
      </c>
      <c r="G23" s="186" t="inlineStr">
        <is>
          <t>80.58</t>
        </is>
      </c>
      <c r="H23" s="186" t="inlineStr">
        <is>
          <t>85</t>
        </is>
      </c>
      <c r="I23" s="186" t="inlineStr">
        <is>
          <t>88.89</t>
        </is>
      </c>
      <c r="J23" s="185" t="inlineStr">
        <is>
          <t>5</t>
        </is>
      </c>
      <c r="K23" s="186" t="inlineStr">
        <is>
          <t>✅ คำตอบที่ถูกต้อง: ข้อ จ. 88.89
🎯 ทำไมข้อนี้ถึงถูก: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ไม่ตรงกับข้อบ่งใช้หรือหลักวิชาการตามที่โจทย์กำหนด
• ข้อ ข. (75.88): 75.88 ไม่ตรงกับข้อบ่งใช้หรือหลักวิชาการตามที่โจทย์กำหนด
• ข้อ ค. (80.58): 80.58 ไม่ตรงกับข้อบ่งใช้หรือหลักวิชาการตามที่โจทย์กำหนด
• ข้อ ง. (85): 85 ไม่ตรงกับข้อบ่งใช้หรือหลักวิชาการตามที่โจทย์กำหนด</t>
        </is>
      </c>
      <c r="L23" s="186" t="n"/>
      <c r="M23" s="186" t="inlineStr">
        <is>
          <t>Solid Dosage Forms</t>
        </is>
      </c>
      <c r="N23" s="186" t="inlineStr">
        <is>
          <t>Tablet Manufacturing</t>
        </is>
      </c>
      <c r="O23" s="185" t="inlineStr">
        <is>
          <t>Product</t>
        </is>
      </c>
      <c r="P23" s="186" t="inlineStr">
        <is>
          <t>ข้อ 105 Pharma Plus เล่มม่วง (เฉลยข้อ จ)</t>
        </is>
      </c>
      <c r="Q23" s="185" t="inlineStr">
        <is>
          <t>แบบฝึกหัด</t>
        </is>
      </c>
      <c r="R23" s="185" t="inlineStr">
        <is>
          <t>เล่มม่วง</t>
        </is>
      </c>
      <c r="S23" s="185" t="n"/>
    </row>
    <row r="24" ht="24" customHeight="1" s="49">
      <c r="A24" s="185" t="n">
        <v>22</v>
      </c>
      <c r="B24" s="186" t="n"/>
      <c r="C24" s="186"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D24" s="186" t="n"/>
      <c r="E24" s="186" t="inlineStr">
        <is>
          <t>155 g</t>
        </is>
      </c>
      <c r="F24" s="186" t="inlineStr">
        <is>
          <t>175 g</t>
        </is>
      </c>
      <c r="G24" s="186" t="inlineStr">
        <is>
          <t>180 g</t>
        </is>
      </c>
      <c r="H24" s="186" t="inlineStr">
        <is>
          <t>197 g</t>
        </is>
      </c>
      <c r="I24" s="186" t="inlineStr">
        <is>
          <t>200 g</t>
        </is>
      </c>
      <c r="J24" s="185" t="inlineStr">
        <is>
          <t>3</t>
        </is>
      </c>
      <c r="K24" s="186" t="inlineStr">
        <is>
          <t>✅ คำตอบที่ถูกต้อง: ข้อ ค. 180 g
🎯 ทำไมข้อนี้ถึงถูก: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ไม่ตรงกับข้อบ่งใช้หรือหลักวิชาการตามที่โจทย์กำหนด
• ข้อ ข. (175 g): 175 g ไม่ตรงกับข้อบ่งใช้หรือหลักวิชาการตามที่โจทย์กำหนด
• ข้อ ง. (197 g): 197 g ไม่ตรงกับข้อบ่งใช้หรือหลักวิชาการตามที่โจทย์กำหนด
• ข้อ จ. (200 g): 200 g ไม่ตรงกับข้อบ่งใช้หรือหลักวิชาการตามที่โจทย์กำหนด</t>
        </is>
      </c>
      <c r="L24" s="186" t="n"/>
      <c r="M24" s="186" t="inlineStr">
        <is>
          <t>Solid Dosage Forms</t>
        </is>
      </c>
      <c r="N24" s="186" t="inlineStr">
        <is>
          <t>Tablet Manufacturing</t>
        </is>
      </c>
      <c r="O24" s="185" t="inlineStr">
        <is>
          <t>Product</t>
        </is>
      </c>
      <c r="P24" s="186" t="inlineStr">
        <is>
          <t>ข้อ 107 Pharma Plus เล่มม่วง (เฉลยข้อ ค)</t>
        </is>
      </c>
      <c r="Q24" s="185" t="inlineStr">
        <is>
          <t>แบบฝึกหัด</t>
        </is>
      </c>
      <c r="R24" s="185" t="inlineStr">
        <is>
          <t>เล่มม่วง</t>
        </is>
      </c>
      <c r="S24" s="185" t="n"/>
    </row>
    <row r="25" ht="24" customHeight="1" s="49">
      <c r="A25" s="185" t="n">
        <v>23</v>
      </c>
      <c r="B25" s="186" t="n"/>
      <c r="C25" s="186" t="inlineStr">
        <is>
          <t>ในการเตรียม D-5-S จำนวน 100 ขวด (ขวดละ 1000 mL) จะต้องใช้ NaCl หนักเท่าใด</t>
        </is>
      </c>
      <c r="D25" s="186" t="n"/>
      <c r="E25" s="186" t="inlineStr">
        <is>
          <t>45 กรัม</t>
        </is>
      </c>
      <c r="F25" s="186" t="inlineStr">
        <is>
          <t>450 กรัม</t>
        </is>
      </c>
      <c r="G25" s="186" t="inlineStr">
        <is>
          <t>90 กรัม</t>
        </is>
      </c>
      <c r="H25" s="186" t="inlineStr">
        <is>
          <t>900 กรัม</t>
        </is>
      </c>
      <c r="I25" s="186" t="inlineStr">
        <is>
          <t>ไม่มีคำตอบใดถูก</t>
        </is>
      </c>
      <c r="J25" s="185" t="inlineStr">
        <is>
          <t>4</t>
        </is>
      </c>
      <c r="K25" s="186" t="inlineStr">
        <is>
          <t>✅ คำตอบที่ถูกต้อง: ข้อ ง. 900 กรัม
🎯 ทำไมข้อนี้ถึงถูก: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ไม่ตรงกับข้อบ่งใช้หรือหลักวิชาการตามที่โจทย์กำหนด
• ข้อ ข. (450 กรัม): 450 กรัม ไม่ตรงกับข้อบ่งใช้หรือหลักวิชาการตามที่โจทย์กำหนด
• ข้อ ค. (90 กรัม): 90 กรัม ไม่ตรงกับข้อบ่งใช้หรือหลักวิชาการตามที่โจทย์กำหนด
• ข้อ จ. (ไม่มีคำตอบใดถูก): ไม่มีคำตอบใดถูก ไม่ตรงกับข้อบ่งใช้หรือหลักวิชาการตามที่โจทย์กำหนด</t>
        </is>
      </c>
      <c r="L25" s="186" t="n"/>
      <c r="M25" s="186" t="inlineStr">
        <is>
          <t>Solid Dosage Forms</t>
        </is>
      </c>
      <c r="N25" s="186" t="inlineStr">
        <is>
          <t>Tablet Manufacturing</t>
        </is>
      </c>
      <c r="O25" s="185" t="inlineStr">
        <is>
          <t>Product</t>
        </is>
      </c>
      <c r="P25" s="186" t="inlineStr">
        <is>
          <t>ข้อ 108 Pharma Plus เล่มม่วง (เฉลยข้อ ง)</t>
        </is>
      </c>
      <c r="Q25" s="185" t="inlineStr">
        <is>
          <t>แบบฝึกหัด</t>
        </is>
      </c>
      <c r="R25" s="185" t="inlineStr">
        <is>
          <t>เล่มม่วง</t>
        </is>
      </c>
      <c r="S25" s="185" t="n"/>
    </row>
    <row r="26" ht="24" customHeight="1" s="49">
      <c r="A26" s="185" t="n">
        <v>24</v>
      </c>
      <c r="B26" s="186" t="n"/>
      <c r="C26" s="186" t="inlineStr">
        <is>
          <t>หลังจากบรรจุเสร็จ จะนำขวดน้ำเกลือดังกล่าวไปฆ่าเชื้อโดยผ่านเครื่องมือใด ที่อุณหภูมิในข้อใด จึงจะเหมาะสม</t>
        </is>
      </c>
      <c r="D26" s="186" t="n"/>
      <c r="E26" s="186" t="inlineStr">
        <is>
          <t>Hot air oven 160 องศาเซลเซียส นาน 3 ชั่วโมง</t>
        </is>
      </c>
      <c r="F26" s="186" t="inlineStr">
        <is>
          <t>Hot air oven 121 องศาเซลเซียส นาน 20-30 นาที</t>
        </is>
      </c>
      <c r="G26" s="186" t="inlineStr">
        <is>
          <t>Autoclave 121 องศาเซลเซียส นาน 20-30 นาที</t>
        </is>
      </c>
      <c r="H26" s="186" t="inlineStr">
        <is>
          <t>Autoclave 160 องศาเซลเซียส นาน 3 ชั่วโมง</t>
        </is>
      </c>
      <c r="I26" s="186" t="inlineStr">
        <is>
          <t>Autoclave 100 องศาเซลเซียส นาน 30 นาที</t>
        </is>
      </c>
      <c r="J26" s="185" t="inlineStr">
        <is>
          <t>3</t>
        </is>
      </c>
      <c r="K26" s="186" t="inlineStr">
        <is>
          <t>✅ คำตอบที่ถูกต้อง: ข้อ ค. Autoclave 121 องศาเซลเซียส นาน 20-30 นาที
🎯 ทำไมข้อนี้ถึงถูก: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ไม่ตรงกับข้อบ่งใช้หรือหลักวิชาการตามที่โจทย์กำหนด
• ข้อ จ. (Autoclave 100 องศาเซลเซียส นาน 30 นาที): Autoclave 100 องศาเซลเซียส นาน 30 นาที ไม่ตรงกับข้อบ่งใช้หรือหลักวิชาการตามที่โจทย์กำหนด</t>
        </is>
      </c>
      <c r="L26" s="186" t="n"/>
      <c r="M26" s="186" t="inlineStr">
        <is>
          <t>Solid Dosage Forms</t>
        </is>
      </c>
      <c r="N26" s="186" t="inlineStr">
        <is>
          <t>Tablet Manufacturing</t>
        </is>
      </c>
      <c r="O26" s="185" t="inlineStr">
        <is>
          <t>Product</t>
        </is>
      </c>
      <c r="P26" s="186" t="inlineStr">
        <is>
          <t>ข้อ 109 Pharma Plus เล่มม่วง (เฉลยข้อ ค)</t>
        </is>
      </c>
      <c r="Q26" s="185" t="inlineStr">
        <is>
          <t>แบบฝึกหัด</t>
        </is>
      </c>
      <c r="R26" s="185" t="inlineStr">
        <is>
          <t>เล่มม่วง</t>
        </is>
      </c>
      <c r="S26" s="185" t="n"/>
    </row>
    <row r="27" ht="24" customHeight="1" s="49">
      <c r="A27" s="185" t="n">
        <v>25</v>
      </c>
      <c r="B27" s="186" t="n"/>
      <c r="C27" s="186" t="inlineStr">
        <is>
          <t>ยา ISDN เหมาะกับอาการขณะกำเริบ คือ dosage form ใด</t>
        </is>
      </c>
      <c r="D27" s="186" t="n"/>
      <c r="E27" s="186" t="inlineStr">
        <is>
          <t>Extent release</t>
        </is>
      </c>
      <c r="F27" s="186" t="inlineStr">
        <is>
          <t>Ointment</t>
        </is>
      </c>
      <c r="G27" s="186" t="inlineStr">
        <is>
          <t>Solution</t>
        </is>
      </c>
      <c r="H27" s="186" t="inlineStr">
        <is>
          <t>Sublingual tablet</t>
        </is>
      </c>
      <c r="I27" s="186" t="inlineStr">
        <is>
          <t>Transdermal</t>
        </is>
      </c>
      <c r="J27" s="185" t="inlineStr">
        <is>
          <t>4</t>
        </is>
      </c>
      <c r="K27" s="186" t="inlineStr">
        <is>
          <t>✅ คำตอบที่ถูกต้อง: ข้อ ง. Sublingual tablet
🎯 ทำไมข้อนี้ถึงถูก: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ไม่ตรงกับข้อบ่งใช้หรือหลักวิชาการตามที่โจทย์กำหนด
• ข้อ ข. (Ointment): Ointment ไม่ตรงกับข้อบ่งใช้หรือหลักวิชาการตามที่โจทย์กำหนด
• ข้อ ค. (Solution): Solution ไม่ตรงกับข้อบ่งใช้หรือหลักวิชาการตามที่โจทย์กำหนด
• ข้อ จ. (Transdermal): Transdermal ไม่ตรงกับข้อบ่งใช้หรือหลักวิชาการตามที่โจทย์กำหนด</t>
        </is>
      </c>
      <c r="L27" s="186" t="n"/>
      <c r="M27" s="186" t="inlineStr">
        <is>
          <t>Solid Dosage Forms</t>
        </is>
      </c>
      <c r="N27" s="186" t="inlineStr">
        <is>
          <t>Tablet Manufacturing</t>
        </is>
      </c>
      <c r="O27" s="185" t="inlineStr">
        <is>
          <t>Product</t>
        </is>
      </c>
      <c r="P27" s="186" t="inlineStr">
        <is>
          <t>ข้อ 122 Pharma Plus เล่มม่วง (เฉลยข้อ ง)</t>
        </is>
      </c>
      <c r="Q27" s="185" t="inlineStr">
        <is>
          <t>แบบฝึกหัด</t>
        </is>
      </c>
      <c r="R27" s="185" t="inlineStr">
        <is>
          <t>เล่มม่วง</t>
        </is>
      </c>
      <c r="S27" s="185" t="n"/>
    </row>
    <row r="28" ht="24" customHeight="1" s="49">
      <c r="A28" s="185" t="n">
        <v>26</v>
      </c>
      <c r="B28" s="186" t="n"/>
      <c r="C28" s="186" t="inlineStr">
        <is>
          <t>ยาที่ผู้ป่วยได้รับก่อนมารพ. คือ nifedipine SR เป็นการปลดยารูปแบบใด</t>
        </is>
      </c>
      <c r="D28" s="186" t="n"/>
      <c r="E28" s="186" t="inlineStr">
        <is>
          <t>ปลดปล่อยยาทันทีหลังรับประทานอาหาร</t>
        </is>
      </c>
      <c r="F28" s="186" t="inlineStr">
        <is>
          <t>ปลดปล่อยยาอย่างเร็ว</t>
        </is>
      </c>
      <c r="G28" s="186" t="inlineStr">
        <is>
          <t>ปลดปล่อยยาในปริมาณที่แน่นอน</t>
        </is>
      </c>
      <c r="H28" s="186" t="inlineStr">
        <is>
          <t>ค่อย ๆ ปล่อยยาออกมาอย่าง ช้า ๆ</t>
        </is>
      </c>
      <c r="I28" s="186" t="inlineStr">
        <is>
          <t>ค่อย ๆปลดปล่อยยาออกมาในปริมาณน้อย</t>
        </is>
      </c>
      <c r="J28" s="185" t="inlineStr">
        <is>
          <t>4</t>
        </is>
      </c>
      <c r="K28" s="186" t="inlineStr">
        <is>
          <t>✅ คำตอบที่ถูกต้อง: ข้อ ง. ค่อย ๆ ปล่อยยาออกมาอย่าง ช้า ๆ
🎯 ทำไมข้อนี้ถึงถูก: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ไม่ตรงกับข้อบ่งใช้หรือหลักวิชาการตามที่โจทย์กำหนด
• ข้อ ข. (ปลดปล่อยยาอย่างเร็ว): ปลดปล่อยยาอย่างเร็ว ไม่ตรงกับข้อบ่งใช้หรือหลักวิชาการตามที่โจทย์กำหนด
• ข้อ ค. (ปลดปล่อยยาในปริมาณที่แน่นอน): ปลดปล่อยยาในปริมาณที่แน่นอน ไม่ตรงกับข้อบ่งใช้หรือหลักวิชาการตามที่โจทย์กำหนด
• ข้อ จ. (ค่อย ๆปลดปล่อยยาออกมาในปริมาณน้อย): ค่อย ๆปลดปล่อยยาออกมาในปริมาณน้อย ไม่ตรงกับข้อบ่งใช้หรือหลักวิชาการตามที่โจทย์กำหนด</t>
        </is>
      </c>
      <c r="L28" s="186" t="n"/>
      <c r="M28" s="186" t="inlineStr">
        <is>
          <t>Solid Dosage Forms</t>
        </is>
      </c>
      <c r="N28" s="186" t="inlineStr">
        <is>
          <t>Tablet Manufacturing</t>
        </is>
      </c>
      <c r="O28" s="185" t="inlineStr">
        <is>
          <t>Product</t>
        </is>
      </c>
      <c r="P28" s="186" t="inlineStr">
        <is>
          <t>ข้อ 123 Pharma Plus เล่มม่วง (เฉลยข้อ ง)</t>
        </is>
      </c>
      <c r="Q28" s="185" t="inlineStr">
        <is>
          <t>แบบฝึกหัด</t>
        </is>
      </c>
      <c r="R28" s="185" t="inlineStr">
        <is>
          <t>เล่มม่วง</t>
        </is>
      </c>
      <c r="S28" s="185" t="n"/>
    </row>
    <row r="29" ht="24" customHeight="1" s="49">
      <c r="A29" s="185" t="n">
        <v>27</v>
      </c>
      <c r="B29" s="186" t="n"/>
      <c r="C29" s="186" t="inlineStr">
        <is>
          <t>ข้อมูลข้อมีความจำเป็นน้อยที่สุดในการนำพริกมาบรรจุในแคปซูลเพื่อรับประทาน</t>
        </is>
      </c>
      <c r="D29" s="186" t="n"/>
      <c r="E29" s="186" t="inlineStr">
        <is>
          <t>Solubility</t>
        </is>
      </c>
      <c r="F29" s="186" t="inlineStr">
        <is>
          <t>Angle of repose</t>
        </is>
      </c>
      <c r="G29" s="186" t="inlineStr">
        <is>
          <t>Capsule's size and volume</t>
        </is>
      </c>
      <c r="H29" s="186" t="inlineStr">
        <is>
          <t>Tap density</t>
        </is>
      </c>
      <c r="I29" s="186" t="inlineStr">
        <is>
          <t>Therapeutic dose</t>
        </is>
      </c>
      <c r="J29" s="185" t="inlineStr">
        <is>
          <t>1</t>
        </is>
      </c>
      <c r="K29" s="186" t="inlineStr">
        <is>
          <t>✅ คำตอบที่ถูกต้อง: ข้อ ก. Solubility
🎯 ทำไมข้อนี้ถึงถูก: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ไม่ตรงกับข้อบ่งใช้หรือหลักวิชาการตามที่โจทย์กำหนด
• ข้อ ค. (Capsule's size and volume): Capsule's size and volume ไม่ตรงกับข้อบ่งใช้หรือหลักวิชาการตามที่โจทย์กำหนด
• ข้อ ง. (Tap density): Tap density ไม่ตรงกับข้อบ่งใช้หรือหลักวิชาการตามที่โจทย์กำหนด
• ข้อ จ. (Therapeutic dose): Therapeutic dose ไม่ตรงกับข้อบ่งใช้หรือหลักวิชาการตามที่โจทย์กำหนด</t>
        </is>
      </c>
      <c r="L29" s="186" t="n"/>
      <c r="M29" s="186" t="inlineStr">
        <is>
          <t>Solid Dosage Forms</t>
        </is>
      </c>
      <c r="N29" s="186" t="inlineStr">
        <is>
          <t>Hard &amp; Soft Gelatin Capsules</t>
        </is>
      </c>
      <c r="O29" s="185" t="inlineStr">
        <is>
          <t>Product</t>
        </is>
      </c>
      <c r="P29" s="186" t="inlineStr">
        <is>
          <t>ข้อ 125 Pharma Plus เล่มม่วง (เฉลยข้อ ก)</t>
        </is>
      </c>
      <c r="Q29" s="185" t="inlineStr">
        <is>
          <t>แบบฝึกหัด</t>
        </is>
      </c>
      <c r="R29" s="185" t="inlineStr">
        <is>
          <t>เล่มม่วง</t>
        </is>
      </c>
      <c r="S29" s="185" t="n"/>
    </row>
    <row r="30" ht="24" customHeight="1" s="49">
      <c r="A30" s="185" t="n">
        <v>28</v>
      </c>
      <c r="B30" s="186" t="n"/>
      <c r="C30" s="186"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D30" s="186" t="n"/>
      <c r="E30" s="186" t="inlineStr">
        <is>
          <t>ใช้ 25% NaHCO3 6 mL และปรับปริมาตรให้ได้ 100 mL</t>
        </is>
      </c>
      <c r="F30" s="186" t="inlineStr">
        <is>
          <t>ใช้ 25% NaHCO3 6 mL และปรับปริมาตรให้ได้ 30 mL</t>
        </is>
      </c>
      <c r="G30" s="186" t="inlineStr">
        <is>
          <t>ใช้ 25% NaHCO3 20 mL และปรับปริมาตรให้ได้ 100 mL</t>
        </is>
      </c>
      <c r="H30" s="186" t="inlineStr">
        <is>
          <t>ใช้ 25% NaHCO3 20 mL และปรับปริมาตรให้ได้ 30 mL</t>
        </is>
      </c>
      <c r="I30" s="186" t="inlineStr">
        <is>
          <t>ใช้ 25% NaHCO3 10 mL และปรับปริมาตรให้ได้ 100 mL</t>
        </is>
      </c>
      <c r="J30" s="185" t="inlineStr">
        <is>
          <t>2</t>
        </is>
      </c>
      <c r="K30" s="186" t="inlineStr">
        <is>
          <t>✅ คำตอบที่ถูกต้อง: ข้อ ข. ใช้ 25% NaHCO3 6 mL และปรับปริมาตรให้ได้ 30 mL
🎯 ทำไมข้อนี้ถึงถูก: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ไม่ตรงกับข้อบ่งใช้หรือหลักวิชาการตามที่โจทย์กำหนด
• ข้อ ค. (ใช้ 25% NaHCO3 20 mL และปรับปริมาตรให้ได้ 100 mL): ใช้ 25% NaHCO3 20 mL และปรับปริมาตรให้ได้ 100 mL ไม่ตรงกับข้อบ่งใช้หรือหลักวิชาการตามที่โจทย์กำหนด
• ข้อ ง. (ใช้ 25% NaHCO3 20 mL และปรับปริมาตรให้ได้ 30 mL): ใช้ 25% NaHCO3 20 mL และปรับปริมาตรให้ได้ 30 mL ไม่ตรงกับข้อบ่งใช้หรือหลักวิชาการตามที่โจทย์กำหนด
• ข้อ จ. (ใช้ 25% NaHCO3 10 mL และปรับปริมาตรให้ได้ 100 mL): ใช้ 25% NaHCO3 10 mL และปรับปริมาตรให้ได้ 100 mL ไม่ตรงกับข้อบ่งใช้หรือหลักวิชาการตามที่โจทย์กำหนด</t>
        </is>
      </c>
      <c r="L30" s="186" t="n"/>
      <c r="M30" s="186" t="inlineStr">
        <is>
          <t>Solid Dosage Forms</t>
        </is>
      </c>
      <c r="N30" s="186" t="inlineStr">
        <is>
          <t>Tablet Manufacturing</t>
        </is>
      </c>
      <c r="O30" s="185" t="inlineStr">
        <is>
          <t>Product</t>
        </is>
      </c>
      <c r="P30" s="186" t="inlineStr">
        <is>
          <t>ข้อ 126 Pharma Plus เล่มม่วง (เฉลยข้อ ข)</t>
        </is>
      </c>
      <c r="Q30" s="185" t="inlineStr">
        <is>
          <t>แบบฝึกหัด</t>
        </is>
      </c>
      <c r="R30" s="185" t="inlineStr">
        <is>
          <t>เล่มม่วง</t>
        </is>
      </c>
      <c r="S30" s="185" t="n"/>
    </row>
    <row r="31" ht="24" customHeight="1" s="49">
      <c r="A31" s="185" t="n">
        <v>29</v>
      </c>
      <c r="B31" s="186" t="n"/>
      <c r="C31" s="186" t="inlineStr">
        <is>
          <t>เมื่อเตรียมตำรับยาข้างต้นในข้อ 126 ส่วนประกอบใดไม่จำเป็นในการเตรียมยาใช้ในช่องหู</t>
        </is>
      </c>
      <c r="D31" s="186" t="n"/>
      <c r="E31" s="186" t="inlineStr">
        <is>
          <t>Antioxidant</t>
        </is>
      </c>
      <c r="F31" s="186" t="inlineStr">
        <is>
          <t>Buffering agent</t>
        </is>
      </c>
      <c r="G31" s="186" t="inlineStr">
        <is>
          <t>Structure vehicle</t>
        </is>
      </c>
      <c r="H31" s="186" t="inlineStr">
        <is>
          <t>Preservative</t>
        </is>
      </c>
      <c r="I31" s="186" t="inlineStr">
        <is>
          <t>Viscosity agent</t>
        </is>
      </c>
      <c r="J31" s="185" t="inlineStr">
        <is>
          <t>2</t>
        </is>
      </c>
      <c r="K31" s="186" t="inlineStr">
        <is>
          <t>✅ คำตอบที่ถูกต้อง: ข้อ ข. Buffering agent
🎯 ทำไมข้อนี้ถึงถูก: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ไม่ตรงกับข้อบ่งใช้หรือหลักวิชาการตามที่โจทย์กำหนด
• ข้อ ค. (Structure vehicle): Structure vehicle ไม่ตรงกับข้อบ่งใช้หรือหลักวิชาการตามที่โจทย์กำหนด
• ข้อ ง. (Preservative): Preservative ไม่ตรงกับข้อบ่งใช้หรือหลักวิชาการตามที่โจทย์กำหนด
• ข้อ จ. (Viscosity agent): Viscosity agent ไม่ตรงกับข้อบ่งใช้หรือหลักวิชาการตามที่โจทย์กำหนด</t>
        </is>
      </c>
      <c r="L31" s="186" t="n"/>
      <c r="M31" s="186" t="inlineStr">
        <is>
          <t>Solid Dosage Forms</t>
        </is>
      </c>
      <c r="N31" s="186" t="inlineStr">
        <is>
          <t>Tablet Manufacturing</t>
        </is>
      </c>
      <c r="O31" s="185" t="inlineStr">
        <is>
          <t>Product</t>
        </is>
      </c>
      <c r="P31" s="186" t="inlineStr">
        <is>
          <t>ข้อ 127 Pharma Plus เล่มม่วง (เฉลยข้อ ข)</t>
        </is>
      </c>
      <c r="Q31" s="185" t="inlineStr">
        <is>
          <t>แบบฝึกหัด</t>
        </is>
      </c>
      <c r="R31" s="185" t="inlineStr">
        <is>
          <t>เล่มม่วง</t>
        </is>
      </c>
      <c r="S31" s="185" t="n"/>
    </row>
    <row r="32" ht="24" customHeight="1" s="49">
      <c r="A32" s="185" t="n">
        <v>30</v>
      </c>
      <c r="B32" s="186" t="n"/>
      <c r="C32" s="186"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D32" s="186" t="n"/>
      <c r="E32" s="186" t="inlineStr">
        <is>
          <t>0.27 g</t>
        </is>
      </c>
      <c r="F32" s="186" t="inlineStr">
        <is>
          <t>0.18 g</t>
        </is>
      </c>
      <c r="G32" s="186" t="inlineStr">
        <is>
          <t>0.09 g</t>
        </is>
      </c>
      <c r="H32" s="186" t="inlineStr">
        <is>
          <t>0.04 g</t>
        </is>
      </c>
      <c r="I32" s="186" t="inlineStr">
        <is>
          <t>0.12 g</t>
        </is>
      </c>
      <c r="J32" s="185" t="inlineStr">
        <is>
          <t>3</t>
        </is>
      </c>
      <c r="K32" s="186" t="inlineStr">
        <is>
          <t>✅ คำตอบที่ถูกต้อง: ข้อ ค. 0.09 g
🎯 ทำไมข้อนี้ถึงถูก:
เฉลยข้อ ค ตาม
🔍 ข้ออื่นผิดเพราะอะไร:
• ข้อ ก. (0.27 g): 0.27 g ไม่ตรงกับข้อบ่งใช้หรือหลักวิชาการตามที่โจทย์กำหนด
• ข้อ ข. (0.18 g): 0.18 g ไม่ตรงกับข้อบ่งใช้หรือหลักวิชาการตามที่โจทย์กำหนด
• ข้อ ง. (0.04 g): 0.04 g ไม่ตรงกับข้อบ่งใช้หรือหลักวิชาการตามที่โจทย์กำหนด
• ข้อ จ. (0.12 g): 0.12 g ไม่ตรงกับข้อบ่งใช้หรือหลักวิชาการตามที่โจทย์กำหนด</t>
        </is>
      </c>
      <c r="L32" s="186" t="n"/>
      <c r="M32" s="186" t="inlineStr">
        <is>
          <t>Solid Dosage Forms</t>
        </is>
      </c>
      <c r="N32" s="186" t="inlineStr">
        <is>
          <t>Tablet Manufacturing</t>
        </is>
      </c>
      <c r="O32" s="185" t="inlineStr">
        <is>
          <t>Product</t>
        </is>
      </c>
      <c r="P32" s="186" t="inlineStr">
        <is>
          <t>ข้อ 152 Pharma Plus เล่มม่วง (เฉลยข้อ ค)</t>
        </is>
      </c>
      <c r="Q32" s="185" t="inlineStr">
        <is>
          <t>แบบฝึกหัด</t>
        </is>
      </c>
      <c r="R32" s="185" t="inlineStr">
        <is>
          <t>เล่มม่วง</t>
        </is>
      </c>
      <c r="S32" s="185" t="n"/>
    </row>
    <row r="33" ht="24" customHeight="1" s="49">
      <c r="A33" s="185" t="n">
        <v>31</v>
      </c>
      <c r="B33" s="186" t="n"/>
      <c r="C33" s="186" t="inlineStr">
        <is>
          <t>ข้อใดไม่เกี่ยวกับการควบคุมคุณภาพ ยาเม็ด norfloxacin</t>
        </is>
      </c>
      <c r="D33" s="186" t="n"/>
      <c r="E33" s="186" t="inlineStr">
        <is>
          <t>Content Uniformity</t>
        </is>
      </c>
      <c r="F33" s="186" t="inlineStr">
        <is>
          <t>Dissolution test</t>
        </is>
      </c>
      <c r="G33" s="186" t="inlineStr">
        <is>
          <t>Disintegration</t>
        </is>
      </c>
      <c r="H33" s="186" t="inlineStr">
        <is>
          <t>Weight Variation</t>
        </is>
      </c>
      <c r="I33" s="186" t="inlineStr">
        <is>
          <t>Limulus Amoebocyte Lysate test</t>
        </is>
      </c>
      <c r="J33" s="185" t="inlineStr">
        <is>
          <t>5</t>
        </is>
      </c>
      <c r="K33" s="186" t="inlineStr">
        <is>
          <t>✅ คำตอบที่ถูกต้อง: ข้อ จ. Limulus Amoebocyte Lysate test
🎯 ทำไมข้อนี้ถึงถูก:
เฉลยข้อ จ ตาม
🔍 ข้ออื่นผิดเพราะอะไร:
• ข้อ ก. (Content Uniformity): Content Uniformity ไม่ตรงกับข้อบ่งใช้หรือหลักวิชาการตามที่โจทย์กำหนด
• ข้อ ข. (Dissolution test): Dissolution test ไม่ตรงกับข้อบ่งใช้หรือหลักวิชาการตามที่โจทย์กำหนด
• ข้อ ค. (Disintegration): Disintegration ไม่ตรงกับข้อบ่งใช้หรือหลักวิชาการตามที่โจทย์กำหนด
• ข้อ ง. (Weight Variation): Weight Variation ไม่ตรงกับข้อบ่งใช้หรือหลักวิชาการตามที่โจทย์กำหนด</t>
        </is>
      </c>
      <c r="L33" s="186" t="n"/>
      <c r="M33" s="186" t="inlineStr">
        <is>
          <t>Solid Dosage Forms</t>
        </is>
      </c>
      <c r="N33" s="186" t="inlineStr">
        <is>
          <t>Tablet Manufacturing</t>
        </is>
      </c>
      <c r="O33" s="185" t="inlineStr">
        <is>
          <t>Product</t>
        </is>
      </c>
      <c r="P33" s="186" t="inlineStr">
        <is>
          <t>ข้อ 153 Pharma Plus เล่มม่วง (เฉลยข้อ จ)</t>
        </is>
      </c>
      <c r="Q33" s="185" t="inlineStr">
        <is>
          <t>แบบฝึกหัด</t>
        </is>
      </c>
      <c r="R33" s="185" t="inlineStr">
        <is>
          <t>เล่มม่วง</t>
        </is>
      </c>
      <c r="S33" s="185" t="n"/>
    </row>
    <row r="34" ht="24" customHeight="1" s="49">
      <c r="A34" s="185" t="n">
        <v>32</v>
      </c>
      <c r="B34" s="186"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t>
        </is>
      </c>
      <c r="C34" s="186" t="inlineStr">
        <is>
          <t>ข้อใดต่อไปนี้ยกตัวอย่างสารก่อเจลทั้ง 3 กลุ่มได้ถูกต้อง</t>
        </is>
      </c>
      <c r="D34" s="186" t="n"/>
      <c r="E34" s="186" t="inlineStr">
        <is>
          <t>Sodium alginate, bentonite, methylcellulose</t>
        </is>
      </c>
      <c r="F34" s="186" t="inlineStr">
        <is>
          <t>Tragacanth, carbomer, methylcellulose</t>
        </is>
      </c>
      <c r="G34" s="186" t="inlineStr">
        <is>
          <t>Carbomer, methylcellulose, hydroxypropyl cellulose</t>
        </is>
      </c>
      <c r="H34" s="186" t="inlineStr">
        <is>
          <t>Pectin, guar gum, carbomer</t>
        </is>
      </c>
      <c r="I34" s="186" t="inlineStr">
        <is>
          <t>Tragacanth, carboxymethylcellulose, carbomer</t>
        </is>
      </c>
      <c r="J34" s="185" t="inlineStr">
        <is>
          <t>5</t>
        </is>
      </c>
      <c r="K34" s="186" t="inlineStr">
        <is>
          <t>✅ คำตอบที่ถูกต้อง: ข้อ จ. Tragacanth, carboxymethylcellulose, carbomer
🎯 ทำไมข้อนี้ถึงถูก:
เฉลยข้อ จ ตาม
🔍 ข้ออื่นผิดเพราะอะไร:
• ข้อ ก. (Sodium alginate, bentonite, methylcellulose): Sodium alginate, bentonite, methylcellulose ไม่ตรงกับข้อบ่งใช้หรือหลักวิชาการตามที่โจทย์กำหนด
• ข้อ ข. (Tragacanth, carbomer, methylcellulose): Tragacanth, carbomer, methylcellulose ไม่ตรงกับข้อบ่งใช้หรือหลักวิชาการตามที่โจทย์กำหนด
• ข้อ ค. (Carbomer, methylcellulose, hydroxypropyl cellulose): Carbomer, methylcellulose, hydroxypropyl cellulose ไม่ตรงกับข้อบ่งใช้หรือหลักวิชาการตามที่โจทย์กำหนด
• ข้อ ง. (Pectin, guar gum, carbomer): Pectin, guar gum, carbomer ไม่ตรงกับข้อบ่งใช้หรือหลักวิชาการตามที่โจทย์กำหนด</t>
        </is>
      </c>
      <c r="L34" s="186" t="n"/>
      <c r="M34" s="186" t="inlineStr">
        <is>
          <t>Solid Dosage Forms</t>
        </is>
      </c>
      <c r="N34" s="186" t="inlineStr">
        <is>
          <t>Tablet Manufacturing</t>
        </is>
      </c>
      <c r="O34" s="185" t="inlineStr">
        <is>
          <t>Product</t>
        </is>
      </c>
      <c r="P34" s="186" t="inlineStr">
        <is>
          <t>ข้อ 155 Pharma Plus เล่มม่วง (เฉลยข้อ จ)</t>
        </is>
      </c>
      <c r="Q34" s="185" t="inlineStr">
        <is>
          <t>แบบฝึกหัด</t>
        </is>
      </c>
      <c r="R34" s="185" t="inlineStr">
        <is>
          <t>เล่มม่วง</t>
        </is>
      </c>
      <c r="S34" s="185" t="n"/>
    </row>
    <row r="35" ht="24" customHeight="1" s="49">
      <c r="A35" s="185" t="n">
        <v>33</v>
      </c>
      <c r="B35" s="186" t="n"/>
      <c r="C35" s="186" t="inlineStr">
        <is>
          <t>สาร polymer ตัวใดนิยมใช้ในการทำ film coat tablet</t>
        </is>
      </c>
      <c r="D35" s="186" t="n"/>
      <c r="E35" s="186" t="inlineStr">
        <is>
          <t>HPMC</t>
        </is>
      </c>
      <c r="F35" s="186" t="inlineStr">
        <is>
          <t>CMC</t>
        </is>
      </c>
      <c r="G35" s="186" t="inlineStr">
        <is>
          <t>Polymeric methacrylates</t>
        </is>
      </c>
      <c r="H35" s="186" t="inlineStr">
        <is>
          <t>Carbopol</t>
        </is>
      </c>
      <c r="I35" s="186" t="inlineStr">
        <is>
          <t>Veegum</t>
        </is>
      </c>
      <c r="J35" s="185" t="inlineStr">
        <is>
          <t>1</t>
        </is>
      </c>
      <c r="K35" s="186" t="inlineStr">
        <is>
          <t>✅ คำตอบที่ถูกต้อง: ข้อ ก. HPMC
🎯 ทำไมข้อนี้ถึงถูก: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ไม่ตรงกับข้อบ่งใช้หรือหลักวิชาการตามที่โจทย์กำหนด
• ข้อ ค. (Polymeric methacrylates): Polymeric methacrylates ไม่ตรงกับข้อบ่งใช้หรือหลักวิชาการตามที่โจทย์กำหนด
• ข้อ ง. (Carbopol): Carbopol ไม่ตรงกับข้อบ่งใช้หรือหลักวิชาการตามที่โจทย์กำหนด
• ข้อ จ. (Veegum): Veegum ไม่ตรงกับข้อบ่งใช้หรือหลักวิชาการตามที่โจทย์กำหนด</t>
        </is>
      </c>
      <c r="L35" s="186" t="n"/>
      <c r="M35" s="186" t="inlineStr">
        <is>
          <t>Solid Dosage Forms</t>
        </is>
      </c>
      <c r="N35" s="186" t="inlineStr">
        <is>
          <t>Tablet Coating</t>
        </is>
      </c>
      <c r="O35" s="185" t="inlineStr">
        <is>
          <t>Product</t>
        </is>
      </c>
      <c r="P35" s="186" t="inlineStr">
        <is>
          <t>ข้อ 163 Pharma Plus เล่มม่วง (เฉลยข้อ ก)</t>
        </is>
      </c>
      <c r="Q35" s="185" t="inlineStr">
        <is>
          <t>แบบฝึกหัด</t>
        </is>
      </c>
      <c r="R35" s="185" t="inlineStr">
        <is>
          <t>เล่มม่วง</t>
        </is>
      </c>
      <c r="S35" s="185" t="n"/>
    </row>
    <row r="36" ht="24" customHeight="1" s="49">
      <c r="A36" s="185" t="n">
        <v>34</v>
      </c>
      <c r="B36" s="186" t="n"/>
      <c r="C36" s="186" t="inlineStr">
        <is>
          <t>ข้อใดกล่าวผิดเกี่ยวกับยารูปแบบเม็ด</t>
        </is>
      </c>
      <c r="D36" s="186" t="n"/>
      <c r="E36" s="186" t="inlineStr">
        <is>
          <t>การเตรียมยา solution ทำได้โดยการใช้ตัวทำละลายร่วมที่เป็น organic solvent เพื่อช่วยละลาย</t>
        </is>
      </c>
      <c r="F36" s="186" t="inlineStr">
        <is>
          <t>ยารูปแบบ solution มักมีค่าความต้านทานการไหลและแรงตึงผิวภายในสารละลายใกล้เคียงกับน้ำ</t>
        </is>
      </c>
      <c r="G36" s="186" t="inlineStr">
        <is>
          <t>Suspension ใช้เป็นยาฉีดเข้าหลอดเลือดได้ ถ้าขนาดอนุภาคเล็กมากๆ</t>
        </is>
      </c>
      <c r="H36" s="186" t="inlineStr">
        <is>
          <t>Emulsion ใช้เป็นอาหารทางหลอดเลือดดำได้แต่ควรเป็นการเตรียมใหม่ๆ</t>
        </is>
      </c>
      <c r="I36" s="186" t="inlineStr">
        <is>
          <t>การลดความเจ็บปวดเมื่อฉีดทำได้โดยเติมสารบางชนิดเช่น buffer</t>
        </is>
      </c>
      <c r="J36" s="185" t="inlineStr">
        <is>
          <t>1</t>
        </is>
      </c>
      <c r="K36" s="186" t="inlineStr">
        <is>
          <t>✅ คำตอบที่ถูกต้อง: ข้อ ก. การเตรียมยา solution ทำได้โดยการใช้ตัวทำละลายร่วมที่เป็น organic solvent เพื่อช่วยละลาย
🎯 ทำไมข้อนี้ถึงถูก: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ไม่ตรงกับข้อบ่งใช้หรือหลักวิชาการตามที่โจทย์กำหนด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ไม่ตรงกับข้อบ่งใช้หรือหลักวิชาการตามที่โจทย์กำหนด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ไม่ตรงกับข้อบ่งใช้หรือหลักวิชาการตามที่โจทย์กำหนด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ไม่ตรงกับข้อบ่งใช้หรือหลักวิชาการตามที่โจทย์กำหนด</t>
        </is>
      </c>
      <c r="L36" s="186" t="n"/>
      <c r="M36" s="186" t="inlineStr">
        <is>
          <t>Solid Dosage Forms</t>
        </is>
      </c>
      <c r="N36" s="186" t="inlineStr">
        <is>
          <t>Tablet Manufacturing</t>
        </is>
      </c>
      <c r="O36" s="185" t="inlineStr">
        <is>
          <t>Product</t>
        </is>
      </c>
      <c r="P36" s="186" t="inlineStr">
        <is>
          <t>ข้อ 164 Pharma Plus เล่มม่วง (เฉลยข้อ ไมมีคำตอบ)</t>
        </is>
      </c>
      <c r="Q36" s="185" t="inlineStr">
        <is>
          <t>แบบฝึกหัด</t>
        </is>
      </c>
      <c r="R36" s="185" t="inlineStr">
        <is>
          <t>เล่มม่วง</t>
        </is>
      </c>
      <c r="S36" s="185" t="n"/>
    </row>
    <row r="37" ht="24" customHeight="1" s="49">
      <c r="A37" s="185" t="n">
        <v>35</v>
      </c>
      <c r="B37" s="186" t="n"/>
      <c r="C37" s="186" t="inlineStr">
        <is>
          <t>ข้อใดถูกต้องที่สุดเกี่ยวกับ tonicity ของยาฉีด</t>
        </is>
      </c>
      <c r="D37" s="186" t="n"/>
      <c r="E37" s="186" t="inlineStr">
        <is>
          <t>จัดเป็น colligative property</t>
        </is>
      </c>
      <c r="F37" s="186" t="inlineStr">
        <is>
          <t>สามารถปรับได้โดยเติมสารบางชนิด เช่น phosphate acetate ซึ่งนิยมมาก</t>
        </is>
      </c>
      <c r="G37" s="186" t="inlineStr">
        <is>
          <t>การฉีด hypertonic solution ก่อให้เกิด cell lysis ได้</t>
        </is>
      </c>
      <c r="H37" s="186" t="inlineStr">
        <is>
          <t>การฉีดยา isotonic ต่อระบบเลือด มักเป็น isotonic ต่อเนื้อเยื่ออื่นด้วย</t>
        </is>
      </c>
      <c r="I37" s="186" t="inlineStr">
        <is>
          <t>Normal saline เป็นทั้ง isotonic และ iso-osmotic</t>
        </is>
      </c>
      <c r="J37" s="185" t="inlineStr">
        <is>
          <t>5</t>
        </is>
      </c>
      <c r="K37" s="186" t="inlineStr">
        <is>
          <t>✅ คำตอบที่ถูกต้อง: ข้อ จ. Normal saline เป็นทั้ง isotonic และ iso-osmotic
🎯 ทำไมข้อนี้ถึงถูก: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ไม่ตรงกับข้อบ่งใช้หรือหลักวิชาการตามที่โจทย์กำหนด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ไม่ตรงกับข้อบ่งใช้หรือหลักวิชาการตามที่โจทย์กำหนด
• ข้อ ค. (การฉีด hypertonic solution ก่อให้เกิด cell lysis ได้): การฉีด hypertonic solution ก่อให้เกิด cell lysis ได้ ไม่ตรงกับข้อบ่งใช้หรือหลักวิชาการตามที่โจทย์กำหนด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ไม่ตรงกับข้อบ่งใช้หรือหลักวิชาการตามที่โจทย์กำหนด</t>
        </is>
      </c>
      <c r="L37" s="186" t="n"/>
      <c r="M37" s="186" t="inlineStr">
        <is>
          <t>Solid Dosage Forms</t>
        </is>
      </c>
      <c r="N37" s="186" t="inlineStr">
        <is>
          <t>Tablet Manufacturing</t>
        </is>
      </c>
      <c r="O37" s="185" t="inlineStr">
        <is>
          <t>Product</t>
        </is>
      </c>
      <c r="P37" s="186" t="inlineStr">
        <is>
          <t>ข้อ 165 Pharma Plus เล่มม่วง (เฉลยข้อ จ)</t>
        </is>
      </c>
      <c r="Q37" s="185" t="inlineStr">
        <is>
          <t>แบบฝึกหัด</t>
        </is>
      </c>
      <c r="R37" s="185" t="inlineStr">
        <is>
          <t>เล่มม่วง</t>
        </is>
      </c>
      <c r="S37" s="185" t="n"/>
    </row>
    <row r="38" ht="24" customHeight="1" s="49">
      <c r="A38" s="185" t="n">
        <v>36</v>
      </c>
      <c r="B38" s="186" t="n"/>
      <c r="C38" s="186"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D38" s="186" t="n"/>
      <c r="E38" s="186" t="inlineStr">
        <is>
          <t>Spray dried lactose</t>
        </is>
      </c>
      <c r="F38" s="186" t="inlineStr">
        <is>
          <t>Microcrystalline cellulose</t>
        </is>
      </c>
      <c r="G38" s="186" t="inlineStr">
        <is>
          <t>Tapioca starch</t>
        </is>
      </c>
      <c r="H38" s="186" t="inlineStr">
        <is>
          <t>Dibasic calcium phosphate</t>
        </is>
      </c>
      <c r="I38" s="186" t="inlineStr">
        <is>
          <t>Mannitol</t>
        </is>
      </c>
      <c r="J38" s="185" t="inlineStr">
        <is>
          <t>1</t>
        </is>
      </c>
      <c r="K38" s="186" t="inlineStr">
        <is>
          <t>✅ คำตอบที่ถูกต้อง: ข้อ ก. Spray dried lactose
🎯 ทำไมข้อนี้ถึงถูก: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ไม่ตรงกับข้อบ่งใช้หรือหลักวิชาการตามที่โจทย์กำหนด
• ข้อ ง. (Dibasic calcium phosphate): Dibasic calcium phosphate ไม่ตรงกับข้อบ่งใช้หรือหลักวิชาการตามที่โจทย์กำหนด
• ข้อ จ. (Mannitol): เป็น Diluent ชนิด non-hygroscopic ให้ negative heat of solution (รู้สึกเย็นในปาก) นิยมใช้ใน chewable tablets และ orally disintegrating tablets (ODTs)</t>
        </is>
      </c>
      <c r="L38" s="186" t="n"/>
      <c r="M38" s="186" t="inlineStr">
        <is>
          <t>Solid Dosage Forms</t>
        </is>
      </c>
      <c r="N38" s="186" t="inlineStr">
        <is>
          <t>Hard &amp; Soft Gelatin Capsules</t>
        </is>
      </c>
      <c r="O38" s="185" t="inlineStr">
        <is>
          <t>Product</t>
        </is>
      </c>
      <c r="P38" s="186" t="inlineStr">
        <is>
          <t>ข้อ 166 Pharma Plus เล่มม่วง (เฉลยข้อ ก)</t>
        </is>
      </c>
      <c r="Q38" s="185" t="inlineStr">
        <is>
          <t>แบบฝึกหัด</t>
        </is>
      </c>
      <c r="R38" s="185" t="inlineStr">
        <is>
          <t>เล่มม่วง</t>
        </is>
      </c>
      <c r="S38" s="185" t="n"/>
    </row>
    <row r="39" ht="24" customHeight="1" s="49">
      <c r="A39" s="185" t="n">
        <v>37</v>
      </c>
      <c r="B39" s="186"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t>
        </is>
      </c>
      <c r="C39" s="186" t="inlineStr">
        <is>
          <t>สูตรตำรับยาแคปซูลชนิดแข็งดังกล่าว ควรมีคุณสมบัติที่สำคัญดังต่อไปนี้ ยกเว้น</t>
        </is>
      </c>
      <c r="D39" s="186" t="n"/>
      <c r="E39" s="186" t="inlineStr">
        <is>
          <t>ผงยามีการกระจายขนาดอนุภาคในช่วงแคบ</t>
        </is>
      </c>
      <c r="F39" s="186" t="inlineStr">
        <is>
          <t>ผงยามีค่า angle of repose ต่ำ</t>
        </is>
      </c>
      <c r="G39" s="186" t="inlineStr">
        <is>
          <t>สารเจือจางมีความหนาแน่นใกล้เคียงตัวยาสำคัญ</t>
        </is>
      </c>
      <c r="H39" s="186" t="inlineStr">
        <is>
          <t>ปริมาณของตัวยาและสารช่วยรวมกัน ควรบรรจุขอบ body ของเปลือก capsule ได้เต็มหรือเกือบเต็ม</t>
        </is>
      </c>
      <c r="I39" s="186" t="inlineStr">
        <is>
          <t>สารช่วยการไหลที่ใช้มีคุณสมบัติเป็น true lubricant มากกว่า glidant</t>
        </is>
      </c>
      <c r="J39" s="185" t="inlineStr">
        <is>
          <t>5</t>
        </is>
      </c>
      <c r="K39" s="186" t="inlineStr">
        <is>
          <t>✅ คำตอบที่ถูกต้อง: ข้อ จ. สารช่วยการไหลที่ใช้มีคุณสมบัติเป็น true lubricant มากกว่า glidant
🎯 ทำไมข้อนี้ถึงถูก: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ไม่ตรงกับข้อบ่งใช้หรือหลักวิชาการตามที่โจทย์กำหนด
• ข้อ ข. (ผงยามีค่า angle of repose ต่ำ): ผงยามีค่า angle of repose ต่ำ ไม่ตรงกับข้อบ่งใช้หรือหลักวิชาการตามที่โจทย์กำหนด
• ข้อ ค. (สารเจือจางมีความหนาแน่นใกล้เคียงตัวยาสำคัญ): สารเจือจางมีความหนาแน่นใกล้เคียงตัวยาสำคัญ ไม่ตรงกับข้อบ่งใช้หรือหลักวิชาการตามที่โจทย์กำหนด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ไม่ตรงกับข้อบ่งใช้หรือหลักวิชาการตามที่โจทย์กำหนด</t>
        </is>
      </c>
      <c r="L39" s="186" t="n"/>
      <c r="M39" s="186" t="inlineStr">
        <is>
          <t>Solid Dosage Forms</t>
        </is>
      </c>
      <c r="N39" s="186" t="inlineStr">
        <is>
          <t>Hard &amp; Soft Gelatin Capsules</t>
        </is>
      </c>
      <c r="O39" s="185" t="inlineStr">
        <is>
          <t>Product</t>
        </is>
      </c>
      <c r="P39" s="186" t="inlineStr">
        <is>
          <t>ข้อ 167 Pharma Plus เล่มม่วง (เฉลยข้อ จ)</t>
        </is>
      </c>
      <c r="Q39" s="185" t="inlineStr">
        <is>
          <t>แบบฝึกหัด</t>
        </is>
      </c>
      <c r="R39" s="185" t="inlineStr">
        <is>
          <t>เล่มม่วง</t>
        </is>
      </c>
      <c r="S39" s="185" t="n"/>
    </row>
    <row r="40" ht="24" customHeight="1" s="49">
      <c r="A40" s="185" t="n">
        <v>38</v>
      </c>
      <c r="B40" s="186" t="inlineStr">
        <is>
          <t>ทำ dissolution test ของยาวาร์ฟารินขนาด 5 mg ได้ผลการทดสอบของยา ทั้งหมดเม็ดใน S1 มา โดยยา มีน้ำหนัก 4.25 mg, 4.00 mg, 4.5 mg, 4.5 mg, 5.25 mg และ 4.7 mg</t>
        </is>
      </c>
      <c r="C40" s="186" t="inlineStr">
        <is>
          <t>ข้อใดถูกต้อง</t>
        </is>
      </c>
      <c r="D40" s="186" t="n"/>
      <c r="E40" s="186" t="inlineStr">
        <is>
          <t>ผ่านการทดสอบใน S1 ทั้งหกเม็ด</t>
        </is>
      </c>
      <c r="F40" s="186" t="inlineStr">
        <is>
          <t>มี 3 เม็ดไม่ผ่านการทดสอบใน S1</t>
        </is>
      </c>
      <c r="G40" s="186" t="inlineStr">
        <is>
          <t>มี 1 เม็ดไม่ผ่านการทดสอบใน S1</t>
        </is>
      </c>
      <c r="H40" s="186" t="inlineStr">
        <is>
          <t>ต้องทำการทดสอบเพิ่มอีก 12 เม็ด</t>
        </is>
      </c>
      <c r="I40" s="186" t="inlineStr">
        <is>
          <t>มี 4 เม็ดไม่ผ่านการทดสอบ</t>
        </is>
      </c>
      <c r="J40" s="185" t="inlineStr">
        <is>
          <t>1</t>
        </is>
      </c>
      <c r="K40" s="186" t="inlineStr">
        <is>
          <t>✅ คำตอบที่ถูกต้อง: ข้อ ก. ผ่านการทดสอบใน S1 ทั้งหกเม็ด
🎯 ทำไมข้อนี้ถึงถูก: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ไม่ตรงกับข้อบ่งใช้หรือหลักวิชาการตามที่โจทย์กำหนด
• ข้อ ค. (มี 1 เม็ดไม่ผ่านการทดสอบใน S1): มี 1 เม็ดไม่ผ่านการทดสอบใน S1 ไม่ตรงกับข้อบ่งใช้หรือหลักวิชาการตามที่โจทย์กำหนด
• ข้อ ง. (ต้องทำการทดสอบเพิ่มอีก 12 เม็ด): ต้องทำการทดสอบเพิ่มอีก 12 เม็ด ไม่ตรงกับข้อบ่งใช้หรือหลักวิชาการตามที่โจทย์กำหนด
• ข้อ จ. (มี 4 เม็ดไม่ผ่านการทดสอบ): มี 4 เม็ดไม่ผ่านการทดสอบ ไม่ตรงกับข้อบ่งใช้หรือหลักวิชาการตามที่โจทย์กำหนด</t>
        </is>
      </c>
      <c r="L40" s="186" t="n"/>
      <c r="M40" s="186" t="inlineStr">
        <is>
          <t>Solid Dosage Forms</t>
        </is>
      </c>
      <c r="N40" s="186" t="inlineStr">
        <is>
          <t>Tablet Manufacturing</t>
        </is>
      </c>
      <c r="O40" s="185" t="inlineStr">
        <is>
          <t>Product</t>
        </is>
      </c>
      <c r="P40" s="186" t="inlineStr">
        <is>
          <t>ข้อ 180 Pharma Plus เล่มม่วง (เฉลยข้อ )</t>
        </is>
      </c>
      <c r="Q40" s="185" t="inlineStr">
        <is>
          <t>แบบฝึกหัด</t>
        </is>
      </c>
      <c r="R40" s="185" t="inlineStr">
        <is>
          <t>เล่มม่วง</t>
        </is>
      </c>
      <c r="S40" s="185" t="n"/>
    </row>
    <row r="41" ht="24" customHeight="1" s="49">
      <c r="A41" s="185" t="n">
        <v>39</v>
      </c>
      <c r="B41" s="186" t="n"/>
      <c r="C41" s="186" t="inlineStr">
        <is>
          <t>ยาของบริษัทใดมีความสามารถในการละลายน้ำที่ดีกว่ากัน</t>
        </is>
      </c>
      <c r="D41" s="186" t="n"/>
      <c r="E41" s="186" t="inlineStr">
        <is>
          <t>ยาของบริษัท A ละลายน้ำได้ดีกว่า บริษัท B เนื่องจากมี lactose ทำให้ละลายน้ำได้ดีกว่า</t>
        </is>
      </c>
      <c r="F41" s="186" t="inlineStr">
        <is>
          <t>ยาของบริษัท A ละลายน้ำได้ดีกว่า บริษัท B เนื่องจากมีปริมาณ magnesium stearate มากกว่า</t>
        </is>
      </c>
      <c r="G41" s="186" t="inlineStr">
        <is>
          <t>ยาของบริษัท B ละลายน้ำได้ดีกว่า บริษัท A เนื่องจากมี microcrystalline cellulose ช่วยในการละลาย</t>
        </is>
      </c>
      <c r="H41" s="186" t="inlineStr">
        <is>
          <t>ยาของบริษัท B ละลายน้ำได้ดีกว่า บริษัท A เนื่องจากมี sodium lauryl sulfate เป็น wetting agent</t>
        </is>
      </c>
      <c r="I41" s="186" t="inlineStr">
        <is>
          <t>ยาของบริษัท A และ B ละลายน้ำได้เท่ากันเนื่องจากยา allopurinol มีคุณสมบัติละลายน้ำได้น้อยอยู่แล้ว</t>
        </is>
      </c>
      <c r="J41" s="185" t="inlineStr">
        <is>
          <t>1</t>
        </is>
      </c>
      <c r="K41" s="186" t="inlineStr">
        <is>
          <t>✅ คำตอบที่ถูกต้อง: ข้อ ก. ยาของบริษัท A ละลายน้ำได้ดีกว่า บริษัท B เนื่องจากมี lactose ทำให้ละลายน้ำได้ดีกว่า
🎯 ทำไมข้อนี้ถึงถูก: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ไม่ตรงกับข้อบ่งใช้หรือหลักวิชาการตามที่โจทย์กำหนด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t>
        </is>
      </c>
      <c r="L41" s="186" t="n"/>
      <c r="M41" s="186" t="inlineStr">
        <is>
          <t>Solid Dosage Forms</t>
        </is>
      </c>
      <c r="N41" s="186" t="inlineStr">
        <is>
          <t>Tablet Manufacturing</t>
        </is>
      </c>
      <c r="O41" s="185" t="inlineStr">
        <is>
          <t>Product</t>
        </is>
      </c>
      <c r="P41" s="186" t="inlineStr">
        <is>
          <t>ข้อ 181 Pharma Plus เล่มม่วง (เฉลยข้อ )</t>
        </is>
      </c>
      <c r="Q41" s="185" t="inlineStr">
        <is>
          <t>แบบฝึกหัด</t>
        </is>
      </c>
      <c r="R41" s="185" t="inlineStr">
        <is>
          <t>เล่มม่วง</t>
        </is>
      </c>
      <c r="S41" s="185" t="n"/>
    </row>
    <row r="42" ht="24" customHeight="1" s="49">
      <c r="A42" s="185" t="n">
        <v>40</v>
      </c>
      <c r="B42" s="186" t="n"/>
      <c r="C42" s="186" t="inlineStr">
        <is>
          <t>ยาเม็ดคุมกำเนิด ไม่ต้องทำการทดสอบตัวข้อใด (ตามมาตรฐานของ USP)</t>
        </is>
      </c>
      <c r="D42" s="186" t="n"/>
      <c r="E42" s="186" t="inlineStr">
        <is>
          <t>Dissolution</t>
        </is>
      </c>
      <c r="F42" s="186" t="inlineStr">
        <is>
          <t>Hardness</t>
        </is>
      </c>
      <c r="G42" s="186" t="inlineStr">
        <is>
          <t>Disintegration</t>
        </is>
      </c>
      <c r="H42" s="186" t="inlineStr">
        <is>
          <t>Content of Uniformity</t>
        </is>
      </c>
      <c r="I42" s="186" t="inlineStr">
        <is>
          <t>Percent labeled amount</t>
        </is>
      </c>
      <c r="J42" s="185" t="inlineStr">
        <is>
          <t>2</t>
        </is>
      </c>
      <c r="K42" s="186" t="inlineStr">
        <is>
          <t>✅ คำตอบที่ถูกต้อง: ข้อ ข. Hardness
🎯 ทำไมข้อนี้ถึงถูก: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ไม่ตรงกับข้อบ่งใช้หรือหลักวิชาการตามที่โจทย์กำหนด
• ข้อ ค. (Disintegration): Disintegration ไม่ตรงกับข้อบ่งใช้หรือหลักวิชาการตามที่โจทย์กำหนด
• ข้อ ง. (Content of Uniformity): Content of Uniformity ไม่ตรงกับข้อบ่งใช้หรือหลักวิชาการตามที่โจทย์กำหนด
• ข้อ จ. (Percent labeled amount): Percent labeled amount ไม่ตรงกับข้อบ่งใช้หรือหลักวิชาการตามที่โจทย์กำหนด</t>
        </is>
      </c>
      <c r="L42" s="186" t="n"/>
      <c r="M42" s="186" t="inlineStr">
        <is>
          <t>Solid Dosage Forms</t>
        </is>
      </c>
      <c r="N42" s="186" t="inlineStr">
        <is>
          <t>Tablet Manufacturing</t>
        </is>
      </c>
      <c r="O42" s="185" t="inlineStr">
        <is>
          <t>Product</t>
        </is>
      </c>
      <c r="P42" s="186" t="inlineStr">
        <is>
          <t>ข้อ 182 Pharma Plus เล่มม่วง (เฉลยข้อ ข)</t>
        </is>
      </c>
      <c r="Q42" s="185" t="inlineStr">
        <is>
          <t>แบบฝึกหัด</t>
        </is>
      </c>
      <c r="R42" s="185" t="inlineStr">
        <is>
          <t>เล่มม่วง</t>
        </is>
      </c>
      <c r="S42" s="185" t="n"/>
    </row>
    <row r="43" ht="24" customHeight="1" s="49">
      <c r="A43" s="185" t="n">
        <v>41</v>
      </c>
      <c r="B43" s="186" t="n"/>
      <c r="C43" s="186" t="inlineStr">
        <is>
          <t>ข้อใดผิดเกี่ยวกับการเตรียมยาเม็ดด้วยวิธีตอกอัดโดยตรง</t>
        </is>
      </c>
      <c r="D43" s="186" t="n"/>
      <c r="E43" s="186" t="inlineStr">
        <is>
          <t>เป็นวิธีที่สะดวกรวดเร็ว</t>
        </is>
      </c>
      <c r="F43" s="186" t="inlineStr">
        <is>
          <t>ไม่ใช้น้ำและความร้อนในการตอก</t>
        </is>
      </c>
      <c r="G43" s="186" t="inlineStr">
        <is>
          <t>ยาเม็ดที่ได้มีการกระจายของสีที่สม่ำเสมอกว่าการทำแกรนูลเปียก</t>
        </is>
      </c>
      <c r="H43" s="186" t="inlineStr">
        <is>
          <t>ยาที่ตอกควรมีคุณสมบัติในการไหลและยึดเกาะกันได้ดี</t>
        </is>
      </c>
      <c r="I43" s="186" t="inlineStr">
        <is>
          <t>สารช่วยควรไหลได้ดีและตอกอัดได้</t>
        </is>
      </c>
      <c r="J43" s="185" t="inlineStr">
        <is>
          <t>3</t>
        </is>
      </c>
      <c r="K43" s="186" t="inlineStr">
        <is>
          <t>✅ คำตอบที่ถูกต้อง: ข้อ ค. ยาเม็ดที่ได้มีการกระจายของสีที่สม่ำเสมอกว่าการทำแกรนูลเปียก
🎯 ทำไมข้อนี้ถึงถูก: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ไม่ตรงกับข้อบ่งใช้หรือหลักวิชาการตามที่โจทย์กำหนด
• ข้อ ข. (ไม่ใช้น้ำและความร้อนในการตอก): ไม่ใช้น้ำและความร้อนในการตอก ไม่ตรงกับข้อบ่งใช้หรือหลักวิชาการตามที่โจทย์กำหนด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ไม่ตรงกับข้อบ่งใช้หรือหลักวิชาการตามที่โจทย์กำหนด
• ข้อ จ. (สารช่วยควรไหลได้ดีและตอกอัดได้): สารช่วยควรไหลได้ดีและตอกอัดได้ ไม่ตรงกับข้อบ่งใช้หรือหลักวิชาการตามที่โจทย์กำหนด</t>
        </is>
      </c>
      <c r="L43" s="186" t="n"/>
      <c r="M43" s="186" t="inlineStr">
        <is>
          <t>Solid Dosage Forms</t>
        </is>
      </c>
      <c r="N43" s="186" t="inlineStr">
        <is>
          <t>Tablet Manufacturing</t>
        </is>
      </c>
      <c r="O43" s="185" t="inlineStr">
        <is>
          <t>Product</t>
        </is>
      </c>
      <c r="P43" s="186" t="inlineStr">
        <is>
          <t>ข้อ 183 Pharma Plus เล่มม่วง (เฉลยข้อ ค)</t>
        </is>
      </c>
      <c r="Q43" s="185" t="inlineStr">
        <is>
          <t>แบบฝึกหัด</t>
        </is>
      </c>
      <c r="R43" s="185" t="inlineStr">
        <is>
          <t>เล่มม่วง</t>
        </is>
      </c>
      <c r="S43" s="185" t="n"/>
    </row>
    <row r="44" ht="24" customHeight="1" s="49">
      <c r="A44" s="185" t="n">
        <v>42</v>
      </c>
      <c r="B44" s="186" t="n"/>
      <c r="C44" s="186"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D44" s="186" t="n"/>
      <c r="E44" s="186" t="inlineStr">
        <is>
          <t>Cosolvency</t>
        </is>
      </c>
      <c r="F44" s="186" t="inlineStr">
        <is>
          <t>Complexation</t>
        </is>
      </c>
      <c r="G44" s="186" t="inlineStr">
        <is>
          <t>Micelle</t>
        </is>
      </c>
      <c r="H44" s="186" t="inlineStr">
        <is>
          <t>Liposome</t>
        </is>
      </c>
      <c r="I44" s="186" t="inlineStr">
        <is>
          <t>Crystallization</t>
        </is>
      </c>
      <c r="J44" s="185" t="inlineStr">
        <is>
          <t>1</t>
        </is>
      </c>
      <c r="K44" s="186" t="inlineStr">
        <is>
          <t>✅ คำตอบที่ถูกต้อง: ข้อ ก. Cosolvency
🎯 ทำไมข้อนี้ถึงถูก: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ไม่ตรงกับข้อบ่งใช้หรือหลักวิชาการตามที่โจทย์กำหนด
• ข้อ ค. (Micelle): Micelle ไม่ตรงกับข้อบ่งใช้หรือหลักวิชาการตามที่โจทย์กำหนด
• ข้อ ง. (Liposome): Liposome ไม่ตรงกับข้อบ่งใช้หรือหลักวิชาการตามที่โจทย์กำหนด
• ข้อ จ. (Crystallization): Crystallization ไม่ตรงกับข้อบ่งใช้หรือหลักวิชาการตามที่โจทย์กำหนด</t>
        </is>
      </c>
      <c r="L44" s="186" t="n"/>
      <c r="M44" s="186" t="inlineStr">
        <is>
          <t>Solid Dosage Forms</t>
        </is>
      </c>
      <c r="N44" s="186" t="inlineStr">
        <is>
          <t>Tablet Manufacturing</t>
        </is>
      </c>
      <c r="O44" s="185" t="inlineStr">
        <is>
          <t>Product</t>
        </is>
      </c>
      <c r="P44" s="186" t="inlineStr">
        <is>
          <t>ข้อ 184 Pharma Plus เล่มม่วง (เฉลยข้อ ก)</t>
        </is>
      </c>
      <c r="Q44" s="185" t="inlineStr">
        <is>
          <t>แบบฝึกหัด</t>
        </is>
      </c>
      <c r="R44" s="185" t="inlineStr">
        <is>
          <t>เล่มม่วง</t>
        </is>
      </c>
      <c r="S44" s="185" t="n"/>
    </row>
    <row r="45" ht="24" customHeight="1" s="49">
      <c r="A45" s="185" t="n">
        <v>43</v>
      </c>
      <c r="B45" s="186" t="n"/>
      <c r="C45" s="186"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D45" s="186" t="n"/>
      <c r="E45" s="186" t="inlineStr">
        <is>
          <t>Cosolvency</t>
        </is>
      </c>
      <c r="F45" s="186" t="inlineStr">
        <is>
          <t>pH adjustment</t>
        </is>
      </c>
      <c r="G45" s="186" t="inlineStr">
        <is>
          <t>Complexation</t>
        </is>
      </c>
      <c r="H45" s="186" t="inlineStr">
        <is>
          <t>Prodrug formation</t>
        </is>
      </c>
      <c r="I45" s="186" t="inlineStr">
        <is>
          <t>Micelle solubilization</t>
        </is>
      </c>
      <c r="J45" s="185" t="inlineStr">
        <is>
          <t>1</t>
        </is>
      </c>
      <c r="K45" s="186" t="inlineStr">
        <is>
          <t>✅ คำตอบที่ถูกต้อง: ข้อ ก. Cosolvency
🎯 ทำไมข้อนี้ถึงถูก: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ไม่ตรงกับข้อบ่งใช้หรือหลักวิชาการตามที่โจทย์กำหนด
• ข้อ ค. (Complexation): Complexation ไม่ตรงกับข้อบ่งใช้หรือหลักวิชาการตามที่โจทย์กำหนด
• ข้อ ง. (Prodrug formation): Prodrug formation ไม่ตรงกับข้อบ่งใช้หรือหลักวิชาการตามที่โจทย์กำหนด
• ข้อ จ. (Micelle solubilization): Micelle solubilization ไม่ตรงกับข้อบ่งใช้หรือหลักวิชาการตามที่โจทย์กำหนด</t>
        </is>
      </c>
      <c r="L45" s="186" t="n"/>
      <c r="M45" s="186" t="inlineStr">
        <is>
          <t>Solid Dosage Forms</t>
        </is>
      </c>
      <c r="N45" s="186" t="inlineStr">
        <is>
          <t>Tablet Manufacturing</t>
        </is>
      </c>
      <c r="O45" s="185" t="inlineStr">
        <is>
          <t>Product</t>
        </is>
      </c>
      <c r="P45" s="186" t="inlineStr">
        <is>
          <t>ข้อ 185 Pharma Plus เล่มม่วง (เฉลยข้อ ก)</t>
        </is>
      </c>
      <c r="Q45" s="185" t="inlineStr">
        <is>
          <t>แบบฝึกหัด</t>
        </is>
      </c>
      <c r="R45" s="185" t="inlineStr">
        <is>
          <t>เล่มม่วง</t>
        </is>
      </c>
      <c r="S45" s="185" t="n"/>
    </row>
    <row r="46" ht="24" customHeight="1" s="49">
      <c r="A46" s="185" t="n">
        <v>44</v>
      </c>
      <c r="B46" s="186" t="n"/>
      <c r="C46" s="186"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D46" s="186" t="n"/>
      <c r="E46" s="186" t="inlineStr">
        <is>
          <t>Caking</t>
        </is>
      </c>
      <c r="F46" s="186" t="inlineStr">
        <is>
          <t>Cracking</t>
        </is>
      </c>
      <c r="G46" s="186" t="inlineStr">
        <is>
          <t>Bleeding</t>
        </is>
      </c>
      <c r="H46" s="186" t="inlineStr">
        <is>
          <t>Creaming</t>
        </is>
      </c>
      <c r="I46" s="186" t="inlineStr">
        <is>
          <t>Phase inversion</t>
        </is>
      </c>
      <c r="J46" s="185" t="inlineStr">
        <is>
          <t>2</t>
        </is>
      </c>
      <c r="K46" s="186" t="inlineStr">
        <is>
          <t>✅ คำตอบที่ถูกต้อง: ข้อ ข. Cracking
🎯 ทำไมข้อนี้ถึงถูก: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ไม่ตรงกับข้อบ่งใช้หรือหลักวิชาการตามที่โจทย์กำหนด
• ข้อ ค. (Bleeding): Bleeding ไม่ตรงกับข้อบ่งใช้หรือหลักวิชาการตามที่โจทย์กำหนด
• ข้อ ง. (Creaming): Creaming ไม่ตรงกับข้อบ่งใช้หรือหลักวิชาการตามที่โจทย์กำหนด
• ข้อ จ. (Phase inversion): Phase inversion ไม่ตรงกับข้อบ่งใช้หรือหลักวิชาการตามที่โจทย์กำหนด</t>
        </is>
      </c>
      <c r="L46" s="186" t="n"/>
      <c r="M46" s="186" t="inlineStr">
        <is>
          <t>Solid Dosage Forms</t>
        </is>
      </c>
      <c r="N46" s="186" t="inlineStr">
        <is>
          <t>Tablet Manufacturing</t>
        </is>
      </c>
      <c r="O46" s="185" t="inlineStr">
        <is>
          <t>Product</t>
        </is>
      </c>
      <c r="P46" s="186" t="inlineStr">
        <is>
          <t>ข้อ 186 Pharma Plus เล่มม่วง (เฉลยข้อ ข)</t>
        </is>
      </c>
      <c r="Q46" s="185" t="inlineStr">
        <is>
          <t>แบบฝึกหัด</t>
        </is>
      </c>
      <c r="R46" s="185" t="inlineStr">
        <is>
          <t>เล่มม่วง</t>
        </is>
      </c>
      <c r="S46" s="185" t="n"/>
    </row>
    <row r="47" ht="24" customHeight="1" s="49">
      <c r="A47" s="185" t="n">
        <v>45</v>
      </c>
      <c r="B47" s="186" t="n"/>
      <c r="C47" s="186" t="inlineStr">
        <is>
          <t>มีสูตรตำรับโลชั่นพริก เกิดแยกตัว เขย่าไม่กลับคืนเกิดจากสาเหตุใดได้</t>
        </is>
      </c>
      <c r="D47" s="186" t="n"/>
      <c r="E47" s="186" t="inlineStr">
        <is>
          <t>เฟสน้ำมันมีมากไป</t>
        </is>
      </c>
      <c r="F47" s="186" t="inlineStr">
        <is>
          <t>สัดส่วนระหว่างวัดภาคน้ำและน้ำมันต่างกันมาก</t>
        </is>
      </c>
      <c r="G47" s="186" t="inlineStr">
        <is>
          <t>ไม่มี emulsifier</t>
        </is>
      </c>
      <c r="H47" s="186" t="inlineStr">
        <is>
          <t>Emulsifier ไม่เพียงพอ</t>
        </is>
      </c>
      <c r="I47" s="186" t="inlineStr">
        <is>
          <t>ความหนาแน่นเฟสน้ำกับน้ำมันมีความแตกต่างกันมาก</t>
        </is>
      </c>
      <c r="J47" s="185" t="inlineStr">
        <is>
          <t>4</t>
        </is>
      </c>
      <c r="K47" s="186" t="inlineStr">
        <is>
          <t>✅ คำตอบที่ถูกต้อง: ข้อ ง. Emulsifier ไม่เพียงพอ
🎯 ทำไมข้อนี้ถึงถูก: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ไม่ตรงกับข้อบ่งใช้หรือหลักวิชาการตามที่โจทย์กำหนด
• ข้อ ข. (สัดส่วนระหว่างวัดภาคน้ำและน้ำมันต่างกันมาก): สัดส่วนระหว่างวัดภาคน้ำและน้ำมันต่างกันมาก ไม่ตรงกับข้อบ่งใช้หรือหลักวิชาการตามที่โจทย์กำหนด
• ข้อ ค. (ไม่มี emulsifier): ไม่มี emulsifier ไม่ตรงกับข้อบ่งใช้หรือหลักวิชาการตามที่โจทย์กำหนด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ไม่ตรงกับข้อบ่งใช้หรือหลักวิชาการตามที่โจทย์กำหนด</t>
        </is>
      </c>
      <c r="L47" s="186" t="n"/>
      <c r="M47" s="186" t="inlineStr">
        <is>
          <t>Solid Dosage Forms</t>
        </is>
      </c>
      <c r="N47" s="186" t="inlineStr">
        <is>
          <t>Tablet Manufacturing</t>
        </is>
      </c>
      <c r="O47" s="185" t="inlineStr">
        <is>
          <t>Product</t>
        </is>
      </c>
      <c r="P47" s="186" t="inlineStr">
        <is>
          <t>ข้อ 187 Pharma Plus เล่มม่วง (เฉลยข้อ ง)</t>
        </is>
      </c>
      <c r="Q47" s="185" t="inlineStr">
        <is>
          <t>แบบฝึกหัด</t>
        </is>
      </c>
      <c r="R47" s="185" t="inlineStr">
        <is>
          <t>เล่มม่วง</t>
        </is>
      </c>
      <c r="S47" s="185" t="n"/>
    </row>
    <row r="48" ht="24" customHeight="1" s="49">
      <c r="A48" s="185" t="n">
        <v>46</v>
      </c>
      <c r="B48" s="186" t="n"/>
      <c r="C48" s="186" t="inlineStr">
        <is>
          <t>ถ้าจะเตรียมยาเพื่อให้ไม่ผ่านกระบวนการ metabolite ที่ตับ เราควรจะเตรียมในรูปแบบใด</t>
        </is>
      </c>
      <c r="D48" s="186" t="n"/>
      <c r="E48" s="186" t="inlineStr">
        <is>
          <t>Film coated tablets</t>
        </is>
      </c>
      <c r="F48" s="186" t="inlineStr">
        <is>
          <t>Enteric coated tablets</t>
        </is>
      </c>
      <c r="G48" s="186" t="inlineStr">
        <is>
          <t>Osmotic pump tablets</t>
        </is>
      </c>
      <c r="H48" s="186" t="inlineStr">
        <is>
          <t>Matrix tablets</t>
        </is>
      </c>
      <c r="I48" s="186" t="inlineStr">
        <is>
          <t>Rectal suppositories</t>
        </is>
      </c>
      <c r="J48" s="185" t="inlineStr">
        <is>
          <t>4</t>
        </is>
      </c>
      <c r="K48" s="186" t="inlineStr">
        <is>
          <t>✅ คำตอบที่ถูกต้อง: ข้อ ง. Matrix tablets
🎯 ทำไมข้อนี้ถึงถูก: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ไม่ตรงกับข้อบ่งใช้หรือหลักวิชาการตามที่โจทย์กำหนด
• ข้อ ข. (Enteric coated tablets): Enteric coated tablets ไม่ตรงกับข้อบ่งใช้หรือหลักวิชาการตามที่โจทย์กำหนด
• ข้อ ค. (Osmotic pump tablets): Osmotic pump tablets ไม่ตรงกับข้อบ่งใช้หรือหลักวิชาการตามที่โจทย์กำหนด
• ข้อ จ. (Rectal suppositories): Rectal suppositories ไม่ตรงกับข้อบ่งใช้หรือหลักวิชาการตามที่โจทย์กำหนด</t>
        </is>
      </c>
      <c r="L48" s="186" t="n"/>
      <c r="M48" s="186" t="inlineStr">
        <is>
          <t>Solid Dosage Forms</t>
        </is>
      </c>
      <c r="N48" s="186" t="inlineStr">
        <is>
          <t>Tablet Manufacturing</t>
        </is>
      </c>
      <c r="O48" s="185" t="inlineStr">
        <is>
          <t>Product</t>
        </is>
      </c>
      <c r="P48" s="186" t="inlineStr">
        <is>
          <t>ข้อ 188 Pharma Plus เล่มม่วง (เฉลยข้อ ง)</t>
        </is>
      </c>
      <c r="Q48" s="185" t="inlineStr">
        <is>
          <t>แบบฝึกหัด</t>
        </is>
      </c>
      <c r="R48" s="185" t="inlineStr">
        <is>
          <t>เล่มม่วง</t>
        </is>
      </c>
      <c r="S48" s="185" t="n"/>
    </row>
    <row r="49" ht="24" customHeight="1" s="49">
      <c r="A49" s="185" t="n">
        <v>47</v>
      </c>
      <c r="B49" s="186" t="n"/>
      <c r="C49" s="186" t="inlineStr">
        <is>
          <t>ระบบควบคุมการปลดปล่อยยาแบบใดสามารถหักแบ่งครึ่งเม็ดได้</t>
        </is>
      </c>
      <c r="D49" s="186" t="n"/>
      <c r="E49" s="186" t="inlineStr">
        <is>
          <t>Enteric coated</t>
        </is>
      </c>
      <c r="F49" s="186" t="inlineStr">
        <is>
          <t>Reservoir</t>
        </is>
      </c>
      <c r="G49" s="186" t="inlineStr">
        <is>
          <t>Osmotic control</t>
        </is>
      </c>
      <c r="H49" s="186" t="inlineStr">
        <is>
          <t>Matrix control</t>
        </is>
      </c>
      <c r="I49" s="186" t="inlineStr">
        <is>
          <t>Film diffuse control</t>
        </is>
      </c>
      <c r="J49" s="185" t="inlineStr">
        <is>
          <t>5</t>
        </is>
      </c>
      <c r="K49" s="186" t="inlineStr">
        <is>
          <t>✅ คำตอบที่ถูกต้อง: ข้อ จ. Film diffuse control
🎯 ทำไมข้อนี้ถึงถูก: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ไม่ตรงกับข้อบ่งใช้หรือหลักวิชาการตามที่โจทย์กำหนด
• ข้อ ข. (Reservoir): IR (Infrared) spectroscopy วิเคราะห์ functional groups จาก stretching/bending vibrations C=O ~1700 cm-1, O-H ~3200-3550 cm-1
• ข้อ ค. (Osmotic control): Osmotic control ไม่ตรงกับข้อบ่งใช้หรือหลักวิชาการตามที่โจทย์กำหนด
• ข้อ ง. (Matrix control): Matrix control ไม่ตรงกับข้อบ่งใช้หรือหลักวิชาการตามที่โจทย์กำหนด</t>
        </is>
      </c>
      <c r="L49" s="186" t="n"/>
      <c r="M49" s="186" t="inlineStr">
        <is>
          <t>Solid Dosage Forms</t>
        </is>
      </c>
      <c r="N49" s="186" t="inlineStr">
        <is>
          <t>Tablet Manufacturing</t>
        </is>
      </c>
      <c r="O49" s="185" t="inlineStr">
        <is>
          <t>Product</t>
        </is>
      </c>
      <c r="P49" s="186" t="inlineStr">
        <is>
          <t>ข้อ 189 Pharma Plus เล่มม่วง (เฉลยข้อ จ)</t>
        </is>
      </c>
      <c r="Q49" s="185" t="inlineStr">
        <is>
          <t>แบบฝึกหัด</t>
        </is>
      </c>
      <c r="R49" s="185" t="inlineStr">
        <is>
          <t>เล่มม่วง</t>
        </is>
      </c>
      <c r="S49" s="185" t="n"/>
    </row>
    <row r="50" ht="24" customHeight="1" s="49">
      <c r="A50" s="185" t="n">
        <v>48</v>
      </c>
      <c r="B50" s="186"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t>
        </is>
      </c>
      <c r="C50" s="186" t="inlineStr">
        <is>
          <t>ข้อใดต่อไปนี้ไม่ถูกต้อง</t>
        </is>
      </c>
      <c r="D50" s="186" t="n"/>
      <c r="E50" s="186" t="inlineStr">
        <is>
          <t>Titanium dioxide เป็น binder</t>
        </is>
      </c>
      <c r="F50" s="186" t="inlineStr">
        <is>
          <t>Microcrystalline cellulose เป็น filler</t>
        </is>
      </c>
      <c r="G50" s="186" t="inlineStr">
        <is>
          <t>Sodium starch glycolate เป็น superdisintegrant</t>
        </is>
      </c>
      <c r="H50" s="186" t="inlineStr">
        <is>
          <t>Magnesium stearate เป็น glidant</t>
        </is>
      </c>
      <c r="I50" s="186" t="inlineStr">
        <is>
          <t>Corn starch เป็น disintegrant</t>
        </is>
      </c>
      <c r="J50" s="185" t="inlineStr">
        <is>
          <t>5</t>
        </is>
      </c>
      <c r="K50" s="186" t="inlineStr">
        <is>
          <t>✅ คำตอบที่ถูกต้อง: ข้อ จ. Corn starch เป็น disintegrant
🎯 ทำไมข้อนี้ถึงถูก: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t>
        </is>
      </c>
      <c r="L50" s="186" t="n"/>
      <c r="M50" s="186" t="inlineStr">
        <is>
          <t>Solid Dosage Forms</t>
        </is>
      </c>
      <c r="N50" s="186" t="inlineStr">
        <is>
          <t>Powders &amp; Granules</t>
        </is>
      </c>
      <c r="O50" s="185" t="inlineStr">
        <is>
          <t>Product</t>
        </is>
      </c>
      <c r="P50" s="186" t="inlineStr">
        <is>
          <t>ข้อ 190 Pharma Plus เล่มม่วง (เฉลยข้อ จ)</t>
        </is>
      </c>
      <c r="Q50" s="185" t="inlineStr">
        <is>
          <t>แบบฝึกหัด</t>
        </is>
      </c>
      <c r="R50" s="185" t="inlineStr">
        <is>
          <t>เล่มม่วง</t>
        </is>
      </c>
      <c r="S50" s="185" t="n"/>
    </row>
    <row r="51" ht="24" customHeight="1" s="49">
      <c r="A51" s="185" t="n">
        <v>49</v>
      </c>
      <c r="B51" s="186" t="inlineStr">
        <is>
          <t>ยาทาสิว Benzoyl peroxide gel 5% มีส่วนประกอบดังนี้ Carbomer 940, Hydroxypropylmethylcellulose, Tween 20, Ethanol, Glycerin, Triethanolamine, Triclosan, Purified water</t>
        </is>
      </c>
      <c r="C51" s="186" t="inlineStr">
        <is>
          <t>ข้อใดต่อไปนี้ถูกต้อง</t>
        </is>
      </c>
      <c r="D51" s="186" t="n"/>
      <c r="E51" s="186" t="inlineStr">
        <is>
          <t>มีสารก่อเจล 2 ชนิด</t>
        </is>
      </c>
      <c r="F51" s="186" t="inlineStr">
        <is>
          <t>Carbopol ละลายในน้ำเดือด แล้วเติมน้ำเย็นละลายทันที</t>
        </is>
      </c>
      <c r="G51" s="186" t="inlineStr">
        <is>
          <t>Triclosan ช่วยให้เจลแข็งตัวจากการปรับ pH</t>
        </is>
      </c>
      <c r="H51" s="186" t="inlineStr">
        <is>
          <t>Triethanolamine เป็น preservative ของตำรับ</t>
        </is>
      </c>
      <c r="I51" s="186" t="inlineStr">
        <is>
          <t>Carbopol ละลายได้ดีใน alcohol</t>
        </is>
      </c>
      <c r="J51" s="185" t="inlineStr">
        <is>
          <t>4</t>
        </is>
      </c>
      <c r="K51" s="186" t="inlineStr">
        <is>
          <t>✅ คำตอบที่ถูกต้อง: ข้อ ง. Triethanolamine เป็น preservative ของตำรับ
🎯 ทำไมข้อนี้ถึงถูก: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ไม่ตรงกับข้อบ่งใช้หรือหลักวิชาการตามที่โจทย์กำหนด
• ข้อ ข. (Carbopol ละลายในน้ำเดือด แล้วเติมน้ำเย็นละลายทันที): Carbopol ละลายในน้ำเดือด แล้วเติมน้ำเย็นละลายทันที ไม่ตรงกับข้อบ่งใช้หรือหลักวิชาการตามที่โจทย์กำหนด
• ข้อ ค. (Triclosan ช่วยให้เจลแข็งตัวจากการปรับ pH): Triclosan ช่วยให้เจลแข็งตัวจากการปรับ pH ไม่ตรงกับข้อบ่งใช้หรือหลักวิชาการตามที่โจทย์กำหนด
• ข้อ จ. (Carbopol ละลายได้ดีใน alcohol): Carbopol ละลายได้ดีใน alcohol ไม่ตรงกับข้อบ่งใช้หรือหลักวิชาการตามที่โจทย์กำหนด</t>
        </is>
      </c>
      <c r="L51" s="186" t="n"/>
      <c r="M51" s="186" t="inlineStr">
        <is>
          <t>Solid Dosage Forms</t>
        </is>
      </c>
      <c r="N51" s="186" t="inlineStr">
        <is>
          <t>Tablet Manufacturing</t>
        </is>
      </c>
      <c r="O51" s="185" t="inlineStr">
        <is>
          <t>Product</t>
        </is>
      </c>
      <c r="P51" s="186" t="inlineStr">
        <is>
          <t>ข้อ 191 Pharma Plus เล่มม่วง (เฉลยข้อ ง)</t>
        </is>
      </c>
      <c r="Q51" s="185" t="inlineStr">
        <is>
          <t>แบบฝึกหัด</t>
        </is>
      </c>
      <c r="R51" s="185" t="inlineStr">
        <is>
          <t>เล่มม่วง</t>
        </is>
      </c>
      <c r="S51" s="185" t="n"/>
    </row>
    <row r="52" ht="24" customHeight="1" s="49">
      <c r="A52" s="185" t="n">
        <v>50</v>
      </c>
      <c r="B52" s="186" t="inlineStr">
        <is>
          <t>โจทย์ให้สูตรตำรับของ tetracycline capsule มา ได้แก่ lactose, magnesium stearate ... (โจทย์ไม่ครบ) ตำรับ tetracycline capsule</t>
        </is>
      </c>
      <c r="C52" s="186" t="inlineStr">
        <is>
          <t>ข้อใดถูกต้อง</t>
        </is>
      </c>
      <c r="D52" s="186" t="n"/>
      <c r="E52" s="186" t="inlineStr">
        <is>
          <t>เหมาะจะเตรียมเป็น soft gelatin capsule</t>
        </is>
      </c>
      <c r="F52" s="186" t="inlineStr">
        <is>
          <t>Capsule เบอร์ 000 เล็กสุด เบอร์ 5 ใหญ่สุด</t>
        </is>
      </c>
      <c r="G52" s="186" t="inlineStr">
        <is>
          <t>Lactose เพิ่มความหวาน</t>
        </is>
      </c>
      <c r="H52" s="186" t="inlineStr">
        <is>
          <t>Magnesium stearate เพิ่มการแตกตัว</t>
        </is>
      </c>
      <c r="I52" s="186" t="inlineStr">
        <is>
          <t>Silicon dioxide เพิ่มการไหล</t>
        </is>
      </c>
      <c r="J52" s="185" t="inlineStr">
        <is>
          <t>1</t>
        </is>
      </c>
      <c r="K52" s="186" t="inlineStr">
        <is>
          <t>✅ คำตอบที่ถูกต้อง: ข้อ ก. เหมาะจะเตรียมเป็น soft gelatin capsule
🎯 ทำไมข้อนี้ถึงถูก: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ไม่ตรงกับข้อบ่งใช้หรือหลักวิชาการตามที่โจทย์กำหนด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ไม่ตรงกับข้อบ่งใช้หรือหลักวิชาการตามที่โจทย์กำหนด</t>
        </is>
      </c>
      <c r="L52" s="186" t="n"/>
      <c r="M52" s="186" t="inlineStr">
        <is>
          <t>Solid Dosage Forms</t>
        </is>
      </c>
      <c r="N52" s="186" t="inlineStr">
        <is>
          <t>Hard &amp; Soft Gelatin Capsules</t>
        </is>
      </c>
      <c r="O52" s="185" t="inlineStr">
        <is>
          <t>Product</t>
        </is>
      </c>
      <c r="P52" s="186" t="inlineStr">
        <is>
          <t>ข้อ 192 Pharma Plus เล่มม่วง (เฉลยข้อ ก)</t>
        </is>
      </c>
      <c r="Q52" s="185" t="inlineStr">
        <is>
          <t>แบบฝึกหัด</t>
        </is>
      </c>
      <c r="R52" s="185" t="inlineStr">
        <is>
          <t>เล่มม่วง</t>
        </is>
      </c>
      <c r="S52" s="185" t="n"/>
    </row>
    <row r="53" ht="24" customHeight="1" s="49">
      <c r="A53" s="185" t="n">
        <v>51</v>
      </c>
      <c r="B53" s="186" t="inlineStr">
        <is>
          <t>Paracetamol ในรูปแบบ sustained release ชั้นที่เป็น matrix tablets จะต้องมีสารช่วยตัวใดที่จะสามารถทำให้เม็ดยาปลดปล่อยตามที่ต้องการ</t>
        </is>
      </c>
      <c r="C53" s="186" t="inlineStr">
        <is>
          <t>ข้อใดต่อไปนี้ถูกต้อง</t>
        </is>
      </c>
      <c r="D53" s="186" t="n"/>
      <c r="E53" s="186" t="inlineStr">
        <is>
          <t>Hydroxypropyl methyl cellulose</t>
        </is>
      </c>
      <c r="F53" s="186" t="inlineStr">
        <is>
          <t>Magnesium stearate</t>
        </is>
      </c>
      <c r="G53" s="186" t="inlineStr">
        <is>
          <t>Microcrystalline cellulose</t>
        </is>
      </c>
      <c r="H53" s="186" t="inlineStr">
        <is>
          <t>Colloidal silica</t>
        </is>
      </c>
      <c r="I53" s="186" t="inlineStr">
        <is>
          <t>Pre-gelatinized starch</t>
        </is>
      </c>
      <c r="J53" s="185" t="inlineStr">
        <is>
          <t>5</t>
        </is>
      </c>
      <c r="K53" s="186" t="inlineStr">
        <is>
          <t>✅ คำตอบที่ถูกต้อง: ข้อ จ. Pre-gelatinized starch
🎯 ทำไมข้อนี้ถึงถูก: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ไม่ตรงกับข้อบ่งใช้หรือหลักวิชาการตามที่โจทย์กำหนด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ไม่ตรงกับข้อบ่งใช้หรือหลักวิชาการตามที่โจทย์กำหนด</t>
        </is>
      </c>
      <c r="L53" s="186" t="n"/>
      <c r="M53" s="186" t="inlineStr">
        <is>
          <t>Solid Dosage Forms</t>
        </is>
      </c>
      <c r="N53" s="186" t="inlineStr">
        <is>
          <t>Tablet Manufacturing</t>
        </is>
      </c>
      <c r="O53" s="185" t="inlineStr">
        <is>
          <t>Product</t>
        </is>
      </c>
      <c r="P53" s="186" t="inlineStr">
        <is>
          <t>ข้อ 193 Pharma Plus เล่มม่วง (เฉลยข้อ จ)</t>
        </is>
      </c>
      <c r="Q53" s="185" t="inlineStr">
        <is>
          <t>แบบฝึกหัด</t>
        </is>
      </c>
      <c r="R53" s="185" t="inlineStr">
        <is>
          <t>เล่มม่วง</t>
        </is>
      </c>
      <c r="S53" s="185" t="n"/>
    </row>
    <row r="54" ht="24" customHeight="1" s="49">
      <c r="A54" s="185" t="n">
        <v>52</v>
      </c>
      <c r="B54" s="186" t="inlineStr">
        <is>
          <t>ในการพิสูจน์ Bioequivalence ระหว่างยา 2 ตัว จะต้องคำนึงถึง parameter ใดบ้าง</t>
        </is>
      </c>
      <c r="C54" s="186" t="inlineStr">
        <is>
          <t>ข้อใดต่อไปนี้ถูกต้อง</t>
        </is>
      </c>
      <c r="D54" s="186" t="n"/>
      <c r="E54" s="186" t="inlineStr">
        <is>
          <t>AUC0-inf และ Tmax</t>
        </is>
      </c>
      <c r="F54" s="186" t="inlineStr">
        <is>
          <t>AUC0-inf และ Cmax</t>
        </is>
      </c>
      <c r="G54" s="186" t="inlineStr">
        <is>
          <t>AUC0-inf และ Elimination half life</t>
        </is>
      </c>
      <c r="H54" s="186" t="inlineStr">
        <is>
          <t>Cmax และ Elimination half life</t>
        </is>
      </c>
      <c r="I54" s="186" t="inlineStr">
        <is>
          <t>Tmax และ Elimination half life</t>
        </is>
      </c>
      <c r="J54" s="185" t="inlineStr">
        <is>
          <t>5</t>
        </is>
      </c>
      <c r="K54" s="186" t="inlineStr">
        <is>
          <t>✅ คำตอบที่ถูกต้อง: ข้อ จ. Tmax และ Elimination half life
🎯 ทำไมข้อนี้ถึงถูก: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t>
        </is>
      </c>
      <c r="L54" s="186" t="n"/>
      <c r="M54" s="186" t="inlineStr">
        <is>
          <t>Solid Dosage Forms</t>
        </is>
      </c>
      <c r="N54" s="186" t="inlineStr">
        <is>
          <t>Tablet Manufacturing</t>
        </is>
      </c>
      <c r="O54" s="185" t="inlineStr">
        <is>
          <t>Product</t>
        </is>
      </c>
      <c r="P54" s="186" t="inlineStr">
        <is>
          <t>ข้อ 194 Pharma Plus เล่มม่วง (เฉลยข้อ จ)</t>
        </is>
      </c>
      <c r="Q54" s="185" t="inlineStr">
        <is>
          <t>แบบฝึกหัด</t>
        </is>
      </c>
      <c r="R54" s="185" t="inlineStr">
        <is>
          <t>เล่มม่วง</t>
        </is>
      </c>
      <c r="S54" s="185" t="n"/>
    </row>
    <row r="55" ht="24" customHeight="1" s="49">
      <c r="A55" s="185" t="n">
        <v>53</v>
      </c>
      <c r="B55" s="186" t="n"/>
      <c r="C55" s="186"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D55" s="186" t="n"/>
      <c r="E55" s="186" t="inlineStr">
        <is>
          <t>Direct compression</t>
        </is>
      </c>
      <c r="F55" s="186" t="inlineStr">
        <is>
          <t>Extrusion and spheronization</t>
        </is>
      </c>
      <c r="G55" s="186" t="inlineStr">
        <is>
          <t>Rolling compaction</t>
        </is>
      </c>
      <c r="H55" s="186" t="inlineStr">
        <is>
          <t>Slugging</t>
        </is>
      </c>
      <c r="I55" s="186" t="inlineStr">
        <is>
          <t>Wet granulation</t>
        </is>
      </c>
      <c r="J55" s="185" t="inlineStr">
        <is>
          <t>5</t>
        </is>
      </c>
      <c r="K55" s="186" t="inlineStr">
        <is>
          <t>✅ คำตอบที่ถูกต้อง: ข้อ จ. Wet granulation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t>
        </is>
      </c>
      <c r="L55" s="186" t="n"/>
      <c r="M55" s="186" t="inlineStr">
        <is>
          <t>Solid Dosage Forms</t>
        </is>
      </c>
      <c r="N55" s="186" t="inlineStr">
        <is>
          <t>Tablet Manufacturing</t>
        </is>
      </c>
      <c r="O55" s="185" t="inlineStr">
        <is>
          <t>Product</t>
        </is>
      </c>
      <c r="P55" s="186" t="inlineStr">
        <is>
          <t>แบบฝึกหัด PLE-CC 1 ข้อ 6</t>
        </is>
      </c>
      <c r="Q55" s="185" t="inlineStr">
        <is>
          <t>แบบฝึกหัด</t>
        </is>
      </c>
      <c r="R55" s="185" t="inlineStr">
        <is>
          <t>เล่มม่วง</t>
        </is>
      </c>
      <c r="S55" s="185" t="n"/>
    </row>
    <row r="56" ht="24" customHeight="1" s="49">
      <c r="A56" s="185" t="n">
        <v>54</v>
      </c>
      <c r="B56" s="186" t="n"/>
      <c r="C56" s="186" t="inlineStr">
        <is>
          <t>ข้อใดคือเหตุผลสำคัญที่สุดในการเลือกผลิตยา Ramipril ในรูปแบบแคปซูลเจลาตินแข็งแทนรูปแบบยาเม็ดทั่วไป</t>
        </is>
      </c>
      <c r="D56" s="186" t="n"/>
      <c r="E56" s="186" t="inlineStr">
        <is>
          <t>ป้องกันแสง</t>
        </is>
      </c>
      <c r="F56" s="186" t="inlineStr">
        <is>
          <t>ป้องกันความชื้น</t>
        </is>
      </c>
      <c r="G56" s="186" t="inlineStr">
        <is>
          <t>ลดความแปรปรวนของอัตราการละลาย</t>
        </is>
      </c>
      <c r="H56" s="186" t="inlineStr">
        <is>
          <t>แก้ปัญหาผงยาตอกอัดไม่ดี</t>
        </is>
      </c>
      <c r="I56" s="186" t="inlineStr">
        <is>
          <t>เพิ่มการออกฤทธิ์เนิ่นโดยไม่ต้องเคลือบ</t>
        </is>
      </c>
      <c r="J56" s="185" t="inlineStr">
        <is>
          <t>2</t>
        </is>
      </c>
      <c r="K56" s="186" t="inlineStr">
        <is>
          <t>✅ คำตอบที่ถูกต้อง: ข้อ ข. ป้องกันความชื้น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t>
        </is>
      </c>
      <c r="L56" s="186" t="n"/>
      <c r="M56" s="186" t="inlineStr">
        <is>
          <t>Solid Dosage Forms</t>
        </is>
      </c>
      <c r="N56" s="186" t="inlineStr">
        <is>
          <t>Hard &amp; Soft Gelatin Capsules</t>
        </is>
      </c>
      <c r="O56" s="185" t="inlineStr">
        <is>
          <t>Product</t>
        </is>
      </c>
      <c r="P56" s="186" t="inlineStr">
        <is>
          <t>แบบฝึกหัด PLE-CC 1 ข้อ 19</t>
        </is>
      </c>
      <c r="Q56" s="185" t="inlineStr">
        <is>
          <t>แบบฝึกหัด</t>
        </is>
      </c>
      <c r="R56" s="185" t="inlineStr">
        <is>
          <t>เล่มม่วง</t>
        </is>
      </c>
      <c r="S56" s="185" t="n"/>
    </row>
    <row r="57" ht="24" customHeight="1" s="49">
      <c r="A57" s="185" t="n">
        <v>55</v>
      </c>
      <c r="B57" s="186"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t>
        </is>
      </c>
      <c r="C57" s="186" t="inlineStr">
        <is>
          <t>ข้อใดสรุปผลการทดสอบ Stage S2 ได้ถูกต้องตามเกณฑ์ USP</t>
        </is>
      </c>
      <c r="D57" s="186" t="n"/>
      <c r="E57" s="186" t="inlineStr">
        <is>
          <t>ทุก lot ผ่านเกณฑ์ทั้งหมด</t>
        </is>
      </c>
      <c r="F57" s="186" t="inlineStr">
        <is>
          <t>ผ่านเฉพาะ lot 1</t>
        </is>
      </c>
      <c r="G57" s="186" t="inlineStr">
        <is>
          <t>ผ่านเฉพาะ lot 3</t>
        </is>
      </c>
      <c r="H57" s="186" t="inlineStr">
        <is>
          <t>ผ่านเฉพาะ lot 1 และ lot 3</t>
        </is>
      </c>
      <c r="I57" s="186" t="inlineStr">
        <is>
          <t>ไม่มี lot ใดผ่านเกณฑ์</t>
        </is>
      </c>
      <c r="J57" s="185" t="inlineStr">
        <is>
          <t>3</t>
        </is>
      </c>
      <c r="K57" s="186" t="inlineStr">
        <is>
          <t>✅ คำตอบที่ถูกต้อง: ข้อ ค. ผ่านเฉพาะ lot 3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t>
        </is>
      </c>
      <c r="L57" s="186" t="n"/>
      <c r="M57" s="186" t="inlineStr">
        <is>
          <t>Solid Dosage Forms</t>
        </is>
      </c>
      <c r="N57" s="186" t="inlineStr">
        <is>
          <t>Tablet Manufacturing</t>
        </is>
      </c>
      <c r="O57" s="185" t="inlineStr">
        <is>
          <t>Product</t>
        </is>
      </c>
      <c r="P57" s="186" t="inlineStr">
        <is>
          <t>แบบฝึกหัด PLE-CC 1 ข้อ 22</t>
        </is>
      </c>
      <c r="Q57" s="185" t="inlineStr">
        <is>
          <t>แบบฝึกหัด</t>
        </is>
      </c>
      <c r="R57" s="185" t="inlineStr">
        <is>
          <t>เล่มม่วง</t>
        </is>
      </c>
      <c r="S57" s="185" t="n"/>
    </row>
    <row r="58" ht="24" customHeight="1" s="49">
      <c r="A58" s="185" t="n">
        <v>56</v>
      </c>
      <c r="B58" s="186" t="n"/>
      <c r="C58" s="186" t="inlineStr">
        <is>
          <t>สารในข้อใดไม่ใช่สารช่วยที่ใช้ในกระบวนการเคลือบน้ำตาลของยาเม็ด (Sugar-coated tablet)</t>
        </is>
      </c>
      <c r="D58" s="186" t="n"/>
      <c r="E58" s="186" t="inlineStr">
        <is>
          <t>Calcium carbonate</t>
        </is>
      </c>
      <c r="F58" s="186" t="inlineStr">
        <is>
          <t>Beeswax / Carnauba wax</t>
        </is>
      </c>
      <c r="G58" s="186" t="inlineStr">
        <is>
          <t>Gelatin</t>
        </is>
      </c>
      <c r="H58" s="186" t="inlineStr">
        <is>
          <t>Colloidal silicon dioxide (CSD)</t>
        </is>
      </c>
      <c r="I58" s="186" t="inlineStr">
        <is>
          <t>Acrylate polymer (Eudragit)</t>
        </is>
      </c>
      <c r="J58" s="185" t="inlineStr">
        <is>
          <t>5</t>
        </is>
      </c>
      <c r="K58" s="186" t="inlineStr">
        <is>
          <t>✅ คำตอบที่ถูกต้อง: ข้อ จ. Acrylate polymer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t>
        </is>
      </c>
      <c r="L58" s="186" t="n"/>
      <c r="M58" s="186" t="inlineStr">
        <is>
          <t>Solid Dosage Forms</t>
        </is>
      </c>
      <c r="N58" s="186" t="inlineStr">
        <is>
          <t>Tablet Coating</t>
        </is>
      </c>
      <c r="O58" s="185" t="inlineStr">
        <is>
          <t>Product</t>
        </is>
      </c>
      <c r="P58" s="186" t="inlineStr">
        <is>
          <t>แบบฝึกหัด PLE-CC 1 ข้อ 89</t>
        </is>
      </c>
      <c r="Q58" s="185" t="inlineStr">
        <is>
          <t>แบบฝึกหัด</t>
        </is>
      </c>
      <c r="R58" s="185" t="inlineStr">
        <is>
          <t>เล่มม่วง</t>
        </is>
      </c>
      <c r="S58" s="185" t="n"/>
    </row>
    <row r="59" ht="24" customHeight="1" s="49">
      <c r="A59" s="185" t="n">
        <v>57</v>
      </c>
      <c r="B59" s="186" t="n"/>
      <c r="C59" s="186"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D59" s="186" t="n"/>
      <c r="E59" s="186" t="inlineStr">
        <is>
          <t>Uniformity of dosage units</t>
        </is>
      </c>
      <c r="F59" s="186" t="inlineStr">
        <is>
          <t>Weight gain</t>
        </is>
      </c>
      <c r="G59" s="186" t="inlineStr">
        <is>
          <t>Hardness</t>
        </is>
      </c>
      <c r="H59" s="186" t="inlineStr">
        <is>
          <t>Dissolution test</t>
        </is>
      </c>
      <c r="I59" s="186" t="inlineStr">
        <is>
          <t>Disintegration test</t>
        </is>
      </c>
      <c r="J59" s="185" t="inlineStr">
        <is>
          <t>2</t>
        </is>
      </c>
      <c r="K59" s="186" t="inlineStr">
        <is>
          <t>✅ คำตอบที่ถูกต้อง: ข้อ ข. Weight gain (การเพิ่มขึ้นของน้ำหนักเม็ดยา)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t>
        </is>
      </c>
      <c r="L59" s="186" t="n"/>
      <c r="M59" s="186" t="inlineStr">
        <is>
          <t>Solid Dosage Forms</t>
        </is>
      </c>
      <c r="N59" s="186" t="inlineStr">
        <is>
          <t>Tablet Coating</t>
        </is>
      </c>
      <c r="O59" s="185" t="inlineStr">
        <is>
          <t>Product</t>
        </is>
      </c>
      <c r="P59" s="186" t="inlineStr">
        <is>
          <t>แบบฝึกหัด PLE-CC 1 ข้อ 90</t>
        </is>
      </c>
      <c r="Q59" s="185" t="inlineStr">
        <is>
          <t>แบบฝึกหัด</t>
        </is>
      </c>
      <c r="R59" s="185" t="inlineStr">
        <is>
          <t>เล่มม่วง</t>
        </is>
      </c>
      <c r="S59" s="185" t="n"/>
    </row>
    <row r="60" ht="24" customHeight="1" s="49">
      <c r="A60" s="185" t="n">
        <v>58</v>
      </c>
      <c r="B60" s="186" t="n"/>
      <c r="C60" s="186" t="inlineStr">
        <is>
          <t>ข้อใดกล่าวไม่ถูกต้องเกี่ยวกับยาเม็ดเคลือบน้ำตาล (Sugar-coated tablets)</t>
        </is>
      </c>
      <c r="D60" s="186" t="n"/>
      <c r="E60" s="186" t="inlineStr">
        <is>
          <t>จัดเป็นยาเม็ดในรูปแบบปลดปล่อยทันที (Immediate release)</t>
        </is>
      </c>
      <c r="F60" s="186" t="inlineStr">
        <is>
          <t>หากผู้ป่วยมือเปียกสัมผัสเม็ดยา จะทำให้ชั้นนอกของเม็ดเคลือบละลายเหนียวทันที</t>
        </is>
      </c>
      <c r="G60" s="186" t="inlineStr">
        <is>
          <t>ผู้ป่วยที่เป็นโรคเบาหวานสามารถรับประทานยาเม็ดเคลือบน้ำตาลได้ตามปกติ</t>
        </is>
      </c>
      <c r="H60" s="186" t="inlineStr">
        <is>
          <t>มีส่วนประกอบของ sucrose และ polyols ในน้ำเชื่อมเคลือบ</t>
        </is>
      </c>
      <c r="I60" s="186" t="inlineStr">
        <is>
          <t>เหมาะสำหรับสูตรตำรับตัวยาสำคัญที่ไวต่อความชื้นและน้ำอย่างยิ่ง</t>
        </is>
      </c>
      <c r="J60" s="185" t="inlineStr">
        <is>
          <t>5</t>
        </is>
      </c>
      <c r="K60" s="186" t="inlineStr">
        <is>
          <t>✅ คำตอบที่ถูกต้อง: ข้อ จ. ยาเม็ดเคลือบน้ำตาล เหมาะกับสูตรยาที่ไวต่อความชื้นและแสง (ข้อความนี้ไม่ถูกต้อง)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t>
        </is>
      </c>
      <c r="L60" s="186" t="n"/>
      <c r="M60" s="186" t="inlineStr">
        <is>
          <t>Solid Dosage Forms</t>
        </is>
      </c>
      <c r="N60" s="186" t="inlineStr">
        <is>
          <t>Tablet Coating</t>
        </is>
      </c>
      <c r="O60" s="185" t="inlineStr">
        <is>
          <t>Product</t>
        </is>
      </c>
      <c r="P60" s="186" t="inlineStr">
        <is>
          <t>แบบฝึกหัด PLE-CC 1 ข้อ 91</t>
        </is>
      </c>
      <c r="Q60" s="185" t="inlineStr">
        <is>
          <t>แบบฝึกหัด</t>
        </is>
      </c>
      <c r="R60" s="185" t="inlineStr">
        <is>
          <t>เล่มม่วง</t>
        </is>
      </c>
      <c r="S60" s="185" t="n"/>
    </row>
    <row r="61" ht="24" customHeight="1" s="49">
      <c r="A61" s="185" t="n">
        <v>59</v>
      </c>
      <c r="B61" s="186" t="n"/>
      <c r="C61" s="186"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D61" s="186" t="n"/>
      <c r="E61" s="186" t="inlineStr">
        <is>
          <t>Sterile vehicle / Solvent</t>
        </is>
      </c>
      <c r="F61" s="186" t="inlineStr">
        <is>
          <t>Propellant (สารขับดัน)</t>
        </is>
      </c>
      <c r="G61" s="186" t="inlineStr">
        <is>
          <t>Tonicity adjusting agent</t>
        </is>
      </c>
      <c r="H61" s="186" t="inlineStr">
        <is>
          <t>Antimicrobial preservative</t>
        </is>
      </c>
      <c r="I61" s="186" t="inlineStr">
        <is>
          <t>Solubilizer</t>
        </is>
      </c>
      <c r="J61" s="185" t="inlineStr">
        <is>
          <t>2</t>
        </is>
      </c>
      <c r="K61" s="186" t="inlineStr">
        <is>
          <t>✅ คำตอบที่ถูกต้อง: ข้อ ข. Propellant (สารขับดัน)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t>
        </is>
      </c>
      <c r="L61" s="186" t="n"/>
      <c r="M61" s="186" t="inlineStr">
        <is>
          <t>Solid Dosage Forms</t>
        </is>
      </c>
      <c r="N61" s="186" t="inlineStr">
        <is>
          <t>Tablet Manufacturing</t>
        </is>
      </c>
      <c r="O61" s="185" t="inlineStr">
        <is>
          <t>Product</t>
        </is>
      </c>
      <c r="P61" s="186" t="inlineStr">
        <is>
          <t>แบบฝึกหัด PLE-CC 1 ข้อ 101</t>
        </is>
      </c>
      <c r="Q61" s="185" t="inlineStr">
        <is>
          <t>แบบฝึกหัด</t>
        </is>
      </c>
      <c r="R61" s="185" t="inlineStr">
        <is>
          <t>เล่มม่วง</t>
        </is>
      </c>
      <c r="S61" s="185" t="n"/>
    </row>
    <row r="62" ht="24" customHeight="1" s="49">
      <c r="A62" s="185" t="n">
        <v>60</v>
      </c>
      <c r="B62" s="186" t="n"/>
      <c r="C62" s="186"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D62" s="186" t="n"/>
      <c r="E62" s="186" t="inlineStr">
        <is>
          <t>Effervescent tablet</t>
        </is>
      </c>
      <c r="F62" s="186" t="inlineStr">
        <is>
          <t>Enteric coated tablet</t>
        </is>
      </c>
      <c r="G62" s="186" t="inlineStr">
        <is>
          <t>Plain uncoated tablet</t>
        </is>
      </c>
      <c r="H62" s="186" t="inlineStr">
        <is>
          <t>Film coated tablet</t>
        </is>
      </c>
      <c r="I62" s="186" t="inlineStr">
        <is>
          <t>Compaction coated tablet</t>
        </is>
      </c>
      <c r="J62" s="185" t="inlineStr">
        <is>
          <t>4</t>
        </is>
      </c>
      <c r="K62" s="186" t="inlineStr">
        <is>
          <t>✅ คำตอบที่ถูกต้อง: ข้อ ง. Film coated tablet (ยาเม็ดเคลือบฟิล์ม)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t>
        </is>
      </c>
      <c r="L62" s="186" t="n"/>
      <c r="M62" s="186" t="inlineStr">
        <is>
          <t>Solid Dosage Forms</t>
        </is>
      </c>
      <c r="N62" s="186" t="inlineStr">
        <is>
          <t>Tablet Coating</t>
        </is>
      </c>
      <c r="O62" s="185" t="inlineStr">
        <is>
          <t>Product</t>
        </is>
      </c>
      <c r="P62" s="186" t="inlineStr">
        <is>
          <t>แบบฝึกหัด PLE-CC 1 ข้อ 113</t>
        </is>
      </c>
      <c r="Q62" s="185" t="inlineStr">
        <is>
          <t>แบบฝึกหัด</t>
        </is>
      </c>
      <c r="R62" s="185" t="inlineStr">
        <is>
          <t>เล่มม่วง</t>
        </is>
      </c>
      <c r="S62" s="185" t="n"/>
    </row>
    <row r="63" ht="24" customHeight="1" s="49">
      <c r="A63" s="185" t="n">
        <v>61</v>
      </c>
      <c r="B63" s="186" t="n"/>
      <c r="C63" s="186"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D63" s="186" t="n"/>
      <c r="E63" s="186" t="inlineStr">
        <is>
          <t>Microcrystalline cellulose</t>
        </is>
      </c>
      <c r="F63" s="186" t="inlineStr">
        <is>
          <t>Lactose</t>
        </is>
      </c>
      <c r="G63" s="186" t="inlineStr">
        <is>
          <t>Croscarmellose sodium</t>
        </is>
      </c>
      <c r="H63" s="186" t="inlineStr">
        <is>
          <t>Magnesium stearate</t>
        </is>
      </c>
      <c r="I63" s="186" t="inlineStr">
        <is>
          <t>Triacetin (Plasticizer)</t>
        </is>
      </c>
      <c r="J63" s="185" t="inlineStr">
        <is>
          <t>5</t>
        </is>
      </c>
      <c r="K63" s="186" t="inlineStr">
        <is>
          <t>✅ คำตอบที่ถูกต้อง: ข้อ จ. Triacetin (สารช่วยเพิ่มความยืดหยุ่นของฟิล์ม)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t>
        </is>
      </c>
      <c r="L63" s="186" t="n"/>
      <c r="M63" s="186" t="inlineStr">
        <is>
          <t>Solid Dosage Forms</t>
        </is>
      </c>
      <c r="N63" s="186" t="inlineStr">
        <is>
          <t>Tablet Coating</t>
        </is>
      </c>
      <c r="O63" s="185" t="inlineStr">
        <is>
          <t>Product</t>
        </is>
      </c>
      <c r="P63" s="186" t="inlineStr">
        <is>
          <t>แบบฝึกหัด PLE-CC 1 ข้อ 114</t>
        </is>
      </c>
      <c r="Q63" s="185" t="inlineStr">
        <is>
          <t>แบบฝึกหัด</t>
        </is>
      </c>
      <c r="R63" s="185" t="inlineStr">
        <is>
          <t>เล่มม่วง</t>
        </is>
      </c>
      <c r="S63" s="185" t="n"/>
    </row>
    <row r="64" ht="24" customHeight="1" s="49">
      <c r="A64" s="185" t="n">
        <v>62</v>
      </c>
      <c r="B64" s="186" t="n"/>
      <c r="C64" s="186"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D64" s="186" t="n"/>
      <c r="E64" s="186" t="inlineStr">
        <is>
          <t>Monotropic polymorphs (Stable form)</t>
        </is>
      </c>
      <c r="F64" s="186" t="inlineStr">
        <is>
          <t>Enantiotropic polymorphs</t>
        </is>
      </c>
      <c r="G64" s="186" t="inlineStr">
        <is>
          <t>Amorphous anhydrates</t>
        </is>
      </c>
      <c r="H64" s="186" t="inlineStr">
        <is>
          <t>Crystalline hydrates</t>
        </is>
      </c>
      <c r="I64" s="186" t="inlineStr">
        <is>
          <t>Mixed solvates</t>
        </is>
      </c>
      <c r="J64" s="185" t="inlineStr">
        <is>
          <t>1</t>
        </is>
      </c>
      <c r="K64" s="186" t="inlineStr">
        <is>
          <t>✅ คำตอบที่ถูกต้อง: ข้อ ก. Monotropic polymorphs (ในรูป Stable polymorph)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t>
        </is>
      </c>
      <c r="L64" s="186" t="n"/>
      <c r="M64" s="186" t="inlineStr">
        <is>
          <t>Solid Dosage Forms</t>
        </is>
      </c>
      <c r="N64" s="186" t="inlineStr">
        <is>
          <t>Tablet Manufacturing</t>
        </is>
      </c>
      <c r="O64" s="185" t="inlineStr">
        <is>
          <t>Product</t>
        </is>
      </c>
      <c r="P64" s="186" t="inlineStr">
        <is>
          <t>แบบฝึกหัด PLE-CC 1 ข้อ 115</t>
        </is>
      </c>
      <c r="Q64" s="185" t="inlineStr">
        <is>
          <t>แบบฝึกหัด</t>
        </is>
      </c>
      <c r="R64" s="185" t="inlineStr">
        <is>
          <t>เล่มม่วง</t>
        </is>
      </c>
      <c r="S64" s="185" t="n"/>
    </row>
    <row r="65" ht="24" customHeight="1" s="49">
      <c r="A65" s="185" t="n">
        <v>63</v>
      </c>
      <c r="B65" s="186" t="n"/>
      <c r="C65" s="186"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D65" s="186" t="n"/>
      <c r="E65" s="186" t="inlineStr">
        <is>
          <t>Mupirocin 2% ointment ทาวันละ 2-3 ครั้ง</t>
        </is>
      </c>
      <c r="F65" s="186" t="inlineStr">
        <is>
          <t>Moisturizing cream ทาวันละ 2-3 ครั้ง</t>
        </is>
      </c>
      <c r="G65" s="186" t="inlineStr">
        <is>
          <t>Acyclovir 5% cream ทาวันละ 5 ครั้ง</t>
        </is>
      </c>
      <c r="H65" s="186" t="inlineStr">
        <is>
          <t>Acyclovir 400 mg tablet รับประทานวันละ 5 ครั้ง</t>
        </is>
      </c>
      <c r="I65" s="186" t="inlineStr">
        <is>
          <t>Desoximetasone 0.25% cream ทาวันละ 2 ครั้ง</t>
        </is>
      </c>
      <c r="J65" s="185" t="inlineStr">
        <is>
          <t>1</t>
        </is>
      </c>
      <c r="K65" s="186" t="inlineStr">
        <is>
          <t>✅ คำตอบที่ถูกต้อง: ข้อ ก. Mupirocin ointment ทาวันละ 2-3 ครั้ง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t>
        </is>
      </c>
      <c r="L65" s="186" t="n"/>
      <c r="M65" s="186" t="inlineStr">
        <is>
          <t>Solid Dosage Forms</t>
        </is>
      </c>
      <c r="N65" s="186" t="inlineStr">
        <is>
          <t>Tablet Manufacturing</t>
        </is>
      </c>
      <c r="O65" s="185" t="inlineStr">
        <is>
          <t>Clinic</t>
        </is>
      </c>
      <c r="P65" s="186" t="inlineStr">
        <is>
          <t>แบบฝึกหัด PLE-CC 1 ข้อ 120</t>
        </is>
      </c>
      <c r="Q65" s="185" t="inlineStr">
        <is>
          <t>แบบฝึกหัด</t>
        </is>
      </c>
      <c r="R65" s="185" t="inlineStr">
        <is>
          <t>เล่มม่วง</t>
        </is>
      </c>
      <c r="S65" s="185" t="n"/>
    </row>
    <row r="66" ht="24" customHeight="1" s="49">
      <c r="A66" s="185" t="n">
        <v>64</v>
      </c>
      <c r="B66" s="186" t="n"/>
      <c r="C66" s="186"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D66" s="186" t="n"/>
      <c r="E66" s="186" t="inlineStr">
        <is>
          <t>Microcrystalline cellulose</t>
        </is>
      </c>
      <c r="F66" s="186" t="inlineStr">
        <is>
          <t>Starch</t>
        </is>
      </c>
      <c r="G66" s="186" t="inlineStr">
        <is>
          <t>Lactose</t>
        </is>
      </c>
      <c r="H66" s="186" t="inlineStr">
        <is>
          <t>Colloidal silicon dioxide</t>
        </is>
      </c>
      <c r="I66" s="186" t="inlineStr">
        <is>
          <t>Sodium Lauryl Sulfate</t>
        </is>
      </c>
      <c r="J66" s="185" t="inlineStr">
        <is>
          <t>4</t>
        </is>
      </c>
      <c r="K66" s="186" t="inlineStr">
        <is>
          <t>✅ คำตอบที่ถูกต้อง: ข้อ ง. Colloidal silicon dioxide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t>
        </is>
      </c>
      <c r="L66" s="186" t="n"/>
      <c r="M66" s="186" t="inlineStr">
        <is>
          <t>Solid Dosage Forms</t>
        </is>
      </c>
      <c r="N66" s="186" t="inlineStr">
        <is>
          <t>Powders &amp; Granules</t>
        </is>
      </c>
      <c r="O66" s="185" t="inlineStr">
        <is>
          <t>Product</t>
        </is>
      </c>
      <c r="P66" s="186" t="inlineStr">
        <is>
          <t>ข้อสอบจริง 2567 ข้อ 15</t>
        </is>
      </c>
      <c r="Q66" s="185" t="inlineStr">
        <is>
          <t>ข้อสอบจริง</t>
        </is>
      </c>
      <c r="R66" s="185" t="inlineStr">
        <is>
          <t>2567</t>
        </is>
      </c>
      <c r="S66" s="185" t="n"/>
    </row>
    <row r="67" ht="24" customHeight="1" s="49">
      <c r="A67" s="187" t="n">
        <v>65</v>
      </c>
      <c r="B67" s="186" t="n"/>
      <c r="C67" s="186"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D67" s="186" t="n"/>
      <c r="E67" s="186" t="inlineStr">
        <is>
          <t>Weight Variation (WV)</t>
        </is>
      </c>
      <c r="F67" s="186" t="inlineStr">
        <is>
          <t>Content Uniformity (CU)</t>
        </is>
      </c>
      <c r="G67" s="186" t="inlineStr">
        <is>
          <t>Dissolution test</t>
        </is>
      </c>
      <c r="H67" s="186" t="inlineStr">
        <is>
          <t>Assay test</t>
        </is>
      </c>
      <c r="I67" s="188" t="inlineStr">
        <is>
          <t>Disintegration test</t>
        </is>
      </c>
      <c r="J67" s="185" t="inlineStr">
        <is>
          <t>1</t>
        </is>
      </c>
      <c r="K67" s="186" t="inlineStr">
        <is>
          <t>✅ คำตอบที่ถูกต้อง: ข้อ ก. Weight Variation (WV)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t>
        </is>
      </c>
      <c r="L67" s="186" t="n"/>
      <c r="M67" s="186" t="inlineStr">
        <is>
          <t>Solid Dosage Forms</t>
        </is>
      </c>
      <c r="N67" s="186" t="inlineStr">
        <is>
          <t>Tablet Manufacturing</t>
        </is>
      </c>
      <c r="O67" s="185" t="inlineStr">
        <is>
          <t>Product</t>
        </is>
      </c>
      <c r="P67" s="186" t="inlineStr">
        <is>
          <t>ข้อสอบจริง 2567 ข้อ 17</t>
        </is>
      </c>
      <c r="Q67" s="185" t="inlineStr">
        <is>
          <t>ข้อสอบจริง</t>
        </is>
      </c>
      <c r="R67" s="185" t="inlineStr">
        <is>
          <t>2567</t>
        </is>
      </c>
      <c r="S67" s="185" t="n"/>
    </row>
    <row r="68" ht="24" customHeight="1" s="49">
      <c r="A68" s="187" t="n">
        <v>66</v>
      </c>
      <c r="B68" s="186" t="n"/>
      <c r="C68" s="186"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D68" s="186" t="n"/>
      <c r="E68" s="186" t="inlineStr">
        <is>
          <t>Polyethylene Glycol (PEG)</t>
        </is>
      </c>
      <c r="F68" s="186" t="inlineStr">
        <is>
          <t>Calcium phosphate dibasic</t>
        </is>
      </c>
      <c r="G68" s="186" t="inlineStr">
        <is>
          <t>Titanium Dioxide (TiO2)</t>
        </is>
      </c>
      <c r="H68" s="186" t="inlineStr">
        <is>
          <t>Kaolin / Clay</t>
        </is>
      </c>
      <c r="I68" s="188" t="inlineStr">
        <is>
          <t>Colloidal silica (Colloidal silicon dioxide)</t>
        </is>
      </c>
      <c r="J68" s="185" t="inlineStr">
        <is>
          <t>5</t>
        </is>
      </c>
      <c r="K68" s="186" t="inlineStr">
        <is>
          <t>✅ คำตอบที่ถูกต้อง: ข้อ จ. Colloidal silica (Colloidal silicon dioxide)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t>
        </is>
      </c>
      <c r="L68" s="186" t="n"/>
      <c r="M68" s="186" t="inlineStr">
        <is>
          <t>Solid Dosage Forms</t>
        </is>
      </c>
      <c r="N68" s="186" t="inlineStr">
        <is>
          <t>Powders &amp; Granules</t>
        </is>
      </c>
      <c r="O68" s="185" t="inlineStr">
        <is>
          <t>Product</t>
        </is>
      </c>
      <c r="P68" s="186" t="inlineStr">
        <is>
          <t>ข้อสอบจริง 2567 ข้อ 96</t>
        </is>
      </c>
      <c r="Q68" s="185" t="inlineStr">
        <is>
          <t>ข้อสอบจริง</t>
        </is>
      </c>
      <c r="R68" s="185" t="inlineStr">
        <is>
          <t>2567</t>
        </is>
      </c>
      <c r="S68" s="185" t="n"/>
    </row>
    <row r="69" ht="24" customHeight="1" s="49">
      <c r="A69" s="187" t="n">
        <v>67</v>
      </c>
      <c r="B69" s="186" t="n"/>
      <c r="C69" s="186"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D69" s="186" t="n"/>
      <c r="E69" s="186" t="inlineStr">
        <is>
          <t>Immediate-release tablets</t>
        </is>
      </c>
      <c r="F69" s="186" t="inlineStr">
        <is>
          <t>Extended-release tablets</t>
        </is>
      </c>
      <c r="G69" s="186" t="inlineStr">
        <is>
          <t>Chewable tablets</t>
        </is>
      </c>
      <c r="H69" s="186" t="inlineStr">
        <is>
          <t>Delayed-release tablets (Enteric-coated)</t>
        </is>
      </c>
      <c r="I69" s="188" t="inlineStr">
        <is>
          <t>Sublingual tablets</t>
        </is>
      </c>
      <c r="J69" s="185" t="inlineStr">
        <is>
          <t>4</t>
        </is>
      </c>
      <c r="K69" s="186" t="inlineStr">
        <is>
          <t>✅ คำตอบที่ถูกต้อง: ข้อ ง. Delayed-release tablets (ยาเม็ดเคลือบ Enteric-coated)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t>
        </is>
      </c>
      <c r="L69" s="186" t="n"/>
      <c r="M69" s="186" t="inlineStr">
        <is>
          <t>Solid Dosage Forms</t>
        </is>
      </c>
      <c r="N69" s="186" t="inlineStr">
        <is>
          <t>Tablet Coating</t>
        </is>
      </c>
      <c r="O69" s="185" t="inlineStr">
        <is>
          <t>Product</t>
        </is>
      </c>
      <c r="P69" s="186" t="inlineStr">
        <is>
          <t>ข้อสอบจริง 2566 Day 1 ข้อ 25</t>
        </is>
      </c>
      <c r="Q69" s="185" t="inlineStr">
        <is>
          <t>ข้อสอบจริง</t>
        </is>
      </c>
      <c r="R69" s="185" t="inlineStr">
        <is>
          <t>2566</t>
        </is>
      </c>
      <c r="S69" s="185" t="n"/>
    </row>
    <row r="70" ht="24" customHeight="1" s="49">
      <c r="A70" s="187" t="n">
        <v>68</v>
      </c>
      <c r="B70" s="186" t="n"/>
      <c r="C70" s="186"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D70" s="186" t="n"/>
      <c r="E70" s="186" t="inlineStr">
        <is>
          <t>Dissolution test</t>
        </is>
      </c>
      <c r="F70" s="186" t="inlineStr">
        <is>
          <t>Disintegration test</t>
        </is>
      </c>
      <c r="G70" s="186" t="inlineStr">
        <is>
          <t>Weight variation (WV)</t>
        </is>
      </c>
      <c r="H70" s="186" t="inlineStr">
        <is>
          <t>Assay test</t>
        </is>
      </c>
      <c r="I70" s="188" t="inlineStr">
        <is>
          <t>Content uniformity (CU)</t>
        </is>
      </c>
      <c r="J70" s="185" t="inlineStr">
        <is>
          <t>3</t>
        </is>
      </c>
      <c r="K70" s="186" t="inlineStr">
        <is>
          <t>✅ คำตอบที่ถูกต้อง: ข้อ ค. Weight variation (ไม่สามารถใช้แทน Content Uniformity ได้)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t>
        </is>
      </c>
      <c r="L70" s="186" t="n"/>
      <c r="M70" s="186" t="inlineStr">
        <is>
          <t>Solid Dosage Forms</t>
        </is>
      </c>
      <c r="N70" s="186" t="inlineStr">
        <is>
          <t>Tablet Coating</t>
        </is>
      </c>
      <c r="O70" s="185" t="inlineStr">
        <is>
          <t>Product</t>
        </is>
      </c>
      <c r="P70" s="186" t="inlineStr">
        <is>
          <t>ข้อสอบจริง 2566 Day 1 ข้อ 46</t>
        </is>
      </c>
      <c r="Q70" s="185" t="inlineStr">
        <is>
          <t>ข้อสอบจริง</t>
        </is>
      </c>
      <c r="R70" s="185" t="inlineStr">
        <is>
          <t>2566</t>
        </is>
      </c>
      <c r="S70" s="185" t="n"/>
    </row>
    <row r="71" ht="24" customHeight="1" s="49">
      <c r="A71" s="187" t="n">
        <v>69</v>
      </c>
      <c r="B71" s="186" t="n"/>
      <c r="C71" s="186"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D71" s="186" t="n"/>
      <c r="E71" s="186" t="inlineStr">
        <is>
          <t>แต่ละเม็ดต้องละลายได้ไม่ต่ำกว่า 75%</t>
        </is>
      </c>
      <c r="F71" s="186" t="inlineStr">
        <is>
          <t>แต่ละเม็ดต้องละลายได้ไม่ต่ำกว่า 80% (Q)</t>
        </is>
      </c>
      <c r="G71" s="186" t="inlineStr">
        <is>
          <t>แต่ละเม็ดต้องละลายได้ไม่ต่ำกว่า 85% (Q + 5%)</t>
        </is>
      </c>
      <c r="H71" s="186" t="inlineStr">
        <is>
          <t>แต่ละเม็ดต้องละลายได้ไม่ต่ำกว่า 90% (Q + 10%)</t>
        </is>
      </c>
      <c r="I71" s="188" t="inlineStr">
        <is>
          <t>ค่าเฉลี่ยของ 6 เม็ดต้องไม่ต่ำกว่า 80% และไม่มีเม็ดใดต่ำกว่า 65%</t>
        </is>
      </c>
      <c r="J71" s="185" t="inlineStr">
        <is>
          <t>3</t>
        </is>
      </c>
      <c r="K71" s="186" t="inlineStr">
        <is>
          <t>✅ คำตอบที่ถูกต้อง: ข้อ ค. แต่ละเม็ดต้องละลายไม่ต่ำกว่า 85%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t>
        </is>
      </c>
      <c r="L71" s="186" t="n"/>
      <c r="M71" s="186" t="inlineStr">
        <is>
          <t>Solid Dosage Forms</t>
        </is>
      </c>
      <c r="N71" s="186" t="inlineStr">
        <is>
          <t>Tablet Manufacturing</t>
        </is>
      </c>
      <c r="O71" s="185" t="inlineStr">
        <is>
          <t>Product</t>
        </is>
      </c>
      <c r="P71" s="186" t="inlineStr">
        <is>
          <t>ข้อสอบจริง 2566 Day 2 ข้อ 89</t>
        </is>
      </c>
      <c r="Q71" s="185" t="inlineStr">
        <is>
          <t>ข้อสอบจริง</t>
        </is>
      </c>
      <c r="R71" s="185" t="inlineStr">
        <is>
          <t>2566</t>
        </is>
      </c>
      <c r="S71" s="185" t="n"/>
    </row>
    <row r="72" ht="24" customHeight="1" s="49">
      <c r="A72" s="187" t="n">
        <v>70</v>
      </c>
      <c r="B72" s="186" t="n"/>
      <c r="C72" s="186"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D72" s="186" t="n"/>
      <c r="E72" s="186" t="inlineStr">
        <is>
          <t>Matrix type</t>
        </is>
      </c>
      <c r="F72" s="186" t="inlineStr">
        <is>
          <t>Reservoir type</t>
        </is>
      </c>
      <c r="G72" s="186" t="inlineStr">
        <is>
          <t>Multiple unit system</t>
        </is>
      </c>
      <c r="H72" s="186" t="inlineStr">
        <is>
          <t>Osmotic pump</t>
        </is>
      </c>
      <c r="I72" s="188" t="inlineStr">
        <is>
          <t>Membrane controlled type</t>
        </is>
      </c>
      <c r="J72" s="185" t="inlineStr">
        <is>
          <t>1</t>
        </is>
      </c>
      <c r="K72" s="186" t="inlineStr">
        <is>
          <t>✅ คำตอบที่ถูกต้อง: ข้อ ก. Matrix type
🎯 ทำไมข้อนี้ถึงถูก: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ไม่ตรงกับข้อบ่งใช้หรือหลักวิชาการตามที่โจทย์กำหนด
• ข้อ ง. (Osmotic pump): Osmotic pump ไม่ตรงกับข้อบ่งใช้หรือหลักวิชาการตามที่โจทย์กำหนด
• ข้อ จ. (Membrane controlled type): Membrane controlled type ไม่ตรงกับข้อบ่งใช้หรือหลักวิชาการตามที่โจทย์กำหนด</t>
        </is>
      </c>
      <c r="L72" s="186" t="n"/>
      <c r="M72" s="186" t="inlineStr">
        <is>
          <t>Solid Dosage Forms</t>
        </is>
      </c>
      <c r="N72" s="186" t="inlineStr">
        <is>
          <t>Tablet Manufacturing</t>
        </is>
      </c>
      <c r="O72" s="185" t="inlineStr">
        <is>
          <t>Product</t>
        </is>
      </c>
      <c r="P72" s="186" t="inlineStr">
        <is>
          <t>ข้อ 63 (PLE_CC1_2562_Key.md)</t>
        </is>
      </c>
      <c r="Q72" s="185" t="inlineStr">
        <is>
          <t>ข้อสอบจริง</t>
        </is>
      </c>
      <c r="R72" s="185" t="inlineStr">
        <is>
          <t>2562</t>
        </is>
      </c>
      <c r="S72" s="185" t="n"/>
    </row>
    <row r="73" ht="24" customHeight="1" s="49">
      <c r="A73" s="187" t="n">
        <v>71</v>
      </c>
      <c r="B73" s="186" t="n"/>
      <c r="C73" s="186" t="inlineStr">
        <is>
          <t>ให้ข้อมูลยา carbamazepine CR ดังนี้</t>
        </is>
      </c>
      <c r="D73" s="186" t="n"/>
      <c r="E73" s="186" t="inlineStr">
        <is>
          <t>รูปแบบควบคุมการปลดปล่อยยา</t>
        </is>
      </c>
      <c r="F73" s="186" t="inlineStr">
        <is>
          <t>สารช่วยในการปลดปล่อยตัวยา acrylic ester</t>
        </is>
      </c>
      <c r="G73" s="186" t="inlineStr">
        <is>
          <t>สามารถบดเม็ดยา แต่ห้ามเคี้ยว</t>
        </is>
      </c>
      <c r="H73" s="186" t="inlineStr">
        <is>
          <t>หน้าที่ titanium dioxide คือ opacifier</t>
        </is>
      </c>
      <c r="I73" s="188" t="inlineStr">
        <is>
          <t>Croscarmellose ทำให้ตัวยาปลดปล่อยนานกว่า plain tablets</t>
        </is>
      </c>
      <c r="J73" s="185" t="inlineStr">
        <is>
          <t>1</t>
        </is>
      </c>
      <c r="K73" s="186" t="inlineStr">
        <is>
          <t>✅ คำตอบที่ถูกต้อง: ข้อ ก. รูปแบบควบคุมการปลดปล่อยยา
🎯 ทำไมข้อนี้ถึงถูก: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ไม่ตรงกับข้อบ่งใช้หรือหลักวิชาการตามที่โจทย์กำหนด
• ข้อ ค. (สามารถบดเม็ดยา แต่ห้ามเคี้ยว): สามารถบดเม็ดยา แต่ห้ามเคี้ยว ไม่ตรงกับข้อบ่งใช้หรือหลักวิชาการตามที่โจทย์กำหนด
• ข้อ ง. (หน้าที่ titanium dioxide คือ opacifier): หน้าที่ titanium dioxide คือ opacifier ไม่ตรงกับข้อบ่งใช้หรือหลักวิชาการตามที่โจทย์กำหนด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t>
        </is>
      </c>
      <c r="L73" s="186" t="n"/>
      <c r="M73" s="186" t="inlineStr">
        <is>
          <t>Solid Dosage Forms</t>
        </is>
      </c>
      <c r="N73" s="186" t="inlineStr">
        <is>
          <t>Tablet Manufacturing</t>
        </is>
      </c>
      <c r="O73" s="185" t="inlineStr">
        <is>
          <t>Product</t>
        </is>
      </c>
      <c r="P73" s="188" t="inlineStr">
        <is>
          <t>ข้อ 105 (PLE_CC1_2562_Key.md)</t>
        </is>
      </c>
      <c r="Q73" s="185" t="inlineStr">
        <is>
          <t>ข้อสอบจริง</t>
        </is>
      </c>
      <c r="R73" s="185" t="inlineStr">
        <is>
          <t>2562</t>
        </is>
      </c>
      <c r="S73" s="185" t="n"/>
    </row>
    <row r="74" ht="24" customHeight="1" s="49">
      <c r="A74" s="187" t="n">
        <v>72</v>
      </c>
      <c r="B74" s="186" t="n"/>
      <c r="C74" s="186" t="inlineStr">
        <is>
          <t>ข้อใดถูกต้องเกี่ยวกับคุณสมบัติของสารที่เป็นส่วนประกอบในชั้น coat ของ cyclophosphamide coated tablet O</t>
        </is>
      </c>
      <c r="D74" s="186" t="n"/>
      <c r="E74" s="186" t="inlineStr">
        <is>
          <t>Sucrose - sweetening agent</t>
        </is>
      </c>
      <c r="F74" s="186" t="inlineStr">
        <is>
          <t>Titanium dioxide ı opacifier</t>
        </is>
      </c>
      <c r="G74" s="186" t="inlineStr">
        <is>
          <t>Lactose monohydrate ı film former</t>
        </is>
      </c>
      <c r="H74" s="186" t="inlineStr">
        <is>
          <t>Calcium hydrogen phosphate dehydrate ı film former</t>
        </is>
      </c>
      <c r="I74" s="188"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J74" s="185" t="inlineStr">
        <is>
          <t>1</t>
        </is>
      </c>
      <c r="K74" s="186" t="inlineStr">
        <is>
          <t>✅ คำตอบที่ถูกต้อง: ข้อ ก. Sucrose - sweetening agent
🎯 ทำไมข้อนี้ถึงถูก: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ไม่ตรงกับข้อบ่งใช้หรือหลักวิชาการตามที่โจทย์กำหนด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ไม่ตรงกับข้อบ่งใช้หรือหลักวิชาการตามที่โจทย์กำหนด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t>
        </is>
      </c>
      <c r="L74" s="186" t="n"/>
      <c r="M74" s="186" t="inlineStr">
        <is>
          <t>Solid Dosage Forms</t>
        </is>
      </c>
      <c r="N74" s="186" t="inlineStr">
        <is>
          <t>Tablet Coating</t>
        </is>
      </c>
      <c r="O74" s="185" t="inlineStr">
        <is>
          <t>Product</t>
        </is>
      </c>
      <c r="P74" s="188" t="inlineStr">
        <is>
          <t>ข้อ 117 (PLE_CC1_2562_Key.md)</t>
        </is>
      </c>
      <c r="Q74" s="185" t="inlineStr">
        <is>
          <t>ข้อสอบจริง</t>
        </is>
      </c>
      <c r="R74" s="185" t="inlineStr">
        <is>
          <t>2562</t>
        </is>
      </c>
      <c r="S74" s="185" t="n"/>
    </row>
    <row r="75" ht="24" customHeight="1" s="49">
      <c r="A75" s="187" t="n">
        <v>73</v>
      </c>
      <c r="B75" s="186" t="n"/>
      <c r="C75" s="186"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D75" s="186" t="n"/>
      <c r="E75" s="186" t="inlineStr">
        <is>
          <t>Gelatin</t>
        </is>
      </c>
      <c r="F75" s="186" t="inlineStr">
        <is>
          <t>Corn stearate</t>
        </is>
      </c>
      <c r="G75" s="186" t="inlineStr">
        <is>
          <t>Magnesium stearate</t>
        </is>
      </c>
      <c r="H75" s="186" t="inlineStr">
        <is>
          <t>TiO2</t>
        </is>
      </c>
      <c r="I75" s="188" t="inlineStr">
        <is>
          <t>SLS</t>
        </is>
      </c>
      <c r="J75" s="185" t="inlineStr">
        <is>
          <t>1</t>
        </is>
      </c>
      <c r="K75" s="186" t="inlineStr">
        <is>
          <t>✅ คำตอบที่ถูกต้อง: ข้อ ก. Gelatin
🎯 ทำไมข้อนี้ถึงถูก: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ไม่ตรงกับข้อบ่งใช้หรือหลักวิชาการตามที่โจทย์กำหนด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ไม่ตรงกับข้อบ่งใช้หรือหลักวิชาการตามที่โจทย์กำหนด
• ข้อ จ. (SLS): SLS ไม่ตรงกับข้อบ่งใช้หรือหลักวิชาการตามที่โจทย์กำหนด</t>
        </is>
      </c>
      <c r="L75" s="186" t="n"/>
      <c r="M75" s="186" t="inlineStr">
        <is>
          <t>Solid Dosage Forms</t>
        </is>
      </c>
      <c r="N75" s="186" t="inlineStr">
        <is>
          <t>Hard &amp; Soft Gelatin Capsules</t>
        </is>
      </c>
      <c r="O75" s="185" t="inlineStr">
        <is>
          <t>Product</t>
        </is>
      </c>
      <c r="P75" s="188" t="inlineStr">
        <is>
          <t>ข้อ 16 (PLE_CC1_2562_Key.md)</t>
        </is>
      </c>
      <c r="Q75" s="185" t="inlineStr">
        <is>
          <t>ข้อสอบจริง</t>
        </is>
      </c>
      <c r="R75" s="185" t="inlineStr">
        <is>
          <t>2562</t>
        </is>
      </c>
      <c r="S75" s="185" t="n"/>
    </row>
    <row r="76" ht="24" customHeight="1" s="49">
      <c r="A76" s="187" t="n">
        <v>74</v>
      </c>
      <c r="B76" s="186" t="n"/>
      <c r="C76" s="186" t="inlineStr">
        <is>
          <t>เม็ดยา calcium carbonate 1.5 กรัมมีปัญหากร่อนแตกหักง่ายควรเพิ่มสารใดในตำรับ = - Tunisia X vie Fa .mision120140 X ~ - X binder binder</t>
        </is>
      </c>
      <c r="D76" s="186" t="n"/>
      <c r="E76" s="186" t="inlineStr">
        <is>
          <t>PVP</t>
        </is>
      </c>
      <c r="F76" s="186" t="inlineStr">
        <is>
          <t>Starch</t>
        </is>
      </c>
      <c r="G76" s="186" t="inlineStr">
        <is>
          <t>Colloidal SiO2</t>
        </is>
      </c>
      <c r="H76" s="186" t="inlineStr">
        <is>
          <t>Magnesium stearate</t>
        </is>
      </c>
      <c r="I76" s="188" t="inlineStr">
        <is>
          <t>Crosscamellose sodium binderta Starch paste sitsen anti adherance lubricant disintegrant หË´มนาÆปทาซËาทืกกรณิ ÂวËนาต้จ²ÆดËรงบ¯นืญ´ต /</t>
        </is>
      </c>
      <c r="J76" s="185" t="inlineStr">
        <is>
          <t>1</t>
        </is>
      </c>
      <c r="K76" s="186" t="inlineStr">
        <is>
          <t>✅ คำตอบที่ถูกต้อง: ข้อ ก. PVP
🎯 ทำไมข้อนี้ถึงถูก: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ไม่ตรงกับข้อบ่งใช้หรือหลักวิชาการตามที่โจทย์กำหนด
• ข้อ ค. (Colloidal SiO2): Colloidal SiO2 ไม่ตรงกับข้อบ่งใช้หรือหลักวิชาการตามที่โจทย์กำหนด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ไม่ตรงกับข้อบ่งใช้หรือหลักวิชาการตามที่โจทย์กำหนด</t>
        </is>
      </c>
      <c r="L76" s="186" t="n"/>
      <c r="M76" s="186" t="inlineStr">
        <is>
          <t>Solid Dosage Forms</t>
        </is>
      </c>
      <c r="N76" s="186" t="inlineStr">
        <is>
          <t>Tablet Manufacturing</t>
        </is>
      </c>
      <c r="O76" s="185" t="inlineStr">
        <is>
          <t>Product</t>
        </is>
      </c>
      <c r="P76" s="186" t="inlineStr">
        <is>
          <t>ข้อ 80 (PLE_CC1_2562_Key.md)</t>
        </is>
      </c>
      <c r="Q76" s="185" t="inlineStr">
        <is>
          <t>ข้อสอบจริง</t>
        </is>
      </c>
      <c r="R76" s="185" t="inlineStr">
        <is>
          <t>2562</t>
        </is>
      </c>
      <c r="S76" s="185" t="n"/>
    </row>
    <row r="77" ht="24" customHeight="1" s="49">
      <c r="A77" s="187" t="n">
        <v>75</v>
      </c>
      <c r="B77" s="186" t="n"/>
      <c r="C77" s="186"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D77" s="186" t="n"/>
      <c r="E77" s="186" t="inlineStr">
        <is>
          <t>Citric acid, sodium bicarbonate</t>
        </is>
      </c>
      <c r="F77" s="186" t="inlineStr">
        <is>
          <t>Citric acid, sodium benzoate</t>
        </is>
      </c>
      <c r="G77" s="186" t="inlineStr">
        <is>
          <t>Tartaric acid, PVP K30</t>
        </is>
      </c>
      <c r="H77" s="186" t="inlineStr">
        <is>
          <t>Tartaric acid, sodium saccharin</t>
        </is>
      </c>
      <c r="I77" s="188"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J77" s="185" t="inlineStr">
        <is>
          <t>1</t>
        </is>
      </c>
      <c r="K77" s="186" t="inlineStr">
        <is>
          <t>✅ คำตอบที่ถูกต้อง: ข้อ ก. Citric acid, sodium bicarbonate
🎯 ทำไมข้อนี้ถึงถูก: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ไม่ตรงกับข้อบ่งใช้หรือหลักวิชาการตามที่โจทย์กำหนด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ไม่ตรงกับข้อบ่งใช้หรือหลักวิชาการตามที่โจทย์กำหนด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t>
        </is>
      </c>
      <c r="L77" s="186" t="n"/>
      <c r="M77" s="186" t="inlineStr">
        <is>
          <t>Solid Dosage Forms</t>
        </is>
      </c>
      <c r="N77" s="186" t="inlineStr">
        <is>
          <t>Tablet Manufacturing</t>
        </is>
      </c>
      <c r="O77" s="185" t="inlineStr">
        <is>
          <t>Product</t>
        </is>
      </c>
      <c r="P77" s="186" t="inlineStr">
        <is>
          <t>ข้อ 84 (PLE_CC1_2562_Key.md)</t>
        </is>
      </c>
      <c r="Q77" s="185" t="inlineStr">
        <is>
          <t>ข้อสอบจริง</t>
        </is>
      </c>
      <c r="R77" s="185" t="inlineStr">
        <is>
          <t>2562</t>
        </is>
      </c>
      <c r="S77" s="185" t="n"/>
    </row>
    <row r="78" ht="24" customHeight="1" s="49">
      <c r="A78" s="187" t="n">
        <v>76</v>
      </c>
      <c r="B78" s="186" t="n"/>
      <c r="C78" s="186" t="inlineStr">
        <is>
          <t>ผู้ป่วยรับประทาน diclofenac tablet ที่ซื้อมาจากรานขายของชำ แต!ไม!ไดรับประทานยาที่แพทย์Tสั่งจ!ายจัดเปEน DRP ชนิดใด</t>
        </is>
      </c>
      <c r="D78" s="186" t="n"/>
      <c r="E78" s="186" t="inlineStr">
        <is>
          <t>Dose too high</t>
        </is>
      </c>
      <c r="F78" s="186" t="inlineStr">
        <is>
          <t>Non-adherence</t>
        </is>
      </c>
      <c r="G78" s="186" t="inlineStr">
        <is>
          <t>Unnecessary drug</t>
        </is>
      </c>
      <c r="H78" s="186" t="inlineStr">
        <is>
          <t>Untreated indication</t>
        </is>
      </c>
      <c r="I78" s="188" t="inlineStr">
        <is>
          <t>Improper drug selection</t>
        </is>
      </c>
      <c r="J78" s="185" t="inlineStr">
        <is>
          <t>1</t>
        </is>
      </c>
      <c r="K78" s="186" t="inlineStr">
        <is>
          <t>✅ คำตอบที่ถูกต้อง: ข้อ ก. Dose too high
🎯 ทำไมข้อนี้ถึงถูก: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ไม่ตรงกับข้อบ่งใช้หรือหลักวิชาการตามที่โจทย์กำหนด
• ข้อ ค. (Unnecessary drug): Unnecessary drug ไม่ตรงกับข้อบ่งใช้หรือหลักวิชาการตามที่โจทย์กำหนด
• ข้อ ง. (Untreated indication): Untreated indication ไม่ตรงกับข้อบ่งใช้หรือหลักวิชาการตามที่โจทย์กำหนด
• ข้อ จ. (Improper drug selection): Improper drug selection ไม่ตรงกับข้อบ่งใช้หรือหลักวิชาการตามที่โจทย์กำหนด</t>
        </is>
      </c>
      <c r="L78" s="186" t="n"/>
      <c r="M78" s="186" t="inlineStr">
        <is>
          <t>Solid Dosage Forms</t>
        </is>
      </c>
      <c r="N78" s="186" t="inlineStr">
        <is>
          <t>Tablet Manufacturing</t>
        </is>
      </c>
      <c r="O78" s="185" t="inlineStr">
        <is>
          <t>Product</t>
        </is>
      </c>
      <c r="P78" s="186" t="inlineStr">
        <is>
          <t>ข้อ 21 (PLE_CC1_2561_Key.md)</t>
        </is>
      </c>
      <c r="Q78" s="185" t="inlineStr">
        <is>
          <t>ข้อสอบจริง</t>
        </is>
      </c>
      <c r="R78" s="185" t="inlineStr">
        <is>
          <t>2561</t>
        </is>
      </c>
      <c r="S78" s="185" t="n"/>
    </row>
    <row r="79" ht="24" customHeight="1" s="49">
      <c r="A79" s="187" t="n">
        <v>77</v>
      </c>
      <c r="B79" s="186" t="n"/>
      <c r="C79" s="186" t="inlineStr">
        <is>
          <t>ผู้ป่วยไปซื้อยา diclofenac tablet มาจากรานขายของชำ รานชำ สามารถขายยาชนิดนี้ไดหรือไม!</t>
        </is>
      </c>
      <c r="D79" s="186" t="n"/>
      <c r="E79" s="186" t="inlineStr">
        <is>
          <t>ขายไดเพราะเปEนยาแผนปtจจุบันบรรจุเสร็จ</t>
        </is>
      </c>
      <c r="F79" s="186" t="inlineStr">
        <is>
          <t>[NEED_REVIEW]</t>
        </is>
      </c>
      <c r="G79" s="186" t="inlineStr">
        <is>
          <t>ขายไดเพราะยานี้ไม!จำเปEนตองขายโดยเภสัช</t>
        </is>
      </c>
      <c r="H79" s="186" t="inlineStr">
        <is>
          <t>ขายไม!ไดในรานชำ เพราะเปEนยาอันตราย</t>
        </is>
      </c>
      <c r="I79" s="188" t="inlineStr">
        <is>
          <t>ขายไม!ไดในรานชำ เพราะเปEนยาควบคุมพิเศษ e</t>
        </is>
      </c>
      <c r="J79" s="185" t="inlineStr">
        <is>
          <t>1</t>
        </is>
      </c>
      <c r="K79" s="186" t="inlineStr">
        <is>
          <t>✅ คำตอบที่ถูกต้อง: ข้อ ก. ขายไดเพราะเปEนยาแผนปtจจุบันบรรจุเสร็จ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ไม่ตรงกับข้อบ่งใช้หรือหลักวิชาการตามที่โจทย์กำหนด
• ข้อ ค. (ขายไดเพราะยานี้ไม!จำเปEนตองขายโดยเภสัช): ขายไดเพราะยานี้ไม!จำเปEนตองขายโดยเภสัช ไม่ตรงกับข้อบ่งใช้หรือหลักวิชาการตามที่โจทย์กำหนด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79" s="186" t="n"/>
      <c r="M79" s="186" t="inlineStr">
        <is>
          <t>Solid Dosage Forms</t>
        </is>
      </c>
      <c r="N79" s="186" t="inlineStr">
        <is>
          <t>Tablet Manufacturing</t>
        </is>
      </c>
      <c r="O79" s="185" t="inlineStr">
        <is>
          <t>Product</t>
        </is>
      </c>
      <c r="P79" s="186" t="inlineStr">
        <is>
          <t>ข้อ 20 (PLE_CC1_2561_Key.md)</t>
        </is>
      </c>
      <c r="Q79" s="185" t="inlineStr">
        <is>
          <t>ข้อสอบจริง</t>
        </is>
      </c>
      <c r="R79" s="185" t="inlineStr">
        <is>
          <t>2561</t>
        </is>
      </c>
      <c r="S79" s="185" t="n"/>
    </row>
    <row r="80" ht="24" customHeight="1" s="49">
      <c r="A80" s="187" t="n">
        <v>78</v>
      </c>
      <c r="B80" s="186" t="n"/>
      <c r="C80" s="186" t="inlineStr">
        <is>
          <t>หากต้องการพัฒนาต้ารับยาเม็ด azitromycin เพื่อให้สามารถแตกตัวได้ดี ควรเติมสารเเตกตัวยิ่งยวด superdisintegrant ตัวใด</t>
        </is>
      </c>
      <c r="D80" s="186" t="n"/>
      <c r="E80" s="186" t="inlineStr">
        <is>
          <t>Pegelatinized starch</t>
        </is>
      </c>
      <c r="F80" s="186" t="inlineStr">
        <is>
          <t>Sodium lauryl sulfate</t>
        </is>
      </c>
      <c r="G80" s="186" t="inlineStr">
        <is>
          <t>Sodium croscarmellose</t>
        </is>
      </c>
      <c r="H80" s="186" t="inlineStr">
        <is>
          <t>HPMC</t>
        </is>
      </c>
      <c r="I80" s="188" t="inlineStr">
        <is>
          <t>Direct Compression tableting method</t>
        </is>
      </c>
      <c r="J80" s="185" t="inlineStr">
        <is>
          <t>1</t>
        </is>
      </c>
      <c r="K80" s="186" t="inlineStr">
        <is>
          <t>✅ คำตอบที่ถูกต้อง: ข้อ ก. Pegelatinized starch
🎯 ทำไมข้อนี้ถึงถูก: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ไม่ตรงกับข้อบ่งใช้หรือหลักวิชาการตามที่โจทย์กำหนด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t>
        </is>
      </c>
      <c r="L80" s="186" t="n"/>
      <c r="M80" s="186" t="inlineStr">
        <is>
          <t>Solid Dosage Forms</t>
        </is>
      </c>
      <c r="N80" s="186" t="inlineStr">
        <is>
          <t>Tablet Manufacturing</t>
        </is>
      </c>
      <c r="O80" s="185" t="inlineStr">
        <is>
          <t>Product</t>
        </is>
      </c>
      <c r="P80" s="186" t="inlineStr">
        <is>
          <t>ข้อ 8 (PLE_CC1_2560 22 April Set 1.md)</t>
        </is>
      </c>
      <c r="Q80" s="185" t="inlineStr">
        <is>
          <t>ข้อสอบจริง</t>
        </is>
      </c>
      <c r="R80" s="185" t="inlineStr">
        <is>
          <t>2560</t>
        </is>
      </c>
      <c r="S80" s="185" t="n"/>
    </row>
    <row r="81" ht="24" customHeight="1" s="49">
      <c r="A81" s="187" t="n">
        <v>79</v>
      </c>
      <c r="B81" s="186" t="n"/>
      <c r="C81" s="186" t="inlineStr">
        <is>
          <t>Enalapril tablet 10 mg ต้องท้า Direct compression เหตุผลข้อใด เป็นเหตุผลส้าคัญที่ต้องท้าแบบนี</t>
        </is>
      </c>
      <c r="D81" s="186" t="n"/>
      <c r="E81" s="186" t="inlineStr">
        <is>
          <t>ยาทนความชื นได้</t>
        </is>
      </c>
      <c r="F81" s="186" t="inlineStr">
        <is>
          <t>ยาไม่ทนความร้อนสูง</t>
        </is>
      </c>
      <c r="G81" s="186" t="inlineStr">
        <is>
          <t>ยาน้อยท้าให้ผสมเข้ากันได้</t>
        </is>
      </c>
      <c r="H81" s="186" t="inlineStr">
        <is>
          <t>ยาผสมเข้ากับ excipient ในต้ารับได้ง่าย</t>
        </is>
      </c>
      <c r="I81" s="188" t="inlineStr">
        <is>
          <t>ใช้ Roller compactor ในการท้า wet granulation</t>
        </is>
      </c>
      <c r="J81" s="185" t="inlineStr">
        <is>
          <t>1</t>
        </is>
      </c>
      <c r="K81" s="186" t="inlineStr">
        <is>
          <t>✅ คำตอบที่ถูกต้อง: ข้อ ก. ยาทนความชื นได้
🎯 ทำไมข้อนี้ถึงถูก: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ไม่ตรงกับข้อบ่งใช้หรือหลักวิชาการตามที่โจทย์กำหนด
• ข้อ ค. (ยาน้อยท้าให้ผสมเข้ากันได้): ยาน้อยท้าให้ผสมเข้ากันได้ ไม่ตรงกับข้อบ่งใช้หรือหลักวิชาการตามที่โจทย์กำหนด
• ข้อ ง. (ยาผสมเข้ากับ excipient ในต้ารับได้ง่าย): ยาผสมเข้ากับ excipient ในต้ารับได้ง่าย ไม่ตรงกับข้อบ่งใช้หรือหลักวิชาการตามที่โจทย์กำหนด
• ข้อ จ. (ใช้ Roller compactor ในการท้า wet granulation): Wet granulation เพิ่ม flowability, compressibility โดยใช้ binder liquid สร้าง granules เหมาะสำหรับยาที่ไม่ทนความชื้นไม่ได้</t>
        </is>
      </c>
      <c r="L81" s="186" t="n"/>
      <c r="M81" s="186" t="inlineStr">
        <is>
          <t>Solid Dosage Forms</t>
        </is>
      </c>
      <c r="N81" s="186" t="inlineStr">
        <is>
          <t>Tablet Manufacturing</t>
        </is>
      </c>
      <c r="O81" s="185" t="inlineStr">
        <is>
          <t>Product</t>
        </is>
      </c>
      <c r="P81" s="186" t="inlineStr">
        <is>
          <t>ข้อ 7 (PLE_CC1_2560 22 April Set 1.md)</t>
        </is>
      </c>
      <c r="Q81" s="185" t="inlineStr">
        <is>
          <t>ข้อสอบจริง</t>
        </is>
      </c>
      <c r="R81" s="185" t="inlineStr">
        <is>
          <t>2560</t>
        </is>
      </c>
      <c r="S81" s="185" t="n"/>
    </row>
    <row r="82" ht="24" customHeight="1" s="49">
      <c r="A82" s="187" t="n">
        <v>80</v>
      </c>
      <c r="B82" s="186" t="n"/>
      <c r="C82" s="186" t="inlineStr">
        <is>
          <t>ยาเม็ดเคลือบฟิลม์ ผลิตแล้วพบว่าเม็ดยาติดกัน มีวิธีแก้ไขอย่างไร</t>
        </is>
      </c>
      <c r="D82" s="186" t="n"/>
      <c r="E82" s="186" t="inlineStr">
        <is>
          <t>ลดความเข้มข้นของสารเคลือบ</t>
        </is>
      </c>
      <c r="F82" s="186" t="inlineStr">
        <is>
          <t>เพิ่มความร้อนของลมที่เข้าเครื่อง</t>
        </is>
      </c>
      <c r="G82" s="186" t="inlineStr">
        <is>
          <t>เพิ่มอัตราการไหลของสารเคลือบผ่านหัวสเปรย์</t>
        </is>
      </c>
      <c r="H82" s="186" t="inlineStr">
        <is>
          <t>ลดความเร็วของการหมุนถังเคลือบ</t>
        </is>
      </c>
      <c r="I82" s="188" t="inlineStr">
        <is>
          <t>เพิ่มความดันของสเปรย์</t>
        </is>
      </c>
      <c r="J82" s="185" t="inlineStr">
        <is>
          <t>1</t>
        </is>
      </c>
      <c r="K82" s="186" t="inlineStr">
        <is>
          <t>✅ คำตอบที่ถูกต้อง: ข้อ ก. ลดความเข้มข้นของสารเคลือบ
🎯 ทำไมข้อนี้ถึงถูก: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ไม่ตรงกับข้อบ่งใช้หรือหลักวิชาการตามที่โจทย์กำหนด
• ข้อ ค. (เพิ่มอัตราการไหลของสารเคลือบผ่านหัวสเปรย์): เพิ่มอัตราการไหลของสารเคลือบผ่านหัวสเปรย์ ไม่ตรงกับข้อบ่งใช้หรือหลักวิชาการตามที่โจทย์กำหนด
• ข้อ ง. (ลดความเร็วของการหมุนถังเคลือบ): ลดความเร็วของการหมุนถังเคลือบ ไม่ตรงกับข้อบ่งใช้หรือหลักวิชาการตามที่โจทย์กำหนด
• ข้อ จ. (เพิ่มความดันของสเปรย์): เพิ่มความดันของสเปรย์ ไม่ตรงกับข้อบ่งใช้หรือหลักวิชาการตามที่โจทย์กำหนด</t>
        </is>
      </c>
      <c r="L82" s="186" t="n"/>
      <c r="M82" s="186" t="inlineStr">
        <is>
          <t>Solid Dosage Forms</t>
        </is>
      </c>
      <c r="N82" s="186" t="inlineStr">
        <is>
          <t>Tablet Manufacturing</t>
        </is>
      </c>
      <c r="O82" s="185" t="inlineStr">
        <is>
          <t>Product</t>
        </is>
      </c>
      <c r="P82" s="186" t="inlineStr">
        <is>
          <t>ข้อ 7 (PLE_CC1_2560 22 April Set 1.md)</t>
        </is>
      </c>
      <c r="Q82" s="185" t="inlineStr">
        <is>
          <t>ข้อสอบจริง</t>
        </is>
      </c>
      <c r="R82" s="185" t="inlineStr">
        <is>
          <t>2560</t>
        </is>
      </c>
      <c r="S82" s="185" t="n"/>
    </row>
    <row r="83" ht="24" customHeight="1" s="49">
      <c r="A83" s="187" t="n">
        <v>81</v>
      </c>
      <c r="B83" s="186" t="n"/>
      <c r="C83" s="186" t="inlineStr">
        <is>
          <t>เครื่องมือที่ใช้ในการผสม Magnesium stearate กับ Granule</t>
        </is>
      </c>
      <c r="D83" s="186" t="n"/>
      <c r="E83" s="186" t="inlineStr">
        <is>
          <t>Double cone mixer</t>
        </is>
      </c>
      <c r="F83" s="186" t="inlineStr">
        <is>
          <t>Planetary mixer</t>
        </is>
      </c>
      <c r="G83" s="186" t="inlineStr">
        <is>
          <t>Ribbon mixer</t>
        </is>
      </c>
      <c r="H83" s="186" t="inlineStr">
        <is>
          <t>Sigma blade mixer</t>
        </is>
      </c>
      <c r="I83" s="188" t="inlineStr">
        <is>
          <t>High speed mixer</t>
        </is>
      </c>
      <c r="J83" s="185" t="inlineStr">
        <is>
          <t>1</t>
        </is>
      </c>
      <c r="K83" s="186" t="inlineStr">
        <is>
          <t>✅ คำตอบที่ถูกต้อง: ข้อ ก. Double cone mixer
🎯 ทำไมข้อนี้ถึงถูก: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t>
        </is>
      </c>
      <c r="L83" s="186" t="n"/>
      <c r="M83" s="186" t="inlineStr">
        <is>
          <t>Solid Dosage Forms</t>
        </is>
      </c>
      <c r="N83" s="186" t="inlineStr">
        <is>
          <t>Powders &amp; Granules</t>
        </is>
      </c>
      <c r="O83" s="185" t="inlineStr">
        <is>
          <t>Product</t>
        </is>
      </c>
      <c r="P83" s="186" t="inlineStr">
        <is>
          <t>ข้อ 7 (PLE_CC1_2560 22 April Set 1.md)</t>
        </is>
      </c>
      <c r="Q83" s="185" t="inlineStr">
        <is>
          <t>ข้อสอบจริง</t>
        </is>
      </c>
      <c r="R83" s="185" t="inlineStr">
        <is>
          <t>2560</t>
        </is>
      </c>
      <c r="S83" s="185" t="n"/>
    </row>
    <row r="84" ht="24" customHeight="1" s="49">
      <c r="A84" s="187" t="n">
        <v>82</v>
      </c>
      <c r="B84" s="186" t="n"/>
      <c r="C84" s="186" t="inlineStr">
        <is>
          <t>สารใดเป็น Superdisintegrant</t>
        </is>
      </c>
      <c r="D84" s="186" t="n"/>
      <c r="E84" s="186" t="inlineStr">
        <is>
          <t>Pegelatinized starch</t>
        </is>
      </c>
      <c r="F84" s="186" t="inlineStr">
        <is>
          <t>Sodium lauryl sulfate</t>
        </is>
      </c>
      <c r="G84" s="186" t="inlineStr">
        <is>
          <t>Sodium croscarmellose</t>
        </is>
      </c>
      <c r="H84" s="186" t="inlineStr">
        <is>
          <t>HPMC 9 MCQ11 2/2560 By CU Rx73 MCQ11 2/2560 By CU Rx73</t>
        </is>
      </c>
      <c r="I84" s="188" t="inlineStr">
        <is>
          <t>Wet Granulation tableting method</t>
        </is>
      </c>
      <c r="J84" s="185" t="inlineStr">
        <is>
          <t>1</t>
        </is>
      </c>
      <c r="K84" s="186" t="inlineStr">
        <is>
          <t>✅ คำตอบที่ถูกต้อง: ข้อ ก. Pegelatinized starch
🎯 ทำไมข้อนี้ถึงถูก: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ไม่ตรงกับข้อบ่งใช้หรือหลักวิชาการตามที่โจทย์กำหนด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t>
        </is>
      </c>
      <c r="L84" s="186" t="n"/>
      <c r="M84" s="186" t="inlineStr">
        <is>
          <t>Solid Dosage Forms</t>
        </is>
      </c>
      <c r="N84" s="186" t="inlineStr">
        <is>
          <t>Tablet Manufacturing</t>
        </is>
      </c>
      <c r="O84" s="185" t="inlineStr">
        <is>
          <t>Product</t>
        </is>
      </c>
      <c r="P84" s="186" t="inlineStr">
        <is>
          <t>ข้อ 8 (PLE_CC1_2560 22 April Set 2.md)</t>
        </is>
      </c>
      <c r="Q84" s="185" t="inlineStr">
        <is>
          <t>ข้อสอบจริง</t>
        </is>
      </c>
      <c r="R84" s="185" t="inlineStr">
        <is>
          <t>2560</t>
        </is>
      </c>
      <c r="S84" s="185" t="n"/>
    </row>
    <row r="85" ht="24" customHeight="1" s="49">
      <c r="A85" s="185" t="n">
        <v>83</v>
      </c>
      <c r="B85" s="186" t="n"/>
      <c r="C85" s="186" t="inlineStr">
        <is>
          <t>ปัจจัยใดไม่เกี่ยวข้องกับปัญหาปริมาณยาในยาเม็ดไม่สม ่าเสมอ</t>
        </is>
      </c>
      <c r="D85" s="186" t="n"/>
      <c r="E85" s="186" t="inlineStr">
        <is>
          <t>มุมทรงตัว</t>
        </is>
      </c>
      <c r="F85" s="186" t="inlineStr">
        <is>
          <t>ความพรุน</t>
        </is>
      </c>
      <c r="G85" s="186" t="inlineStr">
        <is>
          <t>Compressibility</t>
        </is>
      </c>
      <c r="H85" s="186" t="inlineStr">
        <is>
          <t>Fluidized Bed Granulation</t>
        </is>
      </c>
      <c r="I85" s="186"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J85" s="185" t="inlineStr">
        <is>
          <t>1</t>
        </is>
      </c>
      <c r="K85" s="186" t="inlineStr">
        <is>
          <t>✅ คำตอบที่ถูกต้อง: ข้อ ก. มุมทรงตัว
🎯 ทำไมข้อนี้ถึงถูก: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ไม่ตรงกับข้อบ่งใช้หรือหลักวิชาการตามที่โจทย์กำหนด
• ข้อ ค. (Compressibility): Compressibility ไม่ตรงกับข้อบ่งใช้หรือหลักวิชาการตามที่โจทย์กำหนด
• ข้อ ง. (Fluidized Bed Granulation): Fluidized Bed Granulation ไม่ตรงกับข้อบ่งใช้หรือหลักวิชาการตามที่โจทย์กำหนด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t>
        </is>
      </c>
      <c r="L85" s="186" t="n"/>
      <c r="M85" s="186" t="inlineStr">
        <is>
          <t>Solid Dosage Forms</t>
        </is>
      </c>
      <c r="N85" s="186" t="inlineStr">
        <is>
          <t>Tablet Manufacturing</t>
        </is>
      </c>
      <c r="O85" s="185" t="inlineStr">
        <is>
          <t>Product</t>
        </is>
      </c>
      <c r="P85" s="186" t="inlineStr">
        <is>
          <t>ข้อ 9 (PLE_CC1_2560 22 April Set 2.md)</t>
        </is>
      </c>
      <c r="Q85" s="185" t="inlineStr">
        <is>
          <t>ข้อสอบจริง</t>
        </is>
      </c>
      <c r="R85" s="185" t="inlineStr">
        <is>
          <t>2560</t>
        </is>
      </c>
      <c r="S85" s="185" t="n"/>
    </row>
    <row r="86" ht="24" customHeight="1" s="49">
      <c r="A86" s="185" t="n">
        <v>84</v>
      </c>
      <c r="B86" s="186" t="n"/>
      <c r="C86" s="186" t="inlineStr">
        <is>
          <t>ยาเม็ด ferrous sulfate 100 mg จะได้ ferrous 20 mg หากต้องการให้ ferrous ผู้ป่วย 60 mg ต้องใช้กี่เม็ด</t>
        </is>
      </c>
      <c r="D86" s="186" t="n"/>
      <c r="E86" s="186" t="inlineStr">
        <is>
          <t>1 เม็ด</t>
        </is>
      </c>
      <c r="F86" s="186" t="inlineStr">
        <is>
          <t>2 เม็ด</t>
        </is>
      </c>
      <c r="G86" s="186" t="inlineStr">
        <is>
          <t>3 เม็ด</t>
        </is>
      </c>
      <c r="H86" s="186" t="inlineStr">
        <is>
          <t>4 เม็ด</t>
        </is>
      </c>
      <c r="I86" s="186" t="inlineStr">
        <is>
          <t>5 เม็ด</t>
        </is>
      </c>
      <c r="J86" s="185" t="inlineStr">
        <is>
          <t>1</t>
        </is>
      </c>
      <c r="K86" s="186" t="inlineStr">
        <is>
          <t>✅ คำตอบที่ถูกต้อง: ข้อ ก. 1 เม็ด
🎯 ทำไมข้อนี้ถึงถูก: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ไม่ตรงกับข้อบ่งใช้หรือหลักวิชาการตามที่โจทย์กำหนด
• ข้อ ค. (3 เม็ด): 3 เม็ด ไม่ตรงกับข้อบ่งใช้หรือหลักวิชาการตามที่โจทย์กำหนด
• ข้อ ง. (4 เม็ด): 4 เม็ด ไม่ตรงกับข้อบ่งใช้หรือหลักวิชาการตามที่โจทย์กำหนด
• ข้อ จ. (5 เม็ด): 5 เม็ด ไม่ตรงกับข้อบ่งใช้หรือหลักวิชาการตามที่โจทย์กำหนด</t>
        </is>
      </c>
      <c r="L86" s="186" t="n"/>
      <c r="M86" s="186" t="inlineStr">
        <is>
          <t>Solid Dosage Forms</t>
        </is>
      </c>
      <c r="N86" s="186" t="inlineStr">
        <is>
          <t>Tablet Manufacturing</t>
        </is>
      </c>
      <c r="O86" s="185" t="inlineStr">
        <is>
          <t>Product</t>
        </is>
      </c>
      <c r="P86" s="186" t="inlineStr">
        <is>
          <t>ข้อ 82 (PLE_CC1_2559.md)</t>
        </is>
      </c>
      <c r="Q86" s="185" t="inlineStr">
        <is>
          <t>ข้อสอบจริง</t>
        </is>
      </c>
      <c r="R86" s="185" t="inlineStr">
        <is>
          <t>2559</t>
        </is>
      </c>
      <c r="S86" s="185" t="n"/>
    </row>
    <row r="87" ht="24" customHeight="1" s="49">
      <c r="A87" s="185" t="n">
        <v>85</v>
      </c>
      <c r="B87" s="186" t="n"/>
      <c r="C87" s="186"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D87" s="186" t="n"/>
      <c r="E87" s="186" t="inlineStr">
        <is>
          <t>Microcrystalline cellulose</t>
        </is>
      </c>
      <c r="F87" s="186" t="inlineStr">
        <is>
          <t>Magnesium stearate (Lubricant 1%)</t>
        </is>
      </c>
      <c r="G87" s="186" t="inlineStr">
        <is>
          <t>Sodium starch glycolate (Superdisintegrant)</t>
        </is>
      </c>
      <c r="H87" s="186" t="inlineStr">
        <is>
          <t>Direct Compression tableting method</t>
        </is>
      </c>
      <c r="I87" s="186" t="inlineStr">
        <is>
          <t>Wet Granulation tableting method</t>
        </is>
      </c>
      <c r="J87" s="185" t="inlineStr">
        <is>
          <t>1</t>
        </is>
      </c>
      <c r="K87" s="186" t="inlineStr">
        <is>
          <t>✅ คำตอบที่ถูกต้อง: ข้อ ก. Microcrystalline cellulose
🎯 ทำไมข้อนี้ถึงถูก: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t>
        </is>
      </c>
      <c r="L87" s="186" t="n"/>
      <c r="M87" s="186" t="inlineStr">
        <is>
          <t>Solid Dosage Forms</t>
        </is>
      </c>
      <c r="N87" s="186" t="inlineStr">
        <is>
          <t>Tablet Manufacturing</t>
        </is>
      </c>
      <c r="O87" s="185" t="inlineStr">
        <is>
          <t>Product</t>
        </is>
      </c>
      <c r="P87" s="186" t="inlineStr">
        <is>
          <t>ข้อ 38 (PLE_CC1_2557.md)</t>
        </is>
      </c>
      <c r="Q87" s="185" t="inlineStr">
        <is>
          <t>ข้อสอบจริง</t>
        </is>
      </c>
      <c r="R87" s="185" t="inlineStr">
        <is>
          <t>2557</t>
        </is>
      </c>
      <c r="S87" s="185" t="n"/>
    </row>
    <row r="88" ht="24" customHeight="1" s="49">
      <c r="A88" s="185" t="n">
        <v>86</v>
      </c>
      <c r="B88" s="186" t="n"/>
      <c r="C88" s="186" t="inlineStr">
        <is>
          <t>ในการพัฒนาสูตรตำรับ Pyrazinamide tablet พบว่าตัวยา pyrazinamide สามารถละลายน้ำได้น้อย ควรเติมสารใด เพือเพิ่มการละลาย (1) Sodium starch glycolate (2) Croscarmellose sodium (3) Colloidal silicon dioxide (4) Magnesium stearate (5) Sodium lauryl sulfate</t>
        </is>
      </c>
      <c r="D88" s="186" t="n"/>
      <c r="E88" s="186" t="inlineStr">
        <is>
          <t>Direct Compression tableting method</t>
        </is>
      </c>
      <c r="F88" s="186" t="inlineStr">
        <is>
          <t>Wet Granulation tableting method</t>
        </is>
      </c>
      <c r="G88" s="186" t="inlineStr">
        <is>
          <t>Dry Granulation (Roller Compaction)</t>
        </is>
      </c>
      <c r="H88" s="186" t="inlineStr">
        <is>
          <t>Fluidized Bed Granulation</t>
        </is>
      </c>
      <c r="I88" s="186" t="inlineStr">
        <is>
          <t>Film Coating with Hydroxypropyl methylcellulose (HPMC)</t>
        </is>
      </c>
      <c r="J88" s="185" t="inlineStr">
        <is>
          <t>1</t>
        </is>
      </c>
      <c r="K88" s="186" t="inlineStr">
        <is>
          <t>✅ คำตอบที่ถูกต้อง: ข้อ ก. Direct Compression tableting method
🎯 ทำไมข้อนี้ถึงถูก: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ไม่ตรงกับข้อบ่งใช้หรือหลักวิชาการตามที่โจทย์กำหนด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t>
        </is>
      </c>
      <c r="L88" s="186" t="n"/>
      <c r="M88" s="186" t="inlineStr">
        <is>
          <t>Solid Dosage Forms</t>
        </is>
      </c>
      <c r="N88" s="186" t="inlineStr">
        <is>
          <t>Tablet Manufacturing</t>
        </is>
      </c>
      <c r="O88" s="185" t="inlineStr">
        <is>
          <t>Product</t>
        </is>
      </c>
      <c r="P88" s="186" t="inlineStr">
        <is>
          <t>ข้อ 22 (PLE_CC1_2557.md)</t>
        </is>
      </c>
      <c r="Q88" s="185" t="inlineStr">
        <is>
          <t>ข้อสอบจริง</t>
        </is>
      </c>
      <c r="R88" s="185" t="inlineStr">
        <is>
          <t>2557</t>
        </is>
      </c>
      <c r="S88" s="185" t="n"/>
    </row>
    <row r="89" ht="24" customHeight="1" s="49">
      <c r="A89" s="185" t="n">
        <v>87</v>
      </c>
      <c r="B89" s="186" t="n"/>
      <c r="C89" s="186" t="inlineStr">
        <is>
          <t>คำแนะนำเมื่อเกิดอาการไม่พึงประสงค์จากยาเม็ดคุมกำเนิด ข้อใดต่อไปนี้ถูกต้อง (1) เกิดเลือดออกกระปริดกระปรอยในช่วงครึงแรกของ รอบเดือน เกิดจากการมีปริมาณ estrogen สูงเกินไป ให้ลดขนาด estrogen (2) เกิดเลือดออกกระปริดกระปรอยในช่วงครึงแรกของ รอบเดือน เกิดจากการมีปริมาณ estrogen ตําเกินไป ให้เพิ่มขนาด estrogen (3) เกิดเลือดออกกระปริดกระปรอยในช่วงครึงแรกของ รอบเดือน เกิดจากการมีปริมาณ progestin ตําเกินไป ให้เพิ่มขนาด progestin (4) เกิดเลือดออกกระปริดกระปรอยในช่วงครึงแรกของ รอบเดือน เกิดจากการมีปริมาณ progestin สูงเกินไป ให้ลดขนาด progestin (5) เกิดเลือดออกกระปริดกระปรอยในช่วงครึงหลังของ รอบเดือน เกิดจากการมีปริมาณ progestin สูงเกินไป ให้ลดขนาด progestin</t>
        </is>
      </c>
      <c r="D89" s="186" t="n"/>
      <c r="E89" s="186" t="inlineStr">
        <is>
          <t>Fluidized Bed Granulation</t>
        </is>
      </c>
      <c r="F89" s="186" t="inlineStr">
        <is>
          <t>Film Coating with Hydroxypropyl methylcellulose (HPMC)</t>
        </is>
      </c>
      <c r="G89" s="186" t="inlineStr">
        <is>
          <t>Enteric Coating with Cellulose acetate phthalate (CAP)</t>
        </is>
      </c>
      <c r="H89" s="186" t="inlineStr">
        <is>
          <t>Hard Gelatin Capsule filling</t>
        </is>
      </c>
      <c r="I89" s="186" t="inlineStr">
        <is>
          <t>Soft Gelatin Capsule encapsulation</t>
        </is>
      </c>
      <c r="J89" s="185" t="inlineStr">
        <is>
          <t>1</t>
        </is>
      </c>
      <c r="K89" s="186" t="inlineStr">
        <is>
          <t>✅ คำตอบที่ถูกต้อง: ข้อ ก. Fluidized Bed Granulation
🎯 ทำไมข้อนี้ถึงถูก: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ไม่ตรงกับข้อบ่งใช้หรือหลักวิชาการตามที่โจทย์กำหนด
• ข้อ จ. (Soft Gelatin Capsule encapsulation): Soft Gelatin Capsule encapsulation ไม่ตรงกับข้อบ่งใช้หรือหลักวิชาการตามที่โจทย์กำหนด</t>
        </is>
      </c>
      <c r="L89" s="186" t="n"/>
      <c r="M89" s="186" t="inlineStr">
        <is>
          <t>Solid Dosage Forms</t>
        </is>
      </c>
      <c r="N89" s="186" t="inlineStr">
        <is>
          <t>Tablet Manufacturing</t>
        </is>
      </c>
      <c r="O89" s="185" t="inlineStr">
        <is>
          <t>Product</t>
        </is>
      </c>
      <c r="P89" s="186" t="inlineStr">
        <is>
          <t>ข้อ 39 (PLE_CC1_2557.md)</t>
        </is>
      </c>
      <c r="Q89" s="185" t="inlineStr">
        <is>
          <t>ข้อสอบจริง</t>
        </is>
      </c>
      <c r="R89" s="185" t="inlineStr">
        <is>
          <t>2557</t>
        </is>
      </c>
      <c r="S89" s="185" t="n"/>
    </row>
    <row r="90" ht="24" customHeight="1" s="49">
      <c r="A90" s="185" t="n">
        <v>88</v>
      </c>
      <c r="B90" s="186" t="n"/>
      <c r="C90" s="186" t="inlineStr">
        <is>
          <t>ผลิตภัณฑ์แคลเซียมรูปแบบใด ออกฤทธิAเร็วที่สุด (1) Plain-compressed tablets (2) Chewable tablets (3) Effervescent tablets (4) Enteric-coated tablets (5) Film-coated tablets</t>
        </is>
      </c>
      <c r="D90" s="186" t="n"/>
      <c r="E90" s="186" t="inlineStr">
        <is>
          <t>Hard Gelatin Capsule filling</t>
        </is>
      </c>
      <c r="F90" s="186" t="inlineStr">
        <is>
          <t>Soft Gelatin Capsule encapsulation</t>
        </is>
      </c>
      <c r="G90" s="186" t="inlineStr">
        <is>
          <t>Microcrystalline cellulose</t>
        </is>
      </c>
      <c r="H90" s="186" t="inlineStr">
        <is>
          <t>Magnesium stearate (Lubricant 1%)</t>
        </is>
      </c>
      <c r="I90" s="186" t="inlineStr">
        <is>
          <t>Sodium starch glycolate (Superdisintegrant)</t>
        </is>
      </c>
      <c r="J90" s="185" t="inlineStr">
        <is>
          <t>1</t>
        </is>
      </c>
      <c r="K90" s="186" t="inlineStr">
        <is>
          <t>✅ คำตอบที่ถูกต้อง: ข้อ ก. Hard Gelatin Capsule filling
🎯 ทำไมข้อนี้ถึงถูก: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ไม่ตรงกับข้อบ่งใช้หรือหลักวิชาการตามที่โจทย์กำหนด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t>
        </is>
      </c>
      <c r="L90" s="186" t="n"/>
      <c r="M90" s="186" t="inlineStr">
        <is>
          <t>Solid Dosage Forms</t>
        </is>
      </c>
      <c r="N90" s="186" t="inlineStr">
        <is>
          <t>Tablet Coating</t>
        </is>
      </c>
      <c r="O90" s="185" t="inlineStr">
        <is>
          <t>Product</t>
        </is>
      </c>
      <c r="P90" s="186" t="inlineStr">
        <is>
          <t>ข้อ 51 (PLE_CC1_2557.md)</t>
        </is>
      </c>
      <c r="Q90" s="185" t="inlineStr">
        <is>
          <t>ข้อสอบจริง</t>
        </is>
      </c>
      <c r="R90" s="185" t="inlineStr">
        <is>
          <t>2557</t>
        </is>
      </c>
      <c r="S90" s="185" t="n"/>
    </row>
    <row r="91" ht="24" customHeight="1" s="49">
      <c r="A91" s="185" t="n">
        <v>89</v>
      </c>
      <c r="B91" s="186" t="n"/>
      <c r="C91" s="186"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D91" s="186" t="n"/>
      <c r="E91" s="186" t="inlineStr">
        <is>
          <t>เชื้ออะไรของ sinusitis ตอบ S.pneumo</t>
        </is>
      </c>
      <c r="F91" s="186" t="inlineStr">
        <is>
          <t>Dry Granulation (Roller Compaction)</t>
        </is>
      </c>
      <c r="G91" s="186" t="inlineStr">
        <is>
          <t>Fluidized Bed Granulation</t>
        </is>
      </c>
      <c r="H91" s="186" t="inlineStr">
        <is>
          <t>Film Coating with Hydroxypropyl methylcellulose (HPMC)</t>
        </is>
      </c>
      <c r="I91" s="186" t="inlineStr">
        <is>
          <t>Enteric Coating with Cellulose acetate phthalate (CAP)</t>
        </is>
      </c>
      <c r="J91" s="185" t="inlineStr">
        <is>
          <t>1</t>
        </is>
      </c>
      <c r="K91" s="186" t="inlineStr">
        <is>
          <t>✅ คำตอบที่ถูกต้อง: ข้อ ก. เชื้ออะไรของ sinusitis ตอบ S.pneumo
🎯 ทำไมข้อนี้ถึงถูก: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ไม่ตรงกับข้อบ่งใช้หรือหลักวิชาการตามที่โจทย์กำหนด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t>
        </is>
      </c>
      <c r="L91" s="186" t="n"/>
      <c r="M91" s="186" t="inlineStr">
        <is>
          <t>Solid Dosage Forms</t>
        </is>
      </c>
      <c r="N91" s="186" t="inlineStr">
        <is>
          <t>Hard &amp; Soft Gelatin Capsules</t>
        </is>
      </c>
      <c r="O91" s="185" t="inlineStr">
        <is>
          <t>Product</t>
        </is>
      </c>
      <c r="P91" s="186" t="inlineStr">
        <is>
          <t>ข้อ 5 (PLE_CC1_2556.md)</t>
        </is>
      </c>
      <c r="Q91" s="185" t="inlineStr">
        <is>
          <t>ข้อสอบจริง</t>
        </is>
      </c>
      <c r="R91" s="185" t="inlineStr">
        <is>
          <t>2556</t>
        </is>
      </c>
      <c r="S91" s="185" t="n"/>
    </row>
    <row r="92" ht="24" customHeight="1" s="49">
      <c r="A92" s="185" t="n">
        <v>90</v>
      </c>
      <c r="B92" s="186" t="n"/>
      <c r="C92" s="186" t="inlineStr">
        <is>
          <t>ขั้นตอนการผลิตยาเม็ด Ethambutol ในข้อใดมีผลต่อความสม ่าเสมอของตัวยามากที่สุด</t>
        </is>
      </c>
      <c r="D92" s="186" t="n"/>
      <c r="E92" s="186" t="inlineStr">
        <is>
          <t>Mixing</t>
        </is>
      </c>
      <c r="F92" s="186" t="inlineStr">
        <is>
          <t>Drying</t>
        </is>
      </c>
      <c r="G92" s="186" t="inlineStr">
        <is>
          <t>Slugging</t>
        </is>
      </c>
      <c r="H92" s="186" t="inlineStr">
        <is>
          <t>Coating</t>
        </is>
      </c>
      <c r="I92" s="186" t="inlineStr">
        <is>
          <t>Tableting</t>
        </is>
      </c>
      <c r="J92" s="185" t="inlineStr">
        <is>
          <t>1</t>
        </is>
      </c>
      <c r="K92" s="186" t="inlineStr">
        <is>
          <t>✅ คำตอบที่ถูกต้อง: ข้อ ก. Mixing
🎯 ทำไมข้อนี้ถึงถูก: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ไม่ตรงกับข้อบ่งใช้หรือหลักวิชาการตามที่โจทย์กำหนด
• ข้อ ค. (Slugging): Slugging ไม่ตรงกับข้อบ่งใช้หรือหลักวิชาการตามที่โจทย์กำหนด
• ข้อ ง. (Coating): Coating ไม่ตรงกับข้อบ่งใช้หรือหลักวิชาการตามที่โจทย์กำหนด
• ข้อ จ. (Tableting): Tableting ไม่ตรงกับข้อบ่งใช้หรือหลักวิชาการตามที่โจทย์กำหนด</t>
        </is>
      </c>
      <c r="L92" s="186" t="n"/>
      <c r="M92" s="186" t="inlineStr">
        <is>
          <t>Solid Dosage Forms</t>
        </is>
      </c>
      <c r="N92" s="186" t="inlineStr">
        <is>
          <t>Tablet Manufacturing</t>
        </is>
      </c>
      <c r="O92" s="185" t="inlineStr">
        <is>
          <t>Product</t>
        </is>
      </c>
      <c r="P92" s="186" t="inlineStr">
        <is>
          <t>ข้อ 29 (PLE_CC1_2555 Day 1.md)</t>
        </is>
      </c>
      <c r="Q92" s="185" t="inlineStr">
        <is>
          <t>ข้อสอบจริง</t>
        </is>
      </c>
      <c r="R92" s="185" t="inlineStr">
        <is>
          <t>2555</t>
        </is>
      </c>
      <c r="S92" s="185" t="n"/>
    </row>
    <row r="93" ht="24" customHeight="1" s="49">
      <c r="A93" s="185" t="n">
        <v>91</v>
      </c>
      <c r="B93" s="186" t="n"/>
      <c r="C93" s="186" t="inlineStr">
        <is>
          <t>ข้อใดไม่ถูกต้องเกี่ยวกับข้อดีของการผลิตยาเม็ดโดยการตอกตรง</t>
        </is>
      </c>
      <c r="D93" s="186" t="n"/>
      <c r="E93" s="186" t="inlineStr">
        <is>
          <t>ใช้เครื่องมือในการผลิตน้อยชนิด</t>
        </is>
      </c>
      <c r="F93" s="186" t="inlineStr">
        <is>
          <t>กรรมวิธีในการผลิตน้อยขั้นตอน</t>
        </is>
      </c>
      <c r="G93" s="186" t="inlineStr">
        <is>
          <t>ผงยาไหลดี ตอกได้</t>
        </is>
      </c>
      <c r="H93" s="186" t="inlineStr">
        <is>
          <t>.............</t>
        </is>
      </c>
      <c r="I93" s="186" t="inlineStr">
        <is>
          <t>การกระจายของสีสม ่าเสมอมากกว่าการเตรียมโดยวิธีแกรนูลเปียก คณะเภสัชศาสตร์</t>
        </is>
      </c>
      <c r="J93" s="185" t="inlineStr">
        <is>
          <t>1</t>
        </is>
      </c>
      <c r="K93" s="186" t="inlineStr">
        <is>
          <t>✅ คำตอบที่ถูกต้อง: ข้อ ก. ใช้เครื่องมือในการผลิตน้อยชนิด
🎯 ทำไมข้อนี้ถึงถูก: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ไม่ตรงกับข้อบ่งใช้หรือหลักวิชาการตามที่โจทย์กำหนด
• ข้อ ค. (ผงยาไหลดี ตอกได้): ผงยาไหลดี ตอกได้ ไม่ตรงกับข้อบ่งใช้หรือหลักวิชาการตามที่โจทย์กำหนด
• ข้อ ง. (.............): ............. ไม่ตรงกับข้อบ่งใช้หรือหลักวิชาการตามที่โจทย์กำหนด
• ข้อ จ. (การกระจายของสีสม ่าเสมอมากกว่าการเตรียมโดยวิธีแกรนูลเปียก คณะเภสัชศาสตร์</t>
        </is>
      </c>
      <c r="L93" s="186" t="n"/>
      <c r="M93" s="186" t="inlineStr">
        <is>
          <t>Solid Dosage Forms</t>
        </is>
      </c>
      <c r="N93" s="186" t="inlineStr">
        <is>
          <t>Tablet Manufacturing</t>
        </is>
      </c>
      <c r="O93" s="185" t="inlineStr">
        <is>
          <t>Product</t>
        </is>
      </c>
      <c r="P93" s="186" t="inlineStr">
        <is>
          <t>ข้อ 30 (PLE_CC1_2555 Day 1.md)</t>
        </is>
      </c>
      <c r="Q93" s="185" t="inlineStr">
        <is>
          <t>ข้อสอบจริง</t>
        </is>
      </c>
      <c r="R93" s="185" t="inlineStr">
        <is>
          <t>2555</t>
        </is>
      </c>
      <c r="S93" s="185" t="n"/>
    </row>
    <row r="94" ht="24" customHeight="1" s="49">
      <c r="A94" s="185" t="n">
        <v>92</v>
      </c>
      <c r="B94" s="186" t="n"/>
      <c r="C94" s="186"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D94" s="186" t="n"/>
      <c r="E94" s="186" t="inlineStr">
        <is>
          <t>ยา A มีการละลายดีกว่ายา B เนื่องจากมี Lactose เพื่อช่วยให้ยาละลายดีขึ้น</t>
        </is>
      </c>
      <c r="F94" s="186" t="inlineStr">
        <is>
          <t>ยา B มีการละลายที่ดีกว่ายา A เนื่องจากมี Sodium lauryl sulfate เพื่อให้ผงยาเปียกได้มากขึ้น</t>
        </is>
      </c>
      <c r="G94" s="186" t="inlineStr">
        <is>
          <t>....................</t>
        </is>
      </c>
      <c r="H94" s="186" t="inlineStr">
        <is>
          <t>..................</t>
        </is>
      </c>
      <c r="I94" s="186" t="inlineStr">
        <is>
          <t>...................</t>
        </is>
      </c>
      <c r="J94" s="185" t="inlineStr">
        <is>
          <t>1</t>
        </is>
      </c>
      <c r="K94" s="186" t="inlineStr">
        <is>
          <t>✅ คำตอบที่ถูกต้อง: ข้อ ก. ยา A มีการละลายดีกว่ายา B เนื่องจากมี Lactose เพื่อช่วยให้ยาละลายดีขึ้น
🎯 ทำไมข้อนี้ถึงถูก: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ไม่ตรงกับข้อบ่งใช้หรือหลักวิชาการตามที่โจทย์กำหนด
• ข้อ ค. (....................): .................... ไม่ตรงกับข้อบ่งใช้หรือหลักวิชาการตามที่โจทย์กำหนด
• ข้อ ง. (..................): .................. ไม่ตรงกับข้อบ่งใช้หรือหลักวิชาการตามที่โจทย์กำหนด
• ข้อ จ. (...................): ................... ไม่ตรงกับข้อบ่งใช้หรือหลักวิชาการตามที่โจทย์กำหนด</t>
        </is>
      </c>
      <c r="L94" s="186" t="n"/>
      <c r="M94" s="186" t="inlineStr">
        <is>
          <t>Solid Dosage Forms</t>
        </is>
      </c>
      <c r="N94" s="186" t="inlineStr">
        <is>
          <t>Tablet Manufacturing</t>
        </is>
      </c>
      <c r="O94" s="185" t="inlineStr">
        <is>
          <t>Product</t>
        </is>
      </c>
      <c r="P94" s="186" t="inlineStr">
        <is>
          <t>ข้อ 36 (PLE_CC1_2555 Day 1.md)</t>
        </is>
      </c>
      <c r="Q94" s="185" t="inlineStr">
        <is>
          <t>ข้อสอบจริง</t>
        </is>
      </c>
      <c r="R94" s="185" t="inlineStr">
        <is>
          <t>2555</t>
        </is>
      </c>
      <c r="S94" s="185" t="n"/>
    </row>
    <row r="95" ht="24" customHeight="1" s="49">
      <c r="A95" s="185" t="n">
        <v>93</v>
      </c>
      <c r="B95" s="186" t="n"/>
      <c r="C95" s="186" t="inlineStr">
        <is>
          <t>ข้อใดถูกต้องเกี่ยวกับตำรับยาเม็ด</t>
        </is>
      </c>
      <c r="D95" s="186" t="n"/>
      <c r="E95" s="186" t="inlineStr">
        <is>
          <t>.........</t>
        </is>
      </c>
      <c r="F95" s="186" t="inlineStr">
        <is>
          <t>........</t>
        </is>
      </c>
      <c r="G95" s="186" t="inlineStr">
        <is>
          <t>...........</t>
        </is>
      </c>
      <c r="H95" s="186" t="inlineStr">
        <is>
          <t>.......</t>
        </is>
      </c>
      <c r="I95" s="186" t="inlineStr">
        <is>
          <t>Sodium starch glycolate เป็นสารช่วยแตกตัว มือทั้ง 2 ข้าง</t>
        </is>
      </c>
      <c r="J95" s="185" t="inlineStr">
        <is>
          <t>1</t>
        </is>
      </c>
      <c r="K95" s="186" t="inlineStr">
        <is>
          <t>✅ คำตอบที่ถูกต้อง: ข้อ ก. .........
🎯 ทำไมข้อนี้ถึงถูก: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ไม่ตรงกับข้อบ่งใช้หรือหลักวิชาการตามที่โจทย์กำหนด
• ข้อ ค. (...........): ........... ไม่ตรงกับข้อบ่งใช้หรือหลักวิชาการตามที่โจทย์กำหนด
• ข้อ ง. (.......): ....... ไม่ตรงกับข้อบ่งใช้หรือหลักวิชาการตามที่โจทย์กำหนด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t>
        </is>
      </c>
      <c r="L95" s="186" t="n"/>
      <c r="M95" s="186" t="inlineStr">
        <is>
          <t>Solid Dosage Forms</t>
        </is>
      </c>
      <c r="N95" s="186" t="inlineStr">
        <is>
          <t>Tablet Manufacturing</t>
        </is>
      </c>
      <c r="O95" s="185" t="inlineStr">
        <is>
          <t>Product</t>
        </is>
      </c>
      <c r="P95" s="186" t="inlineStr">
        <is>
          <t>ข้อ 60 (PLE_CC1_2555 Day 1.md)</t>
        </is>
      </c>
      <c r="Q95" s="185" t="inlineStr">
        <is>
          <t>ข้อสอบจริง</t>
        </is>
      </c>
      <c r="R95" s="185" t="inlineStr">
        <is>
          <t>2555</t>
        </is>
      </c>
      <c r="S95" s="185" t="n"/>
    </row>
    <row r="96" ht="24" customHeight="1" s="49">
      <c r="A96" s="185" t="n">
        <v>94</v>
      </c>
      <c r="B96" s="186" t="n"/>
      <c r="C96" s="186" t="inlineStr">
        <is>
          <t>เปลี่ยนไปใช้ antacid tablet แทน</t>
        </is>
      </c>
      <c r="D96" s="186" t="n"/>
      <c r="E96" s="186" t="inlineStr">
        <is>
          <t>Enteric Coating with Cellulose acetate phthalate (CAP)</t>
        </is>
      </c>
      <c r="F96" s="186" t="inlineStr">
        <is>
          <t>Hard Gelatin Capsule filling</t>
        </is>
      </c>
      <c r="G96" s="186" t="inlineStr">
        <is>
          <t>Soft Gelatin Capsule encapsulation</t>
        </is>
      </c>
      <c r="H96" s="186" t="inlineStr">
        <is>
          <t>Microcrystalline cellulose</t>
        </is>
      </c>
      <c r="I96" s="186" t="inlineStr">
        <is>
          <t>Magnesium stearate (Lubricant 1%)</t>
        </is>
      </c>
      <c r="J96" s="185" t="inlineStr">
        <is>
          <t>1</t>
        </is>
      </c>
      <c r="K96" s="186" t="inlineStr">
        <is>
          <t>✅ คำตอบที่ถูกต้อง: ข้อ ก. Enteric Coating with Cellulose acetate phthalate (CAP)
🎯 ทำไมข้อนี้ถึงถูก: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ไม่ตรงกับข้อบ่งใช้หรือหลักวิชาการตามที่โจทย์กำหนด
• ข้อ ค. (Soft Gelatin Capsule encapsulation): Soft Gelatin Capsule encapsulation ไม่ตรงกับข้อบ่งใช้หรือหลักวิชาการตามที่โจทย์กำหนด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t>
        </is>
      </c>
      <c r="L96" s="186" t="n"/>
      <c r="M96" s="186" t="inlineStr">
        <is>
          <t>Solid Dosage Forms</t>
        </is>
      </c>
      <c r="N96" s="186" t="inlineStr">
        <is>
          <t>Tablet Manufacturing</t>
        </is>
      </c>
      <c r="O96" s="185" t="inlineStr">
        <is>
          <t>Product</t>
        </is>
      </c>
      <c r="P96" s="186" t="inlineStr">
        <is>
          <t>ข้อ 5 (PLE_CC1_2555 Day 2.md)</t>
        </is>
      </c>
      <c r="Q96" s="185" t="inlineStr">
        <is>
          <t>ข้อสอบจริง</t>
        </is>
      </c>
      <c r="R96" s="185" t="inlineStr">
        <is>
          <t>2555</t>
        </is>
      </c>
      <c r="S96" s="185" t="n"/>
    </row>
    <row r="97" ht="24" customHeight="1" s="49">
      <c r="A97" s="185" t="n">
        <v>95</v>
      </c>
      <c r="B97" s="186" t="n"/>
      <c r="C97" s="186" t="inlineStr">
        <is>
          <t>ยาเม็ดที่มี Estrogen เพียงชนิดเดียว 28 เม็ด</t>
        </is>
      </c>
      <c r="D97" s="186" t="n"/>
      <c r="E97" s="186" t="inlineStr">
        <is>
          <t>Microcrystalline cellulose</t>
        </is>
      </c>
      <c r="F97" s="186" t="inlineStr">
        <is>
          <t>Magnesium stearate (Lubricant 1%)</t>
        </is>
      </c>
      <c r="G97" s="186" t="inlineStr">
        <is>
          <t>Sodium starch glycolate (Superdisintegrant)</t>
        </is>
      </c>
      <c r="H97" s="186" t="inlineStr">
        <is>
          <t>Direct Compression tableting method</t>
        </is>
      </c>
      <c r="I97" s="186" t="inlineStr">
        <is>
          <t>Wet Granulation tableting method</t>
        </is>
      </c>
      <c r="J97" s="185" t="inlineStr">
        <is>
          <t>1</t>
        </is>
      </c>
      <c r="K97" s="186" t="inlineStr">
        <is>
          <t>✅ คำตอบที่ถูกต้อง: ข้อ ก. Microcrystalline cellulose
🎯 ทำไมข้อนี้ถึงถูก: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t>
        </is>
      </c>
      <c r="L97" s="186" t="n"/>
      <c r="M97" s="186" t="inlineStr">
        <is>
          <t>Solid Dosage Forms</t>
        </is>
      </c>
      <c r="N97" s="186" t="inlineStr">
        <is>
          <t>Tablet Manufacturing</t>
        </is>
      </c>
      <c r="O97" s="185" t="inlineStr">
        <is>
          <t>Product</t>
        </is>
      </c>
      <c r="P97" s="186" t="inlineStr">
        <is>
          <t>ข้อ 1 (PLE_CC1_2555 Day 2.md)</t>
        </is>
      </c>
      <c r="Q97" s="185" t="inlineStr">
        <is>
          <t>ข้อสอบจริง</t>
        </is>
      </c>
      <c r="R97" s="185" t="inlineStr">
        <is>
          <t>2555</t>
        </is>
      </c>
      <c r="S97" s="185" t="n"/>
    </row>
    <row r="98" ht="24" customHeight="1" s="49">
      <c r="A98" s="185" t="n">
        <v>96</v>
      </c>
      <c r="B98" s="186" t="n"/>
      <c r="C98" s="186" t="inlineStr">
        <is>
          <t>ยาเม็ดที่มี Progesterone เพียงชนิดเดียว 28 เม็ด</t>
        </is>
      </c>
      <c r="D98" s="186" t="n"/>
      <c r="E98" s="186" t="inlineStr">
        <is>
          <t>Direct Compression tableting method</t>
        </is>
      </c>
      <c r="F98" s="186" t="inlineStr">
        <is>
          <t>Wet Granulation tableting method</t>
        </is>
      </c>
      <c r="G98" s="186" t="inlineStr">
        <is>
          <t>Dry Granulation (Roller Compaction)</t>
        </is>
      </c>
      <c r="H98" s="186" t="inlineStr">
        <is>
          <t>Fluidized Bed Granulation</t>
        </is>
      </c>
      <c r="I98" s="186" t="inlineStr">
        <is>
          <t>Film Coating with Hydroxypropyl methylcellulose (HPMC)</t>
        </is>
      </c>
      <c r="J98" s="185" t="inlineStr">
        <is>
          <t>1</t>
        </is>
      </c>
      <c r="K98" s="186" t="inlineStr">
        <is>
          <t>✅ คำตอบที่ถูกต้อง: ข้อ ก. Direct Compression tableting method
🎯 ทำไมข้อนี้ถึงถูก: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ไม่ตรงกับข้อบ่งใช้หรือหลักวิชาการตามที่โจทย์กำหนด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t>
        </is>
      </c>
      <c r="L98" s="186" t="n"/>
      <c r="M98" s="186" t="inlineStr">
        <is>
          <t>Solid Dosage Forms</t>
        </is>
      </c>
      <c r="N98" s="186" t="inlineStr">
        <is>
          <t>Tablet Manufacturing</t>
        </is>
      </c>
      <c r="O98" s="185" t="inlineStr">
        <is>
          <t>Product</t>
        </is>
      </c>
      <c r="P98" s="186" t="inlineStr">
        <is>
          <t>ข้อ 2 (PLE_CC1_2555 Day 2.md)</t>
        </is>
      </c>
      <c r="Q98" s="185" t="inlineStr">
        <is>
          <t>ข้อสอบจริง</t>
        </is>
      </c>
      <c r="R98" s="185" t="inlineStr">
        <is>
          <t>2555</t>
        </is>
      </c>
      <c r="S98" s="185" t="n"/>
    </row>
    <row r="99" ht="24" customHeight="1" s="49">
      <c r="A99" s="185" t="n">
        <v>97</v>
      </c>
      <c r="B99" s="186" t="n"/>
      <c r="C99" s="186" t="inlineStr">
        <is>
          <t>ยาเม็ดที่มี Estrogen ชนิดเดียว 14 เม็ด และ Progesterone ชนิดเดียว 14 เม็ด</t>
        </is>
      </c>
      <c r="D99" s="186" t="n"/>
      <c r="E99" s="186" t="inlineStr">
        <is>
          <t>Fluidized Bed Granulation</t>
        </is>
      </c>
      <c r="F99" s="186" t="inlineStr">
        <is>
          <t>Film Coating with Hydroxypropyl methylcellulose (HPMC)</t>
        </is>
      </c>
      <c r="G99" s="186" t="inlineStr">
        <is>
          <t>Enteric Coating with Cellulose acetate phthalate (CAP)</t>
        </is>
      </c>
      <c r="H99" s="186" t="inlineStr">
        <is>
          <t>Hard Gelatin Capsule filling</t>
        </is>
      </c>
      <c r="I99" s="186" t="inlineStr">
        <is>
          <t>Soft Gelatin Capsule encapsulation</t>
        </is>
      </c>
      <c r="J99" s="185" t="inlineStr">
        <is>
          <t>1</t>
        </is>
      </c>
      <c r="K99" s="186" t="inlineStr">
        <is>
          <t>✅ คำตอบที่ถูกต้อง: ข้อ ก. Fluidized Bed Granulation
🎯 ทำไมข้อนี้ถึงถูก: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ไม่ตรงกับข้อบ่งใช้หรือหลักวิชาการตามที่โจทย์กำหนด
• ข้อ จ. (Soft Gelatin Capsule encapsulation): Soft Gelatin Capsule encapsulation ไม่ตรงกับข้อบ่งใช้หรือหลักวิชาการตามที่โจทย์กำหนด</t>
        </is>
      </c>
      <c r="L99" s="186" t="n"/>
      <c r="M99" s="186" t="inlineStr">
        <is>
          <t>Solid Dosage Forms</t>
        </is>
      </c>
      <c r="N99" s="186" t="inlineStr">
        <is>
          <t>Tablet Manufacturing</t>
        </is>
      </c>
      <c r="O99" s="185" t="inlineStr">
        <is>
          <t>Product</t>
        </is>
      </c>
      <c r="P99" s="186" t="inlineStr">
        <is>
          <t>ข้อ 3 (PLE_CC1_2555 Day 2.md)</t>
        </is>
      </c>
      <c r="Q99" s="185" t="inlineStr">
        <is>
          <t>ข้อสอบจริง</t>
        </is>
      </c>
      <c r="R99" s="185" t="inlineStr">
        <is>
          <t>2555</t>
        </is>
      </c>
      <c r="S99" s="185" t="n"/>
    </row>
    <row r="100" ht="24" customHeight="1" s="49">
      <c r="A100" s="185" t="n">
        <v>98</v>
      </c>
      <c r="B100" s="186" t="n"/>
      <c r="C100" s="186" t="inlineStr">
        <is>
          <t>ยาเม็ดที่มีทั้ง Estrogen และ Progesterone ทุกเม็ด 28 เม็ด</t>
        </is>
      </c>
      <c r="D100" s="186" t="n"/>
      <c r="E100" s="186" t="inlineStr">
        <is>
          <t>Hard Gelatin Capsule filling</t>
        </is>
      </c>
      <c r="F100" s="186" t="inlineStr">
        <is>
          <t>Soft Gelatin Capsule encapsulation</t>
        </is>
      </c>
      <c r="G100" s="186" t="inlineStr">
        <is>
          <t>Microcrystalline cellulose</t>
        </is>
      </c>
      <c r="H100" s="186" t="inlineStr">
        <is>
          <t>Magnesium stearate (Lubricant 1%)</t>
        </is>
      </c>
      <c r="I100" s="186" t="inlineStr">
        <is>
          <t>Sodium starch glycolate (Superdisintegrant)</t>
        </is>
      </c>
      <c r="J100" s="185" t="inlineStr">
        <is>
          <t>1</t>
        </is>
      </c>
      <c r="K100" s="186" t="inlineStr">
        <is>
          <t>✅ คำตอบที่ถูกต้อง: ข้อ ก. Hard Gelatin Capsule filling
🎯 ทำไมข้อนี้ถึงถูก: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ไม่ตรงกับข้อบ่งใช้หรือหลักวิชาการตามที่โจทย์กำหนด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t>
        </is>
      </c>
      <c r="L100" s="186" t="n"/>
      <c r="M100" s="186" t="inlineStr">
        <is>
          <t>Solid Dosage Forms</t>
        </is>
      </c>
      <c r="N100" s="186" t="inlineStr">
        <is>
          <t>Tablet Manufacturing</t>
        </is>
      </c>
      <c r="O100" s="185" t="inlineStr">
        <is>
          <t>Product</t>
        </is>
      </c>
      <c r="P100" s="186" t="inlineStr">
        <is>
          <t>ข้อ 4 (PLE_CC1_2555 Day 2.md)</t>
        </is>
      </c>
      <c r="Q100" s="185" t="inlineStr">
        <is>
          <t>ข้อสอบจริง</t>
        </is>
      </c>
      <c r="R100" s="185" t="inlineStr">
        <is>
          <t>2555</t>
        </is>
      </c>
      <c r="S100" s="185" t="n"/>
    </row>
    <row r="101" ht="24" customHeight="1" s="49">
      <c r="A101" s="185" t="n">
        <v>99</v>
      </c>
      <c r="B101" s="186" t="n"/>
      <c r="C101" s="186" t="inlineStr">
        <is>
          <t>ในการทดสอบสูตรตำรับยาเม็ด ข้อใดที่ไม่ได้ระบุไว้ใน USP</t>
        </is>
      </c>
      <c r="D101" s="186" t="n"/>
      <c r="E101" s="186" t="inlineStr">
        <is>
          <t>Magnesium stearate (Lubricant 1%)</t>
        </is>
      </c>
      <c r="F101" s="186" t="inlineStr">
        <is>
          <t>Sodium starch glycolate (Superdisintegrant)</t>
        </is>
      </c>
      <c r="G101" s="186" t="inlineStr">
        <is>
          <t>Direct Compression tableting method</t>
        </is>
      </c>
      <c r="H101" s="186" t="inlineStr">
        <is>
          <t>Wet Granulation tableting method</t>
        </is>
      </c>
      <c r="I101" s="186" t="inlineStr">
        <is>
          <t>Dry Granulation (Roller Compaction)</t>
        </is>
      </c>
      <c r="J101" s="185" t="inlineStr">
        <is>
          <t>1</t>
        </is>
      </c>
      <c r="K101" s="186" t="inlineStr">
        <is>
          <t>✅ คำตอบที่ถูกต้อง: ข้อ ก. Magnesium stearate (Lubricant 1%)
🎯 ทำไมข้อนี้ถึงถูก: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t>
        </is>
      </c>
      <c r="L101" s="186" t="n"/>
      <c r="M101" s="186" t="inlineStr">
        <is>
          <t>Solid Dosage Forms</t>
        </is>
      </c>
      <c r="N101" s="186" t="inlineStr">
        <is>
          <t>Tablet Manufacturing</t>
        </is>
      </c>
      <c r="O101" s="185" t="inlineStr">
        <is>
          <t>Product</t>
        </is>
      </c>
      <c r="P101" s="186" t="inlineStr">
        <is>
          <t>ข้อ 5 (PLE_CC1_2555 Day 2.md)</t>
        </is>
      </c>
      <c r="Q101" s="185" t="inlineStr">
        <is>
          <t>ข้อสอบจริง</t>
        </is>
      </c>
      <c r="R101" s="185" t="inlineStr">
        <is>
          <t>2555</t>
        </is>
      </c>
      <c r="S101" s="185" t="n"/>
    </row>
    <row r="102" ht="24" customHeight="1" s="49">
      <c r="A102" s="185" t="n">
        <v>100</v>
      </c>
      <c r="B102" s="186" t="n"/>
      <c r="C102" s="186"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D102" s="186" t="n"/>
      <c r="E102" s="186" t="inlineStr">
        <is>
          <t>Dry Granulation (Roller Compaction)</t>
        </is>
      </c>
      <c r="F102" s="186" t="inlineStr">
        <is>
          <t>Fluidized Bed Granulation</t>
        </is>
      </c>
      <c r="G102" s="186" t="inlineStr">
        <is>
          <t>Film Coating with Hydroxypropyl methylcellulose (HPMC)</t>
        </is>
      </c>
      <c r="H102" s="186" t="inlineStr">
        <is>
          <t>Enteric Coating with Cellulose acetate phthalate (CAP)</t>
        </is>
      </c>
      <c r="I102" s="186" t="inlineStr">
        <is>
          <t>Hard Gelatin Capsule filling</t>
        </is>
      </c>
      <c r="J102" s="185" t="inlineStr">
        <is>
          <t>1</t>
        </is>
      </c>
      <c r="K102" s="186" t="inlineStr">
        <is>
          <t>✅ คำตอบที่ถูกต้อง: ข้อ ก. Dry Granulation (Roller Compaction)
🎯 ทำไมข้อนี้ถึงถูก: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ไม่ตรงกับข้อบ่งใช้หรือหลักวิชาการตามที่โจทย์กำหนด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ไม่ตรงกับข้อบ่งใช้หรือหลักวิชาการตามที่โจทย์กำหนด</t>
        </is>
      </c>
      <c r="L102" s="186" t="n"/>
      <c r="M102" s="186" t="inlineStr">
        <is>
          <t>Solid Dosage Forms</t>
        </is>
      </c>
      <c r="N102" s="186" t="inlineStr">
        <is>
          <t>Tablet Manufacturing</t>
        </is>
      </c>
      <c r="O102" s="185" t="inlineStr">
        <is>
          <t>Product</t>
        </is>
      </c>
      <c r="P102" s="186" t="inlineStr">
        <is>
          <t>ข้อ 5 (PLE_CC1_2533.md)</t>
        </is>
      </c>
      <c r="Q102" s="185" t="inlineStr">
        <is>
          <t>ข้อสอบจริง</t>
        </is>
      </c>
      <c r="R102" s="185" t="inlineStr">
        <is>
          <t>2533</t>
        </is>
      </c>
      <c r="S102" s="185" t="n"/>
    </row>
    <row r="103" ht="24" customHeight="1" s="49">
      <c r="A103" s="185" t="n">
        <v>101</v>
      </c>
      <c r="B103" s="186" t="n"/>
      <c r="C103" s="186" t="inlineStr">
        <is>
          <t>ข้อใดคือวัตถุประสงค์หลักในการในการทำ Ferrus sulphate ให้เป็น Enteric coated tablets</t>
        </is>
      </c>
      <c r="D103" s="186" t="n"/>
      <c r="E103" s="186" t="inlineStr">
        <is>
          <t>Enteric Coating with Cellulose acetate phthalate (CAP)</t>
        </is>
      </c>
      <c r="F103" s="186" t="inlineStr">
        <is>
          <t>Hard Gelatin Capsule filling</t>
        </is>
      </c>
      <c r="G103" s="186" t="inlineStr">
        <is>
          <t>Soft Gelatin Capsule encapsulation</t>
        </is>
      </c>
      <c r="H103" s="186" t="inlineStr">
        <is>
          <t>Microcrystalline cellulose</t>
        </is>
      </c>
      <c r="I103" s="186" t="inlineStr">
        <is>
          <t>Magnesium stearate (Lubricant 1%)</t>
        </is>
      </c>
      <c r="J103" s="185" t="inlineStr">
        <is>
          <t>1</t>
        </is>
      </c>
      <c r="K103" s="186" t="inlineStr">
        <is>
          <t>✅ คำตอบที่ถูกต้อง: ข้อ ก. Enteric Coating with Cellulose acetate phthalate (CAP)
🎯 ทำไมข้อนี้ถึงถูก: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ไม่ตรงกับข้อบ่งใช้หรือหลักวิชาการตามที่โจทย์กำหนด
• ข้อ ค. (Soft Gelatin Capsule encapsulation): Soft Gelatin Capsule encapsulation ไม่ตรงกับข้อบ่งใช้หรือหลักวิชาการตามที่โจทย์กำหนด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t>
        </is>
      </c>
      <c r="L103" s="186" t="n"/>
      <c r="M103" s="186" t="inlineStr">
        <is>
          <t>Solid Dosage Forms</t>
        </is>
      </c>
      <c r="N103" s="186" t="inlineStr">
        <is>
          <t>Tablet Coating</t>
        </is>
      </c>
      <c r="O103" s="185" t="inlineStr">
        <is>
          <t>Product</t>
        </is>
      </c>
      <c r="P103" s="186" t="inlineStr">
        <is>
          <t>ข้อ 5 (PLE_CC1_2533.md)</t>
        </is>
      </c>
      <c r="Q103" s="185" t="inlineStr">
        <is>
          <t>ข้อสอบจริง</t>
        </is>
      </c>
      <c r="R103" s="185" t="inlineStr">
        <is>
          <t>2533</t>
        </is>
      </c>
      <c r="S103" s="185" t="n"/>
    </row>
    <row r="104" ht="24" customHeight="1" s="49">
      <c r="A104" s="185" t="n">
        <v>102</v>
      </c>
      <c r="B104" s="186" t="n"/>
      <c r="C104" s="186" t="inlineStr">
        <is>
          <t>สารเคลือบในตำรับที่ทำให้ Ferrus sulphate ให้เป็น Enteric coated tablets</t>
        </is>
      </c>
      <c r="D104" s="186" t="n"/>
      <c r="E104" s="186" t="inlineStr">
        <is>
          <t>Microcrystalline cellulose</t>
        </is>
      </c>
      <c r="F104" s="186" t="inlineStr">
        <is>
          <t>Magnesium stearate (Lubricant 1%)</t>
        </is>
      </c>
      <c r="G104" s="186" t="inlineStr">
        <is>
          <t>Sodium starch glycolate (Superdisintegrant)</t>
        </is>
      </c>
      <c r="H104" s="186" t="inlineStr">
        <is>
          <t>Direct Compression tableting method</t>
        </is>
      </c>
      <c r="I104" s="186" t="inlineStr">
        <is>
          <t>Wet Granulation tableting method</t>
        </is>
      </c>
      <c r="J104" s="185" t="inlineStr">
        <is>
          <t>1</t>
        </is>
      </c>
      <c r="K104" s="186" t="inlineStr">
        <is>
          <t>✅ คำตอบที่ถูกต้อง: ข้อ ก. Microcrystalline cellulose
🎯 ทำไมข้อนี้ถึงถูก: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t>
        </is>
      </c>
      <c r="L104" s="186" t="n"/>
      <c r="M104" s="186" t="inlineStr">
        <is>
          <t>Solid Dosage Forms</t>
        </is>
      </c>
      <c r="N104" s="186" t="inlineStr">
        <is>
          <t>Tablet Coating</t>
        </is>
      </c>
      <c r="O104" s="185" t="inlineStr">
        <is>
          <t>Product</t>
        </is>
      </c>
      <c r="P104" s="186" t="inlineStr">
        <is>
          <t>ข้อ 6 (PLE_CC1_2533.md)</t>
        </is>
      </c>
      <c r="Q104" s="185" t="inlineStr">
        <is>
          <t>ข้อสอบจริง</t>
        </is>
      </c>
      <c r="R104" s="185" t="inlineStr">
        <is>
          <t>2533</t>
        </is>
      </c>
      <c r="S104" s="185" t="n"/>
    </row>
    <row r="105" ht="24" customHeight="1" s="49">
      <c r="A105" s="185" t="n">
        <v>103</v>
      </c>
      <c r="B105" s="186" t="n"/>
      <c r="C105" s="186" t="inlineStr">
        <is>
          <t>สูตรตำรับยาเม็ดประกอบด้วย Microcrystalline cellulose, Starch, Lactose, Colloidal silicon dioxide และ Sodium lauryl sulfate (SLS) สารใดในตำรับทำหน้าที่เป็นสารช่วยการไหล (Glidant)?</t>
        </is>
      </c>
      <c r="D105" s="186" t="n"/>
      <c r="E105" s="186" t="inlineStr">
        <is>
          <t>Microcrystalline cellulose</t>
        </is>
      </c>
      <c r="F105" s="186" t="inlineStr">
        <is>
          <t>Starch</t>
        </is>
      </c>
      <c r="G105" s="186" t="inlineStr">
        <is>
          <t>Lactose</t>
        </is>
      </c>
      <c r="H105" s="186" t="inlineStr">
        <is>
          <t>Colloidal silicon dioxide</t>
        </is>
      </c>
      <c r="I105" s="186" t="inlineStr">
        <is>
          <t>Sodium lauryl sulfate</t>
        </is>
      </c>
      <c r="J105" s="185" t="inlineStr">
        <is>
          <t>4</t>
        </is>
      </c>
      <c r="K105" s="186" t="inlineStr">
        <is>
          <t>✅ คำตอบที่ถูกต้อง: ข้อ ง. Colloidal silicon dioxide
🎯 ทำไมข้อนี้ถึงถูก:
ข้อ ง. Colloidal silicon dioxide (Aerosil หรือ Cab-O-Sil) เป็นสารช่วยการไหล (Glidant) ที่มีประสิทธิภาพสูงมาก มีขนาดอนุภาคเล็กระดับซับไมครอนและพื้นที่ผิวจำเพาะสูง ช่วยเคลือบผิวอนุภาคผงยาและลดแรงดึงดูดระหว่างอนุภาค โดยใช้ในความเข้มข้นต่ำเพียง 0.1 - 0.5% w/w
🔍 ข้ออื่นผิดเพราะอะไร:
• ข้อ ก. (Microcrystalline cellulose): ทำหน้าที่หลักเป็นสารเพิ่มปริมาณ (Diluent/Filler) และสารยึดเกาะแบบแห้ง (Dry binder) สำหรับการตอกตรง (Direct compression)
• ข้อ ข. (Starch): ทำหน้าที่หลักเป็นสารช่วยแตกตัว (Disintegrant) หรือสารยึดเกาะ (Binder เมื่อเตรียมเป็น Starch paste)
• ข้อ ค. (Lactose): ทำหน้าที่เป็นสารเพิ่มปริมาณ (Diluent/Filler) เพื่อเพิ่มมวลของเม็ดยาให้ได้ขนาดที่เหมาะสม
• ข้อ จ. (Sodium lauryl sulfate): ทำหน้าที่เป็นสารลดแรงตึงผิวและช่วยให้ผงยาเปียกน้ำ (Surfactant / Wetting agent) หรือสารหล่อลื่นที่ละลายน้ำได้ (Water-soluble lubricant)</t>
        </is>
      </c>
      <c r="L105" s="186" t="n"/>
      <c r="M105" s="186" t="inlineStr">
        <is>
          <t>Solid Dosage Forms</t>
        </is>
      </c>
      <c r="N105" s="186" t="inlineStr">
        <is>
          <t>Tablet Manufacturing</t>
        </is>
      </c>
      <c r="O105" s="185" t="inlineStr">
        <is>
          <t>Product</t>
        </is>
      </c>
      <c r="P105" s="186" t="inlineStr">
        <is>
          <t>ข้อสอบจริง Product ปี 2567 ข้อ 15</t>
        </is>
      </c>
      <c r="Q105" s="185" t="inlineStr">
        <is>
          <t>ข้อสอบจริง</t>
        </is>
      </c>
      <c r="R105" s="185" t="inlineStr">
        <is>
          <t>2567</t>
        </is>
      </c>
      <c r="S105" s="185" t="n"/>
    </row>
    <row r="106" ht="24" customHeight="1" s="49">
      <c r="A106" s="185" t="n">
        <v>104</v>
      </c>
      <c r="B106" s="186" t="n"/>
      <c r="C106" s="186" t="inlineStr">
        <is>
          <t>ในกระบวนการผลิตยาเม็ด พบปัญหาน้ำหนักยาเม็ดในแต่ละหน่วยไม่สม่ำเสมอ (Weight variation) เนื่องจากผงยาไหลลงสู่เบ้าตอก (Die cavity) ได้ไม่ดี ควรเติมสารช่วยในกลุ่มใดเพื่อแก้ไขปัญหานี้?</t>
        </is>
      </c>
      <c r="D106" s="186" t="n"/>
      <c r="E106" s="186" t="inlineStr">
        <is>
          <t>Polyethylene glycol (PEG)</t>
        </is>
      </c>
      <c r="F106" s="186" t="inlineStr">
        <is>
          <t>Calcium phosphate</t>
        </is>
      </c>
      <c r="G106" s="186" t="inlineStr">
        <is>
          <t>Titanium dioxide (TiO2)</t>
        </is>
      </c>
      <c r="H106" s="186" t="inlineStr">
        <is>
          <t>Kaolin clay</t>
        </is>
      </c>
      <c r="I106" s="186" t="inlineStr">
        <is>
          <t>Colloidal silicon dioxide</t>
        </is>
      </c>
      <c r="J106" s="185" t="inlineStr">
        <is>
          <t>5</t>
        </is>
      </c>
      <c r="K106" s="186" t="inlineStr">
        <is>
          <t>✅ คำตอบที่ถูกต้อง: ข้อ จ. Colloidal silicon dioxide (Colloidal silica)
🎯 ทำไมข้อนี้ถึงถูก:
🎯 ทำไมข้อนี้ถึงถูก: Colloidal silicon dioxide (Colloidal silica) ทำหน้าที่เป็น Glidant ปริมาณการใช้ 0.1 ถึง 0.5% ช่วยลดแรงเสียดทานระหว่างอนุภาคผงยา ทำให้ผงยาไหลตัวลงดายน์ได้อย่างสม่ำเสมอ แก้น้ำหนักยาเม็ดแปรปรวนได้ตรงจุด
🔍 ข้ออื่นผิดเพราะอะไร:
• ข้อ ก.: Polyethylene Glycol (PEG) ทำหน้าที่เป็น Water-soluble lubricant หรือ Plasticizer ไม่ใช่ Glidant หลัก
• ข้อ ข.: Dicalcium phosphate ทำหน้าที่เป็น Insoluble diluent / Filler ในตำรับยาเม็ด
• ข้อ ค.: Titanium dioxide ทำหน้าที่เป็น Opacifying agent ในการเคลือบเม็ดยาเพื่อป้องกันแสง
• ข้อ ง.: Kaolin clay ทำหน้าที่เป็น Adsorbent หรือ Binder ไม่ได้ช่วยเพิ่มการไหลตัวของผงยา</t>
        </is>
      </c>
      <c r="L106" s="186" t="n"/>
      <c r="M106" s="186" t="inlineStr">
        <is>
          <t>Solid Dosage Forms</t>
        </is>
      </c>
      <c r="N106" s="186" t="inlineStr">
        <is>
          <t>Tablet Defects</t>
        </is>
      </c>
      <c r="O106" s="185" t="inlineStr">
        <is>
          <t>Product</t>
        </is>
      </c>
      <c r="P106" s="186" t="inlineStr">
        <is>
          <t>[SOURCE: ข้อสอบจริง PLE CC1 (Product) ปี 2567 ข้อ 33]</t>
        </is>
      </c>
      <c r="Q106" s="185" t="inlineStr">
        <is>
          <t>ข้อสอบจริง</t>
        </is>
      </c>
      <c r="R106" s="185" t="inlineStr">
        <is>
          <t>2567</t>
        </is>
      </c>
      <c r="S106" s="185" t="n"/>
    </row>
    <row r="107" ht="24" customHeight="1" s="49">
      <c r="A107" s="185" t="n">
        <v>105</v>
      </c>
      <c r="B107" s="186" t="n"/>
      <c r="C107" s="186" t="inlineStr">
        <is>
          <t>การควบคุมคุณภาพยาเม็ดที่ไม่เคลือบ (Uncoated tablets) ตามเกณฑ์มาตรฐานเภสัชตำรับสากล ข้อใดต่อไปนี้ ไม่เกี่ยวข้อง กับการทดสอบทางด้านจุลชีววิทยาของยาเม็ด?</t>
        </is>
      </c>
      <c r="D107" s="186" t="n"/>
      <c r="E107" s="186" t="inlineStr">
        <is>
          <t>Container-closure integrity test</t>
        </is>
      </c>
      <c r="F107" s="186" t="inlineStr">
        <is>
          <t>Sterility test</t>
        </is>
      </c>
      <c r="G107" s="186" t="inlineStr">
        <is>
          <t>Total viable aerobic count</t>
        </is>
      </c>
      <c r="H107" s="186" t="inlineStr">
        <is>
          <t>Microbial enumeration test</t>
        </is>
      </c>
      <c r="I107" s="186" t="inlineStr">
        <is>
          <t>Tests for specified microorganisms (เช่น E. coli)</t>
        </is>
      </c>
      <c r="J107" s="185" t="inlineStr">
        <is>
          <t>2</t>
        </is>
      </c>
      <c r="K107" s="186" t="inlineStr">
        <is>
          <t>✅ คำตอบที่ถูกต้อง: ข้อ ข. Sterility test
🎯 ทำไมข้อนี้ถึงถูก:
ข้อ ข. Sterility test เป็นการทดสอบความปราศจากเชื้อที่บังคับใช้เฉพาะกับผลิตภัณฑ์ยาปราศจากเชื้อ (Sterile preparations) เช่น ยาฉีด (Parenterals) ยาหยอดตา (Ophthalmic preparations) และยาปลูกถ่าย (Implants) เท่านั้น ไม่ใช้กับยาเม็ดรับประทาน
🔍 ข้ออื่นผิดเพราะอะไร:
• ข้อ ก. (Container-closure integrity test): เกี่ยวข้องกับการทดสอบการป้องกันความชื้นและจุลชีพจากสิ่งแวดล้อมภายนอกของบรรจุภัณฑ์ยาเม็ด
• ข้อ ค. (Total viable aerobic count): เป็นหัวข้อย่อยของการทดสอบ Microbial limit test ตาม USP &lt;61&gt; เพื่อประเมินจำนวนเชื้อแบคทีเรียและราทั้งหมดในยาเม็ด
• ข้อ ง. (Microbial enumeration test): เป็นการทดสอบนับจำนวนจุลชีพมาตรฐานสำหรับยาเม็ดตามเภสัชตำรับ USP &lt;61&gt;
• ข้อ จ. (Tests for specified microorganisms): เป็นการทดสอบตรวจหาเชื้อก่อโรคที่ห้ามพบในยารับประทาน เช่น Escherichia coli ตาม USP &lt;62&gt;</t>
        </is>
      </c>
      <c r="L107" s="186" t="n"/>
      <c r="M107" s="186" t="inlineStr">
        <is>
          <t>Solid Dosage Forms</t>
        </is>
      </c>
      <c r="N107" s="186" t="inlineStr">
        <is>
          <t>Tablet Manufacturing</t>
        </is>
      </c>
      <c r="O107" s="185" t="inlineStr">
        <is>
          <t>Product</t>
        </is>
      </c>
      <c r="P107" s="186" t="inlineStr">
        <is>
          <t>ข้อสอบจริง Product ปี 2567 ข้อ 35</t>
        </is>
      </c>
      <c r="Q107" s="185" t="inlineStr">
        <is>
          <t>ข้อสอบจริง</t>
        </is>
      </c>
      <c r="R107" s="185" t="inlineStr">
        <is>
          <t>2567</t>
        </is>
      </c>
      <c r="S107" s="185" t="n"/>
    </row>
    <row r="108" ht="24" customHeight="1" s="49">
      <c r="A108" s="185" t="n">
        <v>106</v>
      </c>
      <c r="B108" s="186" t="n"/>
      <c r="C108" s="186" t="inlineStr">
        <is>
          <t>หากต้องการทดสอบความสม่ำเสมอของหน่วยยา (Uniformity of dosage units) สำหรับยา Domperidone 10 mg tablets (น้ำหนักเม็ด 150 mg) และ Omeprazole 25 mg capsules (น้ำหนักผงยาบรรจุ 300 mg) ตามเกณฑ์ USP ควรเลือกใช้วิธีการใดตามลำดับ?</t>
        </is>
      </c>
      <c r="D108" s="186" t="n"/>
      <c r="E108" s="186" t="inlineStr">
        <is>
          <t>Weight variation / Weight variation</t>
        </is>
      </c>
      <c r="F108" s="186" t="inlineStr">
        <is>
          <t>Content uniformity / Content uniformity</t>
        </is>
      </c>
      <c r="G108" s="186" t="inlineStr">
        <is>
          <t>Content uniformity / Weight variation</t>
        </is>
      </c>
      <c r="H108" s="186" t="inlineStr">
        <is>
          <t>Weight variation / Content uniformity</t>
        </is>
      </c>
      <c r="I108" s="186" t="inlineStr">
        <is>
          <t>Disintegration test / Dissolution test</t>
        </is>
      </c>
      <c r="J108" s="185" t="inlineStr">
        <is>
          <t>3</t>
        </is>
      </c>
      <c r="K108" s="186" t="inlineStr">
        <is>
          <t>✅ คำตอบที่ถูกต้อง: ข้อ ค. Content uniformity / Weight variation
🎯 ทำไมข้อนี้ถึงถูก:
ข้อ ค. ถูกต้องเนื่องจาก:
• Domperidone 10 mg tablet: ปริมาณตัวยา 10 mg (&lt; 25 mg) และคิดเป็น 10/150 = 6.67% (&lt; 25%) จึงต้องทดสอบด้วย Content Uniformity (CU)
• Omeprazole 25 mg capsule: ปริมาณตัวยา 25 mg (&gt;= 25 mg) แต่ผงยาบรรจุ 300 mg คิดเป็น 25/300 = 8.33% (&lt; 25% ของผงยา แต่แคปซูลแข็งตาม USP อนุญาตให้ใช้ Weight variation ได้หากตรงตามเกณฑ์ Formulation หรือหากพิจารณาตามเกณฑ์ตัวยาสำคัญ &gt;= 25 mg) จึงจับคู่เป็น Content uniformity / Weight variation
🔍 ข้ออื่นผิดเพราะอะไร:
• ข้อ ก. (Weight variation / Weight variation): ผิด เพราะ Domperidone 10 mg มีตัวยาน้อย (&lt; 25 mg) ไม่สามารถใช้ Weight variation ได้
• ข้อ ข. (Content uniformity / Content uniformity): ไม่จำเป็นต้องใช้ CU ทั้งคู่เนื่องจาก Omeprazole 25 mg มีปริมาณตัวยาถึงเกณฑ์ 25 mg
• ข้อ ง. (Weight variation / Content uniformity): สลับลำดับผิดจากหลักเกณฑ์ทางเภสัชตำรับ
• ข้อ จ. (Disintegration / Dissolution): เป็นการทดสอบการแตกตัวและการละลาย ไม่ใช่การทดสอบความสม่ำเสมอของหน่วยยา (Uniformity of dosage units)</t>
        </is>
      </c>
      <c r="L108" s="186" t="n"/>
      <c r="M108" s="186" t="inlineStr">
        <is>
          <t>Solid Dosage Forms</t>
        </is>
      </c>
      <c r="N108" s="186" t="inlineStr">
        <is>
          <t>Hard &amp; Soft Gelatin Capsules</t>
        </is>
      </c>
      <c r="O108" s="185" t="inlineStr">
        <is>
          <t>Product</t>
        </is>
      </c>
      <c r="P108" s="186" t="inlineStr">
        <is>
          <t>ข้อสอบจริง Product ปี 2566 ข้อ 25</t>
        </is>
      </c>
      <c r="Q108" s="185" t="inlineStr">
        <is>
          <t>ข้อสอบจริง</t>
        </is>
      </c>
      <c r="R108" s="185" t="inlineStr">
        <is>
          <t>2566</t>
        </is>
      </c>
      <c r="S108" s="185" t="n"/>
    </row>
    <row r="109" ht="24" customHeight="1" s="49">
      <c r="A109" s="185" t="n">
        <v>107</v>
      </c>
      <c r="B109" s="186" t="n"/>
      <c r="C109" s="186" t="inlineStr">
        <is>
          <t>ในกระบวนการเคลือบฟิล์มยาเม็ด หากพบปัญหาฟิล์มแตกร้าว (Film cracking) ปรากฏบนผิวเม็ดยา แนวทางในการปรับปรุงสูตรตำรับเคลือบฟิล์มที่เหมาะสมที่สุดคือข้อใด?</t>
        </is>
      </c>
      <c r="D109" s="186" t="n"/>
      <c r="E109" s="186" t="inlineStr">
        <is>
          <t>การเพิ่มปริมาณสารช่วยเพิ่มความยืดหยุ่น (Plasticizer)</t>
        </is>
      </c>
      <c r="F109" s="186" t="inlineStr">
        <is>
          <t>การเพิ่มปริมาณสารช่วยแตกตัว (Disintegrant)</t>
        </is>
      </c>
      <c r="G109" s="186" t="inlineStr">
        <is>
          <t>การเพิ่มสารเพิ่มความหนืด (Viscosity-increasing agent)</t>
        </is>
      </c>
      <c r="H109" s="186" t="inlineStr">
        <is>
          <t>การลดอุณหภูมิของลมร้อนที่เป่าเข้าสู่หม้อเคลือบยา</t>
        </is>
      </c>
      <c r="I109" s="186" t="inlineStr">
        <is>
          <t>การเพิ่มความเร็วในการหมุนของหม้อเคลือบยา (Pan speed)</t>
        </is>
      </c>
      <c r="J109" s="185" t="inlineStr">
        <is>
          <t>1</t>
        </is>
      </c>
      <c r="K109" s="186" t="inlineStr">
        <is>
          <t>✅ คำตอบที่ถูกต้อง: ข้อ ก. การเพิ่มปริมาณสารช่วยเพิ่มความยืดหยุ่น (Plasticizer)
🎯 ทำไมข้อนี้ถึงถูก:
ข้อ ก. Plasticizer (เช่น Triethyl citrate, PEG, Glycerin) ทำหน้าที่แทรกตัวระหว่างสายโมเลกุลพอลิเมอร์ ลดค่า Tg และเพิ่มความยืดหยุ่นของแผ่นฟิล์ม ทำให้ฟิล์มทนต่อแรงเค้นได้ดีและไม่แตกร้าว
🔍 ข้ออื่นผิดเพราะอะไร:
• ข้อ ข. (Disintegrant): ใช้ในแกนเม็ดยาเพื่อช่วยให้ยาแตกตัวเมื่อรับประทาน ไม่เกี่ยวข้องกับคุณสมบัติของฟิล์ม
• ข้อ ค. (เพิ่มความหนืด): จะทำให้น้ำยาเคลือบพ่นเป็นละอองยากและเกิดความไม่สม่ำเสมอ
• ข้อ ง. (ลดอุณหภูมิลม): ทำให้แห้งช้าและอาจเกิดปัญหา Overwetting / Sticking
• ข้อ จ. (เพิ่มความเร็วหม้อเคลือบ): จะเพิ่มแรงกระแทกระหว่างเม็ดยา ทำให้ขอบเม็ดบิ่นชำรุดมากขึ้น</t>
        </is>
      </c>
      <c r="L109" s="186" t="n"/>
      <c r="M109" s="186" t="inlineStr">
        <is>
          <t>Solid Dosage Forms</t>
        </is>
      </c>
      <c r="N109" s="186" t="inlineStr">
        <is>
          <t>Tablet Manufacturing</t>
        </is>
      </c>
      <c r="O109" s="185" t="inlineStr">
        <is>
          <t>Product</t>
        </is>
      </c>
      <c r="P109" s="186" t="inlineStr">
        <is>
          <t>ข้อสอบจริง Product ปี 2563 ข้อ 18</t>
        </is>
      </c>
      <c r="Q109" s="185" t="inlineStr">
        <is>
          <t>ข้อสอบจริง</t>
        </is>
      </c>
      <c r="R109" s="185" t="inlineStr">
        <is>
          <t>2563</t>
        </is>
      </c>
      <c r="S109" s="185" t="n"/>
    </row>
    <row r="110" ht="24" customHeight="1" s="49">
      <c r="A110" s="185" t="n">
        <v>108</v>
      </c>
      <c r="B110" s="186" t="n"/>
      <c r="C110" s="186" t="inlineStr">
        <is>
          <t>หัวข้อการทดสอบคุณภาพยาเม็ดในข้อใดต่อไปนี้ เป็นข้อกำหนดมาตรฐานบังคับที่ระบุใน Monograph ของยาเม็ดสำเร็จรูปในเภสัชตำรับสากล (เช่น USP-NF)?</t>
        </is>
      </c>
      <c r="D110" s="186" t="n"/>
      <c r="E110" s="186" t="inlineStr">
        <is>
          <t>ความแข็งของยาเม็ด (Tablet hardness / Breaking force)</t>
        </is>
      </c>
      <c r="F110" s="186" t="inlineStr">
        <is>
          <t>การสูญเสียน้ำหนักเมื่ออบแห้งของแกรนูล (Loss on drying)</t>
        </is>
      </c>
      <c r="G110" s="186" t="inlineStr">
        <is>
          <t>ความกร่อนของยาเม็ด (Tablet friability)</t>
        </is>
      </c>
      <c r="H110" s="186" t="inlineStr">
        <is>
          <t>ปริมาณเถ้าคงเหลือจากการเผาไหม้ (Residue on ignition)</t>
        </is>
      </c>
      <c r="I110" s="186" t="inlineStr">
        <is>
          <t>ความสม่ำเสมอของหน่วยยา (Uniformity of dosage units)</t>
        </is>
      </c>
      <c r="J110" s="185" t="inlineStr">
        <is>
          <t>5</t>
        </is>
      </c>
      <c r="K110" s="186" t="inlineStr">
        <is>
          <t>✅ คำตอบที่ถูกต้อง: ข้อ จ. ความสม่ำเสมอของหน่วยยา (Uniformity of dosage units)
🎯 ทำไมข้อนี้ถึงถูก:
ข้อ จ. Uniformity of dosage units (USP &lt;905&gt;) เป็นข้อกำหนดบังคับในทุก Finished Product Monograph ของยาเม็ด เพื่อรับประกันว่าผู้ป่วยจะได้รับปริมาณตัวยาสำคัญที่ถูกต้องและสม่ำเสมอในทุกหน่วยยา
🔍 ข้ออื่นผิดเพราะอะไร:
• ข้อ ก. (Tablet hardness): แม้จะมีบททั่วไป USP &lt;1217&gt; แต่ Hardness เป็น In-process control (IPC) ภายในโรงงานผลิต ไม่ได้ถูกระบุเป็นเกณฑ์บังคับในแต่ละ Finished Product Monograph
• ข้อ ข. (Loss on drying): เป็นการทดสอบ IPC สำหรับแกรนูลก่อนตอก หรือระบุใน Monograph ของวัตถุดิบ (Raw material) ไม่ใช่ใน Finished tablet monograph ส่วนใหญ่
• ข้อ ค. (Tablet friability): USP &lt;1216&gt; เป็นเกณฑ์มาตรฐานด้าน In-process / Formulation development แต่ไม่ได้ถูกกำหนดเป็นเกณฑ์ยอมรับใน Individual finished product monographs
• ข้อ ง. (Residue on ignition): เป็นการทดสอบสารปนเปื้อนอนินทรีย์ในวัตถุดิบตัวยาสำคัญ (API monograph)</t>
        </is>
      </c>
      <c r="L110" s="186" t="n"/>
      <c r="M110" s="186" t="inlineStr">
        <is>
          <t>Solid Dosage Forms</t>
        </is>
      </c>
      <c r="N110" s="186" t="inlineStr">
        <is>
          <t>Tablet Manufacturing</t>
        </is>
      </c>
      <c r="O110" s="185" t="inlineStr">
        <is>
          <t>Product</t>
        </is>
      </c>
      <c r="P110" s="186" t="inlineStr">
        <is>
          <t>ข้อสอบจริง Product ปี 2563 ข้อ 19</t>
        </is>
      </c>
      <c r="Q110" s="185" t="inlineStr">
        <is>
          <t>ข้อสอบจริง</t>
        </is>
      </c>
      <c r="R110" s="185" t="inlineStr">
        <is>
          <t>2563</t>
        </is>
      </c>
      <c r="S110" s="185" t="n"/>
    </row>
    <row r="111" ht="24" customHeight="1" s="49">
      <c r="A111" s="185" t="n">
        <v>109</v>
      </c>
      <c r="B111" s="186" t="n"/>
      <c r="C111" s="186" t="inlineStr">
        <is>
          <t>ในสูตรตำรับยาเม็ด Atorvastatin calcium 20 mg (น้ำหนักรวมต่อเม็ด 200 mg) สาร Microcrystalline cellulose (MCC) ที่ใส่ในปริมาณ 120 mg ทำหน้าที่หลักเป็นอะไรในสูตรตำรับ?</t>
        </is>
      </c>
      <c r="D111" s="186" t="n"/>
      <c r="E111" s="186" t="inlineStr">
        <is>
          <t>สารช่วยยึดเกาะ (Binder)</t>
        </is>
      </c>
      <c r="F111" s="186" t="inlineStr">
        <is>
          <t>สารช่วยแตกตัว (Disintegrant)</t>
        </is>
      </c>
      <c r="G111" s="186" t="inlineStr">
        <is>
          <t>สารเพิ่มปริมาณ (Diluent / Filler)</t>
        </is>
      </c>
      <c r="H111" s="186" t="inlineStr">
        <is>
          <t>สารหล่อลื่น (Lubricant)</t>
        </is>
      </c>
      <c r="I111" s="186" t="inlineStr">
        <is>
          <t>สารแต่งกลิ่นรส (Flavoring agent)</t>
        </is>
      </c>
      <c r="J111" s="185" t="inlineStr">
        <is>
          <t>3</t>
        </is>
      </c>
      <c r="K111" s="186" t="inlineStr">
        <is>
          <t>✅ คำตอบที่ถูกต้อง: ข้อ ค. สารเพิ่มปริมาณ (Diluent / Filler)
🎯 ทำไมข้อนี้ถึงถูก:
ข้อ ค. Microcrystalline cellulose (MCC เช่น Avicel PH-101, PH-102) ที่ใส่ในปริมาณ 120 mg (คิดเป็น 60% w/w ของน้ำหนักเม็ดยา) ทำหน้าที่หลักเป็นสารเพิ่มปริมาณ (Diluent/Filler) และทำหน้าที่เสริมเป็น Dry binder ที่ช่วยให้ตอกอัดเป็นเม็ดยาได้ง่าย
🔍 ข้ออื่นผิดเพราะอะไร:
• ข้อ ก. (Binder): แม้ MCC มีคุณสมบัติเป็น Dry binder แต่สารที่มีสัดส่วนถึง 60% ของตำรับทำหน้าที่หลักเป็น Diluent/Filler
• ข้อ ข. (Disintegrant): สารช่วยแตกตัวหลักในตำรับยาเม็ดมักใช้ Croscarmellose sodium หรือ SSG (2-5%)
• ข้อ ง. (Lubricant): สารหล่อลื่นใช้ Magnesium stearate (0.5-1%)
• ข้อ จ. (Flavoring agent): สารแต่งกลิ่นรสใช้ในปริมาณน้อยมากและมักใช้ในยาเคี้ยว</t>
        </is>
      </c>
      <c r="L111" s="186" t="n"/>
      <c r="M111" s="186" t="inlineStr">
        <is>
          <t>Solid Dosage Forms</t>
        </is>
      </c>
      <c r="N111" s="186" t="inlineStr">
        <is>
          <t>Tablet Manufacturing</t>
        </is>
      </c>
      <c r="O111" s="185" t="inlineStr">
        <is>
          <t>Product</t>
        </is>
      </c>
      <c r="P111" s="186" t="inlineStr">
        <is>
          <t>ข้อสอบจริง Product ปี 2563 ข้อ 20</t>
        </is>
      </c>
      <c r="Q111" s="185" t="inlineStr">
        <is>
          <t>ข้อสอบจริง</t>
        </is>
      </c>
      <c r="R111" s="185" t="inlineStr">
        <is>
          <t>2563</t>
        </is>
      </c>
      <c r="S111" s="185" t="n"/>
    </row>
    <row r="112" ht="24" customHeight="1" s="49">
      <c r="A112" s="185" t="n">
        <v>110</v>
      </c>
      <c r="B112" s="186" t="n"/>
      <c r="C112" s="186" t="inlineStr">
        <is>
          <t>ข้อใดต่อไปนี้กล่าวได้ ถูกต้อง เกี่ยวกับคุณสมบัติและพฤติกรรมการปลดปล่อยตัวยาของยา Venlafaxine hydrochloride extended-release (XR 75 mg capsules)?</t>
        </is>
      </c>
      <c r="D112" s="186" t="n"/>
      <c r="E112" s="186" t="inlineStr">
        <is>
          <t>ตัวยาสำคัญจะถูกปลดปล่อยออกมาทันทีทั้งหมดหลังการรับประทานเหมือนยาชนิดธรรมดา</t>
        </is>
      </c>
      <c r="F112" s="186" t="inlineStr">
        <is>
          <t>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t>
        </is>
      </c>
      <c r="G112" s="186" t="inlineStr">
        <is>
          <t>หลังจากรับประทานยาแล้ว ผู้ป่วยต้องนั่งตัวตรงและห้ามนอนราบอย่างน้อย 30 นาที</t>
        </is>
      </c>
      <c r="H112" s="186" t="inlineStr">
        <is>
          <t>ตัวยาสำคัญจะไม่ถูกปลดปล่อยออกมาจนกว่าจะเคลื่อนตัวผ่านไปถึงบริเวณลำไส้ใหญ่เท่านั้น</t>
        </is>
      </c>
      <c r="I112" s="186" t="inlineStr">
        <is>
          <t>ผู้ป่วยสามารถนำเม็ด pellets ด้านในแคปซูลมาบดละเอียดแล้วชงผสมกับน้ำส้มรับประทานได้</t>
        </is>
      </c>
      <c r="J112" s="185" t="inlineStr">
        <is>
          <t>2</t>
        </is>
      </c>
      <c r="K112" s="186" t="inlineStr">
        <is>
          <t>✅ คำตอบที่ถูกต้อง: ข้อ ข. 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
🎯 ทำไมข้อนี้ถึงถูก:
ข้อ ข. รูปแบบ XR จะค่อยๆ ปลดปล่อยตัวยาสำคัญอย่างต่อเนื่องและสม่ำเสมอผ่านรูพรุนของฟิล์มเคลือบ ทำให้อัตราการดูดซึมยาช้าลง รักษาระดับความเข้มข้นของยาในพลาสมาให้อยู่ในช่วงการรักษาได้อย่างยาวนานตลอด 24 ชั่วโมง ช่วยลดผลข้างเคียง (เช่น คลื่นไส้) และเพิ่มความร่วมมือในการใช้ยาของผู้ป่วย
🔍 ข้ออื่นผิดเพราะอะไร:
• ข้อ ก. (ปลดปล่อยทันที): เป็นคุณสมบัติของยาชนิด Immediate-Release (IR) ไม่ใช่ XR
• ข้อ ค. (ห้ามนอนราบ 30 นาที): เป็นคำแนะนำเฉพาะสำหรับยา Bisphosphonates (เช่น Alendronate) เพื่อป้องกันหลอดอาหารอักเสบ ไม่ใช่ข้อกำหนดของ Venlafaxine
• ข้อ ง. (ปลดปล่อยเฉพาะลำไส้ใหญ่): เป็น Colon-targeted delivery ไม่ใช่ระบบ Extended release ของ Venlafaxine
• ข้อ จ. (บดละเอียดเม็ด pellets): ห้ามบดหรือเคี้ยว pellets เด็ดขาด เพราะจะทำให้โครงสร้างควบคุมการปลดปล่อยเสียหายและเกิด Dose dumping เป็นอันตรายต่อผู้ป่วย (หากกลืนลำบากสามารถเปิดแคปซูลโรยบน Applesauce แล้วกลืนโดยไม่เคี้ยวได้)</t>
        </is>
      </c>
      <c r="L112" s="186" t="n"/>
      <c r="M112" s="186" t="inlineStr">
        <is>
          <t>Solid Dosage Forms</t>
        </is>
      </c>
      <c r="N112" s="186" t="inlineStr">
        <is>
          <t>Hard &amp; Soft Gelatin Capsules</t>
        </is>
      </c>
      <c r="O112" s="185" t="inlineStr">
        <is>
          <t>Product</t>
        </is>
      </c>
      <c r="P112" s="186" t="inlineStr">
        <is>
          <t>ข้อสอบจริง Product ปี 2563 ข้อ 22</t>
        </is>
      </c>
      <c r="Q112" s="185" t="inlineStr">
        <is>
          <t>ข้อสอบจริง</t>
        </is>
      </c>
      <c r="R112" s="185" t="inlineStr">
        <is>
          <t>2563</t>
        </is>
      </c>
      <c r="S112" s="185" t="n"/>
    </row>
    <row r="113" ht="24" customHeight="1" s="49">
      <c r="A113" s="185" t="n">
        <v>111</v>
      </c>
      <c r="B113" s="186" t="n"/>
      <c r="C113" s="186" t="inlineStr">
        <is>
          <t>ในระหว่างการผลิตยาเม็ด หากพบปัญหาการหลุดแยกของฝาครอบเม็ดยา (Capping) ข้อใดต่อไปนี้เป็นแนวทางในการแก้ไขปัญหาดังกล่าวที่ถูกต้องตามหลักวิชาการ?</t>
        </is>
      </c>
      <c r="D113" s="186" t="n"/>
      <c r="E113" s="186" t="inlineStr">
        <is>
          <t>การเพิ่มแรงตอกยา (Compression force) ให้สูงขึ้นเป็นสองเท่า</t>
        </is>
      </c>
      <c r="F113" s="186" t="inlineStr">
        <is>
          <t>การลดระยะเวลาในการผสมแกรนูลกับสารเพิ่มปริมาณ</t>
        </is>
      </c>
      <c r="G113" s="186" t="inlineStr">
        <is>
          <t>การเพิ่มปริมาณสารยึดเกาะ (Binder) หรือการเพิ่มความชื้นของแกรนูลที่แห้งเกินไป</t>
        </is>
      </c>
      <c r="H113" s="186" t="inlineStr">
        <is>
          <t>การเพิ่มปริมาณสารช่วยแตกตัว (Disintegrant) ชนิดไม่ละลายน้ำ</t>
        </is>
      </c>
      <c r="I113" s="186" t="inlineStr">
        <is>
          <t>การเพิ่มความเร็วรอบของเครื่องตอกยาเม็ดให้หมุนเร็วขึ้น</t>
        </is>
      </c>
      <c r="J113" s="185" t="inlineStr">
        <is>
          <t>3</t>
        </is>
      </c>
      <c r="K113" s="186" t="inlineStr">
        <is>
          <t>✅ คำตอบที่ถูกต้อง: ข้อ ค. การเพิ่มปริมาณสารยึดเกาะ (Binder) หรือการเพิ่มความชื้นของแกรนูลที่แห้งเกินไป
🎯 ทำไมข้อนี้ถึงถูก:
ข้อ ค. การเพิ่มความเข้มข้นหรือปริมาณของสารยึดเกาะ (Binder เช่น PVP, Starch paste) จะช่วยเพิ่ม Plastic deformation และแรงเชื่อมพันธะระหว่างอนุภาค และการปรับความชื้นแกรนูลให้อยู่ในช่วง 1 - 3% (ไม่แห้งเกินไป) จะช่วยลดความเปราะและป้องกัน Capping ได้อย่างมีประสิทธิภาพ
🔍 ข้ออื่นผิดเพราะอะไร:
• ข้อ ก. (เพิ่มแรงตอก): จะยิ่งเพิ่มการอัดแน่นของอากาศภายในเม็ด และเพิ่มแรงดีดตัวยืดหยุ่น ทำให้ Capping รุนแรงขึ้น
• ข้อ ข. (ลดเวลาผสม): ไม่ได้ช่วยแก้ปัญหาโครงสร้างแรงยึดเกาะของแกรนูล
• ข้อ ง. (เพิ่ม Disintegrant): จะยิ่งลดความแข็งแกร่งของพันธะระหว่างอนุภาค ทำให้เม็ดยาเปราะแตกง่ายขึ้น
• ข้อ จ. (เพิ่มความเร็วรอบเครื่องตอก): ทำให้เวลาในการกดอัด (Dwell time) สั้นลง อากาศระบายออกไม่ทัน เกิด Capping มากขึ้น</t>
        </is>
      </c>
      <c r="L113" s="186" t="n"/>
      <c r="M113" s="186" t="inlineStr">
        <is>
          <t>Solid Dosage Forms</t>
        </is>
      </c>
      <c r="N113" s="186" t="inlineStr">
        <is>
          <t>Tablet Defects</t>
        </is>
      </c>
      <c r="O113" s="185" t="inlineStr">
        <is>
          <t>Product</t>
        </is>
      </c>
      <c r="P113" s="186" t="inlineStr">
        <is>
          <t>ข้อสอบจริง Product ปี 2563 ข้อ 27</t>
        </is>
      </c>
      <c r="Q113" s="185" t="inlineStr">
        <is>
          <t>ข้อสอบจริง</t>
        </is>
      </c>
      <c r="R113" s="185" t="inlineStr">
        <is>
          <t>2563</t>
        </is>
      </c>
      <c r="S113" s="185" t="n"/>
    </row>
    <row r="114" ht="24" customHeight="1" s="49">
      <c r="A114" s="185" t="n">
        <v>112</v>
      </c>
      <c r="B114" s="186" t="n"/>
      <c r="C114" s="186" t="inlineStr">
        <is>
          <t>ในการเคลือบฟิล์มยาเม็ด (Film coating) หากสารละลายพอลิเมอร์ที่ใช้เคลือบมีความหนืดสูงมากเกินไป (Excessive coating solution viscosity) ข้อใดต่อไปนี้ ไม่ใช่ ปัญหาข้อบกพร่องที่เกิดขึ้นจากสาเหตุดังกล่าวโดยตรง?</t>
        </is>
      </c>
      <c r="D114" s="186" t="n"/>
      <c r="E114" s="186" t="inlineStr">
        <is>
          <t>ผิวฟิล์มหลุดลอกติดหน้าเม็ดเนื่องจากความเหนียวเหนอะหนะ (Picking)</t>
        </is>
      </c>
      <c r="F114" s="186" t="inlineStr">
        <is>
          <t>การแตกร้าวของแผ่นฟิล์มจากความเค้นภายใน (Cracking)</t>
        </is>
      </c>
      <c r="G114" s="186" t="inlineStr">
        <is>
          <t>เม็ดยาติดประกบกันเป็นคู่ (Twinning)</t>
        </is>
      </c>
      <c r="H114" s="186" t="inlineStr">
        <is>
          <t>ผิวเคลือบขรุขระเป็นผิวส้มเนื่องจากละอองสเปรย์กระจายตัวไม่ดี (Surface roughness / Orange peel)</t>
        </is>
      </c>
      <c r="I114" s="186" t="inlineStr">
        <is>
          <t>เม็ดยาเกาะติดกันหรือติดผนังหม้อเคลือบ (Sticking)</t>
        </is>
      </c>
      <c r="J114" s="185" t="inlineStr">
        <is>
          <t>2</t>
        </is>
      </c>
      <c r="K114" s="186" t="inlineStr">
        <is>
          <t>✅ คำตอบที่ถูกต้อง: ข้อ ข. การแตกร้าวของแผ่นฟิล์มจากความเค้นภายใน (Cracking)
🎯 ทำไมข้อนี้ถึงถูก:
ข้อ ข. Cracking (ฟิล์มแตกร้าว) มีสาเหตุหลักมาจากการขาดสารช่วยยืดหยุ่น (Plasticizer deficiency) หรือความเค้นภายในของฟิล์มสูง ไม่ได้มีสาเหตุหลักมาจากความหนืดของน้ำยาเคลือบ
🔍 ข้ออื่นผิดเพราะอะไร:
• ข้อ ก. (Picking): น้ำยาหนืดทำให้หยดสเปรย์เหนียว เม็ดยาติดกันแล้วดึงฟิล์มหลุดออก
• ข้อ ค. (Twinning): น้ำยาหนืดทำให้เม็ดยา 2 เม็ดเชื่อมติดกันเป็นคู่
• ข้อ ง. (Orange peel / Roughness): ละอองสเปรย์ขนาดใหญ่และหนืดเกินไปไม่แผ่ตัวบนผิวเม็ด ทำให้ผิวขรุขระ
• ข้อ จ. (Sticking): ความเหนียวทำให้เม็ดยาติดผนังหม้อเคลือบ</t>
        </is>
      </c>
      <c r="L114" s="186" t="n"/>
      <c r="M114" s="186" t="inlineStr">
        <is>
          <t>Solid Dosage Forms</t>
        </is>
      </c>
      <c r="N114" s="186" t="inlineStr">
        <is>
          <t>Tablet Coating</t>
        </is>
      </c>
      <c r="O114" s="185" t="inlineStr">
        <is>
          <t>Product</t>
        </is>
      </c>
      <c r="P114" s="186" t="inlineStr">
        <is>
          <t>ข้อสอบจริง Product ปี 2563 ข้อ 30</t>
        </is>
      </c>
      <c r="Q114" s="185" t="inlineStr">
        <is>
          <t>ข้อสอบจริง</t>
        </is>
      </c>
      <c r="R114" s="185" t="inlineStr">
        <is>
          <t>2563</t>
        </is>
      </c>
      <c r="S114" s="185" t="n"/>
    </row>
    <row r="115" ht="24" customHeight="1" s="49">
      <c r="A115" s="185" t="n">
        <v>113</v>
      </c>
      <c r="B115" s="186" t="n"/>
      <c r="C115" s="186" t="inlineStr">
        <is>
          <t>หัวข้อการควบคุมคุณภาพในข้อใดต่อไปนี้ ถูกระบุเป็นข้อกำหนดมาตรฐานบังคับในเภสัชตำรับ (Pharmacopoeia Monograph) สำหรับผลิตภัณฑ์ยาเม็ดสำเร็จรูป?</t>
        </is>
      </c>
      <c r="D115" s="186" t="n"/>
      <c r="E115" s="186" t="inlineStr">
        <is>
          <t>ความสม่ำเสมอของหน่วยยา (Uniformity of dosage units)</t>
        </is>
      </c>
      <c r="F115" s="186" t="inlineStr">
        <is>
          <t>ความแข็งของยาเม็ด (Tablet hardness)</t>
        </is>
      </c>
      <c r="G115" s="186" t="inlineStr">
        <is>
          <t>ความกร่อนของยาเม็ด (Tablet friability)</t>
        </is>
      </c>
      <c r="H115" s="186" t="inlineStr">
        <is>
          <t>การสูญเสียน้ำหนักเมื่ออบแห้ง (Loss on drying ของแกรนูล)</t>
        </is>
      </c>
      <c r="I115" s="186" t="inlineStr">
        <is>
          <t>ปริมาณเถ้าคงเหลือจากการเผาไหม้ (Residue on ignition ของตัวยาสำคัญ)</t>
        </is>
      </c>
      <c r="J115" s="185" t="inlineStr">
        <is>
          <t>1</t>
        </is>
      </c>
      <c r="K115" s="186" t="inlineStr">
        <is>
          <t>✅ คำตอบที่ถูกต้อง: ข้อ ก. ความสม่ำเสมอของหน่วยยา (Uniformity of dosage units)
🎯 ทำไมข้อนี้ถึงถูก:
ข้อ ก. Uniformity of dosage units (USP &lt;905&gt;) เป็นข้อกำหนดบังคับในทุก Monograph ของยาเม็ดสำเร็จรูป เพื่อประเมินความสม่ำเสมอของปริมาณตัวยาสำคัญในแต่ละเม็ด
🔍 ข้ออื่นผิดเพราะอะไร:
• ข้อ ข. (Tablet hardness): เป็น In-process control (IPC) ภายในโรงงานผลิต ไม่ได้ระบุเป็นเกณฑ์บังคับใน Finished tablet monographs
• ข้อ ค. (Tablet friability): เป็นเกณฑ์มาตรฐานในกระบวนการผลิตและการขนส่ง (IPC / Development) ไม่ได้ระบุในทุก Finished tablet monograph
• ข้อ ง. (Loss on drying): เป็นการทดสอบแกรนูลระหว่างกระบวนการผลิต (IPC) หรือวัตถุดิบ
• ข้อ จ. (Residue on ignition): เป็นการทดสอบสารปนเปื้อนในวัตถุดิบตัวยาสำคัญ (API Monograph)</t>
        </is>
      </c>
      <c r="L115" s="186" t="n"/>
      <c r="M115" s="186" t="inlineStr">
        <is>
          <t>Solid Dosage Forms</t>
        </is>
      </c>
      <c r="N115" s="186" t="inlineStr">
        <is>
          <t>Tablet Manufacturing</t>
        </is>
      </c>
      <c r="O115" s="185" t="inlineStr">
        <is>
          <t>Product</t>
        </is>
      </c>
      <c r="P115" s="186" t="inlineStr">
        <is>
          <t>ข้อสอบจริง Product ปี 2563 ข้อ 39</t>
        </is>
      </c>
      <c r="Q115" s="185" t="inlineStr">
        <is>
          <t>ข้อสอบจริง</t>
        </is>
      </c>
      <c r="R115" s="185" t="inlineStr">
        <is>
          <t>2563</t>
        </is>
      </c>
      <c r="S115" s="185" t="n"/>
    </row>
    <row r="116" ht="24" customHeight="1" s="49">
      <c r="A116" s="185" t="n">
        <v>114</v>
      </c>
      <c r="B116" s="186" t="n"/>
      <c r="C116" s="186" t="inlineStr">
        <is>
          <t>สารช่วยในข้อใดต่อไปนี้ จัดเป็น สารช่วยแตกตัวประสิทธิภาพสูง (Superdisintegrant) ที่นิยมใช้ในสูตรตำรับยาเม็ดเพื่อช่วยให้ยาแตกตัวได้อย่างรวดเร็วภายในเวลาไม่กี่วินาที?</t>
        </is>
      </c>
      <c r="D116" s="186" t="n"/>
      <c r="E116" s="186" t="inlineStr">
        <is>
          <t>Anhydrous lactose</t>
        </is>
      </c>
      <c r="F116" s="186" t="inlineStr">
        <is>
          <t>Hydroxypropyl cellulose (HPC)</t>
        </is>
      </c>
      <c r="G116" s="186" t="inlineStr">
        <is>
          <t>Magnesium stearate</t>
        </is>
      </c>
      <c r="H116" s="186" t="inlineStr">
        <is>
          <t>Polyethylene glycol (PEG)</t>
        </is>
      </c>
      <c r="I116" s="186" t="inlineStr">
        <is>
          <t>Croscarmellose sodium</t>
        </is>
      </c>
      <c r="J116" s="185" t="inlineStr">
        <is>
          <t>5</t>
        </is>
      </c>
      <c r="K116" s="186" t="inlineStr">
        <is>
          <t>✅ คำตอบที่ถูกต้อง: ข้อ จ. Croscarmellose sodium
🎯 ทำไมข้อนี้ถึงถูก:
ข้อ จ. Croscarmellose sodium (Ac-Di-Sol) คือ Cross-linked sodium carboxymethylcellulose จัดเป็น Superdisintegrant ที่ออกฤทธิ์ผ่านการดูดน้ำเข้าสู่โครงสร้างอย่างรวดเร็ว (Wicking) ร่วมกับการพองตัวแบบยืดหยุ่น (Swelling) ทำให้เม็ดยาแตกตัวออกอย่างรวดเร็ว
🔍 ข้ออื่นผิดเพราะอะไร:
• ข้อ ก. (Anhydrous lactose): ทำหน้าที่เป็นสารเพิ่มปริมาณ (Diluent/Filler)
• ข้อ ข. (HPC): ทำหน้าที่เป็นสารยึดเกาะ (Binder) หรือสารก่อฟิล์มเคลือบ
• ข้อ ค. (Magnesium stearate): ทำหน้าที่เป็นสารหล่อลื่น (Lubricant)
• ข้อ ง. (PEG): ทำหน้าที่เป็น Plasticizer หรือ Water-soluble binder/lubricant</t>
        </is>
      </c>
      <c r="L116" s="186" t="n"/>
      <c r="M116" s="186" t="inlineStr">
        <is>
          <t>Solid Dosage Forms</t>
        </is>
      </c>
      <c r="N116" s="186" t="inlineStr">
        <is>
          <t>Tablet Manufacturing</t>
        </is>
      </c>
      <c r="O116" s="185" t="inlineStr">
        <is>
          <t>Product</t>
        </is>
      </c>
      <c r="P116" s="186" t="inlineStr">
        <is>
          <t>ข้อสอบจริง Product ปี 2563 ข้อ 40</t>
        </is>
      </c>
      <c r="Q116" s="185" t="inlineStr">
        <is>
          <t>ข้อสอบจริง</t>
        </is>
      </c>
      <c r="R116" s="185" t="inlineStr">
        <is>
          <t>2563</t>
        </is>
      </c>
      <c r="S116" s="185" t="n"/>
    </row>
    <row r="117" ht="24" customHeight="1" s="49">
      <c r="A117" s="185" t="n">
        <v>115</v>
      </c>
      <c r="B117" s="186" t="n"/>
      <c r="C117" s="186" t="inlineStr">
        <is>
          <t>ในการพัฒนาสูตรตำรับยาเม็ดฟู่ (Effervescent tablets) ที่มีปฏิกิริยาระหว่างกรดอินทรีย์และเกลือคาร์บอเนต (Citric acid + Sodium bicarbonate เกิดก๊าซ CO2) หากต้องการเลือกใช้สารเคลือบเพื่อป้องกันความชื้นและคงตัวของตำรับ ควรเลือกพอลิเมอร์ชนิดใด?</t>
        </is>
      </c>
      <c r="D117" s="186" t="n"/>
      <c r="E117" s="186" t="inlineStr">
        <is>
          <t>Hydroxypropyl methylcellulose (HPMC)</t>
        </is>
      </c>
      <c r="F117" s="186" t="inlineStr">
        <is>
          <t>Polyethylene glycol 4000 (PEG 4000)</t>
        </is>
      </c>
      <c r="G117" s="186" t="inlineStr">
        <is>
          <t>Ethyl cellulose (EC)</t>
        </is>
      </c>
      <c r="H117" s="186" t="inlineStr">
        <is>
          <t>Methyl cellulose (MC)</t>
        </is>
      </c>
      <c r="I117" s="186" t="inlineStr">
        <is>
          <t>Sorbitan monostearate (Span 60)</t>
        </is>
      </c>
      <c r="J117" s="185" t="inlineStr">
        <is>
          <t>3</t>
        </is>
      </c>
      <c r="K117" s="186" t="inlineStr">
        <is>
          <t>✅ คำตอบที่ถูกต้อง: ข้อ ค. Ethyl cellulose (EC)
🎯 ทำไมข้อนี้ถึงถูก:
ข้อ ค. Ethyl cellulose (EC) เป็นพอลิเมอร์ที่ไม่ละลายน้ำในทุกช่วง pH มีคุณสมบัติป้องกันการแพร่ผ่านของไอน้ำและความชื้นได้ดีเยี่ยม (Excellent moisture barrier) จึงนิยมใช้เป็นฟิล์มป้องกันความชื้นสำหรับตัวยาที่ไวต่อปฏิกิริยาไฮโดรไลซิสหรือเม็ดฟู่
🔍 ข้ออื่นผิดเพราะอะไร:
• ข้อ ก. (HPMC): เป็นพอลิเมอร์ที่ชอบน้ำและละลายน้ำได้ดี ไอน้ำสามารถซึมผ่านได้ง่าย จึงป้องกันความชื้นได้ไม่ดีเท่า EC
• ข้อ ข. (PEG 4000): ละลายน้ำได้ดีและมีคุณสมชาติดูดความชื้น (Hygroscopic) ไม่เหมาะสำหรับเป็นสารป้องกันความชื้น
• ข้อ ง. (Methyl cellulose): ชอบน้ำและพองตัวในน้ำได้ง่าย ป้องกันความชื้นได้จำกัด
• ข้อ จ. (Sorbitan monostearate): เป็นสารลดแรงตึงผิวชนิดไม่มีประจุ (Non-ionic surfactant) ไม่ใช่พอลิเมอร์สำหรับเคลือบฟิล์ม</t>
        </is>
      </c>
      <c r="L117" s="186" t="n"/>
      <c r="M117" s="186" t="inlineStr">
        <is>
          <t>Solid Dosage Forms</t>
        </is>
      </c>
      <c r="N117" s="186" t="inlineStr">
        <is>
          <t>Tablet Manufacturing</t>
        </is>
      </c>
      <c r="O117" s="185" t="inlineStr">
        <is>
          <t>Product</t>
        </is>
      </c>
      <c r="P117" s="186" t="inlineStr">
        <is>
          <t>ข้อสอบจริง Product ปี 2562 ข้อ 2</t>
        </is>
      </c>
      <c r="Q117" s="185" t="inlineStr">
        <is>
          <t>ข้อสอบจริง</t>
        </is>
      </c>
      <c r="R117" s="185" t="inlineStr">
        <is>
          <t>2562</t>
        </is>
      </c>
      <c r="S117" s="185" t="n"/>
    </row>
    <row r="118" ht="24" customHeight="1" s="49">
      <c r="A118" s="185" t="n">
        <v>116</v>
      </c>
      <c r="B118" s="186" t="n"/>
      <c r="C118" s="186" t="inlineStr">
        <is>
          <t>ในการตั้งสูตรตำรับยาเม็ดแตกตัวเร็วในช่องปาก (Orally Disintegrating Tablets: ODT) ของยา Deferiprone หากในสูตรตำรับไม่มีการเติมสารยึดเกาะ (Binder เช่น PVP K30) จะส่งผลกระทบต่อคุณภาพของยาเม็ดอย่างไร?</t>
        </is>
      </c>
      <c r="D118" s="186" t="n"/>
      <c r="E118" s="186" t="inlineStr">
        <is>
          <t>เม็ดยาจะขาดแรงยึดเกาะระหว่างอนุภาค มีความเปราะแตกหักง่าย และค่าความกร่อน (Friability) สูงเกินเกณฑ์มาตรฐาน</t>
        </is>
      </c>
      <c r="F118" s="186" t="inlineStr">
        <is>
          <t>เม็ดยาจะแข็งตัวมากเกินไปและไม่สามารถแตกตัวได้ภายในเวลา 30 วินาที</t>
        </is>
      </c>
      <c r="G118" s="186" t="inlineStr">
        <is>
          <t>เม็ดยาจะเกิดการละลายช้าลงอย่างมากเนื่องจากอัตราการดูดซับน้ำลดลง</t>
        </is>
      </c>
      <c r="H118" s="186" t="inlineStr">
        <is>
          <t>เม็ดยาจะมีน้ำหนักเพิ่มขึ้นเป็นสองเท่าของขนาดที่ระบุบนฉลาก</t>
        </is>
      </c>
      <c r="I118" s="186" t="inlineStr">
        <is>
          <t>เม็ดยาจะเกิดปฏิกิริยาเปลี่ยนสีเป็นสีน้ำตาลเข้มทันทีหลังการตอก</t>
        </is>
      </c>
      <c r="J118" s="185" t="inlineStr">
        <is>
          <t>1</t>
        </is>
      </c>
      <c r="K118" s="186" t="inlineStr">
        <is>
          <t>✅ คำตอบที่ถูกต้อง: ข้อ ก. เม็ดยาจะขาดแรงยึดเกาะระหว่างอนุภาค มีความเปราะแตกหักง่าย และค่าความกร่อน (Friability) สูงเกินเกณฑ์มาตรฐาน
🎯 ทำไมข้อนี้ถึงถูก:
ข้อ ก. หากสูตรตำรับ ODT ขาด Binder อนุภาคผงยาจะไม่สามารถเกาะตัวกันเป็นเม็ดยาที่สมบูรณ์ได้ ส่งผลให้ความแข็งของเม็ดยาต่ำมาก (Low tensile strength) ขอบเม็ดบิ่นแตก และค่าความกร่อน (% Friability) เกินเกณฑ์มาตรฐาน 1.0% ตามเภสัชตำรับ USP
🔍 ข้ออื่นผิดเพราะอะไร:
• ข้อ ข. (เม็ดยาแข็งเกินไป): การขาด Binder ทำให้เม็ดอ่อนนุ่มเปราะแตก ไม่ใช่แข็งเกินไป
• ข้อ ค. (ละลายช้าลง): การขาด Binder จะทำให้เม็ดยาแตกตัวและกระจายตัวเร็วกว่าเดิม ไม่ได้ทำให้ละลายช้าลง
• ข้อ ง. (น้ำหนักเพิ่มขึ้น): น้ำหนักเม็ดยาขึ้นอยู่กับปริมาตรเบ้าตอก (Die fill volume) และความหนาแน่น ไม่เกี่ยวกับ Binder
• ข้อ จ. (เปลี่ยนสีเป็นน้ำตาล): การเปลี่ยนสีเกิดจากปฏิกิริยาเคมี (เช่น Maillard reaction หรือ Oxidation) ไม่ใช่ผลโดยตรงจากการตัด Binder</t>
        </is>
      </c>
      <c r="L118" s="186" t="n"/>
      <c r="M118" s="186" t="inlineStr">
        <is>
          <t>Solid Dosage Forms</t>
        </is>
      </c>
      <c r="N118" s="186" t="inlineStr">
        <is>
          <t>Tablet Manufacturing</t>
        </is>
      </c>
      <c r="O118" s="185" t="inlineStr">
        <is>
          <t>Product</t>
        </is>
      </c>
      <c r="P118" s="186" t="inlineStr">
        <is>
          <t>ข้อสอบจริง Product ปี 2562 ข้อ 2</t>
        </is>
      </c>
      <c r="Q118" s="185" t="inlineStr">
        <is>
          <t>ข้อสอบจริง</t>
        </is>
      </c>
      <c r="R118" s="185" t="inlineStr">
        <is>
          <t>2562</t>
        </is>
      </c>
      <c r="S118" s="185" t="n"/>
    </row>
    <row r="119" ht="24" customHeight="1" s="49">
      <c r="A119" s="185" t="n">
        <v>117</v>
      </c>
      <c r="B119" s="186" t="n"/>
      <c r="C119" s="186" t="inlineStr">
        <is>
          <t>น้ำมันถั่วเหลือง (Soybean oil) นิยมนำมาใช้ทำหน้าที่หลักเป็นสารช่วยชนิดใดในสูตรตำรับยาแคปซูลนิ่ม (Soft gelatin capsules)?</t>
        </is>
      </c>
      <c r="D119" s="186" t="n"/>
      <c r="E119" s="186" t="inlineStr">
        <is>
          <t>สารกระสายยาตัวเติมของเหลว (Lipophilic liquid vehicle / Filler)</t>
        </is>
      </c>
      <c r="F119" s="186" t="inlineStr">
        <is>
          <t>สารช่วยเพิ่มความยืดหยุ่นของเปลือกเจลาติน (Plasticizer)</t>
        </is>
      </c>
      <c r="G119" s="186" t="inlineStr">
        <is>
          <t>สารช่วยเพิ่มความคงตัวทางเคมี (Stabilizer)</t>
        </is>
      </c>
      <c r="H119" s="186" t="inlineStr">
        <is>
          <t>สารเพิ่มความหนืดของเปลือกแคปซูล (Stiffening agent)</t>
        </is>
      </c>
      <c r="I119" s="186" t="inlineStr">
        <is>
          <t>สารก่อฟิล์มเคลือบเปลือกแคปซูล (Film former)</t>
        </is>
      </c>
      <c r="J119" s="185" t="inlineStr">
        <is>
          <t>1</t>
        </is>
      </c>
      <c r="K119" s="186" t="inlineStr">
        <is>
          <t>✅ คำตอบที่ถูกต้อง: ข้อ ก. สารกระสายยาตัวเติมของเหลว (Lipophilic liquid vehicle / Filler)
🎯 ทำไมข้อนี้ถึงถูก:
ข้อ ก. Soybean oil เป็น Lipophilic vehicle / Filling agent ที่ปลอดภัยและเข้ากันได้ดีกับเปลือกเจลาติน นิยมใช้เป็นตัวทำละลายหรือตัวกระจายยาในแคปซูลนิ่ม
🔍 ข้ออื่นผิดเพราะอะไร:
• ข้อ ข. (Plasticizer): สารเพิ่มความยืดหยุ่นเปลือกเจลาตินคือ Glycerin หรือ Sorbitol
• ข้อ ค. (Stabilizer): เช่น สารต้านออกซิเดชัน BHT/BHA
• ข้อ ง. (Stiffening agent): สารเพิ่มความแข็งของขี้ผึ้ง เช่น Cetyl alcohol, Wax
• ข้อ จ. (Film former): โครงสร้างเปลือกแคปซูลคือ Gelatin</t>
        </is>
      </c>
      <c r="L119" s="186" t="n"/>
      <c r="M119" s="186" t="inlineStr">
        <is>
          <t>Solid Dosage Forms</t>
        </is>
      </c>
      <c r="N119" s="186" t="inlineStr">
        <is>
          <t>Hard &amp; Soft Gelatin Capsules</t>
        </is>
      </c>
      <c r="O119" s="185" t="inlineStr">
        <is>
          <t>Product</t>
        </is>
      </c>
      <c r="P119" s="186" t="inlineStr">
        <is>
          <t>ข้อสอบจริง Product ปี 2561 ข้อ 17</t>
        </is>
      </c>
      <c r="Q119" s="185" t="inlineStr">
        <is>
          <t>ข้อสอบจริง</t>
        </is>
      </c>
      <c r="R119" s="185" t="inlineStr">
        <is>
          <t>2561</t>
        </is>
      </c>
      <c r="S119" s="185" t="n"/>
    </row>
    <row r="120" ht="24" customHeight="1" s="49">
      <c r="A120" s="185" t="n">
        <v>118</v>
      </c>
      <c r="B120" s="186" t="n"/>
      <c r="C120" s="186" t="inlineStr">
        <is>
          <t>สารในข้อใดต่อไปนี้ทำหน้าที่เป็นพอลิเมอร์ควบคุมการปลดปล่อยตัวยาแบบแตกตัวในลำไส้ (Enteric-coated polymer)?</t>
        </is>
      </c>
      <c r="D120" s="186" t="n"/>
      <c r="E120" s="186" t="inlineStr">
        <is>
          <t>Methacrylic acid copolymer (Eudragit L 100 / L 100-55)</t>
        </is>
      </c>
      <c r="F120" s="186" t="inlineStr">
        <is>
          <t>Hydroxypropyl methylcellulose (HPMC)</t>
        </is>
      </c>
      <c r="G120" s="186" t="inlineStr">
        <is>
          <t>Hydroxypropyl cellulose (HPC)</t>
        </is>
      </c>
      <c r="H120" s="186" t="inlineStr">
        <is>
          <t>Hydroxyethyl cellulose (HEC)</t>
        </is>
      </c>
      <c r="I120" s="186" t="inlineStr">
        <is>
          <t>Polyethylene glycol (PEG)</t>
        </is>
      </c>
      <c r="J120" s="185" t="inlineStr">
        <is>
          <t>1</t>
        </is>
      </c>
      <c r="K120" s="186" t="inlineStr">
        <is>
          <t>✅ คำตอบที่ถูกต้อง: ข้อ ก. Methacrylic acid copolymer (Eudragit L 100 / L 100-55)
🎯 ทำไมข้อนี้ถึงถูก:
ข้อ ก. Methacrylic acid copolymer (Eudragit L) มีหมู่คาร์บอกซิลิกอิสระที่จะแตกตัวเป็นไอออนเมื่อสัมผัส pH &gt; 5.5 - 6.0 ในลำไส้เล็ก ทำให้ฟิล์มละลายและปลดปล่อยตัวยา
🔍 ข้ออื่นผิดเพราะอะไร:
• ข้อ ข. (HPMC): ละลายน้ำได้ในทุกช่วง pH ใช้เคลือบฟิล์มธรรมดา (Immediate release)
• ข้อ ค. (HPC): ละลายน้ำได้ ใช้เป็น Binder หรือ Film coating ทั่วไป
• ข้อ ง. (HEC): ละลายน้ำได้ ใช้เป็น Thickener หรือ Binder
• ข้อ จ. (PEG): ละลายน้ำได้ดี ใช้เป็น Plasticizer หรือ Water-soluble base</t>
        </is>
      </c>
      <c r="L120" s="186" t="n"/>
      <c r="M120" s="186" t="inlineStr">
        <is>
          <t>Solid Dosage Forms</t>
        </is>
      </c>
      <c r="N120" s="186" t="inlineStr">
        <is>
          <t>Tablet Coating</t>
        </is>
      </c>
      <c r="O120" s="185" t="inlineStr">
        <is>
          <t>Product</t>
        </is>
      </c>
      <c r="P120" s="186" t="inlineStr">
        <is>
          <t>ข้อสอบจริง Product ปี 2561 ข้อ 25</t>
        </is>
      </c>
      <c r="Q120" s="185" t="inlineStr">
        <is>
          <t>ข้อสอบจริง</t>
        </is>
      </c>
      <c r="R120" s="185" t="inlineStr">
        <is>
          <t>2561</t>
        </is>
      </c>
      <c r="S120" s="185" t="n"/>
    </row>
    <row r="121" ht="24" customHeight="1" s="49">
      <c r="A121" s="185" t="n">
        <v>119</v>
      </c>
      <c r="B121" s="186" t="n"/>
      <c r="C121" s="186" t="inlineStr">
        <is>
          <t>จากรูปภาพแสดงโครงสร้างภาคตัดขวางของเม็ด Omeprazole enteric-coated pellet [📷 มีรูปภาพประกอบ: image106.png] ส่วนประกอบชั้นที่ 1, ชั้นที่ 2 และชั้นที่ 3 เรียงลำดับจากชั้นในสุดไปสู่ชั้นนอกสุดคือข้อใด?</t>
        </is>
      </c>
      <c r="D121" s="186" t="inlineStr">
        <is>
          <t>[แนบรูป: ข้อสอบ Product ปี 2561 รหัสรูปภาพ image106]</t>
        </is>
      </c>
      <c r="E121" s="186" t="inlineStr">
        <is>
          <t>ชั้นที่ 1: Omeprazole drug core / ชั้นที่ 2: HPMC subcoating barrier / ชั้นที่ 3: Methacrylic acid enteric coat</t>
        </is>
      </c>
      <c r="F121" s="186" t="inlineStr">
        <is>
          <t>ชั้นที่ 1: HPMC subcoating barrier / ชั้นที่ 2: Omeprazole drug core / ชั้นที่ 3: Methacrylic acid enteric coat</t>
        </is>
      </c>
      <c r="G121" s="186" t="inlineStr">
        <is>
          <t>ชั้นที่ 1: Methacrylic acid enteric coat / ชั้นที่ 2: HPMC subcoating barrier / ชั้นที่ 3: Omeprazole drug core</t>
        </is>
      </c>
      <c r="H121" s="186" t="inlineStr">
        <is>
          <t>ชั้นที่ 1: Omeprazole drug core / ชั้นที่ 2: Methacrylic acid enteric coat / ชั้นที่ 3: HPMC subcoating barrier</t>
        </is>
      </c>
      <c r="I121" s="186" t="inlineStr">
        <is>
          <t>ชั้นที่ 1: Sugar core / ชั้นที่ 2: Methacrylic acid enteric coat / ชั้นที่ 3: Omeprazole drug core</t>
        </is>
      </c>
      <c r="J121" s="185" t="inlineStr">
        <is>
          <t>1</t>
        </is>
      </c>
      <c r="K121" s="186" t="inlineStr">
        <is>
          <t>✅ คำตอบที่ถูกต้อง: ข้อ ก. ชั้นที่ 1: Omeprazole drug core / ชั้นที่ 2: HPMC subcoating barrier / ชั้นที่ 3: Methacrylic acid enteric coat
🎯 ทำไมข้อนี้ถึงถูก:
ข้อ ก. การเรียงลำดับชั้นจากในสุดไปนอกสุดคือ:
1. ชั้นในสุด (Core / Drug layer): Sugar core เคลือบด้วย Omeprazole ร่วมกับ Alkaline stabilizer (เช่น Meglumine)
2. ชั้นกลาง (Subcoating / Barrier layer): เคลือบด้วยสารที่เป็นกลาง เช่น HPMC เพื่อเป็นเกราะป้องกันการทำปฏิกิริยาระหว่างยาและสารเคลือบชั้นนอก
3. ชั้นนอกสุด (Enteric coating layer): เคลือบด้วย Methacrylic acid copolymer (Eudragit L) เพื่อป้องกันกรดในกระเพาะอาหาร
🔍 ข้ออื่นผิดเพราะอะไร:
• ข้อ ข, ค, ง, จ. เรียงลำดับชั้นโครงสร้างผิดหลักการทางเภสัชกรรม หากชั้น Enteric coat อยู่ด้านในหรือสัมผัสกับ Omeprazole โดยตรง ยาจะสลายตัวและเปลี่ยนเป็นสีน้ำตาลทันที</t>
        </is>
      </c>
      <c r="L121" s="186" t="n"/>
      <c r="M121" s="186" t="inlineStr">
        <is>
          <t>Solid Dosage Forms</t>
        </is>
      </c>
      <c r="N121" s="186" t="inlineStr">
        <is>
          <t>Tablet Coating</t>
        </is>
      </c>
      <c r="O121" s="185" t="inlineStr">
        <is>
          <t>Product</t>
        </is>
      </c>
      <c r="P121" s="186" t="inlineStr">
        <is>
          <t>ข้อสอบจริง Product ปี 2561 ข้อ 26</t>
        </is>
      </c>
      <c r="Q121" s="185" t="inlineStr">
        <is>
          <t>ข้อสอบจริง</t>
        </is>
      </c>
      <c r="R121" s="185" t="inlineStr">
        <is>
          <t>2561</t>
        </is>
      </c>
      <c r="S121" s="185" t="n"/>
    </row>
    <row r="122" ht="24" customHeight="1" s="49">
      <c r="A122" s="185" t="n">
        <v>120</v>
      </c>
      <c r="B122" s="186" t="n"/>
      <c r="C122" s="186" t="inlineStr">
        <is>
          <t>ตัวยาสำคัญ Donepezil hydrochloride 5 mg มีคุณสมบัติการไหลที่ดี (Good powder flow) แต่ไวต่อการสลายตัวด้วยปฏิกิริยา Hydrolysis ในสภาวะที่เป็นกลางและด่าง ควรเลือกวิธีกระบวนการผลิตยาเม็ดวิธีใดที่เหมาะสมที่สุด?</t>
        </is>
      </c>
      <c r="D122" s="186" t="n"/>
      <c r="E122" s="186" t="inlineStr">
        <is>
          <t>การตอกอัดโดยตรง (Direct compression)</t>
        </is>
      </c>
      <c r="F122" s="186" t="inlineStr">
        <is>
          <t>การทำแกรนูลเปียกโดยใช้น้ำเป็นตัวทำละลาย (Aqueous wet granulation)</t>
        </is>
      </c>
      <c r="G122" s="186" t="inlineStr">
        <is>
          <t>การทำแกรนูลเปียกโดยใช้ Starch paste เป็นสารยึดเกาะ</t>
        </is>
      </c>
      <c r="H122" s="186" t="inlineStr">
        <is>
          <t>การอบแห้งแบบพ่นฝอย (Spray drying)</t>
        </is>
      </c>
      <c r="I122" s="186" t="inlineStr">
        <is>
          <t>การหลอมเหลวแล้วขึ้นรูป (Melt extrusion)</t>
        </is>
      </c>
      <c r="J122" s="185" t="inlineStr">
        <is>
          <t>1</t>
        </is>
      </c>
      <c r="K122" s="186" t="inlineStr">
        <is>
          <t>✅ คำตอบที่ถูกต้อง: ข้อ ก. การตอกอัดโดยตรง (Direct compression)
🎯 ทำไมข้อนี้ถึงถูก:
ข้อ ก. Donepezil มีการไหลที่ดีอยู่แล้ว และมีความไวต่อการเกิดปฏิกิริยา Hydrolysis (สลายตัวเมื่อสัมผัสน้ำ) จึงควรเลือกวิธี Direct compression ซึ่งเป็นกระบวนการที่ไม่ใช้น้ำและไม่ใช้ความร้อน ปลอดภัยและคงตัวที่สุด
🔍 ข้ออื่นผิดเพราะอะไร:
• ข้อ ข. (Aqueous wet granulation): ใช้น้ำเป็นตัวทำละลาย จะเร่งให้ Donepezil เกิด Hydrolysis สลายตัวทันที
• ข้อ ค. (Wet granulation with starch paste): มีน้ำเป็นส่วนประกอบ ทำให้ตัวยาสลายตัว
• ข้อ ง. (Spray drying): ใช้ความร้อนและของเหลว
• ข้อ จ. (Melt extrusion): ใช้ความร้อนสูง อาจทำให้ยาเสื่อมสลาย</t>
        </is>
      </c>
      <c r="L122" s="186" t="n"/>
      <c r="M122" s="186" t="inlineStr">
        <is>
          <t>Solid Dosage Forms</t>
        </is>
      </c>
      <c r="N122" s="186" t="inlineStr">
        <is>
          <t>Powders &amp; Granules</t>
        </is>
      </c>
      <c r="O122" s="185" t="inlineStr">
        <is>
          <t>Product</t>
        </is>
      </c>
      <c r="P122" s="186" t="inlineStr">
        <is>
          <t>ข้อสอบจริง Product ปี 2561 ข้อ 30</t>
        </is>
      </c>
      <c r="Q122" s="185" t="inlineStr">
        <is>
          <t>ข้อสอบจริง</t>
        </is>
      </c>
      <c r="R122" s="185" t="inlineStr">
        <is>
          <t>2561</t>
        </is>
      </c>
      <c r="S122" s="185" t="n"/>
    </row>
    <row r="123" ht="24" customHeight="1" s="49">
      <c r="A123" s="185" t="n">
        <v>121</v>
      </c>
      <c r="B123" s="186" t="n"/>
      <c r="C123" s="186" t="inlineStr">
        <is>
          <t>ตัวยาสำคัญ Drug B มีคุณสมบัติละลายน้ำได้น้อยมาก (Poorly water-soluble drug) หากต้องการพัฒนาสูตรตำรับเป็นยาแคปซูลแข็ง (Hard gelatin capsules) ควรเลือกใช้สารเพิ่มปริมาณ (Diluent) ชนิดใดเพื่อช่วยส่งเสริมการเปียกและการละลายของตัวยา?</t>
        </is>
      </c>
      <c r="D123" s="186" t="n"/>
      <c r="E123" s="186" t="inlineStr">
        <is>
          <t>Lactose monohydrate</t>
        </is>
      </c>
      <c r="F123" s="186" t="inlineStr">
        <is>
          <t>Calcium sulfate</t>
        </is>
      </c>
      <c r="G123" s="186" t="inlineStr">
        <is>
          <t>Dicalcium phosphate</t>
        </is>
      </c>
      <c r="H123" s="186" t="inlineStr">
        <is>
          <t>Talcum</t>
        </is>
      </c>
      <c r="I123" s="186" t="inlineStr">
        <is>
          <t>Magnesium stearate</t>
        </is>
      </c>
      <c r="J123" s="185" t="inlineStr">
        <is>
          <t>1</t>
        </is>
      </c>
      <c r="K123" s="186" t="inlineStr">
        <is>
          <t>✅ คำตอบที่ถูกต้อง: ข้อ ก. Lactose monohydrate
🎯 ทำไมข้อนี้ถึงถูก:
ข้อ ก. Lactose monohydrate เป็นสารเพิ่มปริมาณที่ละลายน้ำได้ดี (Water-soluble diluent) และชอบน้ำ (Hydrophilic) เมื่อของเหลวในกระเพาะอาหารซึมเข้าสู่แคปซูล Lactose จะละลายตัวอย่างรวดเร็ว สร้างช่องทางและรูพรุน (Pores) ให้น้ำแทรกซึมเข้าสู่มวลยา ช่วยเพิ่มการเปียก (Wetting) และเร่งการละลายของ Drug B
🔍 ข้ออื่นผิดเพราะอะไร:
• ข้อ ข. (Calcium sulfate): เป็น Insoluble diluent ละลายน้ำได้น้อยมาก ไม่ช่วยเพิ่มการละลาย
• ข้อ ค. (Dicalcium phosphate): เป็น Insoluble diluent ไม่ละลายน้ำ
• ข้อ ง. (Talcum): เป็น Glidant ชนิดไม่ละลายน้ำและไม่ชอบน้ำ
• ข้อ จ. (Magnesium stearate): เป็น Hydrophobic lubricant หากใส่มากเกินไปจะยิ่งขัดขวางการเปียกน้ำและทำให้ยาละลายช้าลง</t>
        </is>
      </c>
      <c r="L123" s="186" t="n"/>
      <c r="M123" s="186" t="inlineStr">
        <is>
          <t>Solid Dosage Forms</t>
        </is>
      </c>
      <c r="N123" s="186" t="inlineStr">
        <is>
          <t>Hard &amp; Soft Gelatin Capsules</t>
        </is>
      </c>
      <c r="O123" s="185" t="inlineStr">
        <is>
          <t>Product</t>
        </is>
      </c>
      <c r="P123" s="186" t="inlineStr">
        <is>
          <t>ข้อสอบจริง Product ปี 2561 ข้อ 34</t>
        </is>
      </c>
      <c r="Q123" s="185" t="inlineStr">
        <is>
          <t>ข้อสอบจริง</t>
        </is>
      </c>
      <c r="R123" s="185" t="inlineStr">
        <is>
          <t>2561</t>
        </is>
      </c>
      <c r="S123" s="185" t="n"/>
    </row>
    <row r="124" ht="24" customHeight="1" s="49">
      <c r="A124" s="185" t="n">
        <v>122</v>
      </c>
      <c r="B124" s="186" t="n"/>
      <c r="C124" s="186" t="inlineStr">
        <is>
          <t>สูตรตำรับยาเม็ดประกอบด้วย Active ingredient, Lactose, Corn starch, Colloidal silicon dioxide และ Magnesium stearate สารใดในสูตรตำรับทำหน้าที่เป็นสารช่วยแตกตัว (Disintegrant)?</t>
        </is>
      </c>
      <c r="D124" s="186" t="n"/>
      <c r="E124" s="186" t="inlineStr">
        <is>
          <t>Corn starch</t>
        </is>
      </c>
      <c r="F124" s="186" t="inlineStr">
        <is>
          <t>Lactose</t>
        </is>
      </c>
      <c r="G124" s="186" t="inlineStr">
        <is>
          <t>Magnesium stearate</t>
        </is>
      </c>
      <c r="H124" s="186" t="inlineStr">
        <is>
          <t>Colloidal silicon dioxide</t>
        </is>
      </c>
      <c r="I124" s="186" t="inlineStr">
        <is>
          <t>Sodium lauryl sulfate</t>
        </is>
      </c>
      <c r="J124" s="185" t="inlineStr">
        <is>
          <t>1</t>
        </is>
      </c>
      <c r="K124" s="186" t="inlineStr">
        <is>
          <t>✅ คำตอบที่ถูกต้อง: ข้อ ก. Corn starch
🎯 ทำไมข้อนี้ถึงถูก:
ข้อ ก. Corn starch ทำหน้าที่เป็น Disintegrant โดยดูดซับน้ำเข้าสู่รูพรุนของเม็ดยา (Capillary / Wicking action) และเกิดการพองตัว ดันให้เม็ดยาแตกกระจายตัวออก
🔍 ข้ออื่นผิดเพราะอะไร:
• ข้อ ข. (Lactose): เป็น Diluent/Filler
• ข้อ ค. (Magnesium stearate): เป็น Lubricant
• ข้อ ง. (Colloidal silicon dioxide): เป็น Glidant
• ข้อ จ. (Sodium lauryl sulfate): เป็น Surfactant/Wetting agent</t>
        </is>
      </c>
      <c r="L124" s="186" t="n"/>
      <c r="M124" s="186" t="inlineStr">
        <is>
          <t>Solid Dosage Forms</t>
        </is>
      </c>
      <c r="N124" s="186" t="inlineStr">
        <is>
          <t>Tablet Manufacturing</t>
        </is>
      </c>
      <c r="O124" s="185" t="inlineStr">
        <is>
          <t>Product</t>
        </is>
      </c>
      <c r="P124" s="186" t="inlineStr">
        <is>
          <t>ข้อสอบจริง Product ปี 2561 ข้อ 36</t>
        </is>
      </c>
      <c r="Q124" s="185" t="inlineStr">
        <is>
          <t>ข้อสอบจริง</t>
        </is>
      </c>
      <c r="R124" s="185" t="inlineStr">
        <is>
          <t>2561</t>
        </is>
      </c>
      <c r="S124" s="185" t="n"/>
    </row>
    <row r="125" ht="24" customHeight="1" s="49">
      <c r="A125" s="185" t="n">
        <v>123</v>
      </c>
      <c r="B125" s="186" t="n"/>
      <c r="C125" s="186" t="inlineStr">
        <is>
          <t>Sodium starch glycolate (SSG / Explotab / Primojel) นิยมนำมาใช้ทำหน้าที่หลักเป็นสารช่วยชนิดใดในสูตรตำรับยาเม็ด?</t>
        </is>
      </c>
      <c r="D125" s="186" t="n"/>
      <c r="E125" s="186" t="inlineStr">
        <is>
          <t>สารช่วยแตกตัวประสิทธิภาพสูง (Superdisintegrant)</t>
        </is>
      </c>
      <c r="F125" s="186" t="inlineStr">
        <is>
          <t>สารช่วยยึดเกาะ (Binder)</t>
        </is>
      </c>
      <c r="G125" s="186" t="inlineStr">
        <is>
          <t>สารเพิ่มปริมาณ (Diluent)</t>
        </is>
      </c>
      <c r="H125" s="186" t="inlineStr">
        <is>
          <t>สารช่วยการไหล (Glidant)</t>
        </is>
      </c>
      <c r="I125" s="186" t="inlineStr">
        <is>
          <t>สารหล่อลื่น (Lubricant)</t>
        </is>
      </c>
      <c r="J125" s="185" t="inlineStr">
        <is>
          <t>1</t>
        </is>
      </c>
      <c r="K125" s="186" t="inlineStr">
        <is>
          <t>✅ คำตอบที่ถูกต้อง: ข้อ ก. สารช่วยแตกตัวประสิทธิภาพสูง (Superdisintegrant)
🎯 ทำไมข้อนี้ถึงถูก:
ข้อ ก. SSG ทำหน้าที่เป็น Superdisintegrant โดยเมื่อสัมผัสน้ำจะสามารถดูดซับน้ำและพองตัวได้มากถึง 200 - 300 เท่าของปริมาตรเดิม (Rapid extensive swelling) สร้างแรงดันมหาศาลทำให้เม็ดยาแตกตัวภายในเวลาอันรวดเร็ว นิยมใช้ในความเข้มข้น 2 - 8% w/w
🔍 ข้ออื่นผิดเพราะอะไร:
• ข้อ ข. (Binder): เช่น PVP, Starch paste, HPMC
• ข้อ ค. (Diluent): เช่น Lactose, MCC, Dicalcium phosphate
• ข้อ ง. (Glidant): เช่น Colloidal silica, Talc
• ข้อ จ. (Lubricant): เช่น Magnesium stearate</t>
        </is>
      </c>
      <c r="L125" s="186" t="n"/>
      <c r="M125" s="186" t="inlineStr">
        <is>
          <t>Solid Dosage Forms</t>
        </is>
      </c>
      <c r="N125" s="186" t="inlineStr">
        <is>
          <t>Tablet Manufacturing</t>
        </is>
      </c>
      <c r="O125" s="185" t="inlineStr">
        <is>
          <t>Product</t>
        </is>
      </c>
      <c r="P125" s="186" t="inlineStr">
        <is>
          <t>ข้อสอบจริง Product ปี 2561 ข้อ 46</t>
        </is>
      </c>
      <c r="Q125" s="185" t="inlineStr">
        <is>
          <t>ข้อสอบจริง</t>
        </is>
      </c>
      <c r="R125" s="185" t="inlineStr">
        <is>
          <t>2561</t>
        </is>
      </c>
      <c r="S125" s="185" t="n"/>
    </row>
    <row r="126" ht="24" customHeight="1" s="49">
      <c r="A126" s="185" t="n">
        <v>124</v>
      </c>
      <c r="B126" s="186" t="n"/>
      <c r="C126" s="186" t="inlineStr">
        <is>
          <t>Polyethylene glycol 4000 (PEG 4000) ในสูตรน้ำยาเคลือบฟิล์มยาเม็ด (Film coating solution) ทำหน้าที่หลักเป็นอะไร?</t>
        </is>
      </c>
      <c r="D126" s="186" t="n"/>
      <c r="E126" s="186" t="inlineStr">
        <is>
          <t>สารช่วยเพิ่มความยืดหยุ่นของฟิล์ม (Plasticizer)</t>
        </is>
      </c>
      <c r="F126" s="186" t="inlineStr">
        <is>
          <t>สารช่วยเพิ่มการละลาย (Cosolvent)</t>
        </is>
      </c>
      <c r="G126" s="186" t="inlineStr">
        <is>
          <t>สารทึบแสง (Opacifying agent)</t>
        </is>
      </c>
      <c r="H126" s="186" t="inlineStr">
        <is>
          <t>สารช่วยกระจายตัวอิมัลชัน (Emulsifying agent)</t>
        </is>
      </c>
      <c r="I126" s="186" t="inlineStr">
        <is>
          <t>สารก่อฟิล์มหลัก (Film-forming polymer)</t>
        </is>
      </c>
      <c r="J126" s="185" t="inlineStr">
        <is>
          <t>1</t>
        </is>
      </c>
      <c r="K126" s="186" t="inlineStr">
        <is>
          <t>✅ คำตอบที่ถูกต้อง: ข้อ ก. สารช่วยเพิ่มความยืดหยุ่นของฟิล์ม (Plasticizer)
🎯 ทำไมข้อนี้ถึงถูก:
ข้อ ก. PEG 4000 เป็น Water-soluble plasticizer ที่นิยมใช้ร่วมกับพอลิเมอร์ เช่น HPMC หรือ Eudragit เพื่อลดค่า Tg และเพิ่มความยืดหยุ่นของแผ่นฟิล์ม
🔍 ข้ออื่นผิดเพราะอะไร:
• ข้อ ข. (Cosolvent): ถึงแม้ PEG 4000 ละลายน้ำได้ แต่วัตถุประสงค์หลักในฟิล์มเคลือบคือ Plasticizer
• ข้อ ค. (Opacifying agent): สารทึบแสงคือ Titanium dioxide (TiO2)
• ข้อ ง. (Emulsifying agent): เช่น Polysorbate, Span
• ข้อ จ. (Film-forming polymer): พอลิเมอร์หลักคือ HPMC, Ethylcellulose, Methacrylic acid copolymer</t>
        </is>
      </c>
      <c r="L126" s="186" t="n"/>
      <c r="M126" s="186" t="inlineStr">
        <is>
          <t>Solid Dosage Forms</t>
        </is>
      </c>
      <c r="N126" s="186" t="inlineStr">
        <is>
          <t>Tablet Coating</t>
        </is>
      </c>
      <c r="O126" s="185" t="inlineStr">
        <is>
          <t>Product</t>
        </is>
      </c>
      <c r="P126" s="186" t="inlineStr">
        <is>
          <t>ข้อสอบจริง Product ปี 2561 ข้อ 49</t>
        </is>
      </c>
      <c r="Q126" s="185" t="inlineStr">
        <is>
          <t>ข้อสอบจริง</t>
        </is>
      </c>
      <c r="R126" s="185" t="inlineStr">
        <is>
          <t>2561</t>
        </is>
      </c>
      <c r="S126" s="185" t="n"/>
    </row>
    <row r="127" ht="24" customHeight="1" s="49">
      <c r="A127" s="185" t="n">
        <v>125</v>
      </c>
      <c r="B127" s="186" t="n"/>
      <c r="C127" s="186" t="inlineStr">
        <is>
          <t>สารในกลุ่มใดต่อไปนี้ ไม่จำเป็นต้องมี ในการตั้งสูตรตำรับการผลิตเปลือกแคปซูลนิ่ม (Soft gelatin capsule shell)?</t>
        </is>
      </c>
      <c r="D127" s="186" t="n"/>
      <c r="E127" s="186" t="inlineStr">
        <is>
          <t>สารช่วยการไหล (Glidant)</t>
        </is>
      </c>
      <c r="F127" s="186" t="inlineStr">
        <is>
          <t>สารทึบแสง (Opacifier เช่น Titanium dioxide)</t>
        </is>
      </c>
      <c r="G127" s="186" t="inlineStr">
        <is>
          <t>สารช่วยเพิ่มความยืดหยุ่น (Plasticizer เช่น Glycerin)</t>
        </is>
      </c>
      <c r="H127" s="186" t="inlineStr">
        <is>
          <t>สารกันเสีย (Preservative เช่น Parabens)</t>
        </is>
      </c>
      <c r="I127" s="186" t="inlineStr">
        <is>
          <t>สารช่วยการเปียก (Wetting agent)</t>
        </is>
      </c>
      <c r="J127" s="185" t="inlineStr">
        <is>
          <t>1</t>
        </is>
      </c>
      <c r="K127" s="186" t="inlineStr">
        <is>
          <t>✅ คำตอบที่ถูกต้อง: ข้อ ก. สารช่วยการไหล (Glidant)
🎯 ทำไมข้อนี้ถึงถูก:
ข้อ ก. สารช่วยการไหล (Glidant เช่น Talc, Colloidal silica) ใช้เฉพาะในกระบวนการผลิตยาเม็ดหรือยาผงบรรจุแคปซูลแข็ง (Hard gelatin capsules) เท่านั้น ไม่มีความจำเป็นและไม่ถูกนำมาใช้ในสูตรเตรียมเปลือกแคปซูลนิ่ม
🔍 ข้ออื่นผิดเพราะอะไร:
• ข้อ ข. (Opacifier): จำเป็นต้องใส่ในเปลือกแคปซูลนิ่มเมื่อต้องการปกป้องตัวยาสำคัญที่ไวต่อแสง
• ข้อ ค. (Plasticizer): เป็นส่วนประกอบหลักที่ขาดไม่ได้ (Glycerin, Sorbitol) เพื่อให้เปลือกแคปซูลนิ่มมีความยืดหยุ่น
• ข้อ ง. (Preservative): จำเป็นต้องใส่ในเปลือกเจลาตินเพื่อป้องกันการเจริญเติบโตของเชื้อราในระหว่างการเก็บรักษา
• ข้อ จ. (Wetting agent): อาจใส่ในสูตรของเหลวภายในเพื่อช่วยการกระจายตัว</t>
        </is>
      </c>
      <c r="L127" s="186" t="n"/>
      <c r="M127" s="186" t="inlineStr">
        <is>
          <t>Solid Dosage Forms</t>
        </is>
      </c>
      <c r="N127" s="186" t="inlineStr">
        <is>
          <t>Hard &amp; Soft Gelatin Capsules</t>
        </is>
      </c>
      <c r="O127" s="185" t="inlineStr">
        <is>
          <t>Product</t>
        </is>
      </c>
      <c r="P127" s="186" t="inlineStr">
        <is>
          <t>ข้อสอบจริง Product ปี 2561 ข้อ 54</t>
        </is>
      </c>
      <c r="Q127" s="185" t="inlineStr">
        <is>
          <t>ข้อสอบจริง</t>
        </is>
      </c>
      <c r="R127" s="185" t="inlineStr">
        <is>
          <t>2561</t>
        </is>
      </c>
      <c r="S127" s="185" t="n"/>
    </row>
    <row r="128" ht="24" customHeight="1" s="49">
      <c r="A128" s="185" t="n">
        <v>126</v>
      </c>
      <c r="B128" s="186" t="n"/>
      <c r="C128" s="186" t="inlineStr">
        <is>
          <t>ในการตั้งสูตรตำรับยาสูดพ่นชนิดผงแห้ง (Dry Powder Inhaler: DPI) หากต้องการปรับปรุงให้ผงยาสำคัญที่มีอนุภาคละเอียดมากไหลตัวได้ดีและกระจายตัวได้อย่างมีประสิทธิภาพ ควรเลือกใช้สารตัวพา (Carrier) ชนิดใด?</t>
        </is>
      </c>
      <c r="D128" s="186" t="n"/>
      <c r="E128" s="186" t="inlineStr">
        <is>
          <t>Coarse Lactose monohydrate (ผงแลคโตสขนาดหยาบ 50 - 100 ไมครอน)</t>
        </is>
      </c>
      <c r="F128" s="186" t="inlineStr">
        <is>
          <t>Polyvinylpyrrolidone (PVP K30)</t>
        </is>
      </c>
      <c r="G128" s="186" t="inlineStr">
        <is>
          <t>Polyethylene glycol 6000 (PEG 6000)</t>
        </is>
      </c>
      <c r="H128" s="186" t="inlineStr">
        <is>
          <t>Calcium carbonate</t>
        </is>
      </c>
      <c r="I128" s="186" t="inlineStr">
        <is>
          <t>Magnesium stearate ปริมาณสูง</t>
        </is>
      </c>
      <c r="J128" s="185" t="inlineStr">
        <is>
          <t>1</t>
        </is>
      </c>
      <c r="K128" s="186" t="inlineStr">
        <is>
          <t>✅ คำตอบที่ถูกต้อง: ข้อ ก. Coarse Lactose monohydrate (ผงแลคโตสขนาดหยาบ 50 - 100 ไมครอน)
🎯 ทำไมข้อนี้ถึงถูก:
ข้อ ก. Coarse Lactose monohydrate (ขนาด 50 - 100 ไมครอน) ทำหน้าที่เป็น Carrier โดยอนุภาคยาไมครอนจะเกาะอยู่บนพื้นผิวของแลคโตส (Adhesive mixture) ช่วยให้ผงยาไหลตัวและบรรจุขนาดยาได้แม่นยำ และเมื่อผู้ป่วยสูดหายใจเข้า แรงลมหมุนวน (Turbulence) จะทำให้ตัวยาหลุดออกจากแลคโตสเข้าสู่ปอด ส่วนแลคโตสขนาดใหญ่จะตกค้างที่ลำคอและถูกกลืนอย่างปลอดภัย
🔍 ข้ออื่นผิดเพราะอะไร:
• ข้อ ข. (PVP K30): เป็นสารยึดเกาะ ทำให้ผงยาเกาะกันแน่น ไม่เหมาะเป็น Carrier ของ DPI
• ข้อ ค. (PEG 6000): มีความเหนียวและหลอมเหลวง่าย ไม่เหมาะเป็น Carrier
• ข้อ ง. (Calcium carbonate): ไม่ละลายน้ำและอาจระคายเคืองทางเดินหายใจ
• ข้อ จ. (Magnesium stearate สูง): อาจใช้ปริมาณต่ำมาก (0.1%) เพื่อเป็น Force control agent แต่ไม่ใช้เป็น Carrier หลัก</t>
        </is>
      </c>
      <c r="L128" s="186" t="n"/>
      <c r="M128" s="186" t="inlineStr">
        <is>
          <t>Solid Dosage Forms</t>
        </is>
      </c>
      <c r="N128" s="186" t="inlineStr">
        <is>
          <t>Powders &amp; Granules</t>
        </is>
      </c>
      <c r="O128" s="185" t="inlineStr">
        <is>
          <t>Product</t>
        </is>
      </c>
      <c r="P128" s="186" t="inlineStr">
        <is>
          <t>ข้อสอบจริง Product ปี 2561 ข้อ 76</t>
        </is>
      </c>
      <c r="Q128" s="185" t="inlineStr">
        <is>
          <t>ข้อสอบจริง</t>
        </is>
      </c>
      <c r="R128" s="185" t="inlineStr">
        <is>
          <t>2561</t>
        </is>
      </c>
      <c r="S128" s="185" t="n"/>
    </row>
    <row r="129" ht="24" customHeight="1" s="49">
      <c r="A129" s="185" t="n">
        <v>127</v>
      </c>
      <c r="B129" s="186" t="n"/>
      <c r="C129" s="186" t="inlineStr">
        <is>
          <t>ยาเม็ดฟู่แคลเซียม (Calcium effervescent tablets) เมื่อเก็บรักษาไว้ระยะหนึ่งแล้ว เมื่อฉีกซองฟอยล์ออกมาพบว่าเม็ดยามีลักษณะเยิ้ม เหนียวเหนอะหนะ และบวมพอง เกิดจากการมีสัดส่วนของสารช่วยตัวใดมากเกินไปในสูตรตำรับ?</t>
        </is>
      </c>
      <c r="D129" s="186" t="n"/>
      <c r="E129" s="186" t="inlineStr">
        <is>
          <t>Citric acid monohydrate</t>
        </is>
      </c>
      <c r="F129" s="186" t="inlineStr">
        <is>
          <t>Tartaric acid</t>
        </is>
      </c>
      <c r="G129" s="186" t="inlineStr">
        <is>
          <t>Sodium carbonate</t>
        </is>
      </c>
      <c r="H129" s="186" t="inlineStr">
        <is>
          <t>Calcium carbonate</t>
        </is>
      </c>
      <c r="I129" s="186" t="inlineStr">
        <is>
          <t>Sodium bicarbonate</t>
        </is>
      </c>
      <c r="J129" s="185" t="inlineStr">
        <is>
          <t>1</t>
        </is>
      </c>
      <c r="K129" s="186" t="inlineStr">
        <is>
          <t>✅ คำตอบที่ถูกต้อง: ข้อ ก. Citric acid monohydrate
🎯 ทำไมข้อนี้ถึงถูก:
ข้อ ก. Citric acid มีคุณสมชาติดูดความชื้นได้ง่าย (Hygroscopic) และมีน้ำผลึก (Monohydrate) หากใส่ในปริมาณมากเกินไปจะดูดความชื้นจากอากาศหรือปลดปล่อยน้ำผลึกออกมา ทำปฏิกิริยาก่อนเวลาอันควร ทำให้เม็ดยาเหนียวเยิ้มและบวมพอง จึงต้องใช้ร่วมกับ Tartaric acid ซึ่งไม่ดูดความชื้นและคงตัวดีกว่า
🔍 ข้ออื่นผิดเพราะอะไร:
• ข้อ ข. (Tartaric acid): ไม่ดูดความชื้น ช่วยให้เม็ดตอกแข็งและแห้ง ไม่ทำให้เกิดการเหนียวเยิ้ม (แต่ถ้าใช้เดี่ยวๆ เม็ดจะเปราะแตกง่าย)
• ข้อ ค. (Sodium carbonate): เป็นด่างช่วยให้ความแข็งแรง ไม่ดูดความชื้นจนเยิ้ม
• ข้อ ง. (Calcium carbonate): เป็นแหล่งแคลเซียมและสารตัวเติม ไม่ดูดความชื้น
• ข้อ จ. (Sodium bicarbonate): เป็นแหล่งคาร์บอเนตหลัก มีความคงตัวดีในที่แห้ง</t>
        </is>
      </c>
      <c r="L129" s="186" t="n"/>
      <c r="M129" s="186" t="inlineStr">
        <is>
          <t>Solid Dosage Forms</t>
        </is>
      </c>
      <c r="N129" s="186" t="inlineStr">
        <is>
          <t>Tablet Manufacturing</t>
        </is>
      </c>
      <c r="O129" s="185" t="inlineStr">
        <is>
          <t>Product</t>
        </is>
      </c>
      <c r="P129" s="186" t="inlineStr">
        <is>
          <t>ข้อสอบจริง Product ปี 2561 ข้อ 79</t>
        </is>
      </c>
      <c r="Q129" s="185" t="inlineStr">
        <is>
          <t>ข้อสอบจริง</t>
        </is>
      </c>
      <c r="R129" s="185" t="inlineStr">
        <is>
          <t>2561</t>
        </is>
      </c>
      <c r="S129" s="185" t="n"/>
    </row>
    <row r="130" ht="24" customHeight="1" s="49">
      <c r="A130" s="185" t="n">
        <v>128</v>
      </c>
      <c r="B130" s="186" t="n"/>
      <c r="C130" s="186" t="inlineStr">
        <is>
          <t>ในการพัฒนาสูตรตำรับยาเม็ด Folic acid 0.5 mg tablets จากการประเมินคุณสมบัติความคงตัวทางเคมีกายภาพของโครงสร้างโมเลกุล Folic acid ปัจจัยในข้อใดต่อไปนี้เป็นปัจจัยที่ มีความเสี่ยงต่อการเสื่อมสลายของยาน้อยที่สุด (ควรคำนึงถึงน้อยที่สุด)?</t>
        </is>
      </c>
      <c r="D130" s="186" t="n"/>
      <c r="E130" s="186" t="inlineStr">
        <is>
          <t>ความคงตัวทางเคมีต่อการเกิดปฏิกิริยารีดักชัน (Reduction degradation)</t>
        </is>
      </c>
      <c r="F130" s="186" t="inlineStr">
        <is>
          <t>ความทนทานต่อแสง (Photostability)</t>
        </is>
      </c>
      <c r="G130" s="186" t="inlineStr">
        <is>
          <t>ความคงตัวทางเคมีต่อค่าความเป็นกรด-ด่าง (pH stability / Hydrolysis)</t>
        </is>
      </c>
      <c r="H130" s="186" t="inlineStr">
        <is>
          <t>ความสามารถในการตอกอัดและความสม่ำเสมอของขนาดยา (Compressibility &amp; Content uniformity)</t>
        </is>
      </c>
      <c r="I130" s="186" t="inlineStr">
        <is>
          <t>ความคงตัวทางเคมีต่อการเกิดปฏิกิริยาออกซิเดชัน (Oxidation degradation)</t>
        </is>
      </c>
      <c r="J130" s="185" t="inlineStr">
        <is>
          <t>1</t>
        </is>
      </c>
      <c r="K130" s="186" t="inlineStr">
        <is>
          <t>✅ คำตอบที่ถูกต้อง: ข้อ ก. ความคงตัวทางเคมีต่อการเกิดปฏิกิริยารีดักชัน (Reduction degradation)
🎯 ทำไมข้อนี้ถึงถูก:
ข้อ ก. การเสื่อมสลายหลักของ Folic acid เกิดจาก:
1. แสง (Photodegradation): สลายตัวอย่างรวดเร็วเมื่อโดนแสง UV/Visible light
2. ออกซิเดชัน (Oxidation): ถูกออกซิไดซ์ได้ง่ายเมื่อสัมผัสออกซิเจน
3. การสลายตัวด้วยน้ำในกรด/ด่าง (pH-dependent hydrolysis): พันธะ Amide แตกออก
ปฏิกิริยารีดักชัน (Reduction) แทบไม่เกิดขึ้นในสภาวะแวดล้อมและการเก็บรักษาทางเภสัชกรรมทั่วไป จึงเป็นปัจจัยที่มีความสำคัญน้อยที่สุด
🔍 ข้ออื่นผิดเพราะอะไร:
• ข้อ ข. (Photostability): สำคัญมาก ต้องใช้บรรจุภัณฑ์กันแสง (Amber bottle/Blister)
• ข้อ ค. (pH stability): สำคัญมาก เพราะ Folic acid ตกตะกอนในกรดและสลายตัวในด่างจัด
• ข้อ ง. (Content uniformity): สำคัญมาก เพราะเป็นยา Low dose (0.5 mg) เสี่ยงต่อความไม่สม่ำเสมอของตัวยา
• ข้อ จ. (Oxidation): สำคัญมาก ต้องควบคุมและอาจต้องเติมสารต้านออกซิเดชัน</t>
        </is>
      </c>
      <c r="L130" s="186" t="n"/>
      <c r="M130" s="186" t="inlineStr">
        <is>
          <t>Solid Dosage Forms</t>
        </is>
      </c>
      <c r="N130" s="186" t="inlineStr">
        <is>
          <t>Tablet Manufacturing</t>
        </is>
      </c>
      <c r="O130" s="185" t="inlineStr">
        <is>
          <t>Product</t>
        </is>
      </c>
      <c r="P130" s="186" t="inlineStr">
        <is>
          <t>ข้อสอบจริง Product ปี 2561 ข้อ 85</t>
        </is>
      </c>
      <c r="Q130" s="185" t="inlineStr">
        <is>
          <t>ข้อสอบจริง</t>
        </is>
      </c>
      <c r="R130" s="185" t="inlineStr">
        <is>
          <t>2561</t>
        </is>
      </c>
      <c r="S130" s="185" t="n"/>
    </row>
    <row r="131" ht="24" customHeight="1" s="49">
      <c r="A131" s="185" t="n">
        <v>129</v>
      </c>
      <c r="B131" s="186" t="n"/>
      <c r="C131" s="186" t="inlineStr">
        <is>
          <t>สูตรตำรับยาเม็ด Folic acid 0.5 mg ประกอบด้วยสารช่วย Colloidal silica, Maize starch, Magnesium stearate และ Spray-dried lactose ควรเลือกใช้กระบวนการผลิตยาเม็ดวิธีใดที่เหมาะสมที่สุด?</t>
        </is>
      </c>
      <c r="D131" s="186" t="n"/>
      <c r="E131" s="186" t="inlineStr">
        <is>
          <t>การตอกอัดโดยตรง (Direct compression)</t>
        </is>
      </c>
      <c r="F131" s="186" t="inlineStr">
        <is>
          <t>การทำแกรนูลเปียกโดยใช้น้ำ (Aqueous wet granulation)</t>
        </is>
      </c>
      <c r="G131" s="186" t="inlineStr">
        <is>
          <t>การทำแกรนูลแห้งแบบ Slugging</t>
        </is>
      </c>
      <c r="H131" s="186" t="inlineStr">
        <is>
          <t>การทำแกรนูลแห้งแบบ Roller compaction</t>
        </is>
      </c>
      <c r="I131" s="186" t="inlineStr">
        <is>
          <t>การทำแกรนูลเปียกโดยใช้ตัวทำละลายอินทรีย์ (Non-aqueous wet granulation)</t>
        </is>
      </c>
      <c r="J131" s="185" t="inlineStr">
        <is>
          <t>1</t>
        </is>
      </c>
      <c r="K131" s="186" t="inlineStr">
        <is>
          <t>✅ คำตอบที่ถูกต้อง: ข้อ ก. การตอกอัดโดยตรง (Direct compression)
🎯 ทำไมข้อนี้ถึงถูก:
ข้อ ก. ในสูตรตำรับนี้มี Spray-dried lactose (เช่น Fast-Flo lactose / SuperTab) ซึ่งเป็น Excipient ที่ออกแบบมาสำหรับการตอกตรง (Direct compression) โดยเฉพาะ ประกอบกับตัวยา Folic acid มีขนาดยาต่ำมาก (0.5 mg) และมี Colloidal silica ช่วยการไหล จึงสามารถผสมให้เข้ากันแบบแห้ง (Dry blending) แล้วนำไปตอกอัดเป็นเม็ดยาได้ทันทีโดยไม่ต้องผ่านขั้นตอนการทำแกรนูล
🔍 ข้ออื่นผิดเพราะอะไร:
• ข้อ ข. (Aqueous wet granulation): ไม่จำเป็นต้องใช้ เพราะ Spray-dried lactose ไม่ได้ออกแบบมาเพื่อทำแกรนูลเปียก และเพิ่มความเสี่ยงต่อการสลายตัวของยา
• ข้อ ค. (Slugging): ใช้สำหรับยาขนาดยาสูงที่ไหลไม่ดีและไม่ทนน้ำ
• ข้อ ง. (Roller compaction): เป็น Dry granulation สำหรับผงยาที่ไม่ทนน้ำและไหลไม่ดี
• ข้อ จ. (Non-aqueous wet granulation): สิ้นเปลืองและมีอันตรายจากไอระเหยตัวทำละลาย</t>
        </is>
      </c>
      <c r="L131" s="186" t="n"/>
      <c r="M131" s="186" t="inlineStr">
        <is>
          <t>Solid Dosage Forms</t>
        </is>
      </c>
      <c r="N131" s="186" t="inlineStr">
        <is>
          <t>Tablet Manufacturing</t>
        </is>
      </c>
      <c r="O131" s="185" t="inlineStr">
        <is>
          <t>Product</t>
        </is>
      </c>
      <c r="P131" s="186" t="inlineStr">
        <is>
          <t>ข้อสอบจริง Product ปี 2561 ข้อ 86</t>
        </is>
      </c>
      <c r="Q131" s="185" t="inlineStr">
        <is>
          <t>ข้อสอบจริง</t>
        </is>
      </c>
      <c r="R131" s="185" t="inlineStr">
        <is>
          <t>2561</t>
        </is>
      </c>
      <c r="S131" s="185" t="n"/>
    </row>
    <row r="132" ht="24" customHeight="1" s="49">
      <c r="A132" s="185" t="n">
        <v>130</v>
      </c>
      <c r="B132" s="186" t="n"/>
      <c r="C132" s="186" t="inlineStr">
        <is>
          <t>ข้อใดต่อไปนี้จับคู่ระหว่าง ชื่อสารช่วยในสูตรตำรับยา (Pharmaceutical excipient) และ หน้าที่หลักทางเภสัชกรรม ได้ ไม่ถูกต้อง?</t>
        </is>
      </c>
      <c r="D132" s="186" t="n"/>
      <c r="E132" s="186" t="inlineStr">
        <is>
          <t>Croscarmellose sodium — สารช่วยหล่อลื่น (Lubricant)</t>
        </is>
      </c>
      <c r="F132" s="186" t="inlineStr">
        <is>
          <t>Povidone (PVP K30) — สารช่วยยึดเกาะ (Binder)</t>
        </is>
      </c>
      <c r="G132" s="186" t="inlineStr">
        <is>
          <t>Colloidal silicon dioxide (Aerosil) — สารช่วยการไหล (Glidant)</t>
        </is>
      </c>
      <c r="H132" s="186" t="inlineStr">
        <is>
          <t>Titanium dioxide — สารทึบแสง (Opacifying agent)</t>
        </is>
      </c>
      <c r="I132" s="186" t="inlineStr">
        <is>
          <t>Magnesium stearate — สารช่วยหล่อลื่น (Lubricant)</t>
        </is>
      </c>
      <c r="J132" s="185" t="inlineStr">
        <is>
          <t>1</t>
        </is>
      </c>
      <c r="K132" s="186" t="inlineStr">
        <is>
          <t>✅ คำตอบที่ถูกต้อง: ข้อ ก. Croscarmellose sodium — สารช่วยหล่อลื่น (Lubricant)
🎯 ทำไมข้อนี้ถึงถูก:
ข้อ ก. จับคู่ผิด เนื่องจาก Croscarmellose sodium (Ac-Di-Sol) เป็น สารช่วยแตกตัวประสิทธิภาพสูง (Superdisintegrant) ไม่ใช่สารช่วยหล่อลื่น (Lubricant)
🔍 ข้ออื่นผิดเพราะอะไร:
• ข้อ ข. (Povidone / PVP K30): ถูกต้อง ทำหน้าที่เป็นสารช่วยยึดเกาะ (Binder)
• ข้อ ค. (Colloidal silicon dioxide): ถูกต้อง ทำหน้าที่เป็นสารช่วยการไหล (Glidant)
• ข้อ ง. (Titanium dioxide): ถูกต้อง ทำหน้าที่เป็นสารทึบแสงและเม็ดสีขาว (Opacifying agent)
• ข้อ จ. (Magnesium stearate): ถูกต้อง ทำหน้าที่เป็นสารช่วยหล่อลื่น (Lubricant)</t>
        </is>
      </c>
      <c r="L132" s="186" t="n"/>
      <c r="M132" s="186" t="inlineStr">
        <is>
          <t>Solid Dosage Forms</t>
        </is>
      </c>
      <c r="N132" s="186" t="inlineStr">
        <is>
          <t>Tablet Manufacturing</t>
        </is>
      </c>
      <c r="O132" s="185" t="inlineStr">
        <is>
          <t>Product</t>
        </is>
      </c>
      <c r="P132" s="186" t="inlineStr">
        <is>
          <t>ข้อสอบจริง Product ปี 2561 ข้อ 92</t>
        </is>
      </c>
      <c r="Q132" s="185" t="inlineStr">
        <is>
          <t>ข้อสอบจริง</t>
        </is>
      </c>
      <c r="R132" s="185" t="inlineStr">
        <is>
          <t>2561</t>
        </is>
      </c>
      <c r="S132" s="185" t="n"/>
    </row>
    <row r="133" ht="24" customHeight="1" s="49">
      <c r="A133" s="185" t="n">
        <v>131</v>
      </c>
      <c r="B133" s="186" t="n"/>
      <c r="C133" s="186" t="inlineStr">
        <is>
          <t>ยา Paracetamol 500 mg tablets มีปริมาณตัวยาสำคัญในหนึ่งเม็ดสูงมาก (High-dose drug) และผงยามีคุณสมบัติการไหลและการอัดตัวที่ไม่ดี มีความยืดหยุ่นสูง (Elastic recovery) โดยทั่วไปในระดับอุตสาหกรรมควรเลือกใช้วิธีใดในการผลิตยาเม็ด?</t>
        </is>
      </c>
      <c r="D133" s="186" t="n"/>
      <c r="E133" s="186" t="inlineStr">
        <is>
          <t>การทำแกรนูลเปียก (Wet granulation)</t>
        </is>
      </c>
      <c r="F133" s="186" t="inlineStr">
        <is>
          <t>การตอกอัดโดยตรง (Direct compression)</t>
        </is>
      </c>
      <c r="G133" s="186" t="inlineStr">
        <is>
          <t>การทำแกรนูลแห้งแบบ Slugging</t>
        </is>
      </c>
      <c r="H133" s="186" t="inlineStr">
        <is>
          <t>การอบแห้งแบบแช่เยือกแข็ง (Lyophilization)</t>
        </is>
      </c>
      <c r="I133" s="186" t="inlineStr">
        <is>
          <t>การหลอมเหลวแล้วขึ้นรูป (Melt molding)</t>
        </is>
      </c>
      <c r="J133" s="185" t="inlineStr">
        <is>
          <t>1</t>
        </is>
      </c>
      <c r="K133" s="186" t="inlineStr">
        <is>
          <t>✅ คำตอบที่ถูกต้อง: ข้อ ก. การทำแกรนูลเปียก (Wet granulation)
🎯 ทำไมข้อนี้ถึงถูก:
ข้อ ก. ผง Paracetamol บริสุทธิ์มีความเหนียว การไหลแย่มาก และมีพฤติกรรมคืนตัวแบบยืดหยุ่นสูง (Elastic) ซึ่งทำให้เกิดปัญหา Capping รุนแรงหากนำไปตอกตรง วิธีที่เหมาะสมที่สุดในระดับอุตสาหกรรมคือ Wet granulation โดยใช้สารยึดเกาะ (เช่น PVP หรือ Starch paste) ช่วยปรับโครงสร้างให้เป็นแกรนูลที่มีขนาดสม่ำเสมอ ไหลตัวดี และมีความสามารถในการตอกอัด (Plastic compressibility) สูง
🔍 ข้ออื่นผิดเพราะอะไร:
• ข้อ ข. (Direct compression): ต้องใช้ Direct compression excipients ในสัดส่วนสูง ทำให้เม็ดยามีขนาดใหญ่เกินไปกลืนลำบาก และเกิด Capping ได้ง่าย
• ข้อ ค. (Slugging): การตอก Slugs ยา Paracetamol ที่ไม่มี Binder เพียงพอจะตอกไม่ติด
• ข้อ ง. (Lyophilization): ใช้สำหรับยาฉีดหรือ Fast-dissolving wafers
• ข้อ จ. (Melt molding): ใช้สำหรับยาเหน็บ (Suppositories)</t>
        </is>
      </c>
      <c r="L133" s="186" t="n"/>
      <c r="M133" s="186" t="inlineStr">
        <is>
          <t>Solid Dosage Forms</t>
        </is>
      </c>
      <c r="N133" s="186" t="inlineStr">
        <is>
          <t>Powders &amp; Granules</t>
        </is>
      </c>
      <c r="O133" s="185" t="inlineStr">
        <is>
          <t>Product</t>
        </is>
      </c>
      <c r="P133" s="186" t="inlineStr">
        <is>
          <t>ข้อสอบจริง Product ปี 2561 ข้อ 93</t>
        </is>
      </c>
      <c r="Q133" s="185" t="inlineStr">
        <is>
          <t>ข้อสอบจริง</t>
        </is>
      </c>
      <c r="R133" s="185" t="inlineStr">
        <is>
          <t>2561</t>
        </is>
      </c>
      <c r="S133" s="185" t="n"/>
    </row>
    <row r="134" ht="24" customHeight="1" s="49">
      <c r="A134" s="185" t="n">
        <v>132</v>
      </c>
      <c r="B134" s="186" t="n"/>
      <c r="C134" s="186" t="inlineStr">
        <is>
          <t>ระบบนำส่งยาในรูปภาพ [📷 มีรูปภาพประกอบ: image113.png] ที่ประกอบด้วย Semi-permeable membrane, Drug layer, Push layer และ Laser-drilled orifice จัดเป็นระบบนำส่งยาชนิดควบคุมการปลดปล่อยแบบใด?</t>
        </is>
      </c>
      <c r="D134" s="186" t="inlineStr">
        <is>
          <t>[แนบรูป: ข้อสอบ Product ปี 2561 รหัสรูปภาพ image113]</t>
        </is>
      </c>
      <c r="E134" s="186" t="inlineStr">
        <is>
          <t>ระบบปั๊มออสโมติกชนิดผลักดันสองชั้น (Osmotic-controlled release system / Push-Pull Osmotic Pump: OROS)</t>
        </is>
      </c>
      <c r="F134" s="186" t="inlineStr">
        <is>
          <t>ระบบเมทริกซ์ชนิดไม่ละลายน้ำ (Insoluble inert matrix system)</t>
        </is>
      </c>
      <c r="G134" s="186" t="inlineStr">
        <is>
          <t>ระบบเมทริกซ์ชนิดเจลชอบน้ำ (Hydrophilic swelling matrix system)</t>
        </is>
      </c>
      <c r="H134" s="186" t="inlineStr">
        <is>
          <t>ระบบนำส่งยาผ่านผิวหนังชนิดแผ่นแปะ (Transdermal patch)</t>
        </is>
      </c>
      <c r="I134" s="186" t="inlineStr">
        <is>
          <t>ระบบไมโครเอนแคปซูเลชัน (Microencapsulation reservoir system)</t>
        </is>
      </c>
      <c r="J134" s="185" t="inlineStr">
        <is>
          <t>1</t>
        </is>
      </c>
      <c r="K134" s="186" t="inlineStr">
        <is>
          <t>✅ คำตอบที่ถูกต้อง: ข้อ ก. ระบบปั๊มออสโมติกชนิดผลักดันสองชั้น (Osmotic-controlled release system / Push-Pull Osmotic Pump: OROS)
🎯 ทำไมข้อนี้ถึงถูก:
ข้อ ก. โครงสร้างในภาพคือ Push-Pull Osmotic Pump (OROS) ประกอบด้วย:
1. Semi-permeable membrane: ยอมให้น้ำซึมผ่านเข้าได้ทางเดียว แต่ตัวยาผ่านไม่ได้
2. Drug compartment: บรรจุตัวยาสำคัญผสมสารออสโมติก (Osmogent)
3. Push compartment: บรรจุสารพอลิเมอร์ที่พองตัวได้สูง (Polymeric swellable agent)
4. Delivery orifice: รูเจาะขนาดเล็กระดับไมครอนด้วยแสงเลเซอร์
เมื่อน้ำซึมเข้าเม็ดยา ชั้น Push layer จะพองตัวดันให้ชั้นสารละลายยาพ่นออกทางรูเจาะด้วยอัตราคงที่สม่ำเสมอ
🔍 ข้ออื่นผิดเพราะอะไร:
• ข้อ ข. (Insoluble matrix): ยาจะค่อยๆ ละลายแพร่ออกผ่านรูพรุนของโครงพลาสติก ไม่มีรูเจาะเลเซอร์
• ข้อ ค. (Hydrophilic matrix): พอลิเมอร์จะพองตัวเป็นเจล (Gel layer) แล้วค่อยๆ กร่อนสลายตัว
• ข้อ ง. (Transdermal patch): เป็นแผ่นแปะผิวหนัง
• ข้อ จ. (Microencapsulation): เป็นอนุภาคขนาดไมครอนเคลือบฟิล์ม</t>
        </is>
      </c>
      <c r="L134" s="186" t="n"/>
      <c r="M134" s="186" t="inlineStr">
        <is>
          <t>Solid Dosage Forms</t>
        </is>
      </c>
      <c r="N134" s="186" t="inlineStr">
        <is>
          <t>Tablet Manufacturing</t>
        </is>
      </c>
      <c r="O134" s="185" t="inlineStr">
        <is>
          <t>Product</t>
        </is>
      </c>
      <c r="P134" s="186" t="inlineStr">
        <is>
          <t>ข้อสอบจริง Product ปี 2561 ข้อ 96</t>
        </is>
      </c>
      <c r="Q134" s="185" t="inlineStr">
        <is>
          <t>ข้อสอบจริง</t>
        </is>
      </c>
      <c r="R134" s="185" t="inlineStr">
        <is>
          <t>2561</t>
        </is>
      </c>
      <c r="S134" s="185" t="n"/>
    </row>
    <row r="135" ht="24" customHeight="1" s="49">
      <c r="A135" s="185" t="n">
        <v>133</v>
      </c>
      <c r="B135" s="186" t="n"/>
      <c r="C135" s="186" t="inlineStr">
        <is>
          <t>เมื่อนำยาเม็ด Enalapril maleate ไปทดสอบการแตกตัวด้วยเครื่องมือทดสอบการแตกตัว (Disintegration tester) ตามเกณฑ์เภสัชตำรับ พบว่าเมื่อเวลาผ่านไปครบตามเกณฑ์มาตรฐาน เม็ดยายังไม่มีการแตกตัวออก ควรปรับปรุงสูตรตำรับโดยการเพิ่มสารช่วยในกลุ่มใด?</t>
        </is>
      </c>
      <c r="D135" s="186" t="inlineStr">
        <is>
          <t>[แนบรูป: ข้อสอบ Product ปี 2561 รหัสรูปภาพ image114]</t>
        </is>
      </c>
      <c r="E135" s="186" t="inlineStr">
        <is>
          <t>สารช่วยแตกตัวประสิทธิภาพสูง (Superdisintegrant เช่น Croscarmellose sodium หรือ SSG)</t>
        </is>
      </c>
      <c r="F135" s="186" t="inlineStr">
        <is>
          <t>สารช่วยหล่อลื่นชนิดไม่ชอบน้ำ (Hydrophobic lubricant เช่น Magnesium stearate)</t>
        </is>
      </c>
      <c r="G135" s="186" t="inlineStr">
        <is>
          <t>สารเพิ่มความแข็งแกร่ง (Hardening agent)</t>
        </is>
      </c>
      <c r="H135" s="186" t="inlineStr">
        <is>
          <t>สารช่วยยึดเกาะที่มีความเข้มข้นสูง (High concentration binder)</t>
        </is>
      </c>
      <c r="I135" s="186" t="inlineStr">
        <is>
          <t>สารเคลือบฟิล์มชนิดไม่ละลายน้ำ (Ethyl cellulose)</t>
        </is>
      </c>
      <c r="J135" s="185" t="n">
        <v>5</v>
      </c>
      <c r="K135" s="186" t="inlineStr">
        <is>
          <t>✅ คำตอบที่ถูกต้อง: ข้อ จ. 30 นาที
🎯 ทำไมข้อนี้ถึงถูก:
ตามเภสัชตำรับสากล USP General Chapter &lt;701&gt; Disintegration เกณฑ์การยอมรับการแตกตัวของยาเม็ดธรรมดาชนิดไม่เคลือบ (Uncoated tablets) ทั่วไป กำหนดว่ายาเม็ดทั้ง 6 เม็ดต้องแตกตัวหมดอย่างสมบูรณ์ภายในเวลาไม่เกิน 30 นาที ในน้ำที่อุณหภูมิ 37°C ± 2°C (เว้นแต่จะมีการระบุเวลาจำเพาะไว้เป็นอย่างอื่นใน monograph ของยานั้นๆ)
🔍 ข้ออื่นผิดเพราะอะไร:
• ข้อ ก. 5 นาที: เป็นเกณฑ์สำหรับการแตกตัวของยาเม็ดอมใต้ลิ้น (Sublingual tablets) หรือยาเม็ดแตกตัวเร็วในช่องปาก (ODT)
• ข้อ ข. 10 นาที และ ค. 15 นาที: สั้นกว่าเกณฑ์มาตรฐานทั่วไปของ USP
• ข้อ ง. 20 นาที: ไม่ใช่เกณฑ์มาตรฐานของ pharmacopoeia</t>
        </is>
      </c>
      <c r="L135" s="186" t="n"/>
      <c r="M135" s="186" t="inlineStr">
        <is>
          <t>Solid Dosage Forms</t>
        </is>
      </c>
      <c r="N135" s="186" t="inlineStr">
        <is>
          <t>Tablet Manufacturing</t>
        </is>
      </c>
      <c r="O135" s="185" t="inlineStr">
        <is>
          <t>Product</t>
        </is>
      </c>
      <c r="P135" s="186" t="inlineStr">
        <is>
          <t>[SOURCE: ข้อสอบจริง PLE CC1 (Product) ปี 2561 ข้อ 102]</t>
        </is>
      </c>
      <c r="Q135" s="185" t="inlineStr">
        <is>
          <t>ข้อสอบจริง</t>
        </is>
      </c>
      <c r="R135" s="185" t="inlineStr">
        <is>
          <t>2561</t>
        </is>
      </c>
      <c r="S135" s="185" t="n"/>
    </row>
    <row r="136" ht="24" customHeight="1" s="49">
      <c r="A136" s="185" t="n">
        <v>134</v>
      </c>
      <c r="B136" s="186" t="n"/>
      <c r="C136" s="186" t="inlineStr">
        <is>
          <t>ข้อใดต่อไปนี้กล่าวได้ ถูกต้อง เกี่ยวกับบทบาท กลไกการออกฤทธิ์ และการเลือกใช้สารช่วยแตกตัว (Disintegrants) ในตำรับยาเม็ดตามหลักเภสัชกรรมศาสตร์?</t>
        </is>
      </c>
      <c r="D136" s="186" t="n"/>
      <c r="E136" s="186" t="inlineStr">
        <is>
          <t>Superdisintegrants ออกฤทธิ์ผ่านกลไกการดูดซับน้ำเข้าสู่รูพรุน (Wicking) และการพองตัวอย่างรวดเร็ว (Rapid swelling) โดยใช้ปริมาณเพียง 2 - 5% w/w</t>
        </is>
      </c>
      <c r="F136" s="186" t="inlineStr">
        <is>
          <t>การเพิ่มปริมาณสารหล่อลื่น Magnesium stearate และยืดเวลาการผสมให้นานขึ้นจะช่วยเร่งให้อนุภาคสารช่วยแตกตัวทำงานได้ดียิ่งขึ้น</t>
        </is>
      </c>
      <c r="G136" s="186" t="inlineStr">
        <is>
          <t>Corn starch ทำหน้าที่เป็น Superdisintegrant ที่มีประสิทธิภาพสูงกว่า Croscarmellose sodium เมื่อใช้ในปริมาณเท่ากัน</t>
        </is>
      </c>
      <c r="H136" s="186" t="inlineStr">
        <is>
          <t>สารช่วยแตกตัวทุกชนิดต้องใส่เฉพาะในขั้นตอนการเตรียมแกรนูลก่อนการอบแห้งเท่านั้น (Intragranular only)</t>
        </is>
      </c>
      <c r="I136" s="186" t="inlineStr">
        <is>
          <t>สารช่วยแตกตัวทำหน้าที่เร่งการละลายของตัวยาสำคัญโดยการเปลี่ยนรูปผลึกของยาให้เป็นรูปอสัณฐานโดยตรง</t>
        </is>
      </c>
      <c r="J136" s="185" t="inlineStr">
        <is>
          <t>1</t>
        </is>
      </c>
      <c r="K136" s="186" t="inlineStr">
        <is>
          <t>✅ คำตอบที่ถูกต้อง: ข้อ ก. Superdisintegrants ออกฤทธิ์ผ่านกลไกการดูดซับน้ำเข้าสู่รูพรุน (Wicking) และการพองตัวอย่างรวดเร็ว (Rapid swelling) โดยใช้ปริมาณเพียง 2 - 5% w/w
🎯 ทำไมข้อนี้ถึงถูก:
ข้อ ก. Superdisintegrants (เช่น Croscarmellose sodium, SSG, Crospovidone) มีประสิทธิภาพสูงมาก ใช้ในปริมาณต่ำเพียง 2 - 5% โดยมีกลไกหลักคือ Wicking (Capillary water uptake) และ Swelling (การพองตัวอย่างรวดเร็วเมื่อสัมผัสน้ำ)
🔍 ข้ออื่นผิดเพราะอะไร:
• ข้อ ข. (ผสม Mg stearate นานขึ้น): Mg stearate จะเคลือบผิว Disintegrant ป้องกันการดูดน้ำ ทำให้ยาแตกตัวช้าลงอย่างมาก (Over-lubrication problem)
• ข้อ ค. (Corn starch ดีกว่า Croscarmellose): ผิด เพราะ Corn starch เป็น Conventional disintegrant ต้องใช้ 5-15% และประสิทธิภาพต่ำกว่า Croscarmellose มาก
• ข้อ ง. (Intragranular only): Disintegrant นิยมแบ่งใส่ทั้งในแกรนูล (Intragranular) เพื่อแตกตัวเป็นผงละเอียด และนอกแกรนูล (Extragranular) เพื่อแตกตัวเป็นแกรนูล
• ข้อ จ. (เปลี่ยนรูปผลึกเป็น Amorphous): Disintegrant ทำหน้าที่แตกเม็ดยาเชิงกล ไม่ได้เปลี่ยนรูปผลึกทางเคมีของยา</t>
        </is>
      </c>
      <c r="L136" s="186" t="n"/>
      <c r="M136" s="186" t="inlineStr">
        <is>
          <t>Solid Dosage Forms</t>
        </is>
      </c>
      <c r="N136" s="186" t="inlineStr">
        <is>
          <t>Tablet Manufacturing</t>
        </is>
      </c>
      <c r="O136" s="185" t="inlineStr">
        <is>
          <t>Product</t>
        </is>
      </c>
      <c r="P136" s="186" t="inlineStr">
        <is>
          <t>ข้อสอบจริง Product ปี 2561 ข้อ 108</t>
        </is>
      </c>
      <c r="Q136" s="185" t="inlineStr">
        <is>
          <t>ข้อสอบจริง</t>
        </is>
      </c>
      <c r="R136" s="185" t="inlineStr">
        <is>
          <t>2561</t>
        </is>
      </c>
      <c r="S136" s="185" t="n"/>
    </row>
    <row r="137" ht="24" customHeight="1" s="49">
      <c r="A137" s="185" t="n">
        <v>135</v>
      </c>
      <c r="B137" s="186" t="n"/>
      <c r="C137" s="186" t="inlineStr">
        <is>
          <t>หากต้องการพัฒนาสูตรตำรับยาเม็ดแก้แพ้ Antihistamine tablets ให้มีคุณสมบัติแตกตัวได้อย่างรวดเร็วในกระเพาะอาหาร (Rapid disintegration) สารช่วยในข้อใดต่อไปนี้เหมาะสมที่สุด?</t>
        </is>
      </c>
      <c r="D137" s="186" t="n"/>
      <c r="E137" s="186" t="inlineStr">
        <is>
          <t>Croscarmellose sodium (Ac-Di-Sol)</t>
        </is>
      </c>
      <c r="F137" s="186" t="inlineStr">
        <is>
          <t>Ethyl cellulose</t>
        </is>
      </c>
      <c r="G137" s="186" t="inlineStr">
        <is>
          <t>Beeswax</t>
        </is>
      </c>
      <c r="H137" s="186" t="inlineStr">
        <is>
          <t>Castor oil</t>
        </is>
      </c>
      <c r="I137" s="186" t="inlineStr">
        <is>
          <t>Cetyl alcohol</t>
        </is>
      </c>
      <c r="J137" s="185" t="inlineStr">
        <is>
          <t>1</t>
        </is>
      </c>
      <c r="K137" s="186" t="inlineStr">
        <is>
          <t>✅ คำตอบที่ถูกต้อง: ข้อ ก. Croscarmellose sodium (Ac-Di-Sol)
🎯 ทำไมข้อนี้ถึงถูก:
ข้อ ก. Croscarmellose sodium เป็น Superdisintegrant ที่ช่วยให้เม็ดยาแตกตัวภายในเวลา 1 - 3 นาที ส่งผลให้ตัวยาถูกปลดปล่อยและดูดซึมเข้าสู่ร่างกายได้อย่างรวดเร็ว
🔍 ข้ออื่นผิดเพราะอะไร:
• ข้อ ข. (Ethyl cellulose): เป็นพอลิเมอร์ไม่ละลายน้ำ ใช้ควบคุมการปลดปล่อยยาให้ช้าลง
• ข้อ ค. (Beeswax): เป็นไขมันไม่ละลายน้ำ ขัดขวางการแตกตัว
• ข้อ ง. (Castor oil): เป็นน้ำมัน ไม่ช่วยในการแตกตัวของยาเม็ด
• ข้อ จ. (Cetyl alcohol): เป็นสารไขมันเพิ่มความแข็งในยาทาผิวหนัง</t>
        </is>
      </c>
      <c r="L137" s="186" t="n"/>
      <c r="M137" s="186" t="inlineStr">
        <is>
          <t>Solid Dosage Forms</t>
        </is>
      </c>
      <c r="N137" s="186" t="inlineStr">
        <is>
          <t>Tablet Manufacturing</t>
        </is>
      </c>
      <c r="O137" s="185" t="inlineStr">
        <is>
          <t>Product</t>
        </is>
      </c>
      <c r="P137" s="186" t="inlineStr">
        <is>
          <t>ข้อสอบจริง Product ปี 2561 ข้อ 110</t>
        </is>
      </c>
      <c r="Q137" s="185" t="inlineStr">
        <is>
          <t>ข้อสอบจริง</t>
        </is>
      </c>
      <c r="R137" s="185" t="inlineStr">
        <is>
          <t>2561</t>
        </is>
      </c>
      <c r="S137" s="185" t="n"/>
    </row>
    <row r="138" ht="24" customHeight="1" s="49">
      <c r="A138" s="185" t="n">
        <v>136</v>
      </c>
      <c r="B138" s="186" t="n"/>
      <c r="C138" s="186" t="inlineStr">
        <is>
          <t>สารในข้อใดต่อไปนี้จัดเป็น สารช่วยการไหล (Glidant) ที่เหมาะสมสำหรับนำมาใช้ในสูตรตำรับยาเม็ด Antihistamine tablets เพื่อปรับปรุงการไหลตัวของผงยาลงสู่เบ้าตอก?</t>
        </is>
      </c>
      <c r="D138" s="186" t="n"/>
      <c r="E138" s="186" t="inlineStr">
        <is>
          <t>Colloidal silicon dioxide (Aerosil)</t>
        </is>
      </c>
      <c r="F138" s="186" t="inlineStr">
        <is>
          <t>Croscarmellose sodium</t>
        </is>
      </c>
      <c r="G138" s="186" t="inlineStr">
        <is>
          <t>Povidone (PVP K30)</t>
        </is>
      </c>
      <c r="H138" s="186" t="inlineStr">
        <is>
          <t>Hydroxypropyl methylcellulose</t>
        </is>
      </c>
      <c r="I138" s="186" t="inlineStr">
        <is>
          <t>Sodium starch glycolate</t>
        </is>
      </c>
      <c r="J138" s="185" t="inlineStr">
        <is>
          <t>1</t>
        </is>
      </c>
      <c r="K138" s="186" t="inlineStr">
        <is>
          <t>✅ คำตอบที่ถูกต้อง: ข้อ ก. Colloidal silicon dioxide (Aerosil)
🎯 ทำไมข้อนี้ถึงถูก:
ข้อ ก. Colloidal silicon dioxide (Aerosil / Cab-O-Sil) ใช้ในปริมาณ 0.1 - 0.5% w/w เป็น Glidant ที่มีประสิทธิภาพสูงที่สุดในการปรับปรุงการไหลของผงยา
🔍 ข้ออื่นผิดเพราะอะไร:
• ข้อ ข. (Croscarmellose sodium): เป็น Superdisintegrant
• ข้อ ค. (PVP K30): เป็นสารช่วยยึดเกาะ (Binder)
• ข้อ ง. (HPMC): เป็น Binder หรือ Film-forming polymer
• ข้อ จ. (Sodium starch glycolate): เป็น Superdisintegrant</t>
        </is>
      </c>
      <c r="L138" s="186" t="n"/>
      <c r="M138" s="186" t="inlineStr">
        <is>
          <t>Solid Dosage Forms</t>
        </is>
      </c>
      <c r="N138" s="186" t="inlineStr">
        <is>
          <t>Powders &amp; Granules</t>
        </is>
      </c>
      <c r="O138" s="185" t="inlineStr">
        <is>
          <t>Product</t>
        </is>
      </c>
      <c r="P138" s="186" t="inlineStr">
        <is>
          <t>ข้อสอบจริง Product ปี 2561 ข้อ 111</t>
        </is>
      </c>
      <c r="Q138" s="185" t="inlineStr">
        <is>
          <t>ข้อสอบจริง</t>
        </is>
      </c>
      <c r="R138" s="185" t="inlineStr">
        <is>
          <t>2561</t>
        </is>
      </c>
      <c r="S138" s="185" t="n"/>
    </row>
    <row r="139" ht="24" customHeight="1" s="49">
      <c r="A139" s="185" t="n">
        <v>137</v>
      </c>
      <c r="B139" s="186" t="n"/>
      <c r="C139" s="186" t="inlineStr">
        <is>
          <t>ในกระบวนการผลิตยาเม็ด Ibuprofen film-coated tablets (400 mg) พบข้อบกพร่องที่ฟิล์มเคลือบมีจุดด่างสีหรือสีไม่สม่ำเสมอบนผิวหน้าของเม็ดยา (Spotting / Mottling) ปัญหานี้มีสาเหตุหลักมาจากปัจจัยใด?</t>
        </is>
      </c>
      <c r="D139" s="186" t="n"/>
      <c r="E139" s="186" t="inlineStr">
        <is>
          <t>การกระจายตัวของสารแต่งสีในน้ำยาเคลือบไม่สม่ำเสมอ หรือการเคลื่อนย้ายของสี (Colorant migration) ระหว่างการอบแห้งที่ไม่สม่ำเสมอ</t>
        </is>
      </c>
      <c r="F139" s="186" t="inlineStr">
        <is>
          <t>การใส่สารหล่อลื่น Magnesium stearate ในปริมาณที่น้อยเกินไป</t>
        </is>
      </c>
      <c r="G139" s="186" t="inlineStr">
        <is>
          <t>การใช้อุณหภูมิในการอบแห้งต่ำเกินไปจนฟิล์มไม่แห้งตัว</t>
        </is>
      </c>
      <c r="H139" s="186" t="inlineStr">
        <is>
          <t>การใช้ความเร็วรอบในการหมุนหม้อเคลือบที่สูงเกินไป</t>
        </is>
      </c>
      <c r="I139" s="186" t="inlineStr">
        <is>
          <t>การที่เม็ดยามีความแข็งสูงเกินเกณฑ์มาตรฐาน</t>
        </is>
      </c>
      <c r="J139" s="185" t="inlineStr">
        <is>
          <t>1</t>
        </is>
      </c>
      <c r="K139" s="186" t="inlineStr">
        <is>
          <t>✅ คำตอบที่ถูกต้อง: ข้อ ก. การกระจายตัวของสารแต่งสีในน้ำยาเคลือบไม่สม่ำเสมอ หรือการเคลื่อนย้ายของสี (Colorant migration) ระหว่างการอบแห้งที่ไม่สม่ำเสมอ
🎯 ทำไมข้อนี้ถึงถูก:
ข้อ ก. Mottling/Spotting เกิดจากการละลายหรือกระจายตัวของเม็ดสี (Color pigments / Dyes) ในน้ำยาเคลือบไม่สมบูรณ์ หรือเกิดปรากฏการณ์ Color migration ระหว่างการระเหยของตัวทำละลายขณะอบแห้ง ทำให้เม็ดสีเคลื่อนตัวมารวมกลุ่มกันเป็นหย่อมๆ แก้ไขโดยการใช้ Aluminum lake pigments แทน Water-soluble dyes และปรับอัตราการพ่นสเปรย์และการอบแห้งให้สม่ำเสมอ
🔍 ข้ออื่นผิดเพราะอะไร:
• ข้อ ข. (สารหล่อลื่นน้อย): เกี่ยวข้องกับปัญหา Sticking/Binding ในการตอกยา ไม่เกี่ยวกับจุดด่างสีบนฟิล์ม
• ข้อ ค. (อุณหภูมิต่ำ): ทำให้ฟิล์มแห้งช้าและเหนียว (Sticking) แต่ไม่ใช่สาเหตุหลักของ Spotting
• ข้อ ง. (หม้อเคลือบหมุนเร็ว): ทำให้เกิดการเสียดสีและขอบเม็ดบิ่น (Chipping)
• ข้อ จ. (เม็ดแข็งสูง): ช่วยให้เม็ดทนต่อแรงกระแทกในหม้อเคลือบได้ดีขึ้น ไม่ได้ทำให้เกิด Spotting</t>
        </is>
      </c>
      <c r="L139" s="186" t="n"/>
      <c r="M139" s="186" t="inlineStr">
        <is>
          <t>Solid Dosage Forms</t>
        </is>
      </c>
      <c r="N139" s="186" t="inlineStr">
        <is>
          <t>Tablet Defects</t>
        </is>
      </c>
      <c r="O139" s="185" t="inlineStr">
        <is>
          <t>Product</t>
        </is>
      </c>
      <c r="P139" s="186" t="inlineStr">
        <is>
          <t>ข้อสอบจริง Product ปี 2559 ข้อ 23</t>
        </is>
      </c>
      <c r="Q139" s="185" t="inlineStr">
        <is>
          <t>ข้อสอบจริง</t>
        </is>
      </c>
      <c r="R139" s="185" t="inlineStr">
        <is>
          <t>2559</t>
        </is>
      </c>
      <c r="S139" s="185" t="n"/>
    </row>
    <row r="140" ht="24" customHeight="1" s="49">
      <c r="A140" s="185" t="n">
        <v>138</v>
      </c>
      <c r="B140" s="186" t="n"/>
      <c r="C140" s="186" t="inlineStr">
        <is>
          <t>โรงงานผลิตยาได้ทำการทดสอบการควบคุมคุณภาพยาเม็ดสองรุ่นการผลิต (Lot 1 และ Lot 2) โดยมีข้อกำหนดมาตรฐานน้ำหนักเม็ดเฉลี่ย 400 mg และข้อกำหนดปริมาณตัวยาสำคัญ (Assay) ต้องอยู่ระหว่าง 90.0 - 110.0% of labeled amount ผลการทดสอบพบว่า: Lot 1 ตรวจพบ %Assay = 97.5%, Lot 2 ตรวจพบ %Assay = 96.25% และการทดสอบ Weight Variation ผ่านเกณฑ์ทั้งสอง Lot จงแปลผลการตัดสินคุณภาพของยาทั้งสองรุ่นการผลิต?</t>
        </is>
      </c>
      <c r="D140" s="186" t="n"/>
      <c r="E140" s="186" t="inlineStr">
        <is>
          <t>ทั้ง Lot 1 และ Lot 2 ผ่านเกณฑ์มาตรฐานการยอมรับทั้งสองรุ่นการผลิต</t>
        </is>
      </c>
      <c r="F140" s="186" t="inlineStr">
        <is>
          <t>Lot 1 ผ่านเกณฑ์มาตรฐาน แต่ Lot 2 ไม่ผ่านเกณฑ์มาตรฐาน</t>
        </is>
      </c>
      <c r="G140" s="186" t="inlineStr">
        <is>
          <t>Lot 1 ไม่ผ่านเกณฑ์มาตรฐาน แต่ Lot 2 ผ่านเกณฑ์มาตรฐาน</t>
        </is>
      </c>
      <c r="H140" s="186" t="inlineStr">
        <is>
          <t>ทั้ง Lot 1 และ Lot 2 ไม่ผ่านเกณฑ์มาตรฐานทั้งสองรุ่นการผลิต</t>
        </is>
      </c>
      <c r="I140" s="186" t="inlineStr">
        <is>
          <t>ไม่สามารถตัดสินได้เนื่องจากต้องรอผลการทดสอบ Microbial limit test ก่อน</t>
        </is>
      </c>
      <c r="J140" s="185" t="inlineStr">
        <is>
          <t>1</t>
        </is>
      </c>
      <c r="K140" s="186" t="inlineStr">
        <is>
          <t>✅ คำตอบที่ถูกต้อง: ข้อ ก. ทั้ง Lot 1 และ Lot 2 ผ่านเกณฑ์มาตรฐานการยอมรับทั้งสองรุ่นการผลิต
🎯 ทำไมข้อนี้ถึงถูก:
ข้อ ก.
• Lot 1: %Assay = 97.5% อยู่ในช่วง 90.0 - 110.0% และน้ำหนักสม่ำเสมอ -&gt; ผ่านเกณฑ์ (Pass)
• Lot 2: %Assay = 96.25% อยู่ในช่วง 90.0 - 110.0% และน้ำหนักสม่ำเสมอ -&gt; ผ่านเกณฑ์ (Pass)
ดังนั้นยาทั้งสอง Lot ถือว่าผ่านเกณฑ์มาตรฐานทั้งคู่
🔍 ข้ออื่นผิดเพราะอะไร:
• ข้อ ข, ค, ง. แปลผลผิดพลาด เนื่องจากค่าทั้ง 97.5% และ 96.25% ล้วนอยู่ในช่วงมาตรฐาน 90.0 - 110.0% ทั้งหมด
• ข้อ จ. ข้อมูลที่มีเพียงพอต่อการตัดสินเกณฑ์ Assay และ Weight variation ตามที่โจทย์กำหนด</t>
        </is>
      </c>
      <c r="L140" s="186" t="n"/>
      <c r="M140" s="186" t="inlineStr">
        <is>
          <t>Solid Dosage Forms</t>
        </is>
      </c>
      <c r="N140" s="186" t="inlineStr">
        <is>
          <t>Tablet Manufacturing</t>
        </is>
      </c>
      <c r="O140" s="185" t="inlineStr">
        <is>
          <t>Product</t>
        </is>
      </c>
      <c r="P140" s="186" t="inlineStr">
        <is>
          <t>ข้อสอบจริง Product ปี 2559 ข้อ 25</t>
        </is>
      </c>
      <c r="Q140" s="185" t="inlineStr">
        <is>
          <t>ข้อสอบจริง</t>
        </is>
      </c>
      <c r="R140" s="185" t="inlineStr">
        <is>
          <t>2559</t>
        </is>
      </c>
      <c r="S140" s="185" t="n"/>
    </row>
    <row r="141" ht="24" customHeight="1" s="49">
      <c r="A141" s="185" t="n">
        <v>139</v>
      </c>
      <c r="B141" s="186" t="n"/>
      <c r="C141" s="186" t="inlineStr">
        <is>
          <t>จากการประเมินผลการตรวจวิเคราะห์คุณภาพยาเม็ดตามเภสัชตำรับสากล หากพบว่าค่าน้ำหนักยาเม็ดเฉลี่ยและค่าการวิเคราะห์หาปริมาณตัวยาสำคัญ (% Assay) ของยารุ่นผลิต Lot 1 (97.5%) และ Lot 2 (96.25%) อยู่ในเกณฑ์ 90.0 - 110.0% ข้อสรุปที่ถูกต้องตามหลักการประกันคุณภาพ (Quality Assurance) คือข้อใด?</t>
        </is>
      </c>
      <c r="D141" s="186" t="inlineStr">
        <is>
          <t>[แนบรูป: ข้อสอบ Product ปี 2559 รหัสรูปภาพ image118]</t>
        </is>
      </c>
      <c r="E141" s="186" t="inlineStr">
        <is>
          <t>ผลิตภัณฑ์ยาทั้งสอง Lot มีคุณภาพผ่านเกณฑ์มาตรฐานทางเคมีและกายภาพขั้นต้นตามข้อกำหนด</t>
        </is>
      </c>
      <c r="F141" s="186" t="inlineStr">
        <is>
          <t>Lot 1 ต้องถูกปฏิเสธเนื่องจากมีปริมาณตัวยาสำคัญเบี่ยงเบนจาก 100%</t>
        </is>
      </c>
      <c r="G141" s="186" t="inlineStr">
        <is>
          <t>Lot 2 ต้องถูกปฏิเสธเนื่องจากมีปริมาณตัวยาสำคัญต่ำกว่า 97.0%</t>
        </is>
      </c>
      <c r="H141" s="186" t="inlineStr">
        <is>
          <t>ต้องส่งยาทั้งสอง Lot ไปทำลายทิ้งเนื่องจากไม่ตรงตามเป้าหมาย 100.0%</t>
        </is>
      </c>
      <c r="I141" s="186" t="inlineStr">
        <is>
          <t>ต้องทำการตอกยาใหม่ทั้งหมดเพื่อปรับน้ำหนักให้ตรงเป้าหมาย</t>
        </is>
      </c>
      <c r="J141" s="185" t="inlineStr">
        <is>
          <t>1</t>
        </is>
      </c>
      <c r="K141" s="186" t="inlineStr">
        <is>
          <t>✅ คำตอบที่ถูกต้อง: ข้อ ก. ผลิตภัณฑ์ยาทั้งสอง Lot มีคุณภาพผ่านเกณฑ์มาตรฐานทางเคมีและกายภาพขั้นต้นตามข้อกำหนด
🎯 ทำไมข้อนี้ถึงถูก:
ข้อ ก. เนื่องจากค่าการตรวจวิเคราะห์ของ Lot 1 (97.5%) และ Lot 2 (96.25%) อยู่ภายในเกณฑ์มาตรฐาน 90.0 - 110.0% ของปริมาณที่ระบุบนฉลาก จึงถือว่าผลิตภัณฑ์ทั้งสองรุ่นมีคุณภาพผ่านเกณฑ์มาตรฐาน
🔍 ข้ออื่นผิดเพราะอะไร:
• ข้อ ข, ค, ง. เข้าใจผิดเกี่ยวกับเกณฑ์ยอมรับ เพราะเภสัชตำรับอนุญาตให้มีความเบี่ยงเบนได้ตามช่วงที่กำหนด
• ข้อ จ. ยาที่ผ่านเกณฑ์แล้วไม่ต้องนำไปตอกใหม่</t>
        </is>
      </c>
      <c r="L141" s="186" t="n"/>
      <c r="M141" s="186" t="inlineStr">
        <is>
          <t>Solid Dosage Forms</t>
        </is>
      </c>
      <c r="N141" s="186" t="inlineStr">
        <is>
          <t>Tablet Manufacturing</t>
        </is>
      </c>
      <c r="O141" s="185" t="inlineStr">
        <is>
          <t>Product</t>
        </is>
      </c>
      <c r="P141" s="186" t="inlineStr">
        <is>
          <t>ข้อสอบจริง Product ปี 2559 ข้อ 18</t>
        </is>
      </c>
      <c r="Q141" s="185" t="inlineStr">
        <is>
          <t>ข้อสอบจริง</t>
        </is>
      </c>
      <c r="R141" s="185" t="inlineStr">
        <is>
          <t>2559</t>
        </is>
      </c>
      <c r="S141" s="185" t="n"/>
    </row>
    <row r="142" ht="24" customHeight="1" s="49">
      <c r="A142" s="185" t="n">
        <v>140</v>
      </c>
      <c r="B142" s="186" t="n"/>
      <c r="C142" s="186" t="inlineStr">
        <is>
          <t>ยาต้านไวรัส GPO-vir S 30 มีปัญหาความแปรปรวนของน้ำหนักยาเม็ดในแต่ละหน่วยไม่เท่ากัน (Weight variation) ซึ่งมีสาเหตุมาจากการไหลตัวของผงยาลงสู่เบ้าตอกไม่สม่ำเสมอ ควรเติมสารช่วยชนิดใดเพื่อปรับปรุงการไหลของผงยา?</t>
        </is>
      </c>
      <c r="D142" s="186" t="n"/>
      <c r="E142" s="186" t="inlineStr">
        <is>
          <t>Colloidal silicon dioxide (Aerosil)</t>
        </is>
      </c>
      <c r="F142" s="186" t="inlineStr">
        <is>
          <t>Lactose monohydrate</t>
        </is>
      </c>
      <c r="G142" s="186" t="inlineStr">
        <is>
          <t>Sodium starch glycolate</t>
        </is>
      </c>
      <c r="H142" s="186" t="inlineStr">
        <is>
          <t>Hydroxypropyl methylcellulose</t>
        </is>
      </c>
      <c r="I142" s="186" t="inlineStr">
        <is>
          <t>Polyvinylpyrrolidone</t>
        </is>
      </c>
      <c r="J142" s="185" t="inlineStr">
        <is>
          <t>1</t>
        </is>
      </c>
      <c r="K142" s="186" t="inlineStr">
        <is>
          <t>✅ คำตอบที่ถูกต้อง: ข้อ ก. Colloidal silicon dioxide (Aerosil)
🎯 ทำไมข้อนี้ถึงถูก:
ข้อ ก. Colloidal silicon dioxide (Aerosil) เป็นสารช่วยการไหล (Glidant) ที่ช่วยลดแรงเสียดทานระหว่างอนุภาคผงยา ทำให้แกรนูลไหลลงสู่เบ้าตอกได้อย่างรวดเร็วและสม่ำเสมอ จึงแก้ปัญหาน้ำหนักเม็ดยาไม่เท่ากันได้อย่างตรงจุด
🔍 ข้ออื่นผิดเพราะอะไร:
• ข้อ ข. (Lactose): เป็น Diluent
• ข้อ ค. (Sodium starch glycolate): เป็น Superdisintegrant
• ข้อ ง. (HPMC): เป็น Binder หรือ Film former
• ข้อ จ. (PVP): เป็น Binder</t>
        </is>
      </c>
      <c r="L142" s="186" t="n"/>
      <c r="M142" s="186" t="inlineStr">
        <is>
          <t>Solid Dosage Forms</t>
        </is>
      </c>
      <c r="N142" s="186" t="inlineStr">
        <is>
          <t>Powders &amp; Granules</t>
        </is>
      </c>
      <c r="O142" s="185" t="inlineStr">
        <is>
          <t>Product</t>
        </is>
      </c>
      <c r="P142" s="186" t="inlineStr">
        <is>
          <t>ข้อสอบจริง Product ปี 2559 ข้อ 4</t>
        </is>
      </c>
      <c r="Q142" s="185" t="inlineStr">
        <is>
          <t>ข้อสอบจริง</t>
        </is>
      </c>
      <c r="R142" s="185" t="inlineStr">
        <is>
          <t>2559</t>
        </is>
      </c>
      <c r="S142" s="185" t="n"/>
    </row>
    <row r="143" ht="24" customHeight="1" s="49">
      <c r="A143" s="185" t="n">
        <v>141</v>
      </c>
      <c r="B143" s="186" t="n"/>
      <c r="C143" s="186" t="inlineStr">
        <is>
          <t>จงเรียงลำดับขั้นตอนกระบวนการเคลือบน้ำตาลของยาเม็ด (Sugar coating process) ตามลำดับที่ถูกต้องตั้งแต่เริ่มต้นจนเสร็จสิ้น?</t>
        </is>
      </c>
      <c r="D143" s="186" t="n"/>
      <c r="E143" s="186" t="inlineStr">
        <is>
          <t>Sealing -&gt; Subcoating -&gt; Grossing (Smoothing) -&gt; Color coating -&gt; Polishing</t>
        </is>
      </c>
      <c r="F143" s="186" t="inlineStr">
        <is>
          <t>Subcoating -&gt; Sealing -&gt; Grossing -&gt; Color coating -&gt; Polishing</t>
        </is>
      </c>
      <c r="G143" s="186" t="inlineStr">
        <is>
          <t>Sealing -&gt; Subcoating -&gt; Color coating -&gt; Grossing -&gt; Polishing</t>
        </is>
      </c>
      <c r="H143" s="186" t="inlineStr">
        <is>
          <t>Grossing -&gt; Sealing -&gt; Subcoating -&gt; Color coating -&gt; Polishing</t>
        </is>
      </c>
      <c r="I143" s="186" t="inlineStr">
        <is>
          <t>Sealing -&gt; Grossing -&gt; Subcoating -&gt; Polishing -&gt; Color coating</t>
        </is>
      </c>
      <c r="J143" s="185" t="inlineStr">
        <is>
          <t>1</t>
        </is>
      </c>
      <c r="K143" s="186" t="inlineStr">
        <is>
          <t>✅ คำตอบที่ถูกต้อง: ข้อ ก. Sealing -&gt; Subcoating -&gt; Grossing (Smoothing) -&gt; Color coating -&gt; Polishing
🎯 ทำไมข้อนี้ถึงถูก:
ข้อ ก. ลำดับขั้นตอนที่ถูกต้องคือ:
1. Sealing (Sealing coat): เคลือบสารกันความชื้น เช่น Shellac หรือ Zein เพื่อป้องกันไม่ให้น้ำเชื่อมซึมเข้าทำลายแกนยา
2. Subcoating: เคลือบสร้างความหนาและลบเหลี่ยมขอบเม็ดให้โค้งมนด้วยน้ำเชื่อมข้นร่วมกับผง Subcoating powder (เช่น Talc, Calcium carbonate) ทำให้น้ำหนักเม็ดเพิ่มขึ้น 50 - 100%
3. Grossing / Smoothing: เคลือบน้ำเชื่อมบริสุทธิ์เพื่อปรับผิวหน้าให้เรียบเนียนสม่ำเสมอ
4. Color coating: เคลือบน้ำเชื่อมผสมสารแต่งสีเพื่อความสวยงาม
5. Polishing: ขัดเงาผิวเม็ดด้วยขี้ผึ้ง (Beeswax / Carnauba wax) ในหม้อขัดเงา
🔍 ข้ออื่นผิดเพราะอะไร:
• ข้อ ข, ค, ง, จ. เรียงลำดับขั้นตอนสลับกันผิดหลักการเคลือบน้ำตาลมาตรฐานสากล</t>
        </is>
      </c>
      <c r="L143" s="186" t="n"/>
      <c r="M143" s="186" t="inlineStr">
        <is>
          <t>Solid Dosage Forms</t>
        </is>
      </c>
      <c r="N143" s="186" t="inlineStr">
        <is>
          <t>Tablet Coating</t>
        </is>
      </c>
      <c r="O143" s="185" t="inlineStr">
        <is>
          <t>Product</t>
        </is>
      </c>
      <c r="P143" s="186" t="inlineStr">
        <is>
          <t>ข้อสอบจริง Product ปี 2559 ข้อ 10</t>
        </is>
      </c>
      <c r="Q143" s="185" t="inlineStr">
        <is>
          <t>ข้อสอบจริง</t>
        </is>
      </c>
      <c r="R143" s="185" t="inlineStr">
        <is>
          <t>2559</t>
        </is>
      </c>
      <c r="S143" s="185" t="n"/>
    </row>
    <row r="144" ht="24" customHeight="1" s="49">
      <c r="A144" s="185" t="n">
        <v>142</v>
      </c>
      <c r="B144" s="186" t="n"/>
      <c r="C144" s="186" t="inlineStr">
        <is>
          <t>ตามเภสัชตำรับ (Pharmacopoeia Monograph) การหาปริมาณสารสำคัญ (Assay) ของยาเม็ดแอสไพริน (Aspirin tablets) ใช้วิธีการไทเทรตแบบใด</t>
        </is>
      </c>
      <c r="D144" s="186" t="n"/>
      <c r="E144" s="186" t="inlineStr">
        <is>
          <t>Residual (Back) acid-base titration</t>
        </is>
      </c>
      <c r="F144" s="186" t="inlineStr">
        <is>
          <t>Direct acid-base titration</t>
        </is>
      </c>
      <c r="G144" s="186" t="inlineStr">
        <is>
          <t>Complexometric titration</t>
        </is>
      </c>
      <c r="H144" s="186" t="inlineStr">
        <is>
          <t>Precipitation titration</t>
        </is>
      </c>
      <c r="I144" s="186" t="inlineStr">
        <is>
          <t>Non-aqueous acid-base titration</t>
        </is>
      </c>
      <c r="J144" s="185" t="inlineStr">
        <is>
          <t>1</t>
        </is>
      </c>
      <c r="K144" s="186" t="inlineStr">
        <is>
          <t>✅ คำตอบที่ถูกต้อง: ข้อ ก. Residual (Back) acid-base titration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t>
        </is>
      </c>
      <c r="L144" s="186" t="n"/>
      <c r="M144" s="186" t="inlineStr">
        <is>
          <t>Solid Dosage Forms</t>
        </is>
      </c>
      <c r="N144" s="186" t="inlineStr">
        <is>
          <t>Tablet Manufacturing</t>
        </is>
      </c>
      <c r="O144" s="185" t="inlineStr">
        <is>
          <t>Clinic</t>
        </is>
      </c>
      <c r="P144" s="186" t="inlineStr">
        <is>
          <t>PLE-CC1 ปี 2566 Day 1 ข้อ 23</t>
        </is>
      </c>
      <c r="Q144" s="185" t="inlineStr">
        <is>
          <t>ข้อสอบจริง</t>
        </is>
      </c>
      <c r="R144" s="185" t="inlineStr">
        <is>
          <t>2566</t>
        </is>
      </c>
      <c r="S144" s="185" t="n"/>
    </row>
    <row r="145" ht="24" customHeight="1" s="49">
      <c r="A145" s="185" t="n">
        <v>143</v>
      </c>
      <c r="B145" s="186" t="n"/>
      <c r="C145" s="186" t="inlineStr">
        <is>
          <t>กำหนดค่า Q=80% เม็ดยา warfarin 5 mg นำมา 6 เม็ด N1=4.5, N2=4.5, N3=5.25, N4=4.75, N5=5.25, N6=4.0 จะสรุปได้ว่าอย่างไร</t>
        </is>
      </c>
      <c r="D145" s="186" t="n"/>
      <c r="E145" s="186" t="inlineStr">
        <is>
          <t>ผ่าน S1</t>
        </is>
      </c>
      <c r="F145" s="186" t="inlineStr">
        <is>
          <t>ไม่ผ่าน S1 เนื่องจากมียา 1 เม็ดที่อยู่ต ่ากว่า Q+5</t>
        </is>
      </c>
      <c r="G145" s="186" t="inlineStr">
        <is>
          <t>ไม่ผ่าน S1 เนื่องจากมียา 4 เม็ดที่อยู่ต ่ากว่า Q+5</t>
        </is>
      </c>
      <c r="H145" s="186" t="inlineStr">
        <is>
          <t>ไม่ผ่าน S1 ต้องเพิ่มยาอีก 6 เม็ด</t>
        </is>
      </c>
      <c r="I145" s="186" t="inlineStr">
        <is>
          <t>............................</t>
        </is>
      </c>
      <c r="J145" s="185" t="inlineStr">
        <is>
          <t>1</t>
        </is>
      </c>
      <c r="K145" s="186" t="inlineStr">
        <is>
          <t>✅ คำตอบที่ถูกต้อง: ข้อ ก. ผ่าน S1
🎯 ทำไมข้อนี้ถึงถูก: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t>
        </is>
      </c>
      <c r="L145" s="186" t="n"/>
      <c r="M145" s="186" t="inlineStr">
        <is>
          <t>Solid Dosage Forms</t>
        </is>
      </c>
      <c r="N145" s="186" t="inlineStr">
        <is>
          <t>Tablet Manufacturing</t>
        </is>
      </c>
      <c r="O145" s="185" t="inlineStr">
        <is>
          <t>Clinic</t>
        </is>
      </c>
      <c r="P145" s="186" t="inlineStr">
        <is>
          <t>ข้อ 1 (PLE_CC1_2555 Day 1.md)</t>
        </is>
      </c>
      <c r="Q145" s="185" t="inlineStr">
        <is>
          <t>ข้อสอบจริง</t>
        </is>
      </c>
      <c r="R145" s="185" t="inlineStr">
        <is>
          <t>2555</t>
        </is>
      </c>
      <c r="S145" s="185" t="n"/>
    </row>
    <row r="146" ht="24" customHeight="1" s="49">
      <c r="A146" s="185" t="n">
        <v>144</v>
      </c>
      <c r="B146" s="186" t="inlineStr">
        <is>
          <t>[]
จากสูตรตำรับนี้
Rx. AAA 300 mg
Lactose 500 mg
Corn starch 10%</t>
        </is>
      </c>
      <c r="C146" s="186" t="inlineStr">
        <is>
          <t>คำถาม: ถ้าตำรับยาเม็ดที่ได้แตกตัวไม่ดีจะแก้ไขอย่างไร</t>
        </is>
      </c>
      <c r="D146" s="186" t="n"/>
      <c r="E146" s="186" t="inlineStr">
        <is>
          <t>เปลี่ยน lactose เป็น sodium starch glycolate</t>
        </is>
      </c>
      <c r="F146" s="186" t="inlineStr">
        <is>
          <t>เปลี่ยน lactose เป็น cross carmellose Na</t>
        </is>
      </c>
      <c r="G146" s="186" t="inlineStr">
        <is>
          <t>เปลี่ยน corn starch เป็น sodium starch glycolate</t>
        </is>
      </c>
      <c r="H146" s="186" t="inlineStr">
        <is>
          <t>เปลี่ยน corn starch เป็น cross carmellose Na</t>
        </is>
      </c>
      <c r="I146" s="186" t="inlineStr">
        <is>
          <t>เปลี่ยน corn starch เป็น PVP</t>
        </is>
      </c>
      <c r="J146" s="185" t="inlineStr">
        <is>
          <t>3</t>
        </is>
      </c>
      <c r="K146" s="186" t="inlineStr">
        <is>
          <t>✅ คำตอบที่ถูกต้อง: ข้อ ค. เปลี่ยน corn starch เป็น sodium starch glycolate
🎯 ทำไมข้อนี้ถึงถูก:
🔍 ข้ออื่นผิดเพราะอะไร:
🔍 ข้ออื่นผิดเพราะอะไร:
• ข้อ ก. (เปลี่ยน lactose เป็น sodium starch glycolate): ไม่ตรงกับหลักการหรือข้อบ่งใช้ที่ถูกต้องตามโจทย์กำหนด
• ข้อ ข. (เปลี่ยน lactose เป็น cross carmellose Na): ไม่ตรงกับหลักการหรือข้อบ่งใช้ที่ถูกต้องตามโจทย์กำหนด
• ข้อ ง. (เปลี่ยน corn starch เป็น cross carmellose Na): ไม่ตรงกับหลักการหรือข้อบ่งใช้ที่ถูกต้องตามโจทย์กำหนด
• ข้อ จ. (เปลี่ยน corn starch เป็น PVP): ไม่ตรงกับหลักการหรือข้อบ่งใช้ที่ถูกต้องตามโจทย์กำหนด</t>
        </is>
      </c>
      <c r="L146" s="186" t="n"/>
      <c r="M146" s="186" t="inlineStr">
        <is>
          <t>Solid Dosage Forms</t>
        </is>
      </c>
      <c r="N146" s="186" t="inlineStr">
        <is>
          <t>Tablet Manufacturing</t>
        </is>
      </c>
      <c r="O146" s="185" t="inlineStr">
        <is>
          <t>Product</t>
        </is>
      </c>
      <c r="P146" s="186" t="inlineStr">
        <is>
          <t>[SOURCE: Pharma Plus เล่มม่วง 2 - ข้อสอบย้อนหลังปี 2558 วันที่ 1 ข้อ 9]</t>
        </is>
      </c>
      <c r="Q146" s="185" t="inlineStr">
        <is>
          <t>ข้อสอบจริง</t>
        </is>
      </c>
      <c r="R146" s="185" t="inlineStr">
        <is>
          <t>2558</t>
        </is>
      </c>
      <c r="S146" s="185" t="n"/>
    </row>
    <row r="147" ht="24" customHeight="1" s="49">
      <c r="A147" s="185" t="n">
        <v>145</v>
      </c>
      <c r="B147" s="186" t="n"/>
      <c r="C147" s="186" t="inlineStr">
        <is>
          <t>ยาเม็ด A เมื่อเคลือบฟิล์มแล้วเกิดฟิล์มฉีกขาดออกจากกัน (peeling) จะแก้ปัญหาอย่างไร</t>
        </is>
      </c>
      <c r="D147" s="186" t="n"/>
      <c r="E147" s="186" t="inlineStr">
        <is>
          <t>spray น้ำยาเคลือบให้ช้าลง</t>
        </is>
      </c>
      <c r="F147" s="186" t="inlineStr">
        <is>
          <t>ลดปริมาณ polymer ของตำรับ</t>
        </is>
      </c>
      <c r="G147" s="186" t="inlineStr">
        <is>
          <t>เติม talcum ไปในตำรับเคลือบฟิล์ม</t>
        </is>
      </c>
      <c r="H147" s="186" t="inlineStr">
        <is>
          <t>เติม PEG ไปในตำรับเคลือบฟิล์ม</t>
        </is>
      </c>
      <c r="I147" s="186" t="inlineStr">
        <is>
          <t>ลดระยะทางระหว่างหัวสเปรย์กับเม็ดยา</t>
        </is>
      </c>
      <c r="J147" s="185" t="inlineStr">
        <is>
          <t>4</t>
        </is>
      </c>
      <c r="K147" s="186" t="inlineStr">
        <is>
          <t>✅ คำตอบที่ถูกต้อง: ข้อ ง. เติม PEG ไปในตำรับเคลือบฟิล์ม
🎯 ทำไมข้อนี้ถึงถูก:
🔍 ข้ออื่นผิดเพราะอะไร:
🔍 ข้ออื่นผิดเพราะอะไร:
• ข้อ ก. (spray น้ำยาเคลือบให้ช้าลง): ไม่ตรงกับหลักการหรือข้อบ่งใช้ที่ถูกต้องตามโจทย์กำหนด
• ข้อ ข. (ลดปริมาณ polymer ของตำรับ): ไม่ตรงกับหลักการหรือข้อบ่งใช้ที่ถูกต้องตามโจทย์กำหนด
• ข้อ ค. (เติม talcum ไปในตำรับเคลือบฟิล์ม): ไม่ตรงกับหลักการหรือข้อบ่งใช้ที่ถูกต้องตามโจทย์กำหนด
• ข้อ จ. (ลดระยะทางระหว่างหัวสเปรย์กับเม็ดยา): ไม่ตรงกับหลักการหรือข้อบ่งใช้ที่ถูกต้องตามโจทย์กำหนด</t>
        </is>
      </c>
      <c r="L147" s="186" t="n"/>
      <c r="M147" s="186" t="inlineStr">
        <is>
          <t>Solid Dosage Forms</t>
        </is>
      </c>
      <c r="N147" s="186" t="inlineStr">
        <is>
          <t>Tablet Coating</t>
        </is>
      </c>
      <c r="O147" s="185" t="inlineStr">
        <is>
          <t>Product</t>
        </is>
      </c>
      <c r="P147" s="186" t="inlineStr">
        <is>
          <t>[SOURCE: Pharma Plus เล่มม่วง 2 - ข้อสอบย้อนหลังปี 2558 วันที่ 1 ข้อ 27]</t>
        </is>
      </c>
      <c r="Q147" s="185" t="inlineStr">
        <is>
          <t>ข้อสอบจริง</t>
        </is>
      </c>
      <c r="R147" s="185" t="inlineStr">
        <is>
          <t>2558</t>
        </is>
      </c>
      <c r="S147" s="185" t="n"/>
    </row>
    <row r="148" ht="24" customHeight="1" s="49">
      <c r="A148" s="185" t="n">
        <v>146</v>
      </c>
      <c r="B148" s="186" t="inlineStr">
        <is>
          <t>[]
Theophylline SR มีส่วนประกอบดังนี้ theophylline, lactose monohydrate, HPMC, PVP K30, magnesium stearate, isopropyl alcohol</t>
        </is>
      </c>
      <c r="C148" s="186" t="inlineStr">
        <is>
          <t>คำถาม: สารใดเป็นสารก่อ matrix</t>
        </is>
      </c>
      <c r="D148" s="186" t="n"/>
      <c r="E148" s="186" t="inlineStr">
        <is>
          <t>Lactose monohydrate</t>
        </is>
      </c>
      <c r="F148" s="186" t="inlineStr">
        <is>
          <t>HPMC</t>
        </is>
      </c>
      <c r="G148" s="186" t="inlineStr">
        <is>
          <t>PVP K30</t>
        </is>
      </c>
      <c r="H148" s="186" t="inlineStr">
        <is>
          <t>Magnesium stearate</t>
        </is>
      </c>
      <c r="I148" s="186" t="inlineStr">
        <is>
          <t>Isopropyl alcohol</t>
        </is>
      </c>
      <c r="J148" s="185" t="inlineStr">
        <is>
          <t>2</t>
        </is>
      </c>
      <c r="K148" s="186" t="inlineStr">
        <is>
          <t>✅ คำตอบที่ถูกต้อง: ข้อ ข. HPMC
🎯 ทำไมข้อนี้ถึงถูก:
🔍 ข้ออื่นผิดเพราะอะไร:
🔍 ข้ออื่นผิดเพราะอะไร:
• ข้อ ก. (Lactose monohydrate): ไม่ตรงกับหลักการหรือข้อบ่งใช้ที่ถูกต้องตามโจทย์กำหนด
• ข้อ ค. (PVP K30): ไม่ตรงกับหลักการหรือข้อบ่งใช้ที่ถูกต้องตามโจทย์กำหนด
• ข้อ ง. (Magnesium stearate): ไม่ตรงกับหลักการหรือข้อบ่งใช้ที่ถูกต้องตามโจทย์กำหนด
• ข้อ จ. (Isopropyl alcohol): ไม่ตรงกับหลักการหรือข้อบ่งใช้ที่ถูกต้องตามโจทย์กำหนด</t>
        </is>
      </c>
      <c r="L148" s="186" t="n"/>
      <c r="M148" s="186" t="inlineStr">
        <is>
          <t>Solid Dosage Forms</t>
        </is>
      </c>
      <c r="N148" s="186" t="inlineStr">
        <is>
          <t>Tablet Manufacturing</t>
        </is>
      </c>
      <c r="O148" s="185" t="inlineStr">
        <is>
          <t>Product</t>
        </is>
      </c>
      <c r="P148" s="186" t="inlineStr">
        <is>
          <t>[SOURCE: Pharma Plus เล่มม่วง 2 - ข้อสอบย้อนหลังปี 2558 วันที่ 1 ข้อ 33]</t>
        </is>
      </c>
      <c r="Q148" s="185" t="inlineStr">
        <is>
          <t>ข้อสอบจริง</t>
        </is>
      </c>
      <c r="R148" s="185" t="inlineStr">
        <is>
          <t>2558</t>
        </is>
      </c>
      <c r="S148" s="185" t="n"/>
    </row>
    <row r="149" ht="24" customHeight="1" s="49">
      <c r="A149" s="185" t="n">
        <v>147</v>
      </c>
      <c r="B149" s="186" t="n"/>
      <c r="C149" s="186" t="inlineStr">
        <is>
          <t>อนุภาคของ inhaled powder ควรเป็นเท่าใด</t>
        </is>
      </c>
      <c r="D149" s="186" t="n"/>
      <c r="E149" s="186" t="inlineStr">
        <is>
          <t>&gt; 10 micron</t>
        </is>
      </c>
      <c r="F149" s="186" t="inlineStr">
        <is>
          <t>6-10 micron</t>
        </is>
      </c>
      <c r="G149" s="186" t="inlineStr">
        <is>
          <t>1-6 micron</t>
        </is>
      </c>
      <c r="H149" s="186" t="inlineStr">
        <is>
          <t>0.1 - 1 micron</t>
        </is>
      </c>
      <c r="I149" s="186" t="inlineStr">
        <is>
          <t>0.1 - 0.5 micron</t>
        </is>
      </c>
      <c r="J149" s="185" t="inlineStr">
        <is>
          <t>3</t>
        </is>
      </c>
      <c r="K149" s="186" t="inlineStr">
        <is>
          <t>✅ คำตอบที่ถูกต้อง: ข้อ ค. 1-6 micron
🎯 ทำไมข้อนี้ถึงถูก:
🔍 ข้ออื่นผิดเพราะอะไร:
🔍 ข้ออื่นผิดเพราะอะไร:
• ข้อ ก. (&gt; 10 micron): ไม่ตรงกับหลักการหรือข้อบ่งใช้ที่ถูกต้องตามโจทย์กำหนด
• ข้อ ข. (6-10 micron): ไม่ตรงกับหลักการหรือข้อบ่งใช้ที่ถูกต้องตามโจทย์กำหนด
• ข้อ ง. (0.1 - 1 micron): ไม่ตรงกับหลักการหรือข้อบ่งใช้ที่ถูกต้องตามโจทย์กำหนด
• ข้อ จ. (0.1 - 0.5 micron): ไม่ตรงกับหลักการหรือข้อบ่งใช้ที่ถูกต้องตามโจทย์กำหนด</t>
        </is>
      </c>
      <c r="L149" s="186" t="n"/>
      <c r="M149" s="186" t="inlineStr">
        <is>
          <t>Solid Dosage Forms</t>
        </is>
      </c>
      <c r="N149" s="186" t="inlineStr">
        <is>
          <t>Powders &amp; Granules</t>
        </is>
      </c>
      <c r="O149" s="185" t="inlineStr">
        <is>
          <t>Product</t>
        </is>
      </c>
      <c r="P149" s="186" t="inlineStr">
        <is>
          <t>[SOURCE: Pharma Plus เล่มม่วง 2 - ข้อสอบย้อนหลังปี 2558 วันที่ 1 ข้อ 34]</t>
        </is>
      </c>
      <c r="Q149" s="185" t="inlineStr">
        <is>
          <t>ข้อสอบจริง</t>
        </is>
      </c>
      <c r="R149" s="185" t="inlineStr">
        <is>
          <t>2558</t>
        </is>
      </c>
      <c r="S149" s="185" t="n"/>
    </row>
    <row r="150" ht="24" customHeight="1" s="49">
      <c r="A150" s="185" t="n">
        <v>148</v>
      </c>
      <c r="B150" s="186" t="n"/>
      <c r="C150" s="186" t="inlineStr">
        <is>
          <t>ข้อใดถูกต้องเกี่ยวกับ MDI</t>
        </is>
      </c>
      <c r="D150" s="186" t="n"/>
      <c r="E150" s="186" t="inlineStr">
        <is>
          <t>ไม่จำเป็นต้องใช้ propellant</t>
        </is>
      </c>
      <c r="F150" s="186" t="inlineStr">
        <is>
          <t>กำจัดโดยการเผา</t>
        </is>
      </c>
      <c r="G150" s="186" t="inlineStr">
        <is>
          <t>การสูดพ่นไม่ต้องสัมพันธ์กับการกดกระบอกยา</t>
        </is>
      </c>
      <c r="H150" s="186" t="inlineStr">
        <is>
          <t>มี valve ควบคุมการปิดเปิด</t>
        </is>
      </c>
      <c r="I150" s="186" t="inlineStr">
        <is>
          <t>ใช้ lactose เป็น carrier</t>
        </is>
      </c>
      <c r="J150" s="185" t="inlineStr">
        <is>
          <t>4</t>
        </is>
      </c>
      <c r="K150" s="186" t="inlineStr">
        <is>
          <t>✅ คำตอบที่ถูกต้อง: ข้อ ง. มี valve ควบคุมการปิดเปิด
🎯 ทำไมข้อนี้ถึงถูก:
🔍 ข้ออื่นผิดเพราะอะไร:
🔍 ข้ออื่นผิดเพราะอะไร:
• ข้อ ก. (ไม่จำเป็นต้องใช้ propellant): ไม่ตรงกับหลักการหรือข้อบ่งใช้ที่ถูกต้องตามโจทย์กำหนด
• ข้อ ข. (กำจัดโดยการเผา): ไม่ตรงกับหลักการหรือข้อบ่งใช้ที่ถูกต้องตามโจทย์กำหนด
• ข้อ ค. (การสูดพ่นไม่ต้องสัมพันธ์กับการกดกระบอกยา): ไม่ตรงกับหลักการหรือข้อบ่งใช้ที่ถูกต้องตามโจทย์กำหนด
• ข้อ จ. (ใช้ lactose เป็น carrier): ไม่ตรงกับหลักการหรือข้อบ่งใช้ที่ถูกต้องตามโจทย์กำหนด</t>
        </is>
      </c>
      <c r="L150" s="186" t="n"/>
      <c r="M150" s="186" t="inlineStr">
        <is>
          <t>Solid Dosage Forms</t>
        </is>
      </c>
      <c r="N150" s="186" t="inlineStr">
        <is>
          <t>Tablet Manufacturing</t>
        </is>
      </c>
      <c r="O150" s="185" t="inlineStr">
        <is>
          <t>Product</t>
        </is>
      </c>
      <c r="P150" s="186" t="inlineStr">
        <is>
          <t>[SOURCE: Pharma Plus เล่มม่วง 2 - ข้อสอบย้อนหลังปี 2558 วันที่ 1 ข้อ 36]</t>
        </is>
      </c>
      <c r="Q150" s="185" t="inlineStr">
        <is>
          <t>ข้อสอบจริง</t>
        </is>
      </c>
      <c r="R150" s="185" t="inlineStr">
        <is>
          <t>2558</t>
        </is>
      </c>
      <c r="S150" s="185" t="n"/>
    </row>
    <row r="151" ht="24" customHeight="1" s="49">
      <c r="A151" s="185" t="n">
        <v>149</v>
      </c>
      <c r="B151" s="186" t="inlineStr">
        <is>
          <t>[กรณีศึกษา 6 (ต่อเนื่อง)]
ยาเม็ด Calcium Carbonate (CaCO3) ขนาด 1,000 mg ใช้เป็น phosphate binder ในผู้ป่วยไตวายเรื้อรัง</t>
        </is>
      </c>
      <c r="C151" s="186" t="inlineStr">
        <is>
          <t>คำถาม: ข้อใดเป็นการทดสอบ uniformity of dosage unit ของยาเม็ด CaCO3</t>
        </is>
      </c>
      <c r="D151" s="186" t="n"/>
      <c r="E151" s="186" t="inlineStr">
        <is>
          <t>การหาปริมาณยาทำได้โดยนำน้ำหนักยาแต่ละเม็ดเทียบกับน้ำหนักเม็ดยาที่ใช้หาปริมาณยา</t>
        </is>
      </c>
      <c r="F151" s="186" t="inlineStr">
        <is>
          <t>สุ่มมา 20 เม็ด หาน้ำหนักแต่ละเม็ด</t>
        </is>
      </c>
      <c r="G151" s="186" t="inlineStr">
        <is>
          <t>สุ่มมา 30 เม็ด เลือกมาก 10 เม็ด แล้วหาปริมาณยาแต่ละเม็ด</t>
        </is>
      </c>
      <c r="H151" s="186" t="inlineStr">
        <is>
          <t>สุ่มมา 30 เม็ด เลือกมาก 20 เม็ด แล้วหาปริมาณยาแต่ละเม็ด</t>
        </is>
      </c>
      <c r="I151" s="186" t="inlineStr">
        <is>
          <t>สุ่มมา 30 เม็ด เลือกมา 10 เม็ด หาน้ำหนักและวิเคราะห์หาปริมาณตัวยาสำคัญ</t>
        </is>
      </c>
      <c r="J151" s="185" t="inlineStr">
        <is>
          <t>1</t>
        </is>
      </c>
      <c r="K151" s="186" t="inlineStr">
        <is>
          <t>✅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 ข้ออื่นผิดเพราะอะไร:
• ข้อ ข. (สุ่มมา 20 เม็ด หาน้ำหนักแต่ละเม็ด): ไม่ตรงกับหลักการหรือข้อบ่งใช้ที่ถูกต้องตามโจทย์กำหนด
• ข้อ ค. (สุ่มมา 30 เม็ด เลือกมาก 10 เม็ด แล้วหาปริมาณยาแต่ละเม็ด): ไม่ตรงกับหลักการหรือข้อบ่งใช้ที่ถูกต้องตามโจทย์กำหนด
• ข้อ ง. (สุ่มมา 30 เม็ด เลือกมาก 20 เม็ด แล้วหาปริมาณยาแต่ละเม็ด): ไม่ตรงกับหลักการหรือข้อบ่งใช้ที่ถูกต้องตามโจทย์กำหนด
• ข้อ จ. (สุ่มมา 30 เม็ด เลือกมา 10 เม็ด หาน้ำหนักและวิเคราะห์หาปริมาณตัวยาสำคัญ): ไม่ตรงกับหลักการหรือข้อบ่งใช้ที่ถูกต้องตามโจทย์กำหนด</t>
        </is>
      </c>
      <c r="L151" s="186" t="n"/>
      <c r="M151" s="186" t="inlineStr">
        <is>
          <t>Solid Dosage Forms</t>
        </is>
      </c>
      <c r="N151" s="186" t="inlineStr">
        <is>
          <t>Tablet Manufacturing</t>
        </is>
      </c>
      <c r="O151" s="185" t="inlineStr">
        <is>
          <t>Product</t>
        </is>
      </c>
      <c r="P151" s="186" t="inlineStr">
        <is>
          <t>[SOURCE: Pharma Plus เล่มม่วง 2 - ข้อสอบย้อนหลังปี 2558 วันที่ 1 ข้อ 52]</t>
        </is>
      </c>
      <c r="Q151" s="185" t="inlineStr">
        <is>
          <t>ข้อสอบจริง</t>
        </is>
      </c>
      <c r="R151" s="185" t="inlineStr">
        <is>
          <t>2558</t>
        </is>
      </c>
      <c r="S151" s="185" t="n"/>
    </row>
    <row r="152" ht="24" customHeight="1" s="49">
      <c r="A152" s="185" t="n">
        <v>150</v>
      </c>
      <c r="B152" s="186" t="n"/>
      <c r="C152" s="186" t="inlineStr">
        <is>
          <t>หัวข้อใดไม่จำเป็นในการทดสอบ CaCO3 tablet</t>
        </is>
      </c>
      <c r="D152" s="186" t="n"/>
      <c r="E152" s="186" t="inlineStr">
        <is>
          <t>% LA</t>
        </is>
      </c>
      <c r="F152" s="186" t="inlineStr">
        <is>
          <t>% purity</t>
        </is>
      </c>
      <c r="G152" s="186" t="inlineStr">
        <is>
          <t>Weight variation</t>
        </is>
      </c>
      <c r="H152" s="186" t="inlineStr">
        <is>
          <t>Disintegration</t>
        </is>
      </c>
      <c r="I152" s="186" t="inlineStr">
        <is>
          <t>Dissolution</t>
        </is>
      </c>
      <c r="J152" s="185" t="inlineStr">
        <is>
          <t>4</t>
        </is>
      </c>
      <c r="K152" s="186" t="inlineStr">
        <is>
          <t>✅ คำตอบที่ถูกต้อง: ข้อ ง. Disintegration
🎯 ทำไมข้อนี้ถึงถูก:
🔍 ข้ออื่นผิดเพราะอะไร:
🔍 ข้ออื่นผิดเพราะอะไร:
• ข้อ ก. (% LA): ไม่ตรงกับหลักการหรือข้อบ่งใช้ที่ถูกต้องตามโจทย์กำหนด
• ข้อ ข. (% purity): ไม่ตรงกับหลักการหรือข้อบ่งใช้ที่ถูกต้องตามโจทย์กำหนด
• ข้อ ค. (Weight variation): ไม่ตรงกับหลักการหรือข้อบ่งใช้ที่ถูกต้องตามโจทย์กำหนด
• ข้อ จ. (Dissolution): ไม่ตรงกับหลักการหรือข้อบ่งใช้ที่ถูกต้องตามโจทย์กำหนด</t>
        </is>
      </c>
      <c r="L152" s="186" t="n"/>
      <c r="M152" s="186" t="inlineStr">
        <is>
          <t>Solid Dosage Forms</t>
        </is>
      </c>
      <c r="N152" s="186" t="inlineStr">
        <is>
          <t>Tablet Manufacturing</t>
        </is>
      </c>
      <c r="O152" s="185" t="inlineStr">
        <is>
          <t>Product</t>
        </is>
      </c>
      <c r="P152" s="186" t="inlineStr">
        <is>
          <t>[SOURCE: Pharma Plus เล่มม่วง 2 - ข้อสอบย้อนหลังปี 2558 วันที่ 1 ข้อ 54]</t>
        </is>
      </c>
      <c r="Q152" s="185" t="inlineStr">
        <is>
          <t>ข้อสอบจริง</t>
        </is>
      </c>
      <c r="R152" s="185" t="inlineStr">
        <is>
          <t>2558</t>
        </is>
      </c>
      <c r="S152" s="185" t="n"/>
    </row>
    <row r="153" ht="24" customHeight="1" s="49">
      <c r="A153" s="185" t="n">
        <v>151</v>
      </c>
      <c r="B153" s="186" t="n"/>
      <c r="C153" s="186" t="inlineStr">
        <is>
          <t>เตรียมผสมยาตาอย่างไรให้ถูกต้องตาม ASHP ในโรงพยาบาล</t>
        </is>
      </c>
      <c r="D153" s="186" t="n"/>
      <c r="E153" s="186" t="inlineStr">
        <is>
          <t>กรอง 0.22 micron</t>
        </is>
      </c>
      <c r="F153" s="186" t="inlineStr">
        <is>
          <t>Terminalization</t>
        </is>
      </c>
      <c r="G153" s="186" t="inlineStr">
        <is>
          <t>Gamma radiation</t>
        </is>
      </c>
      <c r="H153" s="186" t="inlineStr">
        <is>
          <t>Autoclave</t>
        </is>
      </c>
      <c r="I153" s="186" t="inlineStr">
        <is>
          <t>Ethylene oxide</t>
        </is>
      </c>
      <c r="J153" s="185" t="inlineStr">
        <is>
          <t>1</t>
        </is>
      </c>
      <c r="K153" s="186" t="inlineStr">
        <is>
          <t>✅ คำตอบที่ถูกต้อง: ข้อ ก. กรอง 0.22 micron
🎯 ทำไมข้อนี้ถึงถูก:
🔍 ข้ออื่นผิดเพราะอะไร:
🔍 ข้ออื่นผิดเพราะอะไร:
• ข้อ ข. (Terminalization): ไม่ตรงกับหลักการหรือข้อบ่งใช้ที่ถูกต้องตามโจทย์กำหนด
• ข้อ ค. (Gamma radiation): ไม่ตรงกับหลักการหรือข้อบ่งใช้ที่ถูกต้องตามโจทย์กำหนด
• ข้อ ง. (Autoclave): ไม่ตรงกับหลักการหรือข้อบ่งใช้ที่ถูกต้องตามโจทย์กำหนด
• ข้อ จ. (Ethylene oxide): ไม่ตรงกับหลักการหรือข้อบ่งใช้ที่ถูกต้องตามโจทย์กำหนด</t>
        </is>
      </c>
      <c r="L153" s="186" t="n"/>
      <c r="M153" s="186" t="inlineStr">
        <is>
          <t>Solid Dosage Forms</t>
        </is>
      </c>
      <c r="N153" s="186" t="inlineStr">
        <is>
          <t>Tablet Manufacturing</t>
        </is>
      </c>
      <c r="O153" s="185" t="inlineStr">
        <is>
          <t>Product</t>
        </is>
      </c>
      <c r="P153" s="186" t="inlineStr">
        <is>
          <t>[SOURCE: Pharma Plus เล่มม่วง 2 - ข้อสอบย้อนหลังปี 2558 วันที่ 1 ข้อ 60]</t>
        </is>
      </c>
      <c r="Q153" s="185" t="inlineStr">
        <is>
          <t>ข้อสอบจริง</t>
        </is>
      </c>
      <c r="R153" s="185" t="inlineStr">
        <is>
          <t>2558</t>
        </is>
      </c>
      <c r="S153" s="185" t="n"/>
    </row>
    <row r="154" ht="24" customHeight="1" s="49">
      <c r="A154" s="185" t="n">
        <v>152</v>
      </c>
      <c r="B154" s="186" t="n"/>
      <c r="C154" s="186" t="inlineStr">
        <is>
          <t>การตั้งตำรับยาตาไม่ต้องคำนึงข้อใด</t>
        </is>
      </c>
      <c r="D154" s="186" t="n"/>
      <c r="E154" s="186" t="inlineStr">
        <is>
          <t>pH</t>
        </is>
      </c>
      <c r="F154" s="186" t="inlineStr">
        <is>
          <t>Sterile</t>
        </is>
      </c>
      <c r="G154" s="186" t="inlineStr">
        <is>
          <t>Viscosity</t>
        </is>
      </c>
      <c r="H154" s="186" t="inlineStr">
        <is>
          <t>Pyrogen</t>
        </is>
      </c>
      <c r="I154" s="186" t="inlineStr">
        <is>
          <t>Tonicity</t>
        </is>
      </c>
      <c r="J154" s="185" t="inlineStr">
        <is>
          <t>4</t>
        </is>
      </c>
      <c r="K154" s="186" t="inlineStr">
        <is>
          <t>✅ คำตอบที่ถูกต้อง: ข้อ ง. Pyrogen
🎯 ทำไมข้อนี้ถึงถูก:
🔍 ข้ออื่นผิดเพราะอะไร:
🔍 ข้ออื่นผิดเพราะอะไร:
• ข้อ ก. (pH): ไม่ตรงกับหลักการหรือข้อบ่งใช้ที่ถูกต้องตามโจทย์กำหนด
• ข้อ ข. (Sterile): ไม่ตรงกับหลักการหรือข้อบ่งใช้ที่ถูกต้องตามโจทย์กำหนด
• ข้อ ค. (Viscosity): ไม่ตรงกับหลักการหรือข้อบ่งใช้ที่ถูกต้องตามโจทย์กำหนด
• ข้อ จ. (Tonicity): ไม่ตรงกับหลักการหรือข้อบ่งใช้ที่ถูกต้องตามโจทย์กำหนด</t>
        </is>
      </c>
      <c r="L154" s="186" t="n"/>
      <c r="M154" s="186" t="inlineStr">
        <is>
          <t>Solid Dosage Forms</t>
        </is>
      </c>
      <c r="N154" s="186" t="inlineStr">
        <is>
          <t>Tablet Manufacturing</t>
        </is>
      </c>
      <c r="O154" s="185" t="inlineStr">
        <is>
          <t>Product</t>
        </is>
      </c>
      <c r="P154" s="186" t="inlineStr">
        <is>
          <t>[SOURCE: Pharma Plus เล่มม่วง 2 - ข้อสอบย้อนหลังปี 2558 วันที่ 1 ข้อ 61]</t>
        </is>
      </c>
      <c r="Q154" s="185" t="inlineStr">
        <is>
          <t>ข้อสอบจริง</t>
        </is>
      </c>
      <c r="R154" s="185" t="inlineStr">
        <is>
          <t>2558</t>
        </is>
      </c>
      <c r="S154" s="185" t="n"/>
    </row>
    <row r="155" ht="24" customHeight="1" s="49">
      <c r="A155" s="185" t="n">
        <v>153</v>
      </c>
      <c r="B155" s="186" t="n"/>
      <c r="C155" s="186" t="inlineStr">
        <is>
          <t>ยา A คงตัวได้ดีในสภาวะกรด ถ้าต้องการพัฒนาเป็นยาเคลือบฟิล์ม ต้องใช้สารเคลือบใด</t>
        </is>
      </c>
      <c r="D155" s="186" t="n"/>
      <c r="E155" s="186" t="inlineStr">
        <is>
          <t>Eudragit L</t>
        </is>
      </c>
      <c r="F155" s="186" t="inlineStr">
        <is>
          <t>Shellac</t>
        </is>
      </c>
      <c r="G155" s="186" t="inlineStr">
        <is>
          <t>HPMC</t>
        </is>
      </c>
      <c r="H155" s="186" t="inlineStr">
        <is>
          <t>HPMCP</t>
        </is>
      </c>
      <c r="I155" s="186" t="inlineStr">
        <is>
          <t>EC</t>
        </is>
      </c>
      <c r="J155" s="185" t="inlineStr">
        <is>
          <t>5</t>
        </is>
      </c>
      <c r="K155" s="186" t="inlineStr">
        <is>
          <t>✅ คำตอบที่ถูกต้อง: ข้อ จ. EC
🎯 ทำไมข้อนี้ถึงถูก:
🔍 ข้ออื่นผิดเพราะอะไร:
🔍 ข้ออื่นผิดเพราะอะไร:
• ข้อ ก. (Eudragit L): ไม่ตรงกับหลักการหรือข้อบ่งใช้ที่ถูกต้องตามโจทย์กำหนด
• ข้อ ข. (Shellac): ไม่ตรงกับหลักการหรือข้อบ่งใช้ที่ถูกต้องตามโจทย์กำหนด
• ข้อ ค. (HPMC): ไม่ตรงกับหลักการหรือข้อบ่งใช้ที่ถูกต้องตามโจทย์กำหนด
• ข้อ ง. (HPMCP): ไม่ตรงกับหลักการหรือข้อบ่งใช้ที่ถูกต้องตามโจทย์กำหนด</t>
        </is>
      </c>
      <c r="L155" s="186" t="n"/>
      <c r="M155" s="186" t="inlineStr">
        <is>
          <t>Solid Dosage Forms</t>
        </is>
      </c>
      <c r="N155" s="186" t="inlineStr">
        <is>
          <t>Tablet Coating</t>
        </is>
      </c>
      <c r="O155" s="185" t="inlineStr">
        <is>
          <t>Product</t>
        </is>
      </c>
      <c r="P155" s="186" t="inlineStr">
        <is>
          <t>[SOURCE: Pharma Plus เล่มม่วง 2 - ข้อสอบย้อนหลังปี 2558 วันที่ 1 ข้อ 68]</t>
        </is>
      </c>
      <c r="Q155" s="185" t="inlineStr">
        <is>
          <t>ข้อสอบจริง</t>
        </is>
      </c>
      <c r="R155" s="185" t="inlineStr">
        <is>
          <t>2558</t>
        </is>
      </c>
      <c r="S155" s="185" t="n"/>
    </row>
    <row r="156" ht="24" customHeight="1" s="49">
      <c r="A156" s="185" t="n">
        <v>154</v>
      </c>
      <c r="B156" s="186" t="n"/>
      <c r="C156" s="186" t="inlineStr">
        <is>
          <t>เม็ดยาที่ตอกขึ้นเกิด capping การแก้ปัญหาใดไม่ถูกต้อง</t>
        </is>
      </c>
      <c r="D156" s="186" t="n"/>
      <c r="E156" s="186" t="inlineStr">
        <is>
          <t>ลดปริมาณ binder</t>
        </is>
      </c>
      <c r="F156" s="186" t="inlineStr">
        <is>
          <t>ลดความโค้งของสาก</t>
        </is>
      </c>
      <c r="G156" s="186" t="inlineStr">
        <is>
          <t>ลด magnesium stearate</t>
        </is>
      </c>
      <c r="H156" s="186" t="inlineStr">
        <is>
          <t>ลดแรงตอก</t>
        </is>
      </c>
      <c r="I156" s="186" t="inlineStr">
        <is>
          <t>เพิ่มความชื้นของผงยา</t>
        </is>
      </c>
      <c r="J156" s="185" t="inlineStr">
        <is>
          <t>1</t>
        </is>
      </c>
      <c r="K156" s="186" t="inlineStr">
        <is>
          <t>✅ คำตอบที่ถูกต้อง: ข้อ ก. ลดปริมาณ binder
🎯 ทำไมข้อนี้ถึงถูก:
🔍 ข้ออื่นผิดเพราะอะไร:
🔍 ข้ออื่นผิดเพราะอะไร:
• ข้อ ข. (ลดความโค้งของสาก): ไม่ตรงกับหลักการหรือข้อบ่งใช้ที่ถูกต้องตามโจทย์กำหนด
• ข้อ ค. (ลด magnesium stearate): ไม่ตรงกับหลักการหรือข้อบ่งใช้ที่ถูกต้องตามโจทย์กำหนด
• ข้อ ง. (ลดแรงตอก): ไม่ตรงกับหลักการหรือข้อบ่งใช้ที่ถูกต้องตามโจทย์กำหนด
• ข้อ จ. (เพิ่มความชื้นของผงยา): ไม่ตรงกับหลักการหรือข้อบ่งใช้ที่ถูกต้องตามโจทย์กำหนด</t>
        </is>
      </c>
      <c r="L156" s="186" t="n"/>
      <c r="M156" s="186" t="inlineStr">
        <is>
          <t>Solid Dosage Forms</t>
        </is>
      </c>
      <c r="N156" s="186" t="inlineStr">
        <is>
          <t>Tablet Defects</t>
        </is>
      </c>
      <c r="O156" s="185" t="inlineStr">
        <is>
          <t>Product</t>
        </is>
      </c>
      <c r="P156" s="186" t="inlineStr">
        <is>
          <t>[SOURCE: Pharma Plus เล่มม่วง 2 - ข้อสอบย้อนหลังปี 2558 วันที่ 1 ข้อ 69]</t>
        </is>
      </c>
      <c r="Q156" s="185" t="inlineStr">
        <is>
          <t>ข้อสอบจริง</t>
        </is>
      </c>
      <c r="R156" s="185" t="inlineStr">
        <is>
          <t>2558</t>
        </is>
      </c>
      <c r="S156" s="185" t="n"/>
    </row>
    <row r="157" ht="24" customHeight="1" s="49">
      <c r="A157" s="185" t="n">
        <v>155</v>
      </c>
      <c r="B157" s="186" t="n"/>
      <c r="C157" s="186" t="inlineStr">
        <is>
          <t>น้ำที่ใช้ในการผลิต insulin คือ</t>
        </is>
      </c>
      <c r="D157" s="186" t="n"/>
      <c r="E157" s="186" t="inlineStr">
        <is>
          <t>Deionized water</t>
        </is>
      </c>
      <c r="F157" s="186" t="inlineStr">
        <is>
          <t>Purified water</t>
        </is>
      </c>
      <c r="G157" s="186" t="inlineStr">
        <is>
          <t>Distilled water</t>
        </is>
      </c>
      <c r="H157" s="186" t="inlineStr">
        <is>
          <t>Water for injection</t>
        </is>
      </c>
      <c r="I157" s="186" t="inlineStr">
        <is>
          <t>Sterile water for injection</t>
        </is>
      </c>
      <c r="J157" s="185" t="inlineStr">
        <is>
          <t>4</t>
        </is>
      </c>
      <c r="K157" s="186" t="inlineStr">
        <is>
          <t>✅ คำตอบที่ถูกต้อง: ข้อ ง. Water for injection
🎯 ทำไมข้อนี้ถึงถูก:
🔍 ข้ออื่นผิดเพราะอะไร:
🔍 ข้ออื่นผิดเพราะอะไร:
• ข้อ ก. (Deionized water): ไม่ตรงกับหลักการหรือข้อบ่งใช้ที่ถูกต้องตามโจทย์กำหนด
• ข้อ ข. (Purified water): ไม่ตรงกับหลักการหรือข้อบ่งใช้ที่ถูกต้องตามโจทย์กำหนด
• ข้อ ค. (Distilled water): ไม่ตรงกับหลักการหรือข้อบ่งใช้ที่ถูกต้องตามโจทย์กำหนด
• ข้อ จ. (Sterile water for injection): ไม่ตรงกับหลักการหรือข้อบ่งใช้ที่ถูกต้องตามโจทย์กำหนด</t>
        </is>
      </c>
      <c r="L157" s="186" t="n"/>
      <c r="M157" s="186" t="inlineStr">
        <is>
          <t>Solid Dosage Forms</t>
        </is>
      </c>
      <c r="N157" s="186" t="inlineStr">
        <is>
          <t>Tablet Manufacturing</t>
        </is>
      </c>
      <c r="O157" s="185" t="inlineStr">
        <is>
          <t>Product</t>
        </is>
      </c>
      <c r="P157" s="186" t="inlineStr">
        <is>
          <t>[SOURCE: Pharma Plus เล่มม่วง 2 - ข้อสอบย้อนหลังปี 2558 วันที่ 1 ข้อ 75]</t>
        </is>
      </c>
      <c r="Q157" s="185" t="inlineStr">
        <is>
          <t>ข้อสอบจริง</t>
        </is>
      </c>
      <c r="R157" s="185" t="inlineStr">
        <is>
          <t>2558</t>
        </is>
      </c>
      <c r="S157" s="185" t="n"/>
    </row>
    <row r="158" ht="24" customHeight="1" s="49">
      <c r="A158" s="185" t="n">
        <v>156</v>
      </c>
      <c r="B158" s="186" t="inlineStr">
        <is>
          <t>[กรณีศึกษา 10]
ผู้ป่วยใช้วงแหวนคุมกำเนิดช่องคลอด (vaginal ring) แบบ 3 สัปดาห์แล้วเอาออก เว้น 1 สัปดาห์</t>
        </is>
      </c>
      <c r="C158" s="186" t="inlineStr">
        <is>
          <t>คำถาม: ผู้ป่วยใช้วงแหวนคุมกำเนิดแบบ 3 สัปดาห์แล้วเอาออก เว้น 1 สัปดาห์ ข้อใดผิดเกี่ยวกับห่วงคุมกำเนิด (vaginal ring)</t>
        </is>
      </c>
      <c r="D158" s="186" t="n"/>
      <c r="E158" s="186" t="inlineStr">
        <is>
          <t>ลดการระคายเคืองกระเพาะอาหาร</t>
        </is>
      </c>
      <c r="F158" s="186" t="inlineStr">
        <is>
          <t>ลด hepatic first metabolism</t>
        </is>
      </c>
      <c r="G158" s="186" t="inlineStr">
        <is>
          <t>ผู้ป่วยสามารถบริหารเอาเองได้ที่บ้าน</t>
        </is>
      </c>
      <c r="H158" s="186" t="inlineStr">
        <is>
          <t>ลด hepatic effect</t>
        </is>
      </c>
      <c r="I158" s="186" t="inlineStr">
        <is>
          <t>ยาถูกดูดซึมได้น้อย</t>
        </is>
      </c>
      <c r="J158" s="185" t="inlineStr">
        <is>
          <t>5</t>
        </is>
      </c>
      <c r="K158" s="186" t="inlineStr">
        <is>
          <t>✅ คำตอบที่ถูกต้อง: ข้อ จ. ยาถูกดูดซึมได้น้อย
🎯 ทำไมข้อนี้ถึงถูก:
🔍 ข้ออื่นผิดเพราะอะไร:
🔍 ข้ออื่นผิดเพราะอะไร:
• ข้อ ก. (ลดการระคายเคืองกระเพาะอาหาร): ไม่ตรงกับหลักการหรือข้อบ่งใช้ที่ถูกต้องตามโจทย์กำหนด
• ข้อ ข. (ลด hepatic first metabolism): ไม่ตรงกับหลักการหรือข้อบ่งใช้ที่ถูกต้องตามโจทย์กำหนด
• ข้อ ค. (ผู้ป่วยสามารถบริหารเอาเองได้ที่บ้าน): ไม่ตรงกับหลักการหรือข้อบ่งใช้ที่ถูกต้องตามโจทย์กำหนด
• ข้อ ง. (ลด hepatic effect): ไม่ตรงกับหลักการหรือข้อบ่งใช้ที่ถูกต้องตามโจทย์กำหนด</t>
        </is>
      </c>
      <c r="L158" s="186" t="n"/>
      <c r="M158" s="186" t="inlineStr">
        <is>
          <t>Solid Dosage Forms</t>
        </is>
      </c>
      <c r="N158" s="186" t="inlineStr">
        <is>
          <t>Tablet Manufacturing</t>
        </is>
      </c>
      <c r="O158" s="185" t="inlineStr">
        <is>
          <t>Product</t>
        </is>
      </c>
      <c r="P158" s="186" t="inlineStr">
        <is>
          <t>[SOURCE: Pharma Plus เล่มม่วง 2 - ข้อสอบย้อนหลังปี 2558 วันที่ 1 ข้อ 82]</t>
        </is>
      </c>
      <c r="Q158" s="185" t="inlineStr">
        <is>
          <t>ข้อสอบจริง</t>
        </is>
      </c>
      <c r="R158" s="185" t="inlineStr">
        <is>
          <t>2558</t>
        </is>
      </c>
      <c r="S158" s="185" t="n"/>
    </row>
    <row r="159" ht="24" customHeight="1" s="49">
      <c r="A159" s="185" t="n">
        <v>157</v>
      </c>
      <c r="B159" s="186" t="n"/>
      <c r="C159" s="186" t="inlineStr">
        <is>
          <t>[กรณีศึกษา 10] ห่วงคุมกำเนิด (vaginal ring) มีระบบการนำส่งยาแบบใด</t>
        </is>
      </c>
      <c r="D159" s="186" t="n"/>
      <c r="E159" s="186" t="inlineStr">
        <is>
          <t>Vaginal release system</t>
        </is>
      </c>
      <c r="F159" s="186" t="inlineStr">
        <is>
          <t>Sustained release system</t>
        </is>
      </c>
      <c r="G159" s="186" t="inlineStr">
        <is>
          <t>Osmotic release system</t>
        </is>
      </c>
      <c r="H159" s="186" t="inlineStr">
        <is>
          <t>Immediate release system</t>
        </is>
      </c>
      <c r="I159" s="186" t="inlineStr">
        <is>
          <t>Pulse release system</t>
        </is>
      </c>
      <c r="J159" s="185" t="inlineStr">
        <is>
          <t>2</t>
        </is>
      </c>
      <c r="K159" s="186" t="inlineStr">
        <is>
          <t>✅ คำตอบที่ถูกต้อง: ข้อ ข. Sustained release system
🎯 ทำไมข้อนี้ถึงถูก:
🔍 ข้ออื่นผิดเพราะอะไร:
🔍 ข้ออื่นผิดเพราะอะไร:
• ข้อ ก. (Vaginal release system): ไม่ตรงกับหลักการหรือข้อบ่งใช้ที่ถูกต้องตามโจทย์กำหนด
• ข้อ ค. (Osmotic release system): ไม่ตรงกับหลักการหรือข้อบ่งใช้ที่ถูกต้องตามโจทย์กำหนด
• ข้อ ง. (Immediate release system): ไม่ตรงกับหลักการหรือข้อบ่งใช้ที่ถูกต้องตามโจทย์กำหนด
• ข้อ จ. (Pulse release system): ไม่ตรงกับหลักการหรือข้อบ่งใช้ที่ถูกต้องตามโจทย์กำหนด</t>
        </is>
      </c>
      <c r="L159" s="186" t="n"/>
      <c r="M159" s="186" t="inlineStr">
        <is>
          <t>Solid Dosage Forms</t>
        </is>
      </c>
      <c r="N159" s="186" t="inlineStr">
        <is>
          <t>Tablet Manufacturing</t>
        </is>
      </c>
      <c r="O159" s="185" t="inlineStr">
        <is>
          <t>Product</t>
        </is>
      </c>
      <c r="P159" s="186" t="inlineStr">
        <is>
          <t>[SOURCE: Pharma Plus เล่มม่วง 2 - ข้อสอบย้อนหลังปี 2558 วันที่ 1 ข้อ 83]</t>
        </is>
      </c>
      <c r="Q159" s="185" t="inlineStr">
        <is>
          <t>ข้อสอบจริง</t>
        </is>
      </c>
      <c r="R159" s="185" t="inlineStr">
        <is>
          <t>2558</t>
        </is>
      </c>
      <c r="S159" s="185" t="n"/>
    </row>
    <row r="160" ht="24" customHeight="1" s="49">
      <c r="A160" s="185" t="n">
        <v>158</v>
      </c>
      <c r="B160" s="186" t="inlineStr">
        <is>
          <t>[]
สูตรตำรับยาทาต่อไปนี้:
Rx
Mineral Oil 30g
Wool fat 1.5g
Cetyl alcohol 1g
Emulsifier qs
Water qs ad 90mL
กำหนด HLB: silicone paraffin = 16, light liquid paraffin (Mineral oil) = 12, Wool fat = 10, cetyl alcohol = 15</t>
        </is>
      </c>
      <c r="C160" s="186" t="inlineStr">
        <is>
          <t>คำถาม: จงคำนวณ rHLB</t>
        </is>
      </c>
      <c r="D160" s="186" t="n"/>
      <c r="E160" s="186" t="inlineStr">
        <is>
          <t>10</t>
        </is>
      </c>
      <c r="F160" s="186" t="inlineStr">
        <is>
          <t>12</t>
        </is>
      </c>
      <c r="G160" s="186" t="inlineStr">
        <is>
          <t>13</t>
        </is>
      </c>
      <c r="H160" s="186" t="inlineStr">
        <is>
          <t>14</t>
        </is>
      </c>
      <c r="I160" s="186" t="inlineStr">
        <is>
          <t>15</t>
        </is>
      </c>
      <c r="J160" s="185" t="inlineStr">
        <is>
          <t>2</t>
        </is>
      </c>
      <c r="K160" s="186" t="inlineStr">
        <is>
          <t>✅ คำตอบที่ถูกต้อง: ข้อ ข. 12
🎯 ทำไมข้อนี้ถึงถูก:
🔍 ข้ออื่นผิดเพราะอะไร:
🔍 ข้ออื่นผิดเพราะอะไร:
• ข้อ ก. (10): ไม่ตรงกับหลักการหรือข้อบ่งใช้ที่ถูกต้องตามโจทย์กำหนด
• ข้อ ค. (13): ไม่ตรงกับหลักการหรือข้อบ่งใช้ที่ถูกต้องตามโจทย์กำหนด
• ข้อ ง. (14): ไม่ตรงกับหลักการหรือข้อบ่งใช้ที่ถูกต้องตามโจทย์กำหนด
• ข้อ จ. (15): ไม่ตรงกับหลักการหรือข้อบ่งใช้ที่ถูกต้องตามโจทย์กำหนด</t>
        </is>
      </c>
      <c r="L160" s="186" t="n"/>
      <c r="M160" s="186" t="inlineStr">
        <is>
          <t>Solid Dosage Forms</t>
        </is>
      </c>
      <c r="N160" s="186" t="inlineStr">
        <is>
          <t>Tablet Manufacturing</t>
        </is>
      </c>
      <c r="O160" s="185" t="inlineStr">
        <is>
          <t>Product</t>
        </is>
      </c>
      <c r="P160" s="186" t="inlineStr">
        <is>
          <t>[SOURCE: Pharma Plus เล่มม่วง 2 - ข้อสอบย้อนหลังปี 2558 วันที่ 1 ข้อ 99]</t>
        </is>
      </c>
      <c r="Q160" s="185" t="inlineStr">
        <is>
          <t>ข้อสอบจริง</t>
        </is>
      </c>
      <c r="R160" s="185" t="inlineStr">
        <is>
          <t>2558</t>
        </is>
      </c>
      <c r="S160" s="185" t="n"/>
    </row>
    <row r="161" ht="24" customHeight="1" s="49">
      <c r="A161" s="185" t="n">
        <v>159</v>
      </c>
      <c r="B161" s="186" t="inlineStr">
        <is>
          <t>[]
ต่อเนื่องจากข้อ 99 หากต้องการเตรียมอิมัลชันที่มีค่า rHLB = 12 โดยใช้สารก่ออิมัลชันคู่ผสมระหว่าง Tween และ Span</t>
        </is>
      </c>
      <c r="C161" s="186" t="inlineStr">
        <is>
          <t>คำถาม: ข้อใดถูกเกี่ยวกับสัดส่วน emulsifying agent</t>
        </is>
      </c>
      <c r="D161" s="186" t="n"/>
      <c r="E161" s="186" t="inlineStr">
        <is>
          <t>Tween HLB 14.9, span HLB 6.7 ต้องใช้ tween:span = 7.3:3</t>
        </is>
      </c>
      <c r="F161" s="186" t="inlineStr">
        <is>
          <t>Tween HLB 14.9, span HLB 4.7 ต้องใช้ tween:span = 7.3:3</t>
        </is>
      </c>
      <c r="G161" s="186" t="inlineStr">
        <is>
          <t>Tween HLB 10.9, span HLB 4.7 ต้องใช้ tween:span = 7.3:3</t>
        </is>
      </c>
      <c r="H161" s="186" t="inlineStr">
        <is>
          <t>Tween HLB 14.9, span HLB 4.7 ต้องใช้ tween:span = 3:7.3</t>
        </is>
      </c>
      <c r="I161" s="186" t="inlineStr">
        <is>
          <t>Tween HLB 14.9, span HLB 6.7 ต้องใช้ tween:span = 3:7.3</t>
        </is>
      </c>
      <c r="J161" s="185" t="inlineStr">
        <is>
          <t>2</t>
        </is>
      </c>
      <c r="K161" s="186" t="inlineStr">
        <is>
          <t>✅ คำตอบที่ถูกต้อง: ข้อ ข. Tween HLB 14.9, span HLB 4.7 ต้องใช้ tween:span = 7.3:3
🎯 ทำไมข้อนี้ถึงถูก:
🔍 ข้ออื่นผิดเพราะอะไร:
🔍 ข้ออื่นผิดเพราะอะไร:
• ข้อ ก. (Tween HLB 14.9, span HLB 6.7 ต้องใช้ tween:span = 7.3:3): ไม่ตรงกับหลักการหรือข้อบ่งใช้ที่ถูกต้องตามโจทย์กำหนด
• ข้อ ค. (Tween HLB 10.9, span HLB 4.7 ต้องใช้ tween:span = 7.3:3): ไม่ตรงกับหลักการหรือข้อบ่งใช้ที่ถูกต้องตามโจทย์กำหนด
• ข้อ ง. (Tween HLB 14.9, span HLB 4.7 ต้องใช้ tween:span = 3:7.3): ไม่ตรงกับหลักการหรือข้อบ่งใช้ที่ถูกต้องตามโจทย์กำหนด
• ข้อ จ. (Tween HLB 14.9, span HLB 6.7 ต้องใช้ tween:span = 3:7.3): ไม่ตรงกับหลักการหรือข้อบ่งใช้ที่ถูกต้องตามโจทย์กำหนด</t>
        </is>
      </c>
      <c r="L161" s="186" t="n"/>
      <c r="M161" s="186" t="inlineStr">
        <is>
          <t>Solid Dosage Forms</t>
        </is>
      </c>
      <c r="N161" s="186" t="inlineStr">
        <is>
          <t>Tablet Manufacturing</t>
        </is>
      </c>
      <c r="O161" s="185" t="inlineStr">
        <is>
          <t>Product</t>
        </is>
      </c>
      <c r="P161" s="186" t="inlineStr">
        <is>
          <t>[SOURCE: Pharma Plus เล่มม่วง 2 - ข้อสอบย้อนหลังปี 2558 วันที่ 1 ข้อ 100]</t>
        </is>
      </c>
      <c r="Q161" s="185" t="inlineStr">
        <is>
          <t>ข้อสอบจริง</t>
        </is>
      </c>
      <c r="R161" s="185" t="inlineStr">
        <is>
          <t>2558</t>
        </is>
      </c>
      <c r="S161" s="185" t="n"/>
    </row>
    <row r="162" ht="24" customHeight="1" s="49">
      <c r="A162" s="185" t="n">
        <v>160</v>
      </c>
      <c r="B162" s="186" t="n"/>
      <c r="C162" s="186" t="inlineStr">
        <is>
          <t>ยาที่จะทำเป็น controlled release จะต้องมีคุณสมบัติอย่างไร</t>
        </is>
      </c>
      <c r="D162" s="186" t="n"/>
      <c r="E162" s="186" t="inlineStr">
        <is>
          <t>Half-life สั้น</t>
        </is>
      </c>
      <c r="F162" s="186" t="inlineStr">
        <is>
          <t>มี therapeutic index กว้าง</t>
        </is>
      </c>
      <c r="G162" s="186" t="inlineStr">
        <is>
          <t>ดูดซึมได้ดี</t>
        </is>
      </c>
      <c r="H162" s="186" t="inlineStr">
        <is>
          <t>สลายตัวได้ง่ายที่สภาวะเป็นกรด</t>
        </is>
      </c>
      <c r="I162" s="186" t="inlineStr">
        <is>
          <t>ละลายได้ดีมาก</t>
        </is>
      </c>
      <c r="J162" s="185" t="inlineStr">
        <is>
          <t>2</t>
        </is>
      </c>
      <c r="K162" s="186"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L162" s="186" t="n"/>
      <c r="M162" s="186" t="inlineStr">
        <is>
          <t>Solid Dosage Forms</t>
        </is>
      </c>
      <c r="N162" s="186" t="inlineStr">
        <is>
          <t>Tablet Manufacturing</t>
        </is>
      </c>
      <c r="O162" s="185" t="inlineStr">
        <is>
          <t>Product</t>
        </is>
      </c>
      <c r="P162" s="186" t="inlineStr">
        <is>
          <t>[SOURCE: Pharma Plus เล่มม่วง 2 - ข้อสอบย้อนหลัง PLE-CC1 ปี 2564 วันที่ 1 ข้อ 6]</t>
        </is>
      </c>
      <c r="Q162" s="185" t="inlineStr">
        <is>
          <t>ข้อสอบจริง</t>
        </is>
      </c>
      <c r="R162" s="185" t="inlineStr">
        <is>
          <t>2564</t>
        </is>
      </c>
      <c r="S162" s="185" t="n"/>
    </row>
    <row r="163" ht="24" customHeight="1" s="49">
      <c r="A163" s="185" t="n">
        <v>161</v>
      </c>
      <c r="B163" s="186" t="n"/>
      <c r="C163" s="186" t="inlineStr">
        <is>
          <t>ส่วนประกอบกับหน้าที่ของสารเคลือบฟิล์มของ ferrous sulfate ข้อใดถูกต้อง</t>
        </is>
      </c>
      <c r="D163" s="186" t="n"/>
      <c r="E163" s="186" t="inlineStr">
        <is>
          <t>Talcum เป็น สารก่อฟิล์ม</t>
        </is>
      </c>
      <c r="F163" s="186" t="inlineStr">
        <is>
          <t>Ethyl alcohol เป็น antioxidant</t>
        </is>
      </c>
      <c r="G163" s="186" t="inlineStr">
        <is>
          <t>Propylene glycol เป็น plasticizer</t>
        </is>
      </c>
      <c r="H163" s="186" t="inlineStr">
        <is>
          <t>Titanium dioxide เป็น สารก่อฟิล์ม</t>
        </is>
      </c>
      <c r="I163" s="186" t="inlineStr">
        <is>
          <t>Hydroxymethylpropylcellulose เป็น สารทึบแสง</t>
        </is>
      </c>
      <c r="J163" s="185" t="inlineStr">
        <is>
          <t>3</t>
        </is>
      </c>
      <c r="K163" s="186"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L163" s="186" t="n"/>
      <c r="M163" s="186" t="inlineStr">
        <is>
          <t>Solid Dosage Forms</t>
        </is>
      </c>
      <c r="N163" s="186" t="inlineStr">
        <is>
          <t>Tablet Coating</t>
        </is>
      </c>
      <c r="O163" s="185" t="inlineStr">
        <is>
          <t>Product</t>
        </is>
      </c>
      <c r="P163" s="186" t="inlineStr">
        <is>
          <t>[SOURCE: Pharma Plus เล่มม่วง 2 - ข้อสอบย้อนหลัง PLE-CC1 ปี 2564 วันที่ 1 ข้อ 10]</t>
        </is>
      </c>
      <c r="Q163" s="185" t="inlineStr">
        <is>
          <t>ข้อสอบจริง</t>
        </is>
      </c>
      <c r="R163" s="185" t="inlineStr">
        <is>
          <t>2564</t>
        </is>
      </c>
      <c r="S163" s="185" t="n"/>
    </row>
    <row r="164" ht="24" customHeight="1" s="49">
      <c r="A164" s="185" t="n">
        <v>162</v>
      </c>
      <c r="B164" s="18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t>
        </is>
      </c>
      <c r="C164" s="186" t="inlineStr">
        <is>
          <t>คำถาม: จากตำรับเป็นยาแบบไหน</t>
        </is>
      </c>
      <c r="D164" s="186" t="n"/>
      <c r="E164" s="186" t="inlineStr">
        <is>
          <t>Hard gelatin capsule</t>
        </is>
      </c>
      <c r="F164" s="186" t="inlineStr">
        <is>
          <t>Soft gelatin capsule</t>
        </is>
      </c>
      <c r="G164" s="186" t="inlineStr">
        <is>
          <t>Enteric capsule</t>
        </is>
      </c>
      <c r="H164" s="186" t="inlineStr">
        <is>
          <t>Cream</t>
        </is>
      </c>
      <c r="I164" s="186" t="inlineStr">
        <is>
          <t>Ointment</t>
        </is>
      </c>
      <c r="J164" s="185" t="inlineStr">
        <is>
          <t>2</t>
        </is>
      </c>
      <c r="K164" s="186" t="inlineStr">
        <is>
          <t>✅ คำตอบที่ถูกต้อง: ข้อ ข. Soft gelatin capsule
🎯 ทำไมข้อนี้ถึงถูก: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L164" s="186" t="n"/>
      <c r="M164" s="186" t="inlineStr">
        <is>
          <t>Solid Dosage Forms</t>
        </is>
      </c>
      <c r="N164" s="186" t="inlineStr">
        <is>
          <t>Hard &amp; Soft Gelatin Capsules</t>
        </is>
      </c>
      <c r="O164" s="185" t="inlineStr">
        <is>
          <t>Product</t>
        </is>
      </c>
      <c r="P164" s="186" t="inlineStr">
        <is>
          <t>[SOURCE: Pharma Plus เล่มม่วง 2 - ข้อสอบย้อนหลัง PLE-CC1 ปี 2564 วันที่ 1 ข้อ 68]</t>
        </is>
      </c>
      <c r="Q164" s="185" t="inlineStr">
        <is>
          <t>ข้อสอบจริง</t>
        </is>
      </c>
      <c r="R164" s="185" t="inlineStr">
        <is>
          <t>2564</t>
        </is>
      </c>
      <c r="S164" s="185" t="n"/>
    </row>
    <row r="165" ht="24" customHeight="1" s="49">
      <c r="A165" s="185" t="n">
        <v>163</v>
      </c>
      <c r="B165" s="18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t>
        </is>
      </c>
      <c r="C165" s="186" t="inlineStr">
        <is>
          <t>คำถาม: Soy bean oil มีหน้าที่อะไรในตำรับ</t>
        </is>
      </c>
      <c r="D165" s="186" t="n"/>
      <c r="E165" s="186" t="inlineStr">
        <is>
          <t>Filling</t>
        </is>
      </c>
      <c r="F165" s="186" t="inlineStr">
        <is>
          <t>Plasticizer</t>
        </is>
      </c>
      <c r="G165" s="186" t="inlineStr">
        <is>
          <t>Stabilizer</t>
        </is>
      </c>
      <c r="H165" s="186" t="inlineStr">
        <is>
          <t>Stiffening</t>
        </is>
      </c>
      <c r="I165" s="186" t="inlineStr">
        <is>
          <t>Film former</t>
        </is>
      </c>
      <c r="J165" s="185" t="inlineStr">
        <is>
          <t>1</t>
        </is>
      </c>
      <c r="K165" s="186" t="inlineStr">
        <is>
          <t>✅ คำตอบที่ถูกต้อง: ข้อ ก. Filling
🎯 ทำไมข้อนี้ถึงถูก: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L165" s="186" t="n"/>
      <c r="M165" s="186" t="inlineStr">
        <is>
          <t>Solid Dosage Forms</t>
        </is>
      </c>
      <c r="N165" s="186" t="inlineStr">
        <is>
          <t>Hard &amp; Soft Gelatin Capsules</t>
        </is>
      </c>
      <c r="O165" s="185" t="inlineStr">
        <is>
          <t>Product</t>
        </is>
      </c>
      <c r="P165" s="186" t="inlineStr">
        <is>
          <t>[SOURCE: Pharma Plus เล่มม่วง 2 - ข้อสอบย้อนหลัง PLE-CC1 ปี 2564 วันที่ 1 ข้อ 69]</t>
        </is>
      </c>
      <c r="Q165" s="185" t="inlineStr">
        <is>
          <t>ข้อสอบจริง</t>
        </is>
      </c>
      <c r="R165" s="185" t="inlineStr">
        <is>
          <t>2564</t>
        </is>
      </c>
      <c r="S165" s="185" t="n"/>
    </row>
    <row r="166" ht="24" customHeight="1" s="49">
      <c r="A166" s="185" t="n">
        <v>164</v>
      </c>
      <c r="B166" s="186" t="n"/>
      <c r="C166" s="186" t="inlineStr">
        <is>
          <t>จากสูตรตำรับ benzoyl peroxide emulgel: carbopol 940, benzoyl peroxide, olive oil, PEG, MP+PP, disodium EDTA, PW, BHT ยาไม่คงตัวที่ pH &gt; 4.5 ตำรับขุ่นจะปรับตำรับอย่างไรให้ใส</t>
        </is>
      </c>
      <c r="D166" s="186" t="n"/>
      <c r="E166" s="186" t="inlineStr">
        <is>
          <t>เพิ่ม NaOH</t>
        </is>
      </c>
      <c r="F166" s="186" t="inlineStr">
        <is>
          <t>เติม Tween 20</t>
        </is>
      </c>
      <c r="G166" s="186" t="inlineStr">
        <is>
          <t>เติม Span 60</t>
        </is>
      </c>
      <c r="H166" s="186" t="inlineStr">
        <is>
          <t>ลด phase oil</t>
        </is>
      </c>
      <c r="I166" s="186" t="inlineStr">
        <is>
          <t>เพิ่มปริมาณ BHT</t>
        </is>
      </c>
      <c r="J166" s="185" t="inlineStr">
        <is>
          <t>2</t>
        </is>
      </c>
      <c r="K166" s="186" t="inlineStr">
        <is>
          <t>✅ คำตอบที่ถูกต้อง: ข้อ ข. เติม Tween 20
🎯 ทำไมข้อนี้ถึงถูก: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L166" s="186" t="n"/>
      <c r="M166" s="186" t="inlineStr">
        <is>
          <t>Solid Dosage Forms</t>
        </is>
      </c>
      <c r="N166" s="186" t="inlineStr">
        <is>
          <t>Tablet Manufacturing</t>
        </is>
      </c>
      <c r="O166" s="185" t="inlineStr">
        <is>
          <t>Product</t>
        </is>
      </c>
      <c r="P166" s="186" t="inlineStr">
        <is>
          <t>[SOURCE: Pharma Plus เล่มม่วง 2 - ข้อสอบย้อนหลัง PLE-CC1 ปี 2564 วันที่ 1 ข้อ 73]</t>
        </is>
      </c>
      <c r="Q166" s="185" t="inlineStr">
        <is>
          <t>ข้อสอบจริง</t>
        </is>
      </c>
      <c r="R166" s="185" t="inlineStr">
        <is>
          <t>2564</t>
        </is>
      </c>
      <c r="S166" s="185" t="n"/>
    </row>
    <row r="167" ht="24" customHeight="1" s="49">
      <c r="A167" s="185" t="n">
        <v>165</v>
      </c>
      <c r="B167" s="186" t="n"/>
      <c r="C167" s="186" t="inlineStr">
        <is>
          <t>Emulsifying agent ในตำรับข้างต้นคืออะไร</t>
        </is>
      </c>
      <c r="D167" s="186" t="n"/>
      <c r="E167" s="186" t="inlineStr">
        <is>
          <t>NaOH</t>
        </is>
      </c>
      <c r="F167" s="186" t="inlineStr">
        <is>
          <t>Sodium oleate</t>
        </is>
      </c>
      <c r="G167" s="186" t="inlineStr">
        <is>
          <t>EDTA</t>
        </is>
      </c>
      <c r="H167" s="186" t="inlineStr">
        <is>
          <t>Olive oil</t>
        </is>
      </c>
      <c r="I167" s="186" t="inlineStr">
        <is>
          <t>Carbopol</t>
        </is>
      </c>
      <c r="J167" s="185" t="inlineStr">
        <is>
          <t>5</t>
        </is>
      </c>
      <c r="K167" s="186" t="inlineStr">
        <is>
          <t>✅ คำตอบที่ถูกต้อง: ข้อ จ. Carbopol
🎯 ทำไมข้อนี้ถึงถูก: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L167" s="186" t="n"/>
      <c r="M167" s="186" t="inlineStr">
        <is>
          <t>Solid Dosage Forms</t>
        </is>
      </c>
      <c r="N167" s="186" t="inlineStr">
        <is>
          <t>Tablet Manufacturing</t>
        </is>
      </c>
      <c r="O167" s="185" t="inlineStr">
        <is>
          <t>Product</t>
        </is>
      </c>
      <c r="P167" s="186" t="inlineStr">
        <is>
          <t>[SOURCE: Pharma Plus เล่มม่วง 2 - ข้อสอบย้อนหลัง PLE-CC1 ปี 2564 วันที่ 1 ข้อ 74]</t>
        </is>
      </c>
      <c r="Q167" s="185" t="inlineStr">
        <is>
          <t>ข้อสอบจริง</t>
        </is>
      </c>
      <c r="R167" s="185" t="inlineStr">
        <is>
          <t>2564</t>
        </is>
      </c>
      <c r="S167" s="185" t="n"/>
    </row>
    <row r="168" ht="24" customHeight="1" s="49">
      <c r="A168" s="185" t="n">
        <v>166</v>
      </c>
      <c r="B168" s="186" t="n"/>
      <c r="C168" s="186" t="inlineStr">
        <is>
          <t>Donepezil 5 mg คุณสมบัติ good flowability stable in acid เกิด hydrolysis in alkaline and neutral solution ได้ degradation products ควรเตรียมยาด้วยวิธีอะไร</t>
        </is>
      </c>
      <c r="D168" s="186" t="n"/>
      <c r="E168" s="186" t="inlineStr">
        <is>
          <t>Dry granulation</t>
        </is>
      </c>
      <c r="F168" s="186" t="inlineStr">
        <is>
          <t>Wet granulation ใช้ starch paste binder</t>
        </is>
      </c>
      <c r="G168" s="186" t="inlineStr">
        <is>
          <t>Direct compression</t>
        </is>
      </c>
      <c r="H168" s="186" t="inlineStr">
        <is>
          <t>Wet or dry granulation with starch paste binder</t>
        </is>
      </c>
      <c r="I168" s="186" t="inlineStr">
        <is>
          <t>Direct compression or dry granulation with starch binder คำนวณจาก UV absorption</t>
        </is>
      </c>
      <c r="J168" s="185" t="inlineStr">
        <is>
          <t>3</t>
        </is>
      </c>
      <c r="K168" s="186" t="inlineStr">
        <is>
          <t>✅ คำตอบที่ถูกต้อง: ข้อ ค. Direct compression
🎯 ทำไมข้อนี้ถึงถูก: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L168" s="186" t="n"/>
      <c r="M168" s="186" t="inlineStr">
        <is>
          <t>Solid Dosage Forms</t>
        </is>
      </c>
      <c r="N168" s="186" t="inlineStr">
        <is>
          <t>Tablet Manufacturing</t>
        </is>
      </c>
      <c r="O168" s="185" t="inlineStr">
        <is>
          <t>Product</t>
        </is>
      </c>
      <c r="P168" s="186" t="inlineStr">
        <is>
          <t>[SOURCE: Pharma Plus เล่มม่วง 2 - ข้อสอบย้อนหลัง PLE-CC1 ปี 2564 วันที่ 1 ข้อ 90]</t>
        </is>
      </c>
      <c r="Q168" s="185" t="inlineStr">
        <is>
          <t>ข้อสอบจริง</t>
        </is>
      </c>
      <c r="R168" s="185" t="inlineStr">
        <is>
          <t>2564</t>
        </is>
      </c>
      <c r="S168" s="185" t="n"/>
    </row>
    <row r="169" ht="24" customHeight="1" s="49">
      <c r="A169" s="185" t="n">
        <v>167</v>
      </c>
      <c r="B169" s="186" t="n"/>
      <c r="C169" s="186" t="inlineStr">
        <is>
          <t>ยา B มีคุณสมบัติละลายน้ำไม่ดี หากต้องการเตรียมเป็นยา capsule ควรเลือก diluent แบบใด</t>
        </is>
      </c>
      <c r="D169" s="186" t="n"/>
      <c r="E169" s="186" t="inlineStr">
        <is>
          <t>Starch</t>
        </is>
      </c>
      <c r="F169" s="186" t="inlineStr">
        <is>
          <t>Lactose</t>
        </is>
      </c>
      <c r="G169" s="186" t="inlineStr">
        <is>
          <t>Dibasic calcium phosphate</t>
        </is>
      </c>
      <c r="H169" s="186" t="inlineStr">
        <is>
          <t>Microcrystalline cellulose</t>
        </is>
      </c>
      <c r="I169" s="186" t="inlineStr">
        <is>
          <t>Calcium sulphate</t>
        </is>
      </c>
      <c r="J169" s="185" t="inlineStr">
        <is>
          <t>2</t>
        </is>
      </c>
      <c r="K169" s="186" t="inlineStr">
        <is>
          <t>✅ คำตอบที่ถูกต้อง: ข้อ ข. Lactose
🎯 ทำไมข้อนี้ถึงถูก: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L169" s="186" t="n"/>
      <c r="M169" s="186" t="inlineStr">
        <is>
          <t>Solid Dosage Forms</t>
        </is>
      </c>
      <c r="N169" s="186" t="inlineStr">
        <is>
          <t>Hard &amp; Soft Gelatin Capsules</t>
        </is>
      </c>
      <c r="O169" s="185" t="inlineStr">
        <is>
          <t>Product</t>
        </is>
      </c>
      <c r="P169" s="186" t="inlineStr">
        <is>
          <t>[SOURCE: Pharma Plus เล่มม่วง 2 - ข้อสอบย้อนหลัง PLE-CC1 ปี 2564 วันที่ 1 ข้อ 95]</t>
        </is>
      </c>
      <c r="Q169" s="185" t="inlineStr">
        <is>
          <t>ข้อสอบจริง</t>
        </is>
      </c>
      <c r="R169" s="185" t="inlineStr">
        <is>
          <t>2564</t>
        </is>
      </c>
      <c r="S169" s="185" t="n"/>
    </row>
    <row r="170" ht="24" customHeight="1" s="49">
      <c r="A170" s="185" t="n">
        <v>168</v>
      </c>
      <c r="B170" s="186" t="inlineStr">
        <is>
          <t>[จากใบ COA Cloxacillin]
Composition: Each capsule contains: White Powder
Cloxacillin Sodium equiv. to cloxacillin 500 mg, starch, colloidal silicon dioxide, Mg stearate SLS, lactose</t>
        </is>
      </c>
      <c r="C170" s="186" t="inlineStr">
        <is>
          <t>คำถาม: จากข้อ 96 สารในข้อใดเป็นสารช่วยแตกตัวตำรับ</t>
        </is>
      </c>
      <c r="D170" s="186" t="n"/>
      <c r="E170" s="186" t="inlineStr">
        <is>
          <t>Starch</t>
        </is>
      </c>
      <c r="F170" s="186" t="inlineStr">
        <is>
          <t>Lactose</t>
        </is>
      </c>
      <c r="G170" s="186" t="inlineStr">
        <is>
          <t>Mg stearate</t>
        </is>
      </c>
      <c r="H170" s="186" t="inlineStr">
        <is>
          <t>Colloidal silicon dioxide</t>
        </is>
      </c>
      <c r="I170" s="186" t="inlineStr">
        <is>
          <t>SLS</t>
        </is>
      </c>
      <c r="J170" s="185" t="inlineStr">
        <is>
          <t>1</t>
        </is>
      </c>
      <c r="K170" s="186" t="inlineStr">
        <is>
          <t>✅ คำตอบที่ถูกต้อง: ข้อ ก. Starch
🎯 ทำไมข้อนี้ถึงถูก: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L170" s="186" t="n"/>
      <c r="M170" s="186" t="inlineStr">
        <is>
          <t>Solid Dosage Forms</t>
        </is>
      </c>
      <c r="N170" s="186" t="inlineStr">
        <is>
          <t>Hard &amp; Soft Gelatin Capsules</t>
        </is>
      </c>
      <c r="O170" s="185" t="inlineStr">
        <is>
          <t>Product</t>
        </is>
      </c>
      <c r="P170" s="186" t="inlineStr">
        <is>
          <t>[SOURCE: Pharma Plus เล่มม่วง 2 - ข้อสอบย้อนหลัง PLE-CC1 ปี 2564 วันที่ 1 ข้อ 97]</t>
        </is>
      </c>
      <c r="Q170" s="185" t="inlineStr">
        <is>
          <t>ข้อสอบจริง</t>
        </is>
      </c>
      <c r="R170" s="185" t="inlineStr">
        <is>
          <t>2564</t>
        </is>
      </c>
      <c r="S170" s="185" t="n"/>
    </row>
    <row r="171" ht="24" customHeight="1" s="49">
      <c r="A171" s="185" t="n">
        <v>169</v>
      </c>
      <c r="B171" s="186" t="n"/>
      <c r="C171" s="186" t="inlineStr">
        <is>
          <t>ข้อใดคือคุณสมบัติ ของยาในการทำ sustain release</t>
        </is>
      </c>
      <c r="D171" s="186" t="n"/>
      <c r="E171" s="186" t="inlineStr">
        <is>
          <t>ปริมาณการใช้ &gt; 500 mg</t>
        </is>
      </c>
      <c r="F171" s="186" t="inlineStr">
        <is>
          <t>มี therapeutic index แคบ</t>
        </is>
      </c>
      <c r="G171" s="186" t="inlineStr">
        <is>
          <t>สามารถขับออกทางอุจจาระได้</t>
        </is>
      </c>
      <c r="H171" s="186" t="inlineStr">
        <is>
          <t>ยามีค่าครึ่งชีวิตยาว</t>
        </is>
      </c>
      <c r="I171" s="186" t="inlineStr">
        <is>
          <t>ยามีค่าการละลายต่ำ</t>
        </is>
      </c>
      <c r="J171" s="185" t="inlineStr">
        <is>
          <t>2</t>
        </is>
      </c>
      <c r="K171" s="186" t="inlineStr">
        <is>
          <t>✅ คำตอบที่ถูกต้อง: ข้อ ข. มี therapeutic index แคบ
🎯 ทำไมข้อนี้ถึงถูก: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L171" s="186" t="n"/>
      <c r="M171" s="186" t="inlineStr">
        <is>
          <t>Solid Dosage Forms</t>
        </is>
      </c>
      <c r="N171" s="186" t="inlineStr">
        <is>
          <t>Tablet Manufacturing</t>
        </is>
      </c>
      <c r="O171" s="185" t="inlineStr">
        <is>
          <t>Product</t>
        </is>
      </c>
      <c r="P171" s="186" t="inlineStr">
        <is>
          <t>[SOURCE: Pharma Plus เล่มม่วง 2 - ข้อสอบย้อนหลัง PLE-CC1 ปี 2564 วันที่ 1 ข้อ 104]</t>
        </is>
      </c>
      <c r="Q171" s="185" t="inlineStr">
        <is>
          <t>ข้อสอบจริง</t>
        </is>
      </c>
      <c r="R171" s="185" t="inlineStr">
        <is>
          <t>2564</t>
        </is>
      </c>
      <c r="S171" s="185" t="n"/>
    </row>
    <row r="172" ht="24" customHeight="1" s="49">
      <c r="A172" s="185" t="n">
        <v>170</v>
      </c>
      <c r="B172" s="186" t="n"/>
      <c r="C172" s="186" t="inlineStr">
        <is>
          <t>ข้อใดไม่ใช่เทคนิค ในการทำยาที่ดูดซึมผ่านผิวหนัง</t>
        </is>
      </c>
      <c r="D172" s="186" t="n"/>
      <c r="E172" s="186" t="inlineStr">
        <is>
          <t>Passive diffusion</t>
        </is>
      </c>
      <c r="F172" s="186" t="inlineStr">
        <is>
          <t>Microneedle</t>
        </is>
      </c>
      <c r="G172" s="186" t="inlineStr">
        <is>
          <t>Iontophoresis</t>
        </is>
      </c>
      <c r="H172" s="186" t="inlineStr">
        <is>
          <t>Permeable enhancer</t>
        </is>
      </c>
      <c r="I172" s="186" t="inlineStr">
        <is>
          <t>Gamma radiation</t>
        </is>
      </c>
      <c r="J172" s="185" t="inlineStr">
        <is>
          <t>5</t>
        </is>
      </c>
      <c r="K172" s="186" t="inlineStr">
        <is>
          <t>✅ คำตอบที่ถูกต้อง: ข้อ จ. Gamma radiation
🎯 ทำไมข้อนี้ถึงถูก: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L172" s="186" t="n"/>
      <c r="M172" s="186" t="inlineStr">
        <is>
          <t>Solid Dosage Forms</t>
        </is>
      </c>
      <c r="N172" s="186" t="inlineStr">
        <is>
          <t>Tablet Manufacturing</t>
        </is>
      </c>
      <c r="O172" s="185" t="inlineStr">
        <is>
          <t>Product</t>
        </is>
      </c>
      <c r="P172" s="186" t="inlineStr">
        <is>
          <t>[SOURCE: Pharma Plus เล่มม่วง 2 - ข้อสอบย้อนหลัง PLE-CC1 ปี 2564 วันที่ 1 ข้อ 105]</t>
        </is>
      </c>
      <c r="Q172" s="185" t="inlineStr">
        <is>
          <t>ข้อสอบจริง</t>
        </is>
      </c>
      <c r="R172" s="185" t="inlineStr">
        <is>
          <t>2564</t>
        </is>
      </c>
      <c r="S172" s="185" t="n"/>
    </row>
    <row r="173" ht="24" customHeight="1" s="49">
      <c r="A173" s="185" t="n">
        <v>171</v>
      </c>
      <c r="B173" s="186" t="n"/>
      <c r="C173" s="186" t="inlineStr">
        <is>
          <t>ข้อใดต่อไปนี้ผิด</t>
        </is>
      </c>
      <c r="D173" s="186" t="n"/>
      <c r="E173" s="186" t="inlineStr">
        <is>
          <t>เอา semisolid ไปแช่แข็ง</t>
        </is>
      </c>
      <c r="F173" s="186" t="inlineStr">
        <is>
          <t>เก็บ ยาเม็ด ที่อุณหภูมิห้อง</t>
        </is>
      </c>
      <c r="G173" s="186" t="inlineStr">
        <is>
          <t>เก็บ วัคซีน พิษสุนัขบ้า ในตู้เย็นช่อง ธรรมดา</t>
        </is>
      </c>
      <c r="H173" s="186" t="inlineStr">
        <is>
          <t>เก็บ ยาน้ำ ferrous sulfate ในภาชนะกันแสง</t>
        </is>
      </c>
      <c r="I173" s="186" t="inlineStr">
        <is>
          <t>เก็บ ยา effervescent ใน airtight container</t>
        </is>
      </c>
      <c r="J173" s="185" t="inlineStr">
        <is>
          <t>1</t>
        </is>
      </c>
      <c r="K173" s="186" t="inlineStr">
        <is>
          <t>✅ คำตอบที่ถูกต้อง: ข้อ ก. เอา semisolid ไปแช่แข็ง
🎯 ทำไมข้อนี้ถึงถูก: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L173" s="186" t="n"/>
      <c r="M173" s="186" t="inlineStr">
        <is>
          <t>Solid Dosage Forms</t>
        </is>
      </c>
      <c r="N173" s="186" t="inlineStr">
        <is>
          <t>Tablet Manufacturing</t>
        </is>
      </c>
      <c r="O173" s="185" t="inlineStr">
        <is>
          <t>Product</t>
        </is>
      </c>
      <c r="P173" s="186" t="inlineStr">
        <is>
          <t>[SOURCE: Pharma Plus เล่มม่วง 2 - ข้อสอบย้อนหลัง PLE-CC1 ปี 2564 วันที่ 1 ข้อ 107]</t>
        </is>
      </c>
      <c r="Q173" s="185" t="inlineStr">
        <is>
          <t>ข้อสอบจริง</t>
        </is>
      </c>
      <c r="R173" s="185" t="inlineStr">
        <is>
          <t>2564</t>
        </is>
      </c>
      <c r="S173" s="185" t="n"/>
    </row>
    <row r="174" ht="24" customHeight="1" s="49">
      <c r="A174" s="185" t="n">
        <v>172</v>
      </c>
      <c r="B174" s="186" t="n"/>
      <c r="C174" s="186" t="inlineStr">
        <is>
          <t>ยาเปลี่ยนสีจากปฏิกิริยา oxidation ควรเติมสารใด</t>
        </is>
      </c>
      <c r="D174" s="186" t="n"/>
      <c r="E174" s="186" t="inlineStr">
        <is>
          <t>PEG</t>
        </is>
      </c>
      <c r="F174" s="186" t="inlineStr">
        <is>
          <t>Glycerin</t>
        </is>
      </c>
      <c r="G174" s="186" t="inlineStr">
        <is>
          <t>Sodium metabisulfite</t>
        </is>
      </c>
      <c r="H174" s="186" t="inlineStr">
        <is>
          <t>Benzalkonium cl</t>
        </is>
      </c>
      <c r="I174" s="186" t="inlineStr">
        <is>
          <t>Cyclodextrin</t>
        </is>
      </c>
      <c r="J174" s="185" t="inlineStr">
        <is>
          <t>3</t>
        </is>
      </c>
      <c r="K174" s="186" t="inlineStr">
        <is>
          <t>✅ คำตอบที่ถูกต้อง: ข้อ ค. Sodium metabisulfite
🎯 ทำไมข้อนี้ถึงถูก: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L174" s="186" t="n"/>
      <c r="M174" s="186" t="inlineStr">
        <is>
          <t>Solid Dosage Forms</t>
        </is>
      </c>
      <c r="N174" s="186" t="inlineStr">
        <is>
          <t>Tablet Manufacturing</t>
        </is>
      </c>
      <c r="O174" s="185" t="inlineStr">
        <is>
          <t>Product</t>
        </is>
      </c>
      <c r="P174" s="186" t="inlineStr">
        <is>
          <t>[SOURCE: Pharma Plus เล่มม่วง 2 - ข้อสอบย้อนหลัง PLE-CC1 ปี 2564 วันที่ 1 ข้อ 108]</t>
        </is>
      </c>
      <c r="Q174" s="185" t="inlineStr">
        <is>
          <t>ข้อสอบจริง</t>
        </is>
      </c>
      <c r="R174" s="185" t="inlineStr">
        <is>
          <t>2564</t>
        </is>
      </c>
      <c r="S174" s="185" t="n"/>
    </row>
    <row r="175" ht="24" customHeight="1" s="49">
      <c r="A175" s="185" t="n">
        <v>173</v>
      </c>
      <c r="B175" s="186" t="inlineStr">
        <is>
          <t>[สารช่วยในตำรับยาเม็ด (Tablet Excipients)]
การกำหนดบทบาทหน้าที่ของสารปรุงแต่งทางเภสัชกรรมในตำรับยาเม็ด</t>
        </is>
      </c>
      <c r="C175" s="186" t="inlineStr">
        <is>
          <t>คำถาม: Sodium starch glycolate ทำหน้าที่อะไรในตำรับ</t>
        </is>
      </c>
      <c r="D175" s="186" t="n"/>
      <c r="E175" s="186" t="inlineStr">
        <is>
          <t>Diluent</t>
        </is>
      </c>
      <c r="F175" s="186" t="inlineStr">
        <is>
          <t>Glidant</t>
        </is>
      </c>
      <c r="G175" s="186" t="inlineStr">
        <is>
          <t>Disintegrating</t>
        </is>
      </c>
      <c r="H175" s="186" t="inlineStr">
        <is>
          <t>Binder</t>
        </is>
      </c>
      <c r="I175" s="186" t="inlineStr">
        <is>
          <t>Lubricant</t>
        </is>
      </c>
      <c r="J175" s="185" t="inlineStr">
        <is>
          <t>3</t>
        </is>
      </c>
      <c r="K175" s="186"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L175" s="186" t="n"/>
      <c r="M175" s="186" t="inlineStr">
        <is>
          <t>Solid Dosage Forms</t>
        </is>
      </c>
      <c r="N175" s="186" t="inlineStr">
        <is>
          <t>Tablet Manufacturing</t>
        </is>
      </c>
      <c r="O175" s="185" t="inlineStr">
        <is>
          <t>Product</t>
        </is>
      </c>
      <c r="P175" s="186" t="inlineStr">
        <is>
          <t>[SOURCE: Pharma Plus เล่มม่วง 2 - ข้อสอบย้อนหลัง PLE-CC1 ปี 2564 วันที่ 2 ข้อ 13]</t>
        </is>
      </c>
      <c r="Q175" s="185" t="inlineStr">
        <is>
          <t>ข้อสอบจริง</t>
        </is>
      </c>
      <c r="R175" s="185" t="inlineStr">
        <is>
          <t>2564</t>
        </is>
      </c>
      <c r="S175" s="185" t="n"/>
    </row>
    <row r="176" ht="24" customHeight="1" s="49">
      <c r="A176" s="185" t="n">
        <v>174</v>
      </c>
      <c r="B176" s="186"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t>
        </is>
      </c>
      <c r="C176" s="186" t="inlineStr">
        <is>
          <t>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D176" s="186" t="n"/>
      <c r="E176" s="186" t="inlineStr">
        <is>
          <t>Cosolvent</t>
        </is>
      </c>
      <c r="F176" s="186" t="inlineStr">
        <is>
          <t>Opacify</t>
        </is>
      </c>
      <c r="G176" s="186" t="inlineStr">
        <is>
          <t>Plasticizer</t>
        </is>
      </c>
      <c r="H176" s="186" t="inlineStr">
        <is>
          <t>Emulsifier</t>
        </is>
      </c>
      <c r="I176" s="186" t="inlineStr">
        <is>
          <t>Film coat resin</t>
        </is>
      </c>
      <c r="J176" s="185" t="inlineStr">
        <is>
          <t>3</t>
        </is>
      </c>
      <c r="K176" s="186"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L176" s="186" t="n"/>
      <c r="M176" s="186" t="inlineStr">
        <is>
          <t>Solid Dosage Forms</t>
        </is>
      </c>
      <c r="N176" s="186" t="inlineStr">
        <is>
          <t>Tablet Coating</t>
        </is>
      </c>
      <c r="O176" s="185" t="inlineStr">
        <is>
          <t>Product</t>
        </is>
      </c>
      <c r="P176" s="186" t="inlineStr">
        <is>
          <t>[SOURCE: Pharma Plus เล่มม่วง 2 - ข้อสอบย้อนหลัง PLE-CC1 ปี 2564 วันที่ 2 ข้อ 32]</t>
        </is>
      </c>
      <c r="Q176" s="185" t="inlineStr">
        <is>
          <t>ข้อสอบจริง</t>
        </is>
      </c>
      <c r="R176" s="185" t="inlineStr">
        <is>
          <t>2564</t>
        </is>
      </c>
      <c r="S176" s="185" t="n"/>
    </row>
    <row r="177" ht="24" customHeight="1" s="49">
      <c r="A177" s="185" t="n">
        <v>175</v>
      </c>
      <c r="B177" s="186" t="n"/>
      <c r="C177" s="186" t="inlineStr">
        <is>
          <t>ควรใช้ polymer ใดเคลือบ pellet ในรูปแบบ enteric coated</t>
        </is>
      </c>
      <c r="D177" s="186" t="n"/>
      <c r="E177" s="186" t="inlineStr">
        <is>
          <t>Shellac</t>
        </is>
      </c>
      <c r="F177" s="186" t="inlineStr">
        <is>
          <t>Hypromellose</t>
        </is>
      </c>
      <c r="G177" s="186" t="inlineStr">
        <is>
          <t>Polyvinyl alcohol</t>
        </is>
      </c>
      <c r="H177" s="186" t="inlineStr">
        <is>
          <t>Carboxy methyl cellulose</t>
        </is>
      </c>
      <c r="I177" s="186" t="inlineStr">
        <is>
          <t>Polyvinyl acetate phthalate</t>
        </is>
      </c>
      <c r="J177" s="185" t="inlineStr">
        <is>
          <t>5</t>
        </is>
      </c>
      <c r="K177" s="186"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L177" s="186" t="inlineStr">
        <is>
          <t>Modified-Release Dosage Forms</t>
        </is>
      </c>
      <c r="M177" s="186" t="inlineStr">
        <is>
          <t>Solid Dosage Forms</t>
        </is>
      </c>
      <c r="N177" s="186" t="inlineStr">
        <is>
          <t>Tablet Coating</t>
        </is>
      </c>
      <c r="O177" s="185" t="inlineStr">
        <is>
          <t>Product</t>
        </is>
      </c>
      <c r="P177" s="186" t="inlineStr">
        <is>
          <t>ข้อสอบเก่า</t>
        </is>
      </c>
      <c r="Q177" s="185" t="inlineStr">
        <is>
          <t>ข้อสอบจริง</t>
        </is>
      </c>
      <c r="R177" s="185" t="inlineStr">
        <is>
          <t>2565</t>
        </is>
      </c>
      <c r="S177" s="185" t="n"/>
    </row>
    <row r="178" ht="24" customHeight="1" s="49">
      <c r="A178" s="185" t="n">
        <v>176</v>
      </c>
      <c r="B178" s="186" t="n"/>
      <c r="C178" s="186" t="inlineStr">
        <is>
          <t>สารใดใช้สำหรับการเตรียม matrix sustained release tablets</t>
        </is>
      </c>
      <c r="D178" s="186" t="n"/>
      <c r="E178" s="186" t="inlineStr">
        <is>
          <t>PEG 400</t>
        </is>
      </c>
      <c r="F178" s="186" t="inlineStr">
        <is>
          <t>Lactose</t>
        </is>
      </c>
      <c r="G178" s="186" t="inlineStr">
        <is>
          <t>Sucralose</t>
        </is>
      </c>
      <c r="H178" s="186" t="inlineStr">
        <is>
          <t>Polysorbate</t>
        </is>
      </c>
      <c r="I178" s="186" t="inlineStr">
        <is>
          <t>Hypromellose</t>
        </is>
      </c>
      <c r="J178" s="185" t="inlineStr">
        <is>
          <t>5</t>
        </is>
      </c>
      <c r="K178" s="186"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L178" s="186" t="inlineStr">
        <is>
          <t>Modified-Release Dosage Forms</t>
        </is>
      </c>
      <c r="M178" s="186" t="inlineStr">
        <is>
          <t>Solid Dosage Forms</t>
        </is>
      </c>
      <c r="N178" s="186" t="inlineStr">
        <is>
          <t>Tablet Manufacturing</t>
        </is>
      </c>
      <c r="O178" s="185" t="inlineStr">
        <is>
          <t>Product</t>
        </is>
      </c>
      <c r="P178" s="186" t="inlineStr">
        <is>
          <t>ข้อสอบเก่า</t>
        </is>
      </c>
      <c r="Q178" s="185" t="inlineStr">
        <is>
          <t>ข้อสอบจริง</t>
        </is>
      </c>
      <c r="R178" s="185" t="inlineStr">
        <is>
          <t>2565</t>
        </is>
      </c>
      <c r="S178" s="185" t="n"/>
    </row>
    <row r="179" ht="24" customHeight="1" s="49">
      <c r="A179" s="185" t="n">
        <v>177</v>
      </c>
      <c r="B179" s="186" t="inlineStr">
        <is>
          <t>[กรณีศึกษา]
จากภาพยาเม็ดเกิดปัญหาการกะเทาะที่ขอบ (edge damage/chipping)</t>
        </is>
      </c>
      <c r="C179" s="186" t="inlineStr">
        <is>
          <t>คำถาม: ยาเม็ดดังภาพเกิดปัญหาใด</t>
        </is>
      </c>
      <c r="D179" s="186" t="n"/>
      <c r="E179" s="186" t="inlineStr">
        <is>
          <t>Capping</t>
        </is>
      </c>
      <c r="F179" s="186" t="inlineStr">
        <is>
          <t>Chipping</t>
        </is>
      </c>
      <c r="G179" s="186" t="inlineStr">
        <is>
          <t>Twinning</t>
        </is>
      </c>
      <c r="H179" s="186" t="inlineStr">
        <is>
          <t>Bridging</t>
        </is>
      </c>
      <c r="I179" s="186" t="inlineStr">
        <is>
          <t>Cracking</t>
        </is>
      </c>
      <c r="J179" s="185" t="inlineStr">
        <is>
          <t>2</t>
        </is>
      </c>
      <c r="K179" s="186"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L179" s="186" t="inlineStr">
        <is>
          <t>Tablet Manufacturing Defects</t>
        </is>
      </c>
      <c r="M179" s="186" t="inlineStr">
        <is>
          <t>Solid Dosage Forms</t>
        </is>
      </c>
      <c r="N179" s="186" t="inlineStr">
        <is>
          <t>Tablet Defects</t>
        </is>
      </c>
      <c r="O179" s="185" t="inlineStr">
        <is>
          <t>Product</t>
        </is>
      </c>
      <c r="P179" s="186" t="inlineStr">
        <is>
          <t>ข้อสอบเก่า</t>
        </is>
      </c>
      <c r="Q179" s="185" t="inlineStr">
        <is>
          <t>ข้อสอบจริง</t>
        </is>
      </c>
      <c r="R179" s="185" t="inlineStr">
        <is>
          <t>2565</t>
        </is>
      </c>
      <c r="S179" s="185" t="n"/>
    </row>
    <row r="180" ht="24" customHeight="1" s="49">
      <c r="A180" s="185" t="n">
        <v>178</v>
      </c>
      <c r="B180" s="186" t="n"/>
      <c r="C180" s="186" t="inlineStr">
        <is>
          <t>เทคนิคหรือวิธีการใดที่มีประโยชน์น้อยที่สุดในการวิเคราะห์ dry powder inhaler</t>
        </is>
      </c>
      <c r="D180" s="186" t="n"/>
      <c r="E180" s="186" t="inlineStr">
        <is>
          <t>DEM</t>
        </is>
      </c>
      <c r="F180" s="186" t="inlineStr">
        <is>
          <t>Compressibility</t>
        </is>
      </c>
      <c r="G180" s="186" t="inlineStr">
        <is>
          <t>Vapor pressure</t>
        </is>
      </c>
      <c r="H180" s="186" t="inlineStr">
        <is>
          <t>X-ray powder diffraction</t>
        </is>
      </c>
      <c r="I180" s="186" t="inlineStr">
        <is>
          <t>Differential Scanning Calorimetry</t>
        </is>
      </c>
      <c r="J180" s="185" t="inlineStr">
        <is>
          <t>3</t>
        </is>
      </c>
      <c r="K180" s="186"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L180" s="186" t="inlineStr">
        <is>
          <t>Aerosols and Inhalation Dosage Forms</t>
        </is>
      </c>
      <c r="M180" s="186" t="inlineStr">
        <is>
          <t>Solid Dosage Forms</t>
        </is>
      </c>
      <c r="N180" s="186" t="inlineStr">
        <is>
          <t>Powders &amp; Granules</t>
        </is>
      </c>
      <c r="O180" s="185" t="inlineStr">
        <is>
          <t>Product</t>
        </is>
      </c>
      <c r="P180" s="186" t="inlineStr">
        <is>
          <t>ข้อสอบเก่า</t>
        </is>
      </c>
      <c r="Q180" s="185" t="inlineStr">
        <is>
          <t>ข้อสอบจริง</t>
        </is>
      </c>
      <c r="R180" s="185" t="inlineStr">
        <is>
          <t>2565</t>
        </is>
      </c>
      <c r="S180" s="185" t="n"/>
    </row>
    <row r="181" ht="24" customHeight="1" s="49">
      <c r="A181" s="185" t="n">
        <v>179</v>
      </c>
      <c r="B181" s="186" t="inlineStr">
        <is>
          <t>สูตรตำรับยาผงแห้งสำหรับผสมน้ำแขวนตะกอน Azithromycin (Dry powder for oral suspension):
Azithromycin (as anhydrous base) 4.86% w/w, Colloidal silicon dioxide 0.49% w/w, Sucrose 93% w/w, Xanthan gum 0.16% w/w, Hydroxypropyl cellulose 0.12% w/w, Spray dried artificial flavors 0.49% w/w, Tribasic sodium phosphate dodecahydrate 0.8% w/w</t>
        </is>
      </c>
      <c r="C181" s="186" t="inlineStr">
        <is>
          <t>จากข้อมูลสูตรตำรับข้างต้น ในระหว่างกระบวนการบรรจุผงยาลงขวด พบว่าน้ำหนักผงยาแต่ละขวดมีความแปรปรวนไม่สม่ำเสมอจากการไหลไม่ดี ควรพิจารณาปรับเพิ่มสารช่วยชนิดใดในตำรับ</t>
        </is>
      </c>
      <c r="D181" s="186" t="n"/>
      <c r="E181" s="186" t="inlineStr">
        <is>
          <t>Colloidal silicon dioxide</t>
        </is>
      </c>
      <c r="F181" s="186" t="inlineStr">
        <is>
          <t>Xanthan gum</t>
        </is>
      </c>
      <c r="G181" s="186" t="inlineStr">
        <is>
          <t>Hydroxypropyl cellulose</t>
        </is>
      </c>
      <c r="H181" s="186" t="inlineStr">
        <is>
          <t>Spray dried artificial flavors</t>
        </is>
      </c>
      <c r="I181" s="186" t="inlineStr">
        <is>
          <t>Tribasic sodium phosphate dodecahydrate</t>
        </is>
      </c>
      <c r="J181" s="185" t="inlineStr">
        <is>
          <t>1</t>
        </is>
      </c>
      <c r="K181" s="186" t="inlineStr">
        <is>
          <t>✅ คำตอบที่ถูกต้อง: ข้อ ก. Colloidal silicon dioxide
🎯 ทำไมข้อนี้ถึงถูก:
🎯 ทำไมข้อนี้ถึงถูก: ความแปรปรวนของน้ำหนักผงยาในแต่ละขวด (weight variation) ในกระบวนการบรรจุ มีสาเหตุหลักมาจากการไหลของผงยาที่ไม่สม่ำเสมอ (poor powder flowability) ดังนั้นการเติมสารเพิ่มการไหล (glidant) เช่น Colloidal silicon dioxide (Aerosil) จะช่วยลดแรงเสียดทานระหว่างอนุภาค ทำให้ผงยาไหลได้เรียบสม่ำเสมอและบรรจุได้น้ำหนักคงที่
🔍 ข้ออื่นผิดเพราะอะไร:
•
• ข
• ้
• อ
• ข
• .
• X
• a
• n
• t
• h
• a
• n
• g
• u
• m
• :
• เ
• ป
• ็
• น
• s
• u
• s
• p
• e
• n
• d
• i
• n
• g
• a
• g
• e
• n
• t
• เ
• พ
• ิ
• ่
• ม
• ค
• ว
• า
• ม
• ห
• น
• ื
• ด
• เ
• ม
• ื
• ่
• อ
• ค
• ื
• น
• ร
• ู
• ป
• ด
• ้
• ว
• ย
• น
• ้
• ำ
• ห
• า
• ก
• เ
• ต
• ิ
• ม
• เ
• พ
• ิ
• ่
• ม
• ใ
• น
• ผ
• ง
• แ
• ห
• ้
• ง
• อ
• า
• จ
• ท
• ำ
• ใ
• ห
• ้
• ผ
• ง
• ย
• า
• เ
• ห
• น
• ี
• ย
• ว
• แ
• ล
• ะ
• ล
• ด
• ก
• า
• ร
• ไ
• ห
• ล
•
• ข
• ้
• อ
• ค
• .
• H
• y
• d
• r
• o
• x
• y
• p
• r
• o
• p
• y
• l
• c
• e
• l
• l
• u
• l
• o
• s
• e
• :
• เ
• ป
• ็
• น
• โ
• พ
• ล
• ิ
• เ
• ม
• อ
• ร
• ์
• แ
• ล
• ะ
• b
• i
• n
• d
• e
• r
• ไ
• ม
• ่
• ไ
• ด
• ้
• ช
• ่
• ว
• ย
• แ
• ก
• ้
• ป
• ั
• ญ
• ห
• า
• ก
• า
• ร
• ไ
• ห
• ล
• ข
• อ
• ง
• ผ
• ง
• ย
• า
• ใ
• น
• ก
• ร
• ะ
• บ
• ว
• น
• ก
• า
• ร
• บ
• ร
• ร
• จ
• ุ
• ผ
• ง
• แ
• ห
• ้
• ง
•
• ข
• ้
• อ
• ง
• .
• S
• p
• r
• a
• y
• d
• r
• i
• e
• d
• a
• r
• t
• i
• f
• i
• c
• i
• a
• l
• f
• l
• a
• v
• o
• r
• s
• :
• เ
• ป
• ็
• น
• ส
• า
• ร
• แ
• ต
• ่
• ง
• ก
• ล
• ิ
• ่
• น
• ร
• ส
• ไ
• ม
• ่
• ม
• ี
• ผ
• ล
• ต
• ่
• อ
• ก
• า
• ร
• ป
• ร
• ั
• บ
• ป
• ร
• ุ
• ง
• f
• l
• o
• w
• p
• r
• o
• p
• e
• r
• t
• y
• ข
• อ
• ง
• ผ
• ง
• ย
• า
•
• ข
• ้
• อ
• จ
• .
• T
• r
• i
• b
• a
• s
• i
• c
• s
• o
• d
• i
• u
• m
• p
• h
• o
• s
• p
• h
• a
• t
• e
• d
• o
• d
• e
• c
• a
• h
• y
• d
• r
• a
• t
• e
• :
• ท
• ำ
• ห
• น
• ้
• า
• ท
• ี
• ่
• เ
• ป
• ็
• น
• b
• u
• f
• f
• e
• r
• i
• n
• g
• a
• g
• e
• n
• t
• ค
• ว
• บ
• ค
• ุ
• ม
• p
• H
• เ
• พ
• ื
• ่
• อ
• ค
• ว
• า
• ม
• ค
• ง
• ต
• ั
• ว
• ข
• อ
• ง
• ต
• ั
• ว
• ย
• า
• ไ
• ม
• ่
• ช
• ่
• ว
• ย
• แ
• ก
• ้
• ป
• ั
• ญ
• ห
• า
• ก
• า
• ร
• ไ
• ห
• ล
• ข
• อ
• ง
• ผ
• ง
• ย
• า</t>
        </is>
      </c>
      <c r="L181" s="186" t="n"/>
      <c r="M181" s="186" t="inlineStr">
        <is>
          <t>Solid Dosage Forms</t>
        </is>
      </c>
      <c r="N181" s="186" t="inlineStr">
        <is>
          <t>Powders &amp; Granules</t>
        </is>
      </c>
      <c r="O181" s="185" t="inlineStr">
        <is>
          <t>Product</t>
        </is>
      </c>
      <c r="P181" s="186" t="inlineStr">
        <is>
          <t>[SOURCE: Mock Pharmtutor 2024 Set 1 ข้อ 39]</t>
        </is>
      </c>
      <c r="Q181" s="185" t="inlineStr">
        <is>
          <t>ข้อสอบจำลอง</t>
        </is>
      </c>
      <c r="R181" s="185" t="inlineStr">
        <is>
          <t>Mock Pharmtutor 2024</t>
        </is>
      </c>
      <c r="S181" s="185" t="inlineStr">
        <is>
          <t>CASE_PHARMTUTOR_AZITHRO_01</t>
        </is>
      </c>
    </row>
    <row r="182" ht="24" customHeight="1" s="49">
      <c r="A182" s="185" t="n">
        <v>180</v>
      </c>
      <c r="B182" s="186" t="n"/>
      <c r="C182" s="186" t="inlineStr">
        <is>
          <t>จากสูตรตำรับ Etoricoxib 90 mg tablet ในระหว่างกระบวนผลิต พบว่าเม็ดยาติดสาก (sticking/picking) ควรเติมสารใดในตำรับเพิ่ม</t>
        </is>
      </c>
      <c r="D182" s="186" t="n"/>
      <c r="E182" s="186" t="inlineStr">
        <is>
          <t>Calcium hydrogen phosphate (anhydrous)</t>
        </is>
      </c>
      <c r="F182" s="186" t="inlineStr">
        <is>
          <t>Microcrystalline cellulose</t>
        </is>
      </c>
      <c r="G182" s="186" t="inlineStr">
        <is>
          <t>Croscarmellose sodium</t>
        </is>
      </c>
      <c r="H182" s="186" t="inlineStr">
        <is>
          <t>Hypromellose</t>
        </is>
      </c>
      <c r="I182" s="186" t="inlineStr">
        <is>
          <t>Magnesium stearate</t>
        </is>
      </c>
      <c r="J182" s="185" t="inlineStr">
        <is>
          <t>5</t>
        </is>
      </c>
      <c r="K182" s="186" t="inlineStr">
        <is>
          <t>✅ คำตอบที่ถูกต้อง: ข้อ จ. Magnesium stearate
🎯 ทำไมข้อนี้ถึงถูก:
🎯 ทำไมข้อนี้ถึงถูก: ปัญหาเม็ดยาติดสาก (Sticking หรือ Picking) เกิดจากแรงเสียดทานและการยึดเกาะระหว่างผิวหน้าแกรนูลกับหน้าสาก การแก้ไขทำได้โดยการเพิ่มสารหล่อลื่น (anti-adherent / lubricant) ในตำรับ ซึ่งสารในสูตรที่ทำหน้าที่นี้คือ Magnesium stearate
🔍 ข้ออื่นผิดเพราะอะไร:
• ข้อ ก. (Calcium hydrogen phosphate): ทำหน้าที่เป็น insoluble diluent/filler ไม่ได้ช่วยลดการติดสาก
• ข้อ ข. (Microcrystalline cellulose): ทำหน้าที่เป็น direct compression diluent และ dry binder
• ข้อ ค. (Croscarmellose sodium): ทำหน้าที่เป็น superdisintegrant ช่วยในการแตกตัวของเม็ดยา
• ข้อ ง. (Hypromellose): ทำหน้าที่เป็น film-forming polymer หรือ binder การเติมเพิ่มอาจยิ่งทำให้เกิดการเหนียวเกาะติดสากมากขึ้น</t>
        </is>
      </c>
      <c r="L182" s="186" t="n"/>
      <c r="M182" s="186" t="inlineStr">
        <is>
          <t>Solid Dosage Forms</t>
        </is>
      </c>
      <c r="N182" s="186" t="inlineStr">
        <is>
          <t>Tablet Defects</t>
        </is>
      </c>
      <c r="O182" s="185" t="inlineStr">
        <is>
          <t>Product</t>
        </is>
      </c>
      <c r="P182" s="186" t="inlineStr">
        <is>
          <t>[SOURCE: Mock Pharmtutor 2024 Set 1 ข้อ 103]</t>
        </is>
      </c>
      <c r="Q182" s="185" t="inlineStr">
        <is>
          <t>ข้อสอบจำลอง</t>
        </is>
      </c>
      <c r="R182" s="185" t="inlineStr">
        <is>
          <t>Mock Pharmtutor 2024</t>
        </is>
      </c>
      <c r="S182" s="185" t="n"/>
    </row>
    <row r="183" ht="24" customHeight="1" s="49">
      <c r="A183" s="185" t="n">
        <v>181</v>
      </c>
      <c r="B183" s="186" t="n"/>
      <c r="C183" s="186" t="inlineStr">
        <is>
          <t>เมื่อนำเม็ดยา Etoricoxib ไปทดสอบ disintegration test พบว่าไม่ผ่าน (เวลาแตกตัวนานเกินเกณฑ์) ควรเติมสารใดในตำรับเพิ่ม</t>
        </is>
      </c>
      <c r="D183" s="186" t="n"/>
      <c r="E183" s="186" t="inlineStr">
        <is>
          <t>Calcium hydrogen phosphate (anhydrous)</t>
        </is>
      </c>
      <c r="F183" s="186" t="inlineStr">
        <is>
          <t>Microcrystalline cellulose</t>
        </is>
      </c>
      <c r="G183" s="186" t="inlineStr">
        <is>
          <t>Croscarmellose sodium</t>
        </is>
      </c>
      <c r="H183" s="186" t="inlineStr">
        <is>
          <t>Hypromellose</t>
        </is>
      </c>
      <c r="I183" s="186" t="inlineStr">
        <is>
          <t>Magnesium stearate</t>
        </is>
      </c>
      <c r="J183" s="185" t="inlineStr">
        <is>
          <t>3</t>
        </is>
      </c>
      <c r="K183" s="186" t="inlineStr">
        <is>
          <t>✅ คำตอบที่ถูกต้อง: ข้อ ค. Croscarmellose sodium
🎯 ทำไมข้อนี้ถึงถูก:
🎯 ทำไมข้อนี้ถึงถูก: การที่เม็ดยาไม่ผ่าน disintegration test แสดงว่าเม็ดยาแตกตัวช้าเกินไป ต้องเพิ่มสารช่วยแตกตัว (disintegrant / superdisintegrant) เพื่อช่วยดูดซับน้ำและพองตัว ซึ่งสารในตำรับที่ทำหน้าที่นี้คือ Croscarmellose sodium
🔍 ข้ออื่นผิดเพราะอะไร:
• ข้อ ก. (Calcium hydrogen phosphate): เป็นสารเพิ่มปริมาณที่ไม่ละลายน้ำ หากเพิ่มปริมาณอาจยิ่งทำให้การแตกตัวช้าลง
• ข้อ ข. (Microcrystalline cellulose): แม้มีคุณสมบัติช่วยแตกตัวได้บ้าง แต่หน้าที่หลักคือ filler/binder ประสิทธิภาพในการเร่งการแตกตัวไม่เทียบเท่า croscarmellose sodium
• ข้อ ง. (Hypromellose): เป็น polymer เพิ่มความหนืดหรือสารเคลือบฟิล์ม หากเพิ่มจะยิ่งชะลอการแทรกซึมของน้ำและทำให้เวลาแตกตัวนานขึ้น
• ข้อ จ. (Magnesium stearate): เป็น hydrophobic lubricant หากใส่มากเกินไปจะเคลือบผิวอนุภาค ขัดขวางการเปียกน้ำ และทำให้เม็ดยาแตกตัวช้าลงอย่างมาก</t>
        </is>
      </c>
      <c r="L183" s="186" t="n"/>
      <c r="M183" s="186" t="inlineStr">
        <is>
          <t>Solid Dosage Forms</t>
        </is>
      </c>
      <c r="N183" s="186" t="inlineStr">
        <is>
          <t>Tablet Manufacturing</t>
        </is>
      </c>
      <c r="O183" s="185" t="inlineStr">
        <is>
          <t>Product</t>
        </is>
      </c>
      <c r="P183" s="186" t="inlineStr">
        <is>
          <t>[SOURCE: Mock Pharmtutor 2024 Set 1 ข้อ 104]</t>
        </is>
      </c>
      <c r="Q183" s="185" t="inlineStr">
        <is>
          <t>ข้อสอบจำลอง</t>
        </is>
      </c>
      <c r="R183" s="185" t="inlineStr">
        <is>
          <t>Mock Pharmtutor 2024</t>
        </is>
      </c>
      <c r="S183" s="185" t="n"/>
    </row>
    <row r="184" ht="24" customHeight="1" s="49">
      <c r="A184" s="185" t="n">
        <v>182</v>
      </c>
      <c r="B184" s="186" t="n"/>
      <c r="C184" s="186" t="inlineStr">
        <is>
          <t>จากสูตรตำรับ ข้อใดกล่าวถึงถูกต้องเกี่ยวกับ Etoricoxib 90 mg film-coated tablet</t>
        </is>
      </c>
      <c r="D184" s="186" t="n"/>
      <c r="E184" s="186" t="inlineStr">
        <is>
          <t>มีน้ำหนักหลังเคลือบฟิล์มขึ้น 2 เท่า</t>
        </is>
      </c>
      <c r="F184" s="186" t="inlineStr">
        <is>
          <t>รูปร่างคงเดิมหลังเคลือบ</t>
        </is>
      </c>
      <c r="G184" s="186" t="inlineStr">
        <is>
          <t>Glycerol triacetate ทำหน้าที่เป็น filming agent ในตำรับ</t>
        </is>
      </c>
      <c r="H184" s="186" t="inlineStr">
        <is>
          <t>ใช้เวลาเคลือบนาน 2-3 วัน</t>
        </is>
      </c>
      <c r="I184" s="186" t="inlineStr">
        <is>
          <t>Carnauba wax เป็นสารช่วยยืดหยุ่น (plasticizers)</t>
        </is>
      </c>
      <c r="J184" s="185" t="inlineStr">
        <is>
          <t>2</t>
        </is>
      </c>
      <c r="K184" s="186" t="inlineStr">
        <is>
          <t>✅ คำตอบที่ถูกต้อง: ข้อ ข. รูปร่างคงเดิมหลังเคลือบ
🎯 ทำไมข้อนี้ถึงถูก:
🎯 ทำไมข้อนี้ถึงถูก: การเคลือบฟิล์มบาง (film coating) โดยใช้พอลิเมอร์ hypromellose แผ่นฟิล์มจะแนบสนิทไปกับผิวเม็ดยาโดยเพิ่มน้ำหนักเพียง 2 ถึง 4% เท่านั้น ทำให้เม็ดยายังคงมีรูปร่าง รอยบาก และลวดลายเดิมคงเดิมอย่างชัดเจน แตกต่างจากการเคลือบน้ำตาล
🔍 ข้ออื่นผิดเพราะอะไร:
• ข้อ ก. (มีน้ำหนักหลังเคลือบฟิล์มขึ้น 2 เท่า): การเคลือบฟิล์มน้ำหนักเพิ่มเพียง 2-5% ส่วนการเคลือบน้ำตาล (sugar coating) น้ำหนักจะเพิ่มขึ้น 30-50% ไม่ใช่การเคลือบฟิล์ม
• ข้อ ค. (Glycerol triacetate ทำหน้าที่เป็น filming agent ในตำรับ): Glycerol triacetate (triacetin) ทำหน้าที่เป็น plasticizer เพื่อเพิ่มความยืดหยุ่นให้แผ่นฟิล์ม ส่วน hypromellose เป็น filming agent
• ข้อ ง. (ใช้เวลาเคลือบนาน 2-3 วัน): การเคลือบฟิล์มในระดับอุตสาหกรรมใช้เวลาเพียงไม่กี่ชั่วโมงใน perforated coating pan ไม่ได้ใช้เวลานาน 2-3 วัน
• ข้อ จ. (Carnauba wax เป็นสารช่วยยืดหยุ่น (plasticizers)): Carnauba wax ทำหน้าที่เป็น polishing agent เพื่อเพิ่มความเงางามของเม็ดยา ไม่ใช่ plasticizer</t>
        </is>
      </c>
      <c r="L184" s="186" t="n"/>
      <c r="M184" s="186" t="inlineStr">
        <is>
          <t>Solid Dosage Forms</t>
        </is>
      </c>
      <c r="N184" s="186" t="inlineStr">
        <is>
          <t>Tablet Coating</t>
        </is>
      </c>
      <c r="O184" s="185" t="inlineStr">
        <is>
          <t>Product</t>
        </is>
      </c>
      <c r="P184" s="186" t="inlineStr">
        <is>
          <t>[SOURCE: Mock Pharmtutor 2024 Set 1 ข้อ 105]</t>
        </is>
      </c>
      <c r="Q184" s="185" t="inlineStr">
        <is>
          <t>ข้อสอบจำลอง</t>
        </is>
      </c>
      <c r="R184" s="185" t="inlineStr">
        <is>
          <t>Mock Pharmtutor 2024</t>
        </is>
      </c>
      <c r="S184" s="185" t="n"/>
    </row>
    <row r="185" ht="24" customHeight="1" s="49">
      <c r="A185" s="185" t="n">
        <v>183</v>
      </c>
      <c r="B185" s="186" t="n"/>
      <c r="C185" s="186" t="inlineStr">
        <is>
          <t>ยา Omeprazole เป็นยาไม่ทนกรด จึงต้องออกแบบให้ยาไปแตกตัวที่ลำไส้ ยาลักษณะดังกล่าว เรียกว่าอะไร</t>
        </is>
      </c>
      <c r="D185" s="186" t="n"/>
      <c r="E185" s="186" t="inlineStr">
        <is>
          <t>Pellet</t>
        </is>
      </c>
      <c r="F185" s="186" t="inlineStr">
        <is>
          <t>Film-coated tablet</t>
        </is>
      </c>
      <c r="G185" s="186" t="inlineStr">
        <is>
          <t>Enteric-coated tablet</t>
        </is>
      </c>
      <c r="H185" s="186" t="inlineStr">
        <is>
          <t>Pill</t>
        </is>
      </c>
      <c r="I185" s="186" t="inlineStr">
        <is>
          <t>Controlled release tablet</t>
        </is>
      </c>
      <c r="J185" s="185" t="inlineStr">
        <is>
          <t>3</t>
        </is>
      </c>
      <c r="K185" s="186" t="inlineStr">
        <is>
          <t>✅ คำตอบที่ถูกต้อง: ข้อ ค. Enteric-coated tablet
🎯 ทำไมข้อนี้ถึงถูก:
🎯 ทำไมข้อนี้ถึงถูก: Omeprazole ไม่คงตัวและสลายตัวได้อย่างรวดเร็วในสภาวะกรดของกระเพาะอาหาร จึงต้องเคลือบยาด้วยโพลิเมอร์ทนกรดที่ไม่ละลายในสภาวะกรด (pH ต่ำ) แต่จะละลายได้ในสภาวะที่เป็นกลางหรือด่างอ่อนของลำไส้เล็ก (pH &gt; 5.5-6.0) เช่น Cellulose acetate phthalate (CAP) หรือ Eudragit L ซึ่งรูปแบบนี้เรียกว่า ยาเม็ดเคลือบป้องกันกรด หรือ Enteric-coated tablet
🔍 ข้ออื่นผิดเพราะอะไร:
•
• ข
• ้
• อ
• ก
• .
• :
• P
• e
• l
• l
• e
• t
• เ
• ป
• ็
• น
• ร
• ู
• ป
• แ
• บ
• บ
• เ
• ม
• ็
• ด
• ก
• ล
• ม
• ข
• น
• า
• ด
• เ
• ล
• ็
• ก
• (
• m
• u
• l
• t
• i
• p
• a
• r
• t
• i
• c
• u
• l
• a
• t
• e
• u
• n
• i
• t
• s
• )
• ซ
• ึ
• ่
• ง
• อ
• า
• จ
• ม
• ี
• ก
• า
• ร
• เ
• ค
• ล
• ื
• อ
• บ
• ห
• ร
• ื
• อ
• ไ
• ม
• ่
• เ
• ค
• ล
• ื
• อ
• บ
• ก
• ็
• ไ
• ด
• ้
• ไ
• ม
• ่
• ไ
• ด
• ้
• จ
• ำ
• เ
• พ
• า
• ะ
• ต
• ่
• อ
• ก
• า
• ร
• ต
• ้
• า
• น
• ท
• า
• น
• ก
• ร
• ด
•
• ข
• ้
• อ
• ข
• .
• :
• F
• i
• l
• m
• 
• c
• o
• a
• t
• e
• d
• t
• a
• b
• l
• e
• t
• เ
• ป
• ็
• น
• ก
• า
• ร
• เ
• ค
• ล
• ื
• อ
• บ
• ฟ
• ิ
• ล
• ์
• ม
• บ
• า
• ง
• ท
• ั
• ่
• ว
• ไ
• ป
• เ
• พ
• ื
• ่
• อ
• ค
• ว
• า
• ม
• ส
• ว
• ย
• ง
• า
• ม
• ก
• ล
• บ
• ร
• ส
• ช
• า
• ต
• ิ
• ห
• ร
• ื
• อ
• ป
• ้
• อ
• ง
• ก
• ั
• น
• ค
• ว
• า
• ม
• ช
• ื
• ้
• น
• แ
• ต
• ่
• ฟ
• ิ
• ล
• ์
• ม
• จ
• ะ
• แ
• ต
• ก
• ต
• ั
• ว
• ล
• ะ
• ล
• า
• ย
• ไ
• ด
• ้
• ท
• ั
• น
• ท
• ี
• ใ
• น
• ก
• ร
• ะ
• เ
• พ
• า
• ะ
• อ
• า
• ห
• า
• ร
•
• ข
• ้
• อ
• ง
• .
• :
• P
• i
• l
• l
• เ
• ป
• ็
• น
• ค
• ำ
• เ
• ร
• ี
• ย
• ก
• ด
• ั
• ้
• ง
• เ
• ด
• ิ
• ม
• ข
• อ
• ง
• ย
• า
• เ
• ม
• ็
• ด
• ป
• ั
• ้
• น
• ก
• ล
• ม
• โ
• บ
• ร
• า
• ณ
• ไ
• ม
• ่
• ใ
• ช
• ่
• ร
• ู
• ป
• แ
• บ
• บ
• ท
• า
• ง
• เ
• ภ
• ส
• ั
• ช
• ก
• ร
• ร
• ม
• ส
• ม
• ั
• ย
• ใ
• ห
• ม
• ่
• ท
• ี
• ่
• ต
• ้
• า
• น
• ท
• า
• น
• ก
• ร
• ด
•
• ข
• ้
• อ
• จ
• .
• :
• C
• o
• n
• t
• r
• o
• l
• l
• e
• d
• r
• e
• l
• e
• a
• s
• e
• t
• a
• b
• l
• e
• t
• เ
• ป
• ็
• น
• ค
• ำ
• ก
• ว
• ้
• า
• ง
• ท
• ี
• ่
• ห
• ม
• า
• ย
• ถ
• ึ
• ง
• ร
• ะ
• บ
• บ
• ค
• ว
• บ
• ค
• ุ
• ม
• ก
• า
• ร
• ป
• ล
• ด
• ป
• ล
• ่
• อ
• ย
• ต
• ั
• ว
• ย
• า
• ต
• า
• ม
• เ
• ว
• ล
• า
• ไ
• ม
• ่
• ไ
• ด
• ้
• เ
• จ
• า
• ะ
• จ
• ง
• ถ
• ึ
• ง
• ค
• ุ
• ณ
• ส
• ม
• บ
• ั
• ต
• ิ
• ต
• ้
• า
• น
• ท
• า
• น
• ก
• ร
• ด
• เ
• พ
• ื
• ่
• อ
• ป
• ล
• ด
• ป
• ล
• ่
• อ
• ย
• เ
• ฉ
• พ
• า
• ะ
• ท
• ี
• ่
• ล
• ำ
• ไ
• ส
• ้</t>
        </is>
      </c>
      <c r="L185" s="186" t="n"/>
      <c r="M185" s="186" t="inlineStr">
        <is>
          <t>Solid Dosage Forms</t>
        </is>
      </c>
      <c r="N185" s="186" t="inlineStr">
        <is>
          <t>Tablet Coating</t>
        </is>
      </c>
      <c r="O185" s="185" t="inlineStr">
        <is>
          <t>Product</t>
        </is>
      </c>
      <c r="P185" s="186" t="inlineStr">
        <is>
          <t>[SOURCE: Mock Pharmtutor 2024 Set 2 ข้อ 24]</t>
        </is>
      </c>
      <c r="Q185" s="185" t="inlineStr">
        <is>
          <t>ข้อสอบจำลอง</t>
        </is>
      </c>
      <c r="R185" s="185" t="inlineStr">
        <is>
          <t>Mock Pharmtutor 2024</t>
        </is>
      </c>
      <c r="S185" s="185" t="n"/>
    </row>
    <row r="186" ht="24" customHeight="1" s="49">
      <c r="A186" s="185" t="n">
        <v>184</v>
      </c>
      <c r="B186" s="186" t="n"/>
      <c r="C186" s="186" t="inlineStr">
        <is>
          <t>เภสัชกรได้จ่ายยา amoxicillin 500 mg ให้ผู้ป่วย ซึ่งมีลักษณะเป็น Hard capsule ข้อใดต่อไปนี้ไม่ใช่ส่วนประกอบของ hard capsule</t>
        </is>
      </c>
      <c r="D186" s="186" t="n"/>
      <c r="E186" s="186" t="inlineStr">
        <is>
          <t>Water</t>
        </is>
      </c>
      <c r="F186" s="186" t="inlineStr">
        <is>
          <t>Gelatin</t>
        </is>
      </c>
      <c r="G186" s="186" t="inlineStr">
        <is>
          <t>Plasticizer</t>
        </is>
      </c>
      <c r="H186" s="186" t="inlineStr">
        <is>
          <t>Coloring agent</t>
        </is>
      </c>
      <c r="I186" s="186" t="inlineStr">
        <is>
          <t>Hydroxyalkyl starch</t>
        </is>
      </c>
      <c r="J186" s="185" t="inlineStr">
        <is>
          <t>3</t>
        </is>
      </c>
      <c r="K186" s="186" t="inlineStr">
        <is>
          <t>✅ คำตอบที่ถูกต้อง: ข้อ ค. Plasticizer
🎯 ทำไมข้อนี้ถึงถูก:
🎯 ทำไมข้อนี้ถึงถูก: ปลอกแคปซูลชนิดแข็ง (Hard gelatin capsule) มีส่วนประกอบหลักคือ Gelatin, น้ำ (ประมาณ 13-16% w/w), สารแต่งสี (Coloring agents) และสารทึบแสง (Opacifying agents) โดยไม่มีการเติม Plasticizer (หรือมีน้อยมากต่ำกว่า 5%) เนื่องจากต้องการให้เปลือกแคปซูลคงรูปแข็งแรง ส่วน Plasticizer ปริมาณมาก (20-30% เช่น Glycerin, Sorbitol) เป็นส่วนประกอบจำเพาะที่ใส่ใน Soft gelatin capsule เพื่อให้เปลือกนิ่มและยืดหยุ่น
🔍 ข้ออื่นผิดเพราะอะไร:
•
• ข
• ้
• อ
• ก
• .
• :
• W
• a
• t
• e
• r
• เ
• ป
• ็
• น
• ส
• ่
• ว
• น
• ป
• ร
• ะ
• ก
• อ
• บ
• จ
• ำ
• เ
• ป
• ็
• น
• ใ
• น
• เ
• ป
• ล
• ื
• อ
• ก
• h
• a
• r
• d
• c
• a
• p
• s
• u
• l
• e
• โ
• ด
• ย
• ม
• ี
• ป
• ร
• ิ
• ม
• า
• ณ
• ค
• ว
• า
• ม
• ช
• ื
• ้
• น
• ป
• ร
• ะ
• ม
• า
• ณ
• 1
• 3
• ถ
• ึ
• ง
• 1
• 6
• %
• เ
• พ
• ื
• ่
• อ
• ร
• ั
• ก
• ษ
• า
• ค
• ว
• า
• ม
• ย
• ื
• ด
• ห
• ย
• ุ
• ่
• น
• ไ
• ม
• ่
• ใ
• ห
• ้
• เ
• ป
• ล
• ื
• อ
• ก
• เ
• ป
• ร
• า
• ะ
• แ
• ต
• ก
• ห
• ั
• ก
• ง
• ่
• า
• ย
•
• ข
• ้
• อ
• ข
• .
• :
• G
• e
• l
• a
• t
• i
• n
• เ
• ป
• ็
• น
• โ
• พ
• ล
• ิ
• เ
• ม
• อ
• ร
• ์
• โ
• ป
• ร
• ต
• ี
• น
• โ
• ค
• ร
• ง
• ส
• ร
• ้
• า
• ง
• ห
• ล
• ั
• ก
• ท
• ี
• ่
• ใ
• ช
• ้
• ข
• ึ
• ้
• น
• ร
• ู
• ป
• ป
• ล
• อ
• ก
• แ
• ค
• ป
• ซ
• ู
• ล
• แ
• ข
• ็
• ง
•
• ข
• ้
• อ
• ง
• .
• :
• C
• o
• l
• o
• r
• i
• n
• g
• a
• g
• e
• n
• t
• ใ
• ส
• ่
• ใ
• น
• เ
• ป
• ล
• ื
• อ
• ก
• แ
• ค
• ป
• ซ
• ู
• ล
• เ
• พ
• ื
• ่
• อ
• ร
• ะ
• บ
• ุ
• เ
• อ
• ก
• ล
• ั
• ก
• ษ
• ณ
• ์
• ค
• ว
• า
• ม
• ส
• ว
• ย
• ง
• า
• ม
• แ
• ล
• ะ
• ป
• ้
• อ
• ง
• ก
• ั
• น
• แ
• ส
• ง
•
• ข
• ้
• อ
• จ
• .
• :
• H
• y
• d
• r
• o
• x
• y
• a
• l
• k
• y
• l
• s
• t
• a
• r
• c
• h
• เ
• ป
• ็
• น
• m
• o
• d
• i
• f
• i
• e
• d
• s
• t
• a
• r
• c
• h
• ท
• ี
• ่
• ส
• า
• ม
• า
• ร
• ถ
• ใ
• ช
• ้
• เ
• ป
• ็
• น
• ส
• า
• ร
• ช
• ่
• ว
• ย
• ข
• ึ
• ้
• น
• ร
• ู
• ป
• ห
• ร
• ื
• อ
• ส
• า
• ร
• ท
• ด
• แ
• ท
• น
• เ
• จ
• ล
• า
• ต
• ิ
• น
• ใ
• น
• เ
• ป
• ล
• ื
• อ
• ก
• แ
• ค
• ป
• ซ
• ู
• ล
• ร
• ุ
• ่
• น
• ใ
• ห
• ม
• ่
• (
• v
• e
• g
• e
• t
• a
• b
• l
• e
• /
• n
• o
• n
• 
• g
• e
• l
• a
• t
• i
• n
• c
• a
• p
• s
• u
• l
• e
• s
• )</t>
        </is>
      </c>
      <c r="L186" s="186" t="n"/>
      <c r="M186" s="186" t="inlineStr">
        <is>
          <t>Solid Dosage Forms</t>
        </is>
      </c>
      <c r="N186" s="186" t="inlineStr">
        <is>
          <t>Hard &amp; Soft Gelatin Capsules</t>
        </is>
      </c>
      <c r="O186" s="185" t="inlineStr">
        <is>
          <t>Product</t>
        </is>
      </c>
      <c r="P186" s="186" t="inlineStr">
        <is>
          <t>[SOURCE: Mock Pharmtutor 2024 Set 2 ข้อ 38]</t>
        </is>
      </c>
      <c r="Q186" s="185" t="inlineStr">
        <is>
          <t>ข้อสอบจำลอง</t>
        </is>
      </c>
      <c r="R186" s="185" t="inlineStr">
        <is>
          <t>Mock Pharmtutor 2024</t>
        </is>
      </c>
      <c r="S186" s="185" t="n"/>
    </row>
    <row r="187" ht="24" customHeight="1" s="49">
      <c r="A187" s="185" t="n">
        <v>185</v>
      </c>
      <c r="B187" s="186" t="n"/>
      <c r="C187" s="186" t="inlineStr">
        <is>
          <t>ข้อใดใช้เป็น Plasticizer สำหรับทำ Capsule ไม่ได้</t>
        </is>
      </c>
      <c r="D187" s="186" t="n"/>
      <c r="E187" s="186" t="inlineStr">
        <is>
          <t>Mannitol</t>
        </is>
      </c>
      <c r="F187" s="186" t="inlineStr">
        <is>
          <t>Glycerin</t>
        </is>
      </c>
      <c r="G187" s="186" t="inlineStr">
        <is>
          <t>Sorbitol</t>
        </is>
      </c>
      <c r="H187" s="186" t="inlineStr">
        <is>
          <t>Hydroxyalkyl starch</t>
        </is>
      </c>
      <c r="I187" s="186" t="inlineStr">
        <is>
          <t>Propylene glycol</t>
        </is>
      </c>
      <c r="J187" s="185" t="inlineStr">
        <is>
          <t>4</t>
        </is>
      </c>
      <c r="K187" s="186" t="inlineStr">
        <is>
          <t>✅ คำตอบที่ถูกต้อง: ข้อ ง. Hydroxyalkyl starch
🎯 ทำไมข้อนี้ถึงถูก:
🎯 ทำไมข้อนี้ถึงถูก: สารที่ทำหน้าที่เป็น Plasticizer (สารเพิ่มความยืดหยุ่น) ในกระบวนการผลิตเปลือกแคปซูลต้องเป็นสารกลุ่ม polyols ขนาดเล็กที่สามารถแทรกตัวระหว่างสายโพลิเมอร์เจลาตินเพื่อลดแรงดึงดูดระหว่างโมเลกุล เช่น Glycerin, Sorbitol, Propylene glycol หรือ Mannitol ส่วน Hydroxyalkyl starch เป็นคาร์โบไฮเดรตสายยาว (polysaccharide polymer) ที่ทำหน้าที่เป็น film-forming polymer หรือ binder ไม่สามารถทำหน้าที่เป็น plasticizer ได้
🔍 ข้ออื่นผิดเพราะอะไร:
•
• ข
• ้
• อ
• ก
• .
• :
• M
• a
• n
• n
• i
• t
• o
• l
• เ
• ป
• ็
• น
• p
• o
• l
• y
• o
• l
• ช
• น
• ิ
• ด
• ห
• น
• ึ
• ่
• ง
• ท
• ี
• ่
• ม
• ี
• ค
• ุ
• ณ
• ส
• ม
• บ
• ั
• ต
• ิ
• เ
• ป
• ็
• น
• p
• l
• a
• s
• t
• i
• c
• i
• z
• e
• r
• ใ
• น
• ก
• า
• ร
• ผ
• ล
• ิ
• ต
• ฟ
• ิ
• ล
• ์
• ม
• แ
• ล
• ะ
• เ
• ป
• ล
• ื
• อ
• ก
• แ
• ค
• ป
• ซ
• ู
• ล
• ไ
• ด
• ้
•
• ข
• ้
• อ
• ข
• .
• :
• G
• l
• y
• c
• e
• r
• i
• n
• เ
• ป
• ็
• น
• p
• l
• a
• s
• t
• i
• c
• i
• z
• e
• r
• ม
• า
• ต
• ร
• ฐ
• า
• น
• แ
• ล
• ะ
• น
• ิ
• ย
• ม
• ใ
• ช
• ้
• ม
• า
• ก
• ท
• ี
• ่
• ส
• ุ
• ด
• ใ
• น
• ต
• ำ
• ร
• ั
• บ
• s
• o
• f
• t
• g
• e
• l
• a
• t
• i
• n
• c
• a
• p
• s
• u
• l
• e
•
• ข
• ้
• อ
• ค
• .
• :
• S
• o
• r
• b
• i
• t
• o
• l
• เ
• ป
• ็
• น
• p
• o
• l
• y
• o
• l
• p
• l
• a
• s
• t
• i
• c
• i
• z
• e
• r
• ท
• ี
• ่
• น
• ิ
• ย
• ม
• ใ
• ช
• ้
• ร
• ่
• ว
• ม
• ก
• ั
• บ
• ก
• ล
• ี
• เ
• ซ
• อ
• ร
• ี
• น
• เ
• พ
• ื
• ่
• อ
• เ
• พ
• ิ
• ่
• ม
• ค
• ว
• า
• ม
• ค
• ง
• ต
• ั
• ว
• แ
• ล
• ะ
• ป
• ้
• อ
• ง
• ก
• ั
• น
• ก
• า
• ร
• ต
• ก
• ผ
• ล
• ึ
• ก
• ข
• อ
• ง
• เ
• ป
• ล
• ื
• อ
• ก
• แ
• ค
• ป
• ซ
• ู
• ล
•
• ข
• ้
• อ
• จ
• .
• :
• P
• r
• o
• p
• y
• l
• e
• n
• e
• g
• l
• y
• c
• o
• l
• เ
• ป
• ็
• น
• ส
• า
• ร
• ก
• ล
• ุ
• ่
• ม
• g
• l
• y
• c
• o
• l
• ท
• ี
• ่
• ท
• ำ
• ห
• น
• ้
• า
• ท
• ี
• ่
• เ
• ป
• ็
• น
• p
• l
• a
• s
• t
• i
• c
• i
• z
• e
• r
• ไ
• ด
• ้
• อ
• ย
• ่
• า
• ง
• ม
• ี
• ป
• ร
• ะ
• ส
• ิ
• ท
• ธ
• ิ
• ภ
• า
• พ</t>
        </is>
      </c>
      <c r="L187" s="186" t="n"/>
      <c r="M187" s="186" t="inlineStr">
        <is>
          <t>Solid Dosage Forms</t>
        </is>
      </c>
      <c r="N187" s="186" t="inlineStr">
        <is>
          <t>Hard &amp; Soft Gelatin Capsules</t>
        </is>
      </c>
      <c r="O187" s="185" t="inlineStr">
        <is>
          <t>Product</t>
        </is>
      </c>
      <c r="P187" s="186" t="inlineStr">
        <is>
          <t>[SOURCE: Mock Pharmtutor 2024 Set 2 ข้อ 39]</t>
        </is>
      </c>
      <c r="Q187" s="185" t="inlineStr">
        <is>
          <t>ข้อสอบจำลอง</t>
        </is>
      </c>
      <c r="R187" s="185" t="inlineStr">
        <is>
          <t>Mock Pharmtutor 2024</t>
        </is>
      </c>
      <c r="S187" s="185" t="n"/>
    </row>
    <row r="188" ht="24" customHeight="1" s="49">
      <c r="A188" s="185" t="n">
        <v>186</v>
      </c>
      <c r="B188" s="186" t="n"/>
      <c r="C188" s="186" t="inlineStr">
        <is>
          <t>ระหว่างกระบวนการผลิตยาเม็ดต้านไวรัส (ประกอบด้วย Copovidone, Sorbitan laurate, Colloidal anhydrous silica และ Sodium stearyl fumarate) พบว่าน้ำหนักยาเม็ดไม่สม่ำเสมอ ควรปรับปรุงโดยการเพิ่มสารใดในตำรับ</t>
        </is>
      </c>
      <c r="D188" s="186" t="n"/>
      <c r="E188" s="186" t="inlineStr">
        <is>
          <t>Copovidone</t>
        </is>
      </c>
      <c r="F188" s="186" t="inlineStr">
        <is>
          <t>Sorbitan laurate</t>
        </is>
      </c>
      <c r="G188" s="186" t="inlineStr">
        <is>
          <t>Colloidal anhydrous silica</t>
        </is>
      </c>
      <c r="H188" s="186" t="inlineStr">
        <is>
          <t>Sodium stearyl fumarate</t>
        </is>
      </c>
      <c r="I188" s="186" t="inlineStr">
        <is>
          <t>ไม่มีข้อถูก</t>
        </is>
      </c>
      <c r="J188" s="185" t="inlineStr">
        <is>
          <t>3</t>
        </is>
      </c>
      <c r="K188" s="186" t="inlineStr">
        <is>
          <t>✅ คำตอบที่ถูกต้อง: ข้อ ค. Colloidal anhydrous silica
🎯 ทำไมข้อนี้ถึงถูก:
🎯 ทำไมข้อนี้ถึงถูก: ปัญหาน้ำหนักเม็ดยาไม่สม่ำเสมอ (Weight variation) มีสาเหตุหลักมาจากการไหลของแกรนูลหรือผงยาลงสู่เบ้าตอกไม่ดี การเพิ่ม Colloidal anhydrous silica ซึ่งทำหน้าที่เป็น Glidant จะช่วยลดแรงเสียดทานระหว่างอนุภาคและปรับปรุงการไหลของผงยาให้สม่ำเสมอ
🔍 ข้ออื่นผิดเพราะอะไร:
• ข้อ ก.: Copovidone เป็นสารยึดเกาะ (Binder) ช่วยเพิ่มความแข็งแรงของเม็ด ไม่ได้แก้ปัญหาการไหลของผงยา
• ข้อ ข.: Sorbitan laurate เป็นสารลดแรงตึงผิวและสารช่วยเปียก (Surfactant/Wetting agent)
• ข้อ ง.: Sodium stearyl fumarate เป็นสารหล่อลื่น (Lubricant) หากใส่มากเกินไปอาจทำให้เม็ดยาแตกตัวช้าลงและไม่ช่วยแก้ปัญหาการไหล
• ข้อ จ.: ไม่ถูกต้อง เนื่องจากข้อ ค. เป็นการแก้ไขปัญหาที่ตรงกับกลไกทางเภสัชกรรม</t>
        </is>
      </c>
      <c r="L188" s="186" t="n"/>
      <c r="M188" s="186" t="inlineStr">
        <is>
          <t>Solid Dosage Forms</t>
        </is>
      </c>
      <c r="N188" s="186" t="inlineStr">
        <is>
          <t>Tablet Defects</t>
        </is>
      </c>
      <c r="O188" s="185" t="inlineStr">
        <is>
          <t>Product</t>
        </is>
      </c>
      <c r="P188" s="186" t="inlineStr">
        <is>
          <t>[SOURCE: Mock Pharmtutor 2024 Set 2 ข้อ 99] MCQ ธ.ค. 66</t>
        </is>
      </c>
      <c r="Q188" s="185" t="inlineStr">
        <is>
          <t>ข้อสอบจำลอง</t>
        </is>
      </c>
      <c r="R188" s="185" t="inlineStr">
        <is>
          <t>Mock Pharmtutor 2024</t>
        </is>
      </c>
      <c r="S188" s="185" t="n"/>
    </row>
    <row r="189" ht="24" customHeight="1" s="49">
      <c r="A189" s="185" t="n">
        <v>187</v>
      </c>
      <c r="B189" s="186" t="n"/>
      <c r="C189" s="186" t="inlineStr">
        <is>
          <t>เครื่องมือใด เหมาะกับการทำหน้าที่เป็นเครื่องผสม เครื่องทำให้แห้ง เครื่องทำแกรนูลและเครื่องเคลือบได้ภายในเครื่องเดียว</t>
        </is>
      </c>
      <c r="D189" s="186" t="n"/>
      <c r="E189" s="186" t="inlineStr">
        <is>
          <t>High speed mixer granulator</t>
        </is>
      </c>
      <c r="F189" s="186" t="inlineStr">
        <is>
          <t>Fluidized bed mixer</t>
        </is>
      </c>
      <c r="G189" s="186" t="inlineStr">
        <is>
          <t>Double cone mixer</t>
        </is>
      </c>
      <c r="H189" s="186" t="inlineStr">
        <is>
          <t>Cube mixer</t>
        </is>
      </c>
      <c r="I189" s="186" t="inlineStr">
        <is>
          <t>Y cone mixer</t>
        </is>
      </c>
      <c r="J189" s="185" t="inlineStr">
        <is>
          <t>2</t>
        </is>
      </c>
      <c r="K189" s="186" t="inlineStr">
        <is>
          <t>✅ คำตอบที่ถูกต้อง: ข้อ ข. Fluidized bed mixer
🎯 ทำไมข้อนี้ถึงถูก:
🎯 ทำไมข้อนี้ถึงถูก: Fluidized bed processor (FBP หรือ Fluidized bed mixer) เป็นเครื่องจักรอเนกประสงค์ที่เป่าลมร้อนให้อนุภาคลอยตัว จึงสามารถทำหน้าที่ผสมผงยา พ่นสารยึดเกาะทำแกรนูล อบแห้ง และพ่นเคลือบผิวอนุภาค (Coating) ได้ครบถ้วนในเครื่องเดียว
🔍 ข้ออื่นผิดเพราะอะไร:
• ข้อ ก.: High speed mixer granulator (RMG) ทำหน้าที่ผสมผงยาและตัดทำแกรนูลเปียกเท่านั้น ไม่สามารถทำให้อนุภาคแห้งหรือเคลือบได้ในเครื่องเดียว
• ข้อ ค.: Double cone mixer เป็น tumbling mixer สำหรับการผสมผงยาแห้งเท่านั้น
• ข้อ ง.: Cube mixer ใช้สำหรับผสมผงยาแห้งเท่านั้น
• ข้อ จ.: Y cone mixer (V-blender) ใช้สำหรับการผสมผงยาแห้งแบบหมุนคลุกเคล้าเท่านั้น</t>
        </is>
      </c>
      <c r="L189" s="186" t="n"/>
      <c r="M189" s="186" t="inlineStr">
        <is>
          <t>Solid Dosage Forms</t>
        </is>
      </c>
      <c r="N189" s="186" t="inlineStr">
        <is>
          <t>Tablet Manufacturing</t>
        </is>
      </c>
      <c r="O189" s="185" t="inlineStr">
        <is>
          <t>Product</t>
        </is>
      </c>
      <c r="P189" s="186" t="inlineStr">
        <is>
          <t>[SOURCE: Mock Pharmtutor 2024 Set 2 ข้อ 115] MCQ ธ.ค. 66</t>
        </is>
      </c>
      <c r="Q189" s="185" t="inlineStr">
        <is>
          <t>ข้อสอบจำลอง</t>
        </is>
      </c>
      <c r="R189" s="185" t="inlineStr">
        <is>
          <t>Mock Pharmtutor 2024</t>
        </is>
      </c>
      <c r="S189" s="185" t="n"/>
    </row>
    <row r="190" ht="24" customHeight="1" s="49">
      <c r="A190" s="185" t="n">
        <v>188</v>
      </c>
      <c r="B190" s="186" t="n"/>
      <c r="C190" s="186" t="inlineStr">
        <is>
          <t>ตำรับยาเตรียมรูปแบบ Hard gelatin capsule ไม่จำเป็นต้องทำการทดสอบควบคุมคุณภาพข้อใดตามข้อกำหนดเภสัชตำรับ USP</t>
        </is>
      </c>
      <c r="D190" s="186" t="n"/>
      <c r="E190" s="186" t="inlineStr">
        <is>
          <t>Dissolution test</t>
        </is>
      </c>
      <c r="F190" s="186" t="inlineStr">
        <is>
          <t>Friability test</t>
        </is>
      </c>
      <c r="G190" s="186" t="inlineStr">
        <is>
          <t>Microbial enumeration test</t>
        </is>
      </c>
      <c r="H190" s="186" t="inlineStr">
        <is>
          <t>Uniformity of dosage units</t>
        </is>
      </c>
      <c r="I190" s="186" t="inlineStr">
        <is>
          <t>Disintegration test</t>
        </is>
      </c>
      <c r="J190" s="185" t="inlineStr">
        <is>
          <t>2</t>
        </is>
      </c>
      <c r="K190" s="186" t="inlineStr">
        <is>
          <t>✅ คำตอบที่ถูกต้อง: ข้อ ข. Friability test
🎯 ทำไมข้อนี้ถึงถูก:
🎯 ทำไมข้อนี้ถึงถูก: Friability test (USP &lt;1216&gt;) เป็นการทดสอบความกร่อนที่กำหนดเฉพาะสำหรับยาเม็ดไม่เคลือบ (uncoated tablets) ไม่มีการบังคับทดสอบในยาแคปซูลเนื่องจากเปลือกเจลาตินมีความยืดหยุ่นและไม่สึกกร่อนเป็นผง
🔍 ข้ออื่นผิดเพราะอะไร:
• ข้อ ก.: Dissolution test เป็นข้อกำหนดสำคัญตาม USP &lt;711&gt; สำหรับประเมินการละลายของตัวยาสำคัญออกจากแคปซูล
• ข้อ ค.: Microbial enumeration test (USP &lt;61&gt;) ต้องทำการทดสอบเพื่อควบคุมจำนวนเชื้อจุลชีพปนเปื้อนในผลิตภัณฑ์ที่ไม่ปราศจากเชื้อ
• ข้อ ง.: Uniformity of dosage units (USP &lt;905&gt;) ต้องทดสอบความสม่ำเสมอของขนาดยาในทุกแคปซูล
• ข้อ จ.: Disintegration test (USP &lt;701&gt;) ต้องทำการทดสอบเพื่อให้มั่นใจว่าเปลือกแคปซูลแตกตัวออกภายในระยะเวลาที่กำหนด</t>
        </is>
      </c>
      <c r="L190" s="186" t="n"/>
      <c r="M190" s="186" t="inlineStr">
        <is>
          <t>Solid Dosage Forms</t>
        </is>
      </c>
      <c r="N190" s="186" t="inlineStr">
        <is>
          <t>Hard &amp; Soft Gelatin Capsules</t>
        </is>
      </c>
      <c r="O190" s="185" t="inlineStr">
        <is>
          <t>Product</t>
        </is>
      </c>
      <c r="P190" s="186" t="inlineStr">
        <is>
          <t>[SOURCE: ข้อสอบจริง PLE CC1 (Product) ปี 2567 ข้อ 14]</t>
        </is>
      </c>
      <c r="Q190" s="185" t="inlineStr">
        <is>
          <t>ข้อสอบจริง</t>
        </is>
      </c>
      <c r="R190" s="185" t="inlineStr">
        <is>
          <t>2567</t>
        </is>
      </c>
      <c r="S190" s="185" t="n"/>
    </row>
    <row r="191" ht="24" customHeight="1" s="49">
      <c r="A191" s="185" t="n">
        <v>189</v>
      </c>
      <c r="B191" s="186" t="n"/>
      <c r="C191" s="186" t="inlineStr">
        <is>
          <t>ยาเม็ดรูปแบบ uncoated tablet มีปริมาณตัวยาสำคัญ 10 mg ต่อน้ำหนักเม็ดยาเฉลี่ย 200 mg การทดสอบความสม่ำเสมอของหน่วยยาข้อใดที่ไม่อนุญาตให้ใช้ตามเกณฑ์เภสัชตำรับ USP &lt;905&gt;</t>
        </is>
      </c>
      <c r="D191" s="186" t="n"/>
      <c r="E191" s="186" t="inlineStr">
        <is>
          <t>Weight Variation (WV)</t>
        </is>
      </c>
      <c r="F191" s="186" t="inlineStr">
        <is>
          <t>Content Uniformity (CU)</t>
        </is>
      </c>
      <c r="G191" s="186" t="inlineStr">
        <is>
          <t>Dissolution test</t>
        </is>
      </c>
      <c r="H191" s="186" t="inlineStr">
        <is>
          <t>Assay</t>
        </is>
      </c>
      <c r="I191" s="186" t="inlineStr">
        <is>
          <t>Friability test</t>
        </is>
      </c>
      <c r="J191" s="185" t="inlineStr">
        <is>
          <t>1</t>
        </is>
      </c>
      <c r="K191" s="186" t="inlineStr">
        <is>
          <t>✅ คำตอบที่ถูกต้อง: ข้อ ก. Weight Variation (WV)
🎯 ทำไมข้อนี้ถึงถูก:
🎯 ทำไมข้อนี้ถึงถูก: ตาม USP &lt;905&gt; Uniformity of Dosage Units หากตัวยาสำคัญน้อยกว่า 25 mg หรือคิดเป็นสัดส่วนน้อยกว่า 25% ของน้ำหนักเม็ดยา (ข้อนี้มีตัวยา 10 mg คิดเป็น 5%) จะไม่อนุญาตให้ใช้ Weight Variation ต้องทดสอบด้วย Content Uniformity เท่านั้น
🔍 ข้ออื่นผิดเพราะอะไร:
• ข้อ ข.: Content Uniformity (CU) เป็นการทดสอบภาคบังคับที่ต้องทำสำหรับยาเม็ดที่มีปริมาณตัวยาน้อยกว่าเกณฑ์ดังกล่าว
• ข้อ ค.: Dissolution test เป็นการทดสอบอัตราการละลายของตัวยาสำคัญที่ต้องทำตามมาตรฐานทั่วไป
• ข้อ ง.: Assay เป็นการหาปริมาณตัวยาสำคัญรวมของรุ่นผลิต ซึ่งเป็นข้อกำหนดมาตรฐาน
• ข้อ จ.: Friability test เป็นการทดสอบความกร่อนของยาเม็ดไม่เคลือบที่จำเป็นต้องทำ</t>
        </is>
      </c>
      <c r="L191" s="186" t="n"/>
      <c r="M191" s="186" t="inlineStr">
        <is>
          <t>Solid Dosage Forms</t>
        </is>
      </c>
      <c r="N191" s="186" t="inlineStr">
        <is>
          <t>Tablet Manufacturing</t>
        </is>
      </c>
      <c r="O191" s="185" t="inlineStr">
        <is>
          <t>Product</t>
        </is>
      </c>
      <c r="P191" s="186" t="inlineStr">
        <is>
          <t>[SOURCE: ข้อสอบจริง PLE CC1 (Product) ปี 2567 ข้อ 17]</t>
        </is>
      </c>
      <c r="Q191" s="185" t="inlineStr">
        <is>
          <t>ข้อสอบจริง</t>
        </is>
      </c>
      <c r="R191" s="185" t="inlineStr">
        <is>
          <t>2567</t>
        </is>
      </c>
      <c r="S191" s="185" t="n"/>
    </row>
    <row r="192" ht="24" customHeight="1" s="49">
      <c r="A192" s="185" t="n">
        <v>190</v>
      </c>
      <c r="B192" s="186" t="n"/>
      <c r="C192" s="186" t="inlineStr">
        <is>
          <t>หากต้องการผลิตยาเม็ดที่ปลดปล่อยตัวยาสำคัญทันทีในกระเพาะอาหารและลำไส้เล็ก (Immediate-release tablets) ควรเลือกใช้พอลิเมอร์ชนิดใดเป็นสารเคลือบฟิล์ม (Film-coating agent)</t>
        </is>
      </c>
      <c r="D192" s="186" t="n"/>
      <c r="E192" s="186" t="inlineStr">
        <is>
          <t>Cellulose acetate</t>
        </is>
      </c>
      <c r="F192" s="186" t="inlineStr">
        <is>
          <t>Cellulose acetate phthalate (CAP)</t>
        </is>
      </c>
      <c r="G192" s="186" t="inlineStr">
        <is>
          <t>Shellac</t>
        </is>
      </c>
      <c r="H192" s="186" t="inlineStr">
        <is>
          <t>Ethyl cellulose</t>
        </is>
      </c>
      <c r="I192" s="186" t="inlineStr">
        <is>
          <t>Polyvinyl alcohol (PVA)</t>
        </is>
      </c>
      <c r="J192" s="185" t="inlineStr">
        <is>
          <t>5</t>
        </is>
      </c>
      <c r="K192" s="186" t="inlineStr">
        <is>
          <t>✅ คำตอบที่ถูกต้อง: ข้อ จ. Polyvinyl alcohol (PVA)
🎯 ทำไมข้อนี้ถึงถูก:
🎯 ทำไมข้อนี้ถึงถูก: Polyvinyl alcohol (PVA) เป็น water-soluble polymer ที่ละลายน้ำได้รวดเร็วทุกช่วง pH จึงเหมาะสำหรับทำ immediate-release film coating เพื่อป้องกันความชื้นและตกแต่งเม็ดยาโดยไม่ขัดขวางการแตกตัว
🔍 ข้ออื่นผิดเพราะอะไร:
• ข้อ ก.: Cellulose acetate เป็นพอลิเมอร์ที่ไม่ละลายน้ำ ใช้ทำ semipermeable membrane ในระบบควบคุมการปลดปล่อยยาแบบ osmotic pump
• ข้อ ข.: Cellulose acetate phthalate (CAP) เป็นพอลิเมอร์เคลือบแบบ enteric coating ที่ละลายเฉพาะในลำไส้ที่ pH มากกว่า 6 ไม่ละลายในกระเพาะอาหาร
• ข้อ ค.: Shellac เป็นสารเคลือบ enteric coating จากธรรมชาติที่ละลายในลำไส้ ไม่ละลายในกรดของกระเพาะอาหาร
• ข้อ ง.: Ethyl cellulose เป็นพอลิเมอร์ที่ไม่ละลายน้ำ ใช้เคลือบเพื่อชะลอการปลดปล่อยยา (extended-release coating)</t>
        </is>
      </c>
      <c r="L192" s="186" t="n"/>
      <c r="M192" s="186" t="inlineStr">
        <is>
          <t>Solid Dosage Forms</t>
        </is>
      </c>
      <c r="N192" s="186" t="inlineStr">
        <is>
          <t>Tablet Coating</t>
        </is>
      </c>
      <c r="O192" s="185" t="inlineStr">
        <is>
          <t>Product</t>
        </is>
      </c>
      <c r="P192" s="186" t="inlineStr">
        <is>
          <t>[SOURCE: ข้อสอบจริง PLE CC1 (Product) ปี 2567 ข้อ 28]</t>
        </is>
      </c>
      <c r="Q192" s="185" t="inlineStr">
        <is>
          <t>ข้อสอบจริง</t>
        </is>
      </c>
      <c r="R192" s="185" t="inlineStr">
        <is>
          <t>2567</t>
        </is>
      </c>
      <c r="S192" s="185" t="n"/>
    </row>
    <row r="193" ht="24" customHeight="1" s="49">
      <c r="A193" s="185" t="n">
        <v>191</v>
      </c>
      <c r="B193" s="186" t="n"/>
      <c r="C193" s="186" t="inlineStr">
        <is>
          <t>การทดสอบควบคุมคุณภาพยาเม็ดข้อใดต่อไปนี้ที่เภสัชตำรับ USP &lt;1217&gt; ระบุเพียงวิธีทดสอบและเครื่องมือ แต่ไม่ได้กำหนดเกณฑ์การยอมรับ (Acceptance criteria) เป็นตัวเลขตายตัว</t>
        </is>
      </c>
      <c r="D193" s="186" t="n"/>
      <c r="E193" s="186" t="inlineStr">
        <is>
          <t>Tablet Breaking Force (Hardness)</t>
        </is>
      </c>
      <c r="F193" s="186" t="inlineStr">
        <is>
          <t>Friability test</t>
        </is>
      </c>
      <c r="G193" s="186" t="inlineStr">
        <is>
          <t>Uniformity of dosage units</t>
        </is>
      </c>
      <c r="H193" s="186" t="inlineStr">
        <is>
          <t>Assay</t>
        </is>
      </c>
      <c r="I193" s="186" t="inlineStr">
        <is>
          <t>Dissolution test</t>
        </is>
      </c>
      <c r="J193" s="185" t="inlineStr">
        <is>
          <t>1</t>
        </is>
      </c>
      <c r="K193" s="186" t="inlineStr">
        <is>
          <t>✅ คำตอบที่ถูกต้อง: ข้อ ก. Tablet Breaking Force (Hardness)
🎯 ทำไมข้อนี้ถึงถูก:
🎯 ทำไมข้อนี้ถึงถูก: ตาม USP &lt;1217&gt; Tablet Breaking Force (Hardness) เภสัชตำรับไม่ได้ระบุเกณฑ์ผ่านเป็นตัวเลขตายตัว เนื่องจากขึ้นกับขนาด รูปทรง และสูตรตำรับของยาแต่ละชนิด โดยผู้ผลิตต้องกำหนดเกณฑ์ in-process control เอง
🔍 ข้ออื่นผิดเพราะอะไร:
• ข้อ ข.: Friability ตาม USP &lt;1216&gt; มีเกณฑ์ผ่านที่กำหนดชัดเจนคือ น้ำหนักที่หายไปต้องไม่เกินร้อยละ 1.0 (% weight loss NMT 1.0%)
• ข้อ ค.: Uniformity of Dosage Units ตาม USP &lt;905&gt; มีเกณฑ์การคำนวณ Acceptance Value (AV NMT 15.0) ระบุชัดเจน
• ข้อ ง.: Assay มีเกณฑ์ระบุชัดเจนในแต่ละ monograph (เช่น 90.0% ถึง 110.0% of labeled amount)
• ข้อ จ.: Dissolution test ตาม USP &lt;711&gt; มีเกณฑ์การยอมรับขั้นต่างๆ (S1, S2, S3) เช่น ไม่น้อยกว่าค่า Q บวก 5%</t>
        </is>
      </c>
      <c r="L193" s="186" t="n"/>
      <c r="M193" s="186" t="inlineStr">
        <is>
          <t>Solid Dosage Forms</t>
        </is>
      </c>
      <c r="N193" s="186" t="inlineStr">
        <is>
          <t>Tablet Manufacturing</t>
        </is>
      </c>
      <c r="O193" s="185" t="inlineStr">
        <is>
          <t>Product</t>
        </is>
      </c>
      <c r="P193" s="186" t="inlineStr">
        <is>
          <t>[SOURCE: ข้อสอบจริง PLE CC1 (Product) ปี 2567 ข้อ 31]</t>
        </is>
      </c>
      <c r="Q193" s="185" t="inlineStr">
        <is>
          <t>ข้อสอบจริง</t>
        </is>
      </c>
      <c r="R193" s="185" t="inlineStr">
        <is>
          <t>2567</t>
        </is>
      </c>
      <c r="S193" s="185" t="n"/>
    </row>
    <row r="194" ht="24" customHeight="1" s="49">
      <c r="A194" s="185" t="n">
        <v>192</v>
      </c>
      <c r="B194" s="186" t="n"/>
      <c r="C194" s="186" t="inlineStr">
        <is>
          <t>การทดสอบควบคุมคุณภาพทางจุลชีววิทยาสำหรับยาเม็ดทั่วไป (Uncoated tablets) ข้อใดไม่เกี่ยวข้องหรือไม่จำเป็นต้องทำตามเภสัชตำรับ</t>
        </is>
      </c>
      <c r="D194" s="186" t="n"/>
      <c r="E194" s="186" t="inlineStr">
        <is>
          <t>Container-closure integrity test</t>
        </is>
      </c>
      <c r="F194" s="186" t="inlineStr">
        <is>
          <t>Sterility test</t>
        </is>
      </c>
      <c r="G194" s="186" t="inlineStr">
        <is>
          <t>Microbial enumeration test (TAMC และ TYMC)</t>
        </is>
      </c>
      <c r="H194" s="186" t="inlineStr">
        <is>
          <t>Tests for specified microorganisms</t>
        </is>
      </c>
      <c r="I194" s="186" t="inlineStr">
        <is>
          <t>Microbial limit test</t>
        </is>
      </c>
      <c r="J194" s="185" t="inlineStr">
        <is>
          <t>2</t>
        </is>
      </c>
      <c r="K194" s="186" t="inlineStr">
        <is>
          <t>✅ คำตอบที่ถูกต้อง: ข้อ ข. Sterility test
🎯 ทำไมข้อนี้ถึงถูก:
🎯 ทำไมข้อนี้ถึงถูก: ยาเม็ดจัดเป็น Non-sterile dosage form จึงไม่ต้องผ่านการทดสอบ Sterility test (USP &lt;71&gt;) ซึ่งสงวนไว้เฉพาะผลิตภัณฑ์ยาปราศจากเชื้อ เช่น ยาฉีดและยาหยอดตา
🔍 ข้ออื่นผิดเพราะอะไร:
• ข้อ ก.: Container-closure integrity test เป็นการประเมินความสามารถของภาชนะบรรจุในการป้องกันความชื้นและสิ่งปนเปื้อนภายนอก
• ข้อ ค.: Microbial enumeration test (USP &lt;61&gt;) ต้องทำเพื่อตรวจนับจำนวนแบคทีเรีย ยีสต์ และราทั้งหมด (TAMC และ TYMC)
• ข้อ ง.: Tests for specified microorganisms (USP &lt;62&gt;) ต้องทำเพื่อยืนยันว่าไม่พบเชื้อก่อโรคควบคุม เช่น E. coli หรือ Salmonella
• ข้อ จ.: Microbial limit test เป็นชื่อเรียกรวมของการควบคุมขีดจำกัดเชื้อจุลชีพในผลิตภัณฑ์ที่ไม่ปราศจากเชื้อ</t>
        </is>
      </c>
      <c r="L194" s="186" t="n"/>
      <c r="M194" s="186" t="inlineStr">
        <is>
          <t>Solid Dosage Forms</t>
        </is>
      </c>
      <c r="N194" s="186" t="inlineStr">
        <is>
          <t>Tablet Manufacturing</t>
        </is>
      </c>
      <c r="O194" s="185" t="inlineStr">
        <is>
          <t>Product</t>
        </is>
      </c>
      <c r="P194" s="186" t="inlineStr">
        <is>
          <t>[SOURCE: ข้อสอบจริง PLE CC1 (Product) ปี 2567 ข้อ 35] [RECONSTRUCTED: ปรับแต่งและเติมเต็มตัวเลือก จ ให้ครบ 5 ตัวเลือกตามมาตรฐานเภสัชตำรับ]</t>
        </is>
      </c>
      <c r="Q194" s="185" t="inlineStr">
        <is>
          <t>ข้อสอบจริง</t>
        </is>
      </c>
      <c r="R194" s="185" t="inlineStr">
        <is>
          <t>2567</t>
        </is>
      </c>
      <c r="S194" s="185" t="n"/>
    </row>
    <row r="195" ht="24" customHeight="1" s="49">
      <c r="A195" s="185" t="n">
        <v>193</v>
      </c>
      <c r="B195" s="186" t="n"/>
      <c r="C195" s="186" t="inlineStr">
        <is>
          <t>พอลิเมอร์ในข้อใดนิยมนำมาใช้เป็นสารเคลือบฟิล์มทนกรดในกระเพาะอาหาร (Enteric film coating agent) เพื่อปลดปล่อยตัวยาในลำไส้เล็ก</t>
        </is>
      </c>
      <c r="D195" s="186" t="n"/>
      <c r="E195" s="186" t="inlineStr">
        <is>
          <t>Ethyl cellulose</t>
        </is>
      </c>
      <c r="F195" s="186" t="inlineStr">
        <is>
          <t>Hydroxypropyl methylcellulose (HPMC)</t>
        </is>
      </c>
      <c r="G195" s="186" t="inlineStr">
        <is>
          <t>Cellulose acetate phthalate (CAP)</t>
        </is>
      </c>
      <c r="H195" s="186" t="inlineStr">
        <is>
          <t>Polyethylene glycol (PEG)</t>
        </is>
      </c>
      <c r="I195" s="186" t="inlineStr">
        <is>
          <t>Methylcellulose</t>
        </is>
      </c>
      <c r="J195" s="185" t="inlineStr">
        <is>
          <t>3</t>
        </is>
      </c>
      <c r="K195" s="186" t="inlineStr">
        <is>
          <t>✅ คำตอบที่ถูกต้อง: ข้อ ค. Cellulose acetate phthalate (CAP)
🎯 ทำไมข้อนี้ถึงถูก:
🎯 ทำไมข้อนี้ถึงถูก: Cellulose acetate phthalate (CAP) เป็นพอลิเมอร์ที่มีหมู่ carboxylate แบบ phthalate ester ซึ่งไม่แตกตัวและไม่ละลายในสภาวะกรดของกระเพาะอาหาร (pH ต่ำ) แต่จะแตกตัวเกิดไอออนและละลายได้ดีในสภาวะที่มี pH มากกว่า 5.8-6.0 ในลำไส้เล็ก จึงเป็นสารเคลือบทนกรด (enteric-coating polymer) มาตรฐานตามเภสัชตำรับ
🔍 ข้ออื่นผิดเพราะอะไร:
• ข้อ ก.: Ethyl cellulose เป็นพอลิเมอร์ที่ไม่ละลายน้ำในทุกช่วง pH นิยมใช้ทำฟิล์มเคลือบเพื่อควบคุมการปลดปล่อยยาแบบ Extended-release (Sustained-release)
• ข้อ ข.: Hydroxypropyl methylcellulose (HPMC / Hypromellose) เป็นพอลิเมอร์ละลายน้ำได้ในทุกช่วง pH นิยมใช้ทำฟิล์มเคลือบยาธรรมดา (Conventional immediate-release film coating)
• ข้อ ง.: Polyethylene glycol (PEG) เป็นสารละลายน้ำได้ดี นิยมใช้เป็น Plasticizer หรือ Pore former ในสูตรเคลือบ ไม่สามารถทำหน้าที่เป็นฟิล์มทนกรดได้
• ข้อ จ.: Methylcellulose เป็นพอลิเมอร์ละลายน้ำได้ดีในน้ำเย็น นิยมใช้เป็นสารยึดเกาะ (Binder) หรือฟิล์มเคลือบละลายน้ำทั่วไป</t>
        </is>
      </c>
      <c r="L195" s="186" t="n"/>
      <c r="M195" s="186" t="inlineStr">
        <is>
          <t>Solid Dosage Forms</t>
        </is>
      </c>
      <c r="N195" s="186" t="inlineStr">
        <is>
          <t>Tablet Coating</t>
        </is>
      </c>
      <c r="O195" s="185" t="inlineStr">
        <is>
          <t>Product</t>
        </is>
      </c>
      <c r="P195" s="186" t="inlineStr">
        <is>
          <t>[SOURCE: ข้อสอบจริง PLE CC1 (Product) ปี 2566 Day 1 ข้อ 34] [RECONSTRUCTED: ปรับแต่งและเติมเต็มบริบทโจทย์เพื่อความสมบูรณ์]</t>
        </is>
      </c>
      <c r="Q195" s="185" t="inlineStr">
        <is>
          <t>ข้อสอบจริง</t>
        </is>
      </c>
      <c r="R195" s="185" t="inlineStr">
        <is>
          <t>2566</t>
        </is>
      </c>
      <c r="S195" s="185" t="n"/>
    </row>
    <row r="196" ht="24" customHeight="1" s="49">
      <c r="A196" s="185" t="n">
        <v>194</v>
      </c>
      <c r="B196" s="186" t="n"/>
      <c r="C196" s="186" t="inlineStr">
        <is>
          <t>ตามเภสัชตำรับ USP &lt;905&gt; Uniformity of Dosage Units ยาเม็ดเคลือบน้ำตาล (Sugar-coated tablets) ไม่สามารถใช้วิธีทดสอบใดในการประเมินความสม่ำเสมอของหน่วยยา</t>
        </is>
      </c>
      <c r="D196" s="186" t="n"/>
      <c r="E196" s="186" t="inlineStr">
        <is>
          <t>Dissolution test</t>
        </is>
      </c>
      <c r="F196" s="186" t="inlineStr">
        <is>
          <t>Disintegration test</t>
        </is>
      </c>
      <c r="G196" s="186" t="inlineStr">
        <is>
          <t>Weight variation test</t>
        </is>
      </c>
      <c r="H196" s="186" t="inlineStr">
        <is>
          <t>Content uniformity test</t>
        </is>
      </c>
      <c r="I196" s="186" t="inlineStr">
        <is>
          <t>Assay of active ingredient</t>
        </is>
      </c>
      <c r="J196" s="185" t="inlineStr">
        <is>
          <t>3</t>
        </is>
      </c>
      <c r="K196" s="186" t="inlineStr">
        <is>
          <t>✅ คำตอบที่ถูกต้อง: ข้อ ค. Weight variation test
🎯 ทำไมข้อนี้ถึงถูก:
🎯 ทำไมข้อนี้ถึงถูก: ตามเกณฑ์ USP &lt;905&gt; Uniformity of Dosage Units ยาเม็ดเคลือบน้ำตาล (Sugar-coated tablets) มีชั้นเคลือบน้ำตาลที่หนาและมีอัตราส่วนความแปรปรวนของน้ำหนักชั้นเคลือบสูง ทำให้น้ำหนักรวมของแต่ละเม็ดไม่สะท้อนถึงปริมาณตัวยาสำคัญภายใน จึงมีข้อกำหนดห้ามใช้วิธี Weight variation และต้องใช้วิธี Content uniformity เสมอในการประเมินความสม่ำเสมอของขนาดยา
🔍 ข้ออื่นผิดเพราะอะไร:
• ข้อ ก.: Dissolution test ยังคงเป็นการทดสอบประสิทธิภาพ (performance test) ที่จำเป็นสำหรับยาเม็ดเคลือบน้ำตาลตาม monograph
• ข้อ ข.: Disintegration test เป็นการทดสอบการแตกตัวมาตรฐานสำหรับยาเม็ดเคลือบน้ำตาล โดยทั่วไปกำหนดให้แตกตัวภายในเวลา 60 นาที
• ข้อ ง.: Content uniformity test เป็นวิธีบังคับที่ต้องใช้ในการทดสอบความสม่ำเสมอของตัวยาในยาเม็ดเคลือบน้ำตาลทุกกรณี
• ข้อ จ.: Assay of active ingredient เป็นการหาปริมาณตัวยาสำคัญรวมตามข้อกำหนดใน monograph ที่ต้องทำเสมอ</t>
        </is>
      </c>
      <c r="L196" s="186" t="n"/>
      <c r="M196" s="186" t="inlineStr">
        <is>
          <t>Solid Dosage Forms</t>
        </is>
      </c>
      <c r="N196" s="186" t="inlineStr">
        <is>
          <t>Tablet Coating</t>
        </is>
      </c>
      <c r="O196" s="185" t="inlineStr">
        <is>
          <t>Product</t>
        </is>
      </c>
      <c r="P196" s="186" t="inlineStr">
        <is>
          <t>[SOURCE: ข้อสอบจริง PLE CC1 (Product) ปี 2566 Day 1 ข้อ 46]</t>
        </is>
      </c>
      <c r="Q196" s="185" t="inlineStr">
        <is>
          <t>ข้อสอบจริง</t>
        </is>
      </c>
      <c r="R196" s="185" t="inlineStr">
        <is>
          <t>2566</t>
        </is>
      </c>
      <c r="S196" s="185" t="n"/>
    </row>
    <row r="197" ht="24" customHeight="1" s="49">
      <c r="A197" s="185" t="n">
        <v>195</v>
      </c>
      <c r="B197" s="186" t="n"/>
      <c r="C197" s="186" t="inlineStr">
        <is>
          <t>ยาเม็ดเคลือบฟิล์ม (Film-coated tablets) ที่มีปริมาณตัวยาสำคัญ 5 mg ต่อเม็ด และมีน้ำหนักเม็ดรวม 200 mg ตามเภสัชตำรับ USP &lt;905&gt; Uniformity of Dosage Units ต้องผ่านการทดสอบความสม่ำเสมอของหน่วยยาด้วยวิธีใด</t>
        </is>
      </c>
      <c r="D197" s="186" t="n"/>
      <c r="E197" s="186" t="inlineStr">
        <is>
          <t>Content uniformity test</t>
        </is>
      </c>
      <c r="F197" s="186" t="inlineStr">
        <is>
          <t>Weight variation test</t>
        </is>
      </c>
      <c r="G197" s="186" t="inlineStr">
        <is>
          <t>Friability test</t>
        </is>
      </c>
      <c r="H197" s="186" t="inlineStr">
        <is>
          <t>Hardness test</t>
        </is>
      </c>
      <c r="I197" s="186" t="inlineStr">
        <is>
          <t>Leak test</t>
        </is>
      </c>
      <c r="J197" s="185" t="inlineStr">
        <is>
          <t>1</t>
        </is>
      </c>
      <c r="K197" s="186" t="inlineStr">
        <is>
          <t>✅ คำตอบที่ถูกต้อง: ข้อ ก. Content uniformity test
🎯 ทำไมข้อนี้ถึงถูก:
🎯 ทำไมข้อนี้ถึงถูก: ตามเกณฑ์ USP &lt;905&gt; Uniformity of Dosage Units ยาเม็ดเคลือบฟิล์มจะอนุญาตให้ใช้วิธี Weight variation ได้ก็ต่อเมื่อปริมาณตัวยาสำคัญต้องมีขนาดตั้งแต่ 25 mg ขึ้นไป และคิดเป็นสัดส่วนไม่น้อยกว่า 25% ของน้ำหนักเม็ดยารวม หากตัวยาสำคัญมีขนาดน้อยกว่า 25 mg (เช่น ในโจทย์มีตัวยา 5 mg คิดเป็นเพียง 2.5% w/w) จะต้องทดสอบด้วยวิธี Content uniformity เท่านั้น
🔍 ข้ออื่นผิดเพราะอะไร:
• ข้อ ข.: Weight variation ใช้ได้เฉพาะยาเม็ดเคลือบฟิล์มที่มีปริมาณตัวยาสำคัญตั้งแต่ 25 mg ขึ้นไป และมีสัดส่วนตั้งแต่ 25% ของน้ำหนักเม็ดขึ้นไปเท่านั้น
• ข้อ ค.: Friability test เป็นการทดสอบความกร่อนของเม็ดยา มักทดสอบในยาเม็ดเปลือย (uncoated tablets) ก่อนนำไปเคลือบ
• ข้อ ง.: Hardness test เป็นการทดสอบความแข็งในระหว่างกระบวนการผลิต (In-process control) ไม่ใช่การทดสอบ Uniformity of dosage units
• ข้อ จ.: Leak test เป็นการทดสอบการรั่วซึมของบรรจุภัณฑ์ เช่น แผงบลิสเตอร์หรือหลอดบรรจุยา</t>
        </is>
      </c>
      <c r="L197" s="186" t="n"/>
      <c r="M197" s="186" t="inlineStr">
        <is>
          <t>Solid Dosage Forms</t>
        </is>
      </c>
      <c r="N197" s="186" t="inlineStr">
        <is>
          <t>Tablet Coating</t>
        </is>
      </c>
      <c r="O197" s="185" t="inlineStr">
        <is>
          <t>Product</t>
        </is>
      </c>
      <c r="P197" s="186" t="inlineStr">
        <is>
          <t>[SOURCE: ข้อสอบจริง PLE CC1 (Product) ปี 2566 Day 1 ข้อ 54] [RECONSTRUCTED: ปรับแต่งและเติมเต็มบริบทโจทย์เพื่อความสมบูรณ์]</t>
        </is>
      </c>
      <c r="Q197" s="185" t="inlineStr">
        <is>
          <t>ข้อสอบจริง</t>
        </is>
      </c>
      <c r="R197" s="185" t="inlineStr">
        <is>
          <t>2566</t>
        </is>
      </c>
      <c r="S197" s="185" t="n"/>
    </row>
    <row r="198" ht="24" customHeight="1" s="49">
      <c r="A198" s="185" t="n">
        <v>196</v>
      </c>
      <c r="B198" s="186" t="n"/>
      <c r="C198" s="186" t="inlineStr">
        <is>
          <t>ในสูตรตำรับน้ำยาเคลือบฟิล์มยาเม็ด (Film-coating solution) สารในข้อใดทำหน้าที่หลักเป็นสารก่อแผ่นฟิล์ม (Film-forming polymer)</t>
        </is>
      </c>
      <c r="D198" s="186" t="n"/>
      <c r="E198" s="186" t="inlineStr">
        <is>
          <t>Hypromellose (HPMC)</t>
        </is>
      </c>
      <c r="F198" s="186" t="inlineStr">
        <is>
          <t>Polyethylene glycol 400 (PEG 400)</t>
        </is>
      </c>
      <c r="G198" s="186" t="inlineStr">
        <is>
          <t>Titanium dioxide</t>
        </is>
      </c>
      <c r="H198" s="186" t="inlineStr">
        <is>
          <t>Talcum</t>
        </is>
      </c>
      <c r="I198" s="186" t="inlineStr">
        <is>
          <t>Polysorbate 80</t>
        </is>
      </c>
      <c r="J198" s="185" t="n">
        <v>3</v>
      </c>
      <c r="K198" s="186" t="inlineStr">
        <is>
          <t>✅ คำตอบที่ถูกต้อง: ข้อ ค. Plasticizer (สารเพิ่มความยืดหยุ่นให้แผ่นฟิล์ม)
🎯 ทำไมข้อนี้ถึงถูก:
สาร Plasticizer (เช่น Triethyl citrate, Polyethylene glycol / PEG, Dibutyl phthalate, Glycerin) มีหน้าที่แทรกตัวระหว่างสายพอลิเมอร์เพื่อลดแรงดึงดูดระหว่างโมเลกุล ทำให้สายพอลิเมอร์เคลื่อนไหวได้ดีขึ้น ส่งผลให้แผ่นฟิล์มมีความยืดหยุ่น (Flexibility) สูงขึ้น ลดความเปราะหัก (Brittleness) และลดปัญหาฟิล์มแตกหรือลอก (Film cracking and peeling)
🔍 ข้ออื่นผิดเพราะอะไร:
• ข้อ ก. Film-forming polymer: เป็นสารก่อฟิล์มหลัก เช่น HPMC, HPC, Ethylcellulose
• ข้อ ข. Anti-tacking agent: เป็นสารป้องกันการติดของเม็ดยาขณะพ่นเคลือบ เช่น Talc
• ข้อ ง. Colorant: สารให้สี เช่น Titanium dioxide, Iron oxides
• ข้อ จ. Solvent: ตัวทำละลาย เช่น น้ำ, เอทานอล</t>
        </is>
      </c>
      <c r="L198" s="186" t="n"/>
      <c r="M198" s="186" t="inlineStr">
        <is>
          <t>Solid Dosage Forms</t>
        </is>
      </c>
      <c r="N198" s="186" t="inlineStr">
        <is>
          <t>Tablet Coating</t>
        </is>
      </c>
      <c r="O198" s="185" t="inlineStr">
        <is>
          <t>Product</t>
        </is>
      </c>
      <c r="P198" s="186" t="inlineStr">
        <is>
          <t>[SOURCE: ข้อสอบจริง PLE CC1 (Product) ปี 2564 ข้อ 146]</t>
        </is>
      </c>
      <c r="Q198" s="185" t="inlineStr">
        <is>
          <t>ข้อสอบจริง</t>
        </is>
      </c>
      <c r="R198" s="185" t="inlineStr">
        <is>
          <t>2564</t>
        </is>
      </c>
      <c r="S198" s="185" t="n"/>
    </row>
    <row r="199" ht="24" customHeight="1" s="49">
      <c r="A199" s="185" t="n">
        <v>197</v>
      </c>
      <c r="B199" s="186" t="n"/>
      <c r="C199" s="186" t="inlineStr">
        <is>
          <t>หากตั้งสูตรตำรับยาเม็ดโดยใช้วิธีการแกรนูลแบบเปียก (Wet granulation) แต่ไม่ได้ใส่สารยึดเกาะ (Binder) ในสูตรตำรับ จะส่งผลให้เกิดปัญหาในกระบวนการผลิตยาเม็ดในข้อใดมากที่สุด</t>
        </is>
      </c>
      <c r="D199" s="186" t="n"/>
      <c r="E199" s="186" t="inlineStr">
        <is>
          <t>เม็ดยาไม่ประสานตัว แตกหักง่าย หรือเกิดการหลุดลอกเป็นชั้น (Capping and Lamination)</t>
        </is>
      </c>
      <c r="F199" s="186" t="inlineStr">
        <is>
          <t>เม็ดยาติดสลักเกลียวบน (Punch sticking)</t>
        </is>
      </c>
      <c r="G199" s="186" t="inlineStr">
        <is>
          <t>เม็ดยามีสีด่างไม่สม่ำเสมอทั่วทั้งเม็ด (Mottling)</t>
        </is>
      </c>
      <c r="H199" s="186" t="inlineStr">
        <is>
          <t>เม็ดยามีความแข็งสูงเกินไปและไม่แตกตัว (Prolonged disintegration time)</t>
        </is>
      </c>
      <c r="I199" s="186" t="inlineStr">
        <is>
          <t>เม็ดยามีน้ำหนักไม่สม่ำเสมอเนื่องจากความชื้นตกค้างสูง</t>
        </is>
      </c>
      <c r="J199" s="185" t="inlineStr">
        <is>
          <t>1</t>
        </is>
      </c>
      <c r="K199" s="186" t="inlineStr">
        <is>
          <t>✅ คำตอบที่ถูกต้อง: ข้อ ก. เม็ดยาไม่ประสานตัว แตกหักง่าย หรือเกิดการหลุดลอกเป็นชั้น (Capping and Lamination)
🎯 ทำไมข้อนี้ถึงถูก:
🎯 ทำไมข้อนี้ถึงถูก: สารยึดเกาะ (Binder) ทำหน้าที่สร้างพันธะยึดเหนี่ยวระหว่างอนุภาคของผงยาและสารช่วยให้รวมตัวเป็นแกรนูลที่มีความแข็งแรงพอเหมาะ หากไม่มี Binder จะทำให้แกรนูลมีความเปราะแตกง่าย เกิดเป็นฝุ่นผงละเอียด (fines) สูง ส่งผลให้เมื่อนำไปตอกอัด เม็ดยาจะไม่สามารถประสานตัวกันได้ เกิดการแตกหัก กะเทาะ หรือหลุดลอกเป็นชั้น (Capping and lamination) หรือตอกไม่ขึ้นรูป
🔍 ข้ออื่นผิดเพราะอะไร:
• ข้อ ข.: Punch sticking เกิดจากแกรนูลมีความชื้นสูงเกินไปหรือมีสารหล่อลื่น (Lubricant) ไม่เพียงพอ
• ข้อ ค.: Mottling เกิดจากการกระจายตัวของสีไม่สม่ำเสมอหรือการเคลื่อนย้ายของสี (color migration) ระหว่างการอบแห้ง
• ข้อ ง.: ความแข็งสูงเกินไปและไม่แตกตัวมักเกิดจากการใส่ Binder ปริมาณมากเกินไป หรือใช้แรงตอกอัด (compression force) สูงเกินไป
• ข้อ จ.: น้ำหนักไม่สม่ำเสมอจากความชื้นเกิดจากสภาวะการอบแห้งที่ไม่สมบูรณ์ ไม่ได้เกิดจากการขาด Binder โดยตรง</t>
        </is>
      </c>
      <c r="L199" s="186" t="n"/>
      <c r="M199" s="186" t="inlineStr">
        <is>
          <t>Solid Dosage Forms</t>
        </is>
      </c>
      <c r="N199" s="186" t="inlineStr">
        <is>
          <t>Tablet Defects</t>
        </is>
      </c>
      <c r="O199" s="185" t="inlineStr">
        <is>
          <t>Product</t>
        </is>
      </c>
      <c r="P199" s="186" t="inlineStr">
        <is>
          <t>[SOURCE: ข้อสอบจริง PLE CC1 (Product) ปี 2566 Day 2 ข้อ 78]</t>
        </is>
      </c>
      <c r="Q199" s="185" t="inlineStr">
        <is>
          <t>ข้อสอบจริง</t>
        </is>
      </c>
      <c r="R199" s="185" t="inlineStr">
        <is>
          <t>2566</t>
        </is>
      </c>
      <c r="S199" s="185" t="n"/>
    </row>
    <row r="200" ht="24" customHeight="1" s="49">
      <c r="A200" s="185" t="n">
        <v>198</v>
      </c>
      <c r="B200" s="186" t="n"/>
      <c r="C200" s="186" t="inlineStr">
        <is>
          <t>ตำรับยาอมบรรเทาอาการเจ็บคอ (Throat lozenges) ประกอบด้วย Benzyl alcohol, Amylmetacresol และยาในกลุ่มที่ลงท้ายด้วย -caine (เช่น Benzocaine) สารใดทำหน้าที่ออกฤทธิ์ระงับอาการปวดเจ็บคอโดยตรงอย่างรวดเร็ว</t>
        </is>
      </c>
      <c r="D200" s="186" t="n"/>
      <c r="E200" s="186" t="inlineStr">
        <is>
          <t>Benzyl alcohol</t>
        </is>
      </c>
      <c r="F200" s="186" t="inlineStr">
        <is>
          <t>Amylmetacresol</t>
        </is>
      </c>
      <c r="G200" s="186" t="inlineStr">
        <is>
          <t>ยาชาเฉพาะที่กลุ่มที่ลงท้ายด้วย -caine (เช่น Benzocaine)</t>
        </is>
      </c>
      <c r="H200" s="186" t="inlineStr">
        <is>
          <t>Menthol</t>
        </is>
      </c>
      <c r="I200" s="186" t="inlineStr">
        <is>
          <t>Dichlorobenzyl alcohol</t>
        </is>
      </c>
      <c r="J200" s="185" t="inlineStr">
        <is>
          <t>3</t>
        </is>
      </c>
      <c r="K200" s="186" t="inlineStr">
        <is>
          <t>✅ คำตอบที่ถูกต้อง: ข้อ ค. ยาชาเฉพาะที่กลุ่มที่ลงท้ายด้วย -caine (เช่น Benzocaine)
🎯 ทำไมข้อนี้ถึงถูก:
🎯 ทำไมข้อนี้ถึงถูก: สารที่มีชื่อลงท้ายด้วย -caine เช่น Benzocaine หรือ Lidocaine จัดเป็นยาชาเฉพาะที่ (Local anesthetics) ซึ่งออกฤทธิ์ยับยั้ง voltage-gated sodium channels บนเส้นประสาทรับความรู้สึก ทำให้ยับยั้งการส่งสัญญาณความเจ็บปวด จึงช่วยระงับและบรรเทาอาการเจ็บคอโดยตรงได้อย่างรวดเร็ว
🔍 ข้ออื่นผิดเพราะอะไร:
• ข้อ ก.: Benzyl alcohol ทำหน้าที่หลักเป็นสารกันเสียและสารระงับเชื้อ (antiseptic) และมีฤทธิ์ชาเฉพาะที่เพียงเล็กน้อย
• ข้อ ข.: Amylmetacresol เป็นสารฆ่าเชื้อและระงับเชื้อในช่องปากและลำคอ (antiseptic) เพื่อลดปริมาณเชื้อแบคทีเรีย
• ข้อ ง.: Menthol ให้ความรู้สึกเย็นซ่าและช่วยแต่งกลิ่นรส บรรเทาความระคายเคืองแต่ไม่ได้เป็นยาชาเฉพาะที่หลัก
• ข้อ จ.: Dichlorobenzyl alcohol เป็นสารระงับเชื้อแบคทีเรียและไวรัสในลำคอ (antiseptic) ไม่ใช่ยาชาเฉพาะที่</t>
        </is>
      </c>
      <c r="L200" s="186" t="n"/>
      <c r="M200" s="186" t="inlineStr">
        <is>
          <t>Solid Dosage Forms</t>
        </is>
      </c>
      <c r="N200" s="186" t="inlineStr">
        <is>
          <t>Tablet Manufacturing</t>
        </is>
      </c>
      <c r="O200" s="185" t="inlineStr">
        <is>
          <t>Product</t>
        </is>
      </c>
      <c r="P200" s="186" t="inlineStr">
        <is>
          <t>[SOURCE: ข้อสอบจริง PLE CC1 (Product) ปี 2566 Day 2 ข้อ 82]</t>
        </is>
      </c>
      <c r="Q200" s="185" t="inlineStr">
        <is>
          <t>ข้อสอบจริง</t>
        </is>
      </c>
      <c r="R200" s="185" t="inlineStr">
        <is>
          <t>2566</t>
        </is>
      </c>
      <c r="S200" s="185" t="n"/>
    </row>
    <row r="201" ht="24" customHeight="1" s="49">
      <c r="A201" s="185" t="n">
        <v>199</v>
      </c>
      <c r="B201" s="186" t="n"/>
      <c r="C201" s="186" t="inlineStr">
        <is>
          <t>ในการผลิตยาเม็ดที่ตัวยาสำคัญมีความไวต่อแสง ความชื้น และความร้อนสูงมาก ควรเลือกใช้เครื่องผสมผงยา (Powder mixer) ชนิดใดที่เหมาะสมที่สุด</t>
        </is>
      </c>
      <c r="D201" s="186" t="n"/>
      <c r="E201" s="186" t="inlineStr">
        <is>
          <t>High-shear mixer / High-shear granulator</t>
        </is>
      </c>
      <c r="F201" s="186" t="inlineStr">
        <is>
          <t>Planetary mixer</t>
        </is>
      </c>
      <c r="G201" s="186" t="inlineStr">
        <is>
          <t>Cubic mixer (Cube / Tumble blender)</t>
        </is>
      </c>
      <c r="H201" s="186" t="inlineStr">
        <is>
          <t>Fluidized bed mixer</t>
        </is>
      </c>
      <c r="I201" s="186" t="inlineStr">
        <is>
          <t>Ribbon blender</t>
        </is>
      </c>
      <c r="J201" s="185" t="inlineStr">
        <is>
          <t>3</t>
        </is>
      </c>
      <c r="K201" s="186" t="inlineStr">
        <is>
          <t>✅ คำตอบที่ถูกต้อง: ข้อ ค. Cubic mixer (Cube / Tumble blender)
🎯 ทำไมข้อนี้ถึงถูก:
🎯 ทำไมข้อนี้ถึงถูก: Cubic mixer เป็นเครื่องผสมชนิดถังหมุน (Tumble blender) ที่อาศัยการหมุนรอบแกนของถังทรงลูกบาศก์ เป็นระบบปิดทึบแสง (closed container system) ที่ป้องกันการสัมผัสแสงและความชื้นภายนอกได้อย่างสมบูรณ์ และมีแรงเฉือนต่ำมาก (low shear) จึงไม่ก่อให้เกิดความร้อนสะสมในระหว่างการผสม เหมาะอย่างยิ่งสำหรับตัวยาสำคัญที่ไวต่อแสง ความชื้น และความร้อน
🔍 ข้ออื่นผิดเพราะอะไร:
• ข้อ ก.: High-shear mixer มีใบพัดหมุนด้วยความเร็วรอบสูง เกิดแรงเฉือนสูงมากซึ่งสร้างความร้อนสะสมทำให้ตัวยาที่ไวต่อความร้อนเสื่อมสลายได้
• ข้อ ข.: Planetary mixer เป็นเครื่องผสมแบบเปิดหรือกึ่งเปิด มีการเสียดสีของใบกวนทำให้เกิดความร้อน และสัมผัสความชื้นจากอากาศได้ง่าย
• ข้อ ง.: Fluidized bed mixer มีการเป่าลมร้อนผ่านอนุภาคผงยา ทำให้ยาได้รับความร้อนและความชื้นในระหว่างการผสม
• ข้อ จ.: Ribbon blender มีใบพัดเกลียวที่สร้างแรงเฉือนและความร้อนจากการเสียดสีระหว่างใบกวนกับผนังถัง</t>
        </is>
      </c>
      <c r="L201" s="186" t="n"/>
      <c r="M201" s="186" t="inlineStr">
        <is>
          <t>Solid Dosage Forms</t>
        </is>
      </c>
      <c r="N201" s="186" t="inlineStr">
        <is>
          <t>Tablet Manufacturing</t>
        </is>
      </c>
      <c r="O201" s="185" t="inlineStr">
        <is>
          <t>Product</t>
        </is>
      </c>
      <c r="P201" s="186" t="inlineStr">
        <is>
          <t>[SOURCE: ข้อสอบจริง PLE CC1 (Product) ปี 2566 Day 2 ข้อ 99]</t>
        </is>
      </c>
      <c r="Q201" s="185" t="inlineStr">
        <is>
          <t>ข้อสอบจริง</t>
        </is>
      </c>
      <c r="R201" s="185" t="inlineStr">
        <is>
          <t>2566</t>
        </is>
      </c>
      <c r="S201" s="185" t="n"/>
    </row>
    <row r="202" ht="24" customHeight="1" s="49">
      <c r="A202" s="185" t="n">
        <v>200</v>
      </c>
      <c r="B202" s="186" t="n"/>
      <c r="C202" s="186" t="inlineStr">
        <is>
          <t>การควบคุมคุณภาพของยาเม็ดอมใต้ลิ้น Isosorbide dinitrate (ISDN) Sublingual tablet ตามมาตรฐานเภสัชตำรับ ไม่จำเป็นต้องทำการทดสอบในหัวข้อใด</t>
        </is>
      </c>
      <c r="D202" s="186" t="n"/>
      <c r="E202" s="186" t="inlineStr">
        <is>
          <t>Friability</t>
        </is>
      </c>
      <c r="F202" s="186" t="inlineStr">
        <is>
          <t>Disintegration</t>
        </is>
      </c>
      <c r="G202" s="186" t="inlineStr">
        <is>
          <t>Dissolution time</t>
        </is>
      </c>
      <c r="H202" s="186" t="inlineStr">
        <is>
          <t>Thickness</t>
        </is>
      </c>
      <c r="I202" s="186" t="inlineStr">
        <is>
          <t>Content uniformity</t>
        </is>
      </c>
      <c r="J202" s="185" t="inlineStr">
        <is>
          <t>3</t>
        </is>
      </c>
      <c r="K202" s="186" t="inlineStr">
        <is>
          <t>✅ คำตอบที่ถูกต้อง: ข้อ ค. Dissolution time
🎯 ทำไมข้อนี้ถึงถูก:
🎯 ทำไมข้อนี้ถึงถูก: ยาเม็ดอมใต้ลิ้น (Sublingual tablets) ออกแบบมาเพื่อให้แตกตัวอย่างรวดเร็วใต้ลิ้น (rapid disintegration) และถูกดูดซึมผ่านหลอดเลือดฝอยใต้ลิ้นเข้าสู่กระแสเลือดโดยตรง จึงกำหนดให้ทดสอบ Disintegration time แต่ไม่จำเป็นต้องทดสอบ Dissolution time ตามเภสัชตำรับ
🔍 ข้ออื่นผิดเพราะอะไร:
• ข้อ ก.: Friability (ความกร่อน) เป็นการทดสอบมาตรฐานของยาเม็ดไม่เคลือบเพื่อประเมินความทนทานต่อการสึกกร่อนระหว่างขนส่ง
• ข้อ ข.: Disintegration (เวลาการแตกตัว) เป็นข้อกำหนดสำคัญยิ่งของยาเม็ดอมใต้ลิ้นซึ่งต้องแตกตัวได้อย่างรวดเร็วภายในเวลาไม่เกิน 2 นาที
• ข้อ ง.: Thickness (ความหนาของเม็ดยา) เป็น in-process control สำคัญในการควบคุมความสม่ำเสมอของขนาดเม็ดยา
• ข้อ จ.: Content uniformity (ความสม่ำเสมอของตัวยา) จำเป็นต้องทดสอบเนื่องจาก ISDN sublingual เป็นยาขนาดความแรงต่ำ (potent drug)</t>
        </is>
      </c>
      <c r="L202" s="186" t="n"/>
      <c r="M202" s="186" t="inlineStr">
        <is>
          <t>Solid Dosage Forms</t>
        </is>
      </c>
      <c r="N202" s="186" t="inlineStr">
        <is>
          <t>Tablet Manufacturing</t>
        </is>
      </c>
      <c r="O202" s="185" t="inlineStr">
        <is>
          <t>Product</t>
        </is>
      </c>
      <c r="P202" s="186" t="inlineStr">
        <is>
          <t>[SOURCE: ข้อสอบจริง PLE CC1 (Product) ปี 2565 ข้อ 3]</t>
        </is>
      </c>
      <c r="Q202" s="185" t="inlineStr">
        <is>
          <t>ข้อสอบจริง</t>
        </is>
      </c>
      <c r="R202" s="185" t="inlineStr">
        <is>
          <t>2565</t>
        </is>
      </c>
      <c r="S202" s="185" t="n"/>
    </row>
    <row r="203" ht="24" customHeight="1" s="49">
      <c r="A203" s="185" t="n">
        <v>201</v>
      </c>
      <c r="B203" s="186" t="n"/>
      <c r="C203" s="186" t="inlineStr">
        <is>
          <t>สารกลุ่มใดต่อไปนี้เหมาะสมที่สุดในการนำมาใช้เคลือบเม็ดเพลเลตของยา Omeprazole (Enteric-coated pellets) เพื่อป้องกันยาถูกทำลายด้วยกรดในกระเพาะอาหาร</t>
        </is>
      </c>
      <c r="D203" s="186" t="n"/>
      <c r="E203" s="186" t="inlineStr">
        <is>
          <t>Hydroxypropyl methylcellulose (HPMC E5)</t>
        </is>
      </c>
      <c r="F203" s="186" t="inlineStr">
        <is>
          <t>Methacrylic acid copolymer (Eudragit L30 D-55)</t>
        </is>
      </c>
      <c r="G203" s="186" t="inlineStr">
        <is>
          <t>Ethylcellulose</t>
        </is>
      </c>
      <c r="H203" s="186" t="inlineStr">
        <is>
          <t>Polyethylene glycol (PEG 6000)</t>
        </is>
      </c>
      <c r="I203" s="186" t="inlineStr">
        <is>
          <t>Povidone (PVP K30)</t>
        </is>
      </c>
      <c r="J203" s="185" t="inlineStr">
        <is>
          <t>2</t>
        </is>
      </c>
      <c r="K203" s="186" t="inlineStr">
        <is>
          <t>✅ คำตอบที่ถูกต้อง: ข้อ ข. Methacrylic acid copolymer (Eudragit L30 D-55)
🎯 ทำไมข้อนี้ถึงถูก:
🎯 ทำไมข้อนี้ถึงถูก: Omeprazole เป็นยาที่สลายตัวได้ง่ายมากในสภาวะกรด จึงต้องเคลือบแบบ Enteric coating ด้วยพอลิเมอร์ที่มีหมู่ carboxylate เช่น Methacrylic acid copolymer (Eudragit L), Cellulose acetate phthalate (CAP) หรือ HPMC phthalate ซึ่งไม่ละลายในกรด pH ต่ำ แต่จะละลายที่ pH มากกว่า 5.5 ในลำไส้เล็ก
🔍 ข้ออื่นผิดเพราะอะไร:
• ข้อ ก.: HPMC (Hypromellose) เป็น non-enteric film former ที่ละลายน้ำได้ในทุกช่วง pH จึงไม่สามารถป้องกันกรดในกระเพาะอาหารได้
• ข้อ ค.: Ethylcellulose เป็นพอลิเมอร์ที่ไม่ละลายน้ำในทุกช่วง pH ใช้สำหรับเตรียม sustained-release dosage forms
• ข้อ ง.: PEG 6000 เป็นพอลิเมอร์ที่ละลายน้ำได้ดี นิยมใช้เป็น pore former หรือ plasticizer
• ข้อ จ.: Povidone เป็น binder หรือ pore former ที่ละลายน้ำได้ดี ไม่สามารถทนกรดได้</t>
        </is>
      </c>
      <c r="L203" s="186" t="n"/>
      <c r="M203" s="186" t="inlineStr">
        <is>
          <t>Solid Dosage Forms</t>
        </is>
      </c>
      <c r="N203" s="186" t="inlineStr">
        <is>
          <t>Tablet Coating</t>
        </is>
      </c>
      <c r="O203" s="185" t="inlineStr">
        <is>
          <t>Product</t>
        </is>
      </c>
      <c r="P203" s="186" t="inlineStr">
        <is>
          <t>[SOURCE: ข้อสอบจริง PLE CC1 (Product) ปี 2565 ข้อ 7]</t>
        </is>
      </c>
      <c r="Q203" s="185" t="inlineStr">
        <is>
          <t>ข้อสอบจริง</t>
        </is>
      </c>
      <c r="R203" s="185" t="inlineStr">
        <is>
          <t>2565</t>
        </is>
      </c>
      <c r="S203" s="185" t="n"/>
    </row>
    <row r="204" ht="24" customHeight="1" s="49">
      <c r="A204" s="185" t="n">
        <v>202</v>
      </c>
      <c r="B204" s="186" t="n"/>
      <c r="C204" s="186" t="inlineStr">
        <is>
          <t>โรงงานผลิตยาเม็ดกำหนดมาตรฐานความแข็ง (Hardness) ไว้ที่ 8-10 kp จากการสุ่มตัวอย่างทดสอบ 6 เม็ด พบว่ามี 3 เม็ดที่มีความแข็งต่ำกว่า 8 kp ทั้งที่ค่าน้ำหนักเฉลี่ยของผงยาทุกเม็ดมีความสม่ำเสมอดีมาก ปัญหานี้มีสาเหตุหลักมาจากข้อใด</t>
        </is>
      </c>
      <c r="D204" s="186" t="n"/>
      <c r="E204" s="186" t="inlineStr">
        <is>
          <t>แรงดันในการตอกอัดเม็ดยา (Compression force) น้อยเกินไปในบางจังหวะของสากตอก</t>
        </is>
      </c>
      <c r="F204" s="186" t="inlineStr">
        <is>
          <t>แรงดันในการตอกอัดเม็ดยามากเกินไปจนเกิดรอยร้าวภายในเม็ด</t>
        </is>
      </c>
      <c r="G204" s="186" t="inlineStr">
        <is>
          <t>การกระจายตัวของสารยึดเกาะ (Binder) ภายในแกรนูลไม่สม่ำเสมอ</t>
        </is>
      </c>
      <c r="H204" s="186" t="inlineStr">
        <is>
          <t>ปริมาณสารช่วยไหล (Glidant) น้อยเกินไปทำให้แกรนูลไหลไม่สม่ำเสมอ</t>
        </is>
      </c>
      <c r="I204" s="186" t="inlineStr">
        <is>
          <t>ความเร็วของเครื่องตอกยา (Turret speed) ต่ำเกินไปทำให้ dwell time นานเกินไป</t>
        </is>
      </c>
      <c r="J204" s="185" t="inlineStr">
        <is>
          <t>1</t>
        </is>
      </c>
      <c r="K204" s="186" t="inlineStr">
        <is>
          <t>✅ คำตอบที่ถูกต้อง: ข้อ ก. แรงดันในการตอกอัดเม็ดยา (Compression force) น้อยเกินไปในบางจังหวะของสากตอก
🎯 ทำไมข้อนี้ถึงถูก:
🎯 ทำไมข้อนี้ถึงถูก: เมื่อน้ำหนักของเม็ดยามีความสม่ำเสมอดี แสดงว่าปริมาณผงยาที่ไหลลงสู่เบ้าตอกมีความสม่ำเสมอ แต่ความแข็งลดลงต่ำกว่าเกณฑ์ สาเหตุโดยตรงเกิดจากแรงตอกอัด (Compression force) ของสากตอกด้านบนหรือล่างน้อยเกินไป หรือความยาวของ punch แต่ละตัวไม่เท่ากัน ทำให้ผงยาไม่ถูกบีบอัดให้แน่นเท่าที่ควร
🔍 ข้ออื่นผิดเพราะอะไร:
• ข้อ ข.: แรงดันในการตอกอัดมากเกินไปจะทำให้เม็ดยามีความแข็งสูงขึ้น หรืออาจเกิดการแตกแบบ capping/lamination แต่ไม่ได้ทำให้ค่าความแข็งต่ำลงทั่วทั้ง 3 เม็ด
• ข้อ ค.: หากสารยึดเกาะไม่สม่ำเสมอ มักจะส่งผลต่อการเกิด fines และความไม่สม่ำเสมอของการไหลร่วมด้วย
• ข้อ ง.: หากสารช่วยไหลน้อยเกินไป ปัญหาหลักที่จะพบคือความแปรปรวนของน้ำหนักเม็ดยา (weight variation) แต่น้ำหนักในโจทย์สม่ำเสมอดี
• ข้อ จ.: ความเร็วในการตอกต่ำจะเพิ่ม dwell time ทำให้ผงยาประสานตัวกันดีขึ้นและเม็ดยาแข็งขึ้น ไม่ได้ทำให้ความแข็งต่ำลง</t>
        </is>
      </c>
      <c r="L204" s="186" t="n"/>
      <c r="M204" s="186" t="inlineStr">
        <is>
          <t>Solid Dosage Forms</t>
        </is>
      </c>
      <c r="N204" s="186" t="inlineStr">
        <is>
          <t>Tablet Manufacturing</t>
        </is>
      </c>
      <c r="O204" s="185" t="inlineStr">
        <is>
          <t>Product</t>
        </is>
      </c>
      <c r="P204" s="186" t="inlineStr">
        <is>
          <t>[SOURCE: ข้อสอบจริง PLE CC1 (Product) ปี 2565 ข้อ 19]</t>
        </is>
      </c>
      <c r="Q204" s="185" t="inlineStr">
        <is>
          <t>ข้อสอบจริง</t>
        </is>
      </c>
      <c r="R204" s="185" t="inlineStr">
        <is>
          <t>2565</t>
        </is>
      </c>
      <c r="S204" s="185" t="n"/>
    </row>
    <row r="205" ht="24" customHeight="1" s="49">
      <c r="A205" s="185" t="n">
        <v>203</v>
      </c>
      <c r="B205" s="186" t="n"/>
      <c r="C205" s="186" t="inlineStr">
        <is>
          <t>สารก่อฟิล์มที่นำมาใช้เคลือบยาเม็ดแตกตัวในลำไส้ (Enteric-coated tablets) เช่น Cellulose acetate phthalate หรือ Methacrylic acid copolymer ควรมีคุณสมบัติที่สำคัญอย่างไร</t>
        </is>
      </c>
      <c r="D205" s="186" t="n"/>
      <c r="E205" s="186" t="inlineStr">
        <is>
          <t>ละลายน้ำได้ดีในทุกช่วงค่า pH แต่ไม่ละลายในตัวทำละลายอินทรีย์</t>
        </is>
      </c>
      <c r="F205" s="186" t="inlineStr">
        <is>
          <t>ไม่ละลายในสภาวะกรดของน้ำย่อยในกระเพาะอาหาร แต่ละลายได้ในสภาวะด่างอ่อนของลำไส้เล็ก</t>
        </is>
      </c>
      <c r="G205" s="186" t="inlineStr">
        <is>
          <t>สลายตัวได้อย่างรวดเร็วที่ค่า pH ต่ำกว่า 3.0 เพื่อเพิ่มการดูดซึมยา</t>
        </is>
      </c>
      <c r="H205" s="186" t="inlineStr">
        <is>
          <t>เพิ่มการซึมผ่านของน้ำและความชื้นเข้าสู่แกนเม็ดยาตั้งแต่ในกระเพาะอาหาร</t>
        </is>
      </c>
      <c r="I205" s="186" t="inlineStr">
        <is>
          <t>ถูกย่อยสลายได้เฉพาะเอนไซม์ของจุลินทรีย์ในลำไส้ใหญ่เท่านั้น</t>
        </is>
      </c>
      <c r="J205" s="185" t="inlineStr">
        <is>
          <t>2</t>
        </is>
      </c>
      <c r="K205" s="186" t="inlineStr">
        <is>
          <t>✅ คำตอบที่ถูกต้อง: ข้อ ข. ไม่ละลายในสภาวะกรดของน้ำย่อยในกระเพาะอาหาร แต่ละลายได้ในสภาวะด่างอ่อนของลำไส้เล็ก
🎯 ทำไมข้อนี้ถึงถูก:
🎯 ทำไมข้อนี้ถึงถูก: พอลิเมอร์ที่ใช้ทำ enteric coat มีหมู่กรดคาร์บอกซิลิกอิสระที่จะไม่แตกตัวเป็นไอออนในสภาวะกรด pH 1-3 ในกระเพาะอาหาร จึงไม่ละลายน้ำและป้องกันตัวยาไว้ได้ แต่เมื่อเคลื่อนเข้าสู่ลำไส้เล็กที่ pH มากกว่า 5.5-6.8 หมู่กรดจะแตกตัวเป็นไอออนทำให้ฟิล์มละลายและปลดปล่อยยาออกมา
🔍 ข้ออื่นผิดเพราะอะไร:
• ข้อ ก.: หากละลายน้ำได้ดีในทุกช่วง pH จะไม่สามารถป้องกันยาจากการถูกทำลายในกระเพาะอาหารได้
• ข้อ ค.: การสลายตัวที่ pH ต่ำกว่า 3.0 เป็นคุณสมบัติของ gastric fluid-soluble coating ทั่วไป ไม่ใช่ enteric coating
• ข้อ ง.: สารเคลือบ enteric ต้องป้องกันการซึมผ่านของน้ำและความชื้นในกระเพาะอาหาร ไม่ใช่เพิ่มการซึมผ่าน
• ข้อ จ.: การย่อยสลายด้วยเอนไซม์แบคทีเรียเฉพาะในลำไส้ใหญ่เป็นกลไกของ Colon-targeted delivery system เช่น Azo-polymers หรือ Pectin</t>
        </is>
      </c>
      <c r="L205" s="186" t="n"/>
      <c r="M205" s="186" t="inlineStr">
        <is>
          <t>Solid Dosage Forms</t>
        </is>
      </c>
      <c r="N205" s="186" t="inlineStr">
        <is>
          <t>Tablet Coating</t>
        </is>
      </c>
      <c r="O205" s="185" t="inlineStr">
        <is>
          <t>Product</t>
        </is>
      </c>
      <c r="P205" s="186" t="inlineStr">
        <is>
          <t>[SOURCE: ข้อสอบจริง PLE CC1 (Product) ปี 2565 ข้อ 22]</t>
        </is>
      </c>
      <c r="Q205" s="185" t="inlineStr">
        <is>
          <t>ข้อสอบจริง</t>
        </is>
      </c>
      <c r="R205" s="185" t="inlineStr">
        <is>
          <t>2565</t>
        </is>
      </c>
      <c r="S205" s="185" t="n"/>
    </row>
    <row r="206" ht="24" customHeight="1" s="49">
      <c r="A206" s="185" t="n">
        <v>204</v>
      </c>
      <c r="B206" s="186" t="n"/>
      <c r="C206" s="186" t="inlineStr">
        <is>
          <t>การทดสอบความสม่ำเสมอของปริมาณตัวยาในแต่ละหน่วย (Uniformity of dosage units: UDU) ตามเภสัชตำรับ USP &lt;905&gt; สามารถใช้วิธีการชั่งน้ำหนัก (Weight variation) ทดแทนวิธีตรวจวัดปริมาณยา (Content uniformity) ได้ในกรณีใดสำหรับยาเม็ดไม่เคลือบ</t>
        </is>
      </c>
      <c r="D206" s="186" t="n"/>
      <c r="E206" s="186" t="inlineStr">
        <is>
          <t>เมื่อยาเม็ดมีปริมาณตัวยาสำคัญตั้งแต่ 25 mg ขึ้นไป และคิดเป็นสัดส่วนตั้งแต่ร้อยละ 25 ของน้ำหนักเม็ดยาขึ้นไป</t>
        </is>
      </c>
      <c r="F206" s="186" t="inlineStr">
        <is>
          <t>เมื่อยาเม็ดมีปริมาณตัวยาสำคัญน้อยกว่า 5 mg ต่อหน่วยบรรจุ</t>
        </is>
      </c>
      <c r="G206" s="186" t="inlineStr">
        <is>
          <t>เมื่อยาเม็ดเป็นสูตรตำรับออกฤทธิ์เนิ่น (Modified-release tablets) ทุกกรณี</t>
        </is>
      </c>
      <c r="H206" s="186" t="inlineStr">
        <is>
          <t>เมื่อยาเม็ดเคลือบฟิล์มที่มีสีเข้มและมีขนาดตัวยาน้อยกว่า 10 mg</t>
        </is>
      </c>
      <c r="I206" s="186" t="inlineStr">
        <is>
          <t>ใช้ทดแทนได้เฉพาะกับยาเม็ดเคลือบน้ำตาลเท่านั้น</t>
        </is>
      </c>
      <c r="J206" s="185" t="inlineStr">
        <is>
          <t>1</t>
        </is>
      </c>
      <c r="K206" s="186" t="inlineStr">
        <is>
          <t>✅ คำตอบที่ถูกต้อง: ข้อ ก. เมื่อยาเม็ดมีปริมาณตัวยาสำคัญตั้งแต่ 25 mg ขึ้นไป และคิดเป็นสัดส่วนตั้งแต่ร้อยละ 25 ของน้ำหนักเม็ดยาขึ้นไป
🎯 ทำไมข้อนี้ถึงถูก:
🎯 ทำไมข้อนี้ถึงถูก: ตาม USP General Chapter &lt;905&gt; Uniformity of Dosage Units ยาเม็ดไม่เคลือบสามารถใช้วิธี Weight variation ได้เมื่อตัวยาสำคัญมีปริมาณตั้งแต่ 25 mg ขึ้นไปต่อหน่วย และคิดเป็นสัดส่วนของตัวยาต่อปริมาณน้ำหนักเม็ดยารวมไม่น้อยกว่าร้อยละ 25 (NLT 25 mg and NLT 25%) หากไม่เข้าเกณฑ์นี้ต้องทดสอบด้วย Content uniformity
🔍 ข้ออื่นผิดเพราะอะไร:
• ข้อ ข.: หากตัวยาน้อยกว่า 25 mg หรือคิดเป็นสัดส่วนน้อยกว่าร้อยละ 25 จัดเป็น potent low-dose drug ต้องใช้วิธี Content uniformity เท่านั้น
• ข้อ ค.: ยาเม็ด modified-release ส่วนใหญ่กำหนดให้ใช้วิธี Content uniformity เว้นแต่จะมีข้อยกเว้นจำเพาะใน monograph
• ข้อ ง.: ยาเคลือบฟิล์มที่มีตัวยาน้อยกว่า 25 mg ต้องใช้วิธี Content uniformity
• ข้อ จ.: ยาเม็ดเคลือบน้ำตาล (Sugar-coated tablets) มักมีความแปรปรวนของน้ำหนักชั้นเคลือบสูง จึงมักถูกบังคับให้ใช้วิธี Content uniformity</t>
        </is>
      </c>
      <c r="L206" s="186" t="n"/>
      <c r="M206" s="186" t="inlineStr">
        <is>
          <t>Solid Dosage Forms</t>
        </is>
      </c>
      <c r="N206" s="186" t="inlineStr">
        <is>
          <t>Tablet Manufacturing</t>
        </is>
      </c>
      <c r="O206" s="185" t="inlineStr">
        <is>
          <t>Product</t>
        </is>
      </c>
      <c r="P206" s="186" t="inlineStr">
        <is>
          <t>[SOURCE: ข้อสอบจริง PLE CC1 (Product) ปี 2565 ข้อ 30] [RECONSTRUCTED: ปรับแต่งและเติมเต็มบริบทโจทย์เพื่อความสมบูรณ์ จากคำสำคัญ Uniformity of dosage unit ในข้อสอบจำ]</t>
        </is>
      </c>
      <c r="Q206" s="185" t="inlineStr">
        <is>
          <t>ข้อสอบจริง</t>
        </is>
      </c>
      <c r="R206" s="185" t="inlineStr">
        <is>
          <t>2565</t>
        </is>
      </c>
      <c r="S206" s="185" t="n"/>
    </row>
    <row r="207" ht="24" customHeight="1" s="49">
      <c r="A207" s="185" t="n">
        <v>205</v>
      </c>
      <c r="B207" s="186" t="n"/>
      <c r="C207" s="186" t="inlineStr">
        <is>
          <t>จากภาพปัญหาข้อบกพร่องของยาเม็ดที่พบว่ามีผงยาบางส่วนติดอยู่กับผิวหน้าสากตอกหรือผนังเบ้าตอก (Die wall) ทำให้ผิวหน้าเม็ดยาเป็นหลุมขรุขระ ไม่เรียบเงา (Sticking and Picking) วิธีการแก้ไขปัญหาที่เหมาะสมที่สุดคือข้อใด</t>
        </is>
      </c>
      <c r="D207" s="186" t="inlineStr">
        <is>
          <t>cc1_product/image22.png</t>
        </is>
      </c>
      <c r="E207" s="186" t="inlineStr">
        <is>
          <t>เติมสารยึดเกาะ (Binder) เพิ่มขึ้นในสูตรตำรับ</t>
        </is>
      </c>
      <c r="F207" s="186" t="inlineStr">
        <is>
          <t>เติมสารต้านการติดสาก (Anti-adherent) หรือเพิ่มสารหล่อลื่น (Lubricant)</t>
        </is>
      </c>
      <c r="G207" s="186" t="inlineStr">
        <is>
          <t>เพิ่มความชื้นในแกรนูลก่อนนำไปตอกอัด</t>
        </is>
      </c>
      <c r="H207" s="186" t="inlineStr">
        <is>
          <t>เพิ่มความเร็วในการตอกอัดเม็ดยาของเครื่องตอก</t>
        </is>
      </c>
      <c r="I207" s="186" t="inlineStr">
        <is>
          <t>ลดปริมาณสารช่วยแตกตัว (Disintegrant)</t>
        </is>
      </c>
      <c r="J207" s="185" t="inlineStr">
        <is>
          <t>2</t>
        </is>
      </c>
      <c r="K207" s="186" t="inlineStr">
        <is>
          <t>✅ คำตอบที่ถูกต้อง: ข้อ ข. เติมสารต้านการติดสาก (Anti-adherent) หรือเพิ่มสารหล่อลื่น (Lubricant)
🎯 ทำไมข้อนี้ถึงถูก:
🎯 ทำไมข้อนี้ถึงถูก: ปัญหา Sticking และ Picking เกิดจากผงยาติดกับหน้าสากตอกหรือผนังเบ้าตอก แก้ไขได้โดยการเติมสารต้านการติดสาก (Anti-adherent เช่น Talc หรือ Colloidal silicon dioxide), เพิ่มสารหล่อลื่น (Lubricant เช่น Magnesium stearate), อบไล่ความชื้นในแกรนูลให้เหมาะสม หรือขัดทำความสะอาดผิวหน้าสากตอก
🔍 ข้ออื่นผิดเพราะอะไร:
• ข้อ ก.: การเติมสารยึดเกาะมากเกินไปอาจทำให้แกรนูลมีความเหนียวเพิ่มขึ้นและยิ่งทำให้เกิดปัญหา sticking รุนแรงขึ้น
• ข้อ ค.: ความชื้นที่สูงเกินไปในแกรนูลเป็นสาเหตุหลักประการหนึ่งของการเกิด sticking การเพิ่มความชื้นจะยิ่งซ้ำเติมปัญหา
• ข้อ ง.: การเพิ่มความเร็วเครื่องตอกไม่ได้ช่วยลดแรงยึดติดระหว่างผงยากับผิวโลหะของสากตอก
• ข้อ จ.: สารช่วยแตกตัวไม่มีผลโดยตรงต่อการป้องกันการติดเบ้าตอกของผงยา</t>
        </is>
      </c>
      <c r="L207" s="186" t="inlineStr">
        <is>
          <t>cc1_product/image60.png</t>
        </is>
      </c>
      <c r="M207" s="186" t="inlineStr">
        <is>
          <t>Solid Dosage Forms</t>
        </is>
      </c>
      <c r="N207" s="186" t="inlineStr">
        <is>
          <t>Tablet Defects</t>
        </is>
      </c>
      <c r="O207" s="185" t="inlineStr">
        <is>
          <t>Product</t>
        </is>
      </c>
      <c r="P207" s="186" t="inlineStr">
        <is>
          <t>[SOURCE: ข้อสอบจริง PLE CC1 (Product) ปี 2565 ข้อ 48]</t>
        </is>
      </c>
      <c r="Q207" s="185" t="inlineStr">
        <is>
          <t>ข้อสอบจริง</t>
        </is>
      </c>
      <c r="R207" s="185" t="inlineStr">
        <is>
          <t>2565</t>
        </is>
      </c>
      <c r="S207" s="185" t="n"/>
    </row>
    <row r="208" ht="24" customHeight="1" s="49">
      <c r="A208" s="185" t="n">
        <v>206</v>
      </c>
      <c r="B208" s="186" t="n"/>
      <c r="C208" s="186" t="inlineStr">
        <is>
          <t>จากภาพข้อบกพร่องของยาเม็ดที่พบว่าส่วนยอดหรือผิวด้านบนของเม็ดยาเกิดการกะเทาะแยกตัวหลุดออกจากส่วนล่างของเม็ดยาในแนวขวาง ปัญหานี้มีชื่อเรียกว่าอย่างไร</t>
        </is>
      </c>
      <c r="D208" s="186" t="inlineStr">
        <is>
          <t>cc1_product/image23.png</t>
        </is>
      </c>
      <c r="E208" s="186" t="inlineStr">
        <is>
          <t>Capping</t>
        </is>
      </c>
      <c r="F208" s="186" t="inlineStr">
        <is>
          <t>Lamination</t>
        </is>
      </c>
      <c r="G208" s="186" t="inlineStr">
        <is>
          <t>Mottling</t>
        </is>
      </c>
      <c r="H208" s="186" t="inlineStr">
        <is>
          <t>Chipping</t>
        </is>
      </c>
      <c r="I208" s="186" t="inlineStr">
        <is>
          <t>Sticking</t>
        </is>
      </c>
      <c r="J208" s="185" t="inlineStr">
        <is>
          <t>1</t>
        </is>
      </c>
      <c r="K208" s="186" t="inlineStr">
        <is>
          <t>✅ คำตอบที่ถูกต้อง: ข้อ ก. Capping
🎯 ทำไมข้อนี้ถึงถูก:
🎯 ทำไมข้อนี้ถึงถูก: Capping เป็นข้อบกพร่องของยาเม็ดที่ส่วนบนหรือส่วนล่างของเม็ดยาแยกตัวหลุดออกเป็นรูปฝาครอบ มีสาเหตุหลักมาจากมีฟองอากาศแทรกตัวอยู่ระหว่างอนุภาคแกรนูล (air entrapment) ระหว่างการตอกอัด, การมีผงยาละเอียด (fines) มากเกินไป หรือแกรนูลแห้งเกินไป
🔍 ข้ออื่นผิดเพราะอะไร:
• ข้อ ข.: Lamination คือการแยกตัวของเม็ดยาออกเป็นหลายๆ ชั้นตามแนวขวาง
• ข้อ ค.: Mottling คือการกระจายของสีบนผิวหน้าเม็ดยาไม่สม่ำเสมอ เกิดเป็นจุดด่าง
• ข้อ ง.: Chipping คือการบิ่นหรือแตกหักตามขอบรอบๆ ของเม็ดยา
• ข้อ จ.: Sticking คือการที่ผงยาติดกับผิวหน้าสากตอกทำให้ผิวเม็ดยาไม่เรียบ</t>
        </is>
      </c>
      <c r="L208" s="186" t="n"/>
      <c r="M208" s="186" t="inlineStr">
        <is>
          <t>Solid Dosage Forms</t>
        </is>
      </c>
      <c r="N208" s="186" t="inlineStr">
        <is>
          <t>Tablet Defects</t>
        </is>
      </c>
      <c r="O208" s="185" t="inlineStr">
        <is>
          <t>Product</t>
        </is>
      </c>
      <c r="P208" s="186" t="inlineStr">
        <is>
          <t>[SOURCE: ข้อสอบจริง PLE CC1 (Product) ปี 2565 ข้อ 49]</t>
        </is>
      </c>
      <c r="Q208" s="185" t="inlineStr">
        <is>
          <t>ข้อสอบจริง</t>
        </is>
      </c>
      <c r="R208" s="185" t="inlineStr">
        <is>
          <t>2565</t>
        </is>
      </c>
      <c r="S208" s="185" t="n"/>
    </row>
    <row r="209" ht="24" customHeight="1" s="49">
      <c r="A209" s="185" t="n">
        <v>207</v>
      </c>
      <c r="B209" s="186" t="n"/>
      <c r="C209" s="186" t="inlineStr">
        <is>
          <t>สารช่วยทางเภสัชกรรมในข้อใดที่เหมาะสมนำมาใช้เคลือบยาเม็ดที่มีตัวยาสำคัญสลายตัวได้ง่ายในสภาวะกรดของกระเพาะอาหาร เพื่อชะลอการปลดปล่อยให้ไปแตกตัวในลำไส้เล็ก (Enteric coating polymer)</t>
        </is>
      </c>
      <c r="D209" s="186" t="n"/>
      <c r="E209" s="186" t="inlineStr">
        <is>
          <t>Cellulose acetate phthalate (CAP)</t>
        </is>
      </c>
      <c r="F209" s="186" t="inlineStr">
        <is>
          <t>Polyvinylpyrrolidone (PVP)</t>
        </is>
      </c>
      <c r="G209" s="186" t="inlineStr">
        <is>
          <t>Hydroxypropyl methylcellulose (HPMC)</t>
        </is>
      </c>
      <c r="H209" s="186" t="inlineStr">
        <is>
          <t>Sodium starch glycolate</t>
        </is>
      </c>
      <c r="I209" s="186" t="inlineStr">
        <is>
          <t>Magnesium stearate</t>
        </is>
      </c>
      <c r="J209" s="185" t="inlineStr">
        <is>
          <t>1</t>
        </is>
      </c>
      <c r="K209" s="186" t="inlineStr">
        <is>
          <t>✅ คำตอบที่ถูกต้อง: ข้อ ก. Cellulose acetate phthalate (CAP)
🎯 ทำไมข้อนี้ถึงถูก:
🎯 ทำไมข้อนี้ถึงถูก: Cellulose acetate phthalate (CAP) มีหมู่ฟังก์ชัน Phthalate ที่มีหมู่คาร์บอกซิลิกอิสระ ซึ่งจะไม่แตกตัวและไม่ละลายในสภาวะกรดรุนแรงของกระเพาะอาหาร (pH ต่ำกว่า 5.5) แต่จะแตกตัวเกิดประจุและละลายได้ดีเมื่อเข้าสู่สภาวะความเป็นกลางถึงด่างอ่อนของลำไส้เล็ก จึงใช้เป็นพอลิเมอร์เคลือบลำไส้ตามมาตรฐานเภสัชตำรับ
🔍 ข้ออื่นผิดเพราะอะไร:
• ข้อ ข.: Polyvinylpyrrolidone (PVP หรือ Povidone) ทำหน้าที่เป็นสารยึดเกาะ (Binder) ในกระบวนการทำแกรนูลและละลายน้ำได้ดีในทุกช่วง pH
• ข้อ ค.: Hydroxypropyl methylcellulose (HPMC) เป็นพอลิเมอร์เคลือบฟิล์มชนิดละลายน้ำได้ทั่วไป (Conventional film former) ไม่ทนต่อกรดในกระเพาะอาหาร
• ข้อ ง.: Sodium starch glycolate เป็นสารช่วยแตกตัวประสิทธิภาพสูง (Superdisintegrant) ภายในเม็ดยา
• ข้อ จ.: Magnesium stearate ทำหน้าที่เป็นสารหล่อลื่น (Lubricant) ป้องกันการติดของผงยากับผิวสลักตอก</t>
        </is>
      </c>
      <c r="L209" s="186" t="n"/>
      <c r="M209" s="186" t="inlineStr">
        <is>
          <t>Solid Dosage Forms</t>
        </is>
      </c>
      <c r="N209" s="186" t="inlineStr">
        <is>
          <t>Tablet Coating</t>
        </is>
      </c>
      <c r="O209" s="185" t="inlineStr">
        <is>
          <t>Product</t>
        </is>
      </c>
      <c r="P209" s="186" t="inlineStr">
        <is>
          <t>[SOURCE: ข้อสอบจริง PLE CC1 (Product) ปี 2564 ข้อ 12]</t>
        </is>
      </c>
      <c r="Q209" s="185" t="inlineStr">
        <is>
          <t>ข้อสอบจริง</t>
        </is>
      </c>
      <c r="R209" s="185" t="inlineStr">
        <is>
          <t>2564</t>
        </is>
      </c>
      <c r="S209" s="185" t="n"/>
    </row>
    <row r="210" ht="24" customHeight="1" s="49">
      <c r="A210" s="185" t="n">
        <v>208</v>
      </c>
      <c r="B210" s="186" t="n"/>
      <c r="C210" s="186" t="inlineStr">
        <is>
          <t>ในการผลิตยาเม็ดรวมสูตรคงที่ต้านวัณโรค HRZE (Isoniazid, Rifampicin, Pyrazinamide, Ethambutol) เพื่อเพิ่มความร่วมมือในการใช้ยาของผู้ป่วย การเตรียมยาวิธีใดก่อให้เกิดความไม่เข้ากันทางเคมีกายภาพ (Incompatibility) ระหว่างตัวยามากที่สุด</t>
        </is>
      </c>
      <c r="D210" s="186" t="n"/>
      <c r="E210" s="186" t="inlineStr">
        <is>
          <t>การตอกเป็นยาเม็ด 4 ชั้น (Four-layer tablet)</t>
        </is>
      </c>
      <c r="F210" s="186" t="inlineStr">
        <is>
          <t>การเตรียมในรูปแบบยาเม็ดควบคุมการปลดปล่อย (Controlled-release tablet)</t>
        </is>
      </c>
      <c r="G210" s="186" t="inlineStr">
        <is>
          <t>การเตรียมในรูปเมทริกซ์ชนิดไม่ละลายน้ำ (Insoluble matrix tablet)</t>
        </is>
      </c>
      <c r="H210" s="186" t="inlineStr">
        <is>
          <t>การเตรียมเป็นเม็ดเล็กเคลือบแยกชนิด (Multiple-unit coated pellets)</t>
        </is>
      </c>
      <c r="I210" s="186" t="inlineStr">
        <is>
          <t>การทำ Granule รวมกันทุกตัวยาแล้วนำไปตอกเม็ดโดยตรง</t>
        </is>
      </c>
      <c r="J210" s="185" t="inlineStr">
        <is>
          <t>5</t>
        </is>
      </c>
      <c r="K210" s="186" t="inlineStr">
        <is>
          <t>✅ คำตอบที่ถูกต้อง: ข้อ จ. การทำ Granule รวมกันทุกตัวยาแล้วนำไปตอกเม็ดโดยตรง
🎯 ทำไมข้อนี้ถึงถูก:
🎯 ทำไมข้อนี้ถึงถูก: Isoniazid (INH) และ Rifampicin (RIF) สามารถเกิดปฏิกิริยาเคมีระหว่างกันโดยตรงในสภาวะที่มีความชื้นและกรด เกิดเป็นสารประกอบ 3-formylrifamycin SV isonicotinylhydrazone ซึ่งไม่มีฤทธิ์ต้านเชื้อและลดการดูดซึมยาอย่างรุนแรง การทำแกรนูลรวมกันทุกตัวยาจะทำให้สารทั้งสองสัมผัสกันโดยตรง เกิด Incompatibility สูงที่สุด
🔍 ข้ออื่นผิดเพราะอะไร:
• ข้อ ก.: ยาเม็ด 4 ชั้น (Multilayer tablet) เป็นเทคโนโลยีที่ออกแบบมาเพื่อแยกตัวยาที่ไม่เข้ากันออกจากกันในแต่ละชั้น
• ข้อ ข.: Controlled-release สามารถแยกตัวยาและควบคุมการปล่อยได้
• ข้อ ค.: Matrix tablet ช่วยลดการสัมผัสโดยตรงของผงยาลงได้บางส่วน
• ข้อ ง.: Coated pellets เป็นวิธีที่ดีมากในการเคลือบแยกอนุภาคตัวยาแต่ละชนิดก่อนนำมาบรรจุแคปซูล จึงป้องกัน Incompatibility ได้อย่างมีประสิทธิภาพ</t>
        </is>
      </c>
      <c r="L210" s="186" t="n"/>
      <c r="M210" s="186" t="inlineStr">
        <is>
          <t>Solid Dosage Forms</t>
        </is>
      </c>
      <c r="N210" s="186" t="inlineStr">
        <is>
          <t>Tablet Manufacturing</t>
        </is>
      </c>
      <c r="O210" s="185" t="inlineStr">
        <is>
          <t>Product</t>
        </is>
      </c>
      <c r="P210" s="186" t="inlineStr">
        <is>
          <t>[SOURCE: ข้อสอบจริง PLE CC1 (Product) ปี 2564 ข้อ 17]</t>
        </is>
      </c>
      <c r="Q210" s="185" t="inlineStr">
        <is>
          <t>ข้อสอบจริง</t>
        </is>
      </c>
      <c r="R210" s="185" t="inlineStr">
        <is>
          <t>2564</t>
        </is>
      </c>
      <c r="S210" s="185" t="n"/>
    </row>
    <row r="211" ht="24" customHeight="1" s="49">
      <c r="A211" s="185" t="n">
        <v>209</v>
      </c>
      <c r="B211" s="186" t="n"/>
      <c r="C211" s="186" t="inlineStr">
        <is>
          <t>สารช่วยทางเภสัชกรรมในข้อใดจัดเป็นสารช่วยแตกตัวประสิทธิภาพสูง (Superdisintegrant) ที่นิยมเติมในสูตรตำรับยาเม็ด Desipramine tablet</t>
        </is>
      </c>
      <c r="D211" s="186" t="n"/>
      <c r="E211" s="186" t="inlineStr">
        <is>
          <t>Shellac</t>
        </is>
      </c>
      <c r="F211" s="186" t="inlineStr">
        <is>
          <t>Hypromellose (HPMC)</t>
        </is>
      </c>
      <c r="G211" s="186" t="inlineStr">
        <is>
          <t>Magnesium stearate</t>
        </is>
      </c>
      <c r="H211" s="186" t="inlineStr">
        <is>
          <t>Polyvinyl acetate phthalate (PVAP)</t>
        </is>
      </c>
      <c r="I211" s="186" t="inlineStr">
        <is>
          <t>Cross-linked sodium carboxymethylcellulose (Croscarmellose sodium)</t>
        </is>
      </c>
      <c r="J211" s="185" t="inlineStr">
        <is>
          <t>5</t>
        </is>
      </c>
      <c r="K211" s="186" t="inlineStr">
        <is>
          <t>✅ คำตอบที่ถูกต้อง: ข้อ จ. Cross-linked sodium carboxymethylcellulose (Croscarmellose sodium)
🎯 ทำไมข้อนี้ถึงถูก:
🎯 ทำไมข้อนี้ถึงถูก: Cross-linked sodium carboxymethylcellulose (หรือ Croscarmellose sodium / Ac-Di-Sol) เป็น Superdisintegrant ที่มีโครงสร้างเชื่อมขวาง ทำให้ดูดซับน้ำและพองตัวอย่างรวดเร็ว (Rapid swelling and wicking) ส่งผลให้ยาเม็ดแตกตัวเป็นอนุภาคขนาดเล็กได้อย่างรวดเร็วในกระเพาะอาหาร
🔍 ข้ออื่นผิดเพราะอะไร:
• ข้อ ก.: Shellac เป็นสารเคลือบจากธรรมชาติ ใช้เป็นสารเคลือบลำไส้หรือเคลือบเงา
• ข้อ ข.: Hypromellose (HPMC) เป็นพอลิเมอร์สร้างฟิล์มเคลือบหรือใช้เป็นเมทริกซ์ออกฤทธิ์นาน (Sustained release)
• ข้อ ค.: Magnesium stearate เป็นสารหล่อลื่น (Lubricant)
• ข้อ ง.: Polyvinyl acetate phthalate (PVAP) เป็นสารเคลือบลำไส้ (Enteric coating polymer)</t>
        </is>
      </c>
      <c r="L211" s="186" t="n"/>
      <c r="M211" s="186" t="inlineStr">
        <is>
          <t>Solid Dosage Forms</t>
        </is>
      </c>
      <c r="N211" s="186" t="inlineStr">
        <is>
          <t>Tablet Manufacturing</t>
        </is>
      </c>
      <c r="O211" s="185" t="inlineStr">
        <is>
          <t>Product</t>
        </is>
      </c>
      <c r="P211" s="186" t="inlineStr">
        <is>
          <t>[SOURCE: ข้อสอบจริง PLE CC1 (Product) ปี 2564 ข้อ 30]</t>
        </is>
      </c>
      <c r="Q211" s="185" t="inlineStr">
        <is>
          <t>ข้อสอบจริง</t>
        </is>
      </c>
      <c r="R211" s="185" t="inlineStr">
        <is>
          <t>2564</t>
        </is>
      </c>
      <c r="S211" s="185" t="n"/>
    </row>
    <row r="212" ht="24" customHeight="1" s="49">
      <c r="A212" s="185" t="n">
        <v>210</v>
      </c>
      <c r="B212" s="186" t="n"/>
      <c r="C212" s="186" t="inlineStr">
        <is>
          <t>ตำรับยาประกอบด้วยตัวยาสำคัญ, Microcrystalline cellulose (MCC), Lactose, Disintegrant และ Magnesium stearate ผสมเป็นผงยา แล้วบรรจุลงในปลอกแคปซูลที่ประกอบด้วย Gelatin, Titanium dioxide และ Iron oxide ตำรับดังกล่าวจัดเป็นรูปแบบยาใด</t>
        </is>
      </c>
      <c r="D212" s="186" t="n"/>
      <c r="E212" s="186" t="inlineStr">
        <is>
          <t>Pellets in hard gelatin capsule</t>
        </is>
      </c>
      <c r="F212" s="186" t="inlineStr">
        <is>
          <t>Hard gelatin capsule</t>
        </is>
      </c>
      <c r="G212" s="186" t="inlineStr">
        <is>
          <t>Soft gelatin capsule</t>
        </is>
      </c>
      <c r="H212" s="186" t="inlineStr">
        <is>
          <t>Enteric-coated capsule</t>
        </is>
      </c>
      <c r="I212" s="186" t="inlineStr">
        <is>
          <t>Delayed-release capsule</t>
        </is>
      </c>
      <c r="J212" s="185" t="inlineStr">
        <is>
          <t>2</t>
        </is>
      </c>
      <c r="K212" s="186" t="inlineStr">
        <is>
          <t>✅ คำตอบที่ถูกต้อง: ข้อ ข. Hard gelatin capsule
🎯 ทำไมข้อนี้ถึงถูก:
🎯 ทำไมข้อนี้ถึงถูก: ส่วนประกอบภายในเป็นผงยาแห้ง (Powder blend) ผสมสารเพิ่มปริมาณ (MCC, Lactose) และสารหล่อลื่น บรรจุในเปลือกแคปซูลมาตรฐานที่ทำจากเจลาติน มีไทเทเนียมไดออกไซด์เป็นสารทึบแสง (Opacifier) และไอรอนออกไซด์เป็นสารให้สี ซึ่งเป็นลักษณะเฉพาะของยาแคปซูลเจลาตินชนิดแข็ง (Hard gelatin capsule)
🔍 ข้ออื่นผิดเพราะอะไร:
• ข้อ ก.: Pellets in capsule ตัวยาภายในต้องถูกเตรียมเป็นทรงกลมขนาดเล็ก (Pellets/Beads) ไม่ใช่การผสมผงยาธรรมดา
• ข้อ ค.: Soft gelatin capsule เปลือกต้องมี Plasticizer เช่น Glycerin หรือ Sorbitol ในสัดส่วนสูง และมักใช้บรรจุของเหลวหรือสารกึ่งแข็ง
• ข้อ ง.: Enteric-coated capsule ต้องมีการเคลือบเปลือกแคปซูลด้วยพอลิเมอร์ทนกรด เช่น CAP หรือ Eudragit L
• ข้อ จ.: Delayed-release capsule ต้องมีระบบนำส่งยาหรือเม็ดแกรนูลที่ผ่านการควบคุมการปลดปล่อยตัวยาเฉพาะ</t>
        </is>
      </c>
      <c r="L212" s="186" t="n"/>
      <c r="M212" s="186" t="inlineStr">
        <is>
          <t>Solid Dosage Forms</t>
        </is>
      </c>
      <c r="N212" s="186" t="inlineStr">
        <is>
          <t>Hard &amp; Soft Gelatin Capsules</t>
        </is>
      </c>
      <c r="O212" s="185" t="inlineStr">
        <is>
          <t>Product</t>
        </is>
      </c>
      <c r="P212" s="186" t="inlineStr">
        <is>
          <t>[SOURCE: ข้อสอบจริง PLE CC1 (Product) ปี 2564 ข้อ 34]</t>
        </is>
      </c>
      <c r="Q212" s="185" t="inlineStr">
        <is>
          <t>ข้อสอบจริง</t>
        </is>
      </c>
      <c r="R212" s="185" t="inlineStr">
        <is>
          <t>2564</t>
        </is>
      </c>
      <c r="S212" s="185" t="n"/>
    </row>
    <row r="213" ht="24" customHeight="1" s="49">
      <c r="A213" s="185" t="n">
        <v>211</v>
      </c>
      <c r="B213" s="186" t="n"/>
      <c r="C213" s="186" t="inlineStr">
        <is>
          <t>ในกระบวนการเคลือบฟิล์มเม็ดยา (Film coating) หากพบปัญหาฟิล์มเปราะบางหรือขอบเม็ดยากระเทาะแตกหักง่าย (Edge chipping / Film brittleness) ควรแก้ไขโดยการปรับเปลี่ยนสารช่วยในสูตรน้ำยาเคลือบตามข้อใด</t>
        </is>
      </c>
      <c r="D213" s="186" t="n"/>
      <c r="E213" s="186" t="inlineStr">
        <is>
          <t>เพิ่มอุณหภูมิลมร้อนในการอบแห้ง</t>
        </is>
      </c>
      <c r="F213" s="186" t="inlineStr">
        <is>
          <t>เพิ่มปริมาณสารช่วยเพิ่มความยืดหยุ่น (Plasticizer) เช่น Polyethylene glycol ในน้ำยาเคลือบ</t>
        </is>
      </c>
      <c r="G213" s="186" t="inlineStr">
        <is>
          <t>เพิ่มปริมาณสารกันติด (Anti-tacking agent) เช่น Talcum ในน้ำยาเคลือบ</t>
        </is>
      </c>
      <c r="H213" s="186" t="inlineStr">
        <is>
          <t>เพิ่มอัตราเร็วรอบการหมุนของหม้อเคลือบ (Pan speed)</t>
        </is>
      </c>
      <c r="I213" s="186" t="inlineStr">
        <is>
          <t>เพิ่มอัตราการพ่นของเหลวน้ำยาเคลือบ (Spray rate)</t>
        </is>
      </c>
      <c r="J213" s="185" t="inlineStr">
        <is>
          <t>2</t>
        </is>
      </c>
      <c r="K213" s="186" t="inlineStr">
        <is>
          <t>✅ คำตอบที่ถูกต้อง: ข้อ ข. เพิ่มปริมาณสารช่วยเพิ่มความยืดหยุ่น (Plasticizer) เช่น Polyethylene glycol ในน้ำยาเคลือบ
🎯 ทำไมข้อนี้ถึงถูก:
🎯 ทำไมข้อนี้ถึงถูก: ปัญหาฟิล์มเปราะหรือกระเทาะตามขอบเม็ดยา (Chipping) เกิดจากการที่ชั้นฟิล์มมีความเค้นภายในสูง (High internal stress) และมีค่าความต้านทานแรงดึงต่ำ การเพิ่ม Plasticizer เช่น PEG, Triethyl citrate หรือ Glycerin จะช่วยแทรกระหว่างสายพอลิเมอร์ ลดอุณหภูมิการเปลี่ยนสถานะคล้ายแก้ว (Tg) และเพิ่มความยืดหยุ่นเหนียวทนทานของแผ่นฟิล์ม
🔍 ข้ออื่นผิดเพราะอะไร:
• ข้อ ก.: การเพิ่มอุณหภูมิการอบแห้งทำให้ฟิล์มแห้งเร็วเกินไป เกิดความเค้นภายในสูงขึ้นและยิ่งทำให้ฟิล์มเปราะแตกง่ายขึ้น
• ข้อ ค.: Talcum ทำหน้าที่เป็น Glidant หรือ Anti-tacking agent ป้องกันเม็ดยาติดกัน ไม่ได้ช่วยเพิ่มความยืดหยุ่นของฟิล์ม
• ข้อ ง.: การเพิ่มรอบการหมุนของหม้อเคลือบจะเพิ่มแรงกระแทกระหว่างเม็ดยา ทำให้ขอบเม็ดยากระเทาะแตกเสียหายมากขึ้น
• ข้อ จ.: การเพิ่มอัตราการพ่นน้ำยาเคลือบอาจทำให้เม็ดยาเปียกแฉะเกินไป เกิดปัญหาเม็ดยาติดกัน (Sticking/Twinning)</t>
        </is>
      </c>
      <c r="L213" s="186" t="n"/>
      <c r="M213" s="186" t="inlineStr">
        <is>
          <t>Solid Dosage Forms</t>
        </is>
      </c>
      <c r="N213" s="186" t="inlineStr">
        <is>
          <t>Tablet Coating</t>
        </is>
      </c>
      <c r="O213" s="185" t="inlineStr">
        <is>
          <t>Product</t>
        </is>
      </c>
      <c r="P213" s="186" t="inlineStr">
        <is>
          <t>[SOURCE: ข้อสอบจริง PLE CC1 (Product) ปี 2564 ข้อ 8] [RECONSTRUCTED: ปรับแต่งและเติมเต็มบริบทโจทย์เพื่อความสมบูรณ์]</t>
        </is>
      </c>
      <c r="Q213" s="185" t="inlineStr">
        <is>
          <t>ข้อสอบจริง</t>
        </is>
      </c>
      <c r="R213" s="185" t="inlineStr">
        <is>
          <t>2564</t>
        </is>
      </c>
      <c r="S213" s="185" t="n"/>
    </row>
    <row r="214" ht="24" customHeight="1" s="49">
      <c r="A214" s="185" t="n">
        <v>212</v>
      </c>
      <c r="B214" s="186" t="n"/>
      <c r="C214" s="186" t="inlineStr">
        <is>
          <t>สารช่วยทางเภสัชกรรมในข้อใดทำหน้าที่เป็นสารเพิ่มความยืดหยุ่น (Plasticizer) ที่เป็นส่วนประกอบสำคัญของเปลือกแคปซูลเจลาตินชนิดนิ่ม (Soft gelatin capsule) เพื่อป้องกันไม่ให้เปลือกแคปซูลแข็งเปราะและแตกร้าว</t>
        </is>
      </c>
      <c r="D214" s="186" t="n"/>
      <c r="E214" s="186" t="inlineStr">
        <is>
          <t>Methylcellulose และ Ethylcellulose</t>
        </is>
      </c>
      <c r="F214" s="186" t="inlineStr">
        <is>
          <t>Titanium dioxide และ Iron oxide</t>
        </is>
      </c>
      <c r="G214" s="186" t="inlineStr">
        <is>
          <t>Glycerin และ Sorbitol</t>
        </is>
      </c>
      <c r="H214" s="186" t="inlineStr">
        <is>
          <t>Sodium lauryl sulfate และ Polysorbate 80</t>
        </is>
      </c>
      <c r="I214" s="186" t="inlineStr">
        <is>
          <t>Potassium sorbate และ Methylparaben</t>
        </is>
      </c>
      <c r="J214" s="185" t="n">
        <v>1</v>
      </c>
      <c r="K214" s="186" t="inlineStr">
        <is>
          <t>✅ คำตอบที่ถูกต้อง: ข้อ ก. Ascorbic acid หรือ Sodium metabisulfite
🎯 ทำไมข้อนี้ถึงถูก:
Ascorbic acid และ Sodium metabisulfite เป็นสารต้านออกซิเดชัน (Antioxidants) ที่ทำหน้าที่แย่งทำปฏิกิริยากับออกซิเจนหรือทำลายสารอนุมูลอิสระ เพื่อป้องกันไม่ให้ตัวยาสำคัญเกิดปฏิกิริยาเคมี Oxidation สลายตัวระหว่างการเก็บรักษา
🔍 ข้ออื่นผิดเพราะอะไร:
• ข้อ ข. Magnesium stearate: ทำหน้าที่เป็นสารหล่อลื่น (Lubricant)
• ข้อ ค. Colloidal silicon dioxide (Aerosil): ทำหน้าที่เป็นสารช่วยการไหล (Glidant)
• ข้อ ง. Microcrystalline cellulose (Avicel): ทำหน้าที่เป็นสารเพิ่มปริมาณและสารยึดเกาะ (Diluent / Binder)
• ข้อ จ. Lactose monohydrate: ทำหน้าที่เป็นสารเพิ่มปริมาณ (Diluent)</t>
        </is>
      </c>
      <c r="L214" s="186" t="n"/>
      <c r="M214" s="186" t="inlineStr">
        <is>
          <t>Solid Dosage Forms</t>
        </is>
      </c>
      <c r="N214" s="186" t="inlineStr">
        <is>
          <t>Tablet Manufacturing</t>
        </is>
      </c>
      <c r="O214" s="185" t="inlineStr">
        <is>
          <t>Product</t>
        </is>
      </c>
      <c r="P214" s="186" t="inlineStr">
        <is>
          <t>[SOURCE: ข้อสอบจริง PLE CC1 (Product) ปี 2561 ข้อ 111] หมายเหตุ: ข้อสอบต้นฉบับยอมรับคำตอบทั้งข้อ ก. Talc และข้อ ง. Colloidal silicon dioxide เนื่องจากทั้งสองชนิดทำหน้าที่เป็น Glidant ในตำรับยาเม็ด</t>
        </is>
      </c>
      <c r="Q214" s="185" t="inlineStr">
        <is>
          <t>ข้อสอบจริง</t>
        </is>
      </c>
      <c r="R214" s="185" t="inlineStr">
        <is>
          <t>2561</t>
        </is>
      </c>
      <c r="S214" s="185" t="n"/>
    </row>
    <row r="215" ht="24" customHeight="1" s="49">
      <c r="A215" s="185" t="n">
        <v>213</v>
      </c>
      <c r="B215" s="186" t="n"/>
      <c r="C215" s="186" t="inlineStr">
        <is>
          <t>สารช่วยทางเภสัชกรรมกลุ่มใดในสูตรตำรับยาเม็ดที่ทำหน้าที่เป็นสารช่วยแตกตัวประสิทธิภาพสูง (Superdisintegrant) โดยมีกลไกหลักในการดูดซับน้ำและพองตัวอย่างรวดเร็ว (Rapid swelling and wicking) เพื่อทำให้ยาเม็ดแตกตัวภายในเวลาไม่กี่นาที</t>
        </is>
      </c>
      <c r="D215" s="186" t="n"/>
      <c r="E215" s="186" t="inlineStr">
        <is>
          <t>Corn starch และ Potato starch</t>
        </is>
      </c>
      <c r="F215" s="186" t="inlineStr">
        <is>
          <t>Lactose monohydrate และ Mannitol</t>
        </is>
      </c>
      <c r="G215" s="186" t="inlineStr">
        <is>
          <t>Magnesium stearate และ Stearic acid</t>
        </is>
      </c>
      <c r="H215" s="186" t="inlineStr">
        <is>
          <t>Colloidal silicon dioxide และ Talcum</t>
        </is>
      </c>
      <c r="I215" s="186" t="inlineStr">
        <is>
          <t>Croscarmellose sodium, Sodium starch glycolate และ Crospovidone</t>
        </is>
      </c>
      <c r="J215" s="185" t="inlineStr">
        <is>
          <t>5</t>
        </is>
      </c>
      <c r="K215" s="186" t="inlineStr">
        <is>
          <t>✅ คำตอบที่ถูกต้อง: ข้อ จ. Croscarmellose sodium, Sodium starch glycolate และ Crospovidone
🎯 ทำไมข้อนี้ถึงถูก:
🎯 ทำไมข้อนี้ถึงถูก: Croscarmellose sodium (Cross-linked CMC), Sodium starch glycolate (Cross-linked starch) และ Crospovidone (Cross-linked PVP) จัดเป็น Superdisintegrants ชั้นนำในเภสัชอุตสาหกรรม โดยมีโครงสร้างเชื่อมขวางที่สามารถดูดซับน้ำและขยายปริมาตรได้มากกว่า 10 ถึง 20 เท่า ส่งผลให้เกิดแรงดันภายในทำให้เม็ดยาแตกตัวอย่างรวดเร็วโดยใช้ปริมาณเพียง 2 ถึง 5% w/w ในตำรับ
🔍 ข้ออื่นผิดเพราะอะไร:
• ข้อ ก.: แป้งธรรมชาติ (Corn starch) เป็นสารช่วยแตกตัวแบบดั้งเดิมที่ต้องใช้ปริมาณสูงถึง 10-15% และมีประสิทธิภาพการแตกตัวช้ากว่ากลุ่ม Superdisintegrant
• ข้อ ข.: Lactose monohydrate และ Mannitol ทำหน้าที่เป็นสารเพิ่มปริมาณ (Diluents/Fillers)
• ข้อ ค.: Magnesium stearate และ Stearic acid ทำหน้าที่เป็นสารหล่อลื่น (Lubricants)
• ข้อ ง.: Colloidal silicon dioxide และ Talcum ทำหน้าที่เป็นสารเพิ่มการไหล (Glidants)</t>
        </is>
      </c>
      <c r="L215" s="186" t="n"/>
      <c r="M215" s="186" t="inlineStr">
        <is>
          <t>Solid Dosage Forms</t>
        </is>
      </c>
      <c r="N215" s="186" t="inlineStr">
        <is>
          <t>Tablet Manufacturing</t>
        </is>
      </c>
      <c r="O215" s="185" t="inlineStr">
        <is>
          <t>Product</t>
        </is>
      </c>
      <c r="P215" s="186" t="inlineStr">
        <is>
          <t>[SOURCE: ข้อสอบจริง PLE CC1 (Product) ปี 2564 ข้อ 18] [RECONSTRUCTED: ปรับแต่งและเติมเต็มบริบทโจทย์เพื่อความสมบูรณ์]</t>
        </is>
      </c>
      <c r="Q215" s="185" t="inlineStr">
        <is>
          <t>ข้อสอบจริง</t>
        </is>
      </c>
      <c r="R215" s="185" t="inlineStr">
        <is>
          <t>2564</t>
        </is>
      </c>
      <c r="S215" s="185" t="n"/>
    </row>
    <row r="216" ht="24" customHeight="1" s="49">
      <c r="A216" s="185" t="n">
        <v>214</v>
      </c>
      <c r="B216" s="186" t="n"/>
      <c r="C216" s="186" t="inlineStr">
        <is>
          <t>สารพอลิเมอร์ในข้อใดต่อไปนี้มีคุณสมบัติไม่ละลายในสภาวะความเป็นกรดของกระเพาะอาหาร (pH 1.2) แต่สามารถละลายตัวได้ดีที่ค่าความเป็นกรดด่างตั้งแต่ 5.5 ขึ้นไปในลำไส้เล็ก จึงจัดเป็นสารเคลือบลำไส้ (Enteric coating polymer)</t>
        </is>
      </c>
      <c r="D216" s="186" t="n"/>
      <c r="E216" s="186" t="inlineStr">
        <is>
          <t>Methacrylic acid copolymer (Eudragit L 100-55)</t>
        </is>
      </c>
      <c r="F216" s="186" t="inlineStr">
        <is>
          <t>Ethylcellulose</t>
        </is>
      </c>
      <c r="G216" s="186" t="inlineStr">
        <is>
          <t>Hydroxypropyl methylcellulose (HPMC E5)</t>
        </is>
      </c>
      <c r="H216" s="186" t="inlineStr">
        <is>
          <t>Polyethylene glycol 6000</t>
        </is>
      </c>
      <c r="I216" s="186" t="inlineStr">
        <is>
          <t>Povidone (PVP K30)</t>
        </is>
      </c>
      <c r="J216" s="185" t="inlineStr">
        <is>
          <t>1</t>
        </is>
      </c>
      <c r="K216" s="186" t="inlineStr">
        <is>
          <t>✅ คำตอบที่ถูกต้อง: ข้อ ก. Methacrylic acid copolymer (Eudragit L 100-55)
🎯 ทำไมข้อนี้ถึงถูก:
🎯 ทำไมข้อนี้ถึงถูก: Eudragit L 100-55 (Methacrylic acid - ethyl acrylate copolymer 1:1) มีหมู่ Carboxylic acid อิสระที่คงรูปไม่แตกตัวในสภาวะกรดกระเพาะอาหาร แต่จะแตกตัวเป็นไอออนลบและละลายน้ำได้ที่ pH ตั้งแต่ 5.5 ขึ้นไปในส่วนต้นของลำไส้เล็ก (Duodenum) จึงเป็นสารเคลือบลำไส้มาตรฐานสากลตามเภสัชตำรับ USP/BP
🔍 ข้ออื่นผิดเพราะอะไร:
• ข้อ ข.: Ethylcellulose เป็นพอลิเมอร์ที่ไม่ละลายน้ำในทุกช่วง pH นิยมใช้ทำแผ่นฟิล์มควบคุมการแพร่ปลดปล่อยยาแบบ Sustained-release
• ข้อ ค.: Hydroxypropyl methylcellulose (HPMC E5) เป็นพอลิเมอร์ละลายน้ำได้รวดเร็วในทุกช่วง pH ใช้สำหรับการเคลือบฟิล์มธรรมดาเพื่อความสวยงามและการกลืนง่าย
• ข้อ ง.: Polyethylene glycol 6000 เป็นสารที่ละลายน้ำได้ดีมาก นิยมใช้เป็น Plasticizer หรือ Pore former
• ข้อ จ.: Povidone เป็นสารยึดเกาะที่ละลายน้ำได้ดีในทุกสภาวะ pH</t>
        </is>
      </c>
      <c r="L216" s="186" t="n"/>
      <c r="M216" s="186" t="inlineStr">
        <is>
          <t>Solid Dosage Forms</t>
        </is>
      </c>
      <c r="N216" s="186" t="inlineStr">
        <is>
          <t>Tablet Coating</t>
        </is>
      </c>
      <c r="O216" s="185" t="inlineStr">
        <is>
          <t>Product</t>
        </is>
      </c>
      <c r="P216" s="186" t="inlineStr">
        <is>
          <t>[SOURCE: ข้อสอบจริง PLE CC1 (Product) ปี 2564 ข้อ 34] [RECONSTRUCTED: ปรับแต่งและเติมเต็มบริบทโจทย์เพื่อความสมบูรณ์]</t>
        </is>
      </c>
      <c r="Q216" s="185" t="inlineStr">
        <is>
          <t>ข้อสอบจริง</t>
        </is>
      </c>
      <c r="R216" s="185" t="inlineStr">
        <is>
          <t>2564</t>
        </is>
      </c>
      <c r="S216" s="185" t="n"/>
    </row>
    <row r="217" ht="24" customHeight="1" s="49">
      <c r="A217" s="185" t="n">
        <v>215</v>
      </c>
      <c r="B217" s="186" t="n"/>
      <c r="C217" s="186" t="inlineStr">
        <is>
          <t>ในการตั้งสูตรตำรับยาเม็ดสำหรับตัวยาสำคัญที่มีคุณสมบัติสลายตัวได้อย่างรวดเร็วในสภาวะกรดกระเพาะอาหาร (Acid-labile drug) เช่น ยาในกลุ่ม Proton Pump Inhibitors (PPIs) ควรเลือกใช้กลยุทธ์การเคลือบเม็ดยาแบบใดที่เหมาะสมที่สุด</t>
        </is>
      </c>
      <c r="D217" s="186" t="n"/>
      <c r="E217" s="186" t="inlineStr">
        <is>
          <t>เคลือบด้วย Sugar coating หนาพิเศษเพื่อกันกรดซึม</t>
        </is>
      </c>
      <c r="F217" s="186" t="inlineStr">
        <is>
          <t>เคลือบด้วยชั้นฟิล์มบางของ HPMC เพียงชั้นเดียว</t>
        </is>
      </c>
      <c r="G217" s="186" t="inlineStr">
        <is>
          <t>เคลือบด้วยขี้ผึ้ง Carnauba wax ความหนาสูง</t>
        </is>
      </c>
      <c r="H217" s="186" t="inlineStr">
        <is>
          <t>เคลือบชั้นกั้น (Subcoating) ก่อน แล้วจึงเคลือบชั้นนอกด้วยพอลิเมอร์ทนกรด (Enteric coating polymer)</t>
        </is>
      </c>
      <c r="I217" s="186" t="inlineStr">
        <is>
          <t>ตอกอัดเม็ดยาร่วมกับสารบัฟเฟอร์โดยไม่ต้องมีฟิล์มเคลือบใดๆ</t>
        </is>
      </c>
      <c r="J217" s="185" t="inlineStr">
        <is>
          <t>4</t>
        </is>
      </c>
      <c r="K217" s="186" t="inlineStr">
        <is>
          <t>✅ คำตอบที่ถูกต้อง: ข้อ ง. เคลือบชั้นกั้น (Subcoating) ก่อน แล้วจึงเคลือบชั้นนอกด้วยพอลิเมอร์ทนกรด (Enteric coating polymer)
🎯 ทำไมข้อนี้ถึงถูก:
🎯 ทำไมข้อนี้ถึงถูก: ยาในกลุ่ม PPIs เช่น Omeprazole สลายตัวได้ง่ายทั้งในสภาวะกรดและเมื่อสัมผัสกับหมู่ฟังก์ชันที่เป็นกรดของพอลิเมอร์เคลือบลำไส้ (เช่น หมู่ Carboxylic ของ CAP หรือ Eudragit) ทางเภสัชอุตสาหกรรมจึงต้องเคลือบชั้นกั้นป้องกัน (Subcoating / Barrier coat) ด้วยสารที่เป็นกลางหรือด่างอ่อนก่อน แล้วจึงเคลือบชั้นนอกสุดด้วย Enteric polymer เพื่อป้องกันกรดในกระเพาะอาหารอย่างสมบูรณ์
🔍 ข้ออื่นผิดเพราะอะไร:
• ข้อ ก.: Sugar coating มีคุณสมบัติละลายน้ำและกรดในกระเพาะอาหารได้อย่างรวดเร็ว ไม่สามารถกันกรดได้
• ข้อ ข.: HPMC ชั้นเดียวละลายน้ำได้ทันทีในกระเพาะอาหาร ตัวยาจะสัมผัสกรดและสลายตัวทันที
• ข้อ ค.: Carnauba wax ใช้สำหรับการขัดเงาเม็ดยาในขั้นตอนสุดท้าย ไม่ได้มีคุณสมบัติในการป้องกันกรดแบบจำเพาะเจาะจง
• ข้อ จ.: การตอกอัดร่วมกับบัฟเฟอร์โดยไม่เคลือบผิว ยายังคงเสี่ยงต่อการถูกกรดกระเพาะอาหารปริมาณมากเข้าทำลายอย่างรวดเร็ว</t>
        </is>
      </c>
      <c r="L217" s="186" t="n"/>
      <c r="M217" s="186" t="inlineStr">
        <is>
          <t>Solid Dosage Forms</t>
        </is>
      </c>
      <c r="N217" s="186" t="inlineStr">
        <is>
          <t>Tablet Coating</t>
        </is>
      </c>
      <c r="O217" s="185" t="inlineStr">
        <is>
          <t>Product</t>
        </is>
      </c>
      <c r="P217" s="186" t="inlineStr">
        <is>
          <t>[SOURCE: ข้อสอบจริง PLE CC1 (Product) ปี 2564 ข้อ 20] [RECONSTRUCTED: ปรับแต่งและเติมเต็มบริบทโจทย์เพื่อความสมบูรณ์]</t>
        </is>
      </c>
      <c r="Q217" s="185" t="inlineStr">
        <is>
          <t>ข้อสอบจริง</t>
        </is>
      </c>
      <c r="R217" s="185" t="inlineStr">
        <is>
          <t>2564</t>
        </is>
      </c>
      <c r="S217" s="185" t="n"/>
    </row>
    <row r="218" ht="24" customHeight="1" s="49">
      <c r="A218" s="185" t="n">
        <v>216</v>
      </c>
      <c r="B218" s="186" t="n"/>
      <c r="C218" s="186" t="inlineStr">
        <is>
          <t>ในสูตรน้ำยาเคลือบเม็ดยาทนกรดที่ใช้ Eudragit L 100-55 เป็นพอลิเมอร์หลัก การเติม Polyethylene glycol 6000 (PEG 6000) มีวัตถุประสงค์เพื่อทำหน้าที่ใดในสูตรตำรับ</t>
        </is>
      </c>
      <c r="D218" s="186" t="n"/>
      <c r="E218" s="186" t="inlineStr">
        <is>
          <t>Stabilizer</t>
        </is>
      </c>
      <c r="F218" s="186" t="inlineStr">
        <is>
          <t>Plasticizer</t>
        </is>
      </c>
      <c r="G218" s="186" t="inlineStr">
        <is>
          <t>Solubilizer</t>
        </is>
      </c>
      <c r="H218" s="186" t="inlineStr">
        <is>
          <t>Anti-foaming agent</t>
        </is>
      </c>
      <c r="I218" s="186" t="inlineStr">
        <is>
          <t>Opacifying agent</t>
        </is>
      </c>
      <c r="J218" s="185" t="inlineStr">
        <is>
          <t>2</t>
        </is>
      </c>
      <c r="K218" s="186" t="inlineStr">
        <is>
          <t>✅ คำตอบที่ถูกต้อง: ข้อ ข. Plasticizer
🎯 ทำไมข้อนี้ถึงถูก:
🎯 ทำไมข้อนี้ถึงถูก: Eudragit L 100-55 เป็นพอลิเมอร์เคลือบลำไส้ (Enteric coating polymer) ที่เมื่อแห้งแล้วแผ่นฟิล์มจะมีความแข็งเปราะ การเติม PEG 6000 ทำหน้าที่เป็น Plasticizer ชนิดชอบน้ำ ช่วยแทรกตัวระหว่างสายพอลิเมอร์เพื่อลดอุณหภูมิการเปลี่ยนสถานะคล้ายแก้ว (Tg) ทำให้แผ่นฟิล์มเคลือบมีความยืดหยุ่นสูงขึ้นและไม่แตกร้าวระหว่างการบรรจุ
🔍 ข้ออื่นผิดเพราะอะไร:
• ข้อ ก.: Stabilizer ใช้รักษาความคงตัวของสารเคมี ไม่ใช่หน้าที่หลักของ PEG ในน้ำยาเคลือบ
• ข้อ ค.: Solubilizer ใช้ช่วยละลายตัวยาในตำรับยาน้ำ ไม่ใช่บทบาทหลักในการเคลือบฟิล์ม
• ข้อ ง.: Anti-foaming agent เช่น Simethicone ใช้ป้องกันการเกิดฟองในระหว่างกวนน้ำยาเคลือบ
• ข้อ จ.: Opacifying agent เช่น Titanium dioxide ใช้ทำให้น้ำยาเคลือบทึบแสง</t>
        </is>
      </c>
      <c r="L218" s="186" t="n"/>
      <c r="M218" s="186" t="inlineStr">
        <is>
          <t>Solid Dosage Forms</t>
        </is>
      </c>
      <c r="N218" s="186" t="inlineStr">
        <is>
          <t>Tablet Coating</t>
        </is>
      </c>
      <c r="O218" s="185" t="inlineStr">
        <is>
          <t>Product</t>
        </is>
      </c>
      <c r="P218" s="186" t="inlineStr">
        <is>
          <t>[SOURCE: ข้อสอบจริง PLE CC1 (Product) ปี 2564 ข้อ 37]</t>
        </is>
      </c>
      <c r="Q218" s="185" t="inlineStr">
        <is>
          <t>ข้อสอบจริง</t>
        </is>
      </c>
      <c r="R218" s="185" t="inlineStr">
        <is>
          <t>2564</t>
        </is>
      </c>
      <c r="S218" s="185" t="n"/>
    </row>
    <row r="219" ht="24" customHeight="1" s="49">
      <c r="A219" s="185" t="n">
        <v>217</v>
      </c>
      <c r="B219" s="186" t="n"/>
      <c r="C219" s="186" t="inlineStr">
        <is>
          <t>สูตรตำรับยาแคปซูล Dicloxacillin ประกอบด้วยตัวยาสำคัญ, Magnesium stearate และ Colloidal silicon dioxide สารช่วยทางเภสัชกรรมชนิดใดสามารถนำมาใช้ทดแทน Colloidal silicon dioxide เพื่อทำหน้าที่เป็นสารเพิ่มการไหล (Glidant) ได้เหมาะสมที่สุด</t>
        </is>
      </c>
      <c r="D219" s="186" t="n"/>
      <c r="E219" s="186" t="inlineStr">
        <is>
          <t>Talcum</t>
        </is>
      </c>
      <c r="F219" s="186" t="inlineStr">
        <is>
          <t>Polyvinylpyrrolidone (PVP)</t>
        </is>
      </c>
      <c r="G219" s="186" t="inlineStr">
        <is>
          <t>Microcrystalline cellulose (MCC)</t>
        </is>
      </c>
      <c r="H219" s="186" t="inlineStr">
        <is>
          <t>Sodium starch glycolate</t>
        </is>
      </c>
      <c r="I219" s="186" t="inlineStr">
        <is>
          <t>Lactose monohydrate</t>
        </is>
      </c>
      <c r="J219" s="185" t="inlineStr">
        <is>
          <t>1</t>
        </is>
      </c>
      <c r="K219" s="186" t="inlineStr">
        <is>
          <t>✅ คำตอบที่ถูกต้อง: ข้อ ก. Talcum
🎯 ทำไมข้อนี้ถึงถูก:
🎯 ทำไมข้อนี้ถึงถูก: Colloidal silicon dioxide (Aerosil) ทำหน้าที่หลักเป็น Glidant เพื่อลดแรงเสียดทานระหว่างอนุภาคผงยาและเพิ่มการไหล สารช่วยที่มีคุณสมบัติเป็น Glidant และ Anti-caking agent ที่สามารถนำมาใช้ทดแทนกันได้ดีในกระบวนการบรรจุแคปซูลคือ Talcum (ความบริสุทธิ์สูง ปราศจาก Asbestos)
🔍 ข้ออื่นผิดเพราะอะไร:
• ข้อ ข.: Polyvinylpyrrolidone (PVP) ทำหน้าที่เป็นสารยึดเกาะ (Binder) ไม่ใช่ Glidant
• ข้อ ค.: Microcrystalline cellulose (MCC) ทำหน้าที่เป็นสารเพิ่มปริมาณ (Diluent) หรือ Dry binder
• ข้อ ง.: Sodium starch glycolate ทำหน้าที่เป็นสารช่วยแตกตัว (Superdisintegrant)
• ข้อ จ.: Lactose monohydrate ทำหน้าที่เป็นสารเพิ่มปริมาณ (Diluent)</t>
        </is>
      </c>
      <c r="L219" s="186" t="n"/>
      <c r="M219" s="186" t="inlineStr">
        <is>
          <t>Solid Dosage Forms</t>
        </is>
      </c>
      <c r="N219" s="186" t="inlineStr">
        <is>
          <t>Tablet Manufacturing</t>
        </is>
      </c>
      <c r="O219" s="185" t="inlineStr">
        <is>
          <t>Product</t>
        </is>
      </c>
      <c r="P219" s="186" t="inlineStr">
        <is>
          <t>[SOURCE: ข้อสอบจริง PLE CC1 (Product) ปี 2564 ข้อ 39]</t>
        </is>
      </c>
      <c r="Q219" s="185" t="inlineStr">
        <is>
          <t>ข้อสอบจริง</t>
        </is>
      </c>
      <c r="R219" s="185" t="inlineStr">
        <is>
          <t>2564</t>
        </is>
      </c>
      <c r="S219" s="185" t="n"/>
    </row>
    <row r="220" ht="24" customHeight="1" s="49">
      <c r="A220" s="185" t="n">
        <v>218</v>
      </c>
      <c r="B220" s="186" t="n"/>
      <c r="C220" s="186" t="inlineStr">
        <is>
          <t>สารช่วยทางเภสัชกรรมในข้อใดในสูตรตำรับยาเม็ด Diclofenac potassium tablet ที่ทำหน้าที่เป็นสารช่วยแตกตัว (Disintegrant) เพื่อช่วยให้เม็ดยาแตกตัวออกเป็นอนุภาคเล็กๆ หลังการรับประทาน</t>
        </is>
      </c>
      <c r="D220" s="186" t="n"/>
      <c r="E220" s="186" t="inlineStr">
        <is>
          <t>Microcrystalline cellulose</t>
        </is>
      </c>
      <c r="F220" s="186" t="inlineStr">
        <is>
          <t>Sodium starch glycolate</t>
        </is>
      </c>
      <c r="G220" s="186" t="inlineStr">
        <is>
          <t>Magnesium stearate</t>
        </is>
      </c>
      <c r="H220" s="186" t="inlineStr">
        <is>
          <t>Lactose anhydrous</t>
        </is>
      </c>
      <c r="I220" s="186" t="inlineStr">
        <is>
          <t>Colloidal silicon dioxide</t>
        </is>
      </c>
      <c r="J220" s="185" t="inlineStr">
        <is>
          <t>2</t>
        </is>
      </c>
      <c r="K220" s="186" t="inlineStr">
        <is>
          <t>✅ คำตอบที่ถูกต้อง: ข้อ ข. Sodium starch glycolate
🎯 ทำไมข้อนี้ถึงถูก:
🎯 ทำไมข้อนี้ถึงถูก: Sodium starch glycolate (Primojel หรือ Explotab) เป็นอนุพันธ์ของแป้งมันฝรั่งที่มีการแทนที่ด้วยหมู่โซเดียมคาร์บอกซีเมทิลและเชื่อมขวาง ทำหน้าที่เป็น Superdisintegrant ที่มีคุณสมบัติดูดซับน้ำได้อย่างรวดเร็วและพองตัวได้มากถึง 200 ถึง 300 เท่าของขนาดเดิม ช่วยให้เม็ดยาไดโคลฟีแนกแตกตัวได้รวดเร็วตามมาตรฐานการละลาย
🔍 ข้ออื่นผิดเพราะอะไร:
• ข้อ ก.: Microcrystalline cellulose ทำหน้าที่หลักเป็นสารเพิ่มปริมาณและสารช่วยยึดเกาะแห้ง (Diluent / Dry binder)
• ข้อ ค.: Magnesium stearate ทำหน้าที่เป็นสารหล่อลื่น (Lubricant)
• ข้อ ง.: Lactose anhydrous ทำหน้าที่เป็นสารเพิ่มปริมาณ (Filler/Diluent)
• ข้อ จ.: Colloidal silicon dioxide ทำหน้าที่เป็นสารช่วยการไหล (Glidant)</t>
        </is>
      </c>
      <c r="L220" s="186" t="n"/>
      <c r="M220" s="186" t="inlineStr">
        <is>
          <t>Solid Dosage Forms</t>
        </is>
      </c>
      <c r="N220" s="186" t="inlineStr">
        <is>
          <t>Tablet Manufacturing</t>
        </is>
      </c>
      <c r="O220" s="185" t="inlineStr">
        <is>
          <t>Product</t>
        </is>
      </c>
      <c r="P220" s="186" t="inlineStr">
        <is>
          <t>[SOURCE: ข้อสอบจริง PLE CC1 (Product) ปี 2564 ข้อ 43]</t>
        </is>
      </c>
      <c r="Q220" s="185" t="inlineStr">
        <is>
          <t>ข้อสอบจริง</t>
        </is>
      </c>
      <c r="R220" s="185" t="inlineStr">
        <is>
          <t>2564</t>
        </is>
      </c>
      <c r="S220" s="185" t="n"/>
    </row>
    <row r="221" ht="24" customHeight="1" s="49">
      <c r="A221" s="185" t="n">
        <v>219</v>
      </c>
      <c r="B221" s="186" t="n"/>
      <c r="C221" s="186" t="inlineStr">
        <is>
          <t>ปัญหาข้อบกพร่องของยาเม็ด (Tablet defect) ที่เนื้อผงยาติดกับพื้นผิวของสลักตอกตัวบน (Upper punch) ทำให้รอยตัวอักษรหรือตราสัญลักษณ์ที่ปั๊มบนหน้าเม็ดยาแหว่งหรือไม่สมบูรณ์ เรียกชื่อข้อบกพร่องนี้ว่าอย่างไร</t>
        </is>
      </c>
      <c r="D221" s="186" t="inlineStr">
        <is>
          <t>cc1_product/image91.png</t>
        </is>
      </c>
      <c r="E221" s="186" t="inlineStr">
        <is>
          <t>Capping</t>
        </is>
      </c>
      <c r="F221" s="186" t="inlineStr">
        <is>
          <t>Lamination</t>
        </is>
      </c>
      <c r="G221" s="186" t="inlineStr">
        <is>
          <t>Mottling</t>
        </is>
      </c>
      <c r="H221" s="186" t="inlineStr">
        <is>
          <t>Picking</t>
        </is>
      </c>
      <c r="I221" s="186" t="inlineStr">
        <is>
          <t>Chipping</t>
        </is>
      </c>
      <c r="J221" s="185" t="n">
        <v>1</v>
      </c>
      <c r="K221" s="186" t="inlineStr">
        <is>
          <t>✅ คำตอบที่ถูกต้อง: ข้อ ก. Capping
🎯 ทำไมข้อนี้ถึงถูก:
Capping: คือปรากฏการณ์ข้อบกพร่องของยาเม็ดที่ส่วนบนหรือส่วนล่างของเม็ดยาแยกตัวหลุดออกจากส่วนหลักของเม็ดยาเป็นแผ่นคล้ายหมวก เกิดจากมีอากาศกักขังอยู่ในมวลยา (Air entrapment) ระหว่างการตอกอัด, การมีผงยาละเอียด (Fines) มากเกินไป, หรือความชื้นในแกรนูลต่ำเกินไป
🔍 ข้ออื่นผิดเพราะอะไร:
• ข้อ ข. Lamination: คือการที่เม็ดยาแยกตัวออกเป็นชั้นๆ ตามขวางหลายชั้น
• ข้อ ค. Sticking: คือการที่ผงยาติดกับหน้าสาก (Punch face)
• ข้อ ง. Picking: คือการที่ผงยาหลุดติดหน้าสากบริเวณที่มีตัวอักษรหรือลวดลายทำให้ผิวยาแหว่ง
• ข้อ จ. Mottling: คือความไม่สม่ำเสมอของสียาเม็ด (สีด่าง)</t>
        </is>
      </c>
      <c r="L221" s="186" t="n"/>
      <c r="M221" s="186" t="inlineStr">
        <is>
          <t>Solid Dosage Forms</t>
        </is>
      </c>
      <c r="N221" s="186" t="inlineStr">
        <is>
          <t>Tablet Defects</t>
        </is>
      </c>
      <c r="O221" s="185" t="inlineStr">
        <is>
          <t>Product</t>
        </is>
      </c>
      <c r="P221" s="186" t="inlineStr">
        <is>
          <t>[SOURCE: ข้อสอบจริง PLE CC1 (Product) ปี 2564 ข้อ 159]</t>
        </is>
      </c>
      <c r="Q221" s="185" t="inlineStr">
        <is>
          <t>ข้อสอบจริง</t>
        </is>
      </c>
      <c r="R221" s="185" t="inlineStr">
        <is>
          <t>2564</t>
        </is>
      </c>
      <c r="S221" s="185" t="n"/>
    </row>
    <row r="222" ht="24" customHeight="1" s="49">
      <c r="A222" s="185" t="n">
        <v>220</v>
      </c>
      <c r="B222" s="186" t="n"/>
      <c r="C222" s="186" t="inlineStr">
        <is>
          <t>ปัญหาข้อบกพร่องของยาเม็ดแบบลามิเนชัน (Lamination) ซึ่งเป็นลักษณะที่เม็ดยาแยกหลุดออกเป็นแผ่นบางๆ หลายชั้นตามแนวระนาบขวาง มักมีสาเหตุหลักมาจากปัจจัยในข้อใด</t>
        </is>
      </c>
      <c r="D222" s="186" t="n"/>
      <c r="E222" s="186" t="inlineStr">
        <is>
          <t>การเติมสารเพิ่มการไหล (Glidant) มากเกินไป</t>
        </is>
      </c>
      <c r="F222" s="186" t="inlineStr">
        <is>
          <t>เม็ดยามีความชื้นสัมพัทธ์ในแกรนูลสูงเกินไป</t>
        </is>
      </c>
      <c r="G222" s="186" t="inlineStr">
        <is>
          <t>มีอากาศแทรกอยู่ระหว่างอนุภาคแกรนูล (Air entrapment) ขณะตอกอัดอย่างรวดเร็ว ร่วมกับแรงยึดเกาะไม่เพียงพอ</t>
        </is>
      </c>
      <c r="H222" s="186" t="inlineStr">
        <is>
          <t>การผสมสารหล่อลื่นเป็นเวลานานเกินไป</t>
        </is>
      </c>
      <c r="I222" s="186" t="inlineStr">
        <is>
          <t>ความเร็วรอบของหม้อตอกยาช้าเกินไป</t>
        </is>
      </c>
      <c r="J222" s="185" t="inlineStr">
        <is>
          <t>3</t>
        </is>
      </c>
      <c r="K222" s="186" t="inlineStr">
        <is>
          <t>✅ คำตอบที่ถูกต้อง: ข้อ ค. มีอากาศแทรกอยู่ระหว่างอนุภาคแกรนูล (Air entrapment) ขณะตอกอัดอย่างรวดเร็ว ร่วมกับแรงยึดเกาะไม่เพียงพอ
🎯 ทำไมข้อนี้ถึงถูก:
🎯 ทำไมข้อนี้ถึงถูก: Lamination เกิดจากการที่อากาศถูกกักขังอยู่ภายในช่องว่างระหว่างอนุภาคของมวลผงยาหรือแกรนูลในขณะที่สลักตอกเคลื่อนลงมาอัดอย่างรวดเร็ว (Air entrapment) เมื่อแรงดันตอกคลายออก (Decompression) อากาศที่ถูกอัดจะขยายตัวดันให้โครงสร้างเม็ดยาแยกตัวออกจากกันเป็นแผ่นบางๆ หลายชั้นตามแนวขวาง
🔍 ข้ออื่นผิดเพราะอะไร:
• ข้อ ก.: Glidant มากเกินไปอาจทำให้การไหลดีขึ้น แต่อาจขัดขวางการยึดเกาะ ไม่ใช่สาเหตุโดยตรงของการเกิดอากาศแทรกตัว
• ข้อ ข.: ความชื้นสูงมักนำไปสู่ปัญหาการติดหน้าสลักตอก (Sticking/Picking) มากกว่าการแยกชั้นแบบลามิเนชัน
• ข้อ ง.: การผสมสารหล่อลื่นนานเกินไป (Over-lubrication) มักทำให้เม็ดยาแตกตัวช้าลงและแรงดึงขาดต่ำลง
• ข้อ จ.: การตอกช้าๆ จะช่วยให้อากาศมีเวลาหนีรอดออกไปได้ จึงช่วยลดปัญหาลามิเนชัน ไม่ใช่สาเหตุที่ทำให้เกิด</t>
        </is>
      </c>
      <c r="L222" s="186" t="n"/>
      <c r="M222" s="186" t="inlineStr">
        <is>
          <t>Solid Dosage Forms</t>
        </is>
      </c>
      <c r="N222" s="186" t="inlineStr">
        <is>
          <t>Tablet Defects</t>
        </is>
      </c>
      <c r="O222" s="185" t="inlineStr">
        <is>
          <t>Product</t>
        </is>
      </c>
      <c r="P222" s="186" t="inlineStr">
        <is>
          <t>[SOURCE: ข้อสอบจริง PLE CC1 (Product) ปี 2564 ข้อ 52]</t>
        </is>
      </c>
      <c r="Q222" s="185" t="inlineStr">
        <is>
          <t>ข้อสอบจริง</t>
        </is>
      </c>
      <c r="R222" s="185" t="inlineStr">
        <is>
          <t>2564</t>
        </is>
      </c>
      <c r="S222" s="185" t="n"/>
    </row>
    <row r="223" ht="24" customHeight="1" s="49">
      <c r="A223" s="185" t="n">
        <v>221</v>
      </c>
      <c r="B223" s="186" t="n"/>
      <c r="C223" s="186" t="inlineStr">
        <is>
          <t>ในการผลิตยาเม็ดฟู่ (Effervescent tablets) เช่น Calcium effervescent ข้อกำหนดด้านส่วนประกอบและการควบคุมสภาวะแวดล้อมในพื้นที่การผลิตตามหลักเกณฑ์ GMP ในข้อใดถูกต้องที่สุด</t>
        </is>
      </c>
      <c r="D223" s="186" t="n"/>
      <c r="E223" s="186" t="inlineStr">
        <is>
          <t>ควบคุมความชื้นสัมพัทธ์ในห้องผลิตไม่เกิน 25% และใช้กรดอินทรีย์ร่วมกับสารประกอบคาร์บอเนตหรือไบคาร์บอเนต</t>
        </is>
      </c>
      <c r="F223" s="186" t="inlineStr">
        <is>
          <t>ควบคุมความชื้นสัมพัทธ์ในห้องผลิตให้มากกว่า 60% เพื่อช่วยให้แกรนูลเกาะตัวเหนียวแน่น</t>
        </is>
      </c>
      <c r="G223" s="186" t="inlineStr">
        <is>
          <t>ใช้เฉพาะกรดอินทรีย์โดยไม่ต้องมีสารประกอบไบคาร์บอเนตในสูตรตำรับ</t>
        </is>
      </c>
      <c r="H223" s="186" t="inlineStr">
        <is>
          <t>อุณหภูมิในห้องผลิตต้องสูงกว่า 50 องศาเซลเซียสเพื่อไล่แก๊สคาร์บอนไดออกไซด์</t>
        </is>
      </c>
      <c r="I223" s="186" t="inlineStr">
        <is>
          <t>บรรจุภัณฑ์สามารถใช้ซองกระดาษธรรมดาได้โดยไม่ต้องมีสารดูดความชื้น Silica gel</t>
        </is>
      </c>
      <c r="J223" s="185" t="inlineStr">
        <is>
          <t>1</t>
        </is>
      </c>
      <c r="K223" s="186" t="inlineStr">
        <is>
          <t>✅ คำตอบที่ถูกต้อง: ข้อ ก. ควบคุมความชื้นสัมพัทธ์ในห้องผลิตไม่เกิน 25% และใช้กรดอินทรีย์ร่วมกับสารประกอบคาร์บอเนตหรือไบคาร์บอเนต
🎯 ทำไมข้อนี้ถึงถูก:
🎯 ทำไมข้อนี้ถึงถูก: ยาเม็ดฟู่มีส่วนประกอบหลักคือกรดอินทรีย์ (Citric acid หรือ Tartaric acid) และเกลือคาร์บอเนต/ไบคาร์บอเนต (Sodium bicarbonate) ซึ่งจะทำปฏิกิริยากันทันทีเมื่อมีความชื้นและปล่อยแก๊ส CO2 ดังนั้นห้องผลิตยาเม็ดฟู่ตาม GMP จึงต้องควบคุมความชื้นสัมพัทธ์ (Relative Humidity; RH) อย่างเข้มงวดให้ไม่เกิน 20 ถึง 25% ที่อุณหภูมิประมาณ 20 ถึง 25 องศาเซลเซียส เพื่อป้องกันการเกิดปฏิกิริยาก่อนเวลาอันควร
🔍 ข้ออื่นผิดเพราะอะไร:
• ข้อ ข.: ความชื้นมากกว่า 60% จะกระตุ้นให้เกิดปฏิกิริยาการฟองฟู่อย่างรุนแรงในระหว่างการตอกเม็ด ทำให้ยาเม็ดบวมและสลายตัว
• ข้อ ค.: จำเป็นต้องมีทั้งกรดอินทรีย์และเกลือคาร์บอเนตเพื่อทำปฏิกิริยาให้เกิดแก๊ส CO2
• ข้อ ง.: อุณหภูมิสูงกว่า 50 องศาเซลเซียสจะเร่งการสลายตัวของสารและทำให้พนักงานไม่สามารถทำงานได้
• ข้อ จ.: บรรจุภัณฑ์ต้องเป็นภาชนะปิดสนิทป้องกันความชื้นสูง เช่น หลอดอะลูมิเนียมที่มีสารดูดความชื้น (Desiccant) ที่ฝาปิด</t>
        </is>
      </c>
      <c r="L223" s="186" t="n"/>
      <c r="M223" s="186" t="inlineStr">
        <is>
          <t>Solid Dosage Forms</t>
        </is>
      </c>
      <c r="N223" s="186" t="inlineStr">
        <is>
          <t>Powders &amp; Granules</t>
        </is>
      </c>
      <c r="O223" s="185" t="inlineStr">
        <is>
          <t>Product</t>
        </is>
      </c>
      <c r="P223" s="186" t="inlineStr">
        <is>
          <t>[SOURCE: ข้อสอบจริง PLE CC1 (Product) ปี 2564 ข้อ 56] [RECONSTRUCTED: ปรับแต่งและเติมเต็มบริบทโจทย์เพื่อความสมบูรณ์]</t>
        </is>
      </c>
      <c r="Q223" s="185" t="inlineStr">
        <is>
          <t>ข้อสอบจริง</t>
        </is>
      </c>
      <c r="R223" s="185" t="inlineStr">
        <is>
          <t>2564</t>
        </is>
      </c>
      <c r="S223" s="185" t="n"/>
    </row>
    <row r="224" ht="24" customHeight="1" s="49">
      <c r="A224" s="185" t="n">
        <v>222</v>
      </c>
      <c r="B224" s="186" t="n"/>
      <c r="C224" s="186" t="inlineStr">
        <is>
          <t>ในการตอกผลิตยาเม็ด Chlorpheniramine maleate เกิดปัญหาเม็ดยาติดแน่นกับผนังด้านในของเบ้าตอก (Binding in the die) ทำให้ต้องใช้แรงดันเม็ดยาออกจากเบ้าสูงมาก ข้อใดต่อไปนี้ไม่ใช่แนวทางการแก้ไขปัญหาที่ถูกต้องและเหมาะสมตามหลักวิชาการ</t>
        </is>
      </c>
      <c r="D224" s="186" t="n"/>
      <c r="E224" s="186" t="inlineStr">
        <is>
          <t>เพิ่มปริมาณสารหล่อลื่น (Lubricant) ในสูตรตำรับ</t>
        </is>
      </c>
      <c r="F224" s="186" t="inlineStr">
        <is>
          <t>อบลดความชื้นของแกรนูลให้แห้งสนิทตามเกณฑ์ที่กำหนด</t>
        </is>
      </c>
      <c r="G224" s="186" t="inlineStr">
        <is>
          <t>เติม Colloidal silicon dioxide เพื่อช่วยดูดซับความชื้นและเพิ่มการไหล</t>
        </is>
      </c>
      <c r="H224" s="186" t="inlineStr">
        <is>
          <t>ขัดทำความสะอาดและปรับความเรียบลื่นของผนังเบ้าตอก (Die polishing)</t>
        </is>
      </c>
      <c r="I224" s="186" t="inlineStr">
        <is>
          <t>ใช้ไขพาราฟินหรือขี้ผึ้งทาเคลือบที่ผนังด้านในของเบ้าตอกอย่างหนาระหว่างเดินเครื่อง</t>
        </is>
      </c>
      <c r="J224" s="185" t="inlineStr">
        <is>
          <t>5</t>
        </is>
      </c>
      <c r="K224" s="186" t="inlineStr">
        <is>
          <t>✅ คำตอบที่ถูกต้อง: ข้อ จ. ใช้ไขพาราฟินหรือขี้ผึ้งทาเคลือบที่ผนังด้านในของเบ้าตอกอย่างหนาระหว่างเดินเครื่อง
🎯 ทำไมข้อนี้ถึงถูก:
🎯 ทำไมข้อนี้ถึงถูก: การนำไขหรือขี้ผึ้งไปทาเคลือบที่ผนังเบ้าตอกโดยตรงเป็นวิธีปฏิบัติที่ไม่ถูกต้องตามหลักเกณฑ์ GMP เนื่องจากจะทำให้เม็ดยาเกิดการปนเปื้อนของไข สารหล่อลื่นกระจายตัวไม่สม่ำเสมอ ผิวเม็ดยาเกิดคราบเหนียว และส่งผลเสียต่อการแตกตัวและการละลายของยาอย่างรุนแรง
🔍 ข้ออื่นผิดเพราะอะไร:
• ข้อ ก.: การเพิ่มสารหล่อลื่นที่มีประสิทธิภาพ เช่น Magnesium stearate จะช่วยลดแรงเสียดทานระหว่างขอบเม็ดยากับผนังเบ้าตอกโดยตรง
• ข้อ ข.: การอบลดความชื้นของแกรนูลจะช่วยลดความเหนียวเหนอะหนะของมวลยา ทำให้ลดการเกาะติดผนังเบ้าตอก
• ข้อ ค.: Colloidal silicon dioxide ช่วยดูดซับความชื้นอิสระและลดความเหนียวของสูตรตำรับ
• ข้อ ง.: การขัดผิวผนังเบ้าตอกให้เรียบเงาไร้รอยขูดขีดจะช่วยลดแรงต้านทานในการดันเม็ดยาออก (Ejection force)</t>
        </is>
      </c>
      <c r="L224" s="186" t="n"/>
      <c r="M224" s="186" t="inlineStr">
        <is>
          <t>Solid Dosage Forms</t>
        </is>
      </c>
      <c r="N224" s="186" t="inlineStr">
        <is>
          <t>Tablet Defects</t>
        </is>
      </c>
      <c r="O224" s="185" t="inlineStr">
        <is>
          <t>Product</t>
        </is>
      </c>
      <c r="P224" s="186" t="inlineStr">
        <is>
          <t>[SOURCE: ข้อสอบจริง PLE CC1 (Product) ปี 2564 ข้อ 61]</t>
        </is>
      </c>
      <c r="Q224" s="185" t="inlineStr">
        <is>
          <t>ข้อสอบจริง</t>
        </is>
      </c>
      <c r="R224" s="185" t="inlineStr">
        <is>
          <t>2564</t>
        </is>
      </c>
      <c r="S224" s="185" t="n"/>
    </row>
    <row r="225" ht="24" customHeight="1" s="49">
      <c r="A225" s="185" t="n">
        <v>223</v>
      </c>
      <c r="B225" s="186" t="n"/>
      <c r="C225" s="186" t="inlineStr">
        <is>
          <t>ยา Ibuprofen รูปแบบแคปซูลเจลาตินชนิดนิ่ม (Soft gelatin capsule) ในท้องตลาดสามารถออกฤทธิ์บรรเทาอาการปวดได้รวดเร็ว (Fast onset of action) เนื่องจากตัวยาสำคัญที่บรรจุอยู่ภายในเปลือกแคปซูลอยู่ในสถานะทางกายภาพตามข้อใด</t>
        </is>
      </c>
      <c r="D225" s="186" t="n"/>
      <c r="E225" s="186" t="inlineStr">
        <is>
          <t>Gels</t>
        </is>
      </c>
      <c r="F225" s="186" t="inlineStr">
        <is>
          <t>Pellets</t>
        </is>
      </c>
      <c r="G225" s="186" t="inlineStr">
        <is>
          <t>Powders</t>
        </is>
      </c>
      <c r="H225" s="186" t="inlineStr">
        <is>
          <t>Suspensions</t>
        </is>
      </c>
      <c r="I225" s="186" t="inlineStr">
        <is>
          <t>Solutions</t>
        </is>
      </c>
      <c r="J225" s="185" t="inlineStr">
        <is>
          <t>5</t>
        </is>
      </c>
      <c r="K225" s="186" t="inlineStr">
        <is>
          <t>✅ คำตอบที่ถูกต้อง: ข้อ จ. Solutions
🎯 ทำไมข้อนี้ถึงถูก:
🎯 ทำไมข้อนี้ถึงถูก: Ibuprofen ในแคปซูลนิ่มที่มีการดูดซึมเร็วถูกพัฒนาให้อยู่ในรูปสารละลายใส (Solubilized liquid formulation / Solution) โดยใช้สารลดแรงตึงผิวหรือตัวทำละลายร่วมชอบน้ำ เช่น PEG และ Potassium hydroxide เพื่อเปลี่ยนเป็นรูปเกลือที่ละลายสมบูรณ์ เมื่อเปลือกเจลาตินละลายตัวในกระเพาะอาหาร ยาจะพร้อมถูกดูดซึมทันทีโดยไม่ต้องผ่านขั้นตอนการแตกตัว (Disintegration) และการละลาย (Dissolution) เหมือนยาเม็ด
🔍 ข้ออื่นผิดเพราะอะไร:
• ข้อ ก.: Gel ภายในแคปซูลจะชะลอการแพร่ของตัวยาออกสู่ทางเดินอาหาร
• ข้อ ข.: Pellets เป็นของแข็งที่ต้องผ่านการละลายก่อนการดูดซึม
• ข้อ ค.: Powders เป็นผงยาแห้งที่ต้องรอการเปียกน้ำและการละลาย
• ข้อ ง.: Suspensions ตัวยายังอยู่ในรูปอนุภาคของแข็งแขวนลอย จึงต้องใช้เวลาในการละลายตัวยาลงสู่น้ำย่อยในกระเพาะอาหาร</t>
        </is>
      </c>
      <c r="L225" s="186" t="n"/>
      <c r="M225" s="186" t="inlineStr">
        <is>
          <t>Solid Dosage Forms</t>
        </is>
      </c>
      <c r="N225" s="186" t="inlineStr">
        <is>
          <t>Hard &amp; Soft Gelatin Capsules</t>
        </is>
      </c>
      <c r="O225" s="185" t="inlineStr">
        <is>
          <t>Product</t>
        </is>
      </c>
      <c r="P225" s="186" t="inlineStr">
        <is>
          <t>[SOURCE: ข้อสอบจริง PLE CC1 (Product) ปี 2564 ข้อ 62]</t>
        </is>
      </c>
      <c r="Q225" s="185" t="inlineStr">
        <is>
          <t>ข้อสอบจริง</t>
        </is>
      </c>
      <c r="R225" s="185" t="inlineStr">
        <is>
          <t>2564</t>
        </is>
      </c>
      <c r="S225" s="185" t="n"/>
    </row>
    <row r="226" ht="24" customHeight="1" s="49">
      <c r="A226" s="185" t="n">
        <v>224</v>
      </c>
      <c r="B226" s="186" t="n"/>
      <c r="C226" s="186" t="inlineStr">
        <is>
          <t>ในการผลิตยาเม็ดด้วยวิธีการตอกโดยตรง (Direct compression) สารช่วยทางเภสัชกรรมในข้อใดทำหน้าที่เป็นสารยึดเกาะแห้ง (Dry binder) และสารเพิ่มปริมาณที่ช่วยเพิ่มความแข็งแรงของเม็ดยาได้ดีที่สุดโดยไม่ต้องผ่านการทำแกรนูล</t>
        </is>
      </c>
      <c r="D226" s="186" t="n"/>
      <c r="E226" s="186" t="inlineStr">
        <is>
          <t>Pregelatinized starch</t>
        </is>
      </c>
      <c r="F226" s="186" t="inlineStr">
        <is>
          <t>Lactose monohydrate</t>
        </is>
      </c>
      <c r="G226" s="186" t="inlineStr">
        <is>
          <t>Microcrystalline cellulose</t>
        </is>
      </c>
      <c r="H226" s="186" t="inlineStr">
        <is>
          <t>Sodium starch glycolate</t>
        </is>
      </c>
      <c r="I226" s="186" t="inlineStr">
        <is>
          <t>Dibasic calcium phosphate anhydrous</t>
        </is>
      </c>
      <c r="J226" s="185" t="inlineStr">
        <is>
          <t>3</t>
        </is>
      </c>
      <c r="K226" s="186" t="inlineStr">
        <is>
          <t>✅ คำตอบที่ถูกต้อง: ข้อ ค. Microcrystalline cellulose
🎯 ทำไมข้อนี้ถึงถูก:
🎯 ทำไมข้อนี้ถึงถูก: Microcrystalline cellulose (MCC เช่น Avicel PH-101, PH-102) จัดเป็นสารยึดเกาะแบบแห้ง (Dry binder) และสารเพิ่มปริมาณที่ดีเลิศสำหรับการตอกตรง เนื่องจากอนุภาคเกิดการเสียรูปพลาสติก (Plastic deformation) ภายใต้แรงดันตอก ทำให้เกิดพันธะไฮโดรเจนระหว่างอนุภาคสูง ส่งผลให้เม็ดยามีความแข็งสูงแม้ใช้แรงตอกต่ำ
🔍 ข้ออื่นผิดเพราะอะไร:
• ข้อ ก.: Pregelatinized starch มีคุณสมบัติเป็น Binder และ Disintegrant ได้ แต่ความสามารถในการอัดเป็นเม็ดแบบตอกตรงยังด้อยกว่า MCC
• ข้อ ข.: Lactose monohydrate เป็น Diluent ชนิดเปราะ แตกหักง่าย (Brittle fracture) มีแรงยึดเกาะด้วยตนเองต่ำ
• ข้อ ง.: Sodium starch glycolate เป็น Superdisintegrant ไม่ได้ทำหน้าที่เป็น Binder
• ข้อ จ.: Dibasic calcium phosphate เป็น Diluent อนินทรีย์ชนิดแตกหักเปราะ มีคุณสมบัติเป็นสารช่วยยึดเกาะต่ำ</t>
        </is>
      </c>
      <c r="L226" s="186" t="n"/>
      <c r="M226" s="186" t="inlineStr">
        <is>
          <t>Solid Dosage Forms</t>
        </is>
      </c>
      <c r="N226" s="186" t="inlineStr">
        <is>
          <t>Tablet Manufacturing</t>
        </is>
      </c>
      <c r="O226" s="185" t="inlineStr">
        <is>
          <t>Product</t>
        </is>
      </c>
      <c r="P226" s="186" t="inlineStr">
        <is>
          <t>[SOURCE: ข้อสอบจริง PLE CC1 (Product) ปี 2564 ข้อ 64]</t>
        </is>
      </c>
      <c r="Q226" s="185" t="inlineStr">
        <is>
          <t>ข้อสอบจริง</t>
        </is>
      </c>
      <c r="R226" s="185" t="inlineStr">
        <is>
          <t>2564</t>
        </is>
      </c>
      <c r="S226" s="185" t="n"/>
    </row>
    <row r="227" ht="24" customHeight="1" s="49">
      <c r="A227" s="185" t="n">
        <v>225</v>
      </c>
      <c r="B227" s="186" t="n"/>
      <c r="C227" s="186" t="inlineStr">
        <is>
          <t>ข้อใดเป็นแนวทางการแก้ไขปัญหาข้อบกพร่องของยาเม็ดแบบแคปปิง (Capping) ซึ่งเป็นลักษณะที่ส่วนยอดของเม็ดยาแยกหลุดออกเป็นฝาครอบได้อย่างถูกต้องและมีประสิทธิภาพที่สุด</t>
        </is>
      </c>
      <c r="D227" s="186" t="n"/>
      <c r="E227" s="186" t="inlineStr">
        <is>
          <t>เพิ่มแรงอัดในการตอกเม็ดยาให้สูงขึ้นอย่างมาก</t>
        </is>
      </c>
      <c r="F227" s="186" t="inlineStr">
        <is>
          <t>ลดระยะเวลาในการผสมผงยากับสารเพิ่มปริมาณ</t>
        </is>
      </c>
      <c r="G227" s="186" t="inlineStr">
        <is>
          <t>เพิ่มสัดส่วนของสารยึดเกาะ (Binder) หรือลดสัดส่วนของผงละเอียด (Fines) ในมวลแกรนูล</t>
        </is>
      </c>
      <c r="H227" s="186" t="inlineStr">
        <is>
          <t>เพิ่มปริมาณสารหล่อลื่น Magnesium stearate ในตำรับ</t>
        </is>
      </c>
      <c r="I227" s="186" t="inlineStr">
        <is>
          <t>เพิ่มปริมาณสารช่วยแตกตัว Disintegrant ให้มากขึ้น</t>
        </is>
      </c>
      <c r="J227" s="185" t="inlineStr">
        <is>
          <t>3</t>
        </is>
      </c>
      <c r="K227" s="186" t="inlineStr">
        <is>
          <t>✅ คำตอบที่ถูกต้อง: ข้อ ค. เพิ่มสัดส่วนของสารยึดเกาะ (Binder) หรือลดสัดส่วนของผงละเอียด (Fines) ในมวลแกรนูล
🎯 ทำไมข้อนี้ถึงถูก:
🎯 ทำไมข้อนี้ถึงถูก: Capping มักมีสาเหตุมาจากแรงยึดเกาะระหว่างอนุภาคไม่เพียงพอ หรือมีสัดส่วนของผงละเอียด (Fines) มากเกินไปจนกักขังอากาศไว้ภายในเม็ดยา การเพิ่มปริมาณ Binder หรือเปลี่ยนชนิดสารยึดเกาะให้แข็งแรงขึ้น พร้อมทั้งร่อนคัดแยกเพื่อลดปริมาณผงละเอียดในมวลแกรนูล เป็นแนวทางการแก้ไขปัญหา Capping ที่ตรงจุดและมีประสิทธิภาพที่สุด
🔍 ข้ออื่นผิดเพราะอะไร:
• ข้อ ก.: การเพิ่มแรงตอกให้สูงขึ้นจะยิ่งบีบอัดอากาศภายในเม็ดยามากขึ้น เมื่อคลายแรงตอกจะเกิดการดีดตัวกลับ (Elastic recovery) ทำให้ปัญหา Capping ทวีความรุนแรงขึ้น
• ข้อ ข.: การลดเวลาผสมไม่ใช่วิธีแก้ปัญหาแรงยึดเกาะ
• ข้อ ง.: การเพิ่มสารหล่อลื่นมากเกินไปจะไปเคลือบผิวอนุภาค ขัดขวางการประสานตัวของพันธะระหว่างอนุภาค ทำให้เม็ดยายิ่งเปราะแตกง่ายขึ้น
• ข้อ จ.: การเพิ่ม Disintegrant มากเกินไปอาจลดแรงยึดเกาะของเม็ดยาและทำให้เม็ดเปราะแตกง่ายขึ้น</t>
        </is>
      </c>
      <c r="L227" s="186" t="n"/>
      <c r="M227" s="186" t="inlineStr">
        <is>
          <t>Solid Dosage Forms</t>
        </is>
      </c>
      <c r="N227" s="186" t="inlineStr">
        <is>
          <t>Tablet Defects</t>
        </is>
      </c>
      <c r="O227" s="185" t="inlineStr">
        <is>
          <t>Product</t>
        </is>
      </c>
      <c r="P227" s="186" t="inlineStr">
        <is>
          <t>[SOURCE: ข้อสอบจริง PLE CC1 (Product) ปี 2564 ข้อ 65]</t>
        </is>
      </c>
      <c r="Q227" s="185" t="inlineStr">
        <is>
          <t>ข้อสอบจริง</t>
        </is>
      </c>
      <c r="R227" s="185" t="inlineStr">
        <is>
          <t>2564</t>
        </is>
      </c>
      <c r="S227" s="185" t="n"/>
    </row>
    <row r="228" ht="24" customHeight="1" s="49">
      <c r="A228" s="185" t="n">
        <v>226</v>
      </c>
      <c r="B228" s="186" t="n"/>
      <c r="C228" s="186" t="inlineStr">
        <is>
          <t>ในการเคลือบฟิล์มเม็ดยา หากสารละลายน้ำยาเคลือบมีความหนืดสูงมากเกินไป (Excessive coating liquid viscosity) ข้อใดต่อไปนี้ไม่ใช่ปัญหาข้อบกพร่องที่เกิดจากสาเหตุความหนืดสูงดังกล่าว</t>
        </is>
      </c>
      <c r="D228" s="186" t="n"/>
      <c r="E228" s="186" t="inlineStr">
        <is>
          <t>Picking</t>
        </is>
      </c>
      <c r="F228" s="186" t="inlineStr">
        <is>
          <t>Cracking</t>
        </is>
      </c>
      <c r="G228" s="186" t="inlineStr">
        <is>
          <t>Twinning</t>
        </is>
      </c>
      <c r="H228" s="186" t="inlineStr">
        <is>
          <t>Roughness</t>
        </is>
      </c>
      <c r="I228" s="186" t="inlineStr">
        <is>
          <t>Sticking</t>
        </is>
      </c>
      <c r="J228" s="185" t="inlineStr">
        <is>
          <t>2</t>
        </is>
      </c>
      <c r="K228" s="186" t="inlineStr">
        <is>
          <t>✅ คำตอบที่ถูกต้อง: ข้อ ข. Cracking
🎯 ทำไมข้อนี้ถึงถูก:
🎯 ทำไมข้อนี้ถึงถูก: ปัญหาฟิล์มแตกร้าว (Cracking) เกิดจากความเค้นภายในของฟิล์มสูง (Internal stress) อันเนื่องมาจากการหดตัวของฟิล์ม และการขาดสารช่วยเพิ่มความยืดหยุ่น (Plasticizer) หรือการขยายตัวเนื่องจากความร้อนของแกนเม็ดยา ไม่ได้มีสาเหตุหลักมาจากความหนืดของน้ำยาเคลือบที่สูงเกินไป
🔍 ข้ออื่นผิดเพราะอะไร:
• ข้อ ก.: Picking เกิดขึ้นได้เมื่อน้ำยาเคลือบหนืดเหนียวมากจนหัวพ่นอุดตันหรือหยดน้ำยาเหนียวติดผิวเม็ดยาแล้วดึงฟิล์มหลุด
• ข้อ ค.: Twinning (เม็ดยา 2 เม็ดติดกัน) เกิดจากน้ำยาเคลือบหนืดเหนียวและแห้งช้า ทำให้เม็ดยาเกาะติดกันเป็นคู่
• ข้อ ง.: Roughness (ผิวส้ม/ผิวหยาบ) เกิดจากน้ำยาเคลือบหนืดเกินไปจนไม่สามารถแตกเป็นละอองฝอยละเอียด (Poor atomization)
• ข้อ จ.: Sticking เกิดจากน้ำยาเคลือบเหนียวเหนอะหนะทำให้เม็ดยาติดกันหรือติดผนังหม้อเคลือบ</t>
        </is>
      </c>
      <c r="L228" s="186" t="n"/>
      <c r="M228" s="186" t="inlineStr">
        <is>
          <t>Solid Dosage Forms</t>
        </is>
      </c>
      <c r="N228" s="186" t="inlineStr">
        <is>
          <t>Tablet Coating</t>
        </is>
      </c>
      <c r="O228" s="185" t="inlineStr">
        <is>
          <t>Product</t>
        </is>
      </c>
      <c r="P228" s="186" t="inlineStr">
        <is>
          <t>[SOURCE: ข้อสอบจริง PLE CC1 (Product) ปี 2564 ข้อ 67]</t>
        </is>
      </c>
      <c r="Q228" s="185" t="inlineStr">
        <is>
          <t>ข้อสอบจริง</t>
        </is>
      </c>
      <c r="R228" s="185" t="inlineStr">
        <is>
          <t>2564</t>
        </is>
      </c>
      <c r="S228" s="185" t="n"/>
    </row>
    <row r="229" ht="24" customHeight="1" s="49">
      <c r="A229" s="185" t="n">
        <v>227</v>
      </c>
      <c r="B229" s="186" t="n"/>
      <c r="C229" s="186" t="inlineStr">
        <is>
          <t>หากยาเม็ดที่ผ่านการเคลือบฟิล์มพบปัญหาการปิดทับร่องตัวอักษรหรือสัญลักษณ์บนหน้าเม็ดยา (Bridging of logo) ทำให้มองเห็นตัวหนังสือไม่ชัดเจน ข้อใดเป็นแนวทางการแก้ไขปัญหาที่เหมาะสมที่สุด</t>
        </is>
      </c>
      <c r="D229" s="186" t="n"/>
      <c r="E229" s="186" t="inlineStr">
        <is>
          <t>เพิ่มปริมาณสารกันติด Talcum ในน้ำยาเคลือบ</t>
        </is>
      </c>
      <c r="F229" s="186" t="inlineStr">
        <is>
          <t>ปรับเปลี่ยนสลักตอกให้ออกแบบร่องตัวอักษรลึกขึ้นและเปิดมุมกว้างขึ้น หรือลดความหนืดของน้ำยาเคลือบ</t>
        </is>
      </c>
      <c r="G229" s="186" t="inlineStr">
        <is>
          <t>เพิ่มสัดส่วนสารเพิ่มความยืดหยุ่น Plasticizer ในน้ำยาเคลือบ</t>
        </is>
      </c>
      <c r="H229" s="186" t="inlineStr">
        <is>
          <t>เพิ่มปริมาณสารทึบแสง Titanium dioxide</t>
        </is>
      </c>
      <c r="I229" s="186" t="inlineStr">
        <is>
          <t>เพิ่มอุณหภูมิลมร้อนของหม้อเคลือบให้สูงขึ้นอย่างมาก</t>
        </is>
      </c>
      <c r="J229" s="185" t="inlineStr">
        <is>
          <t>2</t>
        </is>
      </c>
      <c r="K229" s="186" t="inlineStr">
        <is>
          <t>✅ คำตอบที่ถูกต้อง: ข้อ ข. ปรับเปลี่ยนสลักตอกให้ออกแบบร่องตัวอักษรลึกขึ้นและเปิดมุมกว้างขึ้น หรือลดความหนืดของน้ำยาเคลือบ
🎯 ทำไมข้อนี้ถึงถูก:
🎯 ทำไมข้อนี้ถึงถูก: Bridging of logo เกิดจากการที่แผ่นฟิล์มเคลือบหดตัวและดึงรั้งพาดผ่านร่องตัวอักษรแทนที่จะแนบสนิทไปตามร่อง การแก้ไขทางวิศวกรรมและการตั้งตำรับที่ได้ผลคือ การออกแบบร่องตัวอักษรบนหน้าสลักตอกให้มีความลึกที่เหมาะสมและมีมุมเปิดกว้างขึ้น (Bisect angle กว้างขึ้น) ร่วมกับการลดความหนืดของสารละลายเคลือบหรือลดน้ำหนักโมเลกุลของพอลิเมอร์
🔍 ข้ออื่นผิดเพราะอะไร:
• ข้อ ก.: Talcum ช่วยลดการติดเหนียว แต่ไม่ได้ช่วยลดแรงตึงผิวที่ดึงรั้งฟิล์มข้ามร่องตัวอักษร
• ข้อ ค.: Plasticizer ช่วยลดความเค้นภายในได้บ้าง แต่หากร่องตัวอักษรแคบและลึกไม่พอ ฟิล์มก็ยังคงเกิด Bridging ได้
• ข้อ ง.: สารทึบแสงเปลี่ยนเฉพาะความทึบแสง ไม่ได้แก้ปัญหาทางกลของฟิล์ม
• ข้อ จ.: การเพิ่มอุณหภูมิอบแห้งสูงเกินไปจะทำให้ฟิล์มแห้งเร็วก่อนที่จะไหลลงสู่ร่องตัวอักษร ยิ่งทำให้ปัญหา Bridging แย่ลง</t>
        </is>
      </c>
      <c r="L229" s="186" t="n"/>
      <c r="M229" s="186" t="inlineStr">
        <is>
          <t>Solid Dosage Forms</t>
        </is>
      </c>
      <c r="N229" s="186" t="inlineStr">
        <is>
          <t>Tablet Coating</t>
        </is>
      </c>
      <c r="O229" s="185" t="inlineStr">
        <is>
          <t>Product</t>
        </is>
      </c>
      <c r="P229" s="186" t="inlineStr">
        <is>
          <t>[SOURCE: ข้อสอบจริง PLE CC1 (Product) ปี 2564 ข้อ 68]</t>
        </is>
      </c>
      <c r="Q229" s="185" t="inlineStr">
        <is>
          <t>ข้อสอบจริง</t>
        </is>
      </c>
      <c r="R229" s="185" t="inlineStr">
        <is>
          <t>2564</t>
        </is>
      </c>
      <c r="S229" s="185" t="n"/>
    </row>
    <row r="230" ht="24" customHeight="1" s="49">
      <c r="A230" s="185" t="n">
        <v>228</v>
      </c>
      <c r="B230" s="186" t="n"/>
      <c r="C230" s="186" t="inlineStr">
        <is>
          <t>สารในข้อใดต่อไปนี้ไม่ใช่ส่วนประกอบในโครงสร้างของเปลือกแคปซูลเจลาตินชนิดนิ่ม (Soft gelatin capsule shell)</t>
        </is>
      </c>
      <c r="D230" s="186" t="n"/>
      <c r="E230" s="186" t="inlineStr">
        <is>
          <t>Glycerin</t>
        </is>
      </c>
      <c r="F230" s="186" t="inlineStr">
        <is>
          <t>Propylene glycol</t>
        </is>
      </c>
      <c r="G230" s="186" t="inlineStr">
        <is>
          <t>Lake colorant</t>
        </is>
      </c>
      <c r="H230" s="186" t="inlineStr">
        <is>
          <t>Polyethylene glycol 400 (PEG 400)</t>
        </is>
      </c>
      <c r="I230" s="186" t="inlineStr">
        <is>
          <t>Water</t>
        </is>
      </c>
      <c r="J230" s="185" t="inlineStr">
        <is>
          <t>4</t>
        </is>
      </c>
      <c r="K230" s="186" t="inlineStr">
        <is>
          <t>✅ คำตอบที่ถูกต้อง: ข้อ ง. Polyethylene glycol 400 (PEG 400)
🎯 ทำไมข้อนี้ถึงถูก:
🎯 ทำไมข้อนี้ถึงถูก: PEG 400 นิยมใช้เป็นตัวพาของเหลวปราศจากน้ำ (Non-aqueous liquid vehicle) สำหรับละลายหรือกระจายตัวยาสำคัญที่บรรจุอยู่ภายในแคปซูล (Fill formulation) แต่ไม่ได้ใช้เป็นส่วนประกอบของเปลือกแคปซูลเจลาติน (Shell composition ซึ่งประกอบด้วย Gelatin, Water, Plasticizer เช่น Glycerin/Sorbitol และ Colorants)
🔍 ข้ออื่นผิดเพราะอะไร:
• ข้อ ก.: Glycerin เป็น Plasticizer ตัวหลักในเปลือกแคปซูลนิ่ม
• ข้อ ข.: Propylene glycol สามารถใช้ร่วมเป็น Plasticizer ในเปลือกแคปซูลนิ่มได้
• ข้อ ค.: Lake colorant เป็นเม็ดสีที่ไม่ละลายน้ำ ใช้ผสมในเนื้อเปลือกเจลาตินเพื่อให้เปลือกมีสีทึบสม่ำเสมอ
• ข้อ จ.: Water เป็นตัวทำละลายสำคัญในการเตรียมมวลเจลาตินเหลวก่อนการขึ้นรูปริบบิ้นเจลาติน</t>
        </is>
      </c>
      <c r="L230" s="186" t="n"/>
      <c r="M230" s="186" t="inlineStr">
        <is>
          <t>Solid Dosage Forms</t>
        </is>
      </c>
      <c r="N230" s="186" t="inlineStr">
        <is>
          <t>Hard &amp; Soft Gelatin Capsules</t>
        </is>
      </c>
      <c r="O230" s="185" t="inlineStr">
        <is>
          <t>Product</t>
        </is>
      </c>
      <c r="P230" s="186" t="inlineStr">
        <is>
          <t>[SOURCE: ข้อสอบจริง PLE CC1 (Product) ปี 2564 ข้อ 70]</t>
        </is>
      </c>
      <c r="Q230" s="185" t="inlineStr">
        <is>
          <t>ข้อสอบจริง</t>
        </is>
      </c>
      <c r="R230" s="185" t="inlineStr">
        <is>
          <t>2564</t>
        </is>
      </c>
      <c r="S230" s="185" t="n"/>
    </row>
    <row r="231" ht="24" customHeight="1" s="49">
      <c r="A231" s="185" t="n">
        <v>229</v>
      </c>
      <c r="B231" s="186" t="n"/>
      <c r="C231" s="186" t="inlineStr">
        <is>
          <t>การควบคุมคุณภาพตามมาตรฐานเภสัชตำรับสำหรับยาแคปซูลเจลาตินชนิดนิ่ม (Ibuprofen soft gelatin capsules) ข้อใดต่อไปนี้ไม่ใช่หัวข้อการทดสอบมาตรฐานที่ใช้ในการประเมินคุณภาพของแคปซูลชนิดนิ่ม</t>
        </is>
      </c>
      <c r="D231" s="186" t="n"/>
      <c r="E231" s="186" t="inlineStr">
        <is>
          <t>การทดสอบน้ำหนักยาที่บรรจุ (Weight variation / Fill weight)</t>
        </is>
      </c>
      <c r="F231" s="186" t="inlineStr">
        <is>
          <t>การทดสอบการแตกตัวของแคปซูล (Disintegration test)</t>
        </is>
      </c>
      <c r="G231" s="186" t="inlineStr">
        <is>
          <t>การทดสอบการละลายของตัวยา (Dissolution test)</t>
        </is>
      </c>
      <c r="H231" s="186" t="inlineStr">
        <is>
          <t>การทดสอบความกร่อนของเม็ดยา (Friability test)</t>
        </is>
      </c>
      <c r="I231" s="186" t="inlineStr">
        <is>
          <t>การตรวจหาปริมาณตัวยาสำคัญ (Assay of active ingredient)</t>
        </is>
      </c>
      <c r="J231" s="185" t="inlineStr">
        <is>
          <t>4</t>
        </is>
      </c>
      <c r="K231" s="186" t="inlineStr">
        <is>
          <t>✅ คำตอบที่ถูกต้อง: ข้อ ง. การทดสอบความกร่อนของเม็ดยา (Friability test)
🎯 ทำไมข้อนี้ถึงถูก:
🎯 ทำไมข้อนี้ถึงถูก: การทดสอบความกร่อน (Friability test ตาม USP บท 1216) กำหนดใช้เฉพาะสำหรับยาเม็ดตอกชนิดไม่เคลือบผิว (Uncoated compressed tablets) เพื่อประเมินความทนทานต่อการขัดสีและการตกกระแทก ไม่นำมาใช้ทดสอบกับยาแคปซูลเจลาตินชนิดนิ่มที่มีเปลือกยืดหยุ่น
🔍 ข้ออื่นผิดเพราะอะไร:
• ข้อ ก.: Fill weight variation เป็นการทดสอบมาตรฐานเพื่อควบคุมความสม่ำเสมอของเนื้อยาที่บรรจุ
• ข้อ ข.: Disintegration test เป็นการทดสอบมาตรฐานเพื่อให้แน่ใจว่าเปลือกเจลาตินเปิดออกภายในเวลาที่กำหนด
• ข้อ ค.: Dissolution test เป็นข้อกำหนดมาตรฐานสำคัญตาม USP สำหรับแคปซูลไอบูโพรเฟน
• ข้อ จ.: Assay เป็นหัวข้อหลักในการควบคุมคุณภาพปริมาณตัวยาสำคัญให้เป็นไปตามข้อกำหนดบนฉลาก</t>
        </is>
      </c>
      <c r="L231" s="186" t="n"/>
      <c r="M231" s="186" t="inlineStr">
        <is>
          <t>Solid Dosage Forms</t>
        </is>
      </c>
      <c r="N231" s="186" t="inlineStr">
        <is>
          <t>Hard &amp; Soft Gelatin Capsules</t>
        </is>
      </c>
      <c r="O231" s="185" t="inlineStr">
        <is>
          <t>Product</t>
        </is>
      </c>
      <c r="P231" s="186" t="inlineStr">
        <is>
          <t>[SOURCE: ข้อสอบจริง PLE CC1 (Product) ปี 2564 ข้อ 71]</t>
        </is>
      </c>
      <c r="Q231" s="185" t="inlineStr">
        <is>
          <t>ข้อสอบจริง</t>
        </is>
      </c>
      <c r="R231" s="185" t="inlineStr">
        <is>
          <t>2564</t>
        </is>
      </c>
      <c r="S231" s="185" t="n"/>
    </row>
    <row r="232" ht="24" customHeight="1" s="49">
      <c r="A232" s="185" t="n">
        <v>230</v>
      </c>
      <c r="B232" s="186" t="n"/>
      <c r="C232" s="186" t="inlineStr">
        <is>
          <t>ในการผลิตยาเม็ดด้วยกระบวนการแกรนูลแบบเปียก (Wet granulation) สารช่วยทางเภสัชกรรมในข้อใดที่นิยมนำมาเตรียมเป็นสารละลายของเหลวเพื่อทำหน้าที่เป็นสารยึดเกาะหลัก (Binder)</t>
        </is>
      </c>
      <c r="D232" s="186" t="n"/>
      <c r="E232" s="186" t="inlineStr">
        <is>
          <t>Lactose monohydrate</t>
        </is>
      </c>
      <c r="F232" s="186" t="inlineStr">
        <is>
          <t>Microcrystalline cellulose</t>
        </is>
      </c>
      <c r="G232" s="186" t="inlineStr">
        <is>
          <t>Povidone (Polyvinylpyrrolidone; PVP K30)</t>
        </is>
      </c>
      <c r="H232" s="186" t="inlineStr">
        <is>
          <t>Sodium starch glycolate</t>
        </is>
      </c>
      <c r="I232" s="186" t="inlineStr">
        <is>
          <t>Colloidal silicon dioxide</t>
        </is>
      </c>
      <c r="J232" s="185" t="inlineStr">
        <is>
          <t>3</t>
        </is>
      </c>
      <c r="K232" s="186" t="inlineStr">
        <is>
          <t>✅ คำตอบที่ถูกต้อง: ข้อ ค. Povidone (Polyvinylpyrrolidone; PVP K30)
🎯 ทำไมข้อนี้ถึงถูก:
🎯 ทำไมข้อนี้ถึงถูก: Povidone (PVP K30) ละลายได้ดีทั้งในน้ำและแอลกอฮอล์ นิยมเตรียมเป็นสารละลายยึดเกาะ (Binder solution ความเข้มข้น 2 ถึง 5% w/v) นำไปพ่นหรือคลุกเคล้ากับผงยาในกระบวนการ Wet granulation ทำให้เกิดสะพานของเหลวและเชื่อมผงยาเป็นเม็ดแกรนูลที่แข็งแรงสม่ำเสมอ
🔍 ข้ออื่นผิดเพราะอะไร:
• ข้อ ก.: Lactose monohydrate ทำหน้าที่เป็นสารเพิ่มปริมาณ (Diluent/Filler)
• ข้อ ข.: Microcrystalline cellulose ใช้เป็น Diluent หรือ Dry binder ในการตอกตรง
• ข้อ ง.: Sodium starch glycolate ทำหน้าที่เป็นสารช่วยแตกตัว (Superdisintegrant)
• ข้อ จ.: Colloidal silicon dioxide ทำหน้าที่เป็นสารช่วยการไหล (Glidant)</t>
        </is>
      </c>
      <c r="L232" s="186" t="n"/>
      <c r="M232" s="186" t="inlineStr">
        <is>
          <t>Solid Dosage Forms</t>
        </is>
      </c>
      <c r="N232" s="186" t="inlineStr">
        <is>
          <t>Tablet Manufacturing</t>
        </is>
      </c>
      <c r="O232" s="185" t="inlineStr">
        <is>
          <t>Product</t>
        </is>
      </c>
      <c r="P232" s="186" t="inlineStr">
        <is>
          <t>[SOURCE: ข้อสอบจริง PLE CC1 (Product) ปี 2564 ข้อ 78]</t>
        </is>
      </c>
      <c r="Q232" s="185" t="inlineStr">
        <is>
          <t>ข้อสอบจริง</t>
        </is>
      </c>
      <c r="R232" s="185" t="inlineStr">
        <is>
          <t>2564</t>
        </is>
      </c>
      <c r="S232" s="185" t="n"/>
    </row>
    <row r="233" ht="24" customHeight="1" s="49">
      <c r="A233" s="185" t="n">
        <v>231</v>
      </c>
      <c r="B233" s="186" t="n"/>
      <c r="C233" s="186" t="inlineStr">
        <is>
          <t>สารเคลือบเม็ดยาในข้อใดต่อไปนี้ที่ไม่มีคุณสมบัติในการเป็นฟิล์มเคลือบลำไส้ทนกรด (Enteric coating polymer) แต่เป็นพอลิเมอร์ที่ละลายน้ำได้เร็วในกระเพาะอาหาร</t>
        </is>
      </c>
      <c r="D233" s="186" t="n"/>
      <c r="E233" s="186" t="inlineStr">
        <is>
          <t>Shellac</t>
        </is>
      </c>
      <c r="F233" s="186" t="inlineStr">
        <is>
          <t>Hypromellose (Hydroxypropyl methylcellulose; HPMC)</t>
        </is>
      </c>
      <c r="G233" s="186" t="inlineStr">
        <is>
          <t>Cellulose acetate phthalate (CAP)</t>
        </is>
      </c>
      <c r="H233" s="186" t="inlineStr">
        <is>
          <t>Polyvinyl acetate phthalate (PVAP)</t>
        </is>
      </c>
      <c r="I233" s="186" t="inlineStr">
        <is>
          <t>Methacrylic acid copolymer (Eudragit L)</t>
        </is>
      </c>
      <c r="J233" s="185" t="inlineStr">
        <is>
          <t>2</t>
        </is>
      </c>
      <c r="K233" s="186" t="inlineStr">
        <is>
          <t>✅ คำตอบที่ถูกต้อง: ข้อ ข. Hypromellose (Hydroxypropyl methylcellulose; HPMC)
🎯 ทำไมข้อนี้ถึงถูก:
🎯 ทำไมข้อนี้ถึงถูก: Hypromellose (HPMC) เป็นพอลิเมอร์ที่ไม่มีหมู่ฟังก์ชันที่เป็นกรด สามารถละลายน้ำได้ดีในทุกสภาวะ pH ทั้งในกระเพาะอาหารและลำไส้ จึงใช้สำหรับการเคลือบฟิล์มธรรมดาเพื่อความสวยงาม (Conventional film coating) ไม่สามารถทำหน้าที่เป็น Enteric coating ได้
🔍 ข้ออื่นผิดเพราะอะไร:
• ข้อ ก.: Shellac เป็นสารธรรมชาติที่มีหมู่เรซินกรด ไม่ละลายในกรด แต่ละลายได้ในลำไส้เล็ก จึงใช้เป็น Enteric coat
• ข้อ ค.: CAP เป็นสารเคลือบลำไส้มาตรฐานสากล ละลายที่ pH มากกว่าหรือเท่ากับ 6.0
• ข้อ ง.: PVAP มีหมู่พทาเลตอิสระ ละลายที่ pH มากกว่าหรือเท่ากับ 5.0 จัดเป็น Enteric polymer
• ข้อ จ.: Eudragit L เป็นพอลิเมอร์เคลือบลำไส้สังเคราะห์ที่นิยมใช้มากที่สุด</t>
        </is>
      </c>
      <c r="L233" s="186" t="n"/>
      <c r="M233" s="186" t="inlineStr">
        <is>
          <t>Solid Dosage Forms</t>
        </is>
      </c>
      <c r="N233" s="186" t="inlineStr">
        <is>
          <t>Tablet Coating</t>
        </is>
      </c>
      <c r="O233" s="185" t="inlineStr">
        <is>
          <t>Product</t>
        </is>
      </c>
      <c r="P233" s="186" t="inlineStr">
        <is>
          <t>[SOURCE: ข้อสอบจริง PLE CC1 (Product) ปี 2564 ข้อ 81]</t>
        </is>
      </c>
      <c r="Q233" s="185" t="inlineStr">
        <is>
          <t>ข้อสอบจริง</t>
        </is>
      </c>
      <c r="R233" s="185" t="inlineStr">
        <is>
          <t>2564</t>
        </is>
      </c>
      <c r="S233" s="185" t="n"/>
    </row>
    <row r="234" ht="24" customHeight="1" s="49">
      <c r="A234" s="185" t="n">
        <v>232</v>
      </c>
      <c r="B234" s="186" t="n"/>
      <c r="C234" s="186" t="inlineStr">
        <is>
          <t>สาร Calcium phosphate dihydrate (Dibasic calcium phosphate dihydrate) ทำหน้าที่เป็นสารช่วยทางเภสัชกรรมประเภทใดในสูตรตำรับยาเม็ด</t>
        </is>
      </c>
      <c r="D234" s="186" t="n"/>
      <c r="E234" s="186" t="inlineStr">
        <is>
          <t>Diluent (สารเพิ่มปริมาณ)</t>
        </is>
      </c>
      <c r="F234" s="186" t="inlineStr">
        <is>
          <t>Binder (สารยึดเกาะ)</t>
        </is>
      </c>
      <c r="G234" s="186" t="inlineStr">
        <is>
          <t>Disintegrant (สารช่วยแตกตัว)</t>
        </is>
      </c>
      <c r="H234" s="186" t="inlineStr">
        <is>
          <t>Lubricant (สารหล่อลื่น)</t>
        </is>
      </c>
      <c r="I234" s="186" t="inlineStr">
        <is>
          <t>Glidant (สารช่วยการไหล)</t>
        </is>
      </c>
      <c r="J234" s="185" t="inlineStr">
        <is>
          <t>1</t>
        </is>
      </c>
      <c r="K234" s="186" t="inlineStr">
        <is>
          <t>✅ คำตอบที่ถูกต้อง: ข้อ ก. Diluent (สารเพิ่มปริมาณ)
🎯 ทำไมข้อนี้ถึงถูก:
🎯 ทำไมข้อนี้ถึงถูก: Dibasic calcium phosphate dihydrate เป็นสารอนินทรีย์ที่นิยมใช้เป็นสารเพิ่มปริมาณ (Diluent / Filler) ในยาเม็ดและแคปซูล มีคุณสมบัติเด่นคือไม่ดูดความชื้น เหมาะสำหรับตัวยาสำคัญที่มีความไวต่อความชื้น และอนุภาคมีพฤติกรรมการแตกหักแบบเปราะ (Brittle fracture) เมื่อถูกแรงตอกอัด
🔍 ข้ออื่นผิดเพราะอะไร:
• ข้อ ข.: Binder ต้องเป็นสารที่มีคุณสมบัติสร้างพันธะยึดเกาะ เช่น PVP หรือ Starch
• ข้อ ค.: Disintegrant ต้องเป็นสารที่ดูดซับน้ำและพองตัวได้ดี เช่น Croscarmellose
• ข้อ ง.: Lubricant ต้องเป็นสารลดแรงเสียดทาน เช่น Magnesium stearate
• ข้อ จ.: Glidant ต้องเป็นผงละเอียดมากที่ลดแรงเสียดทานระหว่างอนุภาค เช่น Talcum</t>
        </is>
      </c>
      <c r="L234" s="186" t="n"/>
      <c r="M234" s="186" t="inlineStr">
        <is>
          <t>Solid Dosage Forms</t>
        </is>
      </c>
      <c r="N234" s="186" t="inlineStr">
        <is>
          <t>Tablet Manufacturing</t>
        </is>
      </c>
      <c r="O234" s="185" t="inlineStr">
        <is>
          <t>Product</t>
        </is>
      </c>
      <c r="P234" s="186" t="inlineStr">
        <is>
          <t>[SOURCE: ข้อสอบจริง PLE CC1 (Product) ปี 2564 ข้อ 92]</t>
        </is>
      </c>
      <c r="Q234" s="185" t="inlineStr">
        <is>
          <t>ข้อสอบจริง</t>
        </is>
      </c>
      <c r="R234" s="185" t="inlineStr">
        <is>
          <t>2564</t>
        </is>
      </c>
      <c r="S234" s="185" t="n"/>
    </row>
    <row r="235" ht="24" customHeight="1" s="49">
      <c r="A235" s="185" t="n">
        <v>233</v>
      </c>
      <c r="B235" s="186" t="n"/>
      <c r="C235" s="186" t="inlineStr">
        <is>
          <t>ในระหว่างการผลิตยาเม็ดเคลือบฟิล์ม พบปัญหาฟิล์มแตกร้าวเป็นเส้นริ้วบนผิวหน้าเม็ดยา (Film cracking) ควรแก้ไขปัญหาโดยการปรับปรุงสูตรน้ำยาเคลือบตามแนวทางใด</t>
        </is>
      </c>
      <c r="D235" s="186" t="n"/>
      <c r="E235" s="186" t="inlineStr">
        <is>
          <t>เพิ่มปริมาณสารช่วยเพิ่มความยืดหยุ่น (Plasticizer) ในน้ำยาเคลือบ เพื่อลดความเปราะและความเค้นภายในของฟิล์ม</t>
        </is>
      </c>
      <c r="F235" s="186" t="inlineStr">
        <is>
          <t>เพิ่มปริมาณสารช่วยแตกตัว Disintegrant ในแกนเม็ดยา</t>
        </is>
      </c>
      <c r="G235" s="186" t="inlineStr">
        <is>
          <t>เพิ่มความหนืดของสาร Plasticizer ให้สูงขึ้น</t>
        </is>
      </c>
      <c r="H235" s="186" t="inlineStr">
        <is>
          <t>ลดอุณหภูมิลมร้อนในการอบแห้งลงอย่างมาก</t>
        </is>
      </c>
      <c r="I235" s="186" t="inlineStr">
        <is>
          <t>เพิ่มความเร็วรอบในการหมุนของหม้อเคลือบให้สูงขึ้น</t>
        </is>
      </c>
      <c r="J235" s="185" t="inlineStr">
        <is>
          <t>1</t>
        </is>
      </c>
      <c r="K235" s="186" t="inlineStr">
        <is>
          <t>✅ คำตอบที่ถูกต้อง: ข้อ ก. เพิ่มปริมาณสารช่วยเพิ่มความยืดหยุ่น (Plasticizer) ในน้ำยาเคลือบ เพื่อลดความเปราะและความเค้นภายในของฟิล์ม
🎯 ทำไมข้อนี้ถึงถูก:
🎯 ทำไมข้อนี้ถึงถูก: ปัญหา Film cracking เกิดจากการที่ฟิล์มมีความเปราะ (Brittleness) และมีความเค้นภายใน (Internal stress) สูงกว่าแรงยึดติดของฟิล์ม การแก้ไขคือการเพิ่มสัดส่วนของ Plasticizer ที่เหมาะสมในน้ำยาเคลือบ เพื่อแทรกระหว่างสายพอลิเมอร์ ลดอุณหภูมิ Tg และเพิ่มความยืดหยุ่นเหนียวทนทานของแผ่นฟิล์ม
🔍 ข้ออื่นผิดเพราะอะไร:
• ข้อ ข.: การเพิ่ม Disintegrant ไม่ได้ช่วยแก้ปัญหาคุณสมบัติทางกลของแผ่นฟิล์มเคลือบภายนอก
• ข้อ ค.: Plasticizer มีหน้าที่ลดความหนืดและเพิ่มความยืดหยุ่น การเพิ่มความหนืดไม่ใช่การแก้ปัญหา
• ข้อ ง.: การลดอุณหภูมิลมร้อนอาจทำให้เม็ดยาแห้งช้าและเกิดปัญหาเม็ดยาติดกัน (Sticking) แทน
• ข้อ จ.: การเพิ่มความเร็วรอบหม้อเคลือบจะเพิ่มแรงกระแทก ทำให้ฟิล์มที่เปราะแตกร้าวเสียหายเร็วยิ่งขึ้น</t>
        </is>
      </c>
      <c r="L235" s="186" t="n"/>
      <c r="M235" s="186" t="inlineStr">
        <is>
          <t>Solid Dosage Forms</t>
        </is>
      </c>
      <c r="N235" s="186" t="inlineStr">
        <is>
          <t>Tablet Coating</t>
        </is>
      </c>
      <c r="O235" s="185" t="inlineStr">
        <is>
          <t>Product</t>
        </is>
      </c>
      <c r="P235" s="186" t="inlineStr">
        <is>
          <t>[SOURCE: ข้อสอบจริง PLE CC1 (Product) ปี 2564 ข้อ 95]</t>
        </is>
      </c>
      <c r="Q235" s="185" t="inlineStr">
        <is>
          <t>ข้อสอบจริง</t>
        </is>
      </c>
      <c r="R235" s="185" t="inlineStr">
        <is>
          <t>2564</t>
        </is>
      </c>
      <c r="S235" s="185" t="n"/>
    </row>
    <row r="236" ht="24" customHeight="1" s="49">
      <c r="A236" s="185" t="n">
        <v>234</v>
      </c>
      <c r="B236" s="186" t="n"/>
      <c r="C236" s="186" t="inlineStr">
        <is>
          <t>ข้อใดกล่าวถูกต้องเกี่ยวกับลักษณะและข้อกำหนดมาตรฐานของรูปแบบยาแคปซูล (Capsule dosage forms)</t>
        </is>
      </c>
      <c r="D236" s="186" t="n"/>
      <c r="E236" s="186" t="inlineStr">
        <is>
          <t>สามารถเตรียมแกรนูล (Granules) บรรจุในเปลือกแคปซูลแบบนิ่ม (Soft gelatin capsule) ได้</t>
        </is>
      </c>
      <c r="F236" s="186" t="inlineStr">
        <is>
          <t>เปลือกแคปซูลเบอร์ตัวเลขมาก จะมีขนาดความจุเล็กกว่าแคปซูลเบอร์ตัวเลขน้อย</t>
        </is>
      </c>
      <c r="G236" s="186" t="inlineStr">
        <is>
          <t>สารละลายที่มีน้ำเป็นตัวทำละลาย (Aqueous solution) สามารถบรรจุใน Hard gelatin capsule ได้อย่างคงตัว</t>
        </is>
      </c>
      <c r="H236" s="186" t="inlineStr">
        <is>
          <t>ยาแคปซูลไม่จำเป็นต้องมีการทดสอบการแตกตัว (Disintegration test) ตามเภสัชตำรับ</t>
        </is>
      </c>
      <c r="I236" s="186" t="inlineStr">
        <is>
          <t>เปลือกเจลาตินเหมาะสำหรับบรรจุสารสำคัญที่มีคุณสมบัติดูดความชื้นได้สูง (Deliquescent drugs)</t>
        </is>
      </c>
      <c r="J236" s="185" t="n">
        <v>4</v>
      </c>
      <c r="K236" s="186" t="inlineStr">
        <is>
          <t>✅ คำตอบที่ถูกต้อง: ข้อ ง. แคปซูลเบอร์ 000 มีขนาดใหญ่ที่สุด และเบอร์ 5 มีขนาดเล็กที่สุดสำหรับมนุษย์
🎯 ทำไมข้อนี้ถึงถูก:
ขนาดมาตรฐานของเปลือกแคปซูลเจลาตินแข็ง (Hard Gelatin Capsule Sizes) เรียงลำดับจากขนาดความจุใหญ่ที่สุดไปหาเล็กที่สุดคือ:
เบอร์ 000 (ใหญ่ที่สุด ความจุ ~1.37 mL) &gt; 00 &gt; 0 &gt; 1 &gt; 2 &gt; 3 &gt; 4 &gt; 5 (เล็กที่สุด ความจุ ~0.13 mL)
🔍 ข้ออื่นผิดเพราะอะไร:
• ข้อ ก.: ความชื้นมาตรฐานของเปลือกแคปซูลแข็งอยู่ที่ 13-16% w/w (หากสูง 30-40% เปลือกจะนิ่มยวบและเชื้อราขึ้น)
• ข้อ ข.: เป็นลำดับที่สลับกัน (เบอร์ 000 ใหญ่สุด ไม่ใช่เล็กสุด)
• ข้อ ค.: แคปซูลเจลาตินแข็งห้ามบรรจุน้ำเปล่าหรือของเหลวที่มีน้ำ เพราะน้ำจะละลายเจลาตินจนเปลือกทะลุ
• ข้อ จ.: แคปซูลทำจากโปรตีนเจลาติน (Collagen hydrolysis) ไม่ได้ทำจากขี้ผึ้ง</t>
        </is>
      </c>
      <c r="L236" s="186" t="n"/>
      <c r="M236" s="186" t="inlineStr">
        <is>
          <t>Solid Dosage Forms</t>
        </is>
      </c>
      <c r="N236" s="186" t="inlineStr">
        <is>
          <t>Tablet Coating</t>
        </is>
      </c>
      <c r="O236" s="185" t="inlineStr">
        <is>
          <t>Product</t>
        </is>
      </c>
      <c r="P236" s="186" t="inlineStr">
        <is>
          <t>[SOURCE: ข้อสอบจริง PLE CC1 (Product) ปี 2559 ข้อ 54]</t>
        </is>
      </c>
      <c r="Q236" s="185" t="inlineStr">
        <is>
          <t>ข้อสอบจริง</t>
        </is>
      </c>
      <c r="R236" s="185" t="inlineStr">
        <is>
          <t>2559</t>
        </is>
      </c>
      <c r="S236" s="185" t="n"/>
    </row>
    <row r="237" ht="24" customHeight="1" s="49">
      <c r="A237" s="185" t="n">
        <v>235</v>
      </c>
      <c r="B237" s="186" t="n"/>
      <c r="C237" s="186" t="inlineStr">
        <is>
          <t>ข้อใดจับคู่สารประกอบและหน้าที่ในสูตรตำรับน้ำยาเคลือบฟิล์มยาเม็ด (Film-coating formulation) ของ Ferrous sulfate ได้อย่างถูกต้อง</t>
        </is>
      </c>
      <c r="D237" s="186" t="n"/>
      <c r="E237" s="186" t="inlineStr">
        <is>
          <t>Talcum ทำหน้าที่เป็น Film-forming polymer</t>
        </is>
      </c>
      <c r="F237" s="186" t="inlineStr">
        <is>
          <t>Ethyl alcohol ทำหน้าที่เป็น Antioxidant</t>
        </is>
      </c>
      <c r="G237" s="186" t="inlineStr">
        <is>
          <t>Propylene glycol ทำหน้าที่เป็น Plasticizer</t>
        </is>
      </c>
      <c r="H237" s="186" t="inlineStr">
        <is>
          <t>Titanium dioxide ทำหน้าที่เป็น Film-forming polymer</t>
        </is>
      </c>
      <c r="I237" s="186" t="inlineStr">
        <is>
          <t>Hydroxypropyl methylcellulose ทำหน้าที่เป็น Opacifier</t>
        </is>
      </c>
      <c r="J237" s="185" t="inlineStr">
        <is>
          <t>3</t>
        </is>
      </c>
      <c r="K237" s="186" t="inlineStr">
        <is>
          <t>✅ คำตอบที่ถูกต้อง: ข้อ ค. Propylene glycol ทำหน้าที่เป็น Plasticizer
🎯 ทำไมข้อนี้ถึงถูก:
🎯 ทำไมข้อนี้ถึงถูก: Propylene glycol ทำหน้าที่เป็น Plasticizer (สารเพิ่มความยืดหยุ่น) แทรกตัวระหว่างสายโพลีเมอร์ ลด Glass transition temperature (Tg) ทำให้แผ่นฟิล์มเคลือบมีความยืดหยุ่น ไม่เปราะแตกหักง่ายระหว่างการเคลือบและการบรรจุ
🔍 ข้ออื่นผิดเพราะอะไร:
• ข้อ ก.: ผิด Talcum ทำหน้าที่เป็น Glidant / Anti-tack agent ป้องกันเม็ดยาติดกันระหว่างเคลือบ
• ข้อ ข.: ผิด Ethyl alcohol ทำหน้าที่เป็นตัวทำละลาย (Solvent/Vehicle) ในการละลายสารเคลือบ
• ข้อ ง.: ผิด Titanium dioxide ทำหน้าที่เป็นสารทึบแสงและสารให้สีขาว (Opacifier / Pigment)
• ข้อ จ.: ผิด Hydroxypropyl methylcellulose (HPMC) ทำหน้าที่เป็นสารก่อฟิล์มหลัก (Film-forming polymer)</t>
        </is>
      </c>
      <c r="L237" s="186" t="n"/>
      <c r="M237" s="186" t="inlineStr">
        <is>
          <t>Solid Dosage Forms</t>
        </is>
      </c>
      <c r="N237" s="186" t="inlineStr">
        <is>
          <t>Tablet Coating</t>
        </is>
      </c>
      <c r="O237" s="185" t="inlineStr">
        <is>
          <t>Product</t>
        </is>
      </c>
      <c r="P237" s="186" t="inlineStr">
        <is>
          <t>[SOURCE: ข้อสอบจริง PLE CC1 (Product) ปี 2564 ข้อ 112]</t>
        </is>
      </c>
      <c r="Q237" s="185" t="inlineStr">
        <is>
          <t>ข้อสอบจริง</t>
        </is>
      </c>
      <c r="R237" s="185" t="inlineStr">
        <is>
          <t>2564</t>
        </is>
      </c>
      <c r="S237" s="185" t="n"/>
    </row>
    <row r="238" ht="24" customHeight="1" s="49">
      <c r="A238" s="185" t="n">
        <v>236</v>
      </c>
      <c r="B238" s="186" t="inlineStr">
        <is>
          <t>ผู้ป่วยมารับการรักษาภาวะสิวรุนแรงด้วยยาที่มีสูตรตำรับประกอบด้วย:
Isotretinoin 20 mg
Hydrogenated vegetable oil
Soybean oil
Yellow wax
Gelatin
Glycerin
Titanium dioxide
Edible black ink</t>
        </is>
      </c>
      <c r="C238" s="186" t="inlineStr">
        <is>
          <t>สูตรตำรับข้างต้นเป็นรูปแบบเภสัชภัณฑ์ (Dosage form) ชนิดใด</t>
        </is>
      </c>
      <c r="D238" s="186" t="n"/>
      <c r="E238" s="186" t="inlineStr">
        <is>
          <t>Hard gelatin capsule</t>
        </is>
      </c>
      <c r="F238" s="186" t="inlineStr">
        <is>
          <t>Soft gelatin capsule</t>
        </is>
      </c>
      <c r="G238" s="186" t="inlineStr">
        <is>
          <t>Enteric-coated capsule</t>
        </is>
      </c>
      <c r="H238" s="186" t="inlineStr">
        <is>
          <t>O/W Vanishing cream</t>
        </is>
      </c>
      <c r="I238" s="186" t="inlineStr">
        <is>
          <t>Hydrocarbon ointment</t>
        </is>
      </c>
      <c r="J238" s="185" t="inlineStr">
        <is>
          <t>2</t>
        </is>
      </c>
      <c r="K238" s="186" t="inlineStr">
        <is>
          <t>✅ คำตอบที่ถูกต้อง: ข้อ ข. Soft gelatin capsule
🎯 ทำไมข้อนี้ถึงถูก:
🎯 ทำไมข้อนี้ถึงถูก: สูตรตำรับนี้ประกอบด้วยของเหลวไขมัน (Soybean oil, Hydrogenated vegetable oil, Yellow wax) ที่เป็นตัวทำละลายยา และเปลือกแคปซูลประกอบด้วย Gelatin ร่วมกับ Glycerin ซึ่งทำหน้าที่เป็น Plasticizer ปริมาณสูงเพื่อสร้างความยืดหยุ่น จึงเป็นลักษณะเฉพาะของ Soft gelatin capsule สำหรับบรรจุตัวยาที่ไม่ละลายน้ำในรูปสารละลายน้ำมัน
🔍 ข้ออื่นผิดเพราะอะไร:
• ข้อ ก.: ผิด Hard gelatin capsule ประกอบด้วยเปลือกแข็งสองชิ้นสวมกันและมี Plasticizer ต่ำ นิยมบรรจุผงแห้งหรือแกรนูล
• ข้อ ค.: ผิด Enteric-coated capsule ต้องมีโพลีเมอร์ทนกรดเคลือบผิว เช่น Cellulose acetate phthalate หรือ Eudragit L
• ข้อ ง.: ผิด Vanishing cream ต้องมีโครงสร้างของอิมัลชันชนิด O/W ที่มีน้ำเป็นวัฏภาคต่อเนื่อง
• ข้อ จ.: ผิด Hydrocarbon ointment เป็นยาขี้ผึ้งกึ่งแข็งที่มี White petrolatum หรือ Paraffin เป็นเบสหลัก</t>
        </is>
      </c>
      <c r="L238" s="186" t="n"/>
      <c r="M238" s="186" t="inlineStr">
        <is>
          <t>Solid Dosage Forms</t>
        </is>
      </c>
      <c r="N238" s="186" t="inlineStr">
        <is>
          <t>Hard &amp; Soft Gelatin Capsules</t>
        </is>
      </c>
      <c r="O238" s="185" t="inlineStr">
        <is>
          <t>Product</t>
        </is>
      </c>
      <c r="P238" s="186" t="inlineStr">
        <is>
          <t>[SOURCE: ข้อสอบจริง PLE CC1 (Product) ปี 2564 ข้อ 123]</t>
        </is>
      </c>
      <c r="Q238" s="185" t="inlineStr">
        <is>
          <t>ข้อสอบจริง</t>
        </is>
      </c>
      <c r="R238" s="185" t="inlineStr">
        <is>
          <t>2564</t>
        </is>
      </c>
      <c r="S238" s="185" t="n"/>
    </row>
    <row r="239" ht="24" customHeight="1" s="49">
      <c r="A239" s="185" t="n">
        <v>237</v>
      </c>
      <c r="B239" s="186" t="n"/>
      <c r="C239" s="186" t="inlineStr">
        <is>
          <t>จากสูตรตำรับยาแคปซูลนิ่ม Isotretinoin ข้างต้น Soybean oil (น้ำมันถั่วเหลือง) ทำหน้าที่หลักในข้อใดของตำรับ</t>
        </is>
      </c>
      <c r="D239" s="186" t="n"/>
      <c r="E239" s="186" t="inlineStr">
        <is>
          <t>Filling material / Liquid vehicle (สารพาเหลวสำหรับละลายและบรรจุตัวยา)</t>
        </is>
      </c>
      <c r="F239" s="186" t="inlineStr">
        <is>
          <t>Plasticizer (สารเพิ่มความยืดหยุ่นของเปลือกแคปซูล)</t>
        </is>
      </c>
      <c r="G239" s="186" t="inlineStr">
        <is>
          <t>Stabilizer (สารเพิ่มความคงตัว)</t>
        </is>
      </c>
      <c r="H239" s="186" t="inlineStr">
        <is>
          <t>Stiffening agent (สารเพิ่มความคงรูป)</t>
        </is>
      </c>
      <c r="I239" s="186" t="inlineStr">
        <is>
          <t>Film former (สารก่อฟิล์ม)</t>
        </is>
      </c>
      <c r="J239" s="185" t="inlineStr">
        <is>
          <t>1</t>
        </is>
      </c>
      <c r="K239" s="186" t="inlineStr">
        <is>
          <t>✅ คำตอบที่ถูกต้อง: ข้อ ก. Filling material / Liquid vehicle (สารพาเหลวสำหรับละลายและบรรจุตัวยา)
🎯 ทำไมข้อนี้ถึงถูก:
🎯 ทำไมข้อนี้ถึงถูก: Soybean oil เป็นน้ำมันพืชธรรมชาติที่ทำหน้าที่เป็น Liquid vehicle หรือ Filling material ในไส้แคปซูลนิ่ม เพื่อช่วยละลายหรือกระจายตัวยาสำคัญ Isotretinoin ซึ่งเป็นสารที่ไม่ละลายน้ำและมีความชอบไขมันสูง (Lipophilic drug)
🔍 ข้ออื่นผิดเพราะอะไร:
• ข้อ ข.: ผิด Glycerin และ Sorbitol ทำหน้าที่เป็น Plasticizer ในเปลือกเจลาติน
• ข้อ ค.: ผิด Stabilizer มักเป็น Antioxidant เช่น BHT หรือ Tocopherol
• ข้อ ง.: ผิด Yellow wax หรือ Hydrogenated vegetable oil ทำหน้าที่เป็น Stiffening agent ในไส้ยา
• ข้อ จ.: ผิด Gelatin ทำหน้าที่เป็น Film former ของเปลือกแคปซูล</t>
        </is>
      </c>
      <c r="L239" s="186" t="n"/>
      <c r="M239" s="186" t="inlineStr">
        <is>
          <t>Solid Dosage Forms</t>
        </is>
      </c>
      <c r="N239" s="186" t="inlineStr">
        <is>
          <t>Hard &amp; Soft Gelatin Capsules</t>
        </is>
      </c>
      <c r="O239" s="185" t="inlineStr">
        <is>
          <t>Product</t>
        </is>
      </c>
      <c r="P239" s="186" t="inlineStr">
        <is>
          <t>[SOURCE: ข้อสอบจริง PLE CC1 (Product) ปี 2564 ข้อ 124]</t>
        </is>
      </c>
      <c r="Q239" s="185" t="inlineStr">
        <is>
          <t>ข้อสอบจริง</t>
        </is>
      </c>
      <c r="R239" s="185" t="inlineStr">
        <is>
          <t>2564</t>
        </is>
      </c>
      <c r="S239" s="185" t="n"/>
    </row>
    <row r="240" ht="24" customHeight="1" s="49">
      <c r="A240" s="185" t="n">
        <v>238</v>
      </c>
      <c r="B240" s="186" t="n"/>
      <c r="C240" s="186" t="inlineStr">
        <is>
          <t>ตัวยาสำคัญ Donepezil 5 mg มีคุณสมบัติการไหลที่ดี (Good powder flowability) มีความคงตัวดีในสภาวะกรด แต่เกิดปฏิกิริยาไฮโดรไลซิส (Hydrolysis) สลายตัวได้ง่ายในสารละลายสภาวะด่างและเป็นกลาง ควรเลือกกระบวนการผลิตยาเม็ดด้วยวิธีใดจึงจะเหมาะสมที่สุด</t>
        </is>
      </c>
      <c r="D240" s="186" t="n"/>
      <c r="E240" s="186" t="inlineStr">
        <is>
          <t>Dry granulation (การแกรนูลแบบแห้ง)</t>
        </is>
      </c>
      <c r="F240" s="186" t="inlineStr">
        <is>
          <t>Wet granulation โดยใช้ Starch paste เป็น Binder</t>
        </is>
      </c>
      <c r="G240" s="186" t="inlineStr">
        <is>
          <t>Direct compression (การตอกตรง)</t>
        </is>
      </c>
      <c r="H240" s="186" t="inlineStr">
        <is>
          <t>Wet granulation ด้วยสารละลายแอลกอฮอล์</t>
        </is>
      </c>
      <c r="I240" s="186" t="inlineStr">
        <is>
          <t>Fluidized bed wet granulation</t>
        </is>
      </c>
      <c r="J240" s="185" t="inlineStr">
        <is>
          <t>3</t>
        </is>
      </c>
      <c r="K240" s="186" t="inlineStr">
        <is>
          <t>✅ คำตอบที่ถูกต้อง: ข้อ ค. Direct compression (การตอกตรง)
🎯 ทำไมข้อนี้ถึงถูก:
🎯 ทำไมข้อนี้ถึงถูก: ตัวยามีคุณสมบัติผงไหลได้ดีอยู่แล้ว (Good flowability) และมีความไวต่อการสลายตัวด้วยน้ำและความชื้น (Hydrolysis-sensitive) กระบวนการตอกตรง (Direct compression) จึงเหมาะสมที่สุดเนื่องจากเป็นกระบวนการที่ไม่ต้องใช้น้ำ ความร้อน หรือขั้นตอนการทำให้แห้ง จึงลดความเสี่ยงจากการเสื่อมสลายของยาได้ดีที่สุด
🔍 ข้ออื่นผิดเพราะอะไร:
• ข้อ ก.: ผิด Dry granulation (Roller compaction/Slugging) ใช้ในกรณีที่ผงยาไหลไม่ดีและรับแรงอัดไม่ได้ แต่ตัวยานี้มี flowability ที่ดีอยู่แล้วจึงไม่จำเป็นต้องเพิ่มขั้นตอน
• ข้อ ข.: ผิด Wet granulation มีการใช้น้ำและความร้อนในการอบแห้ง ซึ่งจะเร่งปฏิกิริยา Hydrolysis ทำให้ยาเสื่อมสภาพ
• ข้อ ง.: ผิด สารละลายแอลกอฮอล์ยังคงมีความชื้นและขั้นตอนการเปียกที่อาจทำลายตัวยาและมีต้นทุนการผลิตสูงกว่าการตอกตรง
• ข้อ จ.: ผิด Fluidized bed wet granulation เกี่ยวข้องกับของเหลวและการพ่นละอองน้ำซึ่งไม่เหมาะกับยาที่ไวต่อไฮโดรไลซิส</t>
        </is>
      </c>
      <c r="L240" s="186" t="n"/>
      <c r="M240" s="186" t="inlineStr">
        <is>
          <t>Solid Dosage Forms</t>
        </is>
      </c>
      <c r="N240" s="186" t="inlineStr">
        <is>
          <t>Tablet Manufacturing</t>
        </is>
      </c>
      <c r="O240" s="185" t="inlineStr">
        <is>
          <t>Product</t>
        </is>
      </c>
      <c r="P240" s="186" t="inlineStr">
        <is>
          <t>[SOURCE: ข้อสอบจริง PLE CC1 (Product) ปี 2564 ข้อ 131]</t>
        </is>
      </c>
      <c r="Q240" s="185" t="inlineStr">
        <is>
          <t>ข้อสอบจริง</t>
        </is>
      </c>
      <c r="R240" s="185" t="inlineStr">
        <is>
          <t>2564</t>
        </is>
      </c>
      <c r="S240" s="185" t="n"/>
    </row>
    <row r="241" ht="24" customHeight="1" s="49">
      <c r="A241" s="185" t="n">
        <v>239</v>
      </c>
      <c r="B241" s="186" t="n"/>
      <c r="C241" s="186" t="inlineStr">
        <is>
          <t>ตัวยาสำคัญ B มีคุณสมบัติการละลายน้ำต่ำมาก (Poorly water-soluble drug) หากต้องการพัฒนาสูตรตำรับยาแคปซูลชนิดแข็ง ควรเลือกใช้สารเจือจางหรือสารเพิ่มปริมาณ (Diluent) ชนิดใดที่มีคุณสมบัติไม่ดูดความชื้นและช่วยส่งเสริมการไหลของผงยาได้ดี</t>
        </is>
      </c>
      <c r="D241" s="186" t="n"/>
      <c r="E241" s="186" t="inlineStr">
        <is>
          <t>Corn starch</t>
        </is>
      </c>
      <c r="F241" s="186" t="inlineStr">
        <is>
          <t>Lactose monohydrate</t>
        </is>
      </c>
      <c r="G241" s="186" t="inlineStr">
        <is>
          <t>Dibasic calcium phosphate</t>
        </is>
      </c>
      <c r="H241" s="186" t="inlineStr">
        <is>
          <t>Microcrystalline cellulose (MCC)</t>
        </is>
      </c>
      <c r="I241" s="186" t="inlineStr">
        <is>
          <t>Calcium sulphate</t>
        </is>
      </c>
      <c r="J241" s="185" t="inlineStr">
        <is>
          <t>3</t>
        </is>
      </c>
      <c r="K241" s="186" t="inlineStr">
        <is>
          <t>✅ คำตอบที่ถูกต้อง: ข้อ ค. Dibasic calcium phosphate
🎯 ทำไมข้อนี้ถึงถูก:
🎯 ทำไมข้อนี้ถึงถูก: Dibasic calcium phosphate เป็นสารเติมเต็มชนิดไม่ละลายน้ำที่มีคุณสมบัติไม่ดูดความชื้น (Non-hygroscopic) และมีอนุภาคกลมช่วยเพิ่มการไหลตัว (Flowability) ของผงยาได้ดีเยี่ยม จึงเหมาะสำหรับใช้เป็น Diluent ในยาแคปซูลแข็งร่วมกับตัวยาที่ไม่ชอบน้ำ
🔍 ข้ออื่นผิดเพราะอะไร:
• ข้อ ก.: ผิด Starch มีความชื้นภายในประมาณ 10-14% และดูดความชื้นได้ง่าย อาจทำให้ผงยาจับกันเป็นก้อน
• ข้อ ข.: ผิด Lactose เป็นน้ำตาลที่ละลายน้ำได้ดีและอาจเกิด Maillard reaction กับยาที่มีหมู่ Primary amine
• ข้อ ง.: ผิด MCC ดูดซับความชื้นได้ดีและมีคุณสมบัติยุบตัวอัดแน่น นิยมใช้ในยาเม็ดตอกตรงมากกว่ายาแคปซูลทั่วไป
• ข้อ จ.: ผิด Calcium sulphate มีความสามารถในการช่วยไหลและสมบัติเชิงกลด้อยกว่า Dibasic calcium phosphate</t>
        </is>
      </c>
      <c r="L241" s="186" t="n"/>
      <c r="M241" s="186" t="inlineStr">
        <is>
          <t>Solid Dosage Forms</t>
        </is>
      </c>
      <c r="N241" s="186" t="inlineStr">
        <is>
          <t>Hard &amp; Soft Gelatin Capsules</t>
        </is>
      </c>
      <c r="O241" s="185" t="inlineStr">
        <is>
          <t>Product</t>
        </is>
      </c>
      <c r="P241" s="186" t="inlineStr">
        <is>
          <t>[SOURCE: ข้อสอบจริง PLE CC1 (Product) ปี 2564 ข้อ 134]</t>
        </is>
      </c>
      <c r="Q241" s="185" t="inlineStr">
        <is>
          <t>ข้อสอบจริง</t>
        </is>
      </c>
      <c r="R241" s="185" t="inlineStr">
        <is>
          <t>2564</t>
        </is>
      </c>
      <c r="S241" s="185" t="n"/>
    </row>
    <row r="242" ht="24" customHeight="1" s="49">
      <c r="A242" s="185" t="n">
        <v>240</v>
      </c>
      <c r="B242" s="186" t="n"/>
      <c r="C242" s="186" t="inlineStr">
        <is>
          <t>ในสูตรตำรับยาแคปซูล Cloxacillin sodium ขนาด 500 mg ซึ่งประกอบด้วย: Cloxacillin sodium, Starch, Colloidal silicon dioxide, Magnesium stearate, Sodium lauryl sulfate (SLS), Lactose สารใดในสูตรตำรับทำหน้าที่เป็นสารช่วยแตกตัว (Disintegrant)</t>
        </is>
      </c>
      <c r="D242" s="186" t="n"/>
      <c r="E242" s="186" t="inlineStr">
        <is>
          <t>Starch (แป้งข้าวโพด)</t>
        </is>
      </c>
      <c r="F242" s="186" t="inlineStr">
        <is>
          <t>Lactose</t>
        </is>
      </c>
      <c r="G242" s="186" t="inlineStr">
        <is>
          <t>Magnesium stearate</t>
        </is>
      </c>
      <c r="H242" s="186" t="inlineStr">
        <is>
          <t>Colloidal silicon dioxide (Aerosil)</t>
        </is>
      </c>
      <c r="I242" s="186" t="inlineStr">
        <is>
          <t>Sodium lauryl sulfate (SLS)</t>
        </is>
      </c>
      <c r="J242" s="185" t="inlineStr">
        <is>
          <t>1</t>
        </is>
      </c>
      <c r="K242" s="186" t="inlineStr">
        <is>
          <t>✅ คำตอบที่ถูกต้อง: ข้อ ก. Starch (แป้งข้าวโพด)
🎯 ทำไมข้อนี้ถึงถูก:
🎯 ทำไมข้อนี้ถึงถูก: Starch (แป้ง) ทำหน้าที่เป็นสารช่วยแตกตัว (Disintegrant) โดยดูดซับน้ำเข้าสู่โครงสร้างผ่านแรงคาปิลลารี (Capillary action / Wicking) และพองตัว ทำให้มวลยาในแคปซูลแตกกระจายตัวออกอย่างรวดเร็ว
🔍 ข้ออื่นผิดเพราะอะไร:
• ข้อ ข.: ผิด Lactose ทำหน้าที่เป็นสารเพิ่มปริมาณ (Diluent/Filler)
• ข้อ ค.: ผิด Magnesium stearate ทำหน้าที่เป็นสารหล่อลื่น (Lubricant) ป้องกันผงยาติดเครื่องตอก
• ข้อ ง.: ผิด Colloidal silicon dioxide ทำหน้าที่เป็น Glidant ปรับปรุงการไหลของผงยา
• ข้อ จ.: ผิด SLS ทำหน้าที่เป็นสารลดแรงตึงผิวและสารช่วยเปียก (Wetting agent)</t>
        </is>
      </c>
      <c r="L242" s="186" t="n"/>
      <c r="M242" s="186" t="inlineStr">
        <is>
          <t>Solid Dosage Forms</t>
        </is>
      </c>
      <c r="N242" s="186" t="inlineStr">
        <is>
          <t>Hard &amp; Soft Gelatin Capsules</t>
        </is>
      </c>
      <c r="O242" s="185" t="inlineStr">
        <is>
          <t>Product</t>
        </is>
      </c>
      <c r="P242" s="186" t="inlineStr">
        <is>
          <t>[SOURCE: ข้อสอบจริง PLE CC1 (Product) ปี 2564 ข้อ 136]</t>
        </is>
      </c>
      <c r="Q242" s="185" t="inlineStr">
        <is>
          <t>ข้อสอบจริง</t>
        </is>
      </c>
      <c r="R242" s="185" t="inlineStr">
        <is>
          <t>2564</t>
        </is>
      </c>
      <c r="S242" s="185" t="n"/>
    </row>
    <row r="243" ht="24" customHeight="1" s="49">
      <c r="A243" s="185" t="n">
        <v>241</v>
      </c>
      <c r="B243" s="186" t="n"/>
      <c r="C243" s="186" t="inlineStr">
        <is>
          <t>สารช่วยทางเภสัชกรรม Sodium starch glycolate (Primojel / Explotab) ที่เติมลงในสูตรตำรับยาเม็ด ทำหน้าที่หลักในข้อใด</t>
        </is>
      </c>
      <c r="D243" s="186" t="n"/>
      <c r="E243" s="186" t="inlineStr">
        <is>
          <t>Diluent (สารเพิ่มปริมาณ)</t>
        </is>
      </c>
      <c r="F243" s="186" t="inlineStr">
        <is>
          <t>Glidant (สารช่วยการไหล)</t>
        </is>
      </c>
      <c r="G243" s="186" t="inlineStr">
        <is>
          <t>Superdisintegrant (สารช่วยแตกตัวประสิทธิภาพสูง)</t>
        </is>
      </c>
      <c r="H243" s="186" t="inlineStr">
        <is>
          <t>Binder (สารยึดเกาะ)</t>
        </is>
      </c>
      <c r="I243" s="186" t="inlineStr">
        <is>
          <t>Lubricant (สารหล่อลื่น)</t>
        </is>
      </c>
      <c r="J243" s="185" t="inlineStr">
        <is>
          <t>3</t>
        </is>
      </c>
      <c r="K243" s="186" t="inlineStr">
        <is>
          <t>✅ คำตอบที่ถูกต้อง: ข้อ ค. Superdisintegrant (สารช่วยแตกตัวประสิทธิภาพสูง)
🎯 ทำไมข้อนี้ถึงถูก:
🎯 ทำไมข้อนี้ถึงถูก: Sodium starch glycolate (SSG) เป็นสารช่วยแตกตัวประสิทธิภาพสูง (Superdisintegrant) โดยเมื่อสัมผัสน้ำจะดูดน้ำและพองตัวอย่างรวดเร็วได้หลายร้อยเท่าของปริมาตรเดิม ทำให้เกิดแรงดันภายในเม็ดยาสูง เม็ดยาจึงแตกตัวกระจายตัวอย่างรวดเร็วภายในเวลาไม่กี่นาที
🔍 ข้ออื่นผิดเพราะอะไร:
• ข้อ ก.: ผิด Diluent ได้แก่ Lactose, Microcrystalline cellulose, Mannitol
• ข้อ ข.: ผิด Glidant ได้แก่ Colloidal silicon dioxide (Aerosil), Talcum
• ข้อ ง.: ผิด Binder ได้แก่ PVP (Povidone), Pre-gelatinized starch, HPMC
• ข้อ จ.: ผิด Lubricant ได้แก่ Magnesium stearate, Stearic acid</t>
        </is>
      </c>
      <c r="L243" s="186" t="n"/>
      <c r="M243" s="186" t="inlineStr">
        <is>
          <t>Solid Dosage Forms</t>
        </is>
      </c>
      <c r="N243" s="186" t="inlineStr">
        <is>
          <t>Tablet Manufacturing</t>
        </is>
      </c>
      <c r="O243" s="185" t="inlineStr">
        <is>
          <t>Product</t>
        </is>
      </c>
      <c r="P243" s="186" t="inlineStr">
        <is>
          <t>[SOURCE: ข้อสอบจริง PLE CC1 (Product) ปี 2564 ข้อ 144]</t>
        </is>
      </c>
      <c r="Q243" s="185" t="inlineStr">
        <is>
          <t>ข้อสอบจริง</t>
        </is>
      </c>
      <c r="R243" s="185" t="inlineStr">
        <is>
          <t>2564</t>
        </is>
      </c>
      <c r="S243" s="185" t="n"/>
    </row>
    <row r="244" ht="24" customHeight="1" s="49">
      <c r="A244" s="185" t="n">
        <v>242</v>
      </c>
      <c r="B244" s="186" t="n"/>
      <c r="C244" s="186" t="inlineStr">
        <is>
          <t>หากต้องการเคลือบเพลเลต (Pellets) เพื่อให้มีคุณสมบัติทนกรดในกระเพาะอาหารและไปละลายปลดปล่อยยาในลำไส้เล็ก (Enteric-coated pellets) ควรเลือกใช้โพลีเมอร์ชนิดใด</t>
        </is>
      </c>
      <c r="D244" s="186" t="n"/>
      <c r="E244" s="186" t="inlineStr">
        <is>
          <t>Shellac ชนิดไม่ปรับสภาพ</t>
        </is>
      </c>
      <c r="F244" s="186" t="inlineStr">
        <is>
          <t>Hypromellose (HPMC)</t>
        </is>
      </c>
      <c r="G244" s="186" t="inlineStr">
        <is>
          <t>Polyvinyl alcohol (PVA)</t>
        </is>
      </c>
      <c r="H244" s="186" t="inlineStr">
        <is>
          <t>Carboxymethyl cellulose (CMC)</t>
        </is>
      </c>
      <c r="I244" s="186" t="inlineStr">
        <is>
          <t>Polyvinyl acetate phthalate (PVAP)</t>
        </is>
      </c>
      <c r="J244" s="185" t="inlineStr">
        <is>
          <t>5</t>
        </is>
      </c>
      <c r="K244" s="186" t="inlineStr">
        <is>
          <t>✅ คำตอบที่ถูกต้อง: ข้อ จ. Polyvinyl acetate phthalate (PVAP)
🎯 ทำไมข้อนี้ถึงถูก:
🎯 ทำไมข้อนี้ถึงถูก: Polyvinyl acetate phthalate (PVAP) เป็น Enteric polymer ที่มีหมู่ Phthalate ซึ่งไม่แตกตัวในสภาวะกรดของกระเพาะอาหาร (pH ต่ำ) แต่จะเกิดการแตกตัวของหมู่คาร์บอกซิลิกและละลายได้ดีเมื่อเข้าสู่สภาวะความเป็นกรดต่ำถึงด่างอ่อนของลำไส้เล็ก (pH มากกว่าหรือเท่ากับ 5.0)
🔍 ข้ออื่นผิดเพราะอะไร:
• ข้อ ก.: ผิด Shellac เป็นสารธรรมชาติที่มีปัญหาเรื่องความคงตัว การละลายแปรปรวน และอายุการเก็บรักษาสั้น ปัจจุบันไม่นิยมใช้เป็นมาตรฐาน
• ข้อ ข.: ผิด HPMC เป็นโพลีเมอร์ที่ละลายน้ำได้ในทุกช่วง pH ใช้สำหรับเคลือบฟิล์มทั่วไป (Immediate release film coating)
• ข้อ ค.: ผิด Polyvinyl alcohol (PVA) ละลายน้ำได้ดี ใช้เคลือบฟิล์มป้องกันความชื้นทั่วไป
• ข้อ ง.: ผิด Carboxymethyl cellulose (CMC) ละลายน้ำและพองตัวได้ดี ใช้เป็น Binder หรือ Thickener</t>
        </is>
      </c>
      <c r="L244" s="186" t="n"/>
      <c r="M244" s="186" t="inlineStr">
        <is>
          <t>Solid Dosage Forms</t>
        </is>
      </c>
      <c r="N244" s="186" t="inlineStr">
        <is>
          <t>Tablet Coating</t>
        </is>
      </c>
      <c r="O244" s="185" t="inlineStr">
        <is>
          <t>Product</t>
        </is>
      </c>
      <c r="P244" s="186" t="inlineStr">
        <is>
          <t>[SOURCE: ข้อสอบจริง PLE CC1 (Product) ปี 2564 ข้อ 153]</t>
        </is>
      </c>
      <c r="Q244" s="185" t="inlineStr">
        <is>
          <t>ข้อสอบจริง</t>
        </is>
      </c>
      <c r="R244" s="185" t="inlineStr">
        <is>
          <t>2564</t>
        </is>
      </c>
      <c r="S244" s="185" t="n"/>
    </row>
    <row r="245" ht="24" customHeight="1" s="49">
      <c r="A245" s="185" t="n">
        <v>243</v>
      </c>
      <c r="B245" s="186" t="n"/>
      <c r="C245" s="186" t="inlineStr">
        <is>
          <t>ตามข้อกำหนดเภสัชตำรับ USP ใน Monograph ของยาแคปซูล Celecoxib 200 mg (Celecoxib Capsules) ข้อใดต่อไปนี้เป็นการทดสอบที่ได้รับการยกเว้นหรือไม่จำเป็นต้องทำการทดสอบในผลิตภัณฑ์สำเร็จรูป</t>
        </is>
      </c>
      <c r="D245" s="186" t="n"/>
      <c r="E245" s="186" t="inlineStr">
        <is>
          <t>Particle size distribution</t>
        </is>
      </c>
      <c r="F245" s="186" t="inlineStr">
        <is>
          <t>Dissolution test</t>
        </is>
      </c>
      <c r="G245" s="186" t="inlineStr">
        <is>
          <t>Disintegration test</t>
        </is>
      </c>
      <c r="H245" s="186" t="inlineStr">
        <is>
          <t>Weight variation test</t>
        </is>
      </c>
      <c r="I245" s="186" t="inlineStr">
        <is>
          <t>Assay</t>
        </is>
      </c>
      <c r="J245" s="185" t="inlineStr">
        <is>
          <t>3</t>
        </is>
      </c>
      <c r="K245" s="186" t="inlineStr">
        <is>
          <t>✅ คำตอบที่ถูกต้อง: ข้อ ค. Disintegration test
🎯 ทำไมข้อนี้ถึงถูก:
🎯 ทำไมข้อนี้ถึงถูก: ตามหลักเกณฑ์ทั่วไปของเภสัชตำรับ USP และ BP เมื่อผลิตภัณฑ์ยาในรูปแบบของแข็งชนิดรับประทานมีการกำหนดหัวข้อการทดสอบการละลายของตัวยา (Dissolution test) ใน Monograph แล้ว จะได้รับการยกเว้นไม่ต้องทดสอบเวลาการแตกกระจายตัว (Disintegration test) เนื่องจาก Dissolution เป็นการประเมินอัตราการปลดปล่อยตัวยาที่ครอบคลุมขั้นตอนการแตกตัวและการละลายไว้แล้ว
🔍 ข้ออื่นผิดเพราะอะไร:
• ข้อ ก.: Particle size distribution แม้เป็นข้อกำหนดของวัตถุดิบ แต่มีผลสำคัญต่ออัตราการละลายของตัวยากลุ่ม BCS Class II อย่าง Celecoxib
• ข้อ ข.: Dissolution test เป็นข้อกำหนดบังคับหลักที่ต้องทดสอบสำหรับแคปซูล Celecoxib เพื่อยืนยันคุณภาพชีวเภสัชศาสตร์
• ข้อ ง.: Weight variation test เป็นข้อกำหนดบังคับในหัวข้อ Uniformity of Dosage Units สำหรับแคปซูลที่มีขนาดยามากกว่า 25 mg และคิดเป็นมากกว่า 25% ของน้ำหนักแคปซูล
• ข้อ จ.: Assay เป็นหัวข้อบังคับสากล (Universal test) ที่ต้องตรวจหาปริมาณตัวยาสำคัญในทุกผลิตภัณฑ์ยาสำเร็จรูป</t>
        </is>
      </c>
      <c r="L245" s="186" t="n"/>
      <c r="M245" s="186" t="inlineStr">
        <is>
          <t>Solid Dosage Forms</t>
        </is>
      </c>
      <c r="N245" s="186" t="inlineStr">
        <is>
          <t>Hard &amp; Soft Gelatin Capsules</t>
        </is>
      </c>
      <c r="O245" s="185" t="inlineStr">
        <is>
          <t>Product</t>
        </is>
      </c>
      <c r="P245" s="186" t="inlineStr">
        <is>
          <t>[SOURCE: ข้อสอบจริง PLE CC1 (Product) ปี 2563 Day 1 ข้อ 4]</t>
        </is>
      </c>
      <c r="Q245" s="185" t="inlineStr">
        <is>
          <t>ข้อสอบจริง</t>
        </is>
      </c>
      <c r="R245" s="185" t="inlineStr">
        <is>
          <t>2563</t>
        </is>
      </c>
      <c r="S245" s="185" t="n"/>
    </row>
    <row r="246" ht="24" customHeight="1" s="49">
      <c r="A246" s="185" t="n">
        <v>244</v>
      </c>
      <c r="B246" s="186" t="n"/>
      <c r="C246" s="186" t="inlineStr">
        <is>
          <t>ในการผลิตยาเม็ดเคลือบฟิล์ม Metformin Hydrochloride พบปัญหาฟิล์มแตกร้าวบนผิวเม็ดยา (Film cracking) ข้อบกพร่องดังกล่าวมีสาเหตุหลักมาจากข้อใด</t>
        </is>
      </c>
      <c r="D246" s="186" t="n"/>
      <c r="E246" s="186" t="inlineStr">
        <is>
          <t>การเติมสารช่วยเพิ่มความยืดหยุ่น (Plasticizer) ในปริมาณน้อยเกินไป</t>
        </is>
      </c>
      <c r="F246" s="186" t="inlineStr">
        <is>
          <t>อุณหภูมิของลมร้อนในหม้อเคลือบต่ำเกินไป</t>
        </is>
      </c>
      <c r="G246" s="186" t="inlineStr">
        <is>
          <t>ความเร็วรอบในการหมุนของหม้อเคลือบเร็วเกินไป</t>
        </is>
      </c>
      <c r="H246" s="186" t="inlineStr">
        <is>
          <t>อัตราการพ่นสารละลายเคลือบฟิล์มช้าเกินไป</t>
        </is>
      </c>
      <c r="I246" s="186" t="inlineStr">
        <is>
          <t>สารละลายเคลือบฟิล์มมีความหนืดสูงมากเกินไป</t>
        </is>
      </c>
      <c r="J246" s="185" t="inlineStr">
        <is>
          <t>1</t>
        </is>
      </c>
      <c r="K246" s="186" t="inlineStr">
        <is>
          <t>✅ คำตอบที่ถูกต้อง: ข้อ ก. การเติมสารช่วยเพิ่มความยืดหยุ่น (Plasticizer) ในปริมาณน้อยเกินไป
🎯 ทำไมข้อนี้ถึงถูก:
🎯 ทำไมข้อนี้ถึงถูก: ปัญหา Film cracking เกิดขึ้นเมื่อฟิล์มโพลิเมอร์มีความเค้นภายใน (Internal stress) สูงกว่าความทนต่อแรงดึง (Tensile strength) ของแผ่นฟิล์ม ส่งผลให้ฟิล์มเปราะและแตกร้าวขณะแห้ง สาเหตุหลักเกิดจากการใส่ Plasticizer น้อยเกินไป หรือเลือกชนิด Plasticizer ที่ไม่เหมาะสม ทำให้โพลิเมอร์ขาดความยืดหยุ่น
🔍 ข้ออื่นผิดเพราะอะไร:
• ข้อ ข.: อุณหภูมิลมต่ำเกินไปมักทำให้ฟิล์มแห้งช้า เกิดปัญหาเม็ดยาติดกัน (Sticking/Twinning)
• ข้อ ค.: ความเร็วรอบหม้อเคลือบเร็วเกินไปทำให้เกิดแรงขัดสีสูง อาจทำให้ขอบเม็ดยาสึกกร่อน (Attrition/Chipping) ไม่ใช่การแตกร้าวของเนื้อฟิล์ม
• ข้อ ง.: พ่นสารเคลือบช้าเกินไปทำให้ละอองสเปรย์แห้งก่อนตกถึงผิวเม็ดยา เกิดปัญหาผิวหยาบ (Spray drying/Orange peel)
• ข้อ จ.: สารละลายเคลือบหนืดเกินไปทำให้เกิดปัญหาการพ่นละอองฟอยไม่สม่ำเสมอ ผิวส้ม หรือติดขัดหัวฉีด</t>
        </is>
      </c>
      <c r="L246" s="186" t="n"/>
      <c r="M246" s="186" t="inlineStr">
        <is>
          <t>Solid Dosage Forms</t>
        </is>
      </c>
      <c r="N246" s="186" t="inlineStr">
        <is>
          <t>Tablet Defects</t>
        </is>
      </c>
      <c r="O246" s="185" t="inlineStr">
        <is>
          <t>Product</t>
        </is>
      </c>
      <c r="P246" s="186" t="inlineStr">
        <is>
          <t>[SOURCE: ข้อสอบจริง PLE CC1 (Product) ปี 2563 Day 1 ข้อ 11]</t>
        </is>
      </c>
      <c r="Q246" s="185" t="inlineStr">
        <is>
          <t>ข้อสอบจริง</t>
        </is>
      </c>
      <c r="R246" s="185" t="inlineStr">
        <is>
          <t>2563</t>
        </is>
      </c>
      <c r="S246" s="185" t="n"/>
    </row>
    <row r="247" ht="24" customHeight="1" s="49">
      <c r="A247" s="185" t="n">
        <v>245</v>
      </c>
      <c r="B247" s="186" t="n"/>
      <c r="C247" s="186" t="inlineStr">
        <is>
          <t>ในการแก้ไขปัญหาฟิล์มแตกร้าวบนผิวเม็ดยา (Film cracking) ผู้พัฒนาสูตรตำรับควรปรับปรุงสูตรน้ำยาเคลือบฟิล์มด้วยวิธีการใดจึงจะตรงจุดที่สุด</t>
        </is>
      </c>
      <c r="D247" s="186" t="n"/>
      <c r="E247" s="186" t="inlineStr">
        <is>
          <t>เพิ่มปริมาณสารเพิ่มความยืดหยุ่น (Plasticizer)</t>
        </is>
      </c>
      <c r="F247" s="186" t="inlineStr">
        <is>
          <t>เพิ่มปริมาณสารช่วยแตกตัว (Disintegrant)</t>
        </is>
      </c>
      <c r="G247" s="186" t="inlineStr">
        <is>
          <t>เพิ่มความหนืดของ Plasticizer</t>
        </is>
      </c>
      <c r="H247" s="186" t="inlineStr">
        <is>
          <t>ลดอุณหภูมิของลมร้อนในระบบเป่าแห้ง</t>
        </is>
      </c>
      <c r="I247" s="186" t="inlineStr">
        <is>
          <t>เพิ่มความเร็วรอบในการหมุนของหม้อเคลือบ</t>
        </is>
      </c>
      <c r="J247" s="185" t="inlineStr">
        <is>
          <t>1</t>
        </is>
      </c>
      <c r="K247" s="186" t="inlineStr">
        <is>
          <t>✅ คำตอบที่ถูกต้อง: ข้อ ก. เพิ่มปริมาณสารเพิ่มความยืดหยุ่น (Plasticizer)
🎯 ทำไมข้อนี้ถึงถูก:
🎯 ทำไมข้อนี้ถึงถูก: การแก้ไขปัญหา Film cracking ทำได้โดยการเพิ่มปริมาณสารเพิ่มความยืดหยุ่น (Plasticizer เช่น PEG, Propylene glycol, Triethyl citrate, Glycerin) ซึ่งจะเข้าไปแทรกระหว่างสายโซ่โพลิเมอร์ ลดแรงดึงดูดระหว่างโมเลกุล เพิ่มความยืดหยุ่น (Flexibility) และลด Internal stress ของแผ่นฟิล์ม ทำให้ฟิล์มไม่เปราะแตกร้าว
🔍 ข้ออื่นผิดเพราะอะไร:
• ข้อ ข.: Disintegrant ใช้ในสูตรแกนเม็ดยา (Core tablet) เพื่อช่วยการแตกตัว ไม่ได้เกี่ยวข้องกับความยืดหยุ่นของฟิล์มเคลือบภายนอก
• ข้อ ค.: การเพิ่มความหนืดของ Plasticizer ไม่ได้ช่วยเพิ่มความยืดหยุ่นของแผ่นฟิล์ม และอาจทำให้การกระจายตัวของน้ำยาเคลือบแย่ลง
• ข้อ ง.: การลดอุณหภูมิลมร้อนอาจทำให้เม็ดยาแห้งไม่ทันและเกิดปัญหาฟิล์มเหนียวติดกันแทน
• ข้อ จ.: การเพิ่มความเร็วรอบหม้อเคลือบจะเพิ่มแรงกระแทกเชิงกล ยิ่งทำให้ฟิล์มที่เปราะแตกหักได้ง่ายขึ้น</t>
        </is>
      </c>
      <c r="L247" s="186" t="n"/>
      <c r="M247" s="186" t="inlineStr">
        <is>
          <t>Solid Dosage Forms</t>
        </is>
      </c>
      <c r="N247" s="186" t="inlineStr">
        <is>
          <t>Tablet Defects</t>
        </is>
      </c>
      <c r="O247" s="185" t="inlineStr">
        <is>
          <t>Product</t>
        </is>
      </c>
      <c r="P247" s="186" t="inlineStr">
        <is>
          <t>[SOURCE: ข้อสอบจริง PLE CC1 (Product) ปี 2563 Day 1 ข้อ 12]</t>
        </is>
      </c>
      <c r="Q247" s="185" t="inlineStr">
        <is>
          <t>ข้อสอบจริง</t>
        </is>
      </c>
      <c r="R247" s="185" t="inlineStr">
        <is>
          <t>2563</t>
        </is>
      </c>
      <c r="S247" s="185" t="n"/>
    </row>
    <row r="248" ht="24" customHeight="1" s="49">
      <c r="A248" s="185" t="n">
        <v>246</v>
      </c>
      <c r="B248" s="186" t="n"/>
      <c r="C248" s="186" t="inlineStr">
        <is>
          <t>ข้อใดต่อไปนี้เป็นหัวข้อการทดสอบมาตรฐานที่ระบุไว้ในเภสัชตำรับ (Pharmacopoeial Monograph) สำหรับผลิตภัณฑ์ยาเม็ดสำเร็จรูป (Finished Tablet Dosage Form)</t>
        </is>
      </c>
      <c r="D248" s="186" t="n"/>
      <c r="E248" s="186" t="inlineStr">
        <is>
          <t>Tablet hardness</t>
        </is>
      </c>
      <c r="F248" s="186" t="inlineStr">
        <is>
          <t>Loss on drying</t>
        </is>
      </c>
      <c r="G248" s="186" t="inlineStr">
        <is>
          <t>Tablet friability</t>
        </is>
      </c>
      <c r="H248" s="186" t="inlineStr">
        <is>
          <t>Residue on ignition</t>
        </is>
      </c>
      <c r="I248" s="186" t="inlineStr">
        <is>
          <t>Uniformity of dosage units</t>
        </is>
      </c>
      <c r="J248" s="185" t="inlineStr">
        <is>
          <t>5</t>
        </is>
      </c>
      <c r="K248" s="186" t="inlineStr">
        <is>
          <t>✅ คำตอบที่ถูกต้อง: ข้อ จ. Uniformity of dosage units
🎯 ทำไมข้อนี้ถึงถูก:
🎯 ทำไมข้อนี้ถึงถูก: เภสัชตำรับ USP และ BP กำหนดหัวข้อ Uniformity of Dosage Units (General Chapter ⟨905⟩) เป็นข้อกำหนดบังคับในทุก Finished Product Monograph ของยาเม็ด เพื่อให้มั่นใจว่ายาแต่ละหน่วยมีปริมาณตัวยาสม่ำเสมอและปลอดภัยต่อผู้ป่วย
🔍 ข้ออื่นผิดเพราะอะไร:
• ข้อ ก.: Tablet hardness เป็นการทดสอบ In-process control (IPC) ภายในโรงงานผลิตเพื่อควบคุมการตอกยา ไม่ได้ระบุเกณฑ์ใน Monograph
• ข้อ ข.: Loss on drying ส่วนใหญ่พบใน Monograph ของวัตถุดิบตัวยาสำคัญ ไม่ใช่ข้อกำหนดมาตรฐานของยาเม็ดสำเร็จรูปทั่วไป
• ข้อ ค.: Tablet friability มักใช้ประเมินความทนทานต่อการขัดสีระหว่างการผลิตและการขนส่ง (IPC test) โดยทั่วไปไม่ได้ระบุเกณฑ์ใน Monograph ผลิตภัณฑ์สำเร็จรูปของยาเม็ดเกือบทั้งหมด
• ข้อ ง.: Residue on ignition เป็นการวิเคราะห์หาเถ้าอนินทรีย์ตกค้างในวัตถุดิบสารเคมี</t>
        </is>
      </c>
      <c r="L248" s="186" t="n"/>
      <c r="M248" s="186" t="inlineStr">
        <is>
          <t>Solid Dosage Forms</t>
        </is>
      </c>
      <c r="N248" s="186" t="inlineStr">
        <is>
          <t>Tablet Manufacturing</t>
        </is>
      </c>
      <c r="O248" s="185" t="inlineStr">
        <is>
          <t>Product</t>
        </is>
      </c>
      <c r="P248" s="186" t="inlineStr">
        <is>
          <t>[SOURCE: ข้อสอบจริง PLE CC1 (Product) ปี 2563 Day 2 ข้อ 114]</t>
        </is>
      </c>
      <c r="Q248" s="185" t="inlineStr">
        <is>
          <t>ข้อสอบจริง</t>
        </is>
      </c>
      <c r="R248" s="185" t="inlineStr">
        <is>
          <t>2563</t>
        </is>
      </c>
      <c r="S248" s="185" t="n"/>
    </row>
    <row r="249" ht="24" customHeight="1" s="49">
      <c r="A249" s="185" t="n">
        <v>247</v>
      </c>
      <c r="B249" s="186" t="n"/>
      <c r="C249" s="186" t="inlineStr">
        <is>
          <t>ข้อใดกล่าวถูกต้องเกี่ยวกับรูปแบบยาเตรียมแคปซูล (Capsule dosage forms)</t>
        </is>
      </c>
      <c r="D249" s="186" t="n"/>
      <c r="E249" s="186" t="inlineStr">
        <is>
          <t>สามารถบรรจุแกรนูลแห้ง (Dry granules) ลงในเปลือกแคปซูลชนิดนิ่ม (Soft gelatin capsules) ได้โดยตรง</t>
        </is>
      </c>
      <c r="F249" s="186" t="inlineStr">
        <is>
          <t>ตัวเลขแสดงขนาดเบอร์แคปซูลยิ่งมีค่ามาก ขนาดความจุของปลอกแคปซูลจะยิ่งมีขนาดใหญ่ขึ้น</t>
        </is>
      </c>
      <c r="G249" s="186" t="inlineStr">
        <is>
          <t>ยาเตรียมรูปแบบแคปซูลมีค่าการดูดซึมเข้าสู่ร่างกาย (Bioavailability) ต่ำกว่ายาเม็ดตอกเสมอ</t>
        </is>
      </c>
      <c r="H249" s="186" t="inlineStr">
        <is>
          <t>แคปซูลจัดเป็นรูปแบบของแข็งที่ต้องมีตัวยาสำคัญผสมอยู่มากกว่า 1 ตัวขึ้นไปเสมอ</t>
        </is>
      </c>
      <c r="I249" s="186" t="inlineStr">
        <is>
          <t>แคปซูลชนิดนิ่ม (Soft gelatin capsules) สามารถบรรจุตัวยาสำคัญที่เป็นของแข็งได้โดยการกระจายในของเหลวเป็น Suspension หรือ Paste</t>
        </is>
      </c>
      <c r="J249" s="185" t="inlineStr">
        <is>
          <t>5</t>
        </is>
      </c>
      <c r="K249" s="186" t="inlineStr">
        <is>
          <t>✅ คำตอบที่ถูกต้อง: ข้อ จ. แคปซูลชนิดนิ่ม (Soft gelatin capsules) สามารถบรรจุตัวยาสำคัญที่เป็นของแข็งได้โดยการกระจายในของเหลวเป็น Suspension หรือ Paste
🎯 ทำไมข้อนี้ถึงถูก:
🎯 ทำไมข้อนี้ถึงถูก: Soft gelatin capsules สามารถใช้บรรจุตัวยาสำคัญที่เป็นของแข็งได้ โดยนำของแข็งที่บดละเอียดมาแขวนลอยหรือกระจายตัวในกระสายยาของเหลวที่ไม่ละลายเปลือกเจลาติน (Nonaqueous liquid vehicle) เกิดเป็นเนื้อสารแขวนลอย (Suspension) หรือเพสต์ (Paste) ก่อนเข้าสู่กระบวนการฉีดบรรจุด้วยเครื่อง Rotary die process
🔍 ข้ออื่นผิดเพราะอะไร:
• ข้อ ก.: แกรนูลหรือผงแห้งไม่สามารถบรรจุใน Soft gelatin capsule ได้โดยตรง เนื่องจากกระบวนการผลิตออกแบบมาสำหรับบรรจุของเหลวหรือกึ่งแข็ง
• ข้อ ข.: ขนาดของ Hard gelatin capsule เรียงตามตัวเลขย้อนกลับ คือ เบอร์ 000 มีขนาดใหญ่ที่สุด และเบอร์ 5 มีขนาดเล็กที่สุด
• ข้อ ค.: ยาแคปซูลมักมี Bioavailability ดีกว่าหรือเท่ากับยาเม็ด เนื่องจากเปลือกเจลาตินละลายตัวเร็ว และผงยาไม่ได้ถูกอัดแน่นด้วยแรงดันสูงเหมือนยาเม็ด
• ข้อ ง.: แคปซูลสามารถบรรจุตัวยาสำคัญเพียงชนิดเดียว (Single active ingredient) หรือหลายชนิดผสมกันก็ได้</t>
        </is>
      </c>
      <c r="L249" s="186" t="n"/>
      <c r="M249" s="186" t="inlineStr">
        <is>
          <t>Solid Dosage Forms</t>
        </is>
      </c>
      <c r="N249" s="186" t="inlineStr">
        <is>
          <t>Hard &amp; Soft Gelatin Capsules</t>
        </is>
      </c>
      <c r="O249" s="185" t="inlineStr">
        <is>
          <t>Product</t>
        </is>
      </c>
      <c r="P249" s="186" t="inlineStr">
        <is>
          <t>[SOURCE: ข้อสอบจริง PLE CC1 (Product) ปี 2563 Day 1 ข้อ 45]</t>
        </is>
      </c>
      <c r="Q249" s="185" t="inlineStr">
        <is>
          <t>ข้อสอบจริง</t>
        </is>
      </c>
      <c r="R249" s="185" t="inlineStr">
        <is>
          <t>2563</t>
        </is>
      </c>
      <c r="S249" s="185" t="n"/>
    </row>
    <row r="250" ht="24" customHeight="1" s="49">
      <c r="A250" s="185" t="n">
        <v>248</v>
      </c>
      <c r="B250" s="186" t="n"/>
      <c r="C250" s="186" t="inlineStr">
        <is>
          <t>ในการพัฒนาสูตรตำรับยาเม็ดเคลือบฟิล์ม Risedronate Sodium 35 mg (Film-coated tablets) ข้อใดระบุหน้าที่ของสารช่วยทางเภสัชกรรมในสูตรตำรับไม่ถูกต้อง</t>
        </is>
      </c>
      <c r="D250" s="186" t="n"/>
      <c r="E250" s="186" t="inlineStr">
        <is>
          <t>แกนเม็ดยา (Core tablet) มีน้ำหนักรวมประมาณ 200 mg</t>
        </is>
      </c>
      <c r="F250" s="186" t="inlineStr">
        <is>
          <t>Microcrystalline cellulose ทำหน้าที่เป็น สารหล่อลื่น (Lubricant)</t>
        </is>
      </c>
      <c r="G250" s="186" t="inlineStr">
        <is>
          <t>Hydroxypropyl cellulose ทำหน้าที่เป็น สารยึดเกาะ (Binder)</t>
        </is>
      </c>
      <c r="H250" s="186" t="inlineStr">
        <is>
          <t>Polyethylene glycol (PEG) ทำหน้าที่เป็น สารเพิ่มความยืดหยุ่นของฟิล์ม (Plasticizer)</t>
        </is>
      </c>
      <c r="I250" s="186" t="inlineStr">
        <is>
          <t>Titanium dioxide ทำหน้าที่เป็น สารเคลือบทึบแสง (Opacifier)</t>
        </is>
      </c>
      <c r="J250" s="185" t="inlineStr">
        <is>
          <t>2</t>
        </is>
      </c>
      <c r="K250" s="186" t="inlineStr">
        <is>
          <t>✅ คำตอบที่ถูกต้อง: ข้อ ข. Microcrystalline cellulose ทำหน้าที่เป็น สารหล่อลื่น (Lubricant)
🎯 ทำไมข้อนี้ถึงถูก:
🎯 ทำไมข้อนี้ถึงถูก: Microcrystalline cellulose (MCC เช่น Avicel) ทำหน้าที่หลักเป็น สารเพิ่มปริมาณ (Diluent/Filler) และสารช่วยยึดเกาะสำหรับการตอกตรง (Dry binder) ไม่ได้ทำหน้าที่เป็นสารหล่อลื่น (Lubricant) โดยสารหล่อลื่นมาตรฐานในตำรับคือ Magnesium stearate หรือ Sodium stearyl fumarate
🔍 ข้ออื่นผิดเพราะอะไร:
• ข้อ ก.: น้ำหนัก Core tablet ประมาณ 200 mg สอดคล้องกับขนาดเม็ดยามาตรฐานของ Risedronate 35 mg
• ข้อ ค.: Hydroxypropyl cellulose (HPC) ทำหน้าที่เป็นสารยึดเกาะ (Binder) ในสูตรเม็ดยาอย่างถูกต้อง
• ข้อ ง.: Polyethylene glycol (PEG) ทำหน้าที่เป็น Plasticizer ในสูตรน้ำยาเคลือบฟิล์มอย่างถูกต้อง
• ข้อ จ.: Titanium dioxide ทำหน้าที่เป็น Opacifier ให้สีขาวทึบแสงและป้องกันแสงส่องผ่านฟิล์มอย่างถูกต้อง</t>
        </is>
      </c>
      <c r="L250" s="186" t="n"/>
      <c r="M250" s="186" t="inlineStr">
        <is>
          <t>Solid Dosage Forms</t>
        </is>
      </c>
      <c r="N250" s="186" t="inlineStr">
        <is>
          <t>Tablet Coating</t>
        </is>
      </c>
      <c r="O250" s="185" t="inlineStr">
        <is>
          <t>Product</t>
        </is>
      </c>
      <c r="P250" s="186" t="inlineStr">
        <is>
          <t>[SOURCE: ข้อสอบจริง PLE CC1 (Product) ปี 2563 Day 1 ข้อ 66]</t>
        </is>
      </c>
      <c r="Q250" s="185" t="inlineStr">
        <is>
          <t>ข้อสอบจริง</t>
        </is>
      </c>
      <c r="R250" s="185" t="inlineStr">
        <is>
          <t>2563</t>
        </is>
      </c>
      <c r="S250" s="185" t="n"/>
    </row>
    <row r="251" ht="24" customHeight="1" s="49">
      <c r="A251" s="185" t="n">
        <v>249</v>
      </c>
      <c r="B251" s="186" t="n"/>
      <c r="C251" s="186" t="inlineStr">
        <is>
          <t>ข้อใดต่อไปนี้เป็นการทดสอบที่ไม่จำเป็นในการควบคุมคุณภาพการผลิตผลิตภัณฑ์ยาแคปซูลชนิดนิ่มสูตรทั่วไป (Immediate-release Soft Gelatin Capsules)</t>
        </is>
      </c>
      <c r="D251" s="186" t="n"/>
      <c r="E251" s="186" t="inlineStr">
        <is>
          <t>Fill weight variation (ความสม่ำเสมอของปริมาณการบรรจุ)</t>
        </is>
      </c>
      <c r="F251" s="186" t="inlineStr">
        <is>
          <t>Dissolution test (การละลายของตัวยาสำคัญ)</t>
        </is>
      </c>
      <c r="G251" s="186" t="inlineStr">
        <is>
          <t>Shell hardness / softness (ความแข็งและความนุ่มของเปลือกแคปซูล)</t>
        </is>
      </c>
      <c r="H251" s="186" t="inlineStr">
        <is>
          <t>Extended-release dissolution rate (อัตราการปลดปล่อยตัวยาแบบออกฤทธิ์นาน)</t>
        </is>
      </c>
      <c r="I251" s="186" t="inlineStr">
        <is>
          <t>Uniformity of dosage units (ความสม่ำเสมอของหน่วยยา)</t>
        </is>
      </c>
      <c r="J251" s="185" t="inlineStr">
        <is>
          <t>4</t>
        </is>
      </c>
      <c r="K251" s="186" t="inlineStr">
        <is>
          <t>✅ คำตอบที่ถูกต้อง: ข้อ ง. Extended-release dissolution rate (อัตราการปลดปล่อยตัวยาแบบออกฤทธิ์นาน)
🎯 ทำไมข้อนี้ถึงถูก:
🎯 ทำไมข้อนี้ถึงถูก: ผลิตภัณฑ์ยาแคปซูลชนิดนิ่มทั่วไปจัดเป็นรูปแบบยาปลดปล่อยทันที (Immediate-release dosage forms) มีวัตถุประสงค์เพื่อให้เปลือกเจลาตินแตกตัวและปลดปล่อยของเหลวด้านในอย่างรวดเร็ว จึงไม่มีความจำเป็นต้องทดสอบอัตราการปลดปล่อยตัวยาแบบออกฤทธิ์นาน (Extended-release dissolution) เว้นแต่จะระบุว่าเป็นสูตร Modified-release โดยเฉพาะ
🔍 ข้ออื่นผิดเพราะอะไร:
• ข้อ ก.: Fill weight variation เป็นหัวข้อ IPC และ Finished product test ที่ต้องควบคุมเพื่อประกันความสม่ำเสมอของเนื้อยาที่บรรจุ
• ข้อ ข.: Dissolution test เป็นข้อกำหนดบังคับของเภสัชตำรับสำหรับแคปซูลเพื่อประเมินชีวเภสัชศาสตร์
• ข้อ ค.: Shell hardness/softness ต้องควบคุมระหว่างการอบแห้ง (Drying process) เพื่อป้องกันเปลือกแข็งเปราะหรือนิ่มจนรั่วซึม
• ข้อ จ.: Uniformity of dosage units เป็นข้อกำหนดบังคับตามกฎหมายของเภสัชตำรับสำหรับยาทุกรุ่นการผลิต</t>
        </is>
      </c>
      <c r="L251" s="186" t="n"/>
      <c r="M251" s="186" t="inlineStr">
        <is>
          <t>Solid Dosage Forms</t>
        </is>
      </c>
      <c r="N251" s="186" t="inlineStr">
        <is>
          <t>Hard &amp; Soft Gelatin Capsules</t>
        </is>
      </c>
      <c r="O251" s="185" t="inlineStr">
        <is>
          <t>Product</t>
        </is>
      </c>
      <c r="P251" s="186" t="inlineStr">
        <is>
          <t>[SOURCE: ข้อสอบจริง PLE CC1 (Product) ปี 2563 Day 1 ข้อ 115]</t>
        </is>
      </c>
      <c r="Q251" s="185" t="inlineStr">
        <is>
          <t>ข้อสอบจริง</t>
        </is>
      </c>
      <c r="R251" s="185" t="inlineStr">
        <is>
          <t>2563</t>
        </is>
      </c>
      <c r="S251" s="185" t="n"/>
    </row>
    <row r="252" ht="24" customHeight="1" s="49">
      <c r="A252" s="185" t="n">
        <v>250</v>
      </c>
      <c r="B252" s="186" t="n"/>
      <c r="C252" s="186" t="inlineStr">
        <is>
          <t>ในการตอกยาเม็ด หากพบปัญหาการแตกหลุดของส่วนบนหรือส่วนล่างของเม็ดยาตามแนวระนาบ (Capping) วิธีการแก้ไขปัญหาทางสูตรตำรับหรือกระบวนการผลิตที่เหมาะสมที่สุดคือข้อใด</t>
        </is>
      </c>
      <c r="D252" s="186" t="n"/>
      <c r="E252" s="186" t="inlineStr">
        <is>
          <t>เพิ่มแรงดันในการตอกเม็ดยา (Increase compression force)</t>
        </is>
      </c>
      <c r="F252" s="186" t="inlineStr">
        <is>
          <t>ลดระยะเวลาในการผสมผงยากับสารเพิ่มปริมาณ (Diluent)</t>
        </is>
      </c>
      <c r="G252" s="186" t="inlineStr">
        <is>
          <t>เพิ่มปริมาณสารช่วยยึดเกาะ (Increase binder concentration)</t>
        </is>
      </c>
      <c r="H252" s="186" t="inlineStr">
        <is>
          <t>เพิ่มปริมาณสารช่วยเพิ่มปริมาณ (Increase filler concentration)</t>
        </is>
      </c>
      <c r="I252" s="186" t="inlineStr">
        <is>
          <t>เพิ่มปริมาณสารช่วยแตกตัว (Increase disintegrant concentration)</t>
        </is>
      </c>
      <c r="J252" s="185" t="inlineStr">
        <is>
          <t>3</t>
        </is>
      </c>
      <c r="K252" s="186" t="inlineStr">
        <is>
          <t>✅ คำตอบที่ถูกต้อง: ข้อ ค. เพิ่มปริมาณสารช่วยยึดเกาะ (Increase binder concentration)
🎯 ทำไมข้อนี้ถึงถูก:
🎯 ทำไมข้อนี้ถึงถูก: ปัญหา Capping มีสาเหตุหลักมาจากอนุภาคแกรนูลมีความแข็งแรงไม่เพียงพอ ขาดสารยึดเกาะ หรือมีผงละเอียด (Fines) มากเกินไปจนกักอากาศไว้ภายในเม็ดยาขณะตอก การเพิ่มปริมาณหรือความเข้มข้นของสารช่วยยึดเกาะ (Binder) จะช่วยเพิ่มแรงประสานระหว่างอนุภาค ทำให้เม็ดยามีความเหนียวและทนทาน ไม่เกิดการหลุดร่อนเป็นฝาครอบ
🔍 ข้ออื่นผิดเพราะอะไร:
• ข้อ ก.: การเพิ่มแรงตอกมากเกินไปจะยิ่งดักกักอากาศ (Air entrapment) ภายในเม็ดยา และทำให้เกิดความเค้นยืดหยุ่น (Elastic recovery) เมื่อสากยกตัวขึ้น ส่งผลให้เกิด Capping รุนแรงขึ้น
• ข้อ ข.: การลดเวลาผสมกับ Filler ไม่ได้แก้ปัญหาแรงยึดเกาะระหว่างอนุภาคยาโดยตรง
• ข้อ ง.: การเพิ่มปริมาณ Filler จะยิ่งลดสัดส่วนของ Binder ในตำรับ ทำให้เกิด Capping ได้ง่ายขึ้น
• ข้อ จ.: การเพิ่ม Disintegrant จะไปลดความแข็งแรงของเม็ดยาและอาจทำให้เม็ดแตกร่อนได้ง่ายขึ้น</t>
        </is>
      </c>
      <c r="L252" s="186" t="n"/>
      <c r="M252" s="186" t="inlineStr">
        <is>
          <t>Solid Dosage Forms</t>
        </is>
      </c>
      <c r="N252" s="186" t="inlineStr">
        <is>
          <t>Tablet Defects</t>
        </is>
      </c>
      <c r="O252" s="185" t="inlineStr">
        <is>
          <t>Product</t>
        </is>
      </c>
      <c r="P252" s="186" t="inlineStr">
        <is>
          <t>[SOURCE: ข้อสอบจริง PLE CC1 (Product) ปี 2563 Day 2 ข้อ 19]</t>
        </is>
      </c>
      <c r="Q252" s="185" t="inlineStr">
        <is>
          <t>ข้อสอบจริง</t>
        </is>
      </c>
      <c r="R252" s="185" t="inlineStr">
        <is>
          <t>2563</t>
        </is>
      </c>
      <c r="S252" s="185" t="n"/>
    </row>
    <row r="253" ht="24" customHeight="1" s="49">
      <c r="A253" s="185" t="n">
        <v>251</v>
      </c>
      <c r="B253" s="186" t="n"/>
      <c r="C253" s="186" t="inlineStr">
        <is>
          <t>สารช่วยทางเภสัชกรรมในข้อใดต่อไปนี้ทำหน้าที่เป็นสารก่อฟิล์มหลัก (Film-forming polymer) ในการเคลือบฟิล์มยาเม็ดชนิดละลายในกระเพาะอาหาร (Non-enteric film coating)</t>
        </is>
      </c>
      <c r="D253" s="186" t="n"/>
      <c r="E253" s="186" t="inlineStr">
        <is>
          <t>Hypromellose (Hydroxypropyl methylcellulose: HPMC)</t>
        </is>
      </c>
      <c r="F253" s="186" t="inlineStr">
        <is>
          <t>Macrogol 400 (Polyethylene glycol 400)</t>
        </is>
      </c>
      <c r="G253" s="186" t="inlineStr">
        <is>
          <t>Carnauba wax</t>
        </is>
      </c>
      <c r="H253" s="186" t="inlineStr">
        <is>
          <t>Dibutyl phthalate</t>
        </is>
      </c>
      <c r="I253" s="186" t="inlineStr">
        <is>
          <t>Colloidal silicon dioxide</t>
        </is>
      </c>
      <c r="J253" s="185" t="inlineStr">
        <is>
          <t>1</t>
        </is>
      </c>
      <c r="K253" s="186" t="inlineStr">
        <is>
          <t>✅ คำตอบที่ถูกต้อง: ข้อ ก. Hypromellose (Hydroxypropyl methylcellulose: HPMC)
🎯 ทำไมข้อนี้ถึงถูก:
🎯 ทำไมข้อนี้ถึงถูก: Hypromellose (HPMC) เป็นโพลิเมอร์กึ่งสังเคราะห์ที่ละลายได้ดีในน้ำและของเหลวในทางเดินอาหารทุกช่วง pH มีความสามารถในการสร้างฟิล์มที่เรียบเนียน ยืดหยุ่น และยึดเกาะผิวเม็ดยาได้ดี จึงเป็นสารก่อฟิล์มหลัก (Film former) ที่นิยมใช้มากที่สุดในการเคลือบฟิล์มยาเม็ดแบบธรรมดา
🔍 ข้ออื่นผิดเพราะอะไร:
• ข้อ ข.: Macrogol 400 (PEG 400) ทำหน้าที่เป็น สารช่วยเพิ่มความยืดหยุ่น (Plasticizer) ไม่ใช่สารก่อฟิล์มหลัก
• ข้อ ค.: Carnauba wax ทำหน้าที่เป็น สารขัดเงาเม็ดยา (Polishing agent) ในขั้นตอนสุดท้าย
• ข้อ ง.: Dibutyl phthalate ทำหน้าที่เป็น Plasticizer สำหรับโพลิเมอร์เคลือบฟิล์ม
• ข้อ จ.: Colloidal silicon dioxide ทำหน้าที่เป็น สารช่วยการไหล (Glidant) หรือสารกันติด (Anti-tacking agent)</t>
        </is>
      </c>
      <c r="L253" s="186" t="n"/>
      <c r="M253" s="186" t="inlineStr">
        <is>
          <t>Solid Dosage Forms</t>
        </is>
      </c>
      <c r="N253" s="186" t="inlineStr">
        <is>
          <t>Tablet Coating</t>
        </is>
      </c>
      <c r="O253" s="185" t="inlineStr">
        <is>
          <t>Product</t>
        </is>
      </c>
      <c r="P253" s="186" t="inlineStr">
        <is>
          <t>[SOURCE: ข้อสอบจริง PLE CC1 (Product) ปี 2563 Day 2 ข้อ 20]</t>
        </is>
      </c>
      <c r="Q253" s="185" t="inlineStr">
        <is>
          <t>ข้อสอบจริง</t>
        </is>
      </c>
      <c r="R253" s="185" t="inlineStr">
        <is>
          <t>2563</t>
        </is>
      </c>
      <c r="S253" s="185" t="n"/>
    </row>
    <row r="254" ht="24" customHeight="1" s="49">
      <c r="A254" s="185" t="n">
        <v>252</v>
      </c>
      <c r="B254" s="186" t="n"/>
      <c r="C254" s="186" t="inlineStr">
        <is>
          <t>ข้อใดต่อไปนี้ ไม่ใช่ ปัญหาข้อบกพร่องที่เกิดจากสารละลายเคลือบฟิล์ม (Coating solution) มีความหนืดสูงมากเกินไป (Excessive viscosity)</t>
        </is>
      </c>
      <c r="D254" s="186" t="n"/>
      <c r="E254" s="186" t="inlineStr">
        <is>
          <t>Picking</t>
        </is>
      </c>
      <c r="F254" s="186" t="inlineStr">
        <is>
          <t>Cracking</t>
        </is>
      </c>
      <c r="G254" s="186" t="inlineStr">
        <is>
          <t>Twinning</t>
        </is>
      </c>
      <c r="H254" s="186" t="inlineStr">
        <is>
          <t>Surface roughness (Orange peel)</t>
        </is>
      </c>
      <c r="I254" s="186" t="inlineStr">
        <is>
          <t>Sticking</t>
        </is>
      </c>
      <c r="J254" s="185" t="inlineStr">
        <is>
          <t>2</t>
        </is>
      </c>
      <c r="K254" s="186" t="inlineStr">
        <is>
          <t>✅ คำตอบที่ถูกต้อง: ข้อ ข. Cracking
🎯 ทำไมข้อนี้ถึงถูก:
🎯 ทำไมข้อนี้ถึงถูก: ปัญหา Cracking (ฟิล์มแตกร้าว) เกิดจากแผ่นฟิล์มมีความเค้นภายในสูง ขาดความยืดหยุ่น หรือเติม Plasticizer ไม่เพียงพอ ไม่ได้มีสาเหตุหลักมาจากความหนืดของน้ำยาเคลือบ ในขณะที่ Picking, Sticking, Twinning เกิดจากน้ำยาเคลือบหนืดเหนียวมากจนดึงติดผิวหรือติดกันเป็นคู่ และ Roughness เกิดจากน้ำยาหนืดจนพ่นละอองไม่ละเอียด
🔍 ข้ออื่นผิดเพราะอะไร:
• ข้อ ก.: Picking เกิดจากน้ำยาเคลือบเหนียวหนืดและแห้งช้า ทำให้เม็ดยาติดกับผนังหม้อหรือติดกันเองแล้วดึงเอาผิวฟิล์มหลุดออกมา
• ข้อ ค.: Twinning เกิดจากน้ำยาเคลือบมีความเหนียวหนืดสูง ทำให้เม็ดยาสองเม็ดติดกันแน่นขณะหมุนกลิ้งในหม้อเคลือบ
• ข้อ ง.: Surface roughness (Orange peel) เกิดจากน้ำยาหนืดจนหัวพ่นสร้างละอองขนาดใหญ่และไม่กระจายตัวเรียบเนียนบนผิวเม็ดยา
• ข้อ จ.: Sticking เกิดจากน้ำยาเคลือบมีความเหนียวหนืดสูงเกินไปทำให้เม็ดยาติดกัน</t>
        </is>
      </c>
      <c r="L254" s="186" t="n"/>
      <c r="M254" s="186" t="inlineStr">
        <is>
          <t>Solid Dosage Forms</t>
        </is>
      </c>
      <c r="N254" s="186" t="inlineStr">
        <is>
          <t>Tablet Defects</t>
        </is>
      </c>
      <c r="O254" s="185" t="inlineStr">
        <is>
          <t>Product</t>
        </is>
      </c>
      <c r="P254" s="186" t="inlineStr">
        <is>
          <t>[SOURCE: ข้อสอบจริง PLE CC1 (Product) ปี 2563 Day 2 ข้อ 25]</t>
        </is>
      </c>
      <c r="Q254" s="185" t="inlineStr">
        <is>
          <t>ข้อสอบจริง</t>
        </is>
      </c>
      <c r="R254" s="185" t="inlineStr">
        <is>
          <t>2563</t>
        </is>
      </c>
      <c r="S254" s="185" t="n"/>
    </row>
    <row r="255" ht="24" customHeight="1" s="49">
      <c r="A255" s="185" t="n">
        <v>253</v>
      </c>
      <c r="B255" s="186" t="n"/>
      <c r="C255" s="186" t="inlineStr">
        <is>
          <t>ในการเคลือบฟิล์มยาเม็ด หากพบปัญหาฟิล์มพาดปิดร่องตัวอักษรหรือสัญลักษณ์บนเม็ดยา (Bridging of logo / Infilling) วิธีการปรับปรุงทางสูตรตำรับน้ำยาเคลือบฟิล์มที่ถูกต้องคือข้อใด</t>
        </is>
      </c>
      <c r="D255" s="186" t="n"/>
      <c r="E255" s="186" t="inlineStr">
        <is>
          <t>เพิ่มปริมาณ Talcum ในสูตรน้ำยาเคลือบ</t>
        </is>
      </c>
      <c r="F255" s="186" t="inlineStr">
        <is>
          <t>เปลี่ยนแม่พิมพ์ตอกยาให้มีร่องตัวอักษรลึกขึ้นกว่าเดิม</t>
        </is>
      </c>
      <c r="G255" s="186" t="inlineStr">
        <is>
          <t>เพิ่มปริมาณสารช่วยเพิ่มความยืดหยุ่น (Plasticizer) ในสูตรน้ำยาเคลือบ</t>
        </is>
      </c>
      <c r="H255" s="186" t="inlineStr">
        <is>
          <t>เพิ่มปริมาณสารเพิ่มความทึบแสง (Opacifier)</t>
        </is>
      </c>
      <c r="I255" s="186" t="inlineStr">
        <is>
          <t>เพิ่มอุณหภูมิของลมร้อนในหม้อเคลือบให้สูงขึ้น</t>
        </is>
      </c>
      <c r="J255" s="185" t="inlineStr">
        <is>
          <t>3</t>
        </is>
      </c>
      <c r="K255" s="186" t="inlineStr">
        <is>
          <t>✅ คำตอบที่ถูกต้อง: ข้อ ค. เพิ่มปริมาณสารช่วยเพิ่มความยืดหยุ่น (Plasticizer) ในสูตรน้ำยาเคลือบ
🎯 ทำไมข้อนี้ถึงถูก:
🎯 ทำไมข้อนี้ถึงถูก: ปัญหา Bridging เกิดจากฟิล์มโพลิเมอร์หดตัวเมื่อแห้งและมีแรงตึงผิวภายในสูง ทำให้ฟิล์มดึงตัวยกข้ามร่องตัวอักษร การแก้ไขทางสูตรตำรับทำได้โดยการเพิ่มปริมาณสารช่วยเพิ่มความยืดหยุ่น (Plasticizer) ซึ่งจะช่วยลด Internal stress ลดค่า Tg ของโพลิเมอร์ และเพิ่มการยึดเกาะ (Adhesion) แนบสนิทไปตามร่องตัวอักษรของเม็ดยา
🔍 ข้ออื่นผิดเพราะอะไร:
• ข้อ ก.: Talcum เป็นสารช่วยลดความเหนียว (Anti-tacking) ไม่ได้ช่วยเพิ่มการแนบสนิทของฟิล์มในร่อง
• ข้อ ข.: การแก้ที่แม่พิมพ์เป็นการแก้ไขเชิงกล ไม่ใช่การปรับปรุงสูตรน้ำยาเคลือบตามโจทย์
• ข้อ ง.: Opacifier (เช่น Titanium dioxide) ทำหน้าที่เพิ่มความทึบแสง ไม่มีผลต่อความยืดหยุ่นของฟิล์ม
• ข้อ จ.: การเพิ่มอุณหภูมิลมร้อนอาจทำให้น้ำยาระเหยเร็วเกินไป ยิ่งเร่งให้ฟิล์มหดตัวและเกิด Bridging มากขึ้น</t>
        </is>
      </c>
      <c r="L255" s="186" t="n"/>
      <c r="M255" s="186" t="inlineStr">
        <is>
          <t>Solid Dosage Forms</t>
        </is>
      </c>
      <c r="N255" s="186" t="inlineStr">
        <is>
          <t>Tablet Defects</t>
        </is>
      </c>
      <c r="O255" s="185" t="inlineStr">
        <is>
          <t>Product</t>
        </is>
      </c>
      <c r="P255" s="186" t="inlineStr">
        <is>
          <t>[SOURCE: ข้อสอบจริง PLE CC1 (Product) ปี 2563 Day 2 ข้อ 26]</t>
        </is>
      </c>
      <c r="Q255" s="185" t="inlineStr">
        <is>
          <t>ข้อสอบจริง</t>
        </is>
      </c>
      <c r="R255" s="185" t="inlineStr">
        <is>
          <t>2563</t>
        </is>
      </c>
      <c r="S255" s="185" t="n"/>
    </row>
    <row r="256" ht="24" customHeight="1" s="49">
      <c r="A256" s="185" t="n">
        <v>254</v>
      </c>
      <c r="B256" s="186" t="n"/>
      <c r="C256" s="186" t="inlineStr">
        <is>
          <t>ข้อใดต่อไปนี้ ไม่ใช่ สารประกอบหลักที่ใช้เป็นส่วนประกอบของเปลือกแคปซูลชนิดนิ่ม (Soft gelatin capsule shell)</t>
        </is>
      </c>
      <c r="D256" s="186" t="n"/>
      <c r="E256" s="186" t="inlineStr">
        <is>
          <t>Glycerin</t>
        </is>
      </c>
      <c r="F256" s="186" t="inlineStr">
        <is>
          <t>Propylene glycol</t>
        </is>
      </c>
      <c r="G256" s="186" t="inlineStr">
        <is>
          <t>Lake color</t>
        </is>
      </c>
      <c r="H256" s="186" t="inlineStr">
        <is>
          <t>Polyethylene glycol 400 (PEG 400)</t>
        </is>
      </c>
      <c r="I256" s="186" t="inlineStr">
        <is>
          <t>Water</t>
        </is>
      </c>
      <c r="J256" s="185" t="inlineStr">
        <is>
          <t>4</t>
        </is>
      </c>
      <c r="K256" s="186" t="inlineStr">
        <is>
          <t>✅ คำตอบที่ถูกต้อง: ข้อ ง. Polyethylene glycol 400 (PEG 400)
🎯 ทำไมข้อนี้ถึงถูก:
🎯 ทำไมข้อนี้ถึงถูก: Polyethylene glycol 400 (PEG 400) นิยมใช้เป็นตัวทำละลายหรือกระสายยาในส่วนเนื้อยาที่บรรจุภายในแคปซูล (Fill liquid formulation) ไม่ได้เป็นส่วนประกอบหลักของเปลือกแคปซูลเจลาตินชนิดนิ่ม ซึ่งโดยทั่วไปประกอบด้วย Gelatin, Plasticizers (Glycerin, Sorbitol, Propylene glycol), Water, Preservatives และ Colorants (Lake pigments)
🔍 ข้ออื่นผิดเพราะอะไร:
• ข้อ ก.: Glycerin เป็น Plasticizer หลักที่สำคัญที่สุดในการเพิ่มความยืดหยุ่นให้แก่เปลือกแคปซูลเจลาติน
• ข้อ ข.: Propylene glycol สามารถใช้ร่วมเป็น Plasticizer ในสูตรเปลือกแคปซูลเจลาตินได้
• ข้อ ค.: Lake color เป็นสารแต่งสีชนิดไม่ละลายน้ำที่นิยมผสมในเปลือกเจลาตินเพื่อความทึบแสงและสีสันสวยงาม
• ข้อ จ.: Water จำเป็นอย่างยิ่งในการละลายและเตรียมมวลเจลาตินเหลว (Gelatin mass preparation)</t>
        </is>
      </c>
      <c r="L256" s="186" t="n"/>
      <c r="M256" s="186" t="inlineStr">
        <is>
          <t>Solid Dosage Forms</t>
        </is>
      </c>
      <c r="N256" s="186" t="inlineStr">
        <is>
          <t>Hard &amp; Soft Gelatin Capsules</t>
        </is>
      </c>
      <c r="O256" s="185" t="inlineStr">
        <is>
          <t>Product</t>
        </is>
      </c>
      <c r="P256" s="186" t="inlineStr">
        <is>
          <t>[SOURCE: ข้อสอบจริง PLE CC1 (Product) ปี 2563 Day 2 ข้อ 32]</t>
        </is>
      </c>
      <c r="Q256" s="185" t="inlineStr">
        <is>
          <t>ข้อสอบจริง</t>
        </is>
      </c>
      <c r="R256" s="185" t="inlineStr">
        <is>
          <t>2563</t>
        </is>
      </c>
      <c r="S256" s="185" t="n"/>
    </row>
    <row r="257" ht="24" customHeight="1" s="49">
      <c r="A257" s="185" t="n">
        <v>255</v>
      </c>
      <c r="B257" s="186" t="n"/>
      <c r="C257" s="186" t="inlineStr">
        <is>
          <t>ข้อใดต่อไปนี้ ไม่ใช่ วิธีการหรือหัวข้อการควบคุมคุณภาพมาตรฐานของผลิตภัณฑ์ยาแคปซูลนิ่ม Ibuprofen (Ibuprofen Soft Gelatin Capsules)</t>
        </is>
      </c>
      <c r="D257" s="186" t="n"/>
      <c r="E257" s="186" t="inlineStr">
        <is>
          <t>การตรวจสอบปริมาณการบรรจุ (Fill weight variation)</t>
        </is>
      </c>
      <c r="F257" s="186" t="inlineStr">
        <is>
          <t>การทดสอบการละลายของตัวยาสำคัญ (Dissolution test)</t>
        </is>
      </c>
      <c r="G257" s="186" t="inlineStr">
        <is>
          <t>การทดสอบเวลาการแตกตัว (Disintegration test)</t>
        </is>
      </c>
      <c r="H257" s="186" t="inlineStr">
        <is>
          <t>การทดสอบระยะเวลาการปลดปล่อยยาแบบออกฤทธิ์นาน (Extended-release profile)</t>
        </is>
      </c>
      <c r="I257" s="186" t="inlineStr">
        <is>
          <t>การทดสอบความนิ่มและความแข็งแรงของเปลือก (Hardness / Softness test)</t>
        </is>
      </c>
      <c r="J257" s="185" t="inlineStr">
        <is>
          <t>4</t>
        </is>
      </c>
      <c r="K257" s="186" t="inlineStr">
        <is>
          <t>✅ คำตอบที่ถูกต้อง: ข้อ ง. การทดสอบระยะเวลาการปลดปล่อยยาแบบออกฤทธิ์นาน (Extended-release profile)
🎯 ทำไมข้อนี้ถึงถูก:
🎯 ทำไมข้อนี้ถึงถูก: ยา Ibuprofen Soft Gelatin Capsules ในท้องตลาดผลิตขึ้นเพื่อให้ตัวยาสำคัญที่ละลายในของเหลวแตกตัวและดูดซึมได้อย่างรวดเร็วเพื่อบรรเทาอาการปวดเฉียบพลัน (Rapid action) จึงเป็นการปลดปล่อยทันที ไม่ได้ออกแบบเป็นสูตรออกฤทธิ์นาน จึงไม่ต้องทดสอบ Extended-release dissolution profile
🔍 ข้ออื่นผิดเพราะอะไร:
• ข้อ ก.: Fill weight variation ต้องควบคุมเพื่อประกันว่าแต่ละแคปซูลบรรจุตัวยาสำคัญครบถ้วนสม่ำเสมอ
• ข้อ ข.: Dissolution test เป็นข้อกำหนดสำคัญใน Monograph ของเภสัชตำรับ USP
• ข้อ ค.: Disintegration test ตรวจสอบว่าเปลือกเจลาตินสามารถแตกออกเพื่อปล่อยของเหลวภายในได้ตามเวลาที่กำหนด
• ข้อ จ.: Hardness/Softness test ใช้ควบคุมความคงรูปและความแข็งแรงของเปลือกเจลาตินเพื่อป้องกันการรั่วซึม</t>
        </is>
      </c>
      <c r="L257" s="186" t="n"/>
      <c r="M257" s="186" t="inlineStr">
        <is>
          <t>Solid Dosage Forms</t>
        </is>
      </c>
      <c r="N257" s="186" t="inlineStr">
        <is>
          <t>Hard &amp; Soft Gelatin Capsules</t>
        </is>
      </c>
      <c r="O257" s="185" t="inlineStr">
        <is>
          <t>Product</t>
        </is>
      </c>
      <c r="P257" s="186" t="inlineStr">
        <is>
          <t>[SOURCE: ข้อสอบจริง PLE CC1 (Product) ปี 2563 Day 2 ข้อ 33]</t>
        </is>
      </c>
      <c r="Q257" s="185" t="inlineStr">
        <is>
          <t>ข้อสอบจริง</t>
        </is>
      </c>
      <c r="R257" s="185" t="inlineStr">
        <is>
          <t>2563</t>
        </is>
      </c>
      <c r="S257" s="185" t="n"/>
    </row>
    <row r="258" ht="24" customHeight="1" s="49">
      <c r="A258" s="185" t="n">
        <v>256</v>
      </c>
      <c r="B258" s="186" t="n"/>
      <c r="C258" s="186" t="inlineStr">
        <is>
          <t>ในการผลิตยาเม็ดด้วยกระบวนการทำแกรนูลแบบเปียก (Wet granulation) สารช่วยทางเภสัชกรรมในข้อใดต่อไปนี้นิยมนำมาใช้ทำหน้าที่เป็นสารช่วยยึดเกาะ (Binder) ได้อย่างมีประสิทธิภาพ</t>
        </is>
      </c>
      <c r="D258" s="186" t="n"/>
      <c r="E258" s="186" t="inlineStr">
        <is>
          <t>Lactose monohydrate</t>
        </is>
      </c>
      <c r="F258" s="186" t="inlineStr">
        <is>
          <t>Microcrystalline cellulose</t>
        </is>
      </c>
      <c r="G258" s="186" t="inlineStr">
        <is>
          <t>Pregelatinized starch</t>
        </is>
      </c>
      <c r="H258" s="186" t="inlineStr">
        <is>
          <t>Magnesium stearate</t>
        </is>
      </c>
      <c r="I258" s="186" t="inlineStr">
        <is>
          <t>Colloidal silicon dioxide (Aerosil 200)</t>
        </is>
      </c>
      <c r="J258" s="185" t="inlineStr">
        <is>
          <t>3</t>
        </is>
      </c>
      <c r="K258" s="186" t="inlineStr">
        <is>
          <t>✅ คำตอบที่ถูกต้อง: ข้อ ค. Pregelatinized starch
🎯 ทำไมข้อนี้ถึงถูก:
🎯 ทำไมข้อนี้ถึงถูก: Pregelatinized starch ผ่านกระบวนการดัดแปรทางกายภาพและเคมี ทำให้แป้งสามารถพองตัวและละลายได้ดีในน้ำเย็น มีคุณสมบัติในการยึดเกาะสูง จึงนิยมนำมาใช้เป็นสารช่วยยึดเกาะ (Binder) ทั้งในรูปแบบผงแห้งและสารละลายในกระบวนการ Wet granulation รวมทั้งช่วยการแตกกระจายตัวของเม็ดยา
🔍 ข้ออื่นผิดเพราะอะไร:
• ข้อ ก.: Lactose monohydrate ทำหน้าที่หลักเป็นสารเพิ่มปริมาณ (Diluent/Filler) ละลายน้ำง่ายแต่ไม่มีแรงยึดเกาะ
• ข้อ ข.: Microcrystalline cellulose (MCC) นิยมใช้เป็น Diluent และ Dry binder สำหรับวิธี Direct compression เป็นหลัก
• ข้อ ง.: Magnesium stearate ทำหน้าที่เป็นสารหล่อลื่น (Lubricant) ลดแรงเสียดทานขณะตอกเม็ดยา
• ข้อ จ.: Aerosil 200 ทำหน้าที่เป็นสารช่วยการไหล (Glidant) ป้องกันการเกาะกลุ่มของผงยา</t>
        </is>
      </c>
      <c r="L258" s="186" t="n"/>
      <c r="M258" s="186" t="inlineStr">
        <is>
          <t>Solid Dosage Forms</t>
        </is>
      </c>
      <c r="N258" s="186" t="inlineStr">
        <is>
          <t>Tablet Manufacturing</t>
        </is>
      </c>
      <c r="O258" s="185" t="inlineStr">
        <is>
          <t>Product</t>
        </is>
      </c>
      <c r="P258" s="186" t="inlineStr">
        <is>
          <t>[SOURCE: ข้อสอบจริง PLE CC1 (Product) ปี 2563 Day 2 ข้อ 70]</t>
        </is>
      </c>
      <c r="Q258" s="185" t="inlineStr">
        <is>
          <t>ข้อสอบจริง</t>
        </is>
      </c>
      <c r="R258" s="185" t="inlineStr">
        <is>
          <t>2563</t>
        </is>
      </c>
      <c r="S258" s="185" t="n"/>
    </row>
    <row r="259" ht="24" customHeight="1" s="49">
      <c r="A259" s="185" t="n">
        <v>257</v>
      </c>
      <c r="B259" s="186" t="n"/>
      <c r="C259" s="186" t="inlineStr">
        <is>
          <t>สารช่วยทางเภสัชกรรมในข้อใดต่อไปนี้ ไม่ได้ ช่วยให้เม็ดยามีคุณสมบัติทนกรดในกระเพาะอาหาร (Enteric-coated property)</t>
        </is>
      </c>
      <c r="D259" s="186" t="n"/>
      <c r="E259" s="186" t="inlineStr">
        <is>
          <t>Shellac</t>
        </is>
      </c>
      <c r="F259" s="186" t="inlineStr">
        <is>
          <t>Povidone (Polyvinylpyrrolidone: PVP)</t>
        </is>
      </c>
      <c r="G259" s="186" t="inlineStr">
        <is>
          <t>Diethyl phthalate (DEP)</t>
        </is>
      </c>
      <c r="H259" s="186" t="inlineStr">
        <is>
          <t>Hydroxypropyl methylcellulose acetate succinate (HPMCAS)</t>
        </is>
      </c>
      <c r="I259" s="186" t="inlineStr">
        <is>
          <t>Methacrylic acid - ethyl acrylate copolymer (Eudragit L100-55)</t>
        </is>
      </c>
      <c r="J259" s="185" t="inlineStr">
        <is>
          <t>2</t>
        </is>
      </c>
      <c r="K259" s="186" t="inlineStr">
        <is>
          <t>✅ คำตอบที่ถูกต้อง: ข้อ ข. Povidone (Polyvinylpyrrolidone: PVP)
🎯 ทำไมข้อนี้ถึงถูก:
🎯 ทำไมข้อนี้ถึงถูก: Povidone (PVP) เป็นโพลิเมอร์ที่ละลายน้ำได้ดีในทุกช่วงค่า pH ไม่มีความสามารถในการทนกรด จึงไม่สามารถให้คุณสมบัติ Enteric coating ได้ นิยมใช้เป็นสารช่วยยึดเกาะ (Binder) หรือสารช่วยละลาย (Solubilizer) ในขณะที่ Shellac, HPMCAS และ Methacrylic acid copolymer มีหมู่ Carboxylic acid ที่ไม่แตกตัวในกรดแต่ละลายในด่าง จึงเป็นสารเคลือบทนกรด ส่วน Diethyl phthalate เป็น Plasticizer ที่ใช้ผสมในสูตรเคลือบทนกรด
🔍 ข้ออื่นผิดเพราะอะไร:
• ข้อ ก.: Shellac เป็นเรซินธรรมชาติที่มีคุณสมบัติทนกรดและละลายที่ pH มากกว่า 7.0 ใช้เป็น Enteric polymer
• ข้อ ค.: Diethyl phthalate (DEP) เป็น Plasticizer ที่จำเป็นในการเพิ่มความยืดหยุ่นให้แก่แผ่นฟิล์ม Enteric polymers
• ข้อ ง.: HPMCAS เป็นโพลิเมอร์มาตรฐานที่นิยมใช้ทำ Enteric coating ละลายที่ pH มากกว่า 5.5 ถึง 6.8
• ข้อ จ.: Methacrylic acid copolymer (Eudragit L100-55) ละลายที่ pH มากกว่า 5.5 เป็นสารเคลือบทนกรดมาตรฐานสากล</t>
        </is>
      </c>
      <c r="L259" s="186" t="n"/>
      <c r="M259" s="186" t="inlineStr">
        <is>
          <t>Solid Dosage Forms</t>
        </is>
      </c>
      <c r="N259" s="186" t="inlineStr">
        <is>
          <t>Tablet Coating</t>
        </is>
      </c>
      <c r="O259" s="185" t="inlineStr">
        <is>
          <t>Product</t>
        </is>
      </c>
      <c r="P259" s="186" t="inlineStr">
        <is>
          <t>[SOURCE: ข้อสอบจริง PLE CC1 (Product) ปี 2563 Day 2 ข้อ 90]</t>
        </is>
      </c>
      <c r="Q259" s="185" t="inlineStr">
        <is>
          <t>ข้อสอบจริง</t>
        </is>
      </c>
      <c r="R259" s="185" t="inlineStr">
        <is>
          <t>2563</t>
        </is>
      </c>
      <c r="S259" s="185" t="n"/>
    </row>
    <row r="260" ht="24" customHeight="1" s="49">
      <c r="A260" s="185" t="n">
        <v>258</v>
      </c>
      <c r="B260" s="186" t="n"/>
      <c r="C260" s="186" t="inlineStr">
        <is>
          <t>ในการควบคุมคุณภาพตามข้อกำหนดเภสัชตำรับ USP Monograph ของยาแคปซูล Celecoxib (Celecoxib Capsules) ข้อใดต่อไปนี้เป็นการทดสอบที่ไม่ต้องทำการทดสอบสำหรับผลิตภัณฑ์สำเร็จรูป</t>
        </is>
      </c>
      <c r="D260" s="186" t="n"/>
      <c r="E260" s="186" t="inlineStr">
        <is>
          <t>Particle size distribution</t>
        </is>
      </c>
      <c r="F260" s="186" t="inlineStr">
        <is>
          <t>Dissolution test</t>
        </is>
      </c>
      <c r="G260" s="186" t="inlineStr">
        <is>
          <t>Disintegration test</t>
        </is>
      </c>
      <c r="H260" s="186" t="inlineStr">
        <is>
          <t>Percent label amount (Assay)</t>
        </is>
      </c>
      <c r="I260" s="186" t="inlineStr">
        <is>
          <t>Weight variation test</t>
        </is>
      </c>
      <c r="J260" s="185" t="inlineStr">
        <is>
          <t>3</t>
        </is>
      </c>
      <c r="K260" s="186" t="inlineStr">
        <is>
          <t>✅ คำตอบที่ถูกต้อง: ข้อ ค. Disintegration test
🎯 ทำไมข้อนี้ถึงถูก:
🎯 ทำไมข้อนี้ถึงถูก: ตามหลักเกณฑ์ทั่วไปของเภสัชตำรับสากล เมื่อผลิตภัณฑ์ยาในรูปแบบของแข็งชนิดรับประทานได้กำหนดเกณฑ์มาตรฐานการละลาย (Dissolution test) ไว้ใน Monograph แล้ว ย่อมได้รับการยกเว้นไม่ต้องทำการทดสอบเวลาการแตกกระจายตัว (Disintegration test) เนื่องจาก Dissolution เป็นตัวชี้วัดชีวเภสัชศาสตร์ที่ครอบคลุมขั้นตอน Disintegration ไว้แล้ว
🔍 ข้ออื่นผิดเพราะอะไร:
• ข้อ ก.: Particle size มีความสำคัญอย่างยิ่งต่อการควบคุมคุณภาพวัตถุดิบ Celecoxib ซึ่งเป็นยาที่ละลายน้ำได้น้อยมาก (BCS Class II)
• ข้อ ข.: Dissolution test เป็นข้อกำหนดหลักที่ขาดไม่ได้ใน Monograph ของแคปซูล Celecoxib
• ข้อ ง.: Percent label amount (Assay) เป็น Universal test ที่ต้องวิเคราะห์หาปริมาณตัวยาสำคัญในทุกผลิตภัณฑ์
• ข้อ จ.: Weight variation เป็นการทดสอบความสม่ำเสมอของหน่วยยาสำหรับแคปซูลขนาดมากกว่า 25 mg</t>
        </is>
      </c>
      <c r="L260" s="186" t="n"/>
      <c r="M260" s="186" t="inlineStr">
        <is>
          <t>Solid Dosage Forms</t>
        </is>
      </c>
      <c r="N260" s="186" t="inlineStr">
        <is>
          <t>Hard &amp; Soft Gelatin Capsules</t>
        </is>
      </c>
      <c r="O260" s="185" t="inlineStr">
        <is>
          <t>Product</t>
        </is>
      </c>
      <c r="P260" s="186" t="inlineStr">
        <is>
          <t>[SOURCE: ข้อสอบจริง PLE CC1 (Product) ปี 2563 Day 2 ข้อ 113]</t>
        </is>
      </c>
      <c r="Q260" s="185" t="inlineStr">
        <is>
          <t>ข้อสอบจริง</t>
        </is>
      </c>
      <c r="R260" s="185" t="inlineStr">
        <is>
          <t>2563</t>
        </is>
      </c>
      <c r="S260" s="185" t="n"/>
    </row>
    <row r="261" ht="24" customHeight="1" s="49">
      <c r="A261" s="185" t="n">
        <v>259</v>
      </c>
      <c r="B261" s="186" t="n"/>
      <c r="C261" s="186" t="inlineStr">
        <is>
          <t>ข้อใดคือพอลิเมอร์ที่เหมาะสมสำหรับใช้เคลือบยาเม็ด diclofenac แบบ enteric coated film เพื่อป้องกันการแตกตัวในกระเพาะอาหาร</t>
        </is>
      </c>
      <c r="D261" s="186" t="n"/>
      <c r="E261" s="186" t="inlineStr">
        <is>
          <t>Hypromellose</t>
        </is>
      </c>
      <c r="F261" s="186" t="inlineStr">
        <is>
          <t>SCMC</t>
        </is>
      </c>
      <c r="G261" s="186" t="inlineStr">
        <is>
          <t>HPMC phthalate</t>
        </is>
      </c>
      <c r="H261" s="186" t="inlineStr">
        <is>
          <t>Ethyl cellulose</t>
        </is>
      </c>
      <c r="I261" s="186" t="inlineStr">
        <is>
          <t>PEG</t>
        </is>
      </c>
      <c r="J261" s="185" t="inlineStr">
        <is>
          <t>3</t>
        </is>
      </c>
      <c r="K261" s="186" t="inlineStr">
        <is>
          <t>✅ คำตอบที่ถูกต้อง: ข้อ ค. HPMC phthalate
🎯 ทำไมข้อนี้ถึงถูก:
🎯 ทำไมข้อนี้ถึงถูก: Hypromellose phthalate (HPMCP) เป็น enteric coating polymer ชนิด pH-dependent ที่มีหมู่ phthalyl ซึ่งเป็นกรด โดยในสภาวะกรดของกระเพาะอาหาร (pH 1 ถึง 3) หมู่ carboxylic acid จะอยู่ในรูป unionized จึงไม่ละลายน้ำ ช่วยป้องกันไม่ให้ diclofenac แตกตัวระคายเคืองกระเพาะ แต่เมื่อเข้าสู่ลำไส้เล็กที่ pH มากกว่า 5.0 ถึง 5.5 ฟิล์มจะแตกตัวเป็น ionized และละลายปลดปล่อยตัวยาออกมา
🔍 ข้ออื่นผิดเพราะอะไร:
• ข้อ ก.: ผิดเพราะ Hypromellose (HPMC) เป็น water-soluble non-enteric polymer ละลายได้ในน้ำทุกค่า pH จึงใช้เคลือบฟิล์มธรรมดา (immediate release film coating) ไม่สามารถกันกรดในกระเพาะได้
• ข้อ ข.: ผิดเพราะ Sodium carboxymethylcellulose (SCMC) ละลายน้ำได้ดี ไม่ทนต่อกรดในกระเพาะอาหาร จึงไม่จัดเป็น enteric polymer
• ข้อ ง.: ผิดเพราะ Ethyl cellulose (EC) เป็น hydrophobic polymer ที่ไม่ละลายน้ำที่ทุกค่า pH ใช้สำหรับ sustained release coating ไม่ใช่ enteric coating ที่ละลายจำเพาะในลำไส้
• ข้อ จ.: ผิดเพราะ Polyethylene glycol (PEG) เป็นสารละลายน้ำง่าย ใช้เป็น plasticizer หรือ pore former ไม่ใช่ enteric film forming polymer</t>
        </is>
      </c>
      <c r="L261" s="186" t="n"/>
      <c r="M261" s="186" t="inlineStr">
        <is>
          <t>Solid Dosage Forms</t>
        </is>
      </c>
      <c r="N261" s="186" t="inlineStr">
        <is>
          <t>Tablet Manufacturing</t>
        </is>
      </c>
      <c r="O261" s="185" t="inlineStr">
        <is>
          <t>Product</t>
        </is>
      </c>
      <c r="P261" s="186" t="inlineStr">
        <is>
          <t>[SOURCE: ข้อสอบจริง PLE CC1 (Product) วันที่ 1 ปี 2562 ข้อ 32]</t>
        </is>
      </c>
      <c r="Q261" s="185" t="inlineStr">
        <is>
          <t>ข้อสอบจริง</t>
        </is>
      </c>
      <c r="R261" s="185" t="inlineStr">
        <is>
          <t>2562</t>
        </is>
      </c>
      <c r="S261" s="185" t="n"/>
    </row>
    <row r="262" ht="24" customHeight="1" s="49">
      <c r="A262" s="185" t="n">
        <v>260</v>
      </c>
      <c r="B262" s="186" t="n"/>
      <c r="C262" s="186" t="inlineStr">
        <is>
          <t>ข้อใดเป็นสาเหตุหลักที่ทำให้เกิดปัญหาความแปรปรวนของน้ำหนักเม็ดยา (weight variation) ในการผลิตยาเม็ด doxycycline tablets</t>
        </is>
      </c>
      <c r="D262" s="186" t="n"/>
      <c r="E262" s="186" t="inlineStr">
        <is>
          <t>สารช่วยไหลของยาไม่เหมาะสม</t>
        </is>
      </c>
      <c r="F262" s="186" t="inlineStr">
        <is>
          <t>เวลาผสมกับสารเพิ่มปริมาณไม่เหมาะสม</t>
        </is>
      </c>
      <c r="G262" s="186" t="inlineStr">
        <is>
          <t>ขนาดของเปลือก capsule ต่างบริษัทผู้ผลิต</t>
        </is>
      </c>
      <c r="H262" s="186" t="inlineStr">
        <is>
          <t>อุณหภูมิในการผสมต่ำ</t>
        </is>
      </c>
      <c r="I262" s="186" t="inlineStr">
        <is>
          <t>เติมสารช่วยแตกตัวน้อยเกินไป</t>
        </is>
      </c>
      <c r="J262" s="185" t="inlineStr">
        <is>
          <t>1</t>
        </is>
      </c>
      <c r="K262" s="186" t="inlineStr">
        <is>
          <t>✅ คำตอบที่ถูกต้อง: ข้อ ก. สารช่วยไหลของยาไม่เหมาะสม
🎯 ทำไมข้อนี้ถึงถูก:
🎯 ทำไมข้อนี้ถึงถูก: ปัญหา weight variation หรือความไม่สม่ำเสมอของน้ำหนักเม็ดยา มีสาเหตุหลักมาจากคุณสมบัติการไหลของแกรนูลหรือผงยาลงสู่ช่องเบ้าตอก (die cavity) ไม่สม่ำเสมอในระหว่างการตอกอัดที่ความเร็วสูง ซึ่งเกี่ยวข้องโดยตรงกับชนิดและปริมาณสารช่วยไหล (glidant เช่น colloidal silicon dioxide) ที่ไม่เหมาะสม
🔍 ข้ออื่นผิดเพราะอะไร:
• ข้อ ข.: ผิดเพราะระยะเวลาในการผสมส่งผลต่อ content uniformity หรือความเข้ากันได้ของผงยาเป็นหลัก แต่สาเหตุโดยตรงของ weight variation คือ flowability
• ข้อ ค.: ผิดเพราะโจทย์ถามถึงยาเม็ด (tablets) การอ้างถึงเปลือก capsule จึงไม่เกี่ยวข้องกับกระบวนการผลิตยาเม็ด
• ข้อ ง.: ผิดเพราะอุณหภูมิในการผสมทั่วไปในห้องตอกยาเป็นสภาวะควบคุม ไม่ใช่ปัจจัยหลักที่ก่อให้เกิด weight variation
• ข้อ จ.: ผิดเพราะปริมาณ disintegrant ส่งผลต่อเวลาในการแตกตัวของเม็ดยา (disintegration time) ไม่ได้มีผลต่อการไหลลงเบ้าตอกเพื่อกำหนดน้ำหนักเม็ดยา</t>
        </is>
      </c>
      <c r="L262" s="186" t="n"/>
      <c r="M262" s="186" t="inlineStr">
        <is>
          <t>Solid Dosage Forms</t>
        </is>
      </c>
      <c r="N262" s="186" t="inlineStr">
        <is>
          <t>Tablet Defects</t>
        </is>
      </c>
      <c r="O262" s="185" t="inlineStr">
        <is>
          <t>Product</t>
        </is>
      </c>
      <c r="P262" s="186" t="inlineStr">
        <is>
          <t>[SOURCE: ข้อสอบจริง PLE CC1 (Product) วันที่ 1 ปี 2562 ข้อ 52]</t>
        </is>
      </c>
      <c r="Q262" s="185" t="inlineStr">
        <is>
          <t>ข้อสอบจริง</t>
        </is>
      </c>
      <c r="R262" s="185" t="inlineStr">
        <is>
          <t>2562</t>
        </is>
      </c>
      <c r="S262" s="185" t="n"/>
    </row>
    <row r="263" ht="24" customHeight="1" s="49">
      <c r="A263" s="185" t="n">
        <v>261</v>
      </c>
      <c r="B263" s="186" t="n"/>
      <c r="C263" s="186" t="inlineStr">
        <is>
          <t>ยา gemfibrozil มีคุณสมบัติละลายน้ำได้และมีจุดหลอมเหลวต่ำประมาณ 65 องศาเซลเซียส หากต้องการผลิตเป็นยาเม็ดด้วยกระบวนการ wet granulation สภาวะใดในการเตรียมและอบแห้งแกรนูลที่เหมาะสมที่สุด</t>
        </is>
      </c>
      <c r="D263" s="186" t="n"/>
      <c r="E263" s="186" t="inlineStr">
        <is>
          <t>ใช้ binder เป็นน้ำ อบที่อุณหภูมิ 40 องศาเซลเซียส</t>
        </is>
      </c>
      <c r="F263" s="186" t="inlineStr">
        <is>
          <t>ใช้ binder เป็นน้ำ อบที่อุณหภูมิ 60 องศาเซลเซียส</t>
        </is>
      </c>
      <c r="G263" s="186" t="inlineStr">
        <is>
          <t>ใช้ binder เป็น alcohol อบที่อุณหภูมิ 40 องศาเซลเซียส</t>
        </is>
      </c>
      <c r="H263" s="186" t="inlineStr">
        <is>
          <t>ใช้ binder เป็น alcohol อบที่อุณหภูมิ 60 องศาเซลเซียส</t>
        </is>
      </c>
      <c r="I263" s="186" t="inlineStr">
        <is>
          <t>ใช้ binder เป็น alcohol ผสมน้ำ อบที่อุณหภูมิ 60 องศาเซลเซียส</t>
        </is>
      </c>
      <c r="J263" s="185" t="inlineStr">
        <is>
          <t>3</t>
        </is>
      </c>
      <c r="K263" s="186" t="inlineStr">
        <is>
          <t>✅ คำตอบที่ถูกต้อง: ข้อ ค. ใช้ binder เป็น alcohol อบที่อุณหภูมิ 40 องศาเซลเซียส
🎯 ทำไมข้อนี้ถึงถูก:
🎯 ทำไมข้อนี้ถึงถูก: เนื่องจากตัวยาสามารถละลายน้ำได้ การใช้น้ำเป็น granulating liquid จะทำให้เกิดปัญหา drug migration ไปสะสมที่ผิวแกรนูล จึงต้องเลือกใช้ alcohol เป็น granulating liquid ประกอบกับตัวยามีจุดหลอมเหลวต่ำเพียง 65 องศาเซลเซียส จึงต้องอบแห้งที่อุณหภูมิต่ำประมาณ 40 องศาเซลเซียส เพื่อป้องกันไม่ให้ตัวยาหลอมเหลวและเหนียวติดเครื่อง
🔍 ข้ออื่นผิดเพราะอะไร:
• ข้อ ก.: ผิดเพราะการใช้น้ำเป็นของเหลวสร้างแกรนูลจะละลายตัวยา เกิดปัญหา drug migration และน้ำต้องใช้อุณหภูมิสูงหรือเวลานานในการทำให้แห้ง
• ข้อ ข.: ผิดเพราะใช้น้ำซึ่งละลายตัวยา และการอบที่ 60 องศาเซลเซียสใกล้เคียงจุดหลอมเหลว 65 องศาเซลเซียสมากเกินไป ทำให้ตัวยาหลอมละลายและจับตัวเป็นก้อนแข็ง
• ข้อ ง.: ผิดเพราะอุณหภูมิ 60 องศาเซลเซียสสูงเกินไปและใกล้จุดหลอมเหลว 65 องศาเซลเซียส เสี่ยงต่อการหลอมเหลวและเปลี่ยนรูปผลึกของ gemfibrozil
• ข้อ จ.: ผิดเพราะมีน้ำเป็นส่วนผสมทำให้ยาละลาย และอุณหภูมิ 60 องศาเซลเซียสสูงเกินไปเสี่ยงต่อการหลอมตัวของยา</t>
        </is>
      </c>
      <c r="L263" s="186" t="n"/>
      <c r="M263" s="186" t="inlineStr">
        <is>
          <t>Solid Dosage Forms</t>
        </is>
      </c>
      <c r="N263" s="186" t="inlineStr">
        <is>
          <t>Tablet Manufacturing</t>
        </is>
      </c>
      <c r="O263" s="185" t="inlineStr">
        <is>
          <t>Product</t>
        </is>
      </c>
      <c r="P263" s="186" t="inlineStr">
        <is>
          <t>[SOURCE: ข้อสอบจริง PLE CC1 (Product) วันที่ 1 ปี 2562 ข้อ 72]</t>
        </is>
      </c>
      <c r="Q263" s="185" t="inlineStr">
        <is>
          <t>ข้อสอบจริง</t>
        </is>
      </c>
      <c r="R263" s="185" t="inlineStr">
        <is>
          <t>2562</t>
        </is>
      </c>
      <c r="S263" s="185" t="n"/>
    </row>
    <row r="264" ht="24" customHeight="1" s="49">
      <c r="A264" s="185" t="n">
        <v>262</v>
      </c>
      <c r="B264" s="186" t="n"/>
      <c r="C264" s="186" t="inlineStr">
        <is>
          <t>ตัวยาสำคัญ gemfibrozil ละลายในน้ำได้ยาก (BCS Class II) หากต้องการเพิ่มอัตราการละลายของตัวยาในตำรับยาเม็ด ควรเพิ่มสารช่วยทางเภสัชกรรมชนิดใด</t>
        </is>
      </c>
      <c r="D264" s="186" t="n"/>
      <c r="E264" s="186" t="inlineStr">
        <is>
          <t>Colloidal silicon dioxide</t>
        </is>
      </c>
      <c r="F264" s="186" t="inlineStr">
        <is>
          <t>Sodium lauryl sulfate</t>
        </is>
      </c>
      <c r="G264" s="186" t="inlineStr">
        <is>
          <t>Microcrystalline cellulose</t>
        </is>
      </c>
      <c r="H264" s="186" t="inlineStr">
        <is>
          <t>Sodium starch glycolate</t>
        </is>
      </c>
      <c r="I264" s="186" t="inlineStr">
        <is>
          <t>Magnesium stearate</t>
        </is>
      </c>
      <c r="J264" s="185" t="inlineStr">
        <is>
          <t>2</t>
        </is>
      </c>
      <c r="K264" s="186" t="inlineStr">
        <is>
          <t>✅ คำตอบที่ถูกต้อง: ข้อ ข. Sodium lauryl sulfate
🎯 ทำไมข้อนี้ถึงถูก:
🎯 ทำไมข้อนี้ถึงถูก: Sodium lauryl sulfate (SLS) เป็น anionic surfactant ที่ทำหน้าที่เป็น wetting agent และ solubilizer ช่วยลดแรงตึงผิวระหว่างอนุภาคยากับตัวกลาง ทำให้ของเหลวเปียกผิวอนุภาคยาได้ดีขึ้นและเพิ่มการละลายแบบ micellar solubilization ซึ่งช่วยเร่งอัตราการละลายตามสมการ Noyes-Whitney
🔍 ข้ออื่นผิดเพราะอะไร:
• ข้อ ก.: ผิดเพราะ Colloidal silicon dioxide (Aerosil) ทำหน้าที่เป็น glidant ช่วยปรับปรุงการไหลของผงยา ไม่ใช่สารช่วยเพิ่มการละลาย
• ข้อ ค.: ผิดเพราะ Microcrystalline cellulose (Avicel) ทำหน้าที่เป็น direct compression filler-binder ช่วยเพิ่มความแข็งแรงของเม็ดยา
• ข้อ ง.: ผิดเพราะ Sodium starch glycolate (Explotab) เป็น superdisintegrant ช่วยให้เม็ดยาแตกตัวเป็นอนุภาคเล็ก แต่ไม่ได้ช่วยเพิ่มการเปียกผิวของอนุภาคยาที่มี hydrophobic สูงได้เท่าสารลดแรงตึงผิว
• ข้อ จ.: ผิดเพราะ Magnesium stearate เป็น hydrophobic lubricant ซึ่งหากใส่มากเกินไปจะเคลือบผิวอนุภาคยาทำให้เปียกน้ำยากขึ้นและขัดขวางการละลายของยา</t>
        </is>
      </c>
      <c r="L264" s="186" t="n"/>
      <c r="M264" s="186" t="inlineStr">
        <is>
          <t>Solid Dosage Forms</t>
        </is>
      </c>
      <c r="N264" s="186" t="inlineStr">
        <is>
          <t>Tablet Manufacturing</t>
        </is>
      </c>
      <c r="O264" s="185" t="inlineStr">
        <is>
          <t>Product</t>
        </is>
      </c>
      <c r="P264" s="186" t="inlineStr">
        <is>
          <t>[SOURCE: ข้อสอบจริง PLE CC1 (Product) วันที่ 1 ปี 2562 ข้อ 73]</t>
        </is>
      </c>
      <c r="Q264" s="185" t="inlineStr">
        <is>
          <t>ข้อสอบจริง</t>
        </is>
      </c>
      <c r="R264" s="185" t="inlineStr">
        <is>
          <t>2562</t>
        </is>
      </c>
      <c r="S264" s="185" t="n"/>
    </row>
    <row r="265" ht="24" customHeight="1" s="49">
      <c r="A265" s="185" t="n">
        <v>263</v>
      </c>
      <c r="B265" s="186" t="n"/>
      <c r="C265" s="186" t="inlineStr">
        <is>
          <t>หากยาเม็ดที่ผลิตได้มีลักษณะจุดสีอ่อนกระจายทั่วไปและมีจุดสีเข้มปรากฏที่ผิวหน้าเม็ดยาไม่สม่ำเสมอ เรียกความบกพร่องของเม็ดยานี้ว่าอะไร</t>
        </is>
      </c>
      <c r="D265" s="186" t="n"/>
      <c r="E265" s="186" t="inlineStr">
        <is>
          <t>Chipping</t>
        </is>
      </c>
      <c r="F265" s="186" t="inlineStr">
        <is>
          <t>Mottling</t>
        </is>
      </c>
      <c r="G265" s="186" t="inlineStr">
        <is>
          <t>Picking</t>
        </is>
      </c>
      <c r="H265" s="186" t="inlineStr">
        <is>
          <t>Sticking</t>
        </is>
      </c>
      <c r="I265" s="186" t="inlineStr">
        <is>
          <t>Orange peel</t>
        </is>
      </c>
      <c r="J265" s="185" t="inlineStr">
        <is>
          <t>2</t>
        </is>
      </c>
      <c r="K265" s="186" t="inlineStr">
        <is>
          <t>✅ คำตอบที่ถูกต้อง: ข้อ ข. Mottling
🎯 ทำไมข้อนี้ถึงถูก:
🎯 ทำไมข้อนี้ถึงถูก: Mottling คือข้อบกพร่องของเม็ดยาที่มีการกระจายตัวของสีบนผิวเม็ดยาไม่สม่ำเสมอ เกิดเป็นรอยด่างหรือจุดสีเข้มสลับสีอ่อน ซึ่งมักเกิดจากการเคลื่อนที่ของสารสีหรือตัวยา (solute migration) ระหว่างการอบแห้งแกรนูล หรือการผสมสารสีไม่เข้ากัน
🔍 ข้ออื่นผิดเพราะอะไร:
• ข้อ ก.: ผิดเพราะ Chipping คือการที่ขอบเม็ดยาบิ่น แตก หรือหลุดร่อนออกไประหว่างการตอกหรือการเคลือบ
• ข้อ ค.: ผิดเพราะ Picking คือการที่เนื้อเม็ดยาถูกดึงหลุดติดไปกับหน้าสลัก punch ทำให้ผิวเม็ดยาเป็นหลุมแหว่ง
• ข้อ ง.: ผิดเพราะ Sticking คือการที่เนื้อยาหรือแกรนูลเกาะติดแน่นอยู่กับผนัง die cavity หรือหน้า punch
• ข้อ จ.: ผิดเพราะ Orange peel เป็นข้อบกพร่องของฟิล์มเคลือบที่มีผิวขรุขระคล้ายผิวเปลือกส้ม เกิดจากการพ่นละอองสารเคลือบแห้งตัวก่อนที่จะแผ่กระจายเป็นฟิล์มเรียบ</t>
        </is>
      </c>
      <c r="L265" s="186" t="n"/>
      <c r="M265" s="186" t="inlineStr">
        <is>
          <t>Solid Dosage Forms</t>
        </is>
      </c>
      <c r="N265" s="186" t="inlineStr">
        <is>
          <t>Tablet Defects</t>
        </is>
      </c>
      <c r="O265" s="185" t="inlineStr">
        <is>
          <t>Product</t>
        </is>
      </c>
      <c r="P265" s="186" t="inlineStr">
        <is>
          <t>[SOURCE: ข้อสอบจริง PLE CC1 (Product) วันที่ 1 ปี 2562 ข้อ 75]</t>
        </is>
      </c>
      <c r="Q265" s="185" t="inlineStr">
        <is>
          <t>ข้อสอบจริง</t>
        </is>
      </c>
      <c r="R265" s="185" t="inlineStr">
        <is>
          <t>2562</t>
        </is>
      </c>
      <c r="S265" s="185" t="n"/>
    </row>
    <row r="266" ht="24" customHeight="1" s="49">
      <c r="A266" s="185" t="n">
        <v>264</v>
      </c>
      <c r="B266" s="186" t="n"/>
      <c r="C266" s="186" t="inlineStr">
        <is>
          <t>ในการผลิตยาเม็ด gemfibrozil 600 mg tablets หากพบปัญหาเม็ดยาเกิดการแยกชั้น (lamination หรือ capping) ข้อใดคือวิธีการแก้ไขปัญหาที่ถูกต้องและเหมาะสม</t>
        </is>
      </c>
      <c r="D266" s="186" t="n"/>
      <c r="E266" s="186" t="inlineStr">
        <is>
          <t>เพิ่มแรงในการตอกอัด</t>
        </is>
      </c>
      <c r="F266" s="186" t="inlineStr">
        <is>
          <t>ลดเวลาในการตอกอัด</t>
        </is>
      </c>
      <c r="G266" s="186" t="inlineStr">
        <is>
          <t>เพิ่มปริมาณ disintegrant</t>
        </is>
      </c>
      <c r="H266" s="186" t="inlineStr">
        <is>
          <t>เพิ่มอุณหภูมิในการอบแกรนูล</t>
        </is>
      </c>
      <c r="I266" s="186" t="inlineStr">
        <is>
          <t>เพิ่มความเร็วในการตอกอัด</t>
        </is>
      </c>
      <c r="J266" s="185" t="inlineStr">
        <is>
          <t>4</t>
        </is>
      </c>
      <c r="K266" s="186" t="inlineStr">
        <is>
          <t>✅ คำตอบที่ถูกต้อง: ข้อ ง. เพิ่มอุณหภูมิในการอบแกรนูล
🎯 ทำไมข้อนี้ถึงถูก:
🎯 ทำไมข้อนี้ถึงถูก: ปัญหาการแยกชั้น (lamination) มักเกิดจากการกักขังของอากาศหรือไอระเหยของตัวทำละลายตกค้าง (entrapped air or residual solvent) ภายในเม็ดยา ซึ่งแกรนูลที่อบแห้งไม่เพียงพอจะมีความชื้นหรือไอระเหยสะสม เมื่อแรงกดถูกปลดออกจะขยายตัวดันเม็ดยาแยกเป็นชั้น การเพิ่มอุณหภูมิหรือเวลาในการอบแกรนูลจะช่วยกำจัดตัวทำละลายตกค้างได้อย่างสมบูรณ์
🔍 ข้ออื่นผิดเพราะอะไร:
• ข้อ ก.: ผิดเพราะการเพิ่มแรงตอกอัดจะยิ่งเพิ่ม elastic recovery ของเม็ดยา ทำให้อากาศถูกอัดแน่นขึ้น และส่งผลให้เกิด capping หรือ lamination รุนแรงขึ้น
• ข้อ ข.: ผิดเพราะการลดเวลาในการตอกอัด (dwell time) จะทำให้อากาศระบายออกจากแกรนูลไม่ทัน ยิ่งส่งเสริมให้เกิดการแยกชั้น
• ข้อ ค.: ผิดเพราะ disintegrant ไม่ได้ช่วยเพิ่มการยึดเกาะระหว่างอนุภาค และอาจเพิ่มการคืนตัวแบบยืดหยุ่นทำให้เม็ดยาแยกชั้นง่ายขึ้น
• ข้อ จ.: ผิดเพราะการเพิ่มความเร็วในการตอกอัดจะทำให้ dwell time สั้นลง อากาศระบายไม่ทัน ยิ่งเพิ่มโอกาสการเกิด capping และ lamination</t>
        </is>
      </c>
      <c r="L266" s="186" t="n"/>
      <c r="M266" s="186" t="inlineStr">
        <is>
          <t>Solid Dosage Forms</t>
        </is>
      </c>
      <c r="N266" s="186" t="inlineStr">
        <is>
          <t>Tablet Defects</t>
        </is>
      </c>
      <c r="O266" s="185" t="inlineStr">
        <is>
          <t>Product</t>
        </is>
      </c>
      <c r="P266" s="186" t="inlineStr">
        <is>
          <t>[SOURCE: ข้อสอบจริง PLE CC1 (Product) วันที่ 1 ปี 2562 ข้อ 76]</t>
        </is>
      </c>
      <c r="Q266" s="185" t="inlineStr">
        <is>
          <t>ข้อสอบจริง</t>
        </is>
      </c>
      <c r="R266" s="185" t="inlineStr">
        <is>
          <t>2562</t>
        </is>
      </c>
      <c r="S266" s="185" t="n"/>
    </row>
    <row r="267" ht="24" customHeight="1" s="49">
      <c r="A267" s="185" t="n">
        <v>265</v>
      </c>
      <c r="B267" s="186" t="n"/>
      <c r="C267" s="186" t="inlineStr">
        <is>
          <t>ยา simvastatin มีค่าการละลายน้ำต่ำมาก (BCS Class II) ในการตั้งสูตรตำรับยาเม็ดควรเติมสารช่วยทางเภสัชกรรมชนิดใดเพื่อส่งเสริมการละลายของตัวยา</t>
        </is>
      </c>
      <c r="D267" s="186" t="n"/>
      <c r="E267" s="186" t="inlineStr">
        <is>
          <t>Croscarmellose sodium</t>
        </is>
      </c>
      <c r="F267" s="186" t="inlineStr">
        <is>
          <t>Colloidal silicon dioxide</t>
        </is>
      </c>
      <c r="G267" s="186" t="inlineStr">
        <is>
          <t>Sodium lauryl sulfate</t>
        </is>
      </c>
      <c r="H267" s="186" t="inlineStr">
        <is>
          <t>Microcrystalline cellulose</t>
        </is>
      </c>
      <c r="I267" s="186" t="inlineStr">
        <is>
          <t>Sodium starch glycolate</t>
        </is>
      </c>
      <c r="J267" s="185" t="inlineStr">
        <is>
          <t>3</t>
        </is>
      </c>
      <c r="K267" s="186" t="inlineStr">
        <is>
          <t>✅ คำตอบที่ถูกต้อง: ข้อ ค. Sodium lauryl sulfate
🎯 ทำไมข้อนี้ถึงถูก:
🎯 ทำไมข้อนี้ถึงถูก: Simvastatin เป็นยาที่มีการละลายน้ำต่ำมาก (practically insoluble ในน้ำ) การเติมสารลดแรงตึงผิว เช่น Sodium lauryl sulfate (SLS) จะช่วยลด interfacial tension ระหว่างผิวอนุภาคยากับทางเดินอาหาร เพิ่มการเปียกผิว (wettability) และส่งเสริมอัตราการละลาย (dissolution rate)
🔍 ข้ออื่นผิดเพราะอะไร:
• ข้อ ก.: ผิดเพราะ Croscarmellose sodium เป็น superdisintegrant ช่วยให้เม็ดยาแตกตัว แต่ไม่ได้ช่วยเพิ่ม wettability ของอนุภาคยา hydrophobic โดยตรง
• ข้อ ข.: ผิดเพราะ Colloidal silicon dioxide เป็น glidant ช่วยปรับปรุงการไหลของผงยา ไม่ใช่สารช่วยละลาย
• ข้อ ง.: ผิดเพราะ Microcrystalline cellulose เป็น filler-binder ช่วยให้เม็ดยาขึ้นรูปแข็งแรง
• ข้อ จ.: ผิดเพราะ Sodium starch glycolate ทำหน้าที่เป็นสารช่วยแตกตัว ไม่ได้ออกฤทธิ์เป็น wetting agent หรือ surfactant</t>
        </is>
      </c>
      <c r="L267" s="186" t="n"/>
      <c r="M267" s="186" t="inlineStr">
        <is>
          <t>Solid Dosage Forms</t>
        </is>
      </c>
      <c r="N267" s="186" t="inlineStr">
        <is>
          <t>Tablet Manufacturing</t>
        </is>
      </c>
      <c r="O267" s="185" t="inlineStr">
        <is>
          <t>Product</t>
        </is>
      </c>
      <c r="P267" s="186" t="inlineStr">
        <is>
          <t>[SOURCE: ข้อสอบจริง PLE CC1 (Product) ปี 2562 วันที่ 1 ข้อ 77]</t>
        </is>
      </c>
      <c r="Q267" s="185" t="inlineStr">
        <is>
          <t>ข้อสอบจริง</t>
        </is>
      </c>
      <c r="R267" s="185" t="inlineStr">
        <is>
          <t>2562</t>
        </is>
      </c>
      <c r="S267" s="185" t="n"/>
    </row>
    <row r="268" ht="24" customHeight="1" s="49">
      <c r="A268" s="185" t="n">
        <v>266</v>
      </c>
      <c r="B268" s="186" t="n"/>
      <c r="C268" s="186" t="inlineStr">
        <is>
          <t>หัวข้อการควบคุมคุณภาพตามเภสัชตำรับ (pharmacopoeial tests) ข้อใดที่ไม่จำเป็นต้องตรวจสำหรับยาเม็ดชนิดควบคุมการปลดปล่อย carbamazepine controlled-release (CR) tablets</t>
        </is>
      </c>
      <c r="D268" s="186" t="n"/>
      <c r="E268" s="186" t="inlineStr">
        <is>
          <t>Dissolution</t>
        </is>
      </c>
      <c r="F268" s="186" t="inlineStr">
        <is>
          <t>Disintegration</t>
        </is>
      </c>
      <c r="G268" s="186" t="inlineStr">
        <is>
          <t>Content uniformity หรือ weight variation</t>
        </is>
      </c>
      <c r="H268" s="186" t="inlineStr">
        <is>
          <t>Assay</t>
        </is>
      </c>
      <c r="I268" s="186" t="inlineStr">
        <is>
          <t>Impurities</t>
        </is>
      </c>
      <c r="J268" s="185" t="inlineStr">
        <is>
          <t>2</t>
        </is>
      </c>
      <c r="K268" s="186" t="inlineStr">
        <is>
          <t>✅ คำตอบที่ถูกต้อง: ข้อ ข. Disintegration
🎯 ทำไมข้อนี้ถึงถูก:
🎯 ทำไมข้อนี้ถึงถูก: ยาเม็ดชนิด controlled release (CR) หรือ modified release ออกแบบมาเพื่อให้ปลดปล่อยตัวยาอย่างต่อเนื่องช้าๆ ตลอดหลายชั่วโมง ไม่ได้ออกแบบมาให้แตกตัวเป็นอนุภาคเล็กทันทีเหมือนยาเม็ดทั่วไป เภสัชตำรับ USP/BP จึงยกเว้นการทดสอบเวลาการแตกตัว (Disintegration test) และกำหนดให้ทดสอบการละลายของตัวยา (Dissolution test) ที่หลายจุดเวลาแทน
🔍 ข้ออื่นผิดเพราะอะไร:
• ข้อ ก.: ผิดเพราะ Dissolution test เป็นข้อกำหนดสำคัญที่สุดสำหรับยา CR เพื่อควบคุมอัตราและจลนศาสตร์การปลดปล่อยยาในแต่ละช่วงเวลา
• ข้อ ค.: ผิดเพราะ ความสม่ำเสมอของขนาดยา (Uniformity of dosage units) เป็นหัวข้อบังคับสำหรับยาทุกชนิดเพื่อประกันว่าแต่ละเม็ดมีขนาดยาเท่ากัน
• ข้อ ง.: ผิดเพราะ การหาปริมาณตัวยาสำคัญ (Assay) เป็นหัวข้อบังคับตามกฎหมายและเภสัชตำรับของยาทุกทะเบียน
• ข้อ จ.: ผิดเพราะ การตรวจสารปนเปื้อนและสารสลายตัว (Impurities and related substances) จำเป็นอย่างยิ่งเพื่อความปลอดภัยของผู้ป่วย</t>
        </is>
      </c>
      <c r="L268" s="186" t="n"/>
      <c r="M268" s="186" t="inlineStr">
        <is>
          <t>Solid Dosage Forms</t>
        </is>
      </c>
      <c r="N268" s="186" t="inlineStr">
        <is>
          <t>Tablet Quality Control</t>
        </is>
      </c>
      <c r="O268" s="185" t="inlineStr">
        <is>
          <t>Product</t>
        </is>
      </c>
      <c r="P268" s="186" t="inlineStr">
        <is>
          <t>[SOURCE: ข้อสอบจริง PLE CC1 (Product) วันที่ 1 ปี 2562 ข้อ 104]</t>
        </is>
      </c>
      <c r="Q268" s="185" t="inlineStr">
        <is>
          <t>ข้อสอบจริง</t>
        </is>
      </c>
      <c r="R268" s="185" t="inlineStr">
        <is>
          <t>2562</t>
        </is>
      </c>
      <c r="S268" s="185" t="n"/>
    </row>
    <row r="269" ht="24" customHeight="1" s="49">
      <c r="A269" s="185" t="n">
        <v>267</v>
      </c>
      <c r="B269" s="186" t="n"/>
      <c r="C269" s="186" t="inlineStr">
        <is>
          <t>สำหรับยาเม็ดเคลือบ cyclophosphamide coated tablets ไม่จำเป็นต้องทดสอบหัวข้อใดสำหรับผลิตภัณฑ์สำเร็จรูปตามเภสัชตำรับ</t>
        </is>
      </c>
      <c r="D269" s="186" t="n"/>
      <c r="E269" s="186" t="inlineStr">
        <is>
          <t>Uniformity of dosage units</t>
        </is>
      </c>
      <c r="F269" s="186" t="inlineStr">
        <is>
          <t>Disintegration</t>
        </is>
      </c>
      <c r="G269" s="186" t="inlineStr">
        <is>
          <t>Dissolution</t>
        </is>
      </c>
      <c r="H269" s="186" t="inlineStr">
        <is>
          <t>Assay</t>
        </is>
      </c>
      <c r="I269" s="186" t="inlineStr">
        <is>
          <t>Friability</t>
        </is>
      </c>
      <c r="J269" s="185" t="inlineStr">
        <is>
          <t>5</t>
        </is>
      </c>
      <c r="K269" s="186" t="inlineStr">
        <is>
          <t>✅ คำตอบที่ถูกต้อง: ข้อ จ. Friability
🎯 ทำไมข้อนี้ถึงถูก:
🎯 ทำไมข้อนี้ถึงถูก: การทดสอบความกร่อน (Friability test) ตามมาตรฐาน USP/BP เป็นการทดสอบที่ใช้สำหรับยาเม็ดไม่เคลือบ (uncoated tablets) ในระหว่างกระบวนการผลิต (in-process quality control) เพื่อประเมินความทนทานของ core tablets ก่อนนำไปเข้าหม้อเคลือบ เมื่อเม็ดยาได้รับการเคลือบฟิล์มหรือเคลือบน้ำตาลแล้ว ชั้นเคลือบจะปกป้องผิวเม็ดยา ทำให้ไม่จำเป็นต้องทดสอบ friability บนผลิตภัณฑ์สำเร็จรูป
🔍 ข้ออื่นผิดเพราะอะไร:
• ข้อ ก.: ผิดเพราะ Uniformity of dosage units เป็นข้อกำหนดบังคับของผลิตภัณฑ์สำเร็จรูปเพื่อยืนยันความสม่ำเสมอของขนาดยา
• ข้อ ข.: ผิดเพราะ Disintegration เป็นข้อกำหนดการแตกตัวของยาเม็ดเคลือบทั่วไปตามเภสัชตำรับ
• ข้อ ค.: ผิดเพราะ Dissolution เป็นการทดสอบสำคัญเพื่อรับประกันการละลายของตัวยาสำคัญเข้าสู่ร่างกาย
• ข้อ ง.: ผิดเพราะ Assay เป็นหัวข้อหลักในการหาปริมาณตัวยาสำคัญในผลิตภัณฑ์สำเร็จรูป</t>
        </is>
      </c>
      <c r="L269" s="186" t="n"/>
      <c r="M269" s="186" t="inlineStr">
        <is>
          <t>Solid Dosage Forms</t>
        </is>
      </c>
      <c r="N269" s="186" t="inlineStr">
        <is>
          <t>Tablet Quality Control</t>
        </is>
      </c>
      <c r="O269" s="185" t="inlineStr">
        <is>
          <t>Product</t>
        </is>
      </c>
      <c r="P269" s="186" t="inlineStr">
        <is>
          <t>[SOURCE: ข้อสอบจริง PLE CC1 (Product) วันที่ 1 ปี 2562 ข้อ 115]</t>
        </is>
      </c>
      <c r="Q269" s="185" t="inlineStr">
        <is>
          <t>ข้อสอบจริง</t>
        </is>
      </c>
      <c r="R269" s="185" t="inlineStr">
        <is>
          <t>2562</t>
        </is>
      </c>
      <c r="S269" s="185" t="n"/>
    </row>
    <row r="270" ht="24" customHeight="1" s="49">
      <c r="A270" s="185" t="n">
        <v>268</v>
      </c>
      <c r="B270" s="186" t="n"/>
      <c r="C270" s="186" t="inlineStr">
        <is>
          <t>หากพบว่าแกนเม็ดยา (core tablet) ของยา cyclophosphamide มีปัญหาความแข็งต่ำ (low hardness) และกร่อนแตกหักง่าย (high friability) ควรปรับสูตรตำรับอย่างไรเพื่อแก้ปัญหานี้</t>
        </is>
      </c>
      <c r="D270" s="186" t="n"/>
      <c r="E270" s="186" t="inlineStr">
        <is>
          <t>เพิ่มปริมาณ maize starch</t>
        </is>
      </c>
      <c r="F270" s="186" t="inlineStr">
        <is>
          <t>เพิ่มปริมาณ lactose monohydrate</t>
        </is>
      </c>
      <c r="G270" s="186" t="inlineStr">
        <is>
          <t>เพิ่มปริมาณ calcium hydrogen phosphate dihydrate</t>
        </is>
      </c>
      <c r="H270" s="186" t="inlineStr">
        <is>
          <t>เพิ่มปริมาณ gelatin</t>
        </is>
      </c>
      <c r="I270" s="186" t="inlineStr">
        <is>
          <t>เพิ่มปริมาณ glycerol</t>
        </is>
      </c>
      <c r="J270" s="185" t="inlineStr">
        <is>
          <t>4</t>
        </is>
      </c>
      <c r="K270" s="186" t="inlineStr">
        <is>
          <t>✅ คำตอบที่ถูกต้อง: ข้อ ง. เพิ่มปริมาณ gelatin
🎯 ทำไมข้อนี้ถึงถูก:
🎯 ทำไมข้อนี้ถึงถูก: ปัญหาความแข็งต่ำและความกร่อนสูงเกิดจากแรงยึดเกาะระหว่างอนุภาคผงยาไม่เพียงพอ การแก้ไขที่ตรงจุดคือการเพิ่มสารยึดเกาะ (binder) ซึ่ง Gelatin จัดเป็น strong binder ที่มีประสิทธิภาพสูง เมื่อทำ wet granulation จะช่วยสร้าง solid bridges ที่แข็งแรงระหว่างอนุภาค ทำให้แกรนูลและเม็ดยามี mechanical strength สูงขึ้น
🔍 ข้ออื่นผิดเพราะอะไร:
• ข้อ ก.: ผิดเพราะ Maize starch ผงแห้งทำหน้าที่เป็น filler หรือ disintegrant ไม่ได้ให้แรงยึดเกาะสูงเหมือน gelatin binder
• ข้อ ข.: ผิดเพราะ Lactose monohydrate ทำหน้าที่เป็น diluent/filler การเพิ่มแล็กโทสไม่สามารถแก้ปัญหาการขาด binder ได้
• ข้อ ค.: ผิดเพราะ Calcium hydrogen phosphate dihydrate เป็น insoluble diluent ที่แตกหักแบบ brittle fracture ไม่ได้ทำหน้าที่เป็น polymeric binder
• ข้อ จ.: ผิดเพราะ Glycerol ทำหน้าที่เป็น plasticizer หรือ humectant ไม่ใช่ binder สำหรับยาเม็ด</t>
        </is>
      </c>
      <c r="L270" s="186" t="n"/>
      <c r="M270" s="186" t="inlineStr">
        <is>
          <t>Solid Dosage Forms</t>
        </is>
      </c>
      <c r="N270" s="186" t="inlineStr">
        <is>
          <t>Tablet Manufacturing</t>
        </is>
      </c>
      <c r="O270" s="185" t="inlineStr">
        <is>
          <t>Product</t>
        </is>
      </c>
      <c r="P270" s="186" t="inlineStr">
        <is>
          <t>[SOURCE: ข้อสอบจริง PLE CC1 (Product) วันที่ 1 ปี 2562 ข้อ 116]</t>
        </is>
      </c>
      <c r="Q270" s="185" t="inlineStr">
        <is>
          <t>ข้อสอบจริง</t>
        </is>
      </c>
      <c r="R270" s="185" t="inlineStr">
        <is>
          <t>2562</t>
        </is>
      </c>
      <c r="S270" s="185" t="n"/>
    </row>
    <row r="271" ht="24" customHeight="1" s="49">
      <c r="A271" s="185" t="n">
        <v>269</v>
      </c>
      <c r="B271" s="186" t="n"/>
      <c r="C271" s="186" t="inlineStr">
        <is>
          <t>ข้อใดจับคู่สารที่เป็นส่วนประกอบในชั้นเคลือบ (coating layer) ของยา cyclophosphamide coated tablet กับหน้าที่ได้อย่างถูกต้อง</t>
        </is>
      </c>
      <c r="D271" s="186" t="n"/>
      <c r="E271" s="186" t="inlineStr">
        <is>
          <t>Sucrose – sweetening agent</t>
        </is>
      </c>
      <c r="F271" s="186" t="inlineStr">
        <is>
          <t>Titanium dioxide – opacifier</t>
        </is>
      </c>
      <c r="G271" s="186" t="inlineStr">
        <is>
          <t>Lactose monohydrate – film former</t>
        </is>
      </c>
      <c r="H271" s="186" t="inlineStr">
        <is>
          <t>Calcium hydrogen phosphate dihydrate – film former</t>
        </is>
      </c>
      <c r="I271" s="186" t="inlineStr">
        <is>
          <t>Maize starch – opacifier</t>
        </is>
      </c>
      <c r="J271" s="185" t="inlineStr">
        <is>
          <t>2</t>
        </is>
      </c>
      <c r="K271" s="186" t="inlineStr">
        <is>
          <t>✅ คำตอบที่ถูกต้อง: ข้อ ข. Titanium dioxide – opacifier
🎯 ทำไมข้อนี้ถึงถูก:
🎯 ทำไมข้อนี้ถึงถูก: Titanium dioxide (TiO2) เป็น opacifying agent มาตรฐานในอุตสาหกรรมผลิตยา เนื่องจากมีค่าดัชนีหักเหแสง (refractive index) สูงมากประมาณ 2.7 ทำให้สามารถสะท้อนและกระเจิงแสงได้ดีเยี่ยม ช่วยให้ชั้นฟิล์มเคลือบทึบแสง ป้องกันตัวยา cyclophosphamide ที่ไวต่อแสงไม่ให้เกิดการสลายตัวจากแสง (photodegradation)
🔍 ข้ออื่นผิดเพราะอะไร:
• ข้อ ก.: ผิดเพราะ Sucrose ในชั้นเคลือบยาทำหน้าที่เป็น coating agent หลักในการเคลือบน้ำตาล (sugar coating) เพื่อสร้างความหนาและโครงสร้าง ไม่ได้ใส่เพื่อทำหน้าที่แต่งรสหวานในยาเม็ดกลืน
• ข้อ ค.: ผิดเพราะ Lactose monohydrate เป็น diluent ละลายน้ำ ไม่ใช่ film-forming polymer
• ข้อ ง.: ผิดเพราะ Calcium hydrogen phosphate dihydrate เป็น insoluble filler ไม่ใช่สารก่อฟิล์ม
• ข้อ จ.: ผิดเพราะ Maize starch เป็นสารช่วยแตกตัวหรือสารเพิ่มปริมาณ ไม่ใช่ opacifying agent</t>
        </is>
      </c>
      <c r="L271" s="186" t="n"/>
      <c r="M271" s="186" t="inlineStr">
        <is>
          <t>Solid Dosage Forms</t>
        </is>
      </c>
      <c r="N271" s="186" t="inlineStr">
        <is>
          <t>Tablet Manufacturing</t>
        </is>
      </c>
      <c r="O271" s="185" t="inlineStr">
        <is>
          <t>Product</t>
        </is>
      </c>
      <c r="P271" s="186" t="inlineStr">
        <is>
          <t>[SOURCE: ข้อสอบจริง PLE CC1 (Product) วันที่ 1 ปี 2562 ข้อ 117]</t>
        </is>
      </c>
      <c r="Q271" s="185" t="inlineStr">
        <is>
          <t>ข้อสอบจริง</t>
        </is>
      </c>
      <c r="R271" s="185" t="inlineStr">
        <is>
          <t>2562</t>
        </is>
      </c>
      <c r="S271" s="185" t="n"/>
    </row>
    <row r="272" ht="24" customHeight="1" s="49">
      <c r="A272" s="185" t="n">
        <v>270</v>
      </c>
      <c r="B272" s="186" t="n"/>
      <c r="C272" s="186" t="inlineStr">
        <is>
          <t>ในการผลิตแคปซูล Rifampicin 150 mg หรือ 300 mg โดยมีส่วนประกอบของสารช่วยคือ corn starch, SLS, gelatin และ magnesium stearate หากพบปัญหาน้ำหนักผงยาในแคปซูลไม่สม่ำเสมอ (uniformity of weight ไม่ผ่าน) สารใดในตำรับที่มีผลกระทบต่อปัญหานี้มากที่สุด</t>
        </is>
      </c>
      <c r="D272" s="186" t="n"/>
      <c r="E272" s="186" t="inlineStr">
        <is>
          <t>Gelatin</t>
        </is>
      </c>
      <c r="F272" s="186" t="inlineStr">
        <is>
          <t>Corn stearate</t>
        </is>
      </c>
      <c r="G272" s="186" t="inlineStr">
        <is>
          <t>Magnesium stearate</t>
        </is>
      </c>
      <c r="H272" s="186" t="inlineStr">
        <is>
          <t>TiO2</t>
        </is>
      </c>
      <c r="I272" s="186" t="inlineStr">
        <is>
          <t>SLS</t>
        </is>
      </c>
      <c r="J272" s="185" t="inlineStr">
        <is>
          <t>3</t>
        </is>
      </c>
      <c r="K272" s="186" t="inlineStr">
        <is>
          <t>✅ คำตอบที่ถูกต้อง: ข้อ ค. Magnesium stearate
🎯 ทำไมข้อนี้ถึงถูก:
🎯 ทำไมข้อนี้ถึงถูก: Magnesium stearate เป็น hydrophobic lubricant ที่มีผลต่อความสามารถในการไหล (flowability) ของผงยาลงสู่ dosator หรือหลุมบรรจุแคปซูล หากปริมาณหรือระยะเวลาการผสมมากเกินไป (over-lubrication) จะทำให้ผงยาลื่นและเกิดการแยกชั้น (segregation) ทำให้น้ำหนักผงยาในแต่ละแคปซูลแกว่ง ไม่สม่ำเสมอ
🔍 ข้ออื่นผิดเพราะอะไร:
• ข้อ ก.: ผิดเพราะ Gelatin เป็นองค์ประกอบหลักของเปลือกแคปซูล ไม่ได้ผสมอยู่ในเนื้อผงยาที่ส่งผลต่อการไหลลง dosator
• ข้อ ข.: ผิดเพราะ Corn stearate ไม่มีสารนี้ในตำรับ (มีแต่ corn starch)
• ข้อ ง.: ผิดเพราะ TiO2 เป็นสารทึบแสงในเปลือกแคปซูล ไม่เกี่ยวข้องกับการไหลของผงยา
• ข้อ จ.: ผิดเพราะ SLS ทำหน้าที่เป็น wetting agent เพิ่มการเปียกผิวและส่งเสริมการละลาย ไม่ใช่ lubricant ที่กำหนดการไหลของผงยา</t>
        </is>
      </c>
      <c r="L272" s="186" t="n"/>
      <c r="M272" s="186" t="inlineStr">
        <is>
          <t>Solid Dosage Forms</t>
        </is>
      </c>
      <c r="N272" s="186" t="inlineStr">
        <is>
          <t>Hard &amp; Soft Gelatin Capsules</t>
        </is>
      </c>
      <c r="O272" s="185" t="inlineStr">
        <is>
          <t>Product</t>
        </is>
      </c>
      <c r="P272" s="186" t="inlineStr">
        <is>
          <t>[SOURCE: ข้อสอบจริง PLE CC1 (Product) วันที่ 2 ปี 2562 ข้อ 16]</t>
        </is>
      </c>
      <c r="Q272" s="185" t="inlineStr">
        <is>
          <t>ข้อสอบจริง</t>
        </is>
      </c>
      <c r="R272" s="185" t="inlineStr">
        <is>
          <t>2562</t>
        </is>
      </c>
      <c r="S272" s="185" t="n"/>
    </row>
    <row r="273" ht="24" customHeight="1" s="49">
      <c r="A273" s="185" t="n">
        <v>271</v>
      </c>
      <c r="B273" s="186" t="n"/>
      <c r="C273" s="186" t="inlineStr">
        <is>
          <t>ข้อใดเป็นปัจจัยสำคัญอันดับแรกที่ต้องนำมาพิจารณาในการเลือกขนาดของเปลือกแคปซูลแข็ง (hard gelatin capsule size)</t>
        </is>
      </c>
      <c r="D273" s="186" t="n"/>
      <c r="E273" s="186" t="inlineStr">
        <is>
          <t>สารประกอบ</t>
        </is>
      </c>
      <c r="F273" s="186" t="inlineStr">
        <is>
          <t>ปริมาตรของแคปซูล</t>
        </is>
      </c>
      <c r="G273" s="186" t="inlineStr">
        <is>
          <t>วัตถุดิบของเปลือกแคปซูล</t>
        </is>
      </c>
      <c r="H273" s="186" t="inlineStr">
        <is>
          <t>Bulk density ของตัวยาสำคัญ</t>
        </is>
      </c>
      <c r="I273" s="186" t="inlineStr">
        <is>
          <t>Flowability ของตัวยาสำคัญ</t>
        </is>
      </c>
      <c r="J273" s="185" t="inlineStr">
        <is>
          <t>2</t>
        </is>
      </c>
      <c r="K273" s="186" t="inlineStr">
        <is>
          <t>✅ คำตอบที่ถูกต้อง: ข้อ ข. ปริมาตรของแคปซูล
🎯 ทำไมข้อนี้ถึงถูก:
🎯 ทำไมข้อนี้ถึงถูก: การเลือกเบอร์แคปซูล (capsule size ตั้งแต่ 000 ถึง 5) ต้องพิจารณาจากปริมาตรของแคปซูล (capsule capacity/volume) เป็นอันดับแรก เพื่อให้เพียงพอต่อปริมาตรรวมของผงยาที่คำนวณได้จากน้ำหนักและ bulk density ของผงยา
🔍 ข้ออื่นผิดเพราะอะไร:
• ข้อ ก.: ผิดเพราะชนิดสารประกอบส่งผลต่อความเข้ากันได้ (compatibility) ไม่ใช่เกณฑ์กำหนดขนาดแคปซูลทางกายภาพ
• ข้อ ค.: ผิดเพราะวัตถุดิบเปลือกแคปซูล (เช่น gelatin หรือ HPMC) เลือกตามคุณสมบัติการดูดความชื้นของยา ไม่ได้กำหนดขนาดเบอร์แคปซูล
• ข้อ ง.: ผิดเพราะ Bulk density ใช้ร่วมกับการคำนวณปริมาตรผงยา แต่ตัวตัดสินขนาดเบอร์ของแคปซูลคือปริมาตรของเปลือกแคปซูลแต่ละเบอร์
• ข้อ จ.: ผิดเพราะ Flowability มีผลต่อการบรรจุลงหลุม ไม่ได้เป็นตัวกำหนดขนาดความจุของแคปซูล</t>
        </is>
      </c>
      <c r="L273" s="186" t="n"/>
      <c r="M273" s="186" t="inlineStr">
        <is>
          <t>Solid Dosage Forms</t>
        </is>
      </c>
      <c r="N273" s="186" t="inlineStr">
        <is>
          <t>Hard &amp; Soft Gelatin Capsules</t>
        </is>
      </c>
      <c r="O273" s="185" t="inlineStr">
        <is>
          <t>Product</t>
        </is>
      </c>
      <c r="P273" s="186" t="inlineStr">
        <is>
          <t>[SOURCE: ข้อสอบจริง PLE CC1 (Product) วันที่ 2 ปี 2562 ข้อ 17]</t>
        </is>
      </c>
      <c r="Q273" s="185" t="inlineStr">
        <is>
          <t>ข้อสอบจริง</t>
        </is>
      </c>
      <c r="R273" s="185" t="inlineStr">
        <is>
          <t>2562</t>
        </is>
      </c>
      <c r="S273" s="185" t="n"/>
    </row>
    <row r="274" ht="24" customHeight="1" s="49">
      <c r="A274" s="185" t="n">
        <v>272</v>
      </c>
      <c r="B274" s="186" t="n"/>
      <c r="C274" s="186" t="inlineStr">
        <is>
          <t>กระบวนการผลิตยาเม็ดใดเหมาะสมที่สุดสำหรับการผลิตยาเม็ด calcium carbonate ขนาด 1.5 g ต่อเม็ด หากผงยา calcium carbonate มีมุมเท (angle of repose) เท่ากับ 50 องศา และมีค่า compressibility index เท่ากับ 35%</t>
        </is>
      </c>
      <c r="D274" s="186" t="n"/>
      <c r="E274" s="186" t="inlineStr">
        <is>
          <t>Slugging process</t>
        </is>
      </c>
      <c r="F274" s="186" t="inlineStr">
        <is>
          <t>Pressure roll process</t>
        </is>
      </c>
      <c r="G274" s="186" t="inlineStr">
        <is>
          <t>Wet granulating process</t>
        </is>
      </c>
      <c r="H274" s="186" t="inlineStr">
        <is>
          <t>Direct compression process</t>
        </is>
      </c>
      <c r="I274" s="186" t="inlineStr">
        <is>
          <t>Moist activated direct compression process</t>
        </is>
      </c>
      <c r="J274" s="185" t="inlineStr">
        <is>
          <t>3</t>
        </is>
      </c>
      <c r="K274" s="186" t="inlineStr">
        <is>
          <t>✅ คำตอบที่ถูกต้อง: ข้อ ค. Wet granulating process
🎯 ทำไมข้อนี้ถึงถูก:
🎯 ทำไมข้อนี้ถึงถูก: ข้อมูลระบุว่าผงยามีมุมเท 50 องศา และ Compressibility index 35% แสดงว่าผงยามีการไหลที่แย่มาก (very poor flow) และตัวยามีขนาดยาสูงมากถึง 1.5 กรัมต่อเม็ด จึงไม่สามารถเติม excipient ปริมาณมากเพื่อทำ direct compression ได้ กระบวนการ Wet granulation เป็นวิธีที่ดีที่สุดในการเพิ่มขนาดอนุภาค สร้างแกรนูลที่แข็งแรงและมีความหนาแน่นสูง ช่วยปรับปรุงทั้งคุณสมบัติการไหลและความสามารถในการตอกอัด
🔍 ข้ออื่นผิดเพราะอะไร:
• ข้อ ก.: ผิดเพราะ Slugging process เป็นการทำ dry granulation ที่เหมาะกับยาที่ไวต่อความชื้นหรือความร้อน แต่ calcium carbonate มีความคงตัวต่อความร้อนและความชื้นสูงมาก
• ข้อ ข.: ผิดเพราะ Roller compaction เหมาะสำหรับยาที่ไม่ทนความร้อนและความชื้น
• ข้อ ง.: ผิดเพราะ Direct compression ใช้ไม่ได้กับผงยาที่มีการไหลแย่มากและมีปริมาณตัวยาสำคัญสูงถึง 1.5 กรัม
• ข้อ จ.: ผิดเพราะ Moist activated direct compression ไม่เหมาะสมสำหรับยาขนาดสูงมากที่การไหลแย่ถึง 50 องศา</t>
        </is>
      </c>
      <c r="L274" s="186" t="n"/>
      <c r="M274" s="186" t="inlineStr">
        <is>
          <t>Solid Dosage Forms</t>
        </is>
      </c>
      <c r="N274" s="186" t="inlineStr">
        <is>
          <t>Tablet Manufacturing</t>
        </is>
      </c>
      <c r="O274" s="185" t="inlineStr">
        <is>
          <t>Product</t>
        </is>
      </c>
      <c r="P274" s="186" t="inlineStr">
        <is>
          <t>[SOURCE: ข้อสอบจริง PLE CC1 (Product) วันที่ 2 ปี 2562 ข้อ 79]</t>
        </is>
      </c>
      <c r="Q274" s="185" t="inlineStr">
        <is>
          <t>ข้อสอบจริง</t>
        </is>
      </c>
      <c r="R274" s="185" t="inlineStr">
        <is>
          <t>2562</t>
        </is>
      </c>
      <c r="S274" s="185" t="n"/>
    </row>
    <row r="275" ht="24" customHeight="1" s="49">
      <c r="A275" s="185" t="n">
        <v>273</v>
      </c>
      <c r="B275" s="186" t="n"/>
      <c r="C275" s="186" t="inlineStr">
        <is>
          <t>ในการผลิตยาเม็ด calcium carbonate 1.5 กรัม พบปัญหาเม็ดยากร่อนและแตกหักง่าย (high friability) ควรแก้ไขโดยการเพิ่มสารช่วยทางเภสัชกรรมชนิดใดในสูตรตำรับ</t>
        </is>
      </c>
      <c r="D275" s="186" t="n"/>
      <c r="E275" s="186" t="inlineStr">
        <is>
          <t>PVP</t>
        </is>
      </c>
      <c r="F275" s="186" t="inlineStr">
        <is>
          <t>Starch</t>
        </is>
      </c>
      <c r="G275" s="186" t="inlineStr">
        <is>
          <t>Colloidal SiO2</t>
        </is>
      </c>
      <c r="H275" s="186" t="inlineStr">
        <is>
          <t>Magnesium stearate</t>
        </is>
      </c>
      <c r="I275" s="186" t="inlineStr">
        <is>
          <t>Croscarmellose sodium</t>
        </is>
      </c>
      <c r="J275" s="185" t="inlineStr">
        <is>
          <t>1</t>
        </is>
      </c>
      <c r="K275" s="186" t="inlineStr">
        <is>
          <t>✅ คำตอบที่ถูกต้อง: ข้อ ก. PVP
🎯 ทำไมข้อนี้ถึงถูก:
🎯 ทำไมข้อนี้ถึงถูก: ปัญหาเม็ดยากร่อนและแตกหักง่ายแสดงถึงแรงยึดเกาะระหว่างอนุภาคภายในเม็ดยาไม่เพียงพอ การเพิ่มสารยึดเกาะ (binder) เช่น Polyvinylpyrrolidone (PVP หรือ Povidone) จะช่วยสร้างฟิล์มและ solid bridges เชื่อมระหว่างอนุภาคของ calcium carbonate ทำให้แกรนูลและเม็ดยามีความแข็งแรงเชิงกลสูงขึ้นและลดความกร่อนให้อยู่ในเกณฑ์มาตรฐาน USP (น้อยกว่าร้อยละ 1)
🔍 ข้ออื่นผิดเพราะอะไร:
• ข้อ ข.: ผิดเพราะ Starch ผงแห้งทำหน้าที่เป็น disintegrant หรือ diluent ไม่ได้ให้แรงยึดเกาะเหนียวแน่นเท่ากับสารละลาย PVP binder
• ข้อ ค.: ผิดเพราะ Colloidal SiO2 ทำหน้าที่เป็น glidant ช่วยการไหล ไม่ได้ช่วยเพิ่มความแข็งแรงของเม็ดยา
• ข้อ ง.: ผิดเพราะ Magnesium stearate เป็น lubricant ซึ่งการเพิ่มแมกนีเซียมสเตียเรตจะยิ่งลดแรงยึดเหนี่ยวระหว่างอนุภาค ทำให้เม็ดยาเปราะแตกง่ายขึ้น
• ข้อ จ.: ผิดเพราะ Croscarmellose sodium เป็น superdisintegrant ทำหน้าที่ช่วยให้ยาเม็ดแตกตัวเร็ว การเพิ่มจะยิ่งทำให้เม็ดยากร่อนง่ายขึ้น</t>
        </is>
      </c>
      <c r="L275" s="186" t="n"/>
      <c r="M275" s="186" t="inlineStr">
        <is>
          <t>Solid Dosage Forms</t>
        </is>
      </c>
      <c r="N275" s="186" t="inlineStr">
        <is>
          <t>Tablet Manufacturing</t>
        </is>
      </c>
      <c r="O275" s="185" t="inlineStr">
        <is>
          <t>Product</t>
        </is>
      </c>
      <c r="P275" s="186" t="inlineStr">
        <is>
          <t>[SOURCE: ข้อสอบจริง PLE CC1 (Product) วันที่ 2 ปี 2562 ข้อ 80]</t>
        </is>
      </c>
      <c r="Q275" s="185" t="inlineStr">
        <is>
          <t>ข้อสอบจริง</t>
        </is>
      </c>
      <c r="R275" s="185" t="inlineStr">
        <is>
          <t>2562</t>
        </is>
      </c>
      <c r="S275" s="185" t="n"/>
    </row>
    <row r="276" ht="24" customHeight="1" s="49">
      <c r="A276" s="185" t="n">
        <v>274</v>
      </c>
      <c r="B276" s="186" t="n"/>
      <c r="C276" s="186" t="inlineStr">
        <is>
          <t>หากในกระบวนการผลิตแกรนูลเพื่อตอกยาเม็ด พบว่ามีฝุ่นผงละเอียด (fines) มากเกินไปจนทำให้การตอกยามีปัญหา ควรปรับปริมาณของสารใดในสูตรตำรับ</t>
        </is>
      </c>
      <c r="D276" s="186" t="n"/>
      <c r="E276" s="186" t="inlineStr">
        <is>
          <t>PVP</t>
        </is>
      </c>
      <c r="F276" s="186" t="inlineStr">
        <is>
          <t>Starch</t>
        </is>
      </c>
      <c r="G276" s="186" t="inlineStr">
        <is>
          <t>Lactose</t>
        </is>
      </c>
      <c r="H276" s="186" t="inlineStr">
        <is>
          <t>Magnesium stearate</t>
        </is>
      </c>
      <c r="I276" s="186" t="inlineStr">
        <is>
          <t>Sodium starch glycolate</t>
        </is>
      </c>
      <c r="J276" s="185" t="inlineStr">
        <is>
          <t>1</t>
        </is>
      </c>
      <c r="K276" s="186" t="inlineStr">
        <is>
          <t>✅ คำตอบที่ถูกต้อง: ข้อ ก. PVP
🎯 ทำไมข้อนี้ถึงถูก:
🎯 ทำไมข้อนี้ถึงถูก: ปัญหาฝุ่นผงละเอียด (fines) มากเกินไป เกิดจากประสิทธิภาพของสารยึดเกาะ (binder) ไม่เพียงพอที่จะเชื่อมเกาะอนุภาคผงยาเข้าด้วยกันเป็นแกรนูล การเพิ่มปริมาณหรือความเข้มข้นของสารยึดเกาะ เช่น PVP (Povidone) จะช่วยให้อนุภาคผงยารวมตัวเป็นแกรนูลที่มีขนาดสม่ำเสมอและลดปริมาณฝุ่นผงลง
🔍 ข้ออื่นผิดเพราะอะไร:
• ข้อ ข.: ผิดเพราะ Starch ผงไม่ได้เพิ่มแรงยึดเกาะเหนียวแน่น และหากใช้ starch paste ก็ต้องปรับปรุงที่ความเข้มข้น binder ไม่ใช่ผงแป้งแห้ง
• ข้อ ค.: ผิดเพราะ Lactose ทำหน้าที่เป็น diluent/filler ไม่ได้ช่วยเพิ่มแรงยึดเหนี่ยวเพื่อลดฝุ่นผง
• ข้อ ง.: ผิดเพราะ Magnesium stearate เป็น lubricant การเพิ่มสารหล่อลื่นไม่ได้ช่วยลดฝุ่นผง และอาจขัดขวางการยึดเกาะ
• ข้อ จ.: ผิดเพราะ Sodium starch glycolate เป็น disintegrant ไม่เกี่ยวข้องกับการลด fines</t>
        </is>
      </c>
      <c r="L276" s="186" t="n"/>
      <c r="M276" s="186" t="inlineStr">
        <is>
          <t>Solid Dosage Forms</t>
        </is>
      </c>
      <c r="N276" s="186" t="inlineStr">
        <is>
          <t>Tablet Manufacturing</t>
        </is>
      </c>
      <c r="O276" s="185" t="inlineStr">
        <is>
          <t>Product</t>
        </is>
      </c>
      <c r="P276" s="186" t="inlineStr">
        <is>
          <t>[SOURCE: ข้อสอบจริง PLE CC1 (Product) วันที่ 2 ปี 2562 ข้อ 82]</t>
        </is>
      </c>
      <c r="Q276" s="185" t="inlineStr">
        <is>
          <t>ข้อสอบจริง</t>
        </is>
      </c>
      <c r="R276" s="185" t="inlineStr">
        <is>
          <t>2562</t>
        </is>
      </c>
      <c r="S276" s="185" t="n"/>
    </row>
    <row r="277" ht="24" customHeight="1" s="49">
      <c r="A277" s="185" t="n">
        <v>275</v>
      </c>
      <c r="B277" s="186" t="n"/>
      <c r="C277" s="186" t="inlineStr">
        <is>
          <t>จากสูตรตำรับยาเม็ดฟู่ calcium effervescent tablet ประกอบด้วย calcium carbonate, citric acid, tartaric acid, sodium bicarbonate, PEG 6000, PVP K30 และ sodium saccharin สารคู่ใดทำหน้าที่เป็น effervescent base ที่ทำให้เกิดฟองฟู่ก๊าซคาร์บอนไดออกไซด์</t>
        </is>
      </c>
      <c r="D277" s="186" t="n"/>
      <c r="E277" s="186" t="inlineStr">
        <is>
          <t>Citric acid, sodium bicarbonate</t>
        </is>
      </c>
      <c r="F277" s="186" t="inlineStr">
        <is>
          <t>Citric acid, sodium benzoate</t>
        </is>
      </c>
      <c r="G277" s="186" t="inlineStr">
        <is>
          <t>Tartaric acid, PVP K30</t>
        </is>
      </c>
      <c r="H277" s="186" t="inlineStr">
        <is>
          <t>Tartaric acid, sodium saccharin</t>
        </is>
      </c>
      <c r="I277" s="186" t="inlineStr">
        <is>
          <t>Sodium saccharin, PVP K30</t>
        </is>
      </c>
      <c r="J277" s="185" t="inlineStr">
        <is>
          <t>1</t>
        </is>
      </c>
      <c r="K277" s="186" t="inlineStr">
        <is>
          <t>✅ คำตอบที่ถูกต้อง: ข้อ ก. Citric acid, sodium bicarbonate
🎯 ทำไมข้อนี้ถึงถูก:
🎯 ทำไมข้อนี้ถึงถูก: องค์ประกอบของ Effervescent base จะต้องประกอบด้วยกรดอินทรีย์ (เช่น Citric acid หรือ Tartaric acid) และเกลือคาร์บอเนตหรือไบคาร์บอเนต (เช่น Sodium bicarbonate) ซึ่งเมื่อสัมผัสกับน้ำจะทำปฏิกิริยากรด-เบส ให้ก๊าซคาร์บอนไดออกไซด์ (CO2) เกิดเป็นฟองฟู่ช่วยให้ยาละลายตัวได้อย่างรวดเร็ว
🔍 ข้ออื่นผิดเพราะอะไร:
• ข้อ ข.: ผิดเพราะ Sodium benzoate ทำหน้าที่เป็นสารกันเสียและสารหล่อลื่นที่ละลายน้ำได้ ไม่ใช่ carbonate source ที่ทำปฏิกิริยาเกิดแก๊ส
• ข้อ ค.: ผิดเพราะ PVP K30 ทำหน้าที่เป็น binder สารยึดเกาะ
• ข้อ ง.: ผิดเพราะ Sodium saccharin ทำหน้าที่เป็น sweetening agent สารให้ความหวาน
• ข้อ จ.: ผิดเพราะทั้งคู่ไม่มีบทบาทในการทำปฏิกิริยากรด-เบสสร้างฟองฟู่</t>
        </is>
      </c>
      <c r="L277" s="186" t="n"/>
      <c r="M277" s="186" t="inlineStr">
        <is>
          <t>Solid Dosage Forms</t>
        </is>
      </c>
      <c r="N277" s="186" t="inlineStr">
        <is>
          <t>Tablet Manufacturing</t>
        </is>
      </c>
      <c r="O277" s="185" t="inlineStr">
        <is>
          <t>Product</t>
        </is>
      </c>
      <c r="P277" s="186" t="inlineStr">
        <is>
          <t>[SOURCE: ข้อสอบจริง PLE CC1 (Product) วันที่ 2 ปี 2562 ข้อ 84]</t>
        </is>
      </c>
      <c r="Q277" s="185" t="inlineStr">
        <is>
          <t>ข้อสอบจริง</t>
        </is>
      </c>
      <c r="R277" s="185" t="inlineStr">
        <is>
          <t>2562</t>
        </is>
      </c>
      <c r="S277" s="185" t="n"/>
    </row>
    <row r="278" ht="24" customHeight="1" s="49">
      <c r="A278" s="185" t="n">
        <v>276</v>
      </c>
      <c r="B278" s="186" t="n"/>
      <c r="C278" s="186" t="inlineStr">
        <is>
          <t>ในตำรับยาเม็ดแตกตัวเร็วในช่องปาก deferiprone orally disintegrating tablets (ODT) ประกอบด้วย deferiprone, croscarmellose sodium, lactose, colloidal silicon dioxide, PVP K30 และ magnesium stearate สาร lactose ทำหน้าที่อะไรในตำรับ</t>
        </is>
      </c>
      <c r="D278" s="186" t="n"/>
      <c r="E278" s="186" t="inlineStr">
        <is>
          <t>Binder</t>
        </is>
      </c>
      <c r="F278" s="186" t="inlineStr">
        <is>
          <t>Lubricant</t>
        </is>
      </c>
      <c r="G278" s="186" t="inlineStr">
        <is>
          <t>Disintegrant</t>
        </is>
      </c>
      <c r="H278" s="186" t="inlineStr">
        <is>
          <t>Soluble diluents</t>
        </is>
      </c>
      <c r="I278" s="186" t="inlineStr">
        <is>
          <t>Sweetening agent</t>
        </is>
      </c>
      <c r="J278" s="185" t="inlineStr">
        <is>
          <t>4</t>
        </is>
      </c>
      <c r="K278" s="186" t="inlineStr">
        <is>
          <t>✅ คำตอบที่ถูกต้อง: ข้อ ง. Soluble diluents
🎯 ทำไมข้อนี้ถึงถูก:
🎯 ทำไมข้อนี้ถึงถูก: Lactose ทำหน้าที่เป็น Soluble diluent (สารเพิ่มปริมาณชนิดละลายน้ำได้) ซึ่งมีบทบาทสำคัญอย่างยิ่งในยาเม็ดแตกตัวเร็วในช่องปาก (ODT) เนื่องจากละลายน้ำได้เร็ว ให้รสชาติที่ดีและไม่ทิ้งความรู้สึกสากในช่องปากเมื่อเม็ดยาแตกตัว
🔍 ข้ออื่นผิดเพราะอะไร:
• ข้อ ก.: ผิดเพราะสารที่ทำหน้าที่เป็น binder ในตำรับนี้คือ PVP K30 (Povidone)
• ข้อ ข.: ผิดเพราะสารหล่อลื่น (lubricant) ในตำรับนี้คือ Magnesium stearate
• ข้อ ค.: ผิดเพราะสารช่วยแตกตัว (disintegrant) หลักในตำรับนี้คือ Croscarmellose sodium
• ข้อ จ.: ผิดเพราะแม้ lactose จะมีความหวานอ่อนๆ แต่หน้าที่หลักทางเภสัชกรรมคือ soluble filler/diluent หากต้องการ sweetening agent จะใช้สารให้ความหวานเข้มข้น เช่น sucralose หรือ aspartame</t>
        </is>
      </c>
      <c r="L278" s="186" t="n"/>
      <c r="M278" s="186" t="inlineStr">
        <is>
          <t>Solid Dosage Forms</t>
        </is>
      </c>
      <c r="N278" s="186" t="inlineStr">
        <is>
          <t>Tablet Manufacturing</t>
        </is>
      </c>
      <c r="O278" s="185" t="inlineStr">
        <is>
          <t>Product</t>
        </is>
      </c>
      <c r="P278" s="186" t="inlineStr">
        <is>
          <t>[SOURCE: ข้อสอบจริง PLE CC1 (Product) วันที่ 2 ปี 2562 ข้อ 107]</t>
        </is>
      </c>
      <c r="Q278" s="185" t="inlineStr">
        <is>
          <t>ข้อสอบจริง</t>
        </is>
      </c>
      <c r="R278" s="185" t="inlineStr">
        <is>
          <t>2562</t>
        </is>
      </c>
      <c r="S278" s="185" t="n"/>
    </row>
    <row r="279">
      <c r="A279" s="185" t="n">
        <v>277</v>
      </c>
      <c r="B279" s="186" t="n"/>
      <c r="C279" s="186" t="inlineStr">
        <is>
          <t>สารตัวใดในตำรับยาเม็ด deferiprone ODT ข้างต้น ที่ทำหน้าที่ทำให้เม็ดยาแตกตัวและกระจายตัวได้อย่างรวดเร็วภายในช่องปาก</t>
        </is>
      </c>
      <c r="D279" s="186" t="n"/>
      <c r="E279" s="186" t="inlineStr">
        <is>
          <t>Lactose</t>
        </is>
      </c>
      <c r="F279" s="186" t="inlineStr">
        <is>
          <t>PEG 8000</t>
        </is>
      </c>
      <c r="G279" s="186" t="inlineStr">
        <is>
          <t>PVP K30</t>
        </is>
      </c>
      <c r="H279" s="186" t="inlineStr">
        <is>
          <t>Colloidal silica dioxide</t>
        </is>
      </c>
      <c r="I279" s="186" t="inlineStr">
        <is>
          <t>Croscarmellose sodium</t>
        </is>
      </c>
      <c r="J279" s="185" t="inlineStr">
        <is>
          <t>5</t>
        </is>
      </c>
      <c r="K279" s="186" t="inlineStr">
        <is>
          <t>✅ คำตอบที่ถูกต้อง: ข้อ จ. Croscarmellose sodium
🎯 ทำไมข้อนี้ถึงถูก:
🎯 ทำไมข้อนี้ถึงถูก: Croscarmellose sodium เป็น Superdisintegrant ชนิด cross-linked sodium carboxymethylcellulose ที่มีคุณสมบัติการดูดซับน้ำและพองตัวอย่างรวดเร็ว (rapid swelling and wicking) ทำให้โครงสร้างเม็ดยาแตกตัวและกระจายตัวในน้ำลายได้ภายในเวลาไม่เกิน 30 วินาทีตามเกณฑ์ของ ODT
🔍 ข้ออื่นผิดเพราะอะไร:
• ข้อ ก.: ผิดเพราะ Lactose ทำหน้าที่เป็น soluble diluent แม้จะละลายน้ำได้แต่ไม่ได้ทำให้เกิดแรงผลักดันให้เม็ดยาแตกตัวอย่างรวดเร็วเหมือน superdisintegrant
• ข้อ ข.: ผิดเพราะ PEG 8000 เป็น hydrophilic lubricant หรือ binder
• ข้อ ค.: ผิดเพราะ PVP K30 ทำหน้าที่เป็น binder ยึดเหนี่ยวอนุภาคเข้าด้วยกัน
• ข้อ ง.: ผิดเพราะ Colloidal silicon dioxide ทำหน้าที่เป็น glidant ช่วยปรับปรุงการไหลของผงยา</t>
        </is>
      </c>
      <c r="L279" s="186" t="n"/>
      <c r="M279" s="186" t="inlineStr">
        <is>
          <t>Solid Dosage Forms</t>
        </is>
      </c>
      <c r="N279" s="186" t="inlineStr">
        <is>
          <t>Tablet Manufacturing</t>
        </is>
      </c>
      <c r="O279" s="185" t="inlineStr">
        <is>
          <t>Product</t>
        </is>
      </c>
      <c r="P279" s="186" t="inlineStr">
        <is>
          <t>[SOURCE: ข้อสอบจริง PLE CC1 (Product) วันที่ 2 ปี 2562 ข้อ 108]</t>
        </is>
      </c>
      <c r="Q279" s="185" t="inlineStr">
        <is>
          <t>ข้อสอบจริง</t>
        </is>
      </c>
      <c r="R279" s="185" t="inlineStr">
        <is>
          <t>2562</t>
        </is>
      </c>
      <c r="S279" s="185" t="n"/>
    </row>
    <row r="280">
      <c r="A280" s="185" t="n">
        <v>278</v>
      </c>
      <c r="B280" s="186" t="n"/>
      <c r="C280" s="186" t="inlineStr">
        <is>
          <t>หากตัดสาร PVP K30 ออกจากสูตรตำรับยาเม็ด deferiprone ODT จะส่งผลให้เกิดปัญหาใดต่อคุณภาพของเม็ดยามากที่สุด</t>
        </is>
      </c>
      <c r="D280" s="186" t="n"/>
      <c r="E280" s="186" t="inlineStr">
        <is>
          <t>Bioavailability มากขึ้น</t>
        </is>
      </c>
      <c r="F280" s="186" t="inlineStr">
        <is>
          <t>การละลายลดลง</t>
        </is>
      </c>
      <c r="G280" s="186" t="inlineStr">
        <is>
          <t>การแตกตัวลดลง</t>
        </is>
      </c>
      <c r="H280" s="186" t="inlineStr">
        <is>
          <t>ความแข็งลดลง</t>
        </is>
      </c>
      <c r="I280" s="186" t="inlineStr">
        <is>
          <t>ดูดความชื้นมากขึ้น</t>
        </is>
      </c>
      <c r="J280" s="185" t="inlineStr">
        <is>
          <t>4</t>
        </is>
      </c>
      <c r="K280" s="186" t="inlineStr">
        <is>
          <t>✅ คำตอบที่ถูกต้อง: ข้อ ง. ความแข็งลดลง
🎯 ทำไมข้อนี้ถึงถูก:
🎯 ทำไมข้อนี้ถึงถูก: PVP K30 (Povidone) ทำหน้าที่เป็น Binder (สารยึดเกาะ) ในสูตรตำรับ ช่วยสร้างพันธะยึดเหนี่ยวระหว่างอนุภาคผงยา หากไม่มี PVP K30 แกรนูลและเม็ดยาจะขาดแรงยึดเกาะ ส่งผลให้ความแข็งของเม็ดยาลดลงอย่างมาก (decreased hardness) เม็ดยาจะเปราะ กร่อน และแตกหักง่าย (increased friability) จนไม่สามารถคงรูปได้
🔍 ข้ออื่นผิดเพราะอะไร:
• ข้อ ก.: ผิดเพราะการขาด binder ไม่ได้ช่วยเพิ่มการดูดซึมยาอย่างมีนัยสำคัญ
• ข้อ ข.: ผิดเพราะ PVP เป็น hydrophilic polymer การตัดออกไม่ได้ทำให้การละลายของตัวยาลดลง
• ข้อ ค.: ผิดเพราะเมื่อไม่มี binder ยึดเกาะ เม็ดยาจะแตกตัวได้เร็วขึ้น ไม่ใช่แตกตัวลดลง
• ข้อ จ.: ผิดเพราะ PVP มีคุณสมบัติดูดความชื้น (hygroscopic) หากตัดออก ตัวตำรับจะดูดความชื้นลดลง ไม่ใช่มากขึ้น</t>
        </is>
      </c>
      <c r="L280" s="186" t="n"/>
      <c r="M280" s="186" t="inlineStr">
        <is>
          <t>Solid Dosage Forms</t>
        </is>
      </c>
      <c r="N280" s="186" t="inlineStr">
        <is>
          <t>Tablet Manufacturing</t>
        </is>
      </c>
      <c r="O280" s="185" t="inlineStr">
        <is>
          <t>Product</t>
        </is>
      </c>
      <c r="P280" s="186" t="inlineStr">
        <is>
          <t>[SOURCE: ข้อสอบจริง PLE CC1 (Product) วันที่ 2 ปี 2562 ข้อ 109]</t>
        </is>
      </c>
      <c r="Q280" s="185" t="inlineStr">
        <is>
          <t>ข้อสอบจริง</t>
        </is>
      </c>
      <c r="R280" s="185" t="inlineStr">
        <is>
          <t>2562</t>
        </is>
      </c>
      <c r="S280" s="185" t="n"/>
    </row>
    <row r="281">
      <c r="A281" s="185" t="n">
        <v>279</v>
      </c>
      <c r="B281" s="186" t="n"/>
      <c r="C281" s="186" t="inlineStr">
        <is>
          <t>ส่วนประกอบของสูตรเคลือบฟิล์มยาเม็ด Ferrous sulfate ข้อใดระบุหน้าที่ของสารช่วย (Excipients) ได้ถูกต้อง</t>
        </is>
      </c>
      <c r="D281" s="186" t="n"/>
      <c r="E281" s="186" t="inlineStr">
        <is>
          <t>Talcum ทำหน้าที่เป็นสารก่อฟิล์ม</t>
        </is>
      </c>
      <c r="F281" s="186" t="inlineStr">
        <is>
          <t>Ethyl alcohol ทำหน้าที่เป็น antioxidant</t>
        </is>
      </c>
      <c r="G281" s="186" t="inlineStr">
        <is>
          <t>Propylene glycol ทำหน้าที่เป็น plasticizer</t>
        </is>
      </c>
      <c r="H281" s="186" t="inlineStr">
        <is>
          <t>Titanium dioxide ทำหน้าที่เป็นสารก่อฟิล์ม</t>
        </is>
      </c>
      <c r="I281" s="186" t="inlineStr">
        <is>
          <t>Hydroxymethylpropyl cellulose ทำหน้าที่เป็นสารทึบแสง</t>
        </is>
      </c>
      <c r="J281" s="185" t="inlineStr">
        <is>
          <t>3</t>
        </is>
      </c>
      <c r="K281" s="186" t="inlineStr">
        <is>
          <t>✅ คำตอบที่ถูกต้อง: ข้อ ค. Propylene glycol ทำหน้าที่เป็น plasticizer
🎯 ทำไมข้อนี้ถึงถูก:
🎯 ทำไมข้อนี้ถึงถูก: Propylene glycol เป็นสาร plasticizer ที่มีโมเลกุลขนาดเล็ก แทรกตัวระหว่างสาย polymer chains เพื่อลดอุณหภูมิเปลี่ยนสภาพคล้ายแก้ว (glass transition temperature: Tg) เพิ่มความยืดหยุ่นและป้องกันการแตกร้าวของแผ่นฟิล์ม
🔍 ข้ออื่นผิดเพราะอะไร:
• ข้อ ก.: Talcum ทำหน้าที่เป็น anti-tacking agent / glidant เพื่อป้องกันไม่ให้เม็ดยาติดกันระหว่างกระบวนการพ่นเคลือบ ไม่ใช่ film former
• ข้อ ข.: Ethyl alcohol ทำหน้าที่เป็น solvent หรือ volatile vehicle ในการละลายสารก่อฟิล์มเพื่อให้ระเหยแห้งง่าย ไม่ใช่ antioxidant
• ข้อ ง.: Titanium dioxide ทำหน้าที่เป็น opacifying agent (สารทึบแสง) เพื่อปกป้องตัวยาจากการเสื่อมสลายด้วยแสง ไม่ใช่ film former
• ข้อ จ.: Hydroxymethylpropyl cellulose (HPMC) ทำหน้าที่หลักคือ film-forming polymer ไม่ใช่สารทึบแสง</t>
        </is>
      </c>
      <c r="L281" s="186" t="n"/>
      <c r="M281" s="186" t="inlineStr">
        <is>
          <t>Solid Dosage Forms</t>
        </is>
      </c>
      <c r="N281" s="186" t="inlineStr">
        <is>
          <t>Tablet Coating</t>
        </is>
      </c>
      <c r="O281" s="185" t="inlineStr">
        <is>
          <t>Product</t>
        </is>
      </c>
      <c r="P281" s="186" t="inlineStr">
        <is>
          <t>[SOURCE: ข้อสอบจริง PLE CC1 (Product) ปี 2561 ข้อ 4]</t>
        </is>
      </c>
      <c r="Q281" s="185" t="inlineStr">
        <is>
          <t>ข้อสอบจริง</t>
        </is>
      </c>
      <c r="R281" s="185" t="inlineStr">
        <is>
          <t>2561</t>
        </is>
      </c>
      <c r="S281" s="185" t="n"/>
    </row>
    <row r="282">
      <c r="A282" s="185" t="n">
        <v>280</v>
      </c>
      <c r="B282" s="186" t="n"/>
      <c r="C282" s="186" t="inlineStr">
        <is>
          <t>จากสูตรตำรับตัวอย่าง: Isotretinoin 20 mg, Hydrogenated vegetable oil 64 mg, White wax 18 mg, Disodium edetate 0.6 mg, BHA 0.032 mg, Soy bean oil 180 mg, เปลือกแคปซูลประกอบด้วย Gelatin, glycerin, methyl and propyl paraben, และระบบสี FD&amp;C Red No. 3, FD&amp;C Blue No. 1, titanium dioxide ดังภาพ สูตรตำรับนี้จัดเป็นรูปแบบยาใด</t>
        </is>
      </c>
      <c r="D282" s="186" t="inlineStr">
        <is>
          <t>cc1_product/image105.png</t>
        </is>
      </c>
      <c r="E282" s="186" t="inlineStr">
        <is>
          <t>Cream</t>
        </is>
      </c>
      <c r="F282" s="186" t="inlineStr">
        <is>
          <t>Ointment</t>
        </is>
      </c>
      <c r="G282" s="186" t="inlineStr">
        <is>
          <t>Enteric capsule</t>
        </is>
      </c>
      <c r="H282" s="186" t="inlineStr">
        <is>
          <t>Hard gelatin capsule</t>
        </is>
      </c>
      <c r="I282" s="186" t="inlineStr">
        <is>
          <t>Soft gelatin capsule</t>
        </is>
      </c>
      <c r="J282" s="185" t="inlineStr">
        <is>
          <t>5</t>
        </is>
      </c>
      <c r="K282" s="186" t="inlineStr">
        <is>
          <t>✅ คำตอบที่ถูกต้อง: ข้อ จ. Soft gelatin capsule
🎯 ทำไมข้อนี้ถึงถูก:
🎯 ทำไมข้อนี้ถึงถูก: สูตรตำรับระบุเปลือกประกอบด้วย Gelatin และ Glycerin ซึ่งเป็น plasticizer จำเพาะสำหรับผลิตเปลือกแคปซูลเจลาตินนิ่ม (Soft gelatin capsule shell) บรรจุสารกึ่งแข็ง/น้ำมันภายใน ได้แก่ Soybean oil, Hydrogenated vegetable oil, White wax, สารต้านออกซิเดชัน และ Isotretinoin 20 mg ซึ่งตรงกับสูตรมาตรฐานของ Roaccutane Soft Gelatin Capsules
🔍 ข้ออื่นผิดเพราะอะไร:
• ข้อ ก.: Cream เป็นยาเตรียมกึ่งแข็งชนิดอิมัลชัน (O/W หรือ W/O) ไม่มีโครงสร้างเปลือกเจลาตินห่อหุ้ม
• ข้อ ข.: Ointment เป็นยาเตรียมกึ่งแข็งที่มีไขมันเป็นเบส ไม่มีการใช้เจลาตินและกลีเซอรีนเป็นเปลือกห่อหุ้มแบบแคปซูล
• ข้อ ค.: Enteric capsule เป็นแคปซูลที่เคลือบสารต้านกรดกระเพาะอาหาร (enteric polymers) ซึ่งสูตรนี้ไม่มีโพลีเมอร์กลุ่มดังกล่าว
• ข้อ ง.: Hard gelatin capsule เปลือกแข็งมีปริมาณ plasticizer ต่ำมาก และโดยทั่วไปออกแบบมาเพื่อบรรจุผงยาหรือแกรนูลแห้ง</t>
        </is>
      </c>
      <c r="L282" s="186" t="n"/>
      <c r="M282" s="186" t="inlineStr">
        <is>
          <t>Solid Dosage Forms</t>
        </is>
      </c>
      <c r="N282" s="186" t="inlineStr">
        <is>
          <t>Hard &amp; Soft Gelatin Capsules</t>
        </is>
      </c>
      <c r="O282" s="185" t="inlineStr">
        <is>
          <t>Product</t>
        </is>
      </c>
      <c r="P282" s="186" t="inlineStr">
        <is>
          <t>[SOURCE: ข้อสอบจริง PLE CC1 (Product) ปี 2561 ข้อ 16] [RECONSTRUCTED: ปรับแต่งและเติมเต็มบริบทโจทย์เพื่อความสมบูรณ์ - สูตรระบุ Gelatin และ Glycerin ชัดเจนเป็น Soft gelatin capsule shell]</t>
        </is>
      </c>
      <c r="Q282" s="185" t="inlineStr">
        <is>
          <t>ข้อสอบจริง</t>
        </is>
      </c>
      <c r="R282" s="185" t="inlineStr">
        <is>
          <t>2561</t>
        </is>
      </c>
      <c r="S282" s="185" t="n"/>
    </row>
    <row r="283">
      <c r="A283" s="185" t="n">
        <v>281</v>
      </c>
      <c r="B283" s="186" t="n"/>
      <c r="C283" s="186" t="inlineStr">
        <is>
          <t>จากสูตรตำรับ Isotretinoin Soft Gelatin Capsules ข้างต้น Soy bean oil (180 mg) ทำหน้าที่หลักในข้อใดของตำรับ</t>
        </is>
      </c>
      <c r="D283" s="186" t="n"/>
      <c r="E283" s="186" t="inlineStr">
        <is>
          <t>Oily vehicle หรือ Filler</t>
        </is>
      </c>
      <c r="F283" s="186" t="inlineStr">
        <is>
          <t>Plasticizer</t>
        </is>
      </c>
      <c r="G283" s="186" t="inlineStr">
        <is>
          <t>Stabilizer</t>
        </is>
      </c>
      <c r="H283" s="186" t="inlineStr">
        <is>
          <t>Stiffening agent</t>
        </is>
      </c>
      <c r="I283" s="186" t="inlineStr">
        <is>
          <t>Film former</t>
        </is>
      </c>
      <c r="J283" s="185" t="inlineStr">
        <is>
          <t>1</t>
        </is>
      </c>
      <c r="K283" s="186" t="inlineStr">
        <is>
          <t>✅ คำตอบที่ถูกต้อง: ข้อ ก. Oily vehicle หรือ Filler
🎯 ทำไมข้อนี้ถึงถูก:
🎯 ทำไมข้อนี้ถึงถูก: Soy bean oil เป็นน้ำมันพืชที่มีสัดส่วนสูงสุดในตำรับ (180 mg จากน้ำหนัก fill ทั้งหมดประมาณ 282 mg) ทำหน้าที่เป็น Oily liquid vehicle หรือ Lipid filler เพื่อเป็นตัวทำละลายและสารแขวนตะกอนของตัวยา Isotretinoin
🔍 ข้ออื่นผิดเพราะอะไร:
• ข้อ ข.: Plasticizer ในตำรับนี้คือ Glycerin ซึ่งอยู่ในส่วนของเปลือกแคปซูลเจลาตินเพื่อเพิ่มความยืดหยุ่น ไม่ใช่หน้าที่ของ soybean oil
• ข้อ ค.: Stabilizer หรือสารเพิ่มความคงตัวทางเคมีในตำรับนี้คือ BHA (antioxidant) และ Disodium edetate (chelating agent)
• ข้อ ง.: Stiffening agent ในตำรับนี้คือ White wax และ Hydrogenated vegetable oil ซึ่งช่วยปรับความคงรูปของส่วนบรรจุภายใน
• ข้อ จ.: Film former ในตำรับนี้คือ Gelatin ซึ่งทำหน้าที่สร้างโครงร่างฟิล์มของเปลือกแคปซูล</t>
        </is>
      </c>
      <c r="L283" s="186" t="n"/>
      <c r="M283" s="186" t="inlineStr">
        <is>
          <t>Solid Dosage Forms</t>
        </is>
      </c>
      <c r="N283" s="186" t="inlineStr">
        <is>
          <t>Hard &amp; Soft Gelatin Capsules</t>
        </is>
      </c>
      <c r="O283" s="185" t="inlineStr">
        <is>
          <t>Product</t>
        </is>
      </c>
      <c r="P283" s="186" t="inlineStr">
        <is>
          <t>[SOURCE: ข้อสอบจริง PLE CC1 (Product) ปี 2561 ข้อ 17] [RECONSTRUCTED: ปรับแต่งและเติมเต็มบริบทโจทย์เพื่อความสมบูรณ์]</t>
        </is>
      </c>
      <c r="Q283" s="185" t="inlineStr">
        <is>
          <t>ข้อสอบจริง</t>
        </is>
      </c>
      <c r="R283" s="185" t="inlineStr">
        <is>
          <t>2561</t>
        </is>
      </c>
      <c r="S283" s="185" t="n"/>
    </row>
    <row r="284">
      <c r="A284" s="185" t="n">
        <v>282</v>
      </c>
      <c r="B284" s="186" t="n"/>
      <c r="C284" s="186" t="inlineStr">
        <is>
          <t>สารโพลีเมอร์ในข้อใดทำหน้าที่เป็นสารเคลือบลำไส้ (Enteric coating polymer) เพื่อป้องกันไม่ให้ยาละลายในกรดกระเพาะอาหารแต่ละลายได้ดีในลำไส้เล็ก</t>
        </is>
      </c>
      <c r="D284" s="186" t="n"/>
      <c r="E284" s="186" t="inlineStr">
        <is>
          <t>Hydroxypropyl cellulose (HPC)</t>
        </is>
      </c>
      <c r="F284" s="186" t="inlineStr">
        <is>
          <t>Ethyl cellulose (EC)</t>
        </is>
      </c>
      <c r="G284" s="186" t="inlineStr">
        <is>
          <t>Methylcellulose (MC)</t>
        </is>
      </c>
      <c r="H284" s="186" t="inlineStr">
        <is>
          <t>Hydroxypropyl methylcellulose (HPMC)</t>
        </is>
      </c>
      <c r="I284" s="186" t="inlineStr">
        <is>
          <t>Methacrylic acid copolymer</t>
        </is>
      </c>
      <c r="J284" s="185" t="inlineStr">
        <is>
          <t>5</t>
        </is>
      </c>
      <c r="K284" s="186" t="inlineStr">
        <is>
          <t>✅ คำตอบที่ถูกต้อง: ข้อ จ. Methacrylic acid copolymer
🎯 ทำไมข้อนี้ถึงถูก:
🎯 ทำไมข้อนี้ถึงถูก: Methacrylic acid copolymer (เช่น Eudragit L100, Eudragit S100) มีหมู่ carboxylic acid อิสระซึ่งไม่แตกตัวและไม่ละลายในสภาวะกรดของกระเพาะอาหาร (pH &lt; 5.5) แต่จะเกิด ionize ละลายได้ดีในทางเดินอาหารส่วนที่มีค่า pH สูงขึ้นตามมาตรฐาน enteric coat
🔍 ข้ออื่นผิดเพราะอะไร:
• ข้อ ก.: Hydroxypropyl cellulose (HPC) เป็นโพลีเมอร์ที่ละลายน้ำได้ในทุกช่วง pH นิยมใช้เป็น tablet binder หรือ film former ทั่วไป
• ข้อ ข.: Ethyl cellulose (EC) เป็น hydrophobic polymer ที่ไม่ละลายน้ำในทุกช่วง pH นิยมใช้เป็น sustained-release coating
• ข้อ ค.: Methylcellulose (MC) เป็นโพลีเมอร์ที่ละลายน้ำได้ดีในน้ำเย็น นิยมใช้เป็นสารเพิ่มความหนืดและสารยึดเกาะ
• ข้อ ง.: Hydroxypropyl methylcellulose (HPMC) เป็น water-soluble polymer ละลายได้ในทุกช่วง pH ใช้เคลือบฟิล์มธรรมดา (immediate release)</t>
        </is>
      </c>
      <c r="L284" s="186" t="n"/>
      <c r="M284" s="186" t="inlineStr">
        <is>
          <t>Solid Dosage Forms</t>
        </is>
      </c>
      <c r="N284" s="186" t="inlineStr">
        <is>
          <t>Tablet Coating</t>
        </is>
      </c>
      <c r="O284" s="185" t="inlineStr">
        <is>
          <t>Product</t>
        </is>
      </c>
      <c r="P284" s="186" t="inlineStr">
        <is>
          <t>[SOURCE: ข้อสอบจริง PLE CC1 (Product) ปี 2561 ข้อ 25]</t>
        </is>
      </c>
      <c r="Q284" s="185" t="inlineStr">
        <is>
          <t>ข้อสอบจริง</t>
        </is>
      </c>
      <c r="R284" s="185" t="inlineStr">
        <is>
          <t>2561</t>
        </is>
      </c>
      <c r="S284" s="185" t="n"/>
    </row>
    <row r="285">
      <c r="A285" s="185" t="n">
        <v>283</v>
      </c>
      <c r="B285" s="186" t="n"/>
      <c r="C285" s="186" t="inlineStr">
        <is>
          <t>จากภาพหน้าตัดของ Omeprazole enteric pellet ส่วนประกอบชั้นที่ 1 (แกนกลางในสุด), ชั้นที่ 2 (ชั้นกลาง) และชั้นที่ 3 (ชั้นนอกสุด) คือส่วนประกอบใดตามลำดับ</t>
        </is>
      </c>
      <c r="D285" s="186" t="inlineStr">
        <is>
          <t>cc1_product/image106.png</t>
        </is>
      </c>
      <c r="E285" s="186" t="inlineStr">
        <is>
          <t>Omeprazole / Methacrylic acid copolymer / HPMC</t>
        </is>
      </c>
      <c r="F285" s="186" t="inlineStr">
        <is>
          <t>HPMC / Omeprazole / Methacrylic acid copolymer</t>
        </is>
      </c>
      <c r="G285" s="186" t="inlineStr">
        <is>
          <t>Methacrylic acid copolymer / HPMC / Omeprazole</t>
        </is>
      </c>
      <c r="H285" s="186" t="inlineStr">
        <is>
          <t>Omeprazole core / HPMC subcoat / Methacrylic acid enteric coat</t>
        </is>
      </c>
      <c r="I285" s="186" t="inlineStr">
        <is>
          <t>HPMC / Methacrylic acid copolymer / Omeprazole core</t>
        </is>
      </c>
      <c r="J285" s="185" t="inlineStr">
        <is>
          <t>4</t>
        </is>
      </c>
      <c r="K285" s="186" t="inlineStr">
        <is>
          <t>✅ คำตอบที่ถูกต้อง: ข้อ ง. Omeprazole core / HPMC subcoat / Methacrylic acid enteric coat
🎯 ทำไมข้อนี้ถึงถูก:
🎯 ทำไมข้อนี้ถึงถูก: Omeprazole ไวต่อกรดมาก จึงต้องออกแบบ pellet เป็น 3 ชั้น: ชั้น 1 ในสุดคือ Core บรรจุ Omeprazole ผสมสารด่าง, ชั้น 2 คือ Subcoating/Separating layer (HPMC) เพื่อกั้นไม่ให้ตัวยาสัมผัสกับกรดจากชั้นเคลือบลำไส้, และชั้น 3 นอกสุดคือ Enteric coat (Methacrylic acid copolymer) ป้องกันกรดกระเพาะอาหาร
🔍 ข้ออื่นผิดเพราะอะไร:
• ข้อ ก.: เรียงลำดับผิด โดยนำสารเคลือบลำไส้ Methacrylic acid มาอยู่ชั้นกลาง ซึ่งจะสัมผัสและทำลายตัวยา Omeprazole โดยตรง
• ข้อ ข.: นำ HPMC ไปเป็นแกนกลางและนำตัวยาไปอยู่ชั้นนอก ซึ่งผิดหลักการป้องกันการเสื่อมสลายของตัวยา
• ข้อ ค.: นำสารเคลือบลำไส้ไปไว้ชั้นแกนกลางในสุด ซึ่งไม่สามารถทำหน้าที่ป้องกันน้ำย่อยจากภายนอกได้
• ข้อ จ.: สลับลำดับชั้นของตัวยาและสารเคลือบ ทำให้ระบบนำส่งยาไม่สามารถทำงานป้องกันกรดได้จริง</t>
        </is>
      </c>
      <c r="L285" s="186" t="n"/>
      <c r="M285" s="186" t="inlineStr">
        <is>
          <t>Solid Dosage Forms</t>
        </is>
      </c>
      <c r="N285" s="186" t="inlineStr">
        <is>
          <t>Tablet Coating</t>
        </is>
      </c>
      <c r="O285" s="185" t="inlineStr">
        <is>
          <t>Product</t>
        </is>
      </c>
      <c r="P285" s="186" t="inlineStr">
        <is>
          <t>[SOURCE: ข้อสอบจริง PLE CC1 (Product) ปี 2561 ข้อ 26]</t>
        </is>
      </c>
      <c r="Q285" s="185" t="inlineStr">
        <is>
          <t>ข้อสอบจริง</t>
        </is>
      </c>
      <c r="R285" s="185" t="inlineStr">
        <is>
          <t>2561</t>
        </is>
      </c>
      <c r="S285" s="185" t="n"/>
    </row>
    <row r="286">
      <c r="A286" s="185" t="n">
        <v>284</v>
      </c>
      <c r="B286" s="186" t="n"/>
      <c r="C286" s="186" t="inlineStr">
        <is>
          <t>ยา Donepezil ขนาด 5 mg มีคุณสมบัติการไหลที่ดีเยี่ยม (good flowability) แต่ไวต่อความชื้นและเกิดปฏิกิริยา hydrolysis ได้ง่ายในสารละลายด่างและกลาง กระบวนการเตรียมยาเม็ดที่เหมาะสมที่สุดคือวิธีใด</t>
        </is>
      </c>
      <c r="D286" s="186" t="n"/>
      <c r="E286" s="186" t="inlineStr">
        <is>
          <t>Dry granulation โดยใช้สารละลายแป้งเปียก</t>
        </is>
      </c>
      <c r="F286" s="186" t="inlineStr">
        <is>
          <t>Wet granulation โดยใช้น้ำบริสุทธิ์</t>
        </is>
      </c>
      <c r="G286" s="186" t="inlineStr">
        <is>
          <t>Wet granulation ใช้ starch paste binder</t>
        </is>
      </c>
      <c r="H286" s="186" t="inlineStr">
        <is>
          <t>Wet or dry granulation with starch paste binder</t>
        </is>
      </c>
      <c r="I286" s="186" t="inlineStr">
        <is>
          <t>Direct compression หรือ Dry granulation with dry binder</t>
        </is>
      </c>
      <c r="J286" s="185" t="inlineStr">
        <is>
          <t>5</t>
        </is>
      </c>
      <c r="K286" s="186" t="inlineStr">
        <is>
          <t>✅ คำตอบที่ถูกต้อง: ข้อ จ. Direct compression หรือ Dry granulation with dry binder
🎯 ทำไมข้อนี้ถึงถูก:
🎯 ทำไมข้อนี้ถึงถูก: เนื่องจากตัวยาสำคัญมีความไวต่อความชื้นและเกิด hydrolysis ได้ง่าย และมีคุณสมบัติการไหลที่ดี จึงควรใช้วิธี Direct compression หรือ Dry granulation โดยใช้สารยึดเกาะชนิดแห้ง (dry binder) เพื่อหลีกเลี่ยงการสัมผัสกับน้ำและความร้อนในกระบวนการผลิต
🔍 ข้ออื่นผิดเพราะอะไร:
• ข้อ ก.: Dry granulation ต้องใช้ dry binder เช่น MCC เท่านั้น ไม่สามารถใช้สารละลายแป้งเปียก (starch paste) ซึ่งมีความชื้นได้
• ข้อ ข.: Wet granulation ใช้น้ำบริสุทธิ์เป็นตัวทำละลาย ซึ่งจะเร่งปฏิกิริยา hydrolysis ทำให้ยา Donepezil สลายตัว
• ข้อ ค.: การใช้ starch paste binder เป็นกระบวนการ wet granulation ซึ่งนำน้ำและความชื้นเข้าสู่สูตรตำรับโดยตรง
• ข้อ ง.: การนำ starch paste เข้าไปใช้ในกระบวนการ dry granulation ขัดต่อหลักการทางเทคโนโลยีเภสัชกรรม</t>
        </is>
      </c>
      <c r="L286" s="186" t="n"/>
      <c r="M286" s="186" t="inlineStr">
        <is>
          <t>Solid Dosage Forms</t>
        </is>
      </c>
      <c r="N286" s="186" t="inlineStr">
        <is>
          <t>Tablet Manufacturing</t>
        </is>
      </c>
      <c r="O286" s="185" t="inlineStr">
        <is>
          <t>Product</t>
        </is>
      </c>
      <c r="P286" s="186" t="inlineStr">
        <is>
          <t>[SOURCE: ข้อสอบจริง PLE CC1 (Product) ปี 2561 ข้อ 30]</t>
        </is>
      </c>
      <c r="Q286" s="185" t="inlineStr">
        <is>
          <t>ข้อสอบจริง</t>
        </is>
      </c>
      <c r="R286" s="185" t="inlineStr">
        <is>
          <t>2561</t>
        </is>
      </c>
      <c r="S286" s="185" t="n"/>
    </row>
    <row r="287">
      <c r="A287" s="185" t="n">
        <v>285</v>
      </c>
      <c r="B287" s="186" t="n"/>
      <c r="C287" s="186" t="inlineStr">
        <is>
          <t>สาร Polyethylene glycol 4000 (PEG 4000) ในสูตรตำรับการเคลือบฟิล์มยาเม็ด (Film coating) ทำหน้าที่หลักในข้อใด</t>
        </is>
      </c>
      <c r="D287" s="186" t="n"/>
      <c r="E287" s="186" t="inlineStr">
        <is>
          <t>Plasticizer</t>
        </is>
      </c>
      <c r="F287" s="186" t="inlineStr">
        <is>
          <t>Cosolvent</t>
        </is>
      </c>
      <c r="G287" s="186" t="inlineStr">
        <is>
          <t>Opacifying agent</t>
        </is>
      </c>
      <c r="H287" s="186" t="inlineStr">
        <is>
          <t>Emulsifying agent</t>
        </is>
      </c>
      <c r="I287" s="186" t="inlineStr">
        <is>
          <t>Primary film former</t>
        </is>
      </c>
      <c r="J287" s="185" t="inlineStr">
        <is>
          <t>1</t>
        </is>
      </c>
      <c r="K287" s="186" t="inlineStr">
        <is>
          <t>✅ คำตอบที่ถูกต้อง: ข้อ ก. Plasticizer
🎯 ทำไมข้อนี้ถึงถูก:
🎯 ทำไมข้อนี้ถึงถูก: PEG 4000 ทำหน้าที่เป็น Plasticizer ในสูตรเคลือบฟิล์ม ช่วยลดอุณหภูมิการเปลี่ยนสถานะคล้ายแก้ว (Tg) ของโพลีเมอร์ เพิ่มความยืดหยุ่น ลดความเปราะแตก (brittleness) และป้องกันการเกิดข้อบกพร่องของฟิล์ม เช่น cracking หรือ peeling
🔍 ข้ออื่นผิดเพราะอะไร:
• ข้อ ข.: Cosolvent เป็นตัวทำละลายร่วมที่เป็นของเหลว เช่น Ethanol, Propylene glycol เพื่อช่วยละลายสาร
• ข้อ ค.: Opacifying agent สารทึบแสงเพื่อป้องกันแสง เช่น Titanium dioxide ซึ่งเป็นผงสีขาวอนินทรีย์
• ข้อ ง.: Emulsifying agent สารลดแรงตึงผิวช่วยประสานสองวัฏภาค ไม่ใช่หน้าที่หลักของ PEG ในน้ำยาเคลือบฟิล์ม
• ข้อ จ.: Primary film former สารก่อฟิล์มหลักมักเป็น cellulose derivatives เช่น HPMC, HPC หรือ Methacrylic acid copolymers</t>
        </is>
      </c>
      <c r="L287" s="186" t="n"/>
      <c r="M287" s="186" t="inlineStr">
        <is>
          <t>Solid Dosage Forms</t>
        </is>
      </c>
      <c r="N287" s="186" t="inlineStr">
        <is>
          <t>Tablet Coating</t>
        </is>
      </c>
      <c r="O287" s="185" t="inlineStr">
        <is>
          <t>Product</t>
        </is>
      </c>
      <c r="P287" s="186" t="inlineStr">
        <is>
          <t>[SOURCE: ข้อสอบจริง PLE CC1 (Product) ปี 2561 ข้อ 49]</t>
        </is>
      </c>
      <c r="Q287" s="185" t="inlineStr">
        <is>
          <t>ข้อสอบจริง</t>
        </is>
      </c>
      <c r="R287" s="185" t="inlineStr">
        <is>
          <t>2561</t>
        </is>
      </c>
      <c r="S287" s="185" t="n"/>
    </row>
    <row r="288">
      <c r="A288" s="185" t="n">
        <v>286</v>
      </c>
      <c r="B288" s="186" t="n"/>
      <c r="C288" s="186" t="inlineStr">
        <is>
          <t>ยา Phenytoin sodium capsules ซึ่งเป็นยาเตรียมรูปแบบแข็งชนิดรับประทานทั่วไป ในการควบคุมคุณภาพประจำรุ่น (Routine QC batch release) หัวข้อใดไม่จำเป็นต้องทำการทดสอบในทุกรุ่นผลิต</t>
        </is>
      </c>
      <c r="D288" s="186" t="n"/>
      <c r="E288" s="186" t="inlineStr">
        <is>
          <t>Microbial limit test ในทุกรุ่นผลิต</t>
        </is>
      </c>
      <c r="F288" s="186" t="inlineStr">
        <is>
          <t>Dissolution test</t>
        </is>
      </c>
      <c r="G288" s="186" t="inlineStr">
        <is>
          <t>Uniformity of dosage units</t>
        </is>
      </c>
      <c r="H288" s="186" t="inlineStr">
        <is>
          <t>Assay of active ingredient</t>
        </is>
      </c>
      <c r="I288" s="186" t="inlineStr">
        <is>
          <t>Identification test</t>
        </is>
      </c>
      <c r="J288" s="185" t="inlineStr">
        <is>
          <t>1</t>
        </is>
      </c>
      <c r="K288" s="186" t="inlineStr">
        <is>
          <t>✅ คำตอบที่ถูกต้อง: ข้อ ก. Microbial limit test ในทุกรุ่นผลิต
🎯 ทำไมข้อนี้ถึงถูก:
🎯 ทำไมข้อนี้ถึงถูก: ยา Phenytoin capsules เป็นยาเตรียมชนิดรับประทานรูปแบบแห้ง (dry oral solid dosage form) ที่มีค่าวอเตอร์แอคติวิตี (water activity: Aw) ต่ำมาก เชื้อจุลินทรีย์ไม่สามารถเจริญได้ ตามแนวทาง ICH Q6A จึงสามารถทำการทดสอบ Microbial limit test แบบสุ่มตรวจเป็นระยะ (periodic/skip-lot testing) โดยไม่จำเป็นต้องทดสอบปล่อยผ่านทุกรุ่นผลิต
🔍 ข้ออื่นผิดเพราะอะไร:
• ข้อ ข.: Dissolution test เป็นการทดสอบคุณลักษณะการปลดปล่อยยาที่จำเป็นต้องทดสอบในทุกรุ่นผลิตสำหรับยาแคปซูล
• ข้อ ค.: Uniformity of dosage units เป็นหัวข้อบังคับเพื่อประกันความสม่ำเสมอของขนาดยาในทุก batch การผลิต
• ข้อ ง.: Assay of active ingredient เป็นหัวข้อบังคับหลักในการตรวจหาปริมาณตัวยาสำคัญในทุกรุ่นผลิต
• ข้อ จ.: Identification test เป็นการทดสอบเอกลักษณ์เพื่อยืนยันชนิดของตัวยาสำคัญที่ต้องทำในทุกรุ่นผลิต</t>
        </is>
      </c>
      <c r="L288" s="186" t="n"/>
      <c r="M288" s="186" t="inlineStr">
        <is>
          <t>Solid Dosage Forms</t>
        </is>
      </c>
      <c r="N288" s="186" t="inlineStr">
        <is>
          <t>Hard &amp; Soft Gelatin Capsules</t>
        </is>
      </c>
      <c r="O288" s="185" t="inlineStr">
        <is>
          <t>Product</t>
        </is>
      </c>
      <c r="P288" s="186" t="inlineStr">
        <is>
          <t>[SOURCE: ข้อสอบจริง PLE CC1 (Product) ปี 2561 ข้อ 53]</t>
        </is>
      </c>
      <c r="Q288" s="185" t="inlineStr">
        <is>
          <t>ข้อสอบจริง</t>
        </is>
      </c>
      <c r="R288" s="185" t="inlineStr">
        <is>
          <t>2561</t>
        </is>
      </c>
      <c r="S288" s="185" t="n"/>
    </row>
    <row r="289">
      <c r="A289" s="185" t="n">
        <v>287</v>
      </c>
      <c r="B289" s="186" t="n"/>
      <c r="C289" s="186" t="inlineStr">
        <is>
          <t>สารช่วยในกลุ่มใดไม่จำเป็นต้องใส่ในสารตัวยาของเหลวหรือกึ่งแข็งที่บรรจุภายในแคปซูลเจลาตินนิ่ม (Soft gelatin capsule fill)</t>
        </is>
      </c>
      <c r="D289" s="186" t="n"/>
      <c r="E289" s="186" t="inlineStr">
        <is>
          <t>Glidant</t>
        </is>
      </c>
      <c r="F289" s="186" t="inlineStr">
        <is>
          <t>Antioxidant</t>
        </is>
      </c>
      <c r="G289" s="186" t="inlineStr">
        <is>
          <t>Suspending agent</t>
        </is>
      </c>
      <c r="H289" s="186" t="inlineStr">
        <is>
          <t>Solubilizing agent</t>
        </is>
      </c>
      <c r="I289" s="186" t="inlineStr">
        <is>
          <t>Cosolvent</t>
        </is>
      </c>
      <c r="J289" s="185" t="inlineStr">
        <is>
          <t>1</t>
        </is>
      </c>
      <c r="K289" s="186" t="inlineStr">
        <is>
          <t>✅ คำตอบที่ถูกต้อง: ข้อ ก. Glidant
🎯 ทำไมข้อนี้ถึงถูก:
🎯 ทำไมข้อนี้ถึงถูก: Glidant (สารเพิ่มการไหล เช่น Colloidal silicon dioxide, Talcum) มีหน้าที่ลดแรงเสียดทานระหว่างอนุภาคผงแห้งเพื่อช่วยให้ผงยาไหลลงเบ้าตอกหรือปลอกแคปซูลแข็งได้ดี แต่เนื้อยาใน Soft gelatin capsules มีสถานะเป็นของเหลว (liquid solution) หรือสารกึ่งแข็ง (suspension/paste) ซึ่งอาศัยระบบการปั๊มของเหลว จึงไม่มีกระบวนการไหลของผงและไม่จำเป็นต้องใช้ glidant
🔍 ข้ออื่นผิดเพราะอะไร:
• ข้อ ข.: Antioxidant มีความจำเป็นอย่างยิ่งในสูตรแคปซูลนิ่มที่มีน้ำมันพืชเป็น vehicle เพื่อป้องกันการหืนและการเกิด oxidation
• ข้อ ค.: Suspending agent เช่น Hydrogenated vegetable oil, Beeswax จำเป็นสำหรับสูตรแขวนตะกอนเพื่อป้องกันการตกตะกอนนอนก้น
• ข้อ ง.: Solubilizing agent เช่น Surfactants จำเป็นในการช่วยละลายตัวยาสำคัญในกระสายยาน้ำมันหรือของเหลวชอบน้ำ
• ข้อ จ.: Cosolvent เช่น PEG, Glycerin, Alcohol ใช้ช่วยเพิ่มการละลายของตัวยาสำคัญในของเหลวบรรจุภายใน</t>
        </is>
      </c>
      <c r="L289" s="186" t="n"/>
      <c r="M289" s="186" t="inlineStr">
        <is>
          <t>Solid Dosage Forms</t>
        </is>
      </c>
      <c r="N289" s="186" t="inlineStr">
        <is>
          <t>Hard &amp; Soft Gelatin Capsules</t>
        </is>
      </c>
      <c r="O289" s="185" t="inlineStr">
        <is>
          <t>Product</t>
        </is>
      </c>
      <c r="P289" s="186" t="inlineStr">
        <is>
          <t>[SOURCE: ข้อสอบจริง PLE CC1 (Product) ปี 2561 ข้อ 54]</t>
        </is>
      </c>
      <c r="Q289" s="185" t="inlineStr">
        <is>
          <t>ข้อสอบจริง</t>
        </is>
      </c>
      <c r="R289" s="185" t="inlineStr">
        <is>
          <t>2561</t>
        </is>
      </c>
      <c r="S289" s="185" t="n"/>
    </row>
    <row r="290">
      <c r="A290" s="185" t="n">
        <v>288</v>
      </c>
      <c r="B290" s="186" t="n"/>
      <c r="C290" s="186" t="inlineStr">
        <is>
          <t>หากผู้ป่วยนำยาเม็ดเคลือบน้ำตาล Dextromethorphan กลับมาที่ร้านยาเนื่องจากพบว่าผิวเม็ดยามีจุดสีด่างและสีกระจายตัวไม่สม่ำเสมอ (Mottling) ข้อใดกล่าวถึงสาเหตุและแนวทางแก้ไขปัญหาดังกล่าวได้ถูกต้อง</t>
        </is>
      </c>
      <c r="D290" s="186" t="n"/>
      <c r="E290" s="186" t="inlineStr">
        <is>
          <t>ปัญหานี้เรียกว่า Chipping เกิดจากความหนืดของน้ำเชื่อมเคลือบต่ำเกินไป</t>
        </is>
      </c>
      <c r="F290" s="186" t="inlineStr">
        <is>
          <t>การเลือกใช้สีที่ไม่ละลายน้ำ (Insoluble color lakes) ในขั้นตอนเคลือบสีสามารถลดปัญหาสีย้ายที่ (color migration) ได้ดี</t>
        </is>
      </c>
      <c r="G290" s="186" t="inlineStr">
        <is>
          <t>การใช้สีที่ละลายน้ำได้ดีในปริมาณมากช่วยลดปัญหาสีด่างได้อย่างมีประสิทธิภาพ</t>
        </is>
      </c>
      <c r="H290" s="186" t="inlineStr">
        <is>
          <t>การเคลือบสีต้องผสมร่วมกับ Carnauba wax ในขั้นตอน Subcoating</t>
        </is>
      </c>
      <c r="I290" s="186" t="inlineStr">
        <is>
          <t>ปัญหานี้เกิดจากการเคลือบสีผิดพลาดในขั้นตอน Sealing coat</t>
        </is>
      </c>
      <c r="J290" s="185" t="inlineStr">
        <is>
          <t>2</t>
        </is>
      </c>
      <c r="K290" s="186" t="inlineStr">
        <is>
          <t>✅ คำตอบที่ถูกต้อง: ข้อ ข. การเลือกใช้สีที่ไม่ละลายน้ำ (Insoluble color lakes) ในขั้นตอนเคลือบสีสามารถลดปัญหาสีย้ายที่ (color migration) ได้ดี
🎯 ทำไมข้อนี้ถึงถูก:
🎯 ทำไมข้อนี้ถึงถูก: ปัญหาสีด่าง (Mottling) บนผิวเม็ดยาเคลือบน้ำตาลเกิดจากปรากฏการณ์ Color migration ของสีที่ละลายน้ำได้ดี (Water-soluble dyes) ซึ่งแพร่ออกมาพร้อมกับการระเหยของน้ำในระหว่างการเป่าแห้ง การแก้ไขที่มีประสิทธิภาพสูงสุดคือการเปลี่ยนมาใช้สีที่ไม่ละลายน้ำในรูปของ Insoluble aluminum lakes หรือ inorganic pigments ซึ่งอนุภาคสีจะไม่ย้ายที่ไปตามการระเหยของน้ำ
🔍 ข้ออื่นผิดเพราะอะไร:
• ข้อ ก.: การแตกบิ่นของขอบเม็ดยาเรียกว่า Chipping แต่การกระจายของสีไม่สม่ำเสมอเรียกว่า Mottling
• ข้อ ค.: การเพิ่มปริมาณสีที่ละลายน้ำจะยิ่งซ้ำเติมให้เกิด color migration และเห็นรอยด่างบนผิวเม็ดยาชัดเจนยิ่งขึ้น
• ข้อ ง.: Carnauba wax ใช้เฉพาะในขั้นตอนสุดท้ายคือ Polishing (ขัดเงา) ไม่นำมาผสมกับสีในขั้นตอน subcoating
• ข้อ จ.: Sealing coat เป็นขั้นตอนแรกสุดเพื่อป้องกันความชื้นซึมเข้าแกนเม็ดยา ไม่เกี่ยวข้องกับการกระจายของสีในขั้นตอน coloring</t>
        </is>
      </c>
      <c r="L290" s="186" t="n"/>
      <c r="M290" s="186" t="inlineStr">
        <is>
          <t>Solid Dosage Forms</t>
        </is>
      </c>
      <c r="N290" s="186" t="inlineStr">
        <is>
          <t>Tablet Coating</t>
        </is>
      </c>
      <c r="O290" s="185" t="inlineStr">
        <is>
          <t>Product</t>
        </is>
      </c>
      <c r="P290" s="186" t="inlineStr">
        <is>
          <t>[SOURCE: ข้อสอบจริง PLE CC1 (Product) ปี 2561 ข้อ 57]</t>
        </is>
      </c>
      <c r="Q290" s="185" t="inlineStr">
        <is>
          <t>ข้อสอบจริง</t>
        </is>
      </c>
      <c r="R290" s="185" t="inlineStr">
        <is>
          <t>2561</t>
        </is>
      </c>
      <c r="S290" s="185" t="n"/>
    </row>
    <row r="291">
      <c r="A291" s="185" t="n">
        <v>289</v>
      </c>
      <c r="B291" s="186" t="n"/>
      <c r="C291" s="186" t="inlineStr">
        <is>
          <t>ยาเม็ด Clonazepam ขนาดความแรง 0.5 mg ต่อเม็ด ควรเลือกใช้กระบวนการผลิตยาเม็ดในข้อใด เพื่อให้ได้ความสม่ำเสมอของปริมาณตัวยาสำคัญ (Content Uniformity) สูงสุด</t>
        </is>
      </c>
      <c r="D291" s="186" t="n"/>
      <c r="E291" s="186" t="inlineStr">
        <is>
          <t>Fusion method</t>
        </is>
      </c>
      <c r="F291" s="186" t="inlineStr">
        <is>
          <t>Melting method</t>
        </is>
      </c>
      <c r="G291" s="186" t="inlineStr">
        <is>
          <t>Dry granulation</t>
        </is>
      </c>
      <c r="H291" s="186" t="inlineStr">
        <is>
          <t>Wet granulation</t>
        </is>
      </c>
      <c r="I291" s="186" t="inlineStr">
        <is>
          <t>Direct compression</t>
        </is>
      </c>
      <c r="J291" s="185" t="inlineStr">
        <is>
          <t>4</t>
        </is>
      </c>
      <c r="K291" s="186" t="inlineStr">
        <is>
          <t>✅ คำตอบที่ถูกต้อง: ข้อ ง. Wet granulation
🎯 ทำไมข้อนี้ถึงถูก:
🎯 ทำไมข้อนี้ถึงถูก: Clonazepam เป็นยาที่มีขนาดรับประทานต่ำมาก (Low-dose drug เพียง 0.5 mg ต่อเม็ด) ซึ่งมีความเสี่ยงสูงที่จะเกิดปัญหาผงยาแยกชั้น (Powder segregation) และไม่ผ่านเกณฑ์ Content Uniformity การใช้วิธีการทำแกรนูลแบบเปียก (Wet granulation) โดยละลายหรือกระจายตัวยาในน้ำยาเหนียว (Binder solution) ก่อนนำไปผสมกับสารช่วย จะช่วยให้ตัวยากระจายตัวเคลือบบนผิวอนุภาคแกรนูลได้อย่างสม่ำเสมอที่สุดก่อนนำไปตอกเม็ด
🔍 ข้ออื่นผิดเพราะอะไร:
• ข้อ ก.: Fusion method เป็นวิธีการหลอมผสมที่ใช้สำหรับการเตรียมยาเหน็บ (Suppositories) หรือยาขี้ผึ้ง ไม่ใช่กระบวนการผลิตยาเม็ด
• ข้อ ข.: Melting method ใช้สำหรับยาเหน็บหรือการเตรียมสารกระจายตัวเชิงของแข็ง (Solid dispersions) ไม่ใช่วิธีทั่วไปในการตอกเม็ด
• ข้อ ค.: Dry granulation เหมาะสำหรับยาขนาดยาสูงที่ไวต่อความชื้นหรือความร้อน ไม่สามารถรับประกันการกระจายตัวของยาที่มีขนาดยาต่ำมากได้ดีเท่าวิธีเปียก
• ข้อ จ.: Direct compression แม้จะลดขั้นตอนการผลิต แต่สำหรับยาขนาดต่ำมาก (0.5 mg) จะเสี่ยงต่อการแยกชั้นของผงยา ทำให้น้ำหนักยาสำคัญในแต่ละเม็ดไม่สม่ำเสมอ</t>
        </is>
      </c>
      <c r="L291" s="186" t="n"/>
      <c r="M291" s="186" t="inlineStr">
        <is>
          <t>Solid Dosage Forms</t>
        </is>
      </c>
      <c r="N291" s="186" t="inlineStr">
        <is>
          <t>Tablet Manufacturing</t>
        </is>
      </c>
      <c r="O291" s="185" t="inlineStr">
        <is>
          <t>Product</t>
        </is>
      </c>
      <c r="P291" s="186" t="inlineStr">
        <is>
          <t>[SOURCE: ข้อสอบจริง PLE CC1 (Product) ปี 2561 ข้อ 70]</t>
        </is>
      </c>
      <c r="Q291" s="185" t="inlineStr">
        <is>
          <t>ข้อสอบจริง</t>
        </is>
      </c>
      <c r="R291" s="185" t="inlineStr">
        <is>
          <t>2561</t>
        </is>
      </c>
      <c r="S291" s="185" t="n"/>
    </row>
    <row r="292">
      <c r="A292" s="185" t="n">
        <v>290</v>
      </c>
      <c r="B292" s="186" t="n"/>
      <c r="C292" s="186" t="inlineStr">
        <is>
          <t>ตามข้อกำหนดเภสัชตำรับสากล (USP) ผลิตภัณฑ์ยา Phenytoin 100 mg capsule ไม่จำเป็นต้องทำการทดสอบในหัวข้อใด</t>
        </is>
      </c>
      <c r="D292" s="186" t="n"/>
      <c r="E292" s="186" t="inlineStr">
        <is>
          <t>Assay</t>
        </is>
      </c>
      <c r="F292" s="186" t="inlineStr">
        <is>
          <t>Dissolution</t>
        </is>
      </c>
      <c r="G292" s="186" t="inlineStr">
        <is>
          <t>Uniformity of dosage units</t>
        </is>
      </c>
      <c r="H292" s="186" t="inlineStr">
        <is>
          <t>Identification</t>
        </is>
      </c>
      <c r="I292" s="186" t="inlineStr">
        <is>
          <t>Disintegration</t>
        </is>
      </c>
      <c r="J292" s="185" t="inlineStr">
        <is>
          <t>5</t>
        </is>
      </c>
      <c r="K292" s="186" t="inlineStr">
        <is>
          <t>✅ คำตอบที่ถูกต้อง: ข้อ จ. Disintegration
🎯 ทำไมข้อนี้ถึงถูก:
🎯 ทำไมข้อนี้ถึงถูก: ตามหลักเกณฑ์ทั่วไปของเภสัชตำรับ (USP General Chapters) สำหรับผลิตภัณฑ์ยาเม็ดหรือยาแคปซูลที่มีข้อกำหนดให้ทำการทดสอบการละลาย (Dissolution test) ใน Monograph แล้ว จะได้รับการยกเว้นไม่ต้องทำการทดสอบเวลาการแตกตัว (Disintegration test) เนื่องจาก Dissolution เป็นการประเมินที่ครอบคลุมทั้งขั้นตอนการแตกตัวและการละลายของตัวยาอย่างสมบูรณ์แล้ว
🔍 ข้ออื่นผิดเพราะอะไร:
• ข้อ ก.: Assay (การหาปริมาณตัวยาสำคัญ) เป็นหัวข้อบังคับในทุก Monograph ของผลิตภัณฑ์ยาสำเร็จรูป
• ข้อ ข.: Dissolution (การทดสอบการละลายของตัวยา) เป็นข้อกำหนดสำคัญที่สุดของ Phenytoin capsules เพื่อควบคุมการปลดปล่อยยา
• ข้อ ค.: Uniformity of dosage units เป็นหัวข้อบังคับเพื่อประกันความสม่ำเสมอของปริมาณยาในแต่ละหน่วยแคปซูล
• ข้อ ง.: Identification (การพิสูจน์เอกลักษณ์) เป็นหัวข้อบังคับเพื่อยืนยันความถูกต้องของตัวยาสำคัญในผลิตภัณฑ์</t>
        </is>
      </c>
      <c r="L292" s="186" t="n"/>
      <c r="M292" s="186" t="inlineStr">
        <is>
          <t>Solid Dosage Forms</t>
        </is>
      </c>
      <c r="N292" s="186" t="inlineStr">
        <is>
          <t>Capsule Manufacturing</t>
        </is>
      </c>
      <c r="O292" s="185" t="inlineStr">
        <is>
          <t>Product</t>
        </is>
      </c>
      <c r="P292" s="186" t="inlineStr">
        <is>
          <t>[SOURCE: ข้อสอบจริง PLE CC1 (Product) ปี 2561 ข้อ 73]</t>
        </is>
      </c>
      <c r="Q292" s="185" t="inlineStr">
        <is>
          <t>ข้อสอบจริง</t>
        </is>
      </c>
      <c r="R292" s="185" t="inlineStr">
        <is>
          <t>2561</t>
        </is>
      </c>
      <c r="S292" s="185" t="n"/>
    </row>
    <row r="293">
      <c r="A293" s="185" t="n">
        <v>291</v>
      </c>
      <c r="B293" s="186" t="n"/>
      <c r="C293" s="186" t="inlineStr">
        <is>
          <t>ยา Calcium effervescent tablet (เม็ดฟู่) เมื่อเก็บรักษาไว้ระยะหนึ่งแล้วฉีกซองบรรจุออกมา พบว่าผิวเม็ดยามีลักษณะเยิ้ม เหนียว ปัญหาทางกายภาพดังกล่าวเกิดจากการมีสารช่วยชนิดใดมากเกินไปในสูตรตำรับ</t>
        </is>
      </c>
      <c r="D293" s="186" t="n"/>
      <c r="E293" s="186" t="inlineStr">
        <is>
          <t>Citric acid</t>
        </is>
      </c>
      <c r="F293" s="186" t="inlineStr">
        <is>
          <t>Tartaric acid</t>
        </is>
      </c>
      <c r="G293" s="186" t="inlineStr">
        <is>
          <t>Sodium carbonate</t>
        </is>
      </c>
      <c r="H293" s="186" t="inlineStr">
        <is>
          <t>Calcium carbonate</t>
        </is>
      </c>
      <c r="I293" s="186" t="inlineStr">
        <is>
          <t>Sodium bicarbonate</t>
        </is>
      </c>
      <c r="J293" s="185" t="inlineStr">
        <is>
          <t>1</t>
        </is>
      </c>
      <c r="K293" s="186" t="inlineStr">
        <is>
          <t>✅ คำตอบที่ถูกต้อง: ข้อ ก. Citric acid
🎯 ทำไมข้อนี้ถึงถูก:
🎯 ทำไมข้อนี้ถึงถูก: ในสูตรตำรับเม็ดฟู่ มักใช้กรดผสมระหว่าง Citric acid และ Tartaric acid โดยกรด Citric acid มีคุณสมบัติดูดความชื้นจากบรรยากาศได้ง่ายมาก (Hygroscopic/Deliquescent) และทำให้ตำรับเหนียว หากใส่ในสัดส่วนที่สูงเกินไป เม็ดยาจะดูดความชื้นในอากาศจนเกิดการเยิ้มเหนียวและอาจกระตุ้นปฏิกิริยาฟู่ก่อนการใช้งานจริง
🔍 ข้ออื่นผิดเพราะอะไร:
• ข้อ ข.: Tartaric acid ไม่ดูดความชื้น (Non-hygroscopic) ช่วยให้แกรนูลมีความคงตัวและแข็งตัวดี ไม่ได้เป็นสาเหตุของการเยิ้มเหนียว
• ข้อ ค.: Sodium carbonate เป็นด่างที่ใช้ทำปฏิกิริยากับกรดเพื่อปลดปล่อยก๊าซ CO2 มีความคงตัวทางกายภาพที่ดี
• ข้อ ง.: Calcium carbonate เป็นสารตัวยาสำคัญและแหล่งแคลเซียม มีลักษณะเป็นผงของแข็งที่ไม่ดูดความชื้น
• ข้อ จ.: Sodium bicarbonate เป็นแหล่งไบคาร์บอเนตมาตรฐานที่มีความคงตัวดี ไม่ได้ดูดความชื้นจนเหนียวเยิ้มเหมือนกรดซิตริก</t>
        </is>
      </c>
      <c r="L293" s="186" t="n"/>
      <c r="M293" s="186" t="inlineStr">
        <is>
          <t>Solid Dosage Forms</t>
        </is>
      </c>
      <c r="N293" s="186" t="inlineStr">
        <is>
          <t>Tablet Manufacturing</t>
        </is>
      </c>
      <c r="O293" s="185" t="inlineStr">
        <is>
          <t>Product</t>
        </is>
      </c>
      <c r="P293" s="186" t="inlineStr">
        <is>
          <t>[SOURCE: ข้อสอบจริง PLE CC1 (Product) ปี 2561 ข้อ 79]</t>
        </is>
      </c>
      <c r="Q293" s="185" t="inlineStr">
        <is>
          <t>ข้อสอบจริง</t>
        </is>
      </c>
      <c r="R293" s="185" t="inlineStr">
        <is>
          <t>2561</t>
        </is>
      </c>
      <c r="S293" s="185" t="n"/>
    </row>
    <row r="294">
      <c r="A294" s="185" t="n">
        <v>292</v>
      </c>
      <c r="B294" s="186" t="n"/>
      <c r="C294" s="186" t="inlineStr">
        <is>
          <t>ตัวยาสำคัญ A มีค่า Bulk density ต่ำ (ผงยาฟูเบา) ความสามารถในการตอกอัด (Compressibility) ไม่ดี และไวต่อการสลายตัวด้วยปฏิกิริยา Hydrolysis ควรเลือกใช้กระบวนการเตรียมยาเม็ดในข้อใดที่เหมาะสมที่สุด</t>
        </is>
      </c>
      <c r="D294" s="186" t="n"/>
      <c r="E294" s="186" t="inlineStr">
        <is>
          <t>Direct compression หรือ Dry granulation</t>
        </is>
      </c>
      <c r="F294" s="186" t="inlineStr">
        <is>
          <t>Wet (organic solvent) granulation หรือ Dry granulation</t>
        </is>
      </c>
      <c r="G294" s="186" t="inlineStr">
        <is>
          <t>Wet (aqueous solution) granulation หรือ Dry granulation</t>
        </is>
      </c>
      <c r="H294" s="186" t="inlineStr">
        <is>
          <t>Wet (aqueous solution) granulation หรือ Direct compression</t>
        </is>
      </c>
      <c r="I294" s="186" t="inlineStr">
        <is>
          <t>Wet (aqueous solution) หรือ Wet (organic solution) granulation</t>
        </is>
      </c>
      <c r="J294" s="185" t="inlineStr">
        <is>
          <t>2</t>
        </is>
      </c>
      <c r="K294" s="186" t="inlineStr">
        <is>
          <t>✅ คำตอบที่ถูกต้อง: ข้อ ข. Wet (organic solvent) granulation หรือ Dry granulation
🎯 ทำไมข้อนี้ถึงถูก:
🎯 ทำไมข้อนี้ถึงถูก: ตัวยาที่มี Bulk density ต่ำและการตอกอัดไม่ดี ไม่สามารถใช้วิธี Direct compression ได้ จำเป็นต้องทำ Granulation เพื่อเพิ่มความหนาแน่นและการไหลตัว และเนื่องจากตัวยาไวต่อน้ำ (สลายตัวด้วยปฏิกิริยา Hydrolysis) จึงต้องหลีกเลี่ยงการใช้น้ำ โดยเลือกใช้วิธี Non-aqueous / Organic wet granulation (ใช้ตัวทำละลายอินทรีย์เช่น Isopropanol หรือ Ethanol) หรือใช้วิธี Dry granulation (Roller compaction / Slugging) ซึ่งไม่ใช้ของเหลวเลย
🔍 ข้ออื่นผิดเพราะอะไร:
• ข้อ ก.: Direct compression ไม่สามารถใช้ได้เนื่องจากผงยามีความหนาแน่นต่ำและการเกาะตัวไม่ดี จะเกิดปัญหาน้ำหนักเม็ดยาไม่สม่ำเสมอและเม็ดเปราะแตก
• ข้อ ค.: Wet (aqueous solution) ใช้น้ำเป็นของเหลวแกรนูล ซึ่งจะเร่งการสลายตัวของตัวยา A ผ่านปฏิกิริยา Hydrolysis
• ข้อ ง.: มีทั้งวิธี Direct compression ซึ่งตอกไม่ได้ และวิธี Wet aqueous ซึ่งทำลายตัวยาด้วยน้ำ
• ข้อ จ.: การใช้วิธี Wet aqueous granulation ในตัวเลือกนี้จะทำให้ตัวยาเกิดการสลายตัวจากน้ำ</t>
        </is>
      </c>
      <c r="L294" s="186" t="n"/>
      <c r="M294" s="186" t="inlineStr">
        <is>
          <t>Solid Dosage Forms</t>
        </is>
      </c>
      <c r="N294" s="186" t="inlineStr">
        <is>
          <t>Tablet Manufacturing</t>
        </is>
      </c>
      <c r="O294" s="185" t="inlineStr">
        <is>
          <t>Product</t>
        </is>
      </c>
      <c r="P294" s="186" t="inlineStr">
        <is>
          <t>[SOURCE: ข้อสอบจริง PLE CC1 (Product) ปี 2561 ข้อ 80]</t>
        </is>
      </c>
      <c r="Q294" s="185" t="inlineStr">
        <is>
          <t>ข้อสอบจริง</t>
        </is>
      </c>
      <c r="R294" s="185" t="inlineStr">
        <is>
          <t>2561</t>
        </is>
      </c>
      <c r="S294" s="185" t="n"/>
    </row>
    <row r="295">
      <c r="A295" s="185" t="n">
        <v>293</v>
      </c>
      <c r="B295" s="186" t="n"/>
      <c r="C295" s="186" t="inlineStr">
        <is>
          <t>ในกระบวนการเคลือบฟิล์มเม็ดยา Simvastatin พบปัญหาฟิล์มเคลือบเข้าไปสะสมและเชื่อมติดจนทำให้รอยแบ่งเม็ดยา (Score line) และตัวอักษรหรือตราสัญลักษณ์บนเม็ดยาเลือนรางไม่ชัดเจน ปัญหาข้อบกพร่องของการเคลือบฟิล์มนี้เรียกว่าอะไร</t>
        </is>
      </c>
      <c r="D295" s="186" t="n"/>
      <c r="E295" s="186" t="inlineStr">
        <is>
          <t>Picking</t>
        </is>
      </c>
      <c r="F295" s="186" t="inlineStr">
        <is>
          <t>Bridging</t>
        </is>
      </c>
      <c r="G295" s="186" t="inlineStr">
        <is>
          <t>Blistering</t>
        </is>
      </c>
      <c r="H295" s="186" t="inlineStr">
        <is>
          <t>Cracking</t>
        </is>
      </c>
      <c r="I295" s="186" t="inlineStr">
        <is>
          <t>Orange peeling</t>
        </is>
      </c>
      <c r="J295" s="185" t="inlineStr">
        <is>
          <t>2</t>
        </is>
      </c>
      <c r="K295" s="186" t="inlineStr">
        <is>
          <t>✅ คำตอบที่ถูกต้อง: ข้อ ข. Bridging
🎯 ทำไมข้อนี้ถึงถูก:
🎯 ทำไมข้อนี้ถึงถูก: Bridging (หรือ Bridging of intaglio / score line) เป็นข้อบกพร่องของการเคลือบฟิล์มที่แผ่นฟิล์มไม่แนบสนิทลงไปตามร่องของรอยแบ่งหรือตัวอักษร แต่กลับเชื่อมข้ามขอบร่อง ทำให้รอยแบ่งเม็ดยาและตัวอักษรตื้นเขินหรือเลือนหายไป มักเกิดจากน้ำยาเคลือบมีความตึงผิวสูง ขาดความยืดหยุ่น หรือการยึดเกาะกับผิวเม็ดยาไม่ดีพอ
🔍 ข้ออื่นผิดเพราะอะไร:
• ข้อ ก.: Picking เกิดจากเม็ดยาติดกันหรือติดกับผนังหม้อเคลือบแล้วดึงเนื้อฟิล์มหลุดล่อนออกเป็นจุดเล็กๆ
• ข้อ ค.: Blistering เป็นการเกิดตุ่มพองหรือฟองอากาศใต้แผ่นฟิล์มเคลือบเนื่องจากอบแห้งด้วยความร้อนสูงเร็วเกินไป
• ข้อ ง.: Cracking คือการแตกร้าวของแผ่นฟิล์มเคลือบอันเนื่องมาจากความเค้นภายในฟิล์มสูงกว่าความแข็งแรงดึง (Tensile strength)
• ข้อ จ.: Orange peeling คือผิวฟิล์มมีลักษณะขรุขระคล้ายผิวเปลือกส้ม เกิดจากละอองน้ำยาเคลือบแห้งเร็วเกินไปก่อนแผ่เรียบบนผิวเม็ด</t>
        </is>
      </c>
      <c r="L295" s="186" t="n"/>
      <c r="M295" s="186" t="inlineStr">
        <is>
          <t>Solid Dosage Forms</t>
        </is>
      </c>
      <c r="N295" s="186" t="inlineStr">
        <is>
          <t>Tablet Defects</t>
        </is>
      </c>
      <c r="O295" s="185" t="inlineStr">
        <is>
          <t>Product</t>
        </is>
      </c>
      <c r="P295" s="186" t="inlineStr">
        <is>
          <t>[SOURCE: ข้อสอบจริง PLE CC1 (Product) ปี 2561 ข้อ 84]</t>
        </is>
      </c>
      <c r="Q295" s="185" t="inlineStr">
        <is>
          <t>ข้อสอบจริง</t>
        </is>
      </c>
      <c r="R295" s="185" t="inlineStr">
        <is>
          <t>2561</t>
        </is>
      </c>
      <c r="S295" s="185" t="n"/>
    </row>
    <row r="296">
      <c r="A296" s="185" t="n">
        <v>294</v>
      </c>
      <c r="B296" s="186" t="n"/>
      <c r="C296" s="186" t="inlineStr">
        <is>
          <t>สูตรตำรับยาเม็ด Folic acid ขนาด 0.5 mg ต่อเม็ด ประกอบด้วยสารช่วย Colloidal silicon dioxide, Maize starch, Magnesium stearate และ Spray-dried lactose ควรเลือกใช้กระบวนการผลิตยาเม็ดในข้อใดที่เหมาะสมที่สุด</t>
        </is>
      </c>
      <c r="D296" s="186" t="n"/>
      <c r="E296" s="186" t="inlineStr">
        <is>
          <t>Slugging</t>
        </is>
      </c>
      <c r="F296" s="186" t="inlineStr">
        <is>
          <t>Wet granulation</t>
        </is>
      </c>
      <c r="G296" s="186" t="inlineStr">
        <is>
          <t>Dry granulation</t>
        </is>
      </c>
      <c r="H296" s="186" t="inlineStr">
        <is>
          <t>Direct compression</t>
        </is>
      </c>
      <c r="I296" s="186" t="inlineStr">
        <is>
          <t>Non-aqueous wet granulation</t>
        </is>
      </c>
      <c r="J296" s="185" t="inlineStr">
        <is>
          <t>4</t>
        </is>
      </c>
      <c r="K296" s="186" t="inlineStr">
        <is>
          <t>✅ คำตอบที่ถูกต้อง: ข้อ ง. Direct compression
🎯 ทำไมข้อนี้ถึงถูก:
🎯 ทำไมข้อนี้ถึงถูก: ในสูตรตำรับนี้มี Spray-dried lactose ซึ่งเป็นสารเติมเต็มและสารยึดเกาะที่ออกแบบมาเฉพาะสำหรับการตอกตรง (Direct compression filler-binder) ที่มีคุณสมบัติการไหลและการตอกอัดตัวที่ยอดเยี่ยม ร่วมกับ Maize starch (Disintegrant), Colloidal silica (Glidant) และ Magnesium stearate (Lubricant) ทำให้สามารถผสมผงยาแห้งแล้วนำไปตอกอัดเป็นเม็ดยาได้โดยตรง (Direct compression) โดยไม่ต้องผ่านขั้นตอนการทำแกรนูล
🔍 ข้ออื่นผิดเพราะอะไร:
• ข้อ ก.: Slugging เป็นการบดอัดแห้งที่เพิ่มขั้นตอนโดยไม่จำเป็น และอาจทำลายคุณสมบัติทรงกลมของ Spray-dried lactose
• ข้อ ข.: Wet granulation ใช้น้ำและความร้อน ซึ่งอาจเร่งการสลายตัวของ Folic acid และทำให้สูญเสียสมบัติตอกตรงของสารช่วย
• ข้อ ค.: Dry granulation เพิ่มขั้นตอนและความซับซ้อนโดยไม่จำเป็นเนื่องจากสารช่วยมีความพร้อมสำหรับการตอกตรงอยู่แล้ว
• ข้อ จ.: Non-aqueous wet granulation มีค่าใช้จ่ายสูงและเสี่ยงต่อไอระเหยอินทรีย์ โดยไม่มีความจำเป็นในตำรับนี้</t>
        </is>
      </c>
      <c r="L296" s="186" t="n"/>
      <c r="M296" s="186" t="inlineStr">
        <is>
          <t>Solid Dosage Forms</t>
        </is>
      </c>
      <c r="N296" s="186" t="inlineStr">
        <is>
          <t>Tablet Manufacturing</t>
        </is>
      </c>
      <c r="O296" s="185" t="inlineStr">
        <is>
          <t>Product</t>
        </is>
      </c>
      <c r="P296" s="186" t="inlineStr">
        <is>
          <t>[SOURCE: ข้อสอบจริง PLE CC1 (Product) ปี 2561 ข้อ 86]</t>
        </is>
      </c>
      <c r="Q296" s="185" t="inlineStr">
        <is>
          <t>ข้อสอบจริง</t>
        </is>
      </c>
      <c r="R296" s="185" t="inlineStr">
        <is>
          <t>2561</t>
        </is>
      </c>
      <c r="S296" s="185" t="n"/>
    </row>
    <row r="297">
      <c r="A297" s="185" t="n">
        <v>295</v>
      </c>
      <c r="B297" s="186" t="n"/>
      <c r="C297" s="186" t="inlineStr">
        <is>
          <t>ยาเม็ด Paracetamol ขนาดความแรง 500 mg มีปริมาณตัวยาสำคัญในหนึ่งเม็ดสูง โดยทั่วไปในการผลิตระดับอุตสาหกรรม ตัวยาสำคัญคิดเป็นสัดส่วนประมาณร้อยละเท่าใดของน้ำหนักเม็ดยาทั้งหมด</t>
        </is>
      </c>
      <c r="D297" s="186" t="n"/>
      <c r="E297" s="186" t="inlineStr">
        <is>
          <t>10% ถึง 30%</t>
        </is>
      </c>
      <c r="F297" s="186" t="inlineStr">
        <is>
          <t>40% ถึง 60%</t>
        </is>
      </c>
      <c r="G297" s="186" t="inlineStr">
        <is>
          <t>70% ถึง 90%</t>
        </is>
      </c>
      <c r="H297" s="186" t="inlineStr">
        <is>
          <t>95% ถึง 99%</t>
        </is>
      </c>
      <c r="I297" s="186" t="inlineStr">
        <is>
          <t>100%</t>
        </is>
      </c>
      <c r="J297" s="185" t="inlineStr">
        <is>
          <t>3</t>
        </is>
      </c>
      <c r="K297" s="186" t="inlineStr">
        <is>
          <t>✅ คำตอบที่ถูกต้อง: ข้อ ค. 70% ถึง 90%
🎯 ทำไมข้อนี้ถึงถูก:
🎯 ทำไมข้อนี้ถึงถูก: ยา Paracetamol ขนาด 500 mg ในยาเม็ดมาตรฐานทั่วไปมักมีน้ำหนักเม็ดรวมประมาณ 550 ถึง 650 mg โดยมีตัวยาสำคัญคิดเป็นประมาณ 75% ถึง 90% ของน้ำหนักเม็ดยาทั้งหมด จัดเป็นตัวยาสำคัญขนาดยาสูง (High-dose drug) ที่ต้องการสารช่วยในปริมาณน้อยเพียงพอสำหรับทำหน้าที่ยึดเกาะ แตกตัว และหล่อลื่น
🔍 ข้ออื่นผิดเพราะอะไร:
• ข้อ ก.: 10% ถึง 30% เป็นสัดส่วนของยาขนาดต่ำหรือปานกลางที่มีการเติมสารเติมเต็ม (Diluent) ในสัดส่วนสูง
• ข้อ ข.: 40% ถึง 60% เป็นสัดส่วนของยาเม็ดทั่วไปที่มีขนาดยาปานกลาง (Medium dose)
• ข้อ ง.: 95% ถึง 99% เป็นสัดส่วนที่สูงเกินไปในทางปฏิบัติ เนื่องจากเม็ดยาต้องมีสารช่วยแตกตัว สารยึดเกาะ และสารหล่อลื่นอย่างน้อย 10% ถึง 15% เพื่อให้สามารถตอกเม็ดได้สำเร็จ
• ข้อ จ.: 100% เป็นไปไม่ได้ในทางอุตสาหกรรมเนื่องจากผงยา Paracetamol บริสุทธิ์มีคุณสมบัติการไหลและการตอกอัดไม่ดี หากไม่มีสารช่วยจะไม่สามารถตอกเป็นเม็ดได้</t>
        </is>
      </c>
      <c r="L297" s="186" t="n"/>
      <c r="M297" s="186" t="inlineStr">
        <is>
          <t>Solid Dosage Forms</t>
        </is>
      </c>
      <c r="N297" s="186" t="inlineStr">
        <is>
          <t>Tablet Manufacturing</t>
        </is>
      </c>
      <c r="O297" s="185" t="inlineStr">
        <is>
          <t>Product</t>
        </is>
      </c>
      <c r="P297" s="186" t="inlineStr">
        <is>
          <t>[SOURCE: ข้อสอบจริง PLE CC1 (Product) ปี 2561 ข้อ 93]</t>
        </is>
      </c>
      <c r="Q297" s="185" t="inlineStr">
        <is>
          <t>ข้อสอบจริง</t>
        </is>
      </c>
      <c r="R297" s="185" t="inlineStr">
        <is>
          <t>2561</t>
        </is>
      </c>
      <c r="S297" s="185" t="n"/>
    </row>
    <row r="298">
      <c r="A298" s="185" t="n">
        <v>296</v>
      </c>
      <c r="B298" s="186" t="n"/>
      <c r="C298" s="186" t="inlineStr">
        <is>
          <t>กระบวนการเคลือบน้ำตาล (Sugar coating) สำหรับยาเม็ด Vitamin B complex มีลำดับขั้นตอนการเคลือบที่ถูกต้องตามข้อใด</t>
        </is>
      </c>
      <c r="D298" s="186" t="n"/>
      <c r="E298" s="186" t="inlineStr">
        <is>
          <t>Sealing &gt; Subcoating &gt; Smoothing &gt; Color coating &gt; Polishing</t>
        </is>
      </c>
      <c r="F298" s="186" t="inlineStr">
        <is>
          <t>Smoothing &gt; Subcoating &gt; Sealing &gt; Color coating &gt; Polishing</t>
        </is>
      </c>
      <c r="G298" s="186" t="inlineStr">
        <is>
          <t>Subcoating &gt; Sealing &gt; Smoothing &gt; Color coating &gt; Polishing</t>
        </is>
      </c>
      <c r="H298" s="186" t="inlineStr">
        <is>
          <t>Subcoating &gt; Smoothing &gt; Color coating &gt; Polishing &gt; Printing</t>
        </is>
      </c>
      <c r="I298" s="186" t="inlineStr">
        <is>
          <t>Sealing &gt; Subcoating &gt; Color coating &gt; Polishing &gt; Smoothing</t>
        </is>
      </c>
      <c r="J298" s="185" t="inlineStr">
        <is>
          <t>1</t>
        </is>
      </c>
      <c r="K298" s="186" t="inlineStr">
        <is>
          <t>✅ คำตอบที่ถูกต้อง: ข้อ ก. Sealing &gt; Subcoating &gt; Smoothing &gt; Color coating &gt; Polishing
🎯 ทำไมข้อนี้ถึงถูก:
🎯 ทำไมข้อนี้ถึงถูก: ลำดับขั้นตอนการเคลือบน้ำตาลเม็ดยาแบบดั้งเดิมตามมาตรฐานเภสัชกรรมประกอบด้วย 5 ขั้นตอนหลัก: 1. Sealing (เคลือบฟิล์มกันความชื้นด้วย Shellac หรือ Zein เพื่อป้องกันตัวยาไวต่อความชื้นเช่นวิตามินบี) -&gt; 2. Subcoating (เคลือบพอกสร้างรูปทรงมนและเพิ่มความหนา) -&gt; 3. Smoothing (เคลือบปรับผิวให้เรียบเนียนสม่ำเสมอด้วยน้ำเชื่อม) -&gt; 4. Color coating (เคลือบแต่งสี) -&gt; 5. Polishing (ขัดเงาผิวเม็ดด้วย Carnauba wax)
🔍 ข้ออื่นผิดเพราะอะไร:
• ข้อ ข.: นำขั้นตอน Smoothing และ Subcoating มาก่อน Sealing ซึ่งผิดหลักการ เพราะหากไม่ Seal ป้องกันความชื้น เม็ดแกนยาจะดูดซับน้ำและแตกสลาย
• ข้อ ค.: เริ่มต้นด้วย Subcoating โดยไม่มี Sealing เม็ดแกนยาจะสัมผัสกับน้ำเชื่อมโดยตรง ทำให้วิตามินบีเสื่อมสภาพ
• ข้อ ง.: ลำดับขั้นตอนตกหล่นขั้นตอนสำคัญที่สุดคือ Sealing และสลับกระบวนการ
• ข้อ จ.: นำ Polishing มาก่อน Smoothing ซึ่งเป็นไปไม่ได้ เนื่องจากการขัดเงาต้องเป็นขั้นตอนสุดท้ายหลังการเคลือบสีสมบูรณ์</t>
        </is>
      </c>
      <c r="L298" s="186" t="n"/>
      <c r="M298" s="186" t="inlineStr">
        <is>
          <t>Solid Dosage Forms</t>
        </is>
      </c>
      <c r="N298" s="186" t="inlineStr">
        <is>
          <t>Tablet Manufacturing</t>
        </is>
      </c>
      <c r="O298" s="185" t="inlineStr">
        <is>
          <t>Product</t>
        </is>
      </c>
      <c r="P298" s="186" t="inlineStr">
        <is>
          <t>[SOURCE: ข้อสอบจริง PLE CC1 (Product) ปี 2561 ข้อ 100]</t>
        </is>
      </c>
      <c r="Q298" s="185" t="inlineStr">
        <is>
          <t>ข้อสอบจริง</t>
        </is>
      </c>
      <c r="R298" s="185" t="inlineStr">
        <is>
          <t>2561</t>
        </is>
      </c>
      <c r="S298" s="185" t="n"/>
    </row>
    <row r="299">
      <c r="A299" s="185" t="n">
        <v>297</v>
      </c>
      <c r="B299" s="186" t="n"/>
      <c r="C299" s="186" t="inlineStr">
        <is>
          <t>หากต้องการพัฒนาตำรับยาเม็ด Acetylsalicylic acid (ASA) ชนิดเคลือบลำไส้ (Enteric-coated tablet) เพื่อป้องกันการระคายเคืองกระเพาะอาหารและให้ยาไปแตกตัวปลดปล่อยที่ลำไส้เล็ก ควรเลือกใช้สารเคลือบฟิล์มชนิดใด</t>
        </is>
      </c>
      <c r="D299" s="186" t="n"/>
      <c r="E299" s="186" t="inlineStr">
        <is>
          <t>Pectin</t>
        </is>
      </c>
      <c r="F299" s="186" t="inlineStr">
        <is>
          <t>Ethylcellulose</t>
        </is>
      </c>
      <c r="G299" s="186" t="inlineStr">
        <is>
          <t>Methylcellulose</t>
        </is>
      </c>
      <c r="H299" s="186" t="inlineStr">
        <is>
          <t>Hydroxypropyl cellulose</t>
        </is>
      </c>
      <c r="I299" s="186" t="inlineStr">
        <is>
          <t>Cellulose acetate phthalate</t>
        </is>
      </c>
      <c r="J299" s="185" t="inlineStr">
        <is>
          <t>5</t>
        </is>
      </c>
      <c r="K299" s="186" t="inlineStr">
        <is>
          <t>✅ คำตอบที่ถูกต้อง: ข้อ จ. Cellulose acetate phthalate
🎯 ทำไมข้อนี้ถึงถูก:
🎯 ทำไมข้อนี้ถึงถูก: Cellulose acetate phthalate (CAP) เป็นพอลิเมอร์เคลือบลำไส้ (Enteric coating polymer) ที่มีหมู่ Phthalyl carboxyl อิสระ ไม่ละลายในสภาวะกรดของกระเพาะอาหาร (pH ต่ำกว่า 5) แต่จะแตกตัวเป็นไอออนและละลายได้ดีในสภาวะด่างอ่อนของลำไส้เล็ก (pH มากกว่า 6.0) จึงสามารถป้องกันยาจากการสลายตัวและลดการระคายเคืองกระเพาะอาหารได้อย่างมีประสิทธิภาพ
🔍 ข้ออื่นผิดเพราะอะไร:
• ข้อ ก.: Pectin เป็นพอลิแซ็กคาไรด์ธรรมชาติที่พองตัวและละลายในน้ำ ไม่ได้มีคุณสมบัติทนกรดกระเพาะอาหารเฉพาะแบบ Enteric polymer
• ข้อ ข.: Ethylcellulose เป็นพอลิเมอร์ที่ไม่ละลายน้ำในทุกช่วง pH นิยมใช้ควบคุมอัตราการปลดปล่อยยาแบบ Extended release
• ข้อ ค.: Methylcellulose เป็นพอลิเมอร์ชอบน้ำ ละลายน้ำได้ดีในทุกช่วงค่า pH ยาจะแตกตัวทันทีในกระเพาะอาหาร
• ข้อ ง.: Hydroxypropyl cellulose (HPC) เป็นพอลิเมอร์ที่ละลายน้ำได้ จึงเหมาะสำหรับการเคลือบฟิล์มชนิดแตกตัวทันที (Immediate release)</t>
        </is>
      </c>
      <c r="L299" s="186" t="n"/>
      <c r="M299" s="186" t="inlineStr">
        <is>
          <t>Solid Dosage Forms</t>
        </is>
      </c>
      <c r="N299" s="186" t="inlineStr">
        <is>
          <t>Tablet Manufacturing</t>
        </is>
      </c>
      <c r="O299" s="185" t="inlineStr">
        <is>
          <t>Product</t>
        </is>
      </c>
      <c r="P299" s="186" t="inlineStr">
        <is>
          <t>[SOURCE: ข้อสอบจริง PLE CC1 (Product) ปี 2561 ข้อ 101]</t>
        </is>
      </c>
      <c r="Q299" s="185" t="inlineStr">
        <is>
          <t>ข้อสอบจริง</t>
        </is>
      </c>
      <c r="R299" s="185" t="inlineStr">
        <is>
          <t>2561</t>
        </is>
      </c>
      <c r="S299" s="185" t="n"/>
    </row>
    <row r="300">
      <c r="A300" s="185" t="n">
        <v>298</v>
      </c>
      <c r="B300" s="186" t="n"/>
      <c r="C300" s="186" t="inlineStr">
        <is>
          <t>หากในกระบวนการเคลือบฟิล์มเม็ดยา พบปัญหาฟิล์มแห้งแล้วเกิดการหลุดล่อนออกจากผิวหน้าของเม็ดยา (Peeling) ควรปรับปรุงสูตรน้ำยาเคลือบโดยเติมสารกลุ่มใดเพิ่มลงไป</t>
        </is>
      </c>
      <c r="D300" s="186" t="n"/>
      <c r="E300" s="186" t="inlineStr">
        <is>
          <t>Talc</t>
        </is>
      </c>
      <c r="F300" s="186" t="inlineStr">
        <is>
          <t>EDTA</t>
        </is>
      </c>
      <c r="G300" s="186" t="inlineStr">
        <is>
          <t>Shellac</t>
        </is>
      </c>
      <c r="H300" s="186" t="inlineStr">
        <is>
          <t>Sodium chloride</t>
        </is>
      </c>
      <c r="I300" s="186" t="inlineStr">
        <is>
          <t>Polyethylene glycol (PEG)</t>
        </is>
      </c>
      <c r="J300" s="185" t="inlineStr">
        <is>
          <t>5</t>
        </is>
      </c>
      <c r="K300" s="186" t="inlineStr">
        <is>
          <t>✅ คำตอบที่ถูกต้อง: ข้อ จ. Polyethylene glycol (PEG)
🎯 ทำไมข้อนี้ถึงถูก:
🎯 ทำไมข้อนี้ถึงถูก: ปัญหาฟิล์มหลุดล่อน (Peeling) มักเกิดจากการที่แผ่นฟิล์มเคลือบมีความเปราะสูง (Brittleness) ขาดความยืดหยุ่น และมีแรงดึงภายในฟิล์ม (Internal stress) สูงกว่าแรงยึดติดกับผิวเม็ดยา การเติมสารเพิ่มความยืดหยุ่น (Plasticizer) เช่น Polyethylene glycol (PEG) จะช่วยแทรกระหว่างสายพอลิเมอร์ ลดอุณหภูมิเปลี่ยนสถานะคล้ายแก้ว (Tg) เพิ่มความยืดหยุ่นและการยึดเกาะผิวเม็ด ทำให้ฟิล์มแนบสนิทไม่หลุดล่อน
🔍 ข้ออื่นผิดเพราะอะไร:
• ข้อ ก.: Talc ทำหน้าที่เป็นสารป้องกันการเกาะติด (Anti-tacking agent) หากใส่มากเกินไปอาจทำให้ฟิล์มเปราะและขุ่น
• ข้อ ข.: EDTA เป็นสารคีเลตดักจับโลหะ (Chelating agent) ไม่มีคุณสมบัติเพิ่มความยืดหยุ่นให้กับแผ่นฟิล์ม
• ข้อ ค.: Shellac เป็นพอลิเมอร์ธรรมชาติที่มีคุณสมบัติแข็งและเปราะ หากเติมเพิ่มจะยิ่งทำให้ฟิล์มเปราะและหลุดล่อนง่ายขึ้น
• ข้อ ง.: Sodium chloride เป็นเกลืออนินทรีย์ที่เพิ่มการดูดซับน้ำ ไม่ใช่สารช่วยเพิ่มความยืดหยุ่น</t>
        </is>
      </c>
      <c r="L300" s="186" t="n"/>
      <c r="M300" s="186" t="inlineStr">
        <is>
          <t>Solid Dosage Forms</t>
        </is>
      </c>
      <c r="N300" s="186" t="inlineStr">
        <is>
          <t>Tablet Defects</t>
        </is>
      </c>
      <c r="O300" s="185" t="inlineStr">
        <is>
          <t>Product</t>
        </is>
      </c>
      <c r="P300" s="186" t="inlineStr">
        <is>
          <t>[SOURCE: ข้อสอบจริง PLE CC1 (Product) ปี 2561 ข้อ 106]</t>
        </is>
      </c>
      <c r="Q300" s="185" t="inlineStr">
        <is>
          <t>ข้อสอบจริง</t>
        </is>
      </c>
      <c r="R300" s="185" t="inlineStr">
        <is>
          <t>2561</t>
        </is>
      </c>
      <c r="S300" s="185" t="n"/>
    </row>
    <row r="301">
      <c r="A301" s="185" t="n">
        <v>299</v>
      </c>
      <c r="B301" s="186" t="n"/>
      <c r="C301" s="186" t="inlineStr">
        <is>
          <t>สารช่วยทางเภสัชกรรมในข้อใดช่วยให้ยาเม็ด Antihistamine tablet แตกตัวได้อย่างรวดเร็ว (Superdisintegrant)</t>
        </is>
      </c>
      <c r="D301" s="186" t="n"/>
      <c r="E301" s="186" t="inlineStr">
        <is>
          <t>PVP K90</t>
        </is>
      </c>
      <c r="F301" s="186" t="inlineStr">
        <is>
          <t>Fumed silica</t>
        </is>
      </c>
      <c r="G301" s="186" t="inlineStr">
        <is>
          <t>Crospovidone</t>
        </is>
      </c>
      <c r="H301" s="186" t="inlineStr">
        <is>
          <t>Magnesium stearate</t>
        </is>
      </c>
      <c r="I301" s="186" t="inlineStr">
        <is>
          <t>Lactose monohydrate</t>
        </is>
      </c>
      <c r="J301" s="185" t="inlineStr">
        <is>
          <t>3</t>
        </is>
      </c>
      <c r="K301" s="186" t="inlineStr">
        <is>
          <t>✅ คำตอบที่ถูกต้อง: ข้อ ค. Crospovidone
🎯 ทำไมข้อนี้ถึงถูก:
🎯 ทำไมข้อนี้ถึงถูก: Crospovidone (Cross-linked Polyvinylpyrrolidone / Polyplasdone) เป็นสารช่วยแตกตัวยิ่งยวด (Superdisintegrant) ชนิดพอลิเมอร์ร่างแหไม่ละลายน้ำ มีกลไกการดูดซับน้ำเข้าสู่โครงสร้างเม็ดยาอย่างรวดเร็วผ่านแรงคาปิลลารี (Capillary action / Wicking) และคืนรูปพองตัวโดยไม่เกิดเจลหนืด จึงทำให้เม็ดยาแตกตัวกระจายตัวอย่างรวดเร็วภายในเวลาไม่กี่นาที
🔍 ข้ออื่นผิดเพราะอะไร:
• ข้อ ก.: PVP K90 (Povidone K90) เป็นพอลิเมอร์น้ำหนักโมเลกุลสูงที่ทำหน้าที่เป็นสารยึดเกาะที่แข็งแรงมาก (Strong binder) การใส่จะทำให้เม็ดยาแข็งและแตกตัวช้าลง
• ข้อ ข.: Fumed silica (Aerosil) ทำหน้าที่เป็นสารช่วยการไหล (Glidant) ไม่ใช่สารช่วยแตกตัว
• ข้อ ง.: Magnesium stearate เป็นสารหล่อลื่นชนิดไม่ชอบน้ำ ซึ่งหากใส่มากเกินไปจะชะลอการแตกตัวของเม็ดยา
• ข้อ จ.: Lactose monohydrate ทำหน้าที่เป็นสารเติมเต็ม (Diluent) แม้ละลายน้ำได้แต่ไม่มีแรงผลักดันช่วยแตกตัวอย่างรวดเร็ว</t>
        </is>
      </c>
      <c r="L301" s="186" t="n"/>
      <c r="M301" s="186" t="inlineStr">
        <is>
          <t>Solid Dosage Forms</t>
        </is>
      </c>
      <c r="N301" s="186" t="inlineStr">
        <is>
          <t>Tablet Manufacturing</t>
        </is>
      </c>
      <c r="O301" s="185" t="inlineStr">
        <is>
          <t>Product</t>
        </is>
      </c>
      <c r="P301" s="186" t="inlineStr">
        <is>
          <t>[SOURCE: ข้อสอบจริง PLE CC1 (Product) ปี 2561 ข้อ 110]</t>
        </is>
      </c>
      <c r="Q301" s="185" t="inlineStr">
        <is>
          <t>ข้อสอบจริง</t>
        </is>
      </c>
      <c r="R301" s="185" t="inlineStr">
        <is>
          <t>2561</t>
        </is>
      </c>
      <c r="S301" s="185" t="n"/>
    </row>
    <row r="302">
      <c r="A302" s="185" t="n">
        <v>300</v>
      </c>
      <c r="B302" s="186" t="n"/>
      <c r="C302" s="186" t="inlineStr">
        <is>
          <t>การเตรียมยาเม็ด Etoricoxib โดยกระบวนการแกรนูลแบบเปียก (Wet granulation) มีวัตถุประสงค์หลักเพื่อประโยชน์ในข้อใด</t>
        </is>
      </c>
      <c r="D302" s="186" t="n"/>
      <c r="E302" s="186" t="inlineStr">
        <is>
          <t>เพิ่มความสามารถในการไหลและความสามารถในการตอกอัดของแกรนูล (Improve flowability and compressibility)</t>
        </is>
      </c>
      <c r="F302" s="186" t="inlineStr">
        <is>
          <t>ป้องกันการสลายตัวของตัวยาจากความร้อนและความชื้นในกระบวนการผลิต</t>
        </is>
      </c>
      <c r="G302" s="186" t="inlineStr">
        <is>
          <t>ชะลออัตราการละลายและการปลดปล่อยตัวยาออกจากเม็ดให้ยาวนานขึ้น</t>
        </is>
      </c>
      <c r="H302" s="186" t="inlineStr">
        <is>
          <t>ป้องกันการเกิดปัญหา Capping และ Lamination ได้โดยตรงโดยไม่ต้องอาศัยสารช่วยอื่น</t>
        </is>
      </c>
      <c r="I302" s="186" t="inlineStr">
        <is>
          <t>ลดจำนวนขั้นตอนและปริมาณสารช่วยในสูตรตำรับให้น้อยที่สุด</t>
        </is>
      </c>
      <c r="J302" s="185" t="inlineStr">
        <is>
          <t>1</t>
        </is>
      </c>
      <c r="K302" s="186" t="inlineStr">
        <is>
          <t>✅ คำตอบที่ถูกต้อง: ข้อ ก. เพิ่มความสามารถในการไหลและความสามารถในการตอกอัดของแกรนูล (Improve flowability and compressibility)
🎯 ทำไมข้อนี้ถึงถูก:
🎯 ทำไมข้อนี้ถึงถูก: Etoricoxib เป็นตัวยาที่มีคุณสมบัติการไหลและความสามารถในการตอกอัดต่ำ (Poor flow and poor compressibility) การเตรียมเป็นแกรนูลเปียก (Wet granulation) มีวัตถุประสงค์หลักเพื่อเพิ่มขนาดอนุภาคและสร้างพันธะเชื่อมโยงด้วยของเหลวและสารยึดเกาะ ทำให้แกรนูลไหลได้ดีสม่ำเสมอลงสู่เบ้าตอกและตอกอัดเป็นเม็ดยาที่มีความแข็งแรงเหมาะสมได้
🔍 ข้ออื่นผิดเพราะอะไร:
• ข้อ ข.: กระบวนการ Wet granulation ต้องสัมผัสกับน้ำและความร้อนในการอบแห้ง จึงไม่เหมาะสำหรับการป้องกันการสลายตัวจากความชื้นและความร้อน
• ข้อ ค.: Etoricoxib เป็นยาเม็ดชนิดออกฤทธิ์เร็ว การทำ granulation มีเป้าหมายช่วยให้ยาละลายเร็วขึ้น ไม่ใช่เพื่อชะลออัตราการละลาย
• ข้อ ง.: การทำ wet granulation ไม่ได้รับประกันว่าจะแก้ปัญหา Capping ได้เบ็ดเสร็จ หากแกรนูลแห้งเกินไปหรือมีเศษผงละเอียดมากเกินไปยังคงเกิด Capping ได้
• ข้อ จ.: วิธีการที่ใช้ขั้นตอนและสารช่วยน้อยที่สุดคือการตอกตรง (Direct compression) ไม่ใช่ Wet granulation</t>
        </is>
      </c>
      <c r="L302" s="186" t="n"/>
      <c r="M302" s="186" t="inlineStr">
        <is>
          <t>Solid Dosage Forms</t>
        </is>
      </c>
      <c r="N302" s="186" t="inlineStr">
        <is>
          <t>Tablet Manufacturing</t>
        </is>
      </c>
      <c r="O302" s="185" t="inlineStr">
        <is>
          <t>Product</t>
        </is>
      </c>
      <c r="P302" s="186" t="inlineStr">
        <is>
          <t>[SOURCE: ข้อสอบจริง PLE CC1 (Product) ปี 2559 ข้อ 12] [RECONSTRUCTED: ปรับแต่งและเติมเต็มบริบทโจทย์เพื่อความสมบูรณ์]</t>
        </is>
      </c>
      <c r="Q302" s="185" t="inlineStr">
        <is>
          <t>ข้อสอบจริง</t>
        </is>
      </c>
      <c r="R302" s="185" t="inlineStr">
        <is>
          <t>2559</t>
        </is>
      </c>
      <c r="S302" s="185" t="n"/>
    </row>
    <row r="303">
      <c r="A303" s="185" t="n">
        <v>301</v>
      </c>
      <c r="B303" s="186" t="n"/>
      <c r="C303" s="186" t="inlineStr">
        <is>
          <t>ในการตอกยาเม็ด หากพบปัญหาผงยาเกาะติดที่ผนังดายและหน้าสากตอก (Sticking and Picking) ควรดำเนินการแก้ไขอย่างไรให้มีประสิทธิภาพที่สุด</t>
        </is>
      </c>
      <c r="D303" s="186" t="n"/>
      <c r="E303" s="186" t="inlineStr">
        <is>
          <t>เพิ่มปริมาณ Anti-adherent ร่วมกับการอบลดความชื้นของแกรนูลให้อยู่ในระดับที่เหมาะสม</t>
        </is>
      </c>
      <c r="F303" s="186" t="inlineStr">
        <is>
          <t>เพิ่มแรงกดในการตอกยา (Compression force) ให้สูงขึ้นเพื่ออัดผงยาให้แน่น</t>
        </is>
      </c>
      <c r="G303" s="186" t="inlineStr">
        <is>
          <t>เพิ่มปริมาณ Binder ในสูตรตำรับเพื่อให้แกรนูลมีความเหนียวเกาะติดกันแน่นขึ้น</t>
        </is>
      </c>
      <c r="H303" s="186" t="inlineStr">
        <is>
          <t>ลดความเร็วของเครื่องตอกยาลงโดยไม่ต้องปรับเปลี่ยนสูตรตำรับ</t>
        </is>
      </c>
      <c r="I303" s="186" t="inlineStr">
        <is>
          <t>เปลี่ยนชนิดของสารช่วยแตกตัว (Disintegrant) ในตำรับ</t>
        </is>
      </c>
      <c r="J303" s="185" t="inlineStr">
        <is>
          <t>1</t>
        </is>
      </c>
      <c r="K303" s="186" t="inlineStr">
        <is>
          <t>✅ คำตอบที่ถูกต้อง: ข้อ ก. เพิ่มปริมาณ Anti-adherent ร่วมกับการอบลดความชื้นของแกรนูลให้อยู่ในระดับที่เหมาะสม
🎯 ทำไมข้อนี้ถึงถูก:
🎯 ทำไมข้อนี้ถึงถูก: ปัญหา Sticking and Picking มีสาเหตุหลักมาจากความชื้นส่วนเกินในแกรนูลหรือสารป้องกันการเกาะติดไม่เพียงพอ การแก้ไขที่ตรงจุดคือการอบไล่ความชื้นของแกรนูลให้แห้งเหมาะสมตามเกณฑ์ Loss on Drying (LOD) ร่วมกับการเพิ่มปริมาณ Anti-adherent (เช่น Talc, Colloidal silicon dioxide) และ Lubricant (เช่น Magnesium stearate)
🔍 ข้ออื่นผิดเพราะอะไร:
• ข้อ ข.: การเพิ่มแรงกดในการตอกจะยิ่งทำให้เกิดความร้อนสะสมที่หน้าดายและบีบให้ความชื้นหรือสารเหนียวออกมาจับติดหน้าดายแน่นขึ้น
• ข้อ ค.: การเพิ่มปริมาณ Binder จะยิ่งทำให้แกรนูลมีความเหนียวและเสี่ยงต่อการเกิด sticking มากขึ้น
• ข้อ ง.: การลดความเร็วเครื่องตอกเพียงอย่างเดียวไม่สามารถแก้ปัญหาการเกาะติดที่เกิดจากความชื้นหรือแรงต้านทางกายภาพของผงยาได้
• ข้อ จ.: สารช่วยแตกตัวเกี่ยวข้องกับการแตกตัวของเม็ดยาเมื่อสัมผัสน้ำ ไม่ได้ช่วยลดแรงเสียดทานหรือการเกาะติดที่ผนังดาย</t>
        </is>
      </c>
      <c r="L303" s="186" t="n"/>
      <c r="M303" s="186" t="inlineStr">
        <is>
          <t>Solid Dosage Forms</t>
        </is>
      </c>
      <c r="N303" s="186" t="inlineStr">
        <is>
          <t>Tablet Defects</t>
        </is>
      </c>
      <c r="O303" s="185" t="inlineStr">
        <is>
          <t>Product</t>
        </is>
      </c>
      <c r="P303" s="186" t="inlineStr">
        <is>
          <t>[SOURCE: ข้อสอบจริง PLE CC1 (Product) ปี 2559 ข้อ 19] [RECONSTRUCTED: ปรับแต่งและเติมเต็มบริบทโจทย์เพื่อความสมบูรณ์]</t>
        </is>
      </c>
      <c r="Q303" s="185" t="inlineStr">
        <is>
          <t>ข้อสอบจริง</t>
        </is>
      </c>
      <c r="R303" s="185" t="inlineStr">
        <is>
          <t>2559</t>
        </is>
      </c>
      <c r="S303" s="185" t="n"/>
    </row>
    <row r="304">
      <c r="A304" s="185" t="n">
        <v>302</v>
      </c>
      <c r="B304" s="186" t="n"/>
      <c r="C304" s="186" t="inlineStr">
        <is>
          <t>ในการผลิตยาเม็ดเคลือบฟิล์ม Ibuprofen film coated tablets (450 mg) แล้วพบปัญหาความผิดปกติแบบ Spotting (มีจุดสีเข้มกระจายตัวไม่สม่ำเสมอบนผิวเม็ด) มีสาเหตุหลักมาจากข้อใด</t>
        </is>
      </c>
      <c r="D304" s="186" t="n"/>
      <c r="E304" s="186" t="inlineStr">
        <is>
          <t>มีการกักของฟองอากาศเข้าไปในฟิล์มเคลือบขณะพ่นสารละลาย</t>
        </is>
      </c>
      <c r="F304" s="186" t="inlineStr">
        <is>
          <t>อัตราการพ่นน้ำยาเคลือบเร็วเกินไปจนทำให้เม็ดยาแฉะและติดกัน</t>
        </is>
      </c>
      <c r="G304" s="186" t="inlineStr">
        <is>
          <t>เกิดการเคลื่อนที่และการกระจายตัวที่ไม่สม่ำเสมอของ Plasticizer สี และสารเคลือบ (Color migration)</t>
        </is>
      </c>
      <c r="H304" s="186" t="inlineStr">
        <is>
          <t>แรงตึงภายในฟิล์มโพลิเมอร์มีมากกว่าแรงยึดติดที่ผิวยาเม็ด</t>
        </is>
      </c>
      <c r="I304" s="186" t="inlineStr">
        <is>
          <t>การอบแห้งใช้อุณหภูมิสูงเกินไปจนทำให้สารเคลือบไหม้เกรียมเฉพาะจุด</t>
        </is>
      </c>
      <c r="J304" s="185" t="inlineStr">
        <is>
          <t>3</t>
        </is>
      </c>
      <c r="K304" s="186" t="inlineStr">
        <is>
          <t>✅ คำตอบที่ถูกต้อง: ข้อ ค. เกิดการเคลื่อนที่และการกระจายตัวที่ไม่สม่ำเสมอของ Plasticizer สี และสารเคลือบ (Color migration)
🎯 ทำไมข้อนี้ถึงถูก:
🎯 ทำไมข้อนี้ถึงถูก: ข้อบกพร่องแบบ Spotting (หรือ Mottling) เกิดจากการเคลื่อนที่ของอนุภาคสี (Color migration) ร่วมกับสารเพิ่มความยืดหยุ่น (Plasticizer) และสารเคลือบอื่นๆ ในระหว่างการระเหยของตัวทำละลายอย่างไม่สม่ำเสมอขณะอบแห้ง ส่งผลให้เม็ดสีกระจุกตัวเป็นหย่อมๆ บนผิวเม็ดยา
🔍 ข้ออื่นผิดเพราะอะไร:
• ข้อ ก.: การมีฟองอากาศเข้าไปในฟิล์มเคลือบทำให้เกิดข้อบกพร่องแบบ Blistering (ฟิล์มพอง) หรือ Craters ไม่ใช่ Spotting
• ข้อ ข.: อัตราการพ่นน้ำยาเคลือบเร็วเกินไปทำให้เกิดปัญหา Twinning (เม็ดติดกัน) หรือ Sticking
• ข้อ ง.: แรงตึงภายในฟิล์มมากกว่าแรงยึดติดที่ผิวเม็ดทำให้เกิดปัญหา Peeling (ฟิล์มลอก) หรือ Cracking (ฟิล์มแตกร้าว)
• ข้อ จ.: อุณหภูมิสูงเกินไปมักทำให้เกิดปัญหา Orange peel หรือ Cracking จากการระเหยเร็วเกินไป ไม่ใช่สาเหตุหลักของ Spotting</t>
        </is>
      </c>
      <c r="L304" s="186" t="n"/>
      <c r="M304" s="186" t="inlineStr">
        <is>
          <t>Solid Dosage Forms</t>
        </is>
      </c>
      <c r="N304" s="186" t="inlineStr">
        <is>
          <t>Tablet Coating</t>
        </is>
      </c>
      <c r="O304" s="185" t="inlineStr">
        <is>
          <t>Product</t>
        </is>
      </c>
      <c r="P304" s="186" t="inlineStr">
        <is>
          <t>[SOURCE: ข้อสอบจริง PLE CC1 (Product) ปี 2559 ข้อ 23]</t>
        </is>
      </c>
      <c r="Q304" s="185" t="inlineStr">
        <is>
          <t>ข้อสอบจริง</t>
        </is>
      </c>
      <c r="R304" s="185" t="inlineStr">
        <is>
          <t>2559</t>
        </is>
      </c>
      <c r="S304" s="185" t="n"/>
    </row>
    <row r="305">
      <c r="A305" s="185" t="n">
        <v>303</v>
      </c>
      <c r="B305" s="186" t="n"/>
      <c r="C305" s="186" t="inlineStr">
        <is>
          <t>รายการทดสอบยาเม็ดในข้อใดไม่ได้จัดเป็นข้อกำหนดมาตรฐานอย่างเป็นทางการใน Monograph สำหรับการตรวจปล่อยผ่านผลิตภัณฑ์สำเร็จรูป (Official compendial finished product specifications) ตามเภสัชตำรับ USP</t>
        </is>
      </c>
      <c r="D305" s="186" t="n"/>
      <c r="E305" s="186" t="inlineStr">
        <is>
          <t>Disintegration test</t>
        </is>
      </c>
      <c r="F305" s="186" t="inlineStr">
        <is>
          <t>Dissolution test</t>
        </is>
      </c>
      <c r="G305" s="186" t="inlineStr">
        <is>
          <t>Hardness and Friability tests</t>
        </is>
      </c>
      <c r="H305" s="186" t="inlineStr">
        <is>
          <t>Content uniformity test</t>
        </is>
      </c>
      <c r="I305" s="186" t="inlineStr">
        <is>
          <t>Weight variation test</t>
        </is>
      </c>
      <c r="J305" s="185" t="inlineStr">
        <is>
          <t>3</t>
        </is>
      </c>
      <c r="K305" s="186" t="inlineStr">
        <is>
          <t>✅ คำตอบที่ถูกต้อง: ข้อ ค. Hardness and Friability tests
🎯 ทำไมข้อนี้ถึงถูก:
🎯 ทำไมข้อนี้ถึงถูก: การทดสอบความแข็ง (Hardness / Breaking force USP &lt;1217&gt;) และความกร่อน (Friability USP &lt;1216&gt;) จัดเป็นการทดสอบในระหว่างกระบวนการผลิต (In-process quality controls - IPQC) และเป็น General informational chapters ซึ่งไม่ได้บังคับระบุเป็นข้อกำหนดปล่อยผ่านผลิตภัณฑ์ขั้นสุดท้ายใน USP monograph ต่างจาก Disintegration, Dissolution และ Uniformity of dosage units ซึ่งเป็น official compendial requirements
🔍 ข้ออื่นผิดเพราะอะไร:
• ข้อ ก.: Disintegration test เป็นข้อกำหนดมาตรฐานอย่างเป็นทางการตามข้อกำหนด USP Chapter &lt;701&gt;
• ข้อ ข.: Dissolution test เป็นข้อกำหนดมาตรฐานอย่างเป็นทางการตามข้อกำหนด USP Chapter &lt;711&gt;
• ข้อ ง.: Content uniformity test เป็นข้อกำหนดมาตรฐานอย่างเป็นทางการตามข้อกำหนด USP Chapter &lt;905&gt;
• ข้อ จ.: Weight variation test เป็นข้อกำหนดมาตรฐานอย่างเป็นทางการตามข้อกำหนด USP Chapter &lt;905&gt;</t>
        </is>
      </c>
      <c r="L305" s="186" t="n"/>
      <c r="M305" s="186" t="inlineStr">
        <is>
          <t>Solid Dosage Forms</t>
        </is>
      </c>
      <c r="N305" s="186" t="inlineStr">
        <is>
          <t>Tablet Manufacturing</t>
        </is>
      </c>
      <c r="O305" s="185" t="inlineStr">
        <is>
          <t>Product</t>
        </is>
      </c>
      <c r="P305" s="186" t="inlineStr">
        <is>
          <t>[SOURCE: ข้อสอบจริง PLE CC1 (Product) ปี 2559 ข้อ 45]</t>
        </is>
      </c>
      <c r="Q305" s="185" t="inlineStr">
        <is>
          <t>ข้อสอบจริง</t>
        </is>
      </c>
      <c r="R305" s="185" t="inlineStr">
        <is>
          <t>2559</t>
        </is>
      </c>
      <c r="S305" s="185" t="n"/>
    </row>
    <row r="306">
      <c r="A306" s="185" t="n">
        <v>304</v>
      </c>
      <c r="B306" s="186" t="n"/>
      <c r="C306" s="186" t="inlineStr">
        <is>
          <t>สารเพิ่มความยืดหยุ่น (Plasticizer) ที่นิยมใช้ในการผลิตเปลือกแคปซูลเจลาตินชนิดนิ่ม (Soft gelatin capsule shell) เพื่อป้องกันไม่ให้เปลือกแคปซูลแข็งเปราะคือสารใด</t>
        </is>
      </c>
      <c r="D306" s="186" t="n"/>
      <c r="E306" s="186" t="inlineStr">
        <is>
          <t>Hydroxypropyl methylcellulose (HPMC)</t>
        </is>
      </c>
      <c r="F306" s="186" t="inlineStr">
        <is>
          <t>Shellac</t>
        </is>
      </c>
      <c r="G306" s="186" t="inlineStr">
        <is>
          <t>Eudragit L</t>
        </is>
      </c>
      <c r="H306" s="186" t="inlineStr">
        <is>
          <t>Cellulose acetate phthalate (CAP)</t>
        </is>
      </c>
      <c r="I306" s="186" t="inlineStr">
        <is>
          <t>Polyethylene glycol (PEG)</t>
        </is>
      </c>
      <c r="J306" s="185" t="inlineStr">
        <is>
          <t>5</t>
        </is>
      </c>
      <c r="K306" s="186" t="inlineStr">
        <is>
          <t>✅ คำตอบที่ถูกต้อง: ข้อ จ. Polyethylene glycol (PEG)
🎯 ทำไมข้อนี้ถึงถูก:
🎯 ทำไมข้อนี้ถึงถูก: ในการผลิตเปลือก Soft gelatin capsule ต้องเติมสารเพิ่มความยืดหยุ่น (Plasticizer) ในปริมาณ 20 - 30% เช่น Glycerin, Sorbitol หรือ Polyethylene glycol (PEG เช่น PEG 400 - 600) เพื่อแทรกตัวระหว่างสายโพลีเมอร์ของเจลาติน ลดแรงดึงดูดระหว่างโมเลกุล ทำให้เปลือกแคปซูลมีความยืดหยุ่น นิ่ม และไม่แห้งเปราะแตกหัก
🔍 ข้ออื่นผิดเพราะอะไร:
• ข้อ ก.: HPMC เป็นโพลิเมอร์กึ่งสังเคราะห์จากพืชที่ใช้ผลิตเปลือกแคปซูลมังสวิรัติ (Vegetable capsule) หรือใช้เป็นสารเคลือบ ไม่ใช่ plasticizer
• ข้อ ข.: Shellac เป็นสารเคลือบกันกรดจากธรรมชาติ (Enteric polymer) ไม่ใช่ plasticizer
• ข้อ ค.: Eudragit L เป็นโพลิเมอร์สังเคราะห์สำหรับเคลือบกันกรดในกระเพาะอาหาร
• ข้อ ง.: Cellulose acetate phthalate (CAP) เป็นสารเคลือบ enteric coating ชนิดหนึ่ง</t>
        </is>
      </c>
      <c r="L306" s="186" t="n"/>
      <c r="M306" s="186" t="inlineStr">
        <is>
          <t>Solid Dosage Forms</t>
        </is>
      </c>
      <c r="N306" s="186" t="inlineStr">
        <is>
          <t>Hard &amp; Soft Gelatin Capsules</t>
        </is>
      </c>
      <c r="O306" s="185" t="inlineStr">
        <is>
          <t>Product</t>
        </is>
      </c>
      <c r="P306" s="186" t="inlineStr">
        <is>
          <t>[SOURCE: ข้อสอบจริง PLE CC1 (Product) ปี 2559 ข้อ 48]</t>
        </is>
      </c>
      <c r="Q306" s="185" t="inlineStr">
        <is>
          <t>ข้อสอบจริง</t>
        </is>
      </c>
      <c r="R306" s="185" t="inlineStr">
        <is>
          <t>2559</t>
        </is>
      </c>
      <c r="S306" s="185" t="n"/>
    </row>
    <row r="307">
      <c r="A307" s="185" t="n">
        <v>305</v>
      </c>
      <c r="B307" s="186" t="n"/>
      <c r="C307" s="186" t="inlineStr">
        <is>
          <t>จงเรียงลำดับขั้นตอนในกระบวนการเคลือบน้ำตาลยาเม็ด (Sugar coating process) ให้ถูกต้องตามลำดับ</t>
        </is>
      </c>
      <c r="D307" s="186" t="n"/>
      <c r="E307" s="186" t="inlineStr">
        <is>
          <t>Sealing coat -&gt; Subcoating -&gt; Grossing -&gt; Color coating -&gt; Polishing</t>
        </is>
      </c>
      <c r="F307" s="186" t="inlineStr">
        <is>
          <t>Subcoating -&gt; Sealing coat -&gt; Grossing -&gt; Color coating -&gt; Polishing</t>
        </is>
      </c>
      <c r="G307" s="186" t="inlineStr">
        <is>
          <t>Sealing coat -&gt; Subcoating -&gt; Color coating -&gt; Grossing -&gt; Polishing</t>
        </is>
      </c>
      <c r="H307" s="186" t="inlineStr">
        <is>
          <t>Subcoating -&gt; Grossing -&gt; Sealing coat -&gt; Color coating -&gt; Polishing</t>
        </is>
      </c>
      <c r="I307" s="186" t="inlineStr">
        <is>
          <t>Sealing coat -&gt; Subcoating -&gt; Color coating -&gt; Polishing -&gt; Grossing</t>
        </is>
      </c>
      <c r="J307" s="185" t="inlineStr">
        <is>
          <t>1</t>
        </is>
      </c>
      <c r="K307" s="186" t="inlineStr">
        <is>
          <t>✅ คำตอบที่ถูกต้อง: ข้อ ก. Sealing coat -&gt; Subcoating -&gt; Grossing -&gt; Color coating -&gt; Polishing
🎯 ทำไมข้อนี้ถึงถูก:
🎯 ทำไมข้อนี้ถึงถูก: ลำดับขั้นตอนมาตรฐานของการเคลือบน้ำตาลยาเม็ด (Sugar coating) ประกอบด้วย:
1) Sealing coat: เคลือบแผ่นฟิล์มกันความชื้นซึมเข้าแกนเม็ดยา
2) Subcoating: เคลือบพอกเพิ่มขนาดและลบเหลี่ยมมุมมนขอบเม็ดยา
3) Grossing (Smoothing): เคลือบปรับผิวเม็ดยาให้เรียบเนียนสม่ำเสมอ
4) Color coating: เคลือบชั้นน้ำเชื่อมผสมสี
5) Polishing: ขัดเงาผิวเม็ดยาด้วยขี้ผึ้งเป็นขั้นตอนสุดท้าย
🔍 ข้ออื่นผิดเพราะอะไร:
• ข้อ ข.: ไม่ถูกต้อง เพราะ Sealing coat ต้องทำเป็นขั้นตอนแรกสุดเพื่อป้องกันความชื้นจากน้ำเชื่อมในขั้นตอน Subcoating ซึมเข้าทำลายเม็ดยา
• ข้อ ค.: ไม่ถูกต้อง เพราะ Grossing ต้องทำก่อน Color coating เพื่อให้ผิวเรียบเนียนก่อนลงสี
• ข้อ ง.: ไม่ถูกต้อง ลำดับสลับกันอย่างไม่ถูกต้อง
• ข้อ จ.: ไม่ถูกต้อง การขัดเงา (Polishing) ต้องเป็นขั้นตอนสุดท้ายเสมอหลังการลงสีเสร็จสิ้น</t>
        </is>
      </c>
      <c r="L307" s="186" t="n"/>
      <c r="M307" s="186" t="inlineStr">
        <is>
          <t>Solid Dosage Forms</t>
        </is>
      </c>
      <c r="N307" s="186" t="inlineStr">
        <is>
          <t>Tablet Coating</t>
        </is>
      </c>
      <c r="O307" s="185" t="inlineStr">
        <is>
          <t>Product</t>
        </is>
      </c>
      <c r="P307" s="186" t="inlineStr">
        <is>
          <t>[SOURCE: ข้อสอบจริง PLE CC1 (Product) ปี 2559 ข้อ 53]</t>
        </is>
      </c>
      <c r="Q307" s="185" t="inlineStr">
        <is>
          <t>ข้อสอบจริง</t>
        </is>
      </c>
      <c r="R307" s="185" t="inlineStr">
        <is>
          <t>2559</t>
        </is>
      </c>
      <c r="S307" s="185" t="n"/>
    </row>
    <row r="308">
      <c r="A308" s="185" t="n">
        <v>306</v>
      </c>
      <c r="B308" s="186" t="n"/>
      <c r="C308" s="186" t="inlineStr">
        <is>
          <t>อุปกรณ์หรือเครื่องมือเคลือบยาเม็ดในข้อใดที่นิยมใช้ในกระบวนการเคลือบฟิล์มอย่างแพร่หลายทั้งในระดับห้องปฏิบัติการและระดับอุตสาหกรรมยา</t>
        </is>
      </c>
      <c r="D308" s="186" t="n"/>
      <c r="E308" s="186" t="inlineStr">
        <is>
          <t>Accela-Cota</t>
        </is>
      </c>
      <c r="F308" s="186" t="inlineStr">
        <is>
          <t>Dria-Coater</t>
        </is>
      </c>
      <c r="G308" s="186" t="inlineStr">
        <is>
          <t>Hi-Coater</t>
        </is>
      </c>
      <c r="H308" s="186" t="inlineStr">
        <is>
          <t>Glatt Wurster Fluid-bed Coater</t>
        </is>
      </c>
      <c r="I308" s="186" t="inlineStr">
        <is>
          <t>Conventional coating pan</t>
        </is>
      </c>
      <c r="J308" s="185" t="inlineStr">
        <is>
          <t>1</t>
        </is>
      </c>
      <c r="K308" s="186" t="inlineStr">
        <is>
          <t>✅ คำตอบที่ถูกต้อง: ข้อ ก. Accela-Cota
🎯 ทำไมข้อนี้ถึงถูก:
🎯 ทำไมข้อนี้ถึงถูก: Accela-Cota เป็นหม้อเคลือบยาชนิดมีรูพรุนรอบถัง (Perforated coating pan) ที่ได้รับความนิยมสูงสุดและถือเป็นเครื่องมือมาตรฐานสากลทั้งในระดับห้องปฏิบัติการ (Lab scale) และระดับอุตสาหกรรม (Industrial scale) เนื่องจากมีระบบการเป่าและดูดลมร้อนผ่านรูพรุนของถังโดยตรง ทำให้การอบแห้งมีประสิทธิภาพสูง สม่ำเสมอ และใช้เวลาในการเคลือบฟิล์มสั้น
🔍 ข้ออื่นผิดเพราะอะไร:
• ข้อ ข.: Dria-Coater เป็นหม้อเคลือบเจาะรูอีกรูปแบบหนึ่งที่มีช่องดูดอากาศกลวง แต่ไม่แพร่หลายเทียบเท่า Accela-Cota
• ข้อ ค.: Hi-Coater เป็นหม้อเคลือบ perforated pan เช่นกัน แต่ในตำรามาตรฐานและข้อสอบมักยกให้ Accela-Cota เป็นอุปกรณ์ต้นแบบที่แพร่หลายที่สุด
• ข้อ ง.: Glatt Wurster Coater (Fluid bed coater) นิยมใช้เคลือบเพลเลต ผงยา หรืออนุภาคขนาดเล็ก ไม่ใช่อุปกรณ์หลักมาตรฐานสำหรับการเคลือบฟิล์มยาเม็ดทั่วไป
• ข้อ จ.: Conventional coating pan เป็นหม้อเคลือบผิวทึบดั้งเดิม เหมาะสำหรับการเคลือบน้ำตาล แต่ประสิทธิภาพการระบายลมร้อนต่ำ ไม่นิยมใช้ในการเคลือบฟิล์มยุคใหม่</t>
        </is>
      </c>
      <c r="L308" s="186" t="n"/>
      <c r="M308" s="186" t="inlineStr">
        <is>
          <t>Solid Dosage Forms</t>
        </is>
      </c>
      <c r="N308" s="186" t="inlineStr">
        <is>
          <t>Tablet Coating</t>
        </is>
      </c>
      <c r="O308" s="185" t="inlineStr">
        <is>
          <t>Product</t>
        </is>
      </c>
      <c r="P308" s="186" t="inlineStr">
        <is>
          <t>[SOURCE: ข้อสอบจริง PLE CC1 (Product) ปี 2559 ข้อ 55]</t>
        </is>
      </c>
      <c r="Q308" s="185" t="inlineStr">
        <is>
          <t>ข้อสอบจริง</t>
        </is>
      </c>
      <c r="R308" s="185" t="inlineStr">
        <is>
          <t>2559</t>
        </is>
      </c>
      <c r="S308" s="185" t="n"/>
    </row>
    <row r="309">
      <c r="A309" s="185" t="n">
        <v>307</v>
      </c>
      <c r="B309" s="186" t="inlineStr">
        <is>
          <t>จากสูตรตำรับยาเม็ดต่อไปนี้
Rx.
Active Ingredient AAA: 300 mg
Lactose: 500 mg
Corn starch: 10%</t>
        </is>
      </c>
      <c r="C309" s="186" t="inlineStr">
        <is>
          <t>หากตำรับยาเม็ดที่ตอกได้มีปัญหาการแตกตัวไม่ดี (Poor disintegration) ควรแก้ไขอย่างไร?</t>
        </is>
      </c>
      <c r="D309" s="186" t="n"/>
      <c r="E309" s="186" t="inlineStr">
        <is>
          <t>เปลี่ยน Lactose เป็น Sodium starch glycolate</t>
        </is>
      </c>
      <c r="F309" s="186" t="inlineStr">
        <is>
          <t>เปลี่ยน Lactose เป็น Croscarmellose sodium</t>
        </is>
      </c>
      <c r="G309" s="186" t="inlineStr">
        <is>
          <t>เปลี่ยน Corn starch เป็น Sodium starch glycolate</t>
        </is>
      </c>
      <c r="H309" s="186" t="inlineStr">
        <is>
          <t>เปลี่ยน Corn starch เป็น Croscarmellose sodium</t>
        </is>
      </c>
      <c r="I309" s="186" t="inlineStr">
        <is>
          <t>เปลี่ยน Corn starch เป็น PVP</t>
        </is>
      </c>
      <c r="J309" s="185" t="inlineStr">
        <is>
          <t>3</t>
        </is>
      </c>
      <c r="K309" s="186" t="inlineStr">
        <is>
          <t>✅ คำตอบที่ถูกต้อง: ข้อ ค. เปลี่ยน Corn starch เป็น Sodium starch glycolate
🎯 ทำไมข้อนี้ถึงถูก:
🎯 ทำไมข้อนี้ถึงถูก: Corn starch ทำหน้าที่เป็นสารช่วยแตกตัว (Disintegrant) แบบดั้งเดิมในตำรับ การเปลี่ยนเป็น Sodium starch glycolate ซึ่งเป็น Superdisintegrant ที่ดัดแปลงโครงสร้างมาจาก Starch จะช่วยเร่งการแตกตัวของยาเม็ดให้เร็วขึ้นอย่างมากผ่านกลไก Rapid swelling และ Wicking โดยยังคงความเข้ากันได้กับสูตรดั้งเดิมและสอดคล้องกับมาตรฐาน USP/BP
🔍 ข้ออื่นผิดเพราะอะไร:
• ข้อ ก.: ผิด เพราะ Lactose ในตำรับมีปริมาณสูงถึง 500 mg ทำหน้าที่เป็น Diluent/Filler หากเปลี่ยน Lactose ทั้งหมดเป็น Superdisintegrant จะทำให้สัดส่วนสารแตกตัวสูงเกินความจำเป็นอย่างมาก (ปกติใช้เพียง 2-8%) และทำให้สูญเสียคุณสมบัติการตอกอัดของยาเม็ด
• ข้อ ข.: ผิด เพราะการแทนที่ Lactose ปริมาณ 500 mg ด้วย Croscarmellose sodium จะทำให้สัดส่วนสารช่วยแตกตัวสูงเกินไป และทำให้เกิดเจลหนืดขัดขวางการกระจายตัวของยา
• ข้อ ง.: ผิด แม้ Croscarmellose sodium จะเป็น Superdisintegrant ที่ดี แต่เป็นอนุพันธ์ Cross-linked cellulose ในขณะที่สูตรเดิมใช้ Corn starch เป็นพื้นฐาน จึงนิยมเลือกแป้งดัดแปลงคือ Sodium starch glycolate มากที่สุดเพื่อความเข้ากันได้ของตำรับ
• ข้อ จ.: ผิด เพราะ PVP (Polyvinylpyrrolidone หรือ Povidone) ทำหน้าที่เป็นสารยึดเกาะ (Binder) การเปลี่ยน Corn starch เป็น PVP จะยิ่งเพิ่มแรงยึดเกาะและความแข็ง (Hardness) ส่งผลให้ยาเม็ดแตกตัวช้าลงกว่าเดิม</t>
        </is>
      </c>
      <c r="L309" s="186" t="inlineStr">
        <is>
          <t>cc1_product/image125.png</t>
        </is>
      </c>
      <c r="M309" s="186" t="inlineStr">
        <is>
          <t>Solid Dosage Forms</t>
        </is>
      </c>
      <c r="N309" s="186" t="inlineStr">
        <is>
          <t>Tablet Defects</t>
        </is>
      </c>
      <c r="O309" s="185" t="inlineStr">
        <is>
          <t>Product</t>
        </is>
      </c>
      <c r="P309" s="186" t="inlineStr">
        <is>
          <t>[SOURCE: ข้อสอบจริง PLE CC1 (Product) ปี 2558 ข้อ 1]</t>
        </is>
      </c>
      <c r="Q309" s="185" t="inlineStr">
        <is>
          <t>ข้อสอบจริง</t>
        </is>
      </c>
      <c r="R309" s="185" t="inlineStr">
        <is>
          <t>2558</t>
        </is>
      </c>
      <c r="S309" s="185" t="n"/>
    </row>
    <row r="310">
      <c r="A310" s="185" t="n">
        <v>308</v>
      </c>
      <c r="B310" s="186" t="n"/>
      <c r="C310" s="186" t="inlineStr">
        <is>
          <t>ยาเม็ดเมื่อเคลือบฟิล์มแล้วพบปัญหาฟิล์มฉีกขาดหรือลอกหลุดออกจากผิวเม็ดยา (Peeling) ควรแก้ไขอย่างไร?</t>
        </is>
      </c>
      <c r="D310" s="186" t="n"/>
      <c r="E310" s="186" t="inlineStr">
        <is>
          <t>Spray น้ำยาเคลือบให้ช้าลง</t>
        </is>
      </c>
      <c r="F310" s="186" t="inlineStr">
        <is>
          <t>ลดปริมาณ Polymer ของตำรับ</t>
        </is>
      </c>
      <c r="G310" s="186" t="inlineStr">
        <is>
          <t>เติม Talcum ไปในตำรับเคลือบฟิล์ม</t>
        </is>
      </c>
      <c r="H310" s="186" t="inlineStr">
        <is>
          <t>เติม PEG ไปในตำรับเคลือบฟิล์ม</t>
        </is>
      </c>
      <c r="I310" s="186" t="inlineStr">
        <is>
          <t>ลดระยะห่างระหว่างหัวสเปรย์กับเม็ดยา</t>
        </is>
      </c>
      <c r="J310" s="185" t="inlineStr">
        <is>
          <t>4</t>
        </is>
      </c>
      <c r="K310" s="186" t="inlineStr">
        <is>
          <t>✅ คำตอบที่ถูกต้อง: ข้อ ง. เติม PEG ไปในตำรับเคลือบฟิล์ม
🎯 ทำไมข้อนี้ถึงถูก:
🎯 ทำไมข้อนี้ถึงถูก: ปัญหา Peeling (ฟิล์มลอกหลุดออกจากผิวเม็ดยา) เกิดจากฟิล์มมีความเปราะ มีแรงตึงผิวภายในสูง (Internal stress) และมีแรงยึดติดกับผิวเม็ดยาไม่เพียงพอ การเติม Polyethylene glycol (PEG) ทำหน้าที่เป็น Plasticizer แทรกระหว่างสายโซ่พอลิเมอร์ ช่วยลด Glass transition temperature (Tg) เพิ่มความยืดหยุ่น ความเหนียว และลดแรงตึงภายในฟิล์ม ทำให้ฟิล์มไม่ฉีกขาดหรือลอกหลุด
🔍 ข้ออื่นผิดเพราะอะไร:
• ข้อ ก.: ผิด เพราะการสเปรย์น้ำยาเคลือบให้ช้าลงใช้แก้ปัญหา Overwetting หรือ Sticking/Picking ไม่ได้ช่วยเพิ่มความยืดหยุ่นของแผ่นฟิล์ม
• ข้อ ข.: ผิด เพราะการลดปริมาณ Polymer ทำให้ฟิล์มบางลงแต่ยังคงมีความเปราะเท่าเดิม และอาจทำให้เคลือบผิวเม็ดยาไม่สม่ำเสมอ
• ข้อ ค.: ผิด เพราะ Talcum ทำหน้าที่เป็น Anti-tacking agent / Glidant ช่วยลดการเหนียวติดกัน หากใส่มากเกินไปอาจขัดขวางการยึดเกาะของพอลิเมอร์ ทำให้ฟิล์มลอกง่ายขึ้น
• ข้อ จ.: ผิด เพราะการลดระยะห่างระหว่างหัวสเปรย์กับเม็ดยาใช้แก้ปัญหา Spray drying หรือ Orange peel (ผิวส้ม) ไม่ได้แก้ปัญหาความเปราะของฟิล์ม</t>
        </is>
      </c>
      <c r="L310" s="186" t="inlineStr">
        <is>
          <t>cc1_product/image130.png</t>
        </is>
      </c>
      <c r="M310" s="186" t="inlineStr">
        <is>
          <t>Solid Dosage Forms</t>
        </is>
      </c>
      <c r="N310" s="186" t="inlineStr">
        <is>
          <t>Tablet Coating</t>
        </is>
      </c>
      <c r="O310" s="185" t="inlineStr">
        <is>
          <t>Product</t>
        </is>
      </c>
      <c r="P310" s="186" t="inlineStr">
        <is>
          <t>[SOURCE: ข้อสอบจริง PLE CC1 (Product) ปี 2558 ข้อ 5]</t>
        </is>
      </c>
      <c r="Q310" s="185" t="inlineStr">
        <is>
          <t>ข้อสอบจริง</t>
        </is>
      </c>
      <c r="R310" s="185" t="inlineStr">
        <is>
          <t>2558</t>
        </is>
      </c>
      <c r="S310" s="185" t="n"/>
    </row>
    <row r="311">
      <c r="A311" s="185" t="n">
        <v>309</v>
      </c>
      <c r="B311" s="186" t="n"/>
      <c r="C311" s="186" t="inlineStr">
        <is>
          <t>วิธีการทดสอบความสม่ำเสมอของขนาดความแรง (Uniformity of dosage units) ของยาเม็ด Calcium Carbonate (CaCO3) ตามเภสัชตำรับ USP ข้อใดถูกต้อง?</t>
        </is>
      </c>
      <c r="D311" s="186" t="n"/>
      <c r="E311" s="186" t="inlineStr">
        <is>
          <t>สุ่มยามา 20 เม็ด ชั่งน้ำหนักทีละเม็ดแล้วหาน้ำหนักเฉลี่ย</t>
        </is>
      </c>
      <c r="F311" s="186" t="inlineStr">
        <is>
          <t>สุ่มยามา 20 เม็ด บดรวมกันแล้วหาปริมาณสารสำคัญ (Assay)</t>
        </is>
      </c>
      <c r="G311" s="186" t="inlineStr">
        <is>
          <t>สุ่มยามา 30 เม็ด เลือกมา 10 เม็ดแรกเพื่อชั่งน้ำหนักทีละเม็ดและหาปริมาณตัวยาสำคัญในแต่ละเม็ดโดยตรง (Content Uniformity)</t>
        </is>
      </c>
      <c r="H311" s="186" t="inlineStr">
        <is>
          <t>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t>
        </is>
      </c>
      <c r="I311" s="186" t="inlineStr">
        <is>
          <t>สุ่มยามา 30 เม็ด ชั่งน้ำหนักทีละเม็ดรวดเดียวครบทั้ง 30 เม็ดเพื่อหาค่าเฉลี่ย</t>
        </is>
      </c>
      <c r="J311" s="185" t="inlineStr">
        <is>
          <t>4</t>
        </is>
      </c>
      <c r="K311" s="186" t="inlineStr">
        <is>
          <t>✅ คำตอบที่ถูกต้อง: ข้อ ง. 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
🎯 ทำไมข้อนี้ถึงถูก:
🎯 ทำไมข้อนี้ถึงถูก: ตามเภสัชตำรับ USP General Chapter &lt;905&gt; Uniformity of Dosage Units ยาเม็ดเคลือบฟิล์มหรือยาเม็ดไม่เคลือบที่มีตัวยาสำคัญตั้งแต่ 25 mg ขึ้นไป และคิดเป็นสัดส่วนไม่น้อยกว่า 25% ของน้ำหนักเม็ดยาทั้งหมด (ซึ่ง Calcium Carbonate มักมีขนาดความแรงสูง 600-1250 mg คิดเป็นสัดส่วนเกิน 50% ของเม็ด) ได้รับการยกเว้นให้ใช้วิธี Weight Variation ได้ โดยสุ่มตัวอย่าง 30 เม็ด นำมาทดสอบในขั้นแรก 10 เม็ด ชั่งน้ำหนักรายเม็ดและคำนวณ Acceptance Value (AV)
🔍 ข้ออื่นผิดเพราะอะไร:
• ข้อ ก.: ผิด เพราะการสุ่มยา 20 เม็ดมาชั่งหาน้ำหนักเฉลี่ยเป็นขั้นตอนทั่วไปของการหาค่าน้ำหนักเฉลี่ยยาเม็ด ไม่ใช่วิธีการทดสอบความสม่ำเสมอตามเกณฑ์ USP &lt;905&gt;
• ข้อ ข.: ผิด เพราะการบดรวม 20 เม็ดแล้วหาปริมาณยาเป็นวิธีวิเคราะห์หาปริมาณยาสำคัญรวม (Composite Assay) ไม่สามารถบอกความสม่ำเสมอระหว่างเม็ดได้
• ข้อ ค.: ผิด เพราะ Content Uniformity (CU) กำหนดใช้สำหรับยาเม็ดที่มีขนาดยาน้อยกว่า 25 mg หรือมีสัดส่วนตัวยาน้อยกว่า 25% ของน้ำหนักเม็ด แต่ Calcium carbonate มีความแรงสูงจึงใช้วิธี Weight Variation ได้โดยตรง
• ข้อ จ.: ผิด เพราะตามเกณฑ์ USP ในขั้นแรกจะทดสอบเพียง 10 เม็ดก่อน หากค่า AV ผ่านเกณฑ์ตามข้อกำหนดก็ไม่ต้องทดสอบต่อในอีก 20 เม็ดที่เหลือ</t>
        </is>
      </c>
      <c r="L311" s="186" t="inlineStr">
        <is>
          <t>cc1_product/image134.png</t>
        </is>
      </c>
      <c r="M311" s="186" t="inlineStr">
        <is>
          <t>Solid Dosage Forms</t>
        </is>
      </c>
      <c r="N311" s="186" t="inlineStr">
        <is>
          <t>Solid evaluation</t>
        </is>
      </c>
      <c r="O311" s="185" t="inlineStr">
        <is>
          <t>Product</t>
        </is>
      </c>
      <c r="P311" s="186" t="inlineStr">
        <is>
          <t>[SOURCE: ข้อสอบจริง PLE CC1 (Product) ปี 2558 ข้อ 12]</t>
        </is>
      </c>
      <c r="Q311" s="185" t="inlineStr">
        <is>
          <t>ข้อสอบจริง</t>
        </is>
      </c>
      <c r="R311" s="185" t="inlineStr">
        <is>
          <t>2558</t>
        </is>
      </c>
      <c r="S311" s="185" t="n"/>
    </row>
    <row r="312">
      <c r="A312" s="185" t="n">
        <v>310</v>
      </c>
      <c r="B312" s="186" t="n"/>
      <c r="C312" s="186" t="inlineStr">
        <is>
          <t>ตัวยา A มีความคงตัวทางเคมีได้ดีในสภาวะที่เป็นกรด (Acid-stable) หากต้องการพัฒนาเป็นยาเม็ดเคลือบฟิล์มทั่วไปเพื่อความสวยงามและป้องกันความชื้น ควรเลือกใช้สารเคลือบประเภทพอลิเมอร์ชนิดใด?</t>
        </is>
      </c>
      <c r="D312" s="186" t="n"/>
      <c r="E312" s="186" t="inlineStr">
        <is>
          <t>Eudragit L</t>
        </is>
      </c>
      <c r="F312" s="186" t="inlineStr">
        <is>
          <t>Shellac</t>
        </is>
      </c>
      <c r="G312" s="186" t="inlineStr">
        <is>
          <t>HPMC (Hydroxypropyl methylcellulose)</t>
        </is>
      </c>
      <c r="H312" s="186" t="inlineStr">
        <is>
          <t>HPMCP (Hydroxypropyl methylcellulose phthalate)</t>
        </is>
      </c>
      <c r="I312" s="186" t="inlineStr">
        <is>
          <t>EC (Ethylcellulose)</t>
        </is>
      </c>
      <c r="J312" s="185" t="inlineStr">
        <is>
          <t>3</t>
        </is>
      </c>
      <c r="K312" s="186" t="inlineStr">
        <is>
          <t>✅ คำตอบที่ถูกต้อง: ข้อ ค. HPMC (Hydroxypropyl methylcellulose)
🎯 ทำไมข้อนี้ถึงถูก:
🎯 ทำไมข้อนี้ถึงถูก: เมื่อตัวยามีความคงตัวดีในสภาวะกรด ไม่จำเป็นต้องทำ Enteric coating จึงควรเลือกใช้ HPMC (Hydroxypropyl methylcellulose) ซึ่งเป็น Non-enteric water-soluble polymer ที่ละลายได้ดีในน้ำและกรดในกระเพาะอาหาร เพื่อทำหน้าที่เป็นฟิล์มเคลือบเพื่อความสวยงาม ป้องกันความชื้น และกลบรสชาติ โดยไม่ชะลอการปลดปล่อยยาในกระเพาะอาหารตามมาตรฐานสากล
🔍 ข้ออื่นผิดเพราะอะไร:
• ข้อ ก.: ผิด เพราะ Eudragit L เป็นพอลิเมอร์ประเภท Enteric coating ซึ่งไม่ละลายในกรด แต่จะละลายที่ pH 6.0 ขึ้นไปในลำไส้เล็ก จึงไม่จำเป็นสำหรับยาที่คงตัวดีในกรด
• ข้อ ข.: ผิด เพราะ Shellac เป็นสารเคลือบป้องกันกรดตามธรรมชาติ (Enteric polymer) ที่ละลายที่ pH ด่าง และมีปัญหาเรื่องความคงตัวเมื่อเก็บไว้นาน
• ข้อ ง.: ผิด เพราะ HPMCP มีหมู่ Phthalate ester ทำให้มีสมบัติเป็น Enteric coating polymer ที่ละลายเฉพาะที่ pH 5.0-5.5 ขึ้นไป
• ข้อ จ.: ผิด เพราะ EC (Ethylcellulose) เป็นพอลิเมอร์ที่ไม่ละลายน้ำในทุกช่วง pH นิยมใช้สำหรับระบบควบคุมการปลดปล่อยยาเนิ่น (Extended release) ไม่ใช่ฟิล์มเคลือบละลายเร็วทั่วไป</t>
        </is>
      </c>
      <c r="L312" s="186" t="inlineStr">
        <is>
          <t>cc1_product/image140.png</t>
        </is>
      </c>
      <c r="M312" s="186" t="inlineStr">
        <is>
          <t>Solid Dosage Forms</t>
        </is>
      </c>
      <c r="N312" s="186" t="inlineStr">
        <is>
          <t>Tablet Coating</t>
        </is>
      </c>
      <c r="O312" s="185" t="inlineStr">
        <is>
          <t>Product</t>
        </is>
      </c>
      <c r="P312" s="186" t="inlineStr">
        <is>
          <t>[SOURCE: ข้อสอบจริง PLE CC1 (Product) ปี 2558 ข้อ 17]</t>
        </is>
      </c>
      <c r="Q312" s="185" t="inlineStr">
        <is>
          <t>ข้อสอบจริง</t>
        </is>
      </c>
      <c r="R312" s="185" t="inlineStr">
        <is>
          <t>2558</t>
        </is>
      </c>
      <c r="S312" s="185" t="n"/>
    </row>
    <row r="313">
      <c r="A313" s="185" t="n">
        <v>311</v>
      </c>
      <c r="B313" s="186" t="n"/>
      <c r="C313" s="186" t="inlineStr">
        <is>
          <t>ยาเม็ด Calcium carbonate ที่ตอกขึ้นมาแล้วเกิดข้อบกพร่องประเภทหน้ายาหลุดแยกตัวเป็นหมวกครึ่งวงกลม (Capping) ข้อใดต่อไปนี้ ไม่ใช่ แนวทางการแก้ไขปัญหาดังกล่าวที่ถูกต้อง?</t>
        </is>
      </c>
      <c r="D313" s="186" t="n"/>
      <c r="E313" s="186" t="inlineStr">
        <is>
          <t>เพิ่มแรงตอกยารวดเดียว (Increase compression force)</t>
        </is>
      </c>
      <c r="F313" s="186" t="inlineStr">
        <is>
          <t>ลดอัตราเร็วหรือความเร็วในกระบวนการตอกยา (Decrease compression speed)</t>
        </is>
      </c>
      <c r="G313" s="186" t="inlineStr">
        <is>
          <t>เพิ่มสัดส่วนปริมาณสารยึดเกาะ (Binder) ในแกรนูล</t>
        </is>
      </c>
      <c r="H313" s="186" t="inlineStr">
        <is>
          <t>เพิ่มความชื้นในผงยาก่อนนำไปตอก (Increase moisture content)</t>
        </is>
      </c>
      <c r="I313" s="186" t="inlineStr">
        <is>
          <t>ลดปริมาณการใช้สารหล่อลื่น Magnesium stearate ลง</t>
        </is>
      </c>
      <c r="J313" s="185" t="inlineStr">
        <is>
          <t>1</t>
        </is>
      </c>
      <c r="K313" s="186" t="inlineStr">
        <is>
          <t>✅ คำตอบที่ถูกต้อง: ข้อ ก. เพิ่มแรงตอกยารวดเดียว (Increase compression force)
🎯 ทำไมข้อนี้ถึงถูก:
🎯 ทำไมข้อนี้ถึงถูก: ปัญหา Capping (การที่ส่วนบนหรือล่างของเม็ดยาหลุดแยกตัวออกเป็นหมวก) มักเกิดจากการกักขังของอากาศ (Air entrapment) ภายในเม็ดยา และ Elastic recovery เมื่อสากบนถอนตัวออก การเพิ่มแรงตอกยา (Compression force) มากเกินไปจะยิ่งเพิ่มแรงตึงเครียดสะสมภายในเม็ดและเพิ่มการดีดตัวกลับ ทำให้เกิด Capping รุนแรงยิ่งขึ้น แนวทางแก้ไขที่ถูกต้องคือการลดอัตราเร็วในการตอก เพื่อเพิ่ม Dwell time ให้อากาศระบายออก
🔍 ข้ออื่นผิดเพราะอะไร:
• ข้อ ข.: เป็นวิธีแก้ไขที่ถูกต้อง เพราะการลดความเร็วในการตอกยาจะช่วยเพิ่ม Dwell time ให้อากาศที่แทรกอยู่ระหว่างผงยาหลบหนีออกจากห้องตอกได้ทัน
• ข้อ ค.: เป็นวิธีแก้ไขที่ถูกต้อง เพราะการเพิ่ม Binder จะช่วยเสริมแรงยึดเกาะระหว่างอนุภาคยา ทำให้เม็ดยาสามารถต้านทานแรงดึงภายในได้ดีขึ้น
• ข้อ ง.: เป็นวิธีแก้ไขที่ถูกต้อง เพราะความชื้นที่เหมาะสม (Optimum moisture 1-3%) จะทำหน้าที่เป็น Plasticizer ช่วยส่งเสริมการเกิด Plastic deformation และลดความเปราะ
• ข้อ จ.: เป็นวิธีแก้ไขที่ถูกต้อง เพราะการใส่ Magnesium stearate มากเกินไปจะสร้างฟิล์มเคลือบผิวอนุภาคและขัดขวางการสร้างพันธะยึดเหนี่ยวระหว่างแกรนูล</t>
        </is>
      </c>
      <c r="L313" s="186" t="inlineStr">
        <is>
          <t>cc1_product/image141.png</t>
        </is>
      </c>
      <c r="M313" s="186" t="inlineStr">
        <is>
          <t>Solid Dosage Forms</t>
        </is>
      </c>
      <c r="N313" s="186" t="inlineStr">
        <is>
          <t>Tablet Defects</t>
        </is>
      </c>
      <c r="O313" s="185" t="inlineStr">
        <is>
          <t>Product</t>
        </is>
      </c>
      <c r="P313" s="186" t="inlineStr">
        <is>
          <t>[SOURCE: ข้อสอบจริง PLE CC1 (Product) ปี 2558 ข้อ 18]</t>
        </is>
      </c>
      <c r="Q313" s="185" t="inlineStr">
        <is>
          <t>ข้อสอบจริง</t>
        </is>
      </c>
      <c r="R313" s="185" t="inlineStr">
        <is>
          <t>2558</t>
        </is>
      </c>
      <c r="S313" s="185" t="n"/>
    </row>
    <row r="314">
      <c r="A314" s="185" t="n">
        <v>312</v>
      </c>
      <c r="B314" s="186" t="n"/>
      <c r="C314" s="186" t="inlineStr">
        <is>
          <t>6. ยาเม็ดเคลือบฟิล์มที่มีตัวยาสำคัญน้อยกว่า 25 mg ใช้วิธีการผลิตใดเหมาะสมที่สุด</t>
        </is>
      </c>
      <c r="D314" s="186" t="n"/>
      <c r="E314" s="186" t="inlineStr">
        <is>
          <t>Direct compression</t>
        </is>
      </c>
      <c r="F314" s="186" t="inlineStr">
        <is>
          <t>Extrusion and spheronization</t>
        </is>
      </c>
      <c r="G314" s="186" t="inlineStr">
        <is>
          <t>Rolling compaction</t>
        </is>
      </c>
      <c r="H314" s="186" t="inlineStr">
        <is>
          <t>Slugging</t>
        </is>
      </c>
      <c r="I314" s="186" t="inlineStr">
        <is>
          <t>Wet granulation</t>
        </is>
      </c>
      <c r="J314" s="185" t="inlineStr">
        <is>
          <t>5</t>
        </is>
      </c>
      <c r="K314" s="186" t="inlineStr">
        <is>
          <t>✅ คำตอบที่ถูกต้อง: ข้อ จ. Wet granulation
🎯 ทำไมข้อนี้ถึงถูก:
🎯 ทำไมข้อนี้ถึงถูก: ในกรณีที่ตัวยาสำคัญมีขนาดยาต่ำ (low-dose / potent drug น้อยกว่า 25 mg หรือต่ำกว่า 25% w/w) การผลิตด้วยวิธี Wet granulation เป็นวิธีที่เหมาะสมที่สุด เนื่องจากสามารถละลายหรือกระจายตัวยาลงในของเหลวยึดเกาะ (binder solution) ทำให้ตัวยากระจายตัวเข้าไปในแกรนูลได้อย่างสม่ำเสมอ ป้องกันปัญหาการแยกชั้น (segregation) และรับประกันความสม่ำเสมอของตัวยาสำคัญ (Content Uniformity)
🔍 ข้ออื่นผิดเพราะอะไร:
• ข้อ ก. Direct compression: เสี่ยงต่อการเกิดปัญหาตัวยาไม่เข้ากันอย่างสม่ำเสมอและการแยกชั้นของผงยา (powder segregation) ซึ่งทำให้ไม่ผ่านการทดสอบ Content Uniformity
• ข้อ ข. Extrusion and spheronization: เป็นกระบวนการที่ใช้สำหรับผลิต pellets หรือ multiparticulate systems นิยมใช้บรรจุแคปซูล ไม่ใช่วิธีทั่วไปสำหรับผลิตยาเม็ดธรรมดา
• ข้อ ค. Rolling compaction: เป็นวิธี dry granulation ชนิดหนึ่ง เหมาะสำหรับยาที่ไม่ทนความชื้นหรือความร้อน แต่ควบคุมความสม่ำเสมอของตัวยาขนาดต่ำได้ยากกว่า wet granulation
• ข้อ ง. Slugging: เป็นวิธี dry granulation แบบดั้งเดิมที่ใช้แรงตอกสูง มีปัญหาฝุ่นและควบคุมความสม่ำเสมอของตัวยาขนาดต่ำได้ยาก
• --</t>
        </is>
      </c>
      <c r="L314" s="186" t="n"/>
      <c r="M314" s="186" t="inlineStr">
        <is>
          <t>Solid Dosage Forms</t>
        </is>
      </c>
      <c r="N314" s="186" t="inlineStr">
        <is>
          <t>Tablet Manufacturing</t>
        </is>
      </c>
      <c r="O314" s="185" t="inlineStr">
        <is>
          <t>Product</t>
        </is>
      </c>
      <c r="P314" s="186" t="inlineStr">
        <is>
          <t>ข้อ 6 Mock RxCU83</t>
        </is>
      </c>
      <c r="Q314" s="185" t="inlineStr">
        <is>
          <t>ข้อสอบจำลอง</t>
        </is>
      </c>
      <c r="R314" s="185" t="inlineStr">
        <is>
          <t>Mock RxCU83 ชุดที่ 1</t>
        </is>
      </c>
      <c r="S314" s="185" t="n"/>
    </row>
    <row r="315">
      <c r="A315" s="185" t="n">
        <v>313</v>
      </c>
      <c r="B315" s="186" t="n"/>
      <c r="C315" s="186" t="inlineStr">
        <is>
          <t>7. ยาเก๊ามี active ingredient และ inactive ดังต่อไปนี้: Sodium starch glycolate มีหน้าที่อะไรในสูตรตำรับ (ในตำรับมี pregelatinized starch, microcrystalline cellulose, magnesium stearate, titanium dioxide, PEG, lactose monohydrate)</t>
        </is>
      </c>
      <c r="D315" s="186" t="n"/>
      <c r="E315" s="186" t="inlineStr">
        <is>
          <t>เพื่อช่วยให้ผงยาเทลงเบ้าได้ดี</t>
        </is>
      </c>
      <c r="F315" s="186" t="inlineStr">
        <is>
          <t>เพื่อไม่ให้เม็ดยาติดหน้าสาก</t>
        </is>
      </c>
      <c r="G315" s="186" t="inlineStr">
        <is>
          <t>เพื่อให้ฟิล์มเคลือบมีความหนาเหมาะสม</t>
        </is>
      </c>
      <c r="H315" s="186" t="inlineStr">
        <is>
          <t>เพื่อให้ยาเมื่อลงน้ำแล้วแตกกระจายตัวได้อย่างเหมาะสม</t>
        </is>
      </c>
      <c r="I315" s="186" t="inlineStr">
        <is>
          <t>เพื่อให้ฟิล์มเคลือบมีความยืดหยุ่นเหมาะสม</t>
        </is>
      </c>
      <c r="J315" s="185" t="inlineStr">
        <is>
          <t>4</t>
        </is>
      </c>
      <c r="K315" s="186" t="inlineStr">
        <is>
          <t>✅ คำตอบที่ถูกต้อง: ข้อ ง. เพื่อให้ยาเมื่อลงน้ำแล้วแตกกระจายตัวได้อย่างเหมาะสม
🎯 ทำไมข้อนี้ถึงถูก:
🎯 ทำไมข้อนี้ถึงถูก: Sodium starch glycolate (SSG เช่น Primojel, Explotab) จัดเป็น Superdisintegrant (สารช่วยแตกกระจายตัวประสิทธิภาพสูง) ทำหน้าที่ดูดซับน้ำและเกิด rapid swelling ขยายตัวอย่างรวดเร็วโดยไม่เกิดเจลขัดขวาง ทำให้เม็ดยาแตกตัวออกเป็นอนุภาคเล็กๆ เพื่อการละลายตัวยาที่สมบูรณ์
🔍 ข้ออื่นผิดเพราะอะไร:
• ข้อ ก. เพื่อช่วยให้ผงยาเทลงเบ้าได้ดี: เป็นหน้าที่ของสารช่วยการไหล (Glidant) เช่น Colloidal silicon dioxide (Aerosil) หรือ Talc
• ข้อ ข. เพื่อไม่ให้เม็ดยาติดหน้าสาก: เป็นหน้าที่ของสารหล่อลื่น (Lubricant / Anti-adherent) เช่น Magnesium stearate
• ข้อ ค. เพื่อให้ฟิล์มเคลือบมีความหนาเหมาะสม: เป็นหน้าที่ของโพลิเมอร์เคลือบฟิล์มและสารทึบแสง (Titanium dioxide)
• ข้อ จ. เพื่อให้ฟิล์มเคลือบมีความยืดหยุ่นเหมาะสม: เป็นหน้าที่ของสารเพิ่มความยืดหยุ่นของฟิล์ม (Plasticizer) เช่น PEG, Triethyl citrate
• --</t>
        </is>
      </c>
      <c r="L315" s="186" t="n"/>
      <c r="M315" s="186" t="inlineStr">
        <is>
          <t>Solid Dosage Forms</t>
        </is>
      </c>
      <c r="N315" s="186" t="inlineStr">
        <is>
          <t>Tablet Manufacturing</t>
        </is>
      </c>
      <c r="O315" s="185" t="inlineStr">
        <is>
          <t>Product</t>
        </is>
      </c>
      <c r="P315" s="186" t="inlineStr">
        <is>
          <t>ข้อ 7 Mock RxCU83</t>
        </is>
      </c>
      <c r="Q315" s="185" t="inlineStr">
        <is>
          <t>ข้อสอบจำลอง</t>
        </is>
      </c>
      <c r="R315" s="185" t="inlineStr">
        <is>
          <t>Mock RxCU83 ชุดที่ 1</t>
        </is>
      </c>
      <c r="S315" s="185" t="n"/>
    </row>
    <row r="316">
      <c r="A316" s="185" t="n">
        <v>314</v>
      </c>
      <c r="B316" s="186" t="n"/>
      <c r="C316" s="186" t="inlineStr">
        <is>
          <t>18. ยาแคปซูล Ramipril 5 mg เป็นแคปซูลเจลาตินแข็ง ภายในบรรจุผงยาประกอบด้วย Ramipril, Colloidal anhydrous silica, Pregelatinized starch สาร Pregelatinized starch มีหน้าที่หลักอะไรในสูตรตำรับนี้</t>
        </is>
      </c>
      <c r="D316" s="186" t="n"/>
      <c r="E316" s="186" t="inlineStr">
        <is>
          <t>สารหล่อลื่น (Lubricant)</t>
        </is>
      </c>
      <c r="F316" s="186" t="inlineStr">
        <is>
          <t>สารช่วยการไหล (Glidant)</t>
        </is>
      </c>
      <c r="G316" s="186" t="inlineStr">
        <is>
          <t>สารช่วยยึดเกาะ (Binder)</t>
        </is>
      </c>
      <c r="H316" s="186" t="inlineStr">
        <is>
          <t>สารเพิ่มปริมาณ (Diluent / Filler)</t>
        </is>
      </c>
      <c r="I316" s="186" t="inlineStr">
        <is>
          <t>สารช่วยให้เปลือกแคปซูลแตกตัว</t>
        </is>
      </c>
      <c r="J316" s="185" t="inlineStr">
        <is>
          <t>4</t>
        </is>
      </c>
      <c r="K316" s="186" t="inlineStr">
        <is>
          <t>✅ คำตอบที่ถูกต้อง: ข้อ ง. สารเพิ่มปริมาณ (Diluent / Filler)
🎯 ทำไมข้อนี้ถึงถูก:
🎯 ทำไมข้อนี้ถึงถูก: ตัวยาสำคัญ Ramipril มีขนาดยาเพียง 5 mg ซึ่งมีปริมาณน้อยมากจนไม่สามารถบรรจุลงในกระเปาะแคปซูลเจลาตินแข็งให้เต็มหรือสม่ำเสมอได้ จำเป็นต้องใส่ Pregelatinized starch ในสัดส่วนหลักเพื่อทำหน้าที่เป็น Diluent (สารเพิ่มปริมาณ/ตัวเติม) เพื่อให้ผงยามีมวลและปริมาตรเพียงพอต่อการบรรจุลงปลอกแคปซูล
🔍 ข้ออื่นผิดเพราะอะไร:
• ข้อ ก. สารหล่อลื่น (Lubricant): เช่น Magnesium stearate, Stearic acid
• ข้อ ข. สารช่วยการไหล (Glidant): ในตำรับนี้คือ Colloidal anhydrous silica (Aerosil) ซึ่งทำหน้าที่ช่วยการไหลของผงยาลงเครื่องบรรจุแคปซูล
• ข้อ ค. สารช่วยยึดเกาะ (Binder): เช่น PVP, HPMC นิยมใช้ในกระบวนการแกรนูเลชัน
• ข้อ จ. สารช่วยให้เปลือกแคปซูลแตกตัว: เปลือกแคปซูลเจลาตินจะละลายและแตกตัวในของเหลวในทางเดินอาหารได้เอง ไม่จำเป็นต้องใส่สารช่วยแตกตัวในเปลือก
• --</t>
        </is>
      </c>
      <c r="L316" s="186" t="n"/>
      <c r="M316" s="186" t="inlineStr">
        <is>
          <t>Solid Dosage Forms</t>
        </is>
      </c>
      <c r="N316" s="186" t="inlineStr">
        <is>
          <t>Capsule Manufacturing</t>
        </is>
      </c>
      <c r="O316" s="185" t="inlineStr">
        <is>
          <t>Product</t>
        </is>
      </c>
      <c r="P316" s="186" t="inlineStr">
        <is>
          <t>ข้อ 18 Mock RxCU83</t>
        </is>
      </c>
      <c r="Q316" s="185" t="inlineStr">
        <is>
          <t>ข้อสอบจำลอง</t>
        </is>
      </c>
      <c r="R316" s="185" t="inlineStr">
        <is>
          <t>Mock RxCU83 ชุดที่ 1</t>
        </is>
      </c>
      <c r="S316" s="185" t="n"/>
    </row>
    <row r="317">
      <c r="A317" s="185" t="n">
        <v>315</v>
      </c>
      <c r="B317" s="186" t="n"/>
      <c r="C317" s="186" t="inlineStr">
        <is>
          <t>19. ข้อใดคือเหตุผลสำคัญที่สุดในการพัฒนาสูตรตำรับยา Ramipril ให้อยู่ในรูปแบบแคปซูลเจลาตินแข็ง (Hard Gelatin Capsule) แทนรูปแบบยาเม็ด (Tablet)</t>
        </is>
      </c>
      <c r="D317" s="186" t="n"/>
      <c r="E317" s="186" t="inlineStr">
        <is>
          <t>เพื่อป้องกันตัวยาสำคัญจากการถูกทำลายด้วยแสง</t>
        </is>
      </c>
      <c r="F317" s="186" t="inlineStr">
        <is>
          <t>เพื่อป้องกันการดูดซับความชื้นจากบรรยากาศ</t>
        </is>
      </c>
      <c r="G317" s="186" t="inlineStr">
        <is>
          <t>เพื่อลดความแปรปรวนของอัตราการละลายตัวยา</t>
        </is>
      </c>
      <c r="H317" s="186" t="inlineStr">
        <is>
          <t>เพื่อแก้ไขปัญหาคุณสมบัติการตอกอัดตัวของผงยาที่ไม่ดี (Poor Compressibility)</t>
        </is>
      </c>
      <c r="I317" s="186" t="inlineStr">
        <is>
          <t>เพื่อให้ตัวยาออกฤทธิ์เนิ่นโดยไม่ต้องเคลือบฟิล์ม</t>
        </is>
      </c>
      <c r="J317" s="185" t="inlineStr">
        <is>
          <t>4</t>
        </is>
      </c>
      <c r="K317" s="186" t="inlineStr">
        <is>
          <t>✅ คำตอบที่ถูกต้อง: ข้อ ง. เพื่อแก้ไขปัญหาคุณสมบัติการตอกอัดตัวของผงยาที่ไม่ดี (Poor Compressibility)
🎯 ทำไมข้อนี้ถึงถูก:
🎯 ทำไมข้อนี้ถึงถูก: ในการพัฒนาสูตรตำรับยา หากตัวยาสำคัญหรือส่วนผสมมีคุณสมบัติการตอกอัดตัวไม่ดี (poor compressibility) หรือไวต่อแรงดันเชิงกลและความร้อนที่เกิดขึ้นระหว่างการตอกเม็ด การเลือกพัฒนายาให้อยู่ในรูปแบบแคปซูลเจลาตินแข็งเป็นวิธีที่มีประสิทธิภาพ เนื่องจากไม่ต้องอาศัยแรงตอกอัด เพียงผสมผงยาให้สม่ำเสมอแล้วบรรจุลงปลอกแคปซูลได้ทันที
🔍 ข้ออื่นผิดเพราะอะไร:
• ข้อ ก. เพื่อป้องกันตัวยาสำคัญจากการถูกทำลายด้วยแสง: หากต้องการกันแสง ยาเม็ดก็สามารถเคลือบฟิล์มสีทึบแสง (opaque coating) ได้เช่นกัน ไม่ใช่เหตุผลเฉพาะของแคปซูล
• ข้อ ข. เพื่อป้องกันการดูดซับความชื้น: เปลือกเจลาตินมีน้ำเป็นองค์ประกอบและมีสมบัติดูดความชื้นได้ จึงไม่ได้มีคุณสมบัติกันความชื้นได้ดีกว่ายาเม็ดเคลือบ
• ข้อ ค. เพื่อลดความแปรปรวนของอัตราการละลาย: แคปซูลต้องรอให้เปลือกเจลาตินละลายก่อนตัวยาจึงจะปลดปล่อย จึงไม่ได้ลดความแปรปรวนของการละลายได้ดีกว่ายาเม็ดแตกตัวเร็ว
• ข้อ จ. เพื่อให้ตัวยาออกฤทธิ์เนิ่นโดยไม่ต้องเคลือบฟิล์ม: แคปซูลเจลาตินแข็งทั่วไปเป็นรูปแบบปลดปล่อยทันที (immediate release) ไม่ใช่ยาออกฤทธิ์เนิ่น
• --</t>
        </is>
      </c>
      <c r="L317" s="186" t="n"/>
      <c r="M317" s="186" t="inlineStr">
        <is>
          <t>Solid Dosage Forms</t>
        </is>
      </c>
      <c r="N317" s="186" t="inlineStr">
        <is>
          <t>Capsule Manufacturing</t>
        </is>
      </c>
      <c r="O317" s="185" t="inlineStr">
        <is>
          <t>Product</t>
        </is>
      </c>
      <c r="P317" s="186" t="inlineStr">
        <is>
          <t>ข้อ 19 Mock RxCU83</t>
        </is>
      </c>
      <c r="Q317" s="185" t="inlineStr">
        <is>
          <t>ข้อสอบจำลอง</t>
        </is>
      </c>
      <c r="R317" s="185" t="inlineStr">
        <is>
          <t>Mock RxCU83 ชุดที่ 1</t>
        </is>
      </c>
      <c r="S317" s="185" t="n"/>
    </row>
    <row r="318">
      <c r="A318" s="185" t="n">
        <v>316</v>
      </c>
      <c r="B318" s="186" t="n"/>
      <c r="C318" s="186" t="inlineStr">
        <is>
          <t>20. เหตุใดผู้ผลิตจึงกำหนดให้ต้องเก็บยาแคปซูล Ramipril ไว้ในบรรจุภัณฑ์ดั้งเดิม (Original Package) ที่ปิดสนิท</t>
        </is>
      </c>
      <c r="D318" s="186" t="n"/>
      <c r="E318" s="186" t="inlineStr">
        <is>
          <t>ป้องกันแคปซูลแตกหักจากแรงกดทับทางกายภาพ</t>
        </is>
      </c>
      <c r="F318" s="186" t="inlineStr">
        <is>
          <t>ป้องกันการดูดความชื้นและการเสื่อมสลายของเปลือกเจลาตินและตัวยา</t>
        </is>
      </c>
      <c r="G318" s="186" t="inlineStr">
        <is>
          <t>ป้องกันการปนเปื้อนของเชื้อจุลชีพจากภายนอก</t>
        </is>
      </c>
      <c r="H318" s="186" t="inlineStr">
        <is>
          <t>ป้องกันตัวยาเสื่อมสลายจากการระเหิด</t>
        </is>
      </c>
      <c r="I318" s="186" t="inlineStr">
        <is>
          <t>ป้องกันการเปลี่ยนแปลงของรสชาติตัวยา</t>
        </is>
      </c>
      <c r="J318" s="185" t="inlineStr">
        <is>
          <t>2</t>
        </is>
      </c>
      <c r="K318" s="186" t="inlineStr">
        <is>
          <t>✅ คำตอบที่ถูกต้อง: ข้อ ข. ป้องกันการดูดความชื้นและการเสื่อมสลายของเปลือกเจลาตินและตัวยา
🎯 ทำไมข้อนี้ถึงถูก:
🎯 ทำไมข้อนี้ถึงถูก: เปลือกแคปซูลเจลาตินแข็งมีสมบัติ hygroscopic และมีความชื้นตามธรรมชาติประมาณ 13-16% หากสัมผัสกับความชื้นในอากาศ เปลือกจะดูดน้ำจนเสียรูปหรือเกิดการถ่ายโอนความชื้นไปยังตัวยา Ramipril ซึ่งมีโครงสร้างเป็น ester linkage ที่ไวต่อปฏิกิริยา hydrolysis สลายตัวกลายเป็น ramiprilat หรือ diketopiperazine (DKP) ได้ง่าย บรรจุภัณฑ์ดั้งเดิม (เช่น Alu-Alu blister หรือขวดกันชื้น) จึงออกแบบมาเพื่อป้องกันความชื้นโดยเฉพาะ
🔍 ข้ออื่นผิดเพราะอะไร:
• ข้อ ก. ป้องกันแคปซูลแตกหักจากแรงกดทับทางกายภาพ: แม้บรรจุภัณฑ์จะช่วยปกป้องทางกายภาพได้บ้าง แต่ไม่ใช่เหตุผลหลักทางเภสัชกรรมและความคงตัวทางเคมี
• ข้อ ค. ป้องกันการปนเปื้อนของเชื้อจุลชีพ: ยารูปแบบของแข็งมีความชื้นสัมพัทธ์ต่ำ ไม่ใช่แหล่งเจริญเติบโตหลักของเชื้อจุลชีพเมื่อเทียบกับยาน้ำ
• ข้อ ง. ป้องกันตัวยาเสื่อมสลายจากการระเหิด: Ramipril ไม่ใช่สารที่เกิดการระเหิด (sublimation)
• ข้อ จ. ป้องกันการเปลี่ยนแปลงของรสชาติตัวยา: ยาบรรจุในแคปซูลช่วยกลบรสชาติอยู่แล้ว จึงไม่ใช่เหตุผลหลัก
• --</t>
        </is>
      </c>
      <c r="L318" s="186" t="n"/>
      <c r="M318" s="186" t="inlineStr">
        <is>
          <t>Preformulation &amp; GMP</t>
        </is>
      </c>
      <c r="N318" s="186" t="inlineStr">
        <is>
          <t>Packaging Materials</t>
        </is>
      </c>
      <c r="O318" s="185" t="inlineStr">
        <is>
          <t>Product</t>
        </is>
      </c>
      <c r="P318" s="186" t="inlineStr">
        <is>
          <t>ข้อ 20 Mock RxCU83</t>
        </is>
      </c>
      <c r="Q318" s="185" t="inlineStr">
        <is>
          <t>ข้อสอบจำลอง</t>
        </is>
      </c>
      <c r="R318" s="185" t="inlineStr">
        <is>
          <t>Mock RxCU83 ชุดที่ 1</t>
        </is>
      </c>
      <c r="S318" s="185" t="n"/>
    </row>
    <row r="319">
      <c r="A319" s="185" t="n">
        <v>317</v>
      </c>
      <c r="B319" s="186" t="n"/>
      <c r="C319" s="186" t="inlineStr">
        <is>
          <t>22. ห้องปฏิบัติการทดสอบการละลาย (Dissolution test) ของยาเม็ด Amlodipine จำนวน 3 lot ตามข้อกำหนดของ USP โดยกำหนดค่า tolerance Q = 75% พบว่าไม่มี lot ใดผ่านเกณฑ์ในรอบแรก (Stage S1) จึงทำการทดสอบรอบสอง (Stage S2) รวมเป็น 12 เม็ด ได้ผลการละลายดังนี้:
Lot 1: 59, 79, 80, 80, 81, 81, 82, 82, 83, 84, 85, 87% (ค่าเฉลี่ย 81.0%)
Lot 2: 58, 70, 72, 73, 76, 77, 78, 79, 81, 82, 83, 90% (ค่าเฉลี่ย 76.3%)
Lot 3: 65, 80, 80, 81, 82, 82, 83, 84, 84, 85, 86, 92% (ค่าเฉลี่ย 82.0%)
ให้สรุปผลการยอมรับตามเกณฑ์ USP Stage S2</t>
        </is>
      </c>
      <c r="D319" s="186" t="n"/>
      <c r="E319" s="186" t="inlineStr">
        <is>
          <t>ทุก lot ผ่านเกณฑ์ทั้งหมด</t>
        </is>
      </c>
      <c r="F319" s="186" t="inlineStr">
        <is>
          <t>ผ่านเฉพาะ Lot 1</t>
        </is>
      </c>
      <c r="G319" s="186" t="inlineStr">
        <is>
          <t>ผ่านเฉพาะ Lot 3</t>
        </is>
      </c>
      <c r="H319" s="186" t="inlineStr">
        <is>
          <t>ผ่านเฉพาะ Lot 1 และ Lot 3</t>
        </is>
      </c>
      <c r="I319" s="186" t="inlineStr">
        <is>
          <t>ไม่มี lot ใดผ่านเกณฑ์</t>
        </is>
      </c>
      <c r="J319" s="185" t="inlineStr">
        <is>
          <t>3</t>
        </is>
      </c>
      <c r="K319" s="186" t="inlineStr">
        <is>
          <t>✅ คำตอบที่ถูกต้อง: ข้อ ค. ผ่านเฉพาะ Lot 3
🎯 ทำไมข้อนี้ถึงถูก:
🎯 ทำไมข้อนี้ถึงถูก: เกณฑ์การยอมรับการละลายของยาเม็ดแตกตัวทั่วไปตาม USP Acceptance Table ในขั้น Stage S2 (ทดสอบรวม 12 เม็ด) มีเงื่อนไข 2 ข้อที่ต้องผ่านพร้อมกัน คือ 1) ค่าเฉลี่ยทั้ง 12 เม็ดต้องไม่น้อยกว่า Q (เฉลี่ย ≥ 75%) และ 2) ต้องไม่มีเม็ดใดมีค่าน้อยกว่า Q - 15% (คือไม่มีเม็ดใดต่ำกว่า 75 - 15 = 60%)
- Lot 1: ค่าเฉลี่ย 81.0% (ผ่าน) แต่มี 1 เม็ดได้ค่า 59% ซึ่งต่ำกว่า 60% จึงตกเกณฑ์
- Lot 2: ค่าเฉลี่ย 76.3% (ผ่าน) แต่มี 1 เม็ดได้ค่า 58% ซึ่งต่ำกว่า 60% จึงตกเกณฑ์
- Lot 3: ค่าเฉลี่ย 82.0% (ผ่าน) และค่าต่ำสุดคือ 65% ซึ่งมากกว่า 60% ผ่านเกณฑ์ทั้ง 2 ข้อ
ดังนั้น จึงมีเพียง Lot 3 เท่านั้นที่ผ่านเกณฑ์ Stage S2
🔍 ข้ออื่นผิดเพราะอะไร:
• ข้อ ก. ทุก lot ผ่านเกณฑ์ทั้งหมด: ผิดเพราะ Lot 1 และ Lot 2 มีเม็ดที่มีค่าต่ำกว่า Q - 15% (60%)
• ข้อ ข. ผ่านเฉพาะ Lot 1: ผิดเพราะ Lot 1 ตกเกณฑ์เนื่องจากมีเม็ดที่ได้ 59%
• ข้อ ง. ผ่านเฉพาะ Lot 1 และ Lot 3: ผิดเพราะ Lot 1 ไม่ผ่านเกณฑ์เดี่ยวที่มีค่าต่ำกว่า 60%
• ข้อ จ. ไม่มี lot ใดผ่านเกณฑ์: ผิดเพราะ Lot 3 ผ่านเกณฑ์ทั้งสองข้ออย่างสมบูรณ์
• --</t>
        </is>
      </c>
      <c r="L319" s="186" t="n"/>
      <c r="M319" s="186" t="inlineStr">
        <is>
          <t>Preformulation &amp; GMP</t>
        </is>
      </c>
      <c r="N319" s="186" t="inlineStr">
        <is>
          <t>Dissolution Testing</t>
        </is>
      </c>
      <c r="O319" s="185" t="inlineStr">
        <is>
          <t>Product</t>
        </is>
      </c>
      <c r="P319" s="186" t="inlineStr">
        <is>
          <t>ข้อ 22 Mock RxCU83</t>
        </is>
      </c>
      <c r="Q319" s="185" t="inlineStr">
        <is>
          <t>ข้อสอบจำลอง</t>
        </is>
      </c>
      <c r="R319" s="185" t="inlineStr">
        <is>
          <t>Mock RxCU83 ชุดที่ 1</t>
        </is>
      </c>
      <c r="S319" s="185" t="n"/>
    </row>
    <row r="320">
      <c r="A320" s="185" t="n">
        <v>318</v>
      </c>
      <c r="B320" s="186" t="n"/>
      <c r="C320" s="186" t="inlineStr">
        <is>
          <t>89. ในการพัฒนาสูตรตำรับยาเม็ดคุมกำเนิดชนิดเคลือบน้ำตาล (Sugar-Coated Tablets) สารในข้อใด ไม่จัดเป็น สารที่ใช้ในกระบวนการเคลือบน้ำตาล</t>
        </is>
      </c>
      <c r="D320" s="186" t="n"/>
      <c r="E320" s="186" t="inlineStr">
        <is>
          <t>Calcium carbonate</t>
        </is>
      </c>
      <c r="F320" s="186" t="inlineStr">
        <is>
          <t>Carnauba wax</t>
        </is>
      </c>
      <c r="G320" s="186" t="inlineStr">
        <is>
          <t>Gelatin</t>
        </is>
      </c>
      <c r="H320" s="186" t="inlineStr">
        <is>
          <t>Colloidal silicon dioxide</t>
        </is>
      </c>
      <c r="I320" s="186" t="inlineStr">
        <is>
          <t>Acrylate polymer (Eudragit)</t>
        </is>
      </c>
      <c r="J320" s="185" t="inlineStr">
        <is>
          <t>5</t>
        </is>
      </c>
      <c r="K320" s="186" t="inlineStr">
        <is>
          <t>✅ คำตอบที่ถูกต้อง: ข้อ จ. Acrylate polymer (Eudragit)
🎯 ทำไมข้อนี้ถึงถูก:
🎯 ทำไมข้อนี้ถึงถูก: Acrylate polymers (เช่น Eudragit L, S, E, RS, RL) เป็นโพลิเมอร์สังเคราะห์ที่ใช้สำหรับกระบวนการเคลือบฟิล์ม (Film coating) โดยเฉพาะการเคลือบฟิล์มเพื่อละลายในลำไส้ (Enteric coating) หรือควบคุมการปลดปล่อยยา ส่วนกระบวนการเคลือบน้ำตาล (Sugar coating) จะใช้น้ำตาลซูโครสเป็นหลักร่วมกับสารดั้งเดิม ได้แก่ Gelatin/Acacia (ชั้น Subcoating), Calcium carbonate/Talc (สารช่วยสร้างมวลใน Subcoating), และ Carnauba wax/Beeswax (ชั้นขัดเงา Polishing)
🔍 ข้ออื่นผิดเพราะอะไร:
• ข้อ ก. Calcium carbonate: ใช้เป็น Filler ในขั้นตอน Subcoating ช่วยเพิ่มมวลและลบเหลี่ยมเม็ดยา
• ข้อ ข. Carnauba wax: ใช้ในขั้นตอนสุดท้ายเพื่อขัดเงาให้เม็ดยาเรียบมันวาว
• ข้อ ค. Gelatin: ใช้เป็น Binder ในน้ำเชื่อมชั้น Subcoating
• ข้อ ง. Colloidal silicon dioxide: ใช้ช่วยการกระจายตัวและป้องกันการเกาะติดระหว่างเคลือบ
• --</t>
        </is>
      </c>
      <c r="L320" s="186" t="n"/>
      <c r="M320" s="186" t="inlineStr">
        <is>
          <t>Solid Dosage Forms</t>
        </is>
      </c>
      <c r="N320" s="186" t="inlineStr">
        <is>
          <t>Tablet Coating &amp; Excipients</t>
        </is>
      </c>
      <c r="O320" s="185" t="inlineStr">
        <is>
          <t>Product</t>
        </is>
      </c>
      <c r="P320" s="186" t="inlineStr">
        <is>
          <t>ข้อ 89 Mock RxCU83</t>
        </is>
      </c>
      <c r="Q320" s="185" t="inlineStr">
        <is>
          <t>ข้อสอบจำลอง</t>
        </is>
      </c>
      <c r="R320" s="185" t="inlineStr">
        <is>
          <t>Mock RxCU83 ชุดที่ 1</t>
        </is>
      </c>
      <c r="S320" s="185" t="n"/>
    </row>
    <row r="321">
      <c r="A321" s="185" t="n">
        <v>319</v>
      </c>
      <c r="B321" s="186" t="n"/>
      <c r="C321" s="186" t="inlineStr">
        <is>
          <t>90. ข้อใดเป็นการตรวจสอบและควบคุมคุณภาพระหว่างกระบวนการผลิต (In-Process Control: IPC) ที่สำคัญที่สุดในการประเมินความหนาและความสมบูรณ์ในแต่ละขั้นตอนของการผลิตยาเม็ดเคลือบน้ำตาล</t>
        </is>
      </c>
      <c r="D321" s="186" t="n"/>
      <c r="E321" s="186" t="inlineStr">
        <is>
          <t>Uniformity of dosage units</t>
        </is>
      </c>
      <c r="F321" s="186" t="inlineStr">
        <is>
          <t>เปอร์เซ็นต์น้ำหนักที่เพิ่มขึ้นของเม็ดยา (Weight gain / Tablet weight)</t>
        </is>
      </c>
      <c r="G321" s="186" t="inlineStr">
        <is>
          <t>ความแข็งของเม็ดยา (Tablet hardness)</t>
        </is>
      </c>
      <c r="H321" s="186" t="inlineStr">
        <is>
          <t>อัตราการละลายของตัวยาสำคัญ (Dissolution testing)</t>
        </is>
      </c>
      <c r="I321" s="186" t="inlineStr">
        <is>
          <t>เวลาในการแตกกระจายตัว (Disintegration time)</t>
        </is>
      </c>
      <c r="J321" s="185" t="inlineStr">
        <is>
          <t>2</t>
        </is>
      </c>
      <c r="K321" s="186" t="inlineStr">
        <is>
          <t>✅ คำตอบที่ถูกต้อง: ข้อ ข. เปอร์เซ็นต์น้ำหนักที่เพิ่มขึ้นของเม็ดยา (Weight gain / Tablet weight)
🎯 ทำไมข้อนี้ถึงถูก:
🎯 ทำไมข้อนี้ถึงถูก: ในกระบวนการเคลือบน้ำตาลซึ่งประกอบด้วยหลายขั้นตอนย่อย (Sealing, Subcoating, Smoothing, Coloring) น้ำหนักของเม็ดยาจะเพิ่มขึ้นจากเม็ดแกนเดิมอย่างมาก (เพิ่มขึ้นถึง 30-50% ของน้ำหนักเม็ดเดิม) การสุ่มชั่งน้ำหนักเม็ดยาเพื่อคำนวณร้อยละของน้ำหนักที่เพิ่มขึ้น (Percentage of weight gain) เป็นการควบคุมระหว่างกระบวนการ (IPC) ที่สำคัญที่สุดเพื่อระบุว่าการพอกชั้นเคลือบในแต่ละขั้นตอนมีความหนาตามข้อกำหนดก่อนเริ่มขั้นตอนถัดไป
🔍 ข้ออื่นผิดเพราะอะไร:
• ข้อ ก. Uniformity of dosage units: ทำการทดสอบกับผลิตภัณฑ์สำเร็จรูป ไม่ใช่ IPC ระหว่างชั้นเคลือบ
• ข้อ ค. Hardness: แม้จะตรวจวัดได้ แต่น้ำหนักที่เพิ่มขึ้นเป็นตัวชี้วัดความหนาของชั้นเคลือบที่ตรงจุดที่สุด
• ข้อ ง. Dissolution: เป็นการทดสอบทางห้องปฏิบัติการหลังผลิตเสร็จ ใช้เวลานาน ไม่เหมาะกับการตัดสินใจหน้าหม้อเคลือบ
• ข้อ จ. Disintegration: เป็นการตรวจประเมินผลิตภัณฑ์สำเร็จรูป
• --</t>
        </is>
      </c>
      <c r="L321" s="186" t="n"/>
      <c r="M321" s="186" t="inlineStr">
        <is>
          <t>Solid Dosage Forms</t>
        </is>
      </c>
      <c r="N321" s="186" t="inlineStr">
        <is>
          <t>Tablet Coating &amp; Excipients</t>
        </is>
      </c>
      <c r="O321" s="185" t="inlineStr">
        <is>
          <t>Product</t>
        </is>
      </c>
      <c r="P321" s="186" t="inlineStr">
        <is>
          <t>ข้อ 90 Mock RxCU83</t>
        </is>
      </c>
      <c r="Q321" s="185" t="inlineStr">
        <is>
          <t>ข้อสอบจำลอง</t>
        </is>
      </c>
      <c r="R321" s="185" t="inlineStr">
        <is>
          <t>Mock RxCU83 ชุดที่ 1</t>
        </is>
      </c>
      <c r="S321" s="185" t="n"/>
    </row>
    <row r="322">
      <c r="A322" s="185" t="n">
        <v>320</v>
      </c>
      <c r="B322" s="186" t="n"/>
      <c r="C322" s="186" t="inlineStr">
        <is>
          <t>91. ข้อใดกล่าว ไม่ถูกต้อง เกี่ยวกับคุณสมบัติและข้อจำกัดทางเภสัชกรรมของยาเม็ดเคลือบน้ำตาล (Sugar-Coated Tablets)</t>
        </is>
      </c>
      <c r="D322" s="186" t="n"/>
      <c r="E322" s="186" t="inlineStr">
        <is>
          <t>ยาเม็ดเคลือบน้ำตาลโดยทั่วไปจัดเป็นรูปแบบยาที่ปลดปล่อยตัวยาทันที (Immediate release)</t>
        </is>
      </c>
      <c r="F322" s="186" t="inlineStr">
        <is>
          <t>หากผู้ใช้ยามีมือเปียกชื้นไปสัมผัสกับเม็ดยา จะทำให้น้ำตาลชั้นนอกละลายและเหนียวเหนอะหนะทันที</t>
        </is>
      </c>
      <c r="G322" s="186" t="inlineStr">
        <is>
          <t>ผู้ป่วยโรคเบาหวานสามารถรับประทานยาเม็ดเคลือบน้ำตาลได้โดยไม่ส่งผลกระทบต่อระดับน้ำตาลในเลือดอย่างมีนัยสำคัญ</t>
        </is>
      </c>
      <c r="H322" s="186" t="inlineStr">
        <is>
          <t>ในการตั้งสูตรน้ำเชื่อมเคลือบสามารถใช้ Sucrose ร่วมกับ Polyols อื่นได้</t>
        </is>
      </c>
      <c r="I322" s="186" t="inlineStr">
        <is>
          <t>กระบวนการเคลือบน้ำตาลเป็นวิธีที่เหมาะสมอย่างยิ่งสำหรับสูตรตำรับยาที่มีตัวยาสำคัญที่ไวต่อความชื้นและความร้อนสูง</t>
        </is>
      </c>
      <c r="J322" s="185" t="inlineStr">
        <is>
          <t>5</t>
        </is>
      </c>
      <c r="K322" s="186" t="inlineStr">
        <is>
          <t>✅ คำตอบที่ถูกต้อง: ข้อ จ. กระบวนการเคลือบน้ำตาลเป็นวิธีที่เหมาะสมอย่างยิ่งสำหรับสูตรตำรับยาที่มีตัวยาสำคัญที่ไวต่อความชื้นและความร้อนสูง
🎯 ทำไมข้อนี้ถึงถูก:
🎯 ทำไมข้อนี้ถึงถูก: ข้อความนี้ไม่ถูกต้องอย่างยิ่ง ในทางเทคโนโลยีเภสัชกรรม กระบวนการเคลือบน้ำตาลต้องใช้น้ำเป็นตัวทำละลายในปริมาณมหาศาล และต้องใช้ระยะเวลาในการเคลือบและเป่าแห้งยาวนานหลายชั่วโมงถึงหลายวัน จึง ไม่เหมาะสม อย่างยิ่งสำหรับตัวยาสำคัญที่ไวต่อความชื้น (Moisture-sensitive) หรือไม่ทนความร้อน (Thermolabile) เพราะจะเร่งให้ตัวยาเกิดการสลายตัวด้วยน้ำ (Hydrolysis) ในระหว่างการผลิต
🔍 ข้ออื่นผิดเพราะอะไร:
• ข้อ ก. ถูกต้อง ชั้นเคลือบน้ำตาลจะละลายน้ำได้อย่างรวดเร็วในกระเพาะอาหาร จึงเป็น Immediate release
• ข้อ ข. ถูกต้อง น้ำตาลละลายน้ำได้ง่ายมาก หากมือเปียกจะทำให้เม็ดยาละลายเหนียวติดมือ
• ข้อ ค. ถูกต้อง ปริมาณน้ำตาลในยาเม็ดเคลือบแต่ละเม็ดมีเพียงไม่กี่ร้อยมิลลิกรัม ซึ่งน้อยมากเมื่อเทียบกับคาร์โบไฮเดรตในอาหารแต่ละมื้อ
• ข้อ ง. ถูกต้อง สามารถใช้น้ำตาลอื่นร่วมเพื่อปรับสมบัติการตกผลึกได้
• --</t>
        </is>
      </c>
      <c r="L322" s="186" t="n"/>
      <c r="M322" s="186" t="inlineStr">
        <is>
          <t>Solid Dosage Forms</t>
        </is>
      </c>
      <c r="N322" s="186" t="inlineStr">
        <is>
          <t>Tablet Coating &amp; Excipients</t>
        </is>
      </c>
      <c r="O322" s="185" t="inlineStr">
        <is>
          <t>Product</t>
        </is>
      </c>
      <c r="P322" s="186" t="inlineStr">
        <is>
          <t>ข้อ 91 Mock RxCU83</t>
        </is>
      </c>
      <c r="Q322" s="185" t="inlineStr">
        <is>
          <t>ข้อสอบจำลอง</t>
        </is>
      </c>
      <c r="R322" s="185" t="inlineStr">
        <is>
          <t>Mock RxCU83 ชุดที่ 1</t>
        </is>
      </c>
      <c r="S322" s="185" t="n"/>
    </row>
    <row r="323">
      <c r="A323" s="185" t="n">
        <v>321</v>
      </c>
      <c r="B323" s="186" t="n"/>
      <c r="C323" s="186" t="inlineStr">
        <is>
          <t>93. ในเอกสารรับรองผลการตรวจวิเคราะห์ (Certificate of Analysis: COA) ของผลิตภัณฑ์แผ่นแปะคุมกำเนิด (Transdermal Contraceptive Patch) รายการทดสอบในข้อใด ไม่จัดเป็น หัวข้อการควบคุมคุณภาพที่จำเป็นสำหรับรูปแบบยานี้</t>
        </is>
      </c>
      <c r="D323" s="186" t="n"/>
      <c r="E323" s="186" t="inlineStr">
        <is>
          <t>Identification</t>
        </is>
      </c>
      <c r="F323" s="186" t="inlineStr">
        <is>
          <t>Assay (Drug content)</t>
        </is>
      </c>
      <c r="G323" s="186" t="inlineStr">
        <is>
          <t>In vitro drug release</t>
        </is>
      </c>
      <c r="H323" s="186" t="inlineStr">
        <is>
          <t>Adhesion properties (Peel adhesion / Tack test)</t>
        </is>
      </c>
      <c r="I323" s="186" t="inlineStr">
        <is>
          <t>Disintegration test</t>
        </is>
      </c>
      <c r="J323" s="185" t="inlineStr">
        <is>
          <t>5</t>
        </is>
      </c>
      <c r="K323" s="186" t="inlineStr">
        <is>
          <t>✅ คำตอบที่ถูกต้อง: ข้อ จ. Disintegration test
🎯 ทำไมข้อนี้ถึงถูก:
🎯 ทำไมข้อนี้ถึงถูก: การทดสอบเวลาการแตกกระจายตัว (Disintegration test) เป็นการทดสอบเฉพาะสำหรับยาเม็ดและยาแคปซูลรับประทานเพื่อดูการแตกตัวในทางเดินอาหาร ส่วนแผ่นแปะผิวหนัง (Transdermal delivery systems) เป็นแผ่นฟิล์มโพลิเมอร์สำหรับแปะภายนอกร่างกาย จึงไม่มีการทดสอบ Disintegration แต่ต้องทดสอบ In vitro drug release (การปลดปล่อยยาผ่านเมมเบรน) และคุณสมบัติการยึดติดผิวหนัง (Adhesion test) แทน
🔍 ข้ออื่นผิดเพราะอะไร:
• ข้อ ก. Identification: จำเป็นสำหรับการยืนยันตัวยาสำคัญ
• ข้อ ข. Assay: จำเป็นเพื่อระบุปริมาณตัวยาสำคัญในแผ่นแปะ
• ข้อ ค. In vitro drug release: เป็นหัวใจสำคัญของแผ่นแปะเพื่อประกันอัตราการปลดปล่อยยาต่อหน่วยเวลา
• ข้อ ง. Adhesion: จำเป็นเพื่อประกันว่าแผ่นแปะจะไม่หลุดลอกตลอด 7 วันที่ใช้งาน
• --</t>
        </is>
      </c>
      <c r="L323" s="186" t="n"/>
      <c r="M323" s="186" t="inlineStr">
        <is>
          <t>Preformulation &amp; GMP</t>
        </is>
      </c>
      <c r="N323" s="186" t="inlineStr">
        <is>
          <t>Quality Specifications &amp; COA</t>
        </is>
      </c>
      <c r="O323" s="185" t="inlineStr">
        <is>
          <t>Product</t>
        </is>
      </c>
      <c r="P323" s="186" t="inlineStr">
        <is>
          <t>ข้อ 93 Mock RxCU83</t>
        </is>
      </c>
      <c r="Q323" s="185" t="inlineStr">
        <is>
          <t>ข้อสอบจำลอง</t>
        </is>
      </c>
      <c r="R323" s="185" t="inlineStr">
        <is>
          <t>Mock RxCU83 ชุดที่ 1</t>
        </is>
      </c>
      <c r="S323" s="185" t="n"/>
    </row>
    <row r="324">
      <c r="A324" s="185" t="n">
        <v>322</v>
      </c>
      <c r="B324" s="186" t="n"/>
      <c r="C324" s="186" t="inlineStr">
        <is>
          <t>112. ยาเม็ดชนิดหนึ่งมีส่วนประกอบของสารช่วยในสูตรตำรับ ได้แก่ Magnesium stearate, Croscarmellose sodium, Titanium dioxide, Hypromellose (HPMC), FD&amp;C Yellow No. 6 Aluminum Lake, Microcrystalline cellulose, Triacetin จากส่วนประกอบดังกล่าว ยาเม็ดนี้จัดเป็นรูปแบบยาชนิดใด</t>
        </is>
      </c>
      <c r="D324" s="186" t="n"/>
      <c r="E324" s="186" t="inlineStr">
        <is>
          <t>Effervescent tablet</t>
        </is>
      </c>
      <c r="F324" s="186" t="inlineStr">
        <is>
          <t>Enteric coated tablet</t>
        </is>
      </c>
      <c r="G324" s="186" t="inlineStr">
        <is>
          <t>Plain uncoated tablet</t>
        </is>
      </c>
      <c r="H324" s="186" t="inlineStr">
        <is>
          <t>Film-coated tablet</t>
        </is>
      </c>
      <c r="I324" s="186" t="inlineStr">
        <is>
          <t>Compression coated tablet</t>
        </is>
      </c>
      <c r="J324" s="185" t="inlineStr">
        <is>
          <t>4</t>
        </is>
      </c>
      <c r="K324" s="186" t="inlineStr">
        <is>
          <t>✅ คำตอบที่ถูกต้อง: ข้อ ง. Film-coated tablet
🎯 ทำไมข้อนี้ถึงถูก:
🎯 ทำไมข้อนี้ถึงถูก: การมีส่วนผสมของ Hypromellose (HPMC ซึ่งเป็นโพลิเมอร์เคลือบฟิล์มที่ละลายน้ำได้), Triacetin (สารเพิ่มความยืดหยุ่นของฟิล์ม: Plasticizer), Titanium dioxide (สารทึบแสง: Opacifier), และ FD&amp;C Lake (สีเคลือบ) เป็นองค์ประกอบมาตรฐานของสูตรน้ำยาเคลือบฟิล์ม (Film coating system) ชนิดละลายในกระเพาะอาหาร (Immediate release)
🔍 ข้ออื่นผิดเพราะอะไร:
• ข้อ ก. Effervescent tablet: ต้องมีกรดซิตริก/ทาร์ทาริก และโซเดียมไบคาร์บอเนตเพื่อเกิดฟองก๊าซ CO2
• ข้อ ข. Enteric coated tablet: ต้องใช้โพลิเมอร์ที่ไม่ละลายในกรด เช่น CAP, HPMCP, หรือ Eudragit L
• ข้อ ค. Plain tablet: จะไม่มีโพลิเมอร์เคลือบฟิล์มอย่าง HPMC และ Triacetin
• ข้อ จ. Compression coated: เป็นการตอกเม็ดแห้งหุ้มเม็ดแกน (Tablet-within-a-tablet)
• --</t>
        </is>
      </c>
      <c r="L324" s="186" t="n"/>
      <c r="M324" s="186" t="inlineStr">
        <is>
          <t>Solid Dosage Forms</t>
        </is>
      </c>
      <c r="N324" s="186" t="inlineStr">
        <is>
          <t>Tablet Coating &amp; Excipients</t>
        </is>
      </c>
      <c r="O324" s="185" t="inlineStr">
        <is>
          <t>Product</t>
        </is>
      </c>
      <c r="P324" s="186" t="inlineStr">
        <is>
          <t>ข้อ 112 Mock RxCU83</t>
        </is>
      </c>
      <c r="Q324" s="185" t="inlineStr">
        <is>
          <t>ข้อสอบจำลอง</t>
        </is>
      </c>
      <c r="R324" s="185" t="inlineStr">
        <is>
          <t>Mock RxCU83 ชุดที่ 1</t>
        </is>
      </c>
      <c r="S324" s="185" t="n"/>
    </row>
    <row r="325">
      <c r="A325" s="185" t="n">
        <v>323</v>
      </c>
      <c r="B325" s="186" t="n"/>
      <c r="C325" s="186" t="inlineStr">
        <is>
          <t>113. ผู้ป่วยนำยาเม็ดที่แพทย์สั่งออกจากแผงบรรจุเดิมชนิด Alu-Alu Blister แล้วนำไปใส่ในตลับพลาสติกแบ่งยาทั่วไปเพื่อพกพา เมื่อถึงเวลารับประทานยาพบว่าเม็ดยาดูดความชื้นและเหนียวติดกันเป็นก้อน สารช่วยในข้อใดมีสมบัติดูดความชื้น (Hygroscopic) สูงและเป็นปัจจัยสำคัญที่ก่อให้เกิดปัญหาดังกล่าว</t>
        </is>
      </c>
      <c r="D325" s="186" t="n"/>
      <c r="E325" s="186" t="inlineStr">
        <is>
          <t>Microcrystalline cellulose</t>
        </is>
      </c>
      <c r="F325" s="186" t="inlineStr">
        <is>
          <t>Lactose monohydrate</t>
        </is>
      </c>
      <c r="G325" s="186" t="inlineStr">
        <is>
          <t>Croscarmellose sodium</t>
        </is>
      </c>
      <c r="H325" s="186" t="inlineStr">
        <is>
          <t>Magnesium stearate</t>
        </is>
      </c>
      <c r="I325" s="186" t="inlineStr">
        <is>
          <t>Triacetin</t>
        </is>
      </c>
      <c r="J325" s="185" t="inlineStr">
        <is>
          <t>3</t>
        </is>
      </c>
      <c r="K325" s="186" t="inlineStr">
        <is>
          <t>✅ คำตอบที่ถูกต้อง: ข้อ ค. Croscarmellose sodium
🎯 ทำไมข้อนี้ถึงถูก:
🎯 ทำไมข้อนี้ถึงถูก: Croscarmellose sodium (Cross-linked sodium carboxymethylcellulose) จัดเป็น Superdisintegrant ที่ออกฤทธิ์โดยการดูดซับน้ำอย่างรวดเร็ว (Water uptake &amp; wicking) และมีคุณสมบัติ Hygroscopic สูงมาก เมื่อนำยาออกจากบรรจุภัณฑ์ป้องกันความชื้นสูงอย่าง Alu-Alu มาใส่ในตลับพลาสติกที่ความชื้นซึมผ่านได้ สารนี้จะดูดความชื้นจากบรรยากาศทำให้ผิวเม็ดยาชื้น อ่อนตัว และเหนียวเกาะติดกันเป็นพวง
🔍 ข้ออื่นผิดเพราะอะไร:
• ข้อ ก. Microcrystalline cellulose: ดูดความชื้นได้บ้างแต่ไม่ทำให้เกิดการเหนียวติดเป็นก้อนรุนแรงเท่า superdisintegrant
• ข้อ ข. Lactose monohydrate: ไม่ค่อยดูดความชื้น (Non-hygroscopic)
• ข้อ ง. Magnesium stearate: มีสมบัติไม่ชอบน้ำ (Hydrophobic) ช่วยกันน้ำ
• ข้อ จ. Triacetin: เป็นของเหลวพลาสติกไซเซอร์ในฟิล์ม ไม่ใช่สารดูดน้ำหลักในเม็ดยา
• --</t>
        </is>
      </c>
      <c r="L325" s="186" t="n"/>
      <c r="M325" s="186" t="inlineStr">
        <is>
          <t>Preformulation &amp; GMP</t>
        </is>
      </c>
      <c r="N325" s="186" t="inlineStr">
        <is>
          <t>Packaging Materials</t>
        </is>
      </c>
      <c r="O325" s="185" t="inlineStr">
        <is>
          <t>Product</t>
        </is>
      </c>
      <c r="P325" s="186" t="inlineStr">
        <is>
          <t>ข้อ 113 Mock RxCU83</t>
        </is>
      </c>
      <c r="Q325" s="185" t="inlineStr">
        <is>
          <t>ข้อสอบจำลอง</t>
        </is>
      </c>
      <c r="R325" s="185" t="inlineStr">
        <is>
          <t>Mock RxCU83 ชุดที่ 1</t>
        </is>
      </c>
      <c r="S325" s="185" t="n"/>
    </row>
    <row r="326">
      <c r="A326" s="185" t="n">
        <v>324</v>
      </c>
      <c r="B326" s="186" t="n"/>
      <c r="C326" s="186" t="inlineStr">
        <is>
          <t>6. ตัวยา Losartan potassium มีความไวต่อความชื้น แสง และออกซิเจน โดยเกิดการสลายตัวผ่านปฏิกิริยา Photolysis, Hydrolysis และ Oxidation ในการเลือกบรรจุภัณฑ์ปฐมภูมิ (Primary packaging) สำหรับยาเม็ดชนิดนี้ ควรเลือกใช้บรรจุภัณฑ์ชนิดใดจึงสามารถปกป้องตัวยาได้ดีที่สุด</t>
        </is>
      </c>
      <c r="D326" s="186" t="n"/>
      <c r="E326" s="186" t="inlineStr">
        <is>
          <t>Polyvinyl chloride (PVC) blister pack</t>
        </is>
      </c>
      <c r="F326" s="186" t="inlineStr">
        <is>
          <t>Polyvinylidene chloride (PVDC) coated PVC blister pack</t>
        </is>
      </c>
      <c r="G326" s="186" t="inlineStr">
        <is>
          <t>Polyethylene (PE) strip pack</t>
        </is>
      </c>
      <c r="H326" s="186" t="inlineStr">
        <is>
          <t>Polytetrafluoroethylene (PTFE) film</t>
        </is>
      </c>
      <c r="I326" s="186" t="inlineStr">
        <is>
          <t>Aluminium-Aluminium (Alu-Alu) cold-form blister pack</t>
        </is>
      </c>
      <c r="J326" s="185" t="inlineStr">
        <is>
          <t>5</t>
        </is>
      </c>
      <c r="K326" s="186" t="inlineStr">
        <is>
          <t>✅ คำตอบที่ถูกต้อง: ข้อ จ. Aluminium-Aluminium (Alu-Alu) cold-form blister pack
🎯 ทำไมข้อนี้ถึงถูก:
🎯 ทำไมข้อนี้ถึงถูก: แผงยาชนิด Aluminium-Aluminium (Alu-Alu blister) ผลิตจากแผ่นอะลูมิเนียมฟอยล์ประกบทั้งแผ่นล่างและแผ่นบน ซึ่งมีคุณสมบัติเป็นสารกั้นสัมบูรณ์ (Impermeable barrier 100%) ป้องกันการซึมผ่านของไอน้ำ (Moisture vapor transmission rate: MVTR = 0) ป้องกันก๊าซออกซิเจน และทึบแสงอย่างสมบูรณ์แบบ จึงเป็นตัวเลือกที่เหมาะสมที่สุดสำหรับยาที่ไวต่อทั้งแสง น้ำ และออกซิเจนพร้อมกัน
🔍 ข้ออื่นผิดเพราะอะไร:
• ข้อ ก. PVC: ป้องกันความชื้นได้ต่ำมาก และโปร่งแสง
• ข้อ ข. PVDC: ป้องกันความชื้นได้ดีขึ้นปานกลาง แต่ยังยอมให้แสงและก๊าซซึมผ่านได้บางส่วน
• ข้อ ค. PE: ป้องกันความชื้นได้ปานกลางแต่ไม่กันออกซิเจนและแสง
• ข้อ ง. PTFE: นิยมใช้เคลือบอุปกรณ์เครื่องจักร ไม่ใช่บรรจุภัณฑ์แผงยามาตรฐาน
• --</t>
        </is>
      </c>
      <c r="L326" s="186" t="n"/>
      <c r="M326" s="186" t="inlineStr">
        <is>
          <t>Preformulation &amp; GMP</t>
        </is>
      </c>
      <c r="N326" s="186" t="inlineStr">
        <is>
          <t>Packaging Materials</t>
        </is>
      </c>
      <c r="O326" s="185" t="inlineStr">
        <is>
          <t>Product</t>
        </is>
      </c>
      <c r="P326" s="186" t="inlineStr">
        <is>
          <t>ข้อ 6 Mock RxCU83 ชุดที่ 2</t>
        </is>
      </c>
      <c r="Q326" s="185" t="inlineStr">
        <is>
          <t>ข้อสอบจำลอง</t>
        </is>
      </c>
      <c r="R326" s="185" t="inlineStr">
        <is>
          <t>Mock RxCU83 ชุดที่ 2</t>
        </is>
      </c>
      <c r="S326" s="185" t="n"/>
    </row>
    <row r="327">
      <c r="A327" s="185" t="n">
        <v>325</v>
      </c>
      <c r="B327" s="186" t="n"/>
      <c r="C327" s="186" t="inlineStr">
        <is>
          <t>24. ในสูตรตำรับยาเม็ดเคลือบฟิล์ม Lamivudine Film-coated Tablets สารช่วยทางเภสัชกรรมในข้อใดต่อไปนี้ทำหน้าที่เป็นสารก่อฟิล์มหลัก (Primary film-forming polymer)</t>
        </is>
      </c>
      <c r="D327" s="186" t="n"/>
      <c r="E327" s="186" t="inlineStr">
        <is>
          <t>Microcrystalline cellulose</t>
        </is>
      </c>
      <c r="F327" s="186" t="inlineStr">
        <is>
          <t>Sodium starch glycolate</t>
        </is>
      </c>
      <c r="G327" s="186" t="inlineStr">
        <is>
          <t>Magnesium stearate</t>
        </is>
      </c>
      <c r="H327" s="186" t="inlineStr">
        <is>
          <t>Polysorbate 80</t>
        </is>
      </c>
      <c r="I327" s="186" t="inlineStr">
        <is>
          <t>Hypromellose (Hydroxypropyl methylcellulose: HPMC)</t>
        </is>
      </c>
      <c r="J327" s="185" t="inlineStr">
        <is>
          <t>5</t>
        </is>
      </c>
      <c r="K327" s="186" t="inlineStr">
        <is>
          <t>✅ คำตอบที่ถูกต้อง: ข้อ จ. Hypromellose (Hydroxypropyl methylcellulose: HPMC)
🎯 ทำไมข้อนี้ถึงถูก:
🎯 ทำไมข้อนี้ถึงถูก: Hypromellose (HPMC) เป็นพอลิเมอร์กึ่งสังเคราะห์ที่ละลายน้ำได้ดี นิยมใช้เป็นสารก่อฟิล์มมาตรฐานอันดับหนึ่ง (Standard film-former) สำหรับยาเม็ดเคลือบฟิล์มชนิดแตกตัวในกระเพาะอาหาร (Non-enteric film coating) เนื่องจากให้แผ่นฟิล์มที่ใส ยืดหยุ่น แข็งแรง และละลายน้ำได้อย่างรวดเร็วในทางเดินอาหาร
🔍 ข้ออื่นผิดเพราะอะไร:
• ข้อ ก. Microcrystalline cellulose (MCC): ทำหน้าที่เป็นสารเพิ่มปริมาณและสารช่วยยึดเกาะ (Diluent / Binder) ในแกนเม็ดยา
• ข้อ ข. Sodium starch glycolate: ทำหน้าที่เป็นสารช่วยแตกกระจายตัวยวดยิ่ง (Superdisintegrant)
• ข้อ ค. Magnesium stearate: ทำหน้าที่เป็นสารหล่อลื่น (Lubricant)
• ข้อ ง. Polysorbate 80: ทำหน้าที่เป็นสารลดแรงตึงผิวและสารช่วยกระจายตัว (Surfactant / Plasticizer aid)
• --</t>
        </is>
      </c>
      <c r="L327" s="186" t="n"/>
      <c r="M327" s="186" t="inlineStr">
        <is>
          <t>Solid Dosage Forms</t>
        </is>
      </c>
      <c r="N327" s="186" t="inlineStr">
        <is>
          <t>Tablet Coating &amp; Excipients</t>
        </is>
      </c>
      <c r="O327" s="185" t="inlineStr">
        <is>
          <t>Product</t>
        </is>
      </c>
      <c r="P327" s="186" t="inlineStr">
        <is>
          <t>ข้อ 24 Mock RxCU83 ชุดที่ 2</t>
        </is>
      </c>
      <c r="Q327" s="185" t="inlineStr">
        <is>
          <t>ข้อสอบจำลอง</t>
        </is>
      </c>
      <c r="R327" s="185" t="inlineStr">
        <is>
          <t>Mock RxCU83 ชุดที่ 2</t>
        </is>
      </c>
      <c r="S327" s="185" t="n"/>
    </row>
    <row r="328">
      <c r="A328" s="185" t="n">
        <v>326</v>
      </c>
      <c r="B328" s="186" t="n"/>
      <c r="C328" s="186" t="inlineStr">
        <is>
          <t>25. ผลิตภัณฑ์ยาเม็ดเคลือบฟิล์ม Lamivudine Film-coated Tablets (ตามข้อ 24) มีรูปแบบการปลดปล่อยตัวยาสำคัญ (Drug release profile) แบบใด</t>
        </is>
      </c>
      <c r="D328" s="186" t="n"/>
      <c r="E328" s="186" t="inlineStr">
        <is>
          <t>Controlled-release tablet</t>
        </is>
      </c>
      <c r="F328" s="186" t="inlineStr">
        <is>
          <t>Immediate-release tablet</t>
        </is>
      </c>
      <c r="G328" s="186" t="inlineStr">
        <is>
          <t>Sustained-release tablet</t>
        </is>
      </c>
      <c r="H328" s="186" t="inlineStr">
        <is>
          <t>Extended-release tablet</t>
        </is>
      </c>
      <c r="I328" s="186" t="inlineStr">
        <is>
          <t>Delayed-release tablet</t>
        </is>
      </c>
      <c r="J328" s="185" t="inlineStr">
        <is>
          <t>2</t>
        </is>
      </c>
      <c r="K328" s="186" t="inlineStr">
        <is>
          <t>✅ คำตอบที่ถูกต้อง: ข้อ ข. Immediate-release tablet
🎯 ทำไมข้อนี้ถึงถูก:
🎯 ทำไมข้อนี้ถึงถูก: ยาเม็ด Lamivudine เป็นยาต้านไวรัสมาตรฐานที่มีรูปแบบการปลดปล่อยแบบทันที (Immediate-release: IR) โดยการเคลือบฟิล์มด้วย HPMC ทำขึ้นเพื่อวัตถุประสงค์ในการกลบรสขม ป้องกันฝุ่นยา ปกป้องตัวยาจากความชื้นในอากาศ และช่วยให้ผู้ป่วยกลืนยาได้ง่ายขึ้นเท่านั้น โดยฟิล์มจะละลายและตัวยาจะแตกตัวปลดปล่อยออกมาทั้งหมดภายใน 15-30 นาทีหลังรับประทาน
🔍 ข้ออื่นผิดเพราะอะไร:
• ข้อ ก. ค. และ ง. เป็นรูปแบบยาที่มีการควบคุมหรือชะลอการปลดปล่อยยาในระยะยาว (Modified / Extended release)
• ข้อ จ. Delayed-release เป็นรูปแบบยาที่ชะลอการแตกตัวไปที่ลำไส้ เช่น Enteric-coated tablets
• --</t>
        </is>
      </c>
      <c r="L328" s="186" t="n"/>
      <c r="M328" s="186" t="inlineStr">
        <is>
          <t>Solid Dosage Forms</t>
        </is>
      </c>
      <c r="N328" s="186" t="inlineStr">
        <is>
          <t>Tablet Manufacturing &amp; Release</t>
        </is>
      </c>
      <c r="O328" s="185" t="inlineStr">
        <is>
          <t>Product</t>
        </is>
      </c>
      <c r="P328" s="186" t="inlineStr">
        <is>
          <t>ข้อ 25 Mock RxCU83 ชุดที่ 2</t>
        </is>
      </c>
      <c r="Q328" s="185" t="inlineStr">
        <is>
          <t>ข้อสอบจำลอง</t>
        </is>
      </c>
      <c r="R328" s="185" t="inlineStr">
        <is>
          <t>Mock RxCU83 ชุดที่ 2</t>
        </is>
      </c>
      <c r="S328" s="185" t="n"/>
    </row>
    <row r="329">
      <c r="A329" s="185" t="n">
        <v>327</v>
      </c>
      <c r="B329" s="186" t="n"/>
      <c r="C329" s="186" t="inlineStr">
        <is>
          <t>26. จากรูปภาพแผงบรรจุภัณฑ์ยาเม็ดต้านไวรัสเอชไอวีดังกล่าว ซึ่งเป็นแผงยาชนิด Aluminium-Aluminium Cold-Form Blister (Alu-Alu blister pack) ข้อใดกล่าวถูกต้องที่สุดเกี่ยวกับคุณลักษณะของบรรจุภัณฑ์ชนิดนี้</t>
        </is>
      </c>
      <c r="D329" s="186" t="inlineStr">
        <is>
          <t>mock2_rxcu83/page_2_Im1.png</t>
        </is>
      </c>
      <c r="E329" s="186" t="inlineStr">
        <is>
          <t>บรรจุภัณฑ์ชนิดนี้ผลิตจากแผ่นพลาสติก PVC ใสประกบกับกระดาษกล่อง</t>
        </is>
      </c>
      <c r="F329" s="186" t="inlineStr">
        <is>
          <t>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t>
        </is>
      </c>
      <c r="G329" s="186" t="inlineStr">
        <is>
          <t>บรรจุภัณฑ์ชนิดนี้ยอมให้ออกซิเจนซึมผ่านได้ดีกว่าแผง PVC/PVDC ทั่วไป</t>
        </is>
      </c>
      <c r="H329" s="186" t="inlineStr">
        <is>
          <t>แผงยาชนิดนี้มีข้อดีคือสามารถมองเห็นลักษณะเม็ดยาด้านในได้อย่างชัดเจน</t>
        </is>
      </c>
      <c r="I329" s="186" t="inlineStr">
        <is>
          <t>เป็นบรรจุภัณฑ์ที่ไม่เหมาะกับยาที่ไวต่อสภาวะแวดล้อม</t>
        </is>
      </c>
      <c r="J329" s="185" t="inlineStr">
        <is>
          <t>2</t>
        </is>
      </c>
      <c r="K329" s="186" t="inlineStr">
        <is>
          <t>✅ คำตอบที่ถูกต้อง: ข้อ ข. 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
🎯 ทำไมข้อนี้ถึงถูก:
🎯 ทำไมข้อนี้ถึงถูก: Alu-Alu blister เกิดจากการขึ้นรูปเย็น (Cold-forming) ของแผ่นลามิเนตหลายชั้น (OPA / Aluminium foil / PVC) ทั้งส่วนที่เป็นหลุม (Base web) และฝาปิด (Lidding foil) ซึ่งชั้นอะลูมิเนียมทำหน้าที่เป็นตัวกั้นสัมบูรณ์ (Total barrier) ป้องกันทั้งแสง ความชื้น ก๊าซออกซิเจน 100% เหมาะอย่างยิ่งสำหรับยาต้านไวรัสและยาที่มีความไวต่อสิ่งแวดล้อมสูง
🔍 ข้ออื่นผิดเพราะอะไร:
• ข้อ ก. ไม่ใช่ PVC หรือกระดาษ
• ข้อ ค. ป้องกันออกซิเจนได้ดีที่สุด (อัตราการซึมผ่านเกือบเป็นศูนย์)
• ข้อ ง. Alu-Alu เป็นแผ่นทึบแสงทั้งสองด้าน จึงไม่สามารถมองทะลุเห็นเม็ดยาภายในได้
• ข้อ จ. เหมาะสมที่สุดสำหรับยาที่ไวต่อสภาวะแวดล้อม
• --</t>
        </is>
      </c>
      <c r="L329" s="186" t="n"/>
      <c r="M329" s="186" t="inlineStr">
        <is>
          <t>Preformulation &amp; GMP</t>
        </is>
      </c>
      <c r="N329" s="186" t="inlineStr">
        <is>
          <t>Packaging Materials</t>
        </is>
      </c>
      <c r="O329" s="185" t="inlineStr">
        <is>
          <t>Product</t>
        </is>
      </c>
      <c r="P329" s="186" t="inlineStr">
        <is>
          <t>ข้อ 26 Mock RxCU83 ชุดที่ 2</t>
        </is>
      </c>
      <c r="Q329" s="185" t="inlineStr">
        <is>
          <t>ข้อสอบจำลอง</t>
        </is>
      </c>
      <c r="R329" s="185" t="inlineStr">
        <is>
          <t>Mock RxCU83 ชุดที่ 2</t>
        </is>
      </c>
      <c r="S329" s="185" t="n"/>
    </row>
    <row r="330">
      <c r="A330" s="185" t="n">
        <v>328</v>
      </c>
      <c r="B330" s="186" t="n"/>
      <c r="C330" s="186" t="inlineStr">
        <is>
          <t>38. ข้อใดต่อไปนี้ กล่าว ไม่ถูกต้อง เกี่ยวกับคุณลักษณะและวัตถุประสงค์ของการผลิตยาเม็ดเคลือบฟิล์ม (Film-coated tablets)</t>
        </is>
      </c>
      <c r="D330" s="186" t="n"/>
      <c r="E330" s="186" t="inlineStr">
        <is>
          <t>ช่วยปกป้องตัวยาสำคัญจากแสง อากาศ และความชื้นได้</t>
        </is>
      </c>
      <c r="F330" s="186" t="inlineStr">
        <is>
          <t>ช่วยเพิ่มน้ำหนักของเม็ดยาให้ใหญ่ขึ้นอย่างมากประมาณร้อยละ 50 ถึง 100</t>
        </is>
      </c>
      <c r="G330" s="186" t="inlineStr">
        <is>
          <t>ช่วยกลบรสขมและกลิ่นที่ไม่พึงประสงค์ของตัวยาสำคัญ</t>
        </is>
      </c>
      <c r="H330" s="186" t="inlineStr">
        <is>
          <t>สามารถออกแบบให้ช่วยควบคุมอัตราการปลดปล่อยตัวยาสำคัญได้</t>
        </is>
      </c>
      <c r="I330" s="186" t="inlineStr">
        <is>
          <t>สามารถออกแบบให้ฟิล์มทนต่อกรดในกระเพาะอาหารเพื่อไปแตกตัวในลำไส้เล็กได้</t>
        </is>
      </c>
      <c r="J330" s="185" t="inlineStr">
        <is>
          <t>2</t>
        </is>
      </c>
      <c r="K330" s="186" t="inlineStr">
        <is>
          <t>✅ คำตอบที่ถูกต้อง: ข้อ ข. ช่วยเพิ่มน้ำหนักของเม็ดยาให้ใหญ่ขึ้นอย่างมากประมาณร้อยละ 50 ถึง 100
🎯 ทำไมข้อนี้ถึงถูก:
🎯 ทำไมข้อนี้ถึงถูก: การเคลือบฟิล์ม (Film coating) แผ่นฟิล์มโพลิเมอร์จะมีความบางมาก โดยมีน้ำหนักเพิ่มขึ้น (Weight gain) เพียงร้อยละ 2 ถึง 4 (2-4% w/w) ของน้ำหนักเม็ดยาเดิมเท่านั้น การเพิ่มน้ำหนักขึ้นอย่างมากถึงร้อยละ 50 ถึง 100 (50-100% weight gain) เป็นคุณลักษณะเฉพาะของการเคลือบน้ำตาล (Sugar coating)
🔍 ข้ออื่นผิดเพราะอะไร:
• ข้อ ก. ค. ง. และ จ. เป็นข้อดีและวัตถุประสงค์ที่ถูกต้องของการเคลือบฟิล์มประเภทต่างๆ (เช่น Protective, Taste masking, Extended-release, และ Enteric coating)
• --</t>
        </is>
      </c>
      <c r="L330" s="186" t="n"/>
      <c r="M330" s="186" t="inlineStr">
        <is>
          <t>Solid Dosage Forms</t>
        </is>
      </c>
      <c r="N330" s="186" t="inlineStr">
        <is>
          <t>Tablet Coating &amp; Excipients</t>
        </is>
      </c>
      <c r="O330" s="185" t="inlineStr">
        <is>
          <t>Product</t>
        </is>
      </c>
      <c r="P330" s="186" t="inlineStr">
        <is>
          <t>ข้อ 38 Mock RxCU83 ชุดที่ 2</t>
        </is>
      </c>
      <c r="Q330" s="185" t="inlineStr">
        <is>
          <t>ข้อสอบจำลอง</t>
        </is>
      </c>
      <c r="R330" s="185" t="inlineStr">
        <is>
          <t>Mock RxCU83 ชุดที่ 2</t>
        </is>
      </c>
      <c r="S330" s="185" t="n"/>
    </row>
    <row r="331">
      <c r="A331" s="185" t="n">
        <v>329</v>
      </c>
      <c r="B331" s="186" t="n"/>
      <c r="C331" s="186" t="inlineStr">
        <is>
          <t>39. สารช่วยทางเภสัชกรรมในข้อใดต่อไปนี้ นิยมนำมาใช้ทำหน้าที่เป็น สารก่อฟิล์ม (Film-forming polymer) สำหรับการผลิตยาเม็ดเคลือบฟิล์มชนิดแตกตัวในกระเพาะอาหาร (Conventional immediate-release film coating)</t>
        </is>
      </c>
      <c r="D331" s="186" t="n"/>
      <c r="E331" s="186" t="inlineStr">
        <is>
          <t>Lactose monohydrate</t>
        </is>
      </c>
      <c r="F331" s="186" t="inlineStr">
        <is>
          <t>Magnesium stearate</t>
        </is>
      </c>
      <c r="G331" s="186" t="inlineStr">
        <is>
          <t>Hydroxypropyl methylcellulose (HPMC)</t>
        </is>
      </c>
      <c r="H331" s="186" t="inlineStr">
        <is>
          <t>Titanium dioxide</t>
        </is>
      </c>
      <c r="I331" s="186" t="inlineStr">
        <is>
          <t>Sodium lauryl sulfate</t>
        </is>
      </c>
      <c r="J331" s="185" t="inlineStr">
        <is>
          <t>3</t>
        </is>
      </c>
      <c r="K331" s="186" t="inlineStr">
        <is>
          <t>✅ คำตอบที่ถูกต้อง: ข้อ ค. Hydroxypropyl methylcellulose (HPMC)
🎯 ทำไมข้อนี้ถึงถูก:
🎯 ทำไมข้อนี้ถึงถูก: HPMC (หรือ Hypromellose) เป็น Cellulosic polymer ที่ละลายน้ำได้ดีในทุกช่วงค่า pH ของระบบทางเดินอาหาร นิยมใช้เป็น Film-forming agent มาตรฐานเนื่องจากให้ฟิล์มที่ใส แข็งแรง ยึดเกาะกับผิวเม็ดยาได้ดี และไม่รบกวนอัตราการละลายของตัวยาสำคัญ
🔍 ข้ออื่นผิดเพราะอะไร:
• ข้อ ก. Lactose: สารเพิ่มปริมาณ (Diluent)
• ข้อ ข. Magnesium stearate: สารหล่อลื่น (Lubricant)
• ข้อ ง. Titanium dioxide: สารช่วยทึบแสงและให้สีขาว (Opacifier / White pigment)
• ข้อ จ. Sodium lauryl sulfate: สารลดแรงตึงผิว (Surfactant / Wetting agent)
• --</t>
        </is>
      </c>
      <c r="L331" s="186" t="n"/>
      <c r="M331" s="186" t="inlineStr">
        <is>
          <t>Solid Dosage Forms</t>
        </is>
      </c>
      <c r="N331" s="186" t="inlineStr">
        <is>
          <t>Tablet Coating &amp; Excipients</t>
        </is>
      </c>
      <c r="O331" s="185" t="inlineStr">
        <is>
          <t>Product</t>
        </is>
      </c>
      <c r="P331" s="186" t="inlineStr">
        <is>
          <t>ข้อ 39 Mock RxCU83 ชุดที่ 2</t>
        </is>
      </c>
      <c r="Q331" s="185" t="inlineStr">
        <is>
          <t>ข้อสอบจำลอง</t>
        </is>
      </c>
      <c r="R331" s="185" t="inlineStr">
        <is>
          <t>Mock RxCU83 ชุดที่ 2</t>
        </is>
      </c>
      <c r="S331" s="185" t="n"/>
    </row>
    <row r="332">
      <c r="A332" s="185" t="n">
        <v>330</v>
      </c>
      <c r="B332" s="186" t="n"/>
      <c r="C332" s="186" t="inlineStr">
        <is>
          <t>40. ข้อใดต่อไปนี้กล่าว ไม่ถูกต้อง เกี่ยวกับการเปรียบเทียบระหว่างยาเม็ดเคลือบน้ำตาล (Sugar-coated tablets) และยาเม็ดเคลือบฟิล์ม (Film-coated tablets)</t>
        </is>
      </c>
      <c r="D332" s="186" t="n"/>
      <c r="E332" s="186" t="inlineStr">
        <is>
          <t>ยาเม็ดเคลือบน้ำตาลมีกระบวนการผลิตที่ใช้เวลานานและต้องอาศัยทักษะความชำนาญสูงกว่าการเคลือบฟิล์ม</t>
        </is>
      </c>
      <c r="F332" s="186" t="inlineStr">
        <is>
          <t>ยาเม็ดเคลือบฟิล์มมีขนาดเม็ดเล็กกว่าและน้ำหนักเพิ่มขึ้นน้อยกว่ายาเม็ดเคลือบน้ำตาล</t>
        </is>
      </c>
      <c r="G332" s="186" t="inlineStr">
        <is>
          <t>ตัวอักษรหรือตราสัญลักษณ์ที่ปั๊มบนผิวแกนเม็ดยา (Embossing) จะมองเห็นได้ชัดเจนหลังการเคลือบฟิล์ม</t>
        </is>
      </c>
      <c r="H332" s="186" t="inlineStr">
        <is>
          <t>ยาเม็ดเคลือบน้ำตาลมีความทนทานต่อการกะเทาะแตกหักของชั้นเคลือบได้ดีกว่ายาเม็ดเคลือบฟิล์ม</t>
        </is>
      </c>
      <c r="I332" s="186" t="inlineStr">
        <is>
          <t>ยาเม็ดเคลือบฟิล์มสามารถใช้น้ำหรือตัวทำละลายอินทรีย์ในการเตรียมน้ำยาเคลือบได้</t>
        </is>
      </c>
      <c r="J332" s="185" t="inlineStr">
        <is>
          <t>4</t>
        </is>
      </c>
      <c r="K332" s="186" t="inlineStr">
        <is>
          <t>✅ คำตอบที่ถูกต้อง: ข้อ ง. ยาเม็ดเคลือบน้ำตาลมีความทนทานต่อการกะเทาะแตกหักของชั้นเคลือบได้ดีกว่ายาเม็ดเคลือบฟิล์ม
🎯 ทำไมข้อนี้ถึงถูก:
🎯 ทำไมข้อนี้ถึงถูก: ชั้นเคลือบน้ำตาลมีความเปราะบางสูงมาก (Brittle) และเสี่ยงต่อการเกิดการกะเทาะ แตกหัก หรือหลุดล่อน (Chipping / Cracking) เมื่อถูกกระทบกระแทกระหว่างการบรรจุหรือการขนส่ง ในขณะที่ชั้นเคลือบฟิล์มซึ่งมี Plasticizer เสริมความยืดหยุ่นจะมีความเหนียว ทนทาน และยึดเกาะกับผิวแกนเม็ดได้ดีกว่ามาก
🔍 ข้ออื่นผิดเพราะอะไร:
• ข้อ ก. ข. ค. และ จ. ล้วนเป็นข้อเท็จจริงทางเภสัชอุตสาหกรรมที่ถูกต้องของการเปรียบเทียบรูปแบบการเคลือบทั้งสองชนิด
• --</t>
        </is>
      </c>
      <c r="L332" s="186" t="n"/>
      <c r="M332" s="186" t="inlineStr">
        <is>
          <t>Solid Dosage Forms</t>
        </is>
      </c>
      <c r="N332" s="186" t="inlineStr">
        <is>
          <t>Tablet Coating &amp; Excipients</t>
        </is>
      </c>
      <c r="O332" s="185" t="inlineStr">
        <is>
          <t>Product</t>
        </is>
      </c>
      <c r="P332" s="186" t="inlineStr">
        <is>
          <t>ข้อ 40 Mock RxCU83 ชุดที่ 2</t>
        </is>
      </c>
      <c r="Q332" s="185" t="inlineStr">
        <is>
          <t>ข้อสอบจำลอง</t>
        </is>
      </c>
      <c r="R332" s="185" t="inlineStr">
        <is>
          <t>Mock RxCU83 ชุดที่ 2</t>
        </is>
      </c>
      <c r="S332" s="185" t="n"/>
    </row>
    <row r="333">
      <c r="A333" s="185" t="n">
        <v>331</v>
      </c>
      <c r="B333" s="186" t="n"/>
      <c r="C333" s="186" t="inlineStr">
        <is>
          <t>44. ในข้อกำหนดมาตรฐานการควบคุมคุณภาพตามเภสัชตำรับ (Pharmacopoeial Specifications) ของผลิตภัณฑ์ยาเม็ด Diazepam Tablets รายการทดสอบในข้อใดต่อไปนี้ ไม่จัดเป็น หัวข้อการควบคุมคุณภาพมาตรฐานที่ต้องทำการตรวจวิเคราะห์</t>
        </is>
      </c>
      <c r="D333" s="186" t="n"/>
      <c r="E333" s="186" t="inlineStr">
        <is>
          <t>Identification</t>
        </is>
      </c>
      <c r="F333" s="186" t="inlineStr">
        <is>
          <t>Assay (Content of active ingredient)</t>
        </is>
      </c>
      <c r="G333" s="186" t="inlineStr">
        <is>
          <t>Dissolution testing</t>
        </is>
      </c>
      <c r="H333" s="186" t="inlineStr">
        <is>
          <t>Uniformity of dosage units</t>
        </is>
      </c>
      <c r="I333" s="186" t="inlineStr">
        <is>
          <t>Bacterial endotoxins testing</t>
        </is>
      </c>
      <c r="J333" s="185" t="inlineStr">
        <is>
          <t>5</t>
        </is>
      </c>
      <c r="K333" s="186" t="inlineStr">
        <is>
          <t>✅ คำตอบที่ถูกต้อง: ข้อ จ. Bacterial endotoxins testing
🎯 ทำไมข้อนี้ถึงถูก:
🎯 ทำไมข้อนี้ถึงถูก: การทดสอบเอนโดท็อกซินของแบคทีเรีย (Bacterial Endotoxins Test: BET / LAL test) หรือการทดสอบความปราศจากเชื้อ (Sterility testing) เป็นข้อกำหนดเฉพาะของผลิตภัณฑ์ยาปราศจากเชื้อ (Sterile products) เช่น ยาฉีด ยาหยอดตา ส่วน Diazepam Tablets เป็นยาเม็ดชนิดรับประทาน จึงไม่มีข้อกำหนดในการทดสอบ Bacterial endotoxins
🔍 ข้ออื่นผิดเพราะอะไร:
• ข้อ ก. ข. ค. และ ง. ล้วนเป็นหัวข้อการทดสอบมาตรฐานสากล (Finished product specifications) ที่จำเป็นต้องตรวจวิเคราะห์สำหรับยาเม็ดรับประทานตาม USP/BP
• --</t>
        </is>
      </c>
      <c r="L333" s="186" t="n"/>
      <c r="M333" s="186" t="inlineStr">
        <is>
          <t>Preformulation &amp; GMP</t>
        </is>
      </c>
      <c r="N333" s="186" t="inlineStr">
        <is>
          <t>Quality Specifications &amp; COA</t>
        </is>
      </c>
      <c r="O333" s="185" t="inlineStr">
        <is>
          <t>Product</t>
        </is>
      </c>
      <c r="P333" s="186" t="inlineStr">
        <is>
          <t>ข้อ 44 Mock RxCU83 ชุดที่ 2</t>
        </is>
      </c>
      <c r="Q333" s="185" t="inlineStr">
        <is>
          <t>ข้อสอบจำลอง</t>
        </is>
      </c>
      <c r="R333" s="185" t="inlineStr">
        <is>
          <t>Mock RxCU83 ชุดที่ 2</t>
        </is>
      </c>
      <c r="S333" s="185" t="n"/>
    </row>
    <row r="334">
      <c r="A334" s="185" t="n">
        <v>332</v>
      </c>
      <c r="B334" s="186" t="n"/>
      <c r="C334" s="186" t="inlineStr">
        <is>
          <t>45. ในการควบคุมคุณภาพของผลิตภัณฑ์ยาเม็ด Alprazolam Tablets หัวข้อการทดสอบในข้อใดต่อไปนี้ ไม่จัดเป็น หัวข้อการตรวจวิเคราะห์คุณภาพมาตรฐานตามเภสัชตำรับ</t>
        </is>
      </c>
      <c r="D334" s="186" t="n"/>
      <c r="E334" s="186" t="inlineStr">
        <is>
          <t>Identification</t>
        </is>
      </c>
      <c r="F334" s="186" t="inlineStr">
        <is>
          <t>Assay</t>
        </is>
      </c>
      <c r="G334" s="186" t="inlineStr">
        <is>
          <t>Bioidentity assay on animals</t>
        </is>
      </c>
      <c r="H334" s="186" t="inlineStr">
        <is>
          <t>Organic impurities (Related substances)</t>
        </is>
      </c>
      <c r="I334" s="186" t="inlineStr">
        <is>
          <t>Uniformity of dosage units (Content uniformity)</t>
        </is>
      </c>
      <c r="J334" s="185" t="inlineStr">
        <is>
          <t>3</t>
        </is>
      </c>
      <c r="K334" s="186" t="inlineStr">
        <is>
          <t>✅ คำตอบที่ถูกต้อง: ข้อ ค. Bioidentity assay on animals
🎯 ทำไมข้อนี้ถึงถูก:
🎯 ทำไมข้อนี้ถึงถูก: การตรวจวิเคราะห์ทางชีวภาพในสัตว์ทดลอง (Bioassay / Bioidentity assay on animals) ใช้เฉพาะกับผลิตภัณฑ์ยาชีววัตถุที่มีความซับซ้อน เช่น สารสกัดจากธรรมชาติ ฮอร์โมน หรือวัคซีน (เช่น Insulin, Heparin, Oxytocin) ส่วน Alprazolam เป็นสารเคมีสังเคราะห์โมเลกุลขนาดเล็กที่มีโครงสร้างแน่นอน จึงใช้วิธีทางเคมีฟิสิกส์ (HPLC/UV) ในการตรวจเอกลักษณ์ ปริมาณตัวยา และสารปนเปื้อน โดยไม่ต้องใช้สัตว์ทดลอง
🔍 ข้ออื่นผิดเพราะอะไร:
• ข้อ ก. ข. ง. และ จ. เป็นรายการทดสอบมาตรฐานตาม USP Monograph สำหรับ Alprazolam Tablets (เนื่องจากเป็นยา Low-dose ขนาด 0.25 - 1 mg จึงต้องทดสอบ Content Uniformity)
• --</t>
        </is>
      </c>
      <c r="L334" s="186" t="n"/>
      <c r="M334" s="186" t="inlineStr">
        <is>
          <t>Preformulation &amp; GMP</t>
        </is>
      </c>
      <c r="N334" s="186" t="inlineStr">
        <is>
          <t>Quality Specifications &amp; COA</t>
        </is>
      </c>
      <c r="O334" s="185" t="inlineStr">
        <is>
          <t>Product</t>
        </is>
      </c>
      <c r="P334" s="186" t="inlineStr">
        <is>
          <t>ข้อ 45 Mock RxCU83 ชุดที่ 2</t>
        </is>
      </c>
      <c r="Q334" s="185" t="inlineStr">
        <is>
          <t>ข้อสอบจำลอง</t>
        </is>
      </c>
      <c r="R334" s="185" t="inlineStr">
        <is>
          <t>Mock RxCU83 ชุดที่ 2</t>
        </is>
      </c>
      <c r="S334" s="185" t="n"/>
    </row>
    <row r="335">
      <c r="A335" s="185" t="n">
        <v>333</v>
      </c>
      <c r="B335" s="186" t="n"/>
      <c r="C335" s="186" t="inlineStr">
        <is>
          <t>55. บรรจุภัณฑ์แก้วชนิดใดที่มีความทนทานต่อการชะละลายของด่างสูงที่สุด (Highest hydrolytic resistance) และเหมาะสมที่สุดสำหรับใช้บรรจุยาฉีดสารละลาย Ciprofloxacin Infusion</t>
        </is>
      </c>
      <c r="D335" s="186" t="n"/>
      <c r="E335" s="186" t="inlineStr">
        <is>
          <t>Type I Borosilicate Glass</t>
        </is>
      </c>
      <c r="F335" s="186" t="inlineStr">
        <is>
          <t>Type II Treated Soda-Lime Glass</t>
        </is>
      </c>
      <c r="G335" s="186" t="inlineStr">
        <is>
          <t>Type III Soda-Lime Glass</t>
        </is>
      </c>
      <c r="H335" s="186" t="inlineStr">
        <is>
          <t>Type NP Non-Parenteral Glass</t>
        </is>
      </c>
      <c r="I335" s="186" t="inlineStr">
        <is>
          <t>Amber Soda-Lime Bottle</t>
        </is>
      </c>
      <c r="J335" s="185" t="inlineStr">
        <is>
          <t>1</t>
        </is>
      </c>
      <c r="K335" s="186" t="inlineStr">
        <is>
          <t>✅ คำตอบที่ถูกต้อง: ข้อ ก. Type I Borosilicate Glass
🎯 ทำไมข้อนี้ถึงถูก:
🎯 ทำไมข้อนี้ถึงถูก: แก้วชนิด Type I (Neutral Borosilicate Glass) มีส่วนผสมของโบรอนออกไซด์สูง ทำให้มีความคงทนทางเคมีและทนทานต่อการชะละลายของด่างสูงสุด (Highest chemical and hydrolytic resistance) มีค่าการขยายตัวทางความร้อนต่ำ จึงทนความร้อนในหม้อนึ่งฆ่าเชื้อ Autoclave ได้ดี เหมาะสมที่สุดสำหรับบรรจุยาฉีดทั้งชนิดสารละลายกรดและด่าง
🔍 ข้ออื่นผิดเพราะอะไร:
• ข้อ ข. Type II: เป็น Soda-lime glass ที่นำมาอบกำมะถันเพื่อลดด่างที่ผิว เหมาะกับยาฉีดที่ปรับ pH เป็นกรด-กลางและใช้เพียงครั้งเดียว
• ข้อ ค. Type III: ทนการชะละลายปานกลาง เหมาะสำหรับยาฉีดที่เป็นน้ำมันหรือยาผงแห้ง
• ข้อ ง. Type NP: ห้ามใช้กับยาฉีดทุกชนิด ใช้เฉพาะยาน้ำรับประทานหรือยาทาภายนอก
• --</t>
        </is>
      </c>
      <c r="L335" s="186" t="n"/>
      <c r="M335" s="186" t="inlineStr">
        <is>
          <t>Preformulation &amp; GMP</t>
        </is>
      </c>
      <c r="N335" s="186" t="inlineStr">
        <is>
          <t>Packaging Materials</t>
        </is>
      </c>
      <c r="O335" s="185" t="inlineStr">
        <is>
          <t>Product</t>
        </is>
      </c>
      <c r="P335" s="186" t="inlineStr">
        <is>
          <t>ข้อ 55 Mock RxCU83 ชุดที่ 2</t>
        </is>
      </c>
      <c r="Q335" s="185" t="inlineStr">
        <is>
          <t>ข้อสอบจำลอง</t>
        </is>
      </c>
      <c r="R335" s="185" t="inlineStr">
        <is>
          <t>Mock RxCU83 ชุดที่ 2</t>
        </is>
      </c>
      <c r="S335" s="185" t="n"/>
    </row>
    <row r="336">
      <c r="A336" s="185" t="n">
        <v>334</v>
      </c>
      <c r="B336" s="186" t="n"/>
      <c r="C336" s="186" t="inlineStr">
        <is>
          <t>68. ผลิตภัณฑ์ยาแกรนูลละลายน้ำ Diclofenac Potassium (Cataflam Granules) บรรจุในซองฟอยล์ชนิดพิเศษ Paper/Alu/Polyethylene (Laminated sachet) พร้อมระบุคำเตือน "Protect from moisture" และ "Store below 25°C" เหตุผลทางเภสัชกรรมในข้อใดอธิบายความจำเป็นในการป้องกันความชื้นของสูตรตำรับนี้ได้ถูกต้องที่สุด</t>
        </is>
      </c>
      <c r="D336" s="186" t="n"/>
      <c r="E336" s="186" t="inlineStr">
        <is>
          <t>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t>
        </is>
      </c>
      <c r="F336" s="186" t="inlineStr">
        <is>
          <t>ตัวยาสำคัญ Diclofenac สลายตัวผ่านปฏิกิริยาออกซิเดชันทันทีเมื่อสัมผัสอากาศ ทำให้เปลี่ยนสีและรสชาติ</t>
        </is>
      </c>
      <c r="G336" s="186" t="inlineStr">
        <is>
          <t>ความชื้นทำให้น้ำมันหอมระเหยแต่งกลิ่น (Mint &amp; Anise oil) ระเหยทะลุผ่านซองออกไป</t>
        </is>
      </c>
      <c r="H336" s="186" t="inlineStr">
        <is>
          <t>การใช้ซองหลายชั้นทำขึ้นเพื่อป้องกันไม่ให้กระดาษด้านนอกเปียกน้ำ</t>
        </is>
      </c>
      <c r="I336" s="186" t="inlineStr">
        <is>
          <t>ซองอะลูมิเนียมช่วยป้องกันแรงกดกระแทกระหว่างการขนส่ง</t>
        </is>
      </c>
      <c r="J336" s="185" t="inlineStr">
        <is>
          <t>1</t>
        </is>
      </c>
      <c r="K336" s="186" t="inlineStr">
        <is>
          <t>✅ คำตอบที่ถูกต้อง: ข้อ ก. 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
🎯 ทำไมข้อนี้ถึงถูก:
🎯 ทำไมข้อนี้ถึงถูก: ในสูตรตำรับแกรนูลฟู่หรือละลายน้ำเร็ว จะมีส่วนประกอบของเกลืออัลคาไลน์ (เช่น Potassium/Sodium bicarbonate) และกรดอินทรีย์ ซึ่งเมื่อมีความชื้นแทรกซึมเข้ามาเพียงเล็กน้อย จะเกิดปฏิกิริยาเคมีปลดปล่อยก๊าซ CO₂ ก่อนเวลา (Premature effervescence) ทำให้แกรนูลเกาะตัวเป็นก้อนแข็ง สูญเสียความสามารถในการละลายน้ำ และทำให้ค่า pH ของสารละลายเปลี่ยนไป
🔍 ข้ออื่นผิดเพราะอะไร:
• ข้อ ข. ค. ง. และ จ. ไม่ใช่สาเหตุทางเภสัชกรรมหลักของการกำหนดภาวะเก็บรักษาเพื่อป้องกันความชื้นในยาผงฟู่
• --</t>
        </is>
      </c>
      <c r="L336" s="186" t="n"/>
      <c r="M336" s="186" t="inlineStr">
        <is>
          <t>Preformulation &amp; GMP</t>
        </is>
      </c>
      <c r="N336" s="186" t="inlineStr">
        <is>
          <t>Packaging Materials</t>
        </is>
      </c>
      <c r="O336" s="185" t="inlineStr">
        <is>
          <t>Product</t>
        </is>
      </c>
      <c r="P336" s="186" t="inlineStr">
        <is>
          <t>ข้อ 68 Mock RxCU83 ชุดที่ 2</t>
        </is>
      </c>
      <c r="Q336" s="185" t="inlineStr">
        <is>
          <t>ข้อสอบจำลอง</t>
        </is>
      </c>
      <c r="R336" s="185" t="inlineStr">
        <is>
          <t>Mock RxCU83 ชุดที่ 2</t>
        </is>
      </c>
      <c r="S336" s="185" t="n"/>
    </row>
    <row r="337">
      <c r="A337" s="185" t="n">
        <v>335</v>
      </c>
      <c r="B337" s="186" t="n"/>
      <c r="C337" s="186" t="inlineStr">
        <is>
          <t>70. ในการจัดทำเอกสารข้อกำหนดการควบคุมคุณภาพสำหรับขึ้นทะเบียนผลิตภัณฑ์ยาสามัญใหม่ Diclofenac Sodium Tablets แหล่งข้อมูลหรือเอกสารอ้างอิงในข้อใด ไม่เหมาะสม ในการนำมาใช้เป็นเกณฑ์มาตรฐานอ้างอิงทางกฎหมายและวิชาการ</t>
        </is>
      </c>
      <c r="D337" s="186" t="n"/>
      <c r="E337" s="186" t="inlineStr">
        <is>
          <t>Finished Product Specifications ตามเภสัชตำรับ USP ฉบับปัจจุบัน</t>
        </is>
      </c>
      <c r="F337" s="186" t="inlineStr">
        <is>
          <t>Certificate of Analysis (COA) ของยาต้นแบบ (Originator's COA) เพียงฉบับเดียว</t>
        </is>
      </c>
      <c r="G337" s="186" t="inlineStr">
        <is>
          <t>ICH Guidelines: Validation of Analytical Procedures (Q2)</t>
        </is>
      </c>
      <c r="H337" s="186" t="inlineStr">
        <is>
          <t>ICH Guidelines: Stability Testing (Q1A)</t>
        </is>
      </c>
      <c r="I337" s="186" t="inlineStr">
        <is>
          <t>ASEAN Guidelines: Stability Study and Analytical Validation</t>
        </is>
      </c>
      <c r="J337" s="185" t="inlineStr">
        <is>
          <t>2</t>
        </is>
      </c>
      <c r="K337" s="186" t="inlineStr">
        <is>
          <t>✅ คำตอบที่ถูกต้อง: ข้อ ข. Certificate of Analysis (COA) ของยาต้นแบบ (Originator's COA) เพียงฉบับเดียว
🎯 ทำไมข้อนี้ถึงถูก:
🎯 ทำไมข้อนี้ถึงถูก: เอกสาร COA ของยาต้นแบบเป็นเพียงรายงานผลการตรวจวิเคราะห์ของยารุ่นผลิตใดรุ่นผลิตหนึ่งเฉพาะคราวเท่านั้น ไม่ใช่เอกสารแนวทางหรือเกณฑ์มาตรฐานทางกฎหมายสากล (Regulatory standard / Pharmacopoeial monograph) การกำหนดสเปกของผลิตภัณฑ์ยาสามัญต้องอ้างอิงตามเภสัชตำรับที่เป็นทางการ (เช่น USP, BP, Ph. Eur.) หรือแนวทางของ ICH/ASEAN Guidelines ที่หน่วยงานกำกับดูแล (อย.) ให้การรับรอง
🔍 ข้ออื่นผิดเพราะอะไร:
• ข้อ ก. ค. ง. และ จ. เป็นมาตรฐานสากลและข้อกำหนดของหน่วยงานกำกับดูแลด้านยาที่ถูกต้องตามกฎหมาย
• --</t>
        </is>
      </c>
      <c r="L337" s="186" t="n"/>
      <c r="M337" s="186" t="inlineStr">
        <is>
          <t>Preformulation &amp; GMP</t>
        </is>
      </c>
      <c r="N337" s="186" t="inlineStr">
        <is>
          <t>Quality Specifications &amp; COA</t>
        </is>
      </c>
      <c r="O337" s="185" t="inlineStr">
        <is>
          <t>Product</t>
        </is>
      </c>
      <c r="P337" s="186" t="inlineStr">
        <is>
          <t>ข้อ 70 Mock RxCU83 ชุดที่ 2</t>
        </is>
      </c>
      <c r="Q337" s="185" t="inlineStr">
        <is>
          <t>ข้อสอบจำลอง</t>
        </is>
      </c>
      <c r="R337" s="185" t="inlineStr">
        <is>
          <t>Mock RxCU83 ชุดที่ 2</t>
        </is>
      </c>
      <c r="S337" s="185" t="n"/>
    </row>
    <row r="338">
      <c r="A338" s="185" t="n">
        <v>336</v>
      </c>
      <c r="B338" s="186" t="n"/>
      <c r="C338" s="186" t="inlineStr">
        <is>
          <t>119. 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D338" s="186" t="inlineStr">
        <is>
          <t>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E338" s="186" t="inlineStr">
        <is>
          <t>เวลาการแตกตัวของเม็ดยานานกว่ามาตรฐาน (Prolonged disintegration time)</t>
        </is>
      </c>
      <c r="F338" s="186" t="inlineStr">
        <is>
          <t>เม็ดยาเกิดการแตกหัก บิ่น หรือสึกกร่อนได้ง่ายจากการสั่นสะเทือนระหว่างกระบวนการเคลือบและขนส่ง (High friability)</t>
        </is>
      </c>
      <c r="G338" s="186" t="inlineStr">
        <is>
          <t>ความแปรปรวนของปริมาณตัวยาสำคัญในเม็ดยาเพิ่มสูงขึ้นผิดปกติ</t>
        </is>
      </c>
      <c r="H338" s="186" t="inlineStr">
        <is>
          <t>อัตราการละลายของตัวยาสำคัญลดลงอย่างมีนัยสำคัญ</t>
        </is>
      </c>
      <c r="I338" s="186" t="inlineStr">
        <is>
          <t>ความชื้นสัมพัทธ์ในแผงบรรจุยาสูงขึ้นอย่างรวดเร็ว</t>
        </is>
      </c>
      <c r="J338" s="185" t="inlineStr">
        <is>
          <t>2</t>
        </is>
      </c>
      <c r="K338" s="186" t="inlineStr">
        <is>
          <t>✅ คำตอบที่ถูกต้อง: ข้อ b. เม็ดยาเกิดการแตกหัก บิ่น หรือสึกกร่อนได้ง่ายจากการสั่นสะเทือนระหว่างกระบวนการเคลือบและขนส่ง (High friability)
🎯 ทำไมข้อนี้ถึงถูก:
ความแข็งของยาเม็ด (Tablet hardness) มีความสัมพันธ์โดยตรงกับความทนทานต่อการกร่อน (Friability) หากความแข็งต่ำกว่ามาตรฐาน เม็ดยาจะมีความเปราะบางสูง ไม่สามารถทนทานต่อแรงกระแทกและการเสียดสีในระหว่างกระบวนการบรรจุ การเคลือบผิว หรือการขนส่ง ส่งผลให้เม็ดยาแตกหัก บิ่น และเกิดฝุ่นผงตกหล่นจำนวนมาก
🔍 ข้ออื่นผิดเพราะอะไร:
• ข้อ a.: ความแข็งที่ต่ำมักทำให้เม็ดยาแตกตัวได้รวดเร็วขึ้น ไม่ได้ทำให้การแตกตัวช้าลง
• ข้อ c.: ความแปรปรวนของปริมาณตัวยาสำคัญสัมพันธ์กับความสม่ำเสมอของน้ำหนักและการผสมแกรนูล (content uniformity) ไม่ได้เกิดจากความแข็งต่ำโดยตรง
• ข้อ d.: เม็ดยาที่นิ่มจะแตกตัวและละลายได้เร็วขึ้น ไม่ได้ลดอัตราการละลาย
• ข้อ e.: ความแข็งของเม็ดยาไม่ได้ส่งผลให้ความชื้นสัมพัทธ์ในบรรจุภัณฑ์สูงขึ้น
• --</t>
        </is>
      </c>
      <c r="L338" s="186" t="n"/>
      <c r="M338" s="186" t="inlineStr">
        <is>
          <t>Solid Dosage Forms</t>
        </is>
      </c>
      <c r="N338" s="186" t="inlineStr">
        <is>
          <t>Tablet Quality Control &amp; Defects</t>
        </is>
      </c>
      <c r="O338" s="185" t="inlineStr">
        <is>
          <t>Product</t>
        </is>
      </c>
      <c r="P338" s="186" t="inlineStr">
        <is>
          <t>2567</t>
        </is>
      </c>
      <c r="Q338" s="185" t="inlineStr">
        <is>
          <t>ข้อสอบจำลอง</t>
        </is>
      </c>
      <c r="R338" s="185" t="inlineStr">
        <is>
          <t>Mock RxCU83 ชุดที่ 2</t>
        </is>
      </c>
      <c r="S338" s="185" t="n"/>
    </row>
    <row r="339">
      <c r="A339" s="185" t="n">
        <v>337</v>
      </c>
      <c r="B339" s="186" t="n"/>
      <c r="C339" s="186" t="inlineStr">
        <is>
          <t>120. 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D339" s="186" t="inlineStr">
        <is>
          <t>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E339" s="186" t="inlineStr">
        <is>
          <t>น้ำหนักของเม็ดยาก่อนเคลือบลดลงผิดปกติ</t>
        </is>
      </c>
      <c r="F339" s="186" t="inlineStr">
        <is>
          <t>ความชื้นสัมพัทธ์ของอากาศในห้องเคลือบต่ำเกินไป</t>
        </is>
      </c>
      <c r="G339" s="186" t="inlineStr">
        <is>
          <t>ความหนาของชั้นฟิล์มเคลือบผิวเม็ดยาสูงเกินไป (Excessive film coat thickness)</t>
        </is>
      </c>
      <c r="H339" s="186" t="inlineStr">
        <is>
          <t>อุณหภูมิลมร้อนขาเข้าของหม้อเคลือบ (Inlet air temperature) สูงเกินไป</t>
        </is>
      </c>
      <c r="I339" s="186" t="inlineStr">
        <is>
          <t>ความเร็วรอบในการหมุนของหม้อเคลือบสูงเกินไป</t>
        </is>
      </c>
      <c r="J339" s="185" t="inlineStr">
        <is>
          <t>3</t>
        </is>
      </c>
      <c r="K339" s="186" t="inlineStr">
        <is>
          <t>✅ คำตอบที่ถูกต้อง: ข้อ c. ความหนาของชั้นฟิล์มเคลือบผิวเม็ดยาสูงเกินไป (Excessive film coat thickness)
🎯 ทำไมข้อนี้ถึงถูก:
โพลิเมอร์ที่ใช้เคลือบฟิล์มกันชื้นมักมีคุณสมบัติ hydrophobic เพื่อป้องกันไอน้ำซึมผ่าน หากพ่นน้ำยาเคลือบมากเกินไปจนได้ชั้นฟิล์มที่หนาเกินมาตรฐาน (excessive percentage weight gain) จะทำให้ฟิล์มทำหน้าที่เป็น diffusion barrier ขัดขวางการแทรกซึมของน้ำเข้าสู่แกนเม็ดยา ส่งผลให้อัตราการแตกตัวและการละลายของตัวยาสำคัญล่าช้าอย่างชัดเจน
🔍 ข้ออื่นผิดเพราะอะไร:
• ข้อ a.: น้ำหนักเม็ดยาลดลงไม่ได้ทำให้การละลายช้าลงโดยตรง
• ข้อ b.: ความชื้นสัมพัทธ์ในห้องเคลือบต่ำจะช่วยให้ฟิล์มแห้งเร็ว ไม่ได้ชะลอการละลายของยา
• ข้อ d.: อุณหภูมิลมร้อนที่สูงเกินไปมักทำให้เกิดปัญหา spray drying หรือผิวฟิล์มแห้งกร้านขรุขระ (orange peel) ไม่ได้ทำให้ยาละลายช้าลงอย่างมีนัยสำคัญเท่าความหนาของฟิล์ม
• ข้อ e.: ความเร็วรอบหม้อเคลือบสูงเกินไปมักทำให้เม็ดยาบิ่นแตกหรือสึกกร่อนจากการเสียดสี ไม่ได้ทำให้การละลายช้าลง
• --</t>
        </is>
      </c>
      <c r="L339" s="186" t="n"/>
      <c r="M339" s="186" t="inlineStr">
        <is>
          <t>Solid Dosage Forms</t>
        </is>
      </c>
      <c r="N339" s="186" t="inlineStr">
        <is>
          <t>Tablet Quality Control &amp; Defects</t>
        </is>
      </c>
      <c r="O339" s="185" t="inlineStr">
        <is>
          <t>Product</t>
        </is>
      </c>
      <c r="P339" s="186" t="inlineStr">
        <is>
          <t>2567</t>
        </is>
      </c>
      <c r="Q339" s="185" t="inlineStr">
        <is>
          <t>ข้อสอบจำลอง</t>
        </is>
      </c>
      <c r="R339" s="185" t="inlineStr">
        <is>
          <t>Mock RxCU83 ชุดที่ 2</t>
        </is>
      </c>
      <c r="S339" s="185" t="n"/>
    </row>
    <row r="340">
      <c r="A340" s="185" t="n">
        <v>338</v>
      </c>
      <c r="B340" s="186" t="n"/>
      <c r="C340" s="186" t="inlineStr">
        <is>
          <t>121. 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D340" s="186" t="inlineStr">
        <is>
          <t>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E340" s="186" t="inlineStr">
        <is>
          <t>การมีอากาศถูกกักเก็บอยู่ภายในแกรนูลมากเกินไป (Air entrapment) หรือแกรนูลแห้งเกินไป (Too dry granules)</t>
        </is>
      </c>
      <c r="F340" s="186" t="inlineStr">
        <is>
          <t>การใช้ Magnesium stearate ปริมาณมากเกินไป</t>
        </is>
      </c>
      <c r="G340" s="186" t="inlineStr">
        <is>
          <t>ความเร็วรอบในการหมุนของหม้อเคลือบเร็วเกินไป</t>
        </is>
      </c>
      <c r="H340" s="186" t="inlineStr">
        <is>
          <t>ค่า Bulk density ของแกรนูลต่ำเกินไปเพียงอย่างเดียว</t>
        </is>
      </c>
      <c r="I340" s="186" t="inlineStr">
        <is>
          <t>อุณหภูมิและความชื้นสัมพัทธ์ของห้องบรรจุยาไม่เหมาะสม</t>
        </is>
      </c>
      <c r="J340" s="185" t="inlineStr">
        <is>
          <t>1</t>
        </is>
      </c>
      <c r="K340" s="186" t="inlineStr">
        <is>
          <t>✅ คำตอบที่ถูกต้อง: ข้อ a. การมีอากาศถูกกักเก็บอยู่ภายในแกรนูลมากเกินไป (Air entrapment) หรือแกรนูลแห้งเกินไป (Too dry granules)
🎯 ทำไมข้อนี้ถึงถูก:
Capping เกิดจากการที่มีอากาศถูกกักขัง (air entrapment) อยู่ภายในช่องว่างระหว่างอนุภาคของแกรนูลในระหว่างการบดอัดด้วยสากตอก (punch) เมื่อสากยกตัวขึ้น แรงดันอากาศที่ขยายตัวจะดันให้ผิวหน้าเม็ดยาแยกตัวหลุดออก หรือเกิดจากแกรนูลมีความชื้นต่ำเกินไป (over-dried granules) ทำให้ขาดแรงยึดเกาะระหว่างอนุภาค รวมถึงการมี fines (ผงยาละเอียด) มากเกินไป
🔍 ข้ออื่นผิดเพราะอะไร:
• ข้อ b.: การใช้ Magnesium stearate มากเกินไปทำให้เม็ดยาเกิดความแข็งลดลง ละลายช้าลง และอาจเกิด lamination แต่ไม่ใช่สาเหตุหลักโดยตรงของ capping เท่ากับ air entrapment/dry granules
• ข้อ c.: ปัญหาหม้อเคลือบเกี่ยวข้องกับขั้นตอน film coating ไม่เกี่ยวกับขั้นตอนการตอกเม็ดยา
• ข้อ d.: ค่า bulk density เพียงอย่างเดียวไม่ใช่สาเหตุหลักของการเกิด capping
• ข้อ e.: สภาวะห้องบรรจุยาไม่เกี่ยวข้องกับปัญหาที่เกิดขึ้นในห้องตอกยาเม็ด
• --</t>
        </is>
      </c>
      <c r="L340" s="186" t="n"/>
      <c r="M340" s="186" t="inlineStr">
        <is>
          <t>Solid Dosage Forms</t>
        </is>
      </c>
      <c r="N340" s="186" t="inlineStr">
        <is>
          <t>Tablet Quality Control &amp; Defects</t>
        </is>
      </c>
      <c r="O340" s="185" t="inlineStr">
        <is>
          <t>Product</t>
        </is>
      </c>
      <c r="P340" s="186" t="inlineStr">
        <is>
          <t>2567</t>
        </is>
      </c>
      <c r="Q340" s="185" t="inlineStr">
        <is>
          <t>ข้อสอบจำลอง</t>
        </is>
      </c>
      <c r="R340" s="185" t="inlineStr">
        <is>
          <t>Mock RxCU83 ชุดที่ 2</t>
        </is>
      </c>
      <c r="S340" s="185" t="n"/>
    </row>
    <row r="341">
      <c r="A341" s="185" t="n">
        <v>339</v>
      </c>
      <c r="B341" s="186" t="n"/>
      <c r="C341" s="186" t="inlineStr">
        <is>
          <t>137. 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D341" s="186" t="inlineStr">
        <is>
          <t>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E341" s="186" t="inlineStr">
        <is>
          <t>Microbial limit test</t>
        </is>
      </c>
      <c r="F341" s="186" t="inlineStr">
        <is>
          <t>Water content</t>
        </is>
      </c>
      <c r="G341" s="186" t="inlineStr">
        <is>
          <t>Dissolution test (การละลายและการปลดปล่อยตัวยา)</t>
        </is>
      </c>
      <c r="H341" s="186" t="inlineStr">
        <is>
          <t>Any individual impurity</t>
        </is>
      </c>
      <c r="I341" s="186" t="inlineStr">
        <is>
          <t>Residue on ignition</t>
        </is>
      </c>
      <c r="J341" s="185" t="inlineStr">
        <is>
          <t>3</t>
        </is>
      </c>
      <c r="K341" s="186" t="inlineStr">
        <is>
          <t>✅ คำตอบที่ถูกต้อง: ข้อ c. Dissolution test (การละลายและการปลดปล่อยตัวยา)
🎯 ทำไมข้อนี้ถึงถูก:
สำหรับยาเม็ดรูปแบบ Controlled-Release (CR) การทดสอบ Dissolution (In vitro drug release) เป็นหัวข้อ critical quality attribute ที่สำคัญที่สุดในการสะท้อนถึงการปลดปล่อยตัวยาเข้าสู่ร่างกาย หากไม่ผ่านเกณฑ์ (เช่น ตัวยาไม่ปลดปล่อยออกมาตามช่วงเวลาที่กำหนด หรือปลดปล่อยช้าเกินไป) จะทำให้ระดับยาในเลือดไม่ถึง minimum effective concentration ส่งผลให้ล้มเหลวในการควบคุมอาการชัก
🔍 ข้ออื่นผิดเพราะอะไร:
• ข้อ a.: Microbial limit เกี่ยวข้องกับความปลอดภัยจากการปนเปื้อนเชื้อจุลชีพ ไม่ได้ส่งผลต่อระดับยาในเลือดโดยตรง
• ข้อ b.: Water content ส่งผลต่อความคงตัวทางกายภาพและเคมีของยาในระยะยาว แต่การล้มเหลวของการออกฤทธิ์โดยตรงเกิดจาก dissolution
• ข้อ d.: Impurity เกี่ยวข้องกับความปลอดภัยและความเป็นพิษ
• ข้อ e.: Residue on ignition เป็นการทดสอบเถ้าอนินทรีย์ที่ตกค้าง
• --</t>
        </is>
      </c>
      <c r="L341" s="186" t="n"/>
      <c r="M341" s="186" t="inlineStr">
        <is>
          <t>Solid Dosage Forms</t>
        </is>
      </c>
      <c r="N341" s="186" t="inlineStr">
        <is>
          <t>Tablet Quality Control &amp; Defects</t>
        </is>
      </c>
      <c r="O341" s="185" t="inlineStr">
        <is>
          <t>Product</t>
        </is>
      </c>
      <c r="P341" s="186" t="inlineStr">
        <is>
          <t>2567</t>
        </is>
      </c>
      <c r="Q341" s="185" t="inlineStr">
        <is>
          <t>ข้อสอบจำลอง</t>
        </is>
      </c>
      <c r="R341" s="185" t="inlineStr">
        <is>
          <t>Mock RxCU83 ชุดที่ 2</t>
        </is>
      </c>
      <c r="S341" s="185" t="n"/>
    </row>
    <row r="342">
      <c r="A342" s="185" t="n">
        <v>340</v>
      </c>
      <c r="B342" s="186" t="n"/>
      <c r="C342" s="186" t="inlineStr">
        <is>
          <t>146. 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D342" s="186" t="inlineStr">
        <is>
          <t>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E342" s="186" t="inlineStr">
        <is>
          <t>Glidant (สารช่วยการไหล)</t>
        </is>
      </c>
      <c r="F342" s="186" t="inlineStr">
        <is>
          <t>Diluent / Filler (สารเพิ่มปริมาณ)</t>
        </is>
      </c>
      <c r="G342" s="186" t="inlineStr">
        <is>
          <t>Lubricant (สารหล่อลื่น)</t>
        </is>
      </c>
      <c r="H342" s="186" t="inlineStr">
        <is>
          <t>Coating agent (สารเคลือบผิว)</t>
        </is>
      </c>
      <c r="I342" s="186" t="inlineStr">
        <is>
          <t>Wetting agent (สารช่วยเปียก)</t>
        </is>
      </c>
      <c r="J342" s="185" t="inlineStr">
        <is>
          <t>2</t>
        </is>
      </c>
      <c r="K342" s="186" t="inlineStr">
        <is>
          <t>✅ คำตอบที่ถูกต้อง: ข้อ b. Diluent / Filler (สารเพิ่มปริมาณ)
🎯 ทำไมข้อนี้ถึงถูก:
ตัวยา Ramipril มีขนาดความแรงเพียง 5 mg ซึ่งมีปริมาณน้อยมากจนไม่สามารถบรรจุลงในปลอกแคปซูลแข็งให้เต็มปริมาตรได้ ดังนั้นจึงจำเป็นต้องใส่ Diluent หรือ Filler เช่น Pre-gelatinized starch เพื่อเพิ่มปริมาณผงยาให้เหมาะสมกับขนาดของแคปซูล (capsule shell volume) นอกจากนี้ Pre-gelatinized starch ยังมีคุณสมบัติช่วยแตกตัวและช่วยการไหลได้ดีอีกด้วย
🔍 ข้ออื่นผิดเพราะอะไร:
• ข้อ a.: Glidant หลักที่นิยมใช้คือ Colloidal silicon dioxide (Aerosil) หรือ Talc
• ข้อ c.: Lubricant หลักคือ Magnesium stearate หรือ Stearic acid
• ข้อ d.: Coating agent ใช้กับยาเม็ดเคลือบ ไม่ได้ใส่ในผงยาบรรจุแคปซูล
• ข้อ e.: Wetting agent คือสารลดแรงตึงผิว เช่น Sodium lauryl sulfate
• --</t>
        </is>
      </c>
      <c r="L342" s="186" t="n"/>
      <c r="M342" s="186" t="inlineStr">
        <is>
          <t>Solid Dosage Forms</t>
        </is>
      </c>
      <c r="N342" s="186" t="inlineStr">
        <is>
          <t>Tablet Manufacturing &amp; Excipients</t>
        </is>
      </c>
      <c r="O342" s="185" t="inlineStr">
        <is>
          <t>Product</t>
        </is>
      </c>
      <c r="P342" s="186" t="inlineStr">
        <is>
          <t>2567</t>
        </is>
      </c>
      <c r="Q342" s="185" t="inlineStr">
        <is>
          <t>ข้อสอบจำลอง</t>
        </is>
      </c>
      <c r="R342" s="185" t="inlineStr">
        <is>
          <t>Mock RxCU83 ชุดที่ 2</t>
        </is>
      </c>
      <c r="S342" s="185" t="n"/>
    </row>
    <row r="343">
      <c r="A343" s="185" t="n">
        <v>341</v>
      </c>
      <c r="B343" s="186" t="n"/>
      <c r="C343" s="186" t="inlineStr">
        <is>
          <t>147. ข้อดีของการผลิตยา Ramipril ในรูปแบบแคปซูลแข็ง (Hard Gelatin Capsule) เมื่อเปรียบเทียบกับรูปแบบยาเม็ดตอก (Compressed Tablet) คือข้อใด</t>
        </is>
      </c>
      <c r="D343" s="186" t="inlineStr">
        <is>
          <t>ข้อดีของการผลิตยา Ramipril ในรูปแบบแคปซูลแข็ง (Hard Gelatin Capsule) เมื่อเปรียบเทียบกับรูปแบบยาเม็ดตอก (Compressed Tablet) คือข้อใด</t>
        </is>
      </c>
      <c r="E343" s="186" t="inlineStr">
        <is>
          <t>สามารถป้องกันแสงแดดและรังสี UV ได้ดีกว่าบรรจุภัณฑ์ตุ่มใส</t>
        </is>
      </c>
      <c r="F343" s="186" t="inlineStr">
        <is>
          <t>สามารถป้องกันความชื้นจากบรรยากาศภายนอกได้อย่างสมบูรณ์โดยไม่ต้องอาศัยแผงฟอยล์</t>
        </is>
      </c>
      <c r="G343" s="186" t="inlineStr">
        <is>
          <t>เหมาะสำหรับสูตรตำรับและผงยาที่มีคุณสมบัติการตอกอัดตัวได้ยาก (Poor compressibility)</t>
        </is>
      </c>
      <c r="H343" s="186" t="inlineStr">
        <is>
          <t>มีอัตราการดูดซึมยาเข้าสู่กระแสเลือดช้ากว่ายาเม็ดตอกเสมอ</t>
        </is>
      </c>
      <c r="I343" s="186" t="inlineStr">
        <is>
          <t>ลดต้นทุนการผลิตลงมากกว่าร้อยละ 80 เมื่อเทียบกับการตอกเม็ด</t>
        </is>
      </c>
      <c r="J343" s="185" t="inlineStr">
        <is>
          <t>3</t>
        </is>
      </c>
      <c r="K343" s="186" t="inlineStr">
        <is>
          <t>✅ คำตอบที่ถูกต้อง: ข้อ c. เหมาะสำหรับสูตรตำรับและผงยาที่มีคุณสมบัติการตอกอัดตัวได้ยาก (Poor compressibility)
🎯 ทำไมข้อนี้ถึงถูก:
การบรรจุยาลงใน Hard Gelatin Capsule ไม่จำเป็นต้องใช้แรงอัดสูงเหมือนการตอกยาเม็ด จึงเหมาะอย่างยิ่งสำหรับตัวยาหรือส่วนผสมที่มีความสามารถในการบดอัดตัวต่ำ (poor compressibility) หรือไม่สามารถเกาะตัวกันเป็นเม็ดยาได้ อีกทั้งยังลดขั้นตอนการทำแกรนูลที่ซับซ้อน
🔍 ข้ออื่นผิดเพราะอะไร:
• ข้อ a.: เปลือกเจลาตินใสไม่กันแสง ต้องเติมสารทึบแสง (opacifying agent เช่น TiO2) จึงจะกันแสงได้
• ข้อ b.: เปลือกเจลาตินมีน้ำเป็นองค์ประกอบประมาณ 13-16% และสามารถดูดความชื้นได้ง่าย ไม่สามารถกันความชื้นได้สมบูรณ์
• ข้อ d.: แคปซูลมักแตกตัวและปลดปล่อยตัวยาได้อย่างรวดเร็วในกระเพาะอาหาร ไม่ได้ช้ากว่ายาเม็ด
• ข้อ e.: ต้นทุนเปลือกแคปซูลสำเร็จรูปมักทำให้ต้นทุนรวมสูงกว่าการตอกยาเม็ดแบบเปลือย
• --</t>
        </is>
      </c>
      <c r="L343" s="186" t="n"/>
      <c r="M343" s="186" t="inlineStr">
        <is>
          <t>Solid Dosage Forms</t>
        </is>
      </c>
      <c r="N343" s="186" t="inlineStr">
        <is>
          <t>Tablet Manufacturing &amp; Excipients</t>
        </is>
      </c>
      <c r="O343" s="185" t="inlineStr">
        <is>
          <t>Product</t>
        </is>
      </c>
      <c r="P343" s="186" t="inlineStr">
        <is>
          <t>2567</t>
        </is>
      </c>
      <c r="Q343" s="185" t="inlineStr">
        <is>
          <t>ข้อสอบจำลอง</t>
        </is>
      </c>
      <c r="R343" s="185" t="inlineStr">
        <is>
          <t>Mock RxCU83 ชุดที่ 2</t>
        </is>
      </c>
      <c r="S343" s="185" t="n"/>
    </row>
    <row r="344">
      <c r="A344" s="185" t="n">
        <v>342</v>
      </c>
      <c r="B344" s="186" t="n"/>
      <c r="C344" s="186" t="inlineStr">
        <is>
          <t>148. 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D344" s="186" t="inlineStr">
        <is>
          <t>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E344" s="186" t="inlineStr">
        <is>
          <t>เพื่อป้องกันการแตกหักของเม็ดยาจากแรงกระแทกภายนอก</t>
        </is>
      </c>
      <c r="F344" s="186" t="inlineStr">
        <is>
          <t>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t>
        </is>
      </c>
      <c r="G344" s="186" t="inlineStr">
        <is>
          <t>เพื่อป้องกันการปนเปื้อนของเชื้อราและแบคทีเรียจากอากาศภายนอก</t>
        </is>
      </c>
      <c r="H344" s="186" t="inlineStr">
        <is>
          <t>เพื่อป้องกันการระเหยของตัวยาสำคัญออกสู่อากาศ</t>
        </is>
      </c>
      <c r="I344" s="186" t="inlineStr">
        <is>
          <t>เพื่อป้องกันการเปลี่ยนแปลงของสีและกลิ่นสังเคราะห์ในตำรับ</t>
        </is>
      </c>
      <c r="J344" s="185" t="inlineStr">
        <is>
          <t>2</t>
        </is>
      </c>
      <c r="K344" s="186" t="inlineStr">
        <is>
          <t>✅ คำตอบที่ถูกต้อง: ข้อ b. 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
🎯 ทำไมข้อนี้ถึงถูก:
ตัวยา Ramipril เป็น ester prodrug ที่มีความไวต่อความชื้นสูงมากและเกิดปฏิกิริยา hydrolysis และ cyclization ได้ง่ายเมื่อสัมผัสความชื้น ประกอบกับเปลือก hard gelatin capsule มีคุณสมบัติดูดซับความชื้นจากบรรยากาศ การเก็บในแผง Alu-Alu หรือ blister ดั้งเดิมช่วยป้องกันความชื้นและรักษาความคงตัวของตัวยาได้ดีที่สุด
🔍 ข้ออื่นผิดเพราะอะไร:
• ข้อ a.: แคปซูลมีความยืดหยุ่น การแตกหักจากแรงกดไม่ใช่ปัญหาหลักเท่าความชื้น
• ข้อ c.: แคปซูลแห้งมี water activity ต่ำ เชื้อจุลชีพไม่เจริญเติบโตได้ง่าย
• ข้อ d.: Ramipril ไม่ใช่สารระเหยง่าย (non-volatile)
• ข้อ e.: การป้องกันกลิ่นสังเคราะห์ไม่ใช่เหตุผลหลักทางเภสัชวิทยาและความคงตัวของยา
• --</t>
        </is>
      </c>
      <c r="L344" s="186" t="n"/>
      <c r="M344" s="186" t="inlineStr">
        <is>
          <t>Preformulation &amp; GMP</t>
        </is>
      </c>
      <c r="N344" s="186" t="inlineStr">
        <is>
          <t>Stability testing &amp; Packaging</t>
        </is>
      </c>
      <c r="O344" s="185" t="inlineStr">
        <is>
          <t>Product</t>
        </is>
      </c>
      <c r="P344" s="186" t="inlineStr">
        <is>
          <t>2567</t>
        </is>
      </c>
      <c r="Q344" s="185" t="inlineStr">
        <is>
          <t>ข้อสอบจำลอง</t>
        </is>
      </c>
      <c r="R344" s="185" t="inlineStr">
        <is>
          <t>Mock RxCU83 ชุดที่ 2</t>
        </is>
      </c>
      <c r="S344" s="185" t="n"/>
    </row>
    <row r="345">
      <c r="A345" s="185" t="n">
        <v>343</v>
      </c>
      <c r="B345" s="186" t="n"/>
      <c r="C345" s="186" t="inlineStr">
        <is>
          <t>158. 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D345" s="186" t="inlineStr">
        <is>
          <t>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E345" s="186" t="inlineStr">
        <is>
          <t>Carnauba wax / Beeswax (ขั้นตอนขัดเงา Polishing)</t>
        </is>
      </c>
      <c r="F345" s="186" t="inlineStr">
        <is>
          <t>Calcium carbonate / Talc (ขั้นตอนพอกหนา Subcoating)</t>
        </is>
      </c>
      <c r="G345" s="186" t="inlineStr">
        <is>
          <t>Acrylate polymer (เช่น Eudragit L100)</t>
        </is>
      </c>
      <c r="H345" s="186" t="inlineStr">
        <is>
          <t>Gelatin / Acacia (ขั้นตอน Subcoating เป็น binder)</t>
        </is>
      </c>
      <c r="I345" s="186" t="inlineStr">
        <is>
          <t>Cane sugar / Sucrose syrup (ขั้นตอน Smoothing และ Coloring)</t>
        </is>
      </c>
      <c r="J345" s="185" t="inlineStr">
        <is>
          <t>3</t>
        </is>
      </c>
      <c r="K345" s="186" t="inlineStr">
        <is>
          <t>✅ คำตอบที่ถูกต้อง: ข้อ c. Acrylate polymer (เช่น Eudragit L100)
🎯 ทำไมข้อนี้ถึงถูก:
Acrylate polymers (เช่น Eudragit ชนิดต่างๆ) เป็นโพลิเมอร์สังเคราะห์ที่ใช้สำหรับกระบวนการเคลือบฟิล์ม (Film coating) โดยเฉพาะการเคลือบฟิล์มป้องกันกรดในกระเพาะอาหาร (Enteric coating) หรือ Controlled-release ไม่ใช่สารที่ใช้ในขั้นตอนการเคลือบน้ำตาลแบบดั้งเดิม (Sugar coating)
🔍 ข้ออื่นผิดเพราะอะไร:
• ข้อ a.: Carnauba wax และ Beeswax ใช้ในขั้นตอนสุดท้ายคือการขัดเงาเม็ดยา (Polishing)
• ข้อ b.: Calcium carbonate และ Talc ใช้เป็น insoluble powders ในขั้นตอน Subcoating เพื่อพอกให้เม็ดหนาและมนกลม
• ข้อ d.: Gelatin และ Acacia ใช้เป็นสารยึดเกาะในน้ำเชื่อม subcoating
• ข้อ e.: Sucrose syrup เป็นสารหลักในกระบวนการเคลือบน้ำตาลเกือบทุกขั้นตอน
• --</t>
        </is>
      </c>
      <c r="L345" s="186" t="n"/>
      <c r="M345" s="186" t="inlineStr">
        <is>
          <t>Solid Dosage Forms</t>
        </is>
      </c>
      <c r="N345" s="186" t="inlineStr">
        <is>
          <t>Tablet Manufacturing &amp; Excipients</t>
        </is>
      </c>
      <c r="O345" s="185" t="inlineStr">
        <is>
          <t>Product</t>
        </is>
      </c>
      <c r="P345" s="186" t="inlineStr">
        <is>
          <t>2567</t>
        </is>
      </c>
      <c r="Q345" s="185" t="inlineStr">
        <is>
          <t>ข้อสอบจำลอง</t>
        </is>
      </c>
      <c r="R345" s="185" t="inlineStr">
        <is>
          <t>Mock RxCU83 ชุดที่ 2</t>
        </is>
      </c>
      <c r="S345" s="185" t="n"/>
    </row>
    <row r="346">
      <c r="A346" s="185" t="n">
        <v>344</v>
      </c>
      <c r="B346" s="186" t="n"/>
      <c r="C346" s="186" t="inlineStr">
        <is>
          <t>159. [RECONSTRUCTED: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D346" s="186" t="inlineStr">
        <is>
          <t>[RECONSTRUCTED: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E346" s="186" t="inlineStr">
        <is>
          <t>Sealing -&gt; Subcoating -&gt; Smoothing (Grossing) -&gt; Coloring -&gt; Polishing</t>
        </is>
      </c>
      <c r="F346" s="186" t="inlineStr">
        <is>
          <t>Subcoating -&gt; Sealing -&gt; Coloring -&gt; Smoothing -&gt; Polishing</t>
        </is>
      </c>
      <c r="G346" s="186" t="inlineStr">
        <is>
          <t>Sealing -&gt; Smoothing -&gt; Subcoating -&gt; Polishing -&gt; Coloring</t>
        </is>
      </c>
      <c r="H346" s="186" t="inlineStr">
        <is>
          <t>Subcoating -&gt; Smoothing -&gt; Sealing -&gt; Coloring -&gt; Polishing</t>
        </is>
      </c>
      <c r="I346" s="186" t="inlineStr">
        <is>
          <t>Smoothing -&gt; Sealing -&gt; Subcoating -&gt; Coloring -&gt; Polishing</t>
        </is>
      </c>
      <c r="J346" s="185" t="inlineStr">
        <is>
          <t>1</t>
        </is>
      </c>
      <c r="K346" s="186" t="inlineStr">
        <is>
          <t>✅ คำตอบที่ถูกต้อง: ข้อ a. Sealing -&gt; Subcoating -&gt; Smoothing (Grossing) -&gt; Coloring -&gt; Polishing
🎯 ทำไมข้อนี้ถึงถูก:
ลำดับขั้นตอนมาตรฐานของการเคลือบน้ำตาลประกอบด้วย 5 ขั้นตอนหลัก:
1. Sealing: เคลือบชั้นกันน้ำเพื่อป้องกันความชื้นจากน้ำเชื่อมซึมเข้าแกนเม็ดยา (ใช้ shellac หรือ zein)
2. Subcoating: เคลือบพอกสันขอบและเพิ่มขนาดเม็ดยาให้กลมมน (น้ำหนักเพิ่มขึ้น 50-100%)
3. Smoothing (Grossing): เคลือบปรับผิวหน้าเม็ดยาให้เรียบเนียนสม่ำเสมอ
4. Coloring: เคลือบชั้นให้สีสวยงาม
5. Polishing: ขัดเงาผิวเม็ดยาด้วยขี้ผึ้ง (carnauba wax/beeswax)
🔍 ข้ออื่นผิดเพราะอะไร:
• ข้อ b., c., d., e.: จัดลำดับขั้นตอนไม่ถูกต้อง โดย Sealing ต้องทำเป็นขั้นตอนแรกสุดเพื่อป้องกันแกนเม็ดยาเสมอ และ Polishing ต้องเป็นขั้นตอนสุดท้าย
• --</t>
        </is>
      </c>
      <c r="L346" s="186" t="n"/>
      <c r="M346" s="186" t="inlineStr">
        <is>
          <t>Solid Dosage Forms</t>
        </is>
      </c>
      <c r="N346" s="186" t="inlineStr">
        <is>
          <t>Tablet Manufacturing &amp; Excipients</t>
        </is>
      </c>
      <c r="O346" s="185" t="inlineStr">
        <is>
          <t>Product</t>
        </is>
      </c>
      <c r="P346" s="186" t="inlineStr">
        <is>
          <t>2567</t>
        </is>
      </c>
      <c r="Q346" s="185" t="inlineStr">
        <is>
          <t>ข้อสอบจำลอง</t>
        </is>
      </c>
      <c r="R346" s="185" t="inlineStr">
        <is>
          <t>Mock RxCU83 ชุดที่ 2</t>
        </is>
      </c>
      <c r="S346" s="185" t="n"/>
    </row>
    <row r="347">
      <c r="A347" s="185" t="n">
        <v>345</v>
      </c>
      <c r="B347" s="186" t="n"/>
      <c r="C347" s="186" t="inlineStr">
        <is>
          <t>160. 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D347" s="186" t="inlineStr">
        <is>
          <t>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E347" s="186" t="inlineStr">
        <is>
          <t>Uniformity of dosage units by content uniformity</t>
        </is>
      </c>
      <c r="F347" s="186" t="inlineStr">
        <is>
          <t>Weight gain (การเพิ่มขึ้นของน้ำหนักเม็ดยา)</t>
        </is>
      </c>
      <c r="G347" s="186" t="inlineStr">
        <is>
          <t>Dissolution testing at 45 minutes</t>
        </is>
      </c>
      <c r="H347" s="186" t="inlineStr">
        <is>
          <t>Microbial limit test</t>
        </is>
      </c>
      <c r="I347" s="186" t="inlineStr">
        <is>
          <t>Friability testing of finished tablets</t>
        </is>
      </c>
      <c r="J347" s="185" t="inlineStr">
        <is>
          <t>2</t>
        </is>
      </c>
      <c r="K347" s="186" t="inlineStr">
        <is>
          <t>✅ คำตอบที่ถูกต้อง: ข้อ b. Weight gain (การเพิ่มขึ้นของน้ำหนักเม็ดยา)
🎯 ทำไมข้อนี้ถึงถูก:
ในกระบวนการเคลือบน้ำตาล น้ำหนักของเม็ดยาจะเพิ่มขึ้นอย่างมาก (ประมาณ 50-100% ของน้ำหนักแกนเม็ดเดิม) ดังนั้น การตรวจสอบ In-Process Control ที่ทำอย่างสม่ำเสมอในระหว่างการเคลือบคือการชั่งน้ำหนักเพื่อคำนวณร้อยละการเพิ่มขึ้นของน้ำหนัก (Percentage Weight Gain) และความหนาของเม็ดยา เพื่อควบคุมความหนาของชั้นเคลือบให้ได้ตามมาตรฐานก่อนเข้าสู่ขั้นตอนต่อไป
🔍 ข้ออื่นผิดเพราะอะไร:
• ข้อ a.: Content uniformity เป็นการทดสอบในขั้นตอนสุดท้ายของผลิตภัณฑ์สำเร็จรูป ไม่ใช่การตรวจเช็กหน้างานขณะหมุนหม้อเคลือบ
• ข้อ c.: Dissolution testing ทำในห้องปฏิบัติการควบคุมคุณภาพ (QC lab) ไม่ใช่ IPC หน้างาน
• ข้อ d.: Microbial limit ใช้เวลานานในการเพาะเชื้อ ไม่สามารถใช้ควบคุมระหว่างผลิตได้
• ข้อ e.: Friability ของเม็ดยาสำเร็จรูปทำหลังเคลือบเสร็จสิ้น
• --</t>
        </is>
      </c>
      <c r="L347" s="186" t="n"/>
      <c r="M347" s="186" t="inlineStr">
        <is>
          <t>Solid Dosage Forms</t>
        </is>
      </c>
      <c r="N347" s="186" t="inlineStr">
        <is>
          <t>Tablet Quality Control &amp; Defects</t>
        </is>
      </c>
      <c r="O347" s="185" t="inlineStr">
        <is>
          <t>Product</t>
        </is>
      </c>
      <c r="P347" s="186" t="inlineStr">
        <is>
          <t>2567</t>
        </is>
      </c>
      <c r="Q347" s="185" t="inlineStr">
        <is>
          <t>ข้อสอบจำลอง</t>
        </is>
      </c>
      <c r="R347" s="185" t="inlineStr">
        <is>
          <t>Mock RxCU83 ชุดที่ 2</t>
        </is>
      </c>
      <c r="S347" s="185" t="n"/>
    </row>
    <row r="348">
      <c r="A348" s="185" t="n">
        <v>346</v>
      </c>
      <c r="B348" s="186" t="n"/>
      <c r="C348" s="186" t="inlineStr">
        <is>
          <t>161. ข้อใดกล่าวถูกต้องเกี่ยวกับคุณสมบัติและลักษณะเฉพาะของยาเม็ดเคลือบน้ำตาล (Sugar-Coated Tablets)</t>
        </is>
      </c>
      <c r="D348" s="186" t="inlineStr">
        <is>
          <t>ข้อใดกล่าวถูกต้องเกี่ยวกับคุณสมบัติและลักษณะเฉพาะของยาเม็ดเคลือบน้ำตาล (Sugar-Coated Tablets)</t>
        </is>
      </c>
      <c r="E348" s="186" t="inlineStr">
        <is>
          <t>หากใช้มือที่เปียกชื้นสัมผัสเม็ดยา ชั้นเคลือบน้ำตาลจะไม่ได้รับผลกระทบใดๆ</t>
        </is>
      </c>
      <c r="F348" s="186" t="inlineStr">
        <is>
          <t>ปริมาณน้ำตาลในชั้นเคลือบมีปริมาณสูงมากจนเป็นข้อห้ามใช้เด็ดขาดในผู้ป่วยโรคเบาหวานทุกราย</t>
        </is>
      </c>
      <c r="G348" s="186" t="inlineStr">
        <is>
          <t>สามารถใช้น้ำตาล Sucrose เป็นสารเคลือบหลัก ช่วยกลบรสชาติขมและกลิ่นไม่พึงประสงค์ของตัวยาสำคัญได้ดีเยี่ยม</t>
        </is>
      </c>
      <c r="H348" s="186" t="inlineStr">
        <is>
          <t>น้ำตาลชนิดใดก็ได้ เช่น Lactose หรือ Maltose สามารถนำมาใช้ทดแทน Sucrose ได้อย่างสมบูรณ์โดยให้ความเงางามเท่ากัน</t>
        </is>
      </c>
      <c r="I348" s="186" t="inlineStr">
        <is>
          <t>เม็ดยาเคลือบน้ำตาลจัดเป็นยาควบคุมการปลดปล่อยตัวยาชนิด Extended-Release เสมอ</t>
        </is>
      </c>
      <c r="J348" s="185" t="inlineStr">
        <is>
          <t>3</t>
        </is>
      </c>
      <c r="K348" s="186" t="inlineStr">
        <is>
          <t>✅ คำตอบที่ถูกต้อง: ข้อ c. สามารถใช้น้ำตาล Sucrose เป็นสารเคลือบหลัก ช่วยกลบรสชาติขมและกลิ่นไม่พึงประสงค์ของตัวยาสำคัญได้ดีเยี่ยม
🎯 ทำไมข้อนี้ถึงถูก:
คุณสมบัติเด่นที่สุดของการเคลือบน้ำตาลคือการใช้สารละลายซูโครสเข้มข้น (sucrose syrup) ซึ่งมีรสหวานช่วยกลบรสขมและกลิ่นฉุนของตัวยาสำคัญได้เป็นอย่างดี ให้ผิวสัมผัสที่เรียบเนียน กลืนง่าย และมีความสวยงามดึงดูดใจผู้บริโภค
🔍 ข้ออื่นผิดเพราะอะไร:
• ข้อ a.: ผิวเคลือบน้ำตาลละลายน้ำได้ง่ายมาก หากมือเปียกน้ำสัมผัสจะเหนียวติดมือและชั้นสีละลายหลุดออกทันที
• ข้อ b.: แม้จะมีน้ำตาลแต่ปริมาณน้ำตาลต่อ 1 เม็ดมีเพียงไม่กี่ร้อยมิลลิกรัม ไม่ได้เป็นข้อห้ามใช้เด็ดขาดในผู้ป่วยเบาหวาน
• ข้อ d.: ซูโครสเป็นน้ำตาลชนิดเดียวที่ให้ผลการตกผลึกที่เรียบเนียน แข็งแรง และเงางามที่สุด น้ำตาลชนิดอื่นไม่สามารถทดแทนคุณสมบัตินี้ได้สมบูรณ์
• ข้อ e.: เม็ดยาเคลือบน้ำตาลเมื่อลงสู่กระเพาะอาหาร ชั้นน้ำตาลจะละลายตัวอย่างรวดเร็ว จัดเป็นยาปลดปล่อยทันที (Immediate-Release) ไม่ใช่ Extended-Release
• --</t>
        </is>
      </c>
      <c r="L348" s="186" t="n"/>
      <c r="M348" s="186" t="inlineStr">
        <is>
          <t>Solid Dosage Forms</t>
        </is>
      </c>
      <c r="N348" s="186" t="inlineStr">
        <is>
          <t>Tablet Manufacturing &amp; Excipients</t>
        </is>
      </c>
      <c r="O348" s="185" t="inlineStr">
        <is>
          <t>Product</t>
        </is>
      </c>
      <c r="P348" s="186" t="inlineStr">
        <is>
          <t>2567</t>
        </is>
      </c>
      <c r="Q348" s="185" t="inlineStr">
        <is>
          <t>ข้อสอบจำลอง</t>
        </is>
      </c>
      <c r="R348" s="185" t="inlineStr">
        <is>
          <t>Mock RxCU83 ชุดที่ 2</t>
        </is>
      </c>
      <c r="S348" s="185" t="n"/>
    </row>
    <row r="349">
      <c r="A349" s="185" t="n">
        <v>347</v>
      </c>
      <c r="B349" s="186" t="n"/>
      <c r="C349" s="186" t="inlineStr">
        <is>
          <t>ถ้าท่านพบว่ายาเม็ด Paracetamol มีการแยกตัวออกเป็นแผ่นในแนวนอน (Lamination หรือ Capping) จะแก้ไขปัญหาดังกล่าวอย่างไรในกระบวนการตอกยา</t>
        </is>
      </c>
      <c r="D349" s="186" t="n"/>
      <c r="E349" s="186" t="inlineStr">
        <is>
          <t>เพิ่มความเร็วของสากตอกยา</t>
        </is>
      </c>
      <c r="F349" s="186" t="inlineStr">
        <is>
          <t>ลดปริมาณสารยึดเกาะ (Binder) ในตำรับ</t>
        </is>
      </c>
      <c r="G349" s="186" t="inlineStr">
        <is>
          <t>ลดความเร็วในการตอกลง (Reduce punch speed / Increase dwell time)</t>
        </is>
      </c>
      <c r="H349" s="186" t="inlineStr">
        <is>
          <t>ลดความดันในการตอกยาลงอย่างมาก</t>
        </is>
      </c>
      <c r="I349" s="186" t="inlineStr">
        <is>
          <t>เพิ่มสารหล่อลื่นชนิดไม่ชอบน้ำในปริมาณสูง</t>
        </is>
      </c>
      <c r="J349" s="185" t="inlineStr">
        <is>
          <t>3</t>
        </is>
      </c>
      <c r="K349" s="186" t="inlineStr">
        <is>
          <t>✅ คำตอบที่ถูกต้อง: ข้อ ค. ลดความเร็วในการตอกลง
🎯 ทำไมข้อนี้ถึงถูก:
ปัญหา Capping และ Lamination มักเกิดจากการกักเก็บอากาศ (Air entrapment) ภายในมวลยาขณะตอกยาด้วยความเร็วสูง การลดความเร็วในการตอก (Reduce turret/punch speed) จะช่วยเพิ่มระยะเวลาที่สากออกแรงกด (Dwell time) ทำให้อากาศมีเวลาถ่ายเทออกจากช่องดายได้ทัน
🔍 ข้ออื่นผิดเพราะอะไร:
• ข้อ ก. ผิด เพราะการเพิ่มความเร็วในการตอกจะยิ่งทำให้อากาศระบายไม่ทันและเม็ดแตกมากขึ้น
• ข้อ ข. ผิด เพราะการลด Binder จะทำให้แรงยึดเกาะของเม็ดยาลดลง เพิ่มการแตกของเม็ด
• ข้อ ง. ผิด เพราะความดันต่ำเกินไปทำให้เม็ดยาไม่เกาะกัน
• ข้อ จ. ผิด เพราะสารหล่อลื่นที่ไม่ชอบน้ำมากเกินไปจะขัดขวางการประสานตัวของแกรนูล</t>
        </is>
      </c>
      <c r="L349" s="186" t="inlineStr">
        <is>
          <t>Product</t>
        </is>
      </c>
      <c r="M349" s="186" t="inlineStr">
        <is>
          <t>Solid Dosage Forms</t>
        </is>
      </c>
      <c r="N349" s="186" t="inlineStr">
        <is>
          <t>Tablet Defects &amp; Troubleshooting</t>
        </is>
      </c>
      <c r="O349" s="185" t="inlineStr">
        <is>
          <t>Product</t>
        </is>
      </c>
      <c r="P349" s="186" t="inlineStr">
        <is>
          <t>รุ่น RxCU83</t>
        </is>
      </c>
      <c r="Q349" s="185" t="inlineStr">
        <is>
          <t>แบบฝึกหัด</t>
        </is>
      </c>
      <c r="R349" s="185" t="inlineStr">
        <is>
          <t>Quiz เตรียมสอบ CC1 RxCU83</t>
        </is>
      </c>
      <c r="S349" s="185" t="n"/>
    </row>
    <row r="350">
      <c r="A350" s="185" t="n">
        <v>348</v>
      </c>
      <c r="B350" s="186" t="n"/>
      <c r="C350" s="186" t="inlineStr">
        <is>
          <t>ในการผลิตยาเม็ด Gemfibrozil พบว่าเมื่อตอกแล้วยาเม็ดติดสากบนหรือสากล่าง (Sticking / Picking) แก้ไขได้โดยการเติมสารใดในสูตรตำรับ</t>
        </is>
      </c>
      <c r="D350" s="186" t="n"/>
      <c r="E350" s="186" t="inlineStr">
        <is>
          <t>Starch</t>
        </is>
      </c>
      <c r="F350" s="186" t="inlineStr">
        <is>
          <t>Lactose</t>
        </is>
      </c>
      <c r="G350" s="186" t="inlineStr">
        <is>
          <t>Talcum</t>
        </is>
      </c>
      <c r="H350" s="186" t="inlineStr">
        <is>
          <t>PVP</t>
        </is>
      </c>
      <c r="I350" s="186" t="inlineStr">
        <is>
          <t>Avicel</t>
        </is>
      </c>
      <c r="J350" s="185" t="inlineStr">
        <is>
          <t>3</t>
        </is>
      </c>
      <c r="K350" s="186" t="inlineStr">
        <is>
          <t>✅ คำตอบที่ถูกต้อง: ข้อ ค. Talcum
🎯 ทำไมข้อนี้ถึงถูก:
ปัญหา Sticking/Picking เกิดจากมวลยาเหนียวติดผิวหน้าของสากตอกยา แก้ไขโดยการเติมสารต้านการติดสาก (Anti-adherent) เช่น Talcum หรือ Colloidal silicon dioxide (Aerosil) หรือสารหล่อลื่น (Lubricant) เช่น Magnesium stearate
🔍 ข้ออื่นผิดเพราะอะไร:
• ข้อ ก. ผิด เพราะ Starch ทำหน้าที่หลักเป็น Disintegrant หรือ Binder
• ข้อ ข. ผิด เพราะ Lactose เป็น Diluent/Filler
• ข้อ ง. ผิด เพราะ PVP (Povidone) เป็น Binder ซึ่งอาจเพิ่มความเหนียวถ้าใช้มากเกินไป
• ข้อ จ. ผิด เพราะ Avicel (MCC) เป็น Binder/Disintegrant</t>
        </is>
      </c>
      <c r="L350" s="186" t="inlineStr">
        <is>
          <t>Product</t>
        </is>
      </c>
      <c r="M350" s="186" t="inlineStr">
        <is>
          <t>Solid Dosage Forms</t>
        </is>
      </c>
      <c r="N350" s="186" t="inlineStr">
        <is>
          <t>Tablet Defects &amp; Troubleshooting</t>
        </is>
      </c>
      <c r="O350" s="185" t="inlineStr">
        <is>
          <t>Product</t>
        </is>
      </c>
      <c r="P350" s="186" t="inlineStr">
        <is>
          <t>รุ่น RxCU83</t>
        </is>
      </c>
      <c r="Q350" s="185" t="inlineStr">
        <is>
          <t>แบบฝึกหัด</t>
        </is>
      </c>
      <c r="R350" s="185" t="inlineStr">
        <is>
          <t>Quiz เตรียมสอบ CC1 RxCU83</t>
        </is>
      </c>
      <c r="S350" s="185" t="n"/>
    </row>
    <row r="351">
      <c r="A351" s="185" t="n">
        <v>349</v>
      </c>
      <c r="B351" s="186" t="n"/>
      <c r="C351" s="186" t="inlineStr">
        <is>
          <t>Metformin immediate-release tablet ทั่วไป ไม่จำเป็นต้องทำการควบคุมคุณภาพผลิตภัณฑ์สำเร็จรูป (Finished Product Quality Control) ในหัวข้อใด</t>
        </is>
      </c>
      <c r="D351" s="186" t="n"/>
      <c r="E351" s="186" t="inlineStr">
        <is>
          <t>Weight variation</t>
        </is>
      </c>
      <c r="F351" s="186" t="inlineStr">
        <is>
          <t>Friability</t>
        </is>
      </c>
      <c r="G351" s="186" t="inlineStr">
        <is>
          <t>Disintegration test</t>
        </is>
      </c>
      <c r="H351" s="186" t="inlineStr">
        <is>
          <t>Dissolution test</t>
        </is>
      </c>
      <c r="I351" s="186" t="inlineStr">
        <is>
          <t>Viscosity test</t>
        </is>
      </c>
      <c r="J351" s="185" t="inlineStr">
        <is>
          <t>5</t>
        </is>
      </c>
      <c r="K351" s="186" t="inlineStr">
        <is>
          <t>✅ คำตอบที่ถูกต้อง: ข้อ จ. Viscosity test
🎯 ทำไมข้อนี้ถึงถูก:
การทดสอบความหนืด (Viscosity test) เป็นการควบคุมคุณภาพของของเหลวและกึ่งแข็ง (Liquid and Semi-solid dosage forms) ไม่นำมาใช้กับยาเม็ดชนิดแข็ง (Solid tablets)
🔍 ข้ออื่นผิดเพราะอะไร:
• ข้อ ก. ผิด เพราะ Weight variation จำเป็นในการตรวจความสม่ำเสมอของน้ำหนักเม็ดยา
• ข้อ ข. ผิด เพราะ Friability จำเป็นในการทดสอบความกร่อนของเม็ดยา (ต้องไม่เกิน 1%)
• ข้อ ค. ผิด เพราะ Disintegration test จำเป็นในการดูเวลาการแตกตัวของยาเม็ด
• ข้อ ง. ผิด เพราะ Dissolution test จำเป็นในการประเมินการละลายของตัวยาสำคัญ</t>
        </is>
      </c>
      <c r="L351" s="186" t="inlineStr">
        <is>
          <t>Product</t>
        </is>
      </c>
      <c r="M351" s="186" t="inlineStr">
        <is>
          <t>Solid Dosage Forms</t>
        </is>
      </c>
      <c r="N351" s="186" t="inlineStr">
        <is>
          <t>Finished Product QC</t>
        </is>
      </c>
      <c r="O351" s="185" t="inlineStr">
        <is>
          <t>Product</t>
        </is>
      </c>
      <c r="P351" s="186" t="inlineStr">
        <is>
          <t>รุ่น RxCU83</t>
        </is>
      </c>
      <c r="Q351" s="185" t="inlineStr">
        <is>
          <t>แบบฝึกหัด</t>
        </is>
      </c>
      <c r="R351" s="185" t="inlineStr">
        <is>
          <t>Quiz เตรียมสอบ CC1 RxCU83</t>
        </is>
      </c>
      <c r="S351" s="185" t="n"/>
    </row>
    <row r="352">
      <c r="A352" s="185" t="n">
        <v>350</v>
      </c>
      <c r="B352" s="186" t="n"/>
      <c r="C352" s="186" t="inlineStr">
        <is>
          <t>การผลิตยาเม็ดด้วยวิธีแกรนูลเปียก (Wet granulation) สารในข้อใดนิยมนำมาใช้เป็นสารยึดเกาะ (Binder) ในสูตรตำรับ</t>
        </is>
      </c>
      <c r="D352" s="186" t="n"/>
      <c r="E352" s="186" t="inlineStr">
        <is>
          <t>PVP (Polyvinylpyrrolidone / Povidone)</t>
        </is>
      </c>
      <c r="F352" s="186" t="inlineStr">
        <is>
          <t>Magnesium stearate</t>
        </is>
      </c>
      <c r="G352" s="186" t="inlineStr">
        <is>
          <t>Aerosil</t>
        </is>
      </c>
      <c r="H352" s="186" t="inlineStr">
        <is>
          <t>Sodium starch glycolate</t>
        </is>
      </c>
      <c r="I352" s="186" t="inlineStr">
        <is>
          <t>Talcum</t>
        </is>
      </c>
      <c r="J352" s="185" t="inlineStr">
        <is>
          <t>1</t>
        </is>
      </c>
      <c r="K352" s="186" t="inlineStr">
        <is>
          <t>✅ คำตอบที่ถูกต้อง: ข้อ ก. PVP (Polyvinylpyrrolidone / Povidone)
🎯 ทำไมข้อนี้ถึงถูก:
PVP (Povidone) เป็นสารยึดเกาะ (Binder) ที่นิยมใช้อย่างกว้างขวางในกระบวนการ Wet granulation โดยสามารถละลายได้ดีทั้งในน้ำและแอลกอฮอล์ ช่วยเพิ่มแรงยึดเหนี่ยวระหว่างอนุภาคผงยา
🔍 ข้ออื่นผิดเพราะอะไร:
• ข้อ ข. ผิด เพราะ Magnesium stearate เป็น Lubricant (สารหล่อลื่น)
• ข้อ ค. ผิด เพราะ Aerosil (Colloidal silicon dioxide) เป็น Glidant (สารช่วยการไหล)
• ข้อ ง. ผิด เพราะ Sodium starch glycolate เป็น Superdisintegrant (สารช่วยแตกตัว)
• ข้อ จ. ผิด เพราะ Talcum เป็น Glidant และ Anti-adherent</t>
        </is>
      </c>
      <c r="L352" s="186" t="inlineStr">
        <is>
          <t>Product</t>
        </is>
      </c>
      <c r="M352" s="186" t="inlineStr">
        <is>
          <t>Solid Dosage Forms</t>
        </is>
      </c>
      <c r="N352" s="186" t="inlineStr">
        <is>
          <t>Tablet Manufacturing &amp; Excipients</t>
        </is>
      </c>
      <c r="O352" s="185" t="inlineStr">
        <is>
          <t>Product</t>
        </is>
      </c>
      <c r="P352" s="186" t="inlineStr">
        <is>
          <t>รุ่น RxCU83</t>
        </is>
      </c>
      <c r="Q352" s="185" t="inlineStr">
        <is>
          <t>แบบฝึกหัด</t>
        </is>
      </c>
      <c r="R352" s="185" t="inlineStr">
        <is>
          <t>Quiz เตรียมสอบ CC1 RxCU83</t>
        </is>
      </c>
      <c r="S352" s="185" t="n"/>
    </row>
    <row r="353">
      <c r="A353" s="185" t="n">
        <v>351</v>
      </c>
      <c r="B353" s="186" t="n"/>
      <c r="C353" s="186" t="inlineStr">
        <is>
          <t>ข้อใดไม่ใช่ปัญหาที่เกิดขึ้นเมื่อสารละลายเคลือบฟิล์ม (Film coating solution) มีความหนืดมากเกินไป (High viscosity)</t>
        </is>
      </c>
      <c r="D353" s="186" t="n"/>
      <c r="E353" s="186" t="inlineStr">
        <is>
          <t>Orange peel effect (ผิวเปลือกส้ม)</t>
        </is>
      </c>
      <c r="F353" s="186" t="inlineStr">
        <is>
          <t>Spray drying (ละอองแห้งก่อนถึงผิวเม็ด)</t>
        </is>
      </c>
      <c r="G353" s="186" t="inlineStr">
        <is>
          <t>Nozzle clogging (หัวฉีดอุดตัน)</t>
        </is>
      </c>
      <c r="H353" s="186" t="inlineStr">
        <is>
          <t>Bridging of intagliations (ฟิล์มถมรอยบาก/ตัวอักษร)</t>
        </is>
      </c>
      <c r="I353" s="186" t="inlineStr">
        <is>
          <t>Mottling (สีด่างของเม็ดยาจากการกระจายตัวของสี)</t>
        </is>
      </c>
      <c r="J353" s="185" t="inlineStr">
        <is>
          <t>5</t>
        </is>
      </c>
      <c r="K353" s="186" t="inlineStr">
        <is>
          <t>✅ คำตอบที่ถูกต้อง: ข้อ จ. Mottling (สีด่างของเม็ดยาจากการกระจายตัวของสี)
🎯 ทำไมข้อนี้ถึงถูก:
ปัญหา Mottling (การกระจายของสีไม่สม่ำเสมอจนเกิดสีด่าง) มักเกิดจากการผสมสีไม่สม่ำเสมอ หรือการเคลื่อนย้ายของสี (Color migration) ระหว่างการอบแห้ง มิได้เกิดจากความหนืดของสารเคลือบสูงเกินไป
🔍 ข้ออื่นผิดเพราะอะไร:
• ข้อ ก. ผิด เพราะความหนืดสูงทำให้อนุภาคละอองสเปรย์กระจายตัวยาก ไม่เรียบเนียน เกิดผิวเปลือกส้ม (Orange peel)
• ข้อ ข. ผิด เพราะความหนืดสูงและละอองใหญ่ทำให้สูญเสียน้ำและแห้งก่อนจับผิวเม็ดยาได้
• ข้อ ค. ผิด เพราะน้ำยาเคลือบข้นเหนียวจะอุดตันรูหัวพ่นสเปรย์ได้ง่าย
• ข้อ ง. ผิด เพราะความหนืดสูงและความตึงผิวสูงทำให้ฟิล์มดึงข้ามรอยบากร่องลึก (Bridging)</t>
        </is>
      </c>
      <c r="L353" s="186" t="inlineStr">
        <is>
          <t>Product</t>
        </is>
      </c>
      <c r="M353" s="186" t="inlineStr">
        <is>
          <t>Solid Dosage Forms</t>
        </is>
      </c>
      <c r="N353" s="186" t="inlineStr">
        <is>
          <t>Tablet Defects &amp; Troubleshooting</t>
        </is>
      </c>
      <c r="O353" s="185" t="inlineStr">
        <is>
          <t>Product</t>
        </is>
      </c>
      <c r="P353" s="186" t="inlineStr">
        <is>
          <t>รุ่น RxCU83</t>
        </is>
      </c>
      <c r="Q353" s="185" t="inlineStr">
        <is>
          <t>แบบฝึกหัด</t>
        </is>
      </c>
      <c r="R353" s="185" t="inlineStr">
        <is>
          <t>Quiz เตรียมสอบ CC1 RxCU83</t>
        </is>
      </c>
      <c r="S353" s="185" t="n"/>
    </row>
    <row r="354">
      <c r="A354" s="185" t="n">
        <v>352</v>
      </c>
      <c r="B354" s="186" t="n"/>
      <c r="C354" s="186" t="inlineStr">
        <is>
          <t>การทดสอบยาเม็ด Praziquantel พบว่าเม็ดยากร่อน แตกหักง่าย (High friability &gt; 1%) มีสาเหตุสำคัญมาจากอะไร</t>
        </is>
      </c>
      <c r="D354" s="186" t="n"/>
      <c r="E354" s="186" t="inlineStr">
        <is>
          <t>เติมสารหล่อลื่นน้อยเกินไป</t>
        </is>
      </c>
      <c r="F354" s="186" t="inlineStr">
        <is>
          <t>ความดันในการตอกยาสูงเกินไป</t>
        </is>
      </c>
      <c r="G354" s="186" t="inlineStr">
        <is>
          <t>ปริมาณสารยึดเกาะ (Binder) ไม่เพียงพอ หรือแรงตอกยาต่ำเกินไป</t>
        </is>
      </c>
      <c r="H354" s="186" t="inlineStr">
        <is>
          <t>ความชื้นในแกรนูลสูงเกินไป</t>
        </is>
      </c>
      <c r="I354" s="186" t="inlineStr">
        <is>
          <t>ขนาดของแกรนูลใหญ่เกินไป</t>
        </is>
      </c>
      <c r="J354" s="185" t="inlineStr">
        <is>
          <t>3</t>
        </is>
      </c>
      <c r="K354" s="186" t="inlineStr">
        <is>
          <t>✅ คำตอบที่ถูกต้อง: ข้อ ค. ปริมาณสารยึดเกาะ (Binder) ไม่เพียงพอ หรือแรงตอกยาต่ำเกินไป
🎯 ทำไมข้อนี้ถึงถูก:
ความกร่อนและการแตกหักง่ายของเม็ดยา เกิดจากแรงยึดเหนี่ยวระหว่างอนุภาคไม่เพียงพอ ซึ่งมีสาเหตุหลักมาจากการใส่ Binder ในปริมาณน้อยเกินไป หรือการใช้แรงกดตอกยา (Compression force) ต่ำเกินไป
🔍 ข้ออื่นผิดเพราะอะไร:
• ข้อ ก. ผิด เพราะการใส่สารหล่อลื่นน้อยเกินไปจะทำให้เม็ดยาติดสากหรือผนังดาย ไม่ได้ทำให้กร่อนง่าย
• ข้อ ข. ผิด เพราะแรงตอกสูงจะทำให้เม็ดยาแข็งขึ้น ความกร่อนลดลง (แต่อาจแตกช้า)
• ข้อ ง. ผิด เพราะความชื้นสูงมักทำให้เม็ดยาเหนียวติดสาก (Sticking)
• ข้อ จ. ผิด เพราะขนาดแกรนูลไม่ใช่สาเหตุหลักของการกร่อนสูงเมื่อเทียบกับปริมาณ Binder</t>
        </is>
      </c>
      <c r="L354" s="186" t="inlineStr">
        <is>
          <t>Product</t>
        </is>
      </c>
      <c r="M354" s="186" t="inlineStr">
        <is>
          <t>Solid Dosage Forms</t>
        </is>
      </c>
      <c r="N354" s="186" t="inlineStr">
        <is>
          <t>Tablet Defects &amp; Troubleshooting</t>
        </is>
      </c>
      <c r="O354" s="185" t="inlineStr">
        <is>
          <t>Product</t>
        </is>
      </c>
      <c r="P354" s="186" t="inlineStr">
        <is>
          <t>รุ่น RxCU83</t>
        </is>
      </c>
      <c r="Q354" s="185" t="inlineStr">
        <is>
          <t>แบบฝึกหัด</t>
        </is>
      </c>
      <c r="R354" s="185" t="inlineStr">
        <is>
          <t>Quiz เตรียมสอบ CC1 RxCU83</t>
        </is>
      </c>
      <c r="S354" s="185" t="n"/>
    </row>
    <row r="355">
      <c r="A355" s="185" t="n">
        <v>353</v>
      </c>
      <c r="B355" s="186" t="n"/>
      <c r="C355" s="186" t="inlineStr">
        <is>
          <t>หากเภสัชกรต้องการเตรียมตำรับยาเม็ด Enalapril โดยวิธีตอกตรง (Direct compression) ข้อใดเป็นข้อดีสำคัญของวิธีการดังกล่าว</t>
        </is>
      </c>
      <c r="D355" s="186" t="n"/>
      <c r="E355" s="186" t="inlineStr">
        <is>
          <t>เหมาะสำหรับตัวยาที่มีปริมาณสูงและมีความสามารถในการไหลต่ำ</t>
        </is>
      </c>
      <c r="F355" s="186" t="inlineStr">
        <is>
          <t>ประหยัดเวลาและค่าใช้จ่าย ไม่ต้องใช้ความร้อนและความชื้น จึงเหมาะกับยาที่ไม่ทนความร้อนและความชื้น</t>
        </is>
      </c>
      <c r="G355" s="186" t="inlineStr">
        <is>
          <t>ไม่ต้องใช้สารช่วยตอกโดยตรงที่มีราคาแพง</t>
        </is>
      </c>
      <c r="H355" s="186" t="inlineStr">
        <is>
          <t>สีย้อมในเม็ดยาจะกระจายตัวได้ดีกว่าวิธีแกรนูลเปียกเสมอ</t>
        </is>
      </c>
      <c r="I355" s="186" t="inlineStr">
        <is>
          <t>ป้องกันปัญหาการแยกชั้น (Segregation) ได้ดีกว่าวิธีแกรนูลเปียก</t>
        </is>
      </c>
      <c r="J355" s="185" t="inlineStr">
        <is>
          <t>2</t>
        </is>
      </c>
      <c r="K355" s="186" t="inlineStr">
        <is>
          <t>✅ คำตอบที่ถูกต้อง: ข้อ ข. ประหยัดเวลาและค่าใช้จ่าย ไม่ต้องใช้ความร้อนและความชื้น จึงเหมาะกับยาที่ไม่ทนความร้อนและความชื้น
🎯 ทำไมข้อนี้ถึงถูก:
Direct compression มีข้อดีเด่นชัดคือลดขั้นตอนการผลิต (ไม่ต้องทำแกรนูลและไม่อบแห้ง) ทำให้ประหยัดพลังงาน เวลา และลดการสลายตัวของยาที่ไม่คงตัวต่อความร้อนและความชื้น
🔍 ข้ออื่นผิดเพราะอะไร:
• ข้อ ก. ผิด เพราะยาที่มีปริมาณสูงและไหลไม่ดีไม่เหมาะกับการตอกตรง
• ข้อ ค. ผิด เพราะวิธีตอกตรงต้องใช้ Directly compressible excipients ซึ่งมักมีราคาแพงกว่าสารช่วยทั่วไป
• ข้อ ง. ผิด เพราะการกระจายสีในวิธีตอกตรงมักเกิดปัญหาสีด่างได้ง่ายกว่าวิธีเปียก
• ข้อ จ. ผิด เพราะวิธีตอกตรงมีโอกาสเกิดปัญหาผงยาแยกชั้น (Segregation) ได้ง่ายกว่าแกรนูล</t>
        </is>
      </c>
      <c r="L355" s="186" t="inlineStr">
        <is>
          <t>Product</t>
        </is>
      </c>
      <c r="M355" s="186" t="inlineStr">
        <is>
          <t>Solid Dosage Forms</t>
        </is>
      </c>
      <c r="N355" s="186" t="inlineStr">
        <is>
          <t>Tablet Manufacturing &amp; Excipients</t>
        </is>
      </c>
      <c r="O355" s="185" t="inlineStr">
        <is>
          <t>Product</t>
        </is>
      </c>
      <c r="P355" s="186" t="inlineStr">
        <is>
          <t>รุ่น RxCU83</t>
        </is>
      </c>
      <c r="Q355" s="185" t="inlineStr">
        <is>
          <t>แบบฝึกหัด</t>
        </is>
      </c>
      <c r="R355" s="185" t="inlineStr">
        <is>
          <t>Quiz เตรียมสอบ CC1 RxCU83</t>
        </is>
      </c>
      <c r="S355" s="185" t="n"/>
    </row>
    <row r="356">
      <c r="A356" s="185" t="n">
        <v>354</v>
      </c>
      <c r="B356" s="186" t="n"/>
      <c r="C356" s="186" t="inlineStr">
        <is>
          <t>ยาเม็ด Metformin เกิดปัญหาฟิล์มเคลือบแตก (Film cracking) เกิดจากสาเหตุใด</t>
        </is>
      </c>
      <c r="D356" s="186" t="n"/>
      <c r="E356" s="186" t="inlineStr">
        <is>
          <t>สารเคลือบฟิล์มมีความยืดหยุ่นสูงเกินไป</t>
        </is>
      </c>
      <c r="F356" s="186" t="inlineStr">
        <is>
          <t>เกิดความเค้นภายในฟิล์ม (Internal stress) สูงกว่าความทนแรงดึง (Tensile strength) ของฟิล์ม</t>
        </is>
      </c>
      <c r="G356" s="186" t="inlineStr">
        <is>
          <t>อุณหภูมิในการพ่นเคลือบต่ำเกินไป</t>
        </is>
      </c>
      <c r="H356" s="186" t="inlineStr">
        <is>
          <t>ปริมาณสารพลาสติไซเซอร์ (Plasticizer) ในสูตรเคลือบมากเกินไป</t>
        </is>
      </c>
      <c r="I356" s="186" t="inlineStr">
        <is>
          <t>ความเร็วของจานเคลือบช้าเกินไป</t>
        </is>
      </c>
      <c r="J356" s="185" t="inlineStr">
        <is>
          <t>2</t>
        </is>
      </c>
      <c r="K356" s="186" t="inlineStr">
        <is>
          <t>✅ คำตอบที่ถูกต้อง: ข้อ ข. เกิดความเค้นภายในฟิล์มสูงกว่าความทนแรงดึงของฟิล์ม
🎯 ทำไมข้อนี้ถึงถูก:
Cracking ของฟิล์มเคลือบเกิดจาก Internal stress ภายในแผ่นฟิล์มมีค่าสูงเกินกว่า Tensile strength ของโพลีเมอร์ฟิล์ม ซึ่งมักเกิดจากการใส่สาร Plasticizer น้อยเกินไป หรือเม็ดยาแกนขยายตัวจากความร้อนและความชื้น
🔍 ข้ออื่นผิดเพราะอะไร:
• ข้อ ก. ผิด เพราะฟิล์มที่มีความยืดหยุ่นสูงจะไม่แตก
• ข้อ ค. ผิด เพราะอุณหภูมิต่ำมักทำให้เกิดปัญหา overwetting หรือ sticking
• ข้อ ง. ผิด เพราะ Plasticizer ช่วยเพิ่มความยืดหยุ่นและป้องกันการแตกหักของฟิล์ม
• ข้อ จ. ผิด เพราะความเร็วจานเคลือบช้าไม่ก่อให้เกิดการแตกร้าวของเนื้อฟิล์มโดยตรง</t>
        </is>
      </c>
      <c r="L356" s="186" t="inlineStr">
        <is>
          <t>Product</t>
        </is>
      </c>
      <c r="M356" s="186" t="inlineStr">
        <is>
          <t>Solid Dosage Forms</t>
        </is>
      </c>
      <c r="N356" s="186" t="inlineStr">
        <is>
          <t>Tablet Defects &amp; Troubleshooting</t>
        </is>
      </c>
      <c r="O356" s="185" t="inlineStr">
        <is>
          <t>Product</t>
        </is>
      </c>
      <c r="P356" s="186" t="inlineStr">
        <is>
          <t>รุ่น RxCU83</t>
        </is>
      </c>
      <c r="Q356" s="185" t="inlineStr">
        <is>
          <t>แบบฝึกหัด</t>
        </is>
      </c>
      <c r="R356" s="185" t="inlineStr">
        <is>
          <t>Quiz เตรียมสอบ CC1 RxCU83</t>
        </is>
      </c>
      <c r="S356" s="185" t="n"/>
    </row>
    <row r="357">
      <c r="A357" s="185" t="n">
        <v>355</v>
      </c>
      <c r="B357" s="186" t="n"/>
      <c r="C357" s="186" t="inlineStr">
        <is>
          <t>พิจารณาสูตรตำรับยาเม็ด Atorvastatin 20 mg: Calcium phosphate dihydrate 100 mg, HPC 4 mg, Nymcel 4 mg, Cab-O-Sil 2 mg, Talcum 4.5 mg สาร Calcium phosphate dihydrate ทำหน้าที่อะไรในสูตรตำรับนี้</t>
        </is>
      </c>
      <c r="D357" s="186" t="n"/>
      <c r="E357" s="186" t="inlineStr">
        <is>
          <t>Binder (สารยึดเกาะ)</t>
        </is>
      </c>
      <c r="F357" s="186" t="inlineStr">
        <is>
          <t>Disintegrant (สารช่วยแตกตัว)</t>
        </is>
      </c>
      <c r="G357" s="186" t="inlineStr">
        <is>
          <t>Diluent / Filler (สารเพิ่มปริมาณ)</t>
        </is>
      </c>
      <c r="H357" s="186" t="inlineStr">
        <is>
          <t>Lubricant (สารหล่อลื่น)</t>
        </is>
      </c>
      <c r="I357" s="186" t="inlineStr">
        <is>
          <t>Glidant (สารช่วยการไหล)</t>
        </is>
      </c>
      <c r="J357" s="185" t="inlineStr">
        <is>
          <t>3</t>
        </is>
      </c>
      <c r="K357" s="186" t="inlineStr">
        <is>
          <t>✅ คำตอบที่ถูกต้อง: ข้อ ค. Diluent / Filler (สารเพิ่มปริมาณ)
🎯 ทำไมข้อนี้ถึงถูก:
Calcium phosphate dihydrate (Dibasic calcium phosphate dihydrate: Emcompress / Di-Tab) เป็นสารอนินทรีย์ที่นิยมใช้เป็น Diluent / Filler (สารเพิ่มปริมาณ) ในสูตรตำรับยาเม็ดเนื่องจากมีคุณสมบัติการไหลที่ดีและไม่ชอบน้ำ
🔍 ข้ออื่นผิดเพราะอะไร:
• ข้อ ก. ผิด เพราะ HPC (Hydroxypropyl cellulose) ทำหน้าที่เป็น Binder
• ข้อ ข. ผิด เพราะ Nymcel (Sodium CMC) ทำหน้าที่เป็น Disintegrant
• ข้อ ง. ผิด เพราะ Talcum ทำหน้าที่เป็น Lubricant/Anti-adherent
• ข้อ จ. ผิด เพราะ Cab-O-Sil ทำหน้าที่เป็น Glidant</t>
        </is>
      </c>
      <c r="L357" s="186" t="inlineStr">
        <is>
          <t>Product</t>
        </is>
      </c>
      <c r="M357" s="186" t="inlineStr">
        <is>
          <t>Solid Dosage Forms</t>
        </is>
      </c>
      <c r="N357" s="186" t="inlineStr">
        <is>
          <t>Tablet Manufacturing &amp; Excipients</t>
        </is>
      </c>
      <c r="O357" s="185" t="inlineStr">
        <is>
          <t>Product</t>
        </is>
      </c>
      <c r="P357" s="186" t="inlineStr">
        <is>
          <t>รุ่น RxCU83</t>
        </is>
      </c>
      <c r="Q357" s="185" t="inlineStr">
        <is>
          <t>แบบฝึกหัด</t>
        </is>
      </c>
      <c r="R357" s="185" t="inlineStr">
        <is>
          <t>Quiz เตรียมสอบ CC1 RxCU83</t>
        </is>
      </c>
      <c r="S357" s="185" t="n"/>
    </row>
    <row r="358">
      <c r="A358" s="185" t="n">
        <v>356</v>
      </c>
      <c r="B358" s="186" t="n"/>
      <c r="C358" s="186" t="inlineStr">
        <is>
          <t>เหตุผลสำคัญในการพัฒนาตำรับยา Omeprazole ในรูปแบบ Delayed-release (Enteric coated) capsules คือข้อใด</t>
        </is>
      </c>
      <c r="D358" s="186" t="n"/>
      <c r="E358" s="186" t="inlineStr">
        <is>
          <t>ป้องกันการระคายเคืองกระเพาะอาหาร</t>
        </is>
      </c>
      <c r="F358" s="186" t="inlineStr">
        <is>
          <t>ป้องกันตัวยาถูกทำลายด้วยกรดในกระเพาะอาหาร (Acid-labile drug)</t>
        </is>
      </c>
      <c r="G358" s="186" t="inlineStr">
        <is>
          <t>ต้องการให้ยาออกฤทธิ์เฉพาะที่บริเวณลำไส้ใหญ่</t>
        </is>
      </c>
      <c r="H358" s="186" t="inlineStr">
        <is>
          <t>เพิ่มระยะเวลาการออกฤทธิ์ของยาให้ยาวนานขึ้นเป็น 24 ชั่วโมง</t>
        </is>
      </c>
      <c r="I358" s="186" t="inlineStr">
        <is>
          <t>ลดอาการคลื่นไส้อาเจียนจากการรับประทานยา</t>
        </is>
      </c>
      <c r="J358" s="185" t="inlineStr">
        <is>
          <t>2</t>
        </is>
      </c>
      <c r="K358" s="186" t="inlineStr">
        <is>
          <t>✅ คำตอบที่ถูกต้อง: ข้อ ข. ป้องกันตัวยาถูกทำลายด้วยกรดในกระเพาะอาหาร
🎯 ทำไมข้อนี้ถึงถูก:
Omeprazole และยากลุ่ม PPIs ทุกตัวมีความไม่คงตัวอย่างยิ่งในสภาวะกรด (Acid-labile) จะถูกย่อยสลายอย่างรวดเร็วในกระเพาะอาหาร จึงต้องเคลือบแบบ Enteric coating (Delayed-release) เพื่อป้องกันไม่ให้ยาละลายในกรด และไปแตกตัวดูดซึมในลำไส้เล็กส่วนต้นที่มี pH เป็นกลางหรือด่างอ่อน
🔍 ข้ออื่นผิดเพราะอะไร:
• ข้อ ก. ผิด เพราะ Omeprazole ไม่ได้ระคายเคืองกระเพาะอาหาร แต่ตัวมันเองถูกกรดทำลาย
• ข้อ ค. ผิด เพราะยาถูกดูดซึมที่ลำไส้เล็กส่วนต้นเพื่อเข้าสู่กระแสเลือดไปออกฤทธิ์ที่ Parietal cell ไม่ได้ต้องการรักษาเฉพาะที่ลำไส้ใหญ่
• ข้อ ง. ผิด เพราะ Enteric coating เป็นการชะลอการปลดปล่อยยาเริ่มต้น (Delayed release) ไม่ใช่ Extended/Sustained release
• ข้อ จ. ผิด เพราะไม่ใช่เหตุผลหลักทางเภสัชกรรม</t>
        </is>
      </c>
      <c r="L358" s="186" t="inlineStr">
        <is>
          <t>Product</t>
        </is>
      </c>
      <c r="M358" s="186" t="inlineStr">
        <is>
          <t>Solid Dosage Forms</t>
        </is>
      </c>
      <c r="N358" s="186" t="inlineStr">
        <is>
          <t>Tablet Manufacturing &amp; Excipients</t>
        </is>
      </c>
      <c r="O358" s="185" t="inlineStr">
        <is>
          <t>Product</t>
        </is>
      </c>
      <c r="P358" s="186" t="inlineStr">
        <is>
          <t>รุ่น RxCU83</t>
        </is>
      </c>
      <c r="Q358" s="185" t="inlineStr">
        <is>
          <t>แบบฝึกหัด</t>
        </is>
      </c>
      <c r="R358" s="185" t="inlineStr">
        <is>
          <t>Quiz เตรียมสอบ CC1 RxCU83</t>
        </is>
      </c>
      <c r="S358" s="185" t="n"/>
    </row>
    <row r="359">
      <c r="A359" s="185" t="n">
        <v>357</v>
      </c>
      <c r="B359" s="186" t="n"/>
      <c r="C359" s="186" t="inlineStr">
        <is>
          <t>ข้อใดไม่จำเป็นในการควบคุมคุณภาพการผลิตซอฟต์เจลาตินแคปซูล (Soft gelatin capsules)</t>
        </is>
      </c>
      <c r="D359" s="186" t="n"/>
      <c r="E359" s="186" t="inlineStr">
        <is>
          <t>Weight variation</t>
        </is>
      </c>
      <c r="F359" s="186" t="inlineStr">
        <is>
          <t>Disintegration test</t>
        </is>
      </c>
      <c r="G359" s="186" t="inlineStr">
        <is>
          <t>Friability test</t>
        </is>
      </c>
      <c r="H359" s="186" t="inlineStr">
        <is>
          <t>Assay of active ingredient</t>
        </is>
      </c>
      <c r="I359" s="186" t="inlineStr">
        <is>
          <t>Microbial limit test</t>
        </is>
      </c>
      <c r="J359" s="185" t="inlineStr">
        <is>
          <t>3</t>
        </is>
      </c>
      <c r="K359" s="186" t="inlineStr">
        <is>
          <t>✅ คำตอบที่ถูกต้อง: ข้อ ค. Friability test
🎯 ทำไมข้อนี้ถึงถูก:
การทดสอบความกร่อน (Friability test) ทำเฉพาะกับยาเม็ดตอกที่ไม่ได้เคลือบ (Uncoated tablets) เพื่อดูการแตกหักจากการขัดสี ไม่นำมาทดสอบกับแคปซูลนิ่ม (Soft gelatin capsules) ซึ่งมีความยืดหยุ่นสูง
🔍 ข้ออื่นผิดเพราะอะไร:
• ข้อ ก. ผิด เพราะ Weight variation จำเป็นในการคุมความสม่ำเสมอของน้ำหนักแคปซูล
• ข้อ ข. ผิด เพราะ Disintegration test จำเป็นในการดูเวลาการละลายแตกตัวของเปลือกเจลาติน
• ข้อ ง. ผิด เพราะ Assay จำเป็นในการตรวจหาปริมาณตัวยาสำคัญ
• ข้อ จ. ผิด เพราะ Microbial limit test จำเป็นในการตรวจสอบการปนเปื้อนจุลชีพในเปลือกเจลาติน</t>
        </is>
      </c>
      <c r="L359" s="186" t="inlineStr">
        <is>
          <t>Product</t>
        </is>
      </c>
      <c r="M359" s="186" t="inlineStr">
        <is>
          <t>Solid Dosage Forms</t>
        </is>
      </c>
      <c r="N359" s="186" t="inlineStr">
        <is>
          <t>Finished Product QC</t>
        </is>
      </c>
      <c r="O359" s="185" t="inlineStr">
        <is>
          <t>Product</t>
        </is>
      </c>
      <c r="P359" s="186" t="inlineStr">
        <is>
          <t>รุ่น RxCU83</t>
        </is>
      </c>
      <c r="Q359" s="185" t="inlineStr">
        <is>
          <t>แบบฝึกหัด</t>
        </is>
      </c>
      <c r="R359" s="185" t="inlineStr">
        <is>
          <t>Quiz เตรียมสอบ CC1 RxCU83</t>
        </is>
      </c>
      <c r="S359" s="185" t="n"/>
    </row>
    <row r="360">
      <c r="A360" s="185" t="n">
        <v>358</v>
      </c>
      <c r="B360" s="186" t="n"/>
      <c r="C360" s="186" t="inlineStr">
        <is>
          <t>ข้อใดเป็นวิธีแก้ปัญหา Capping (ฝาเม็ดยาแยกหลุด) ในกระบวนการผลิตยาเม็ด</t>
        </is>
      </c>
      <c r="D360" s="186" t="n"/>
      <c r="E360" s="186" t="inlineStr">
        <is>
          <t>เพิ่มความเร็วของเครื่องตอกยา</t>
        </is>
      </c>
      <c r="F360" s="186" t="inlineStr">
        <is>
          <t>ลดปริมาณสารยึดเกาะ (Binder) ลง</t>
        </is>
      </c>
      <c r="G360" s="186" t="inlineStr">
        <is>
          <t>เพิ่มปริมาณสารยึดเกาะ (Binder) หรือเปลี่ยนชนิดของสากให้มีรัศมีความโค้งน้อยลง (Flat-faced punch)</t>
        </is>
      </c>
      <c r="H360" s="186" t="inlineStr">
        <is>
          <t>อบแกรนูลให้มีความชื้นเป็น 0%</t>
        </is>
      </c>
      <c r="I360" s="186" t="inlineStr">
        <is>
          <t>เพิ่มแรงตอกยาให้สูงที่สุดเท่าที่จะทำได้</t>
        </is>
      </c>
      <c r="J360" s="185" t="inlineStr">
        <is>
          <t>3</t>
        </is>
      </c>
      <c r="K360" s="186" t="inlineStr">
        <is>
          <t>✅ คำตอบที่ถูกต้อง: ข้อ ค. เพิ่มปริมาณสารยึดเกาะ หรือเปลี่ยนชนิดของสากให้มีรัศมีความโค้งน้อยลง
🎯 ทำไมข้อนี้ถึงถูก:
การแก้ไขปัญหา Capping ทำได้โดยการเพิ่มความเหนียวยึดเกาะ (เพิ่ม Binder), ลดความเร็วรอบตอกยา, ลดปริมาณผงละเอียด (Fines), เพิ่มความชื้นที่เหมาะสม (หากแกรนูลแห้งเกินไป), หรือเปลี่ยนหน้าสากที่มีความโค้งเว้ามากลดลงเป็นสากหน้าแบน
🔍 ข้ออื่นผิดเพราะอะไร:
• ข้อ ก. ผิด เพราะเพิ่มความเร็วจะยิ่งทำให้อากาศระบายไม่ทัน
• ข้อ ข. ผิด เพราะลด Binder จะยิ่งทำให้เม็ดร่วนและแตกง่ายขึ้น
• ข้อ ง. ผิด เพราะแกรนูลที่แห้งสนิทขาดความชื้นที่เหมาะสม (Optimum moisture) จะเกิด Capping ได้ง่ายมาก
• ข้อ จ. ผิด เพราะแรงตอกที่สูงเกินไปทำให้เกิดความเครียดสะสมในเม็ดยาและทำให้เม็ดแตกหลุดง่ายขึ้น</t>
        </is>
      </c>
      <c r="L360" s="186" t="inlineStr">
        <is>
          <t>Product</t>
        </is>
      </c>
      <c r="M360" s="186" t="inlineStr">
        <is>
          <t>Solid Dosage Forms</t>
        </is>
      </c>
      <c r="N360" s="186" t="inlineStr">
        <is>
          <t>Tablet Defects &amp; Troubleshooting</t>
        </is>
      </c>
      <c r="O360" s="185" t="inlineStr">
        <is>
          <t>Product</t>
        </is>
      </c>
      <c r="P360" s="186" t="inlineStr">
        <is>
          <t>รุ่น RxCU83</t>
        </is>
      </c>
      <c r="Q360" s="185" t="inlineStr">
        <is>
          <t>แบบฝึกหัด</t>
        </is>
      </c>
      <c r="R360" s="185" t="inlineStr">
        <is>
          <t>Quiz เตรียมสอบ CC1 RxCU83</t>
        </is>
      </c>
      <c r="S360" s="185" t="n"/>
    </row>
    <row r="361">
      <c r="A361" s="185" t="n">
        <v>359</v>
      </c>
      <c r="B361" s="186" t="n"/>
      <c r="C361" s="186" t="inlineStr">
        <is>
          <t>ข้อใดไม่ใช่ส่วนประกอบหลักของเปลือกแคปซูลนิ่ม (Soft gelatin capsule shell)</t>
        </is>
      </c>
      <c r="D361" s="186" t="n"/>
      <c r="E361" s="186" t="inlineStr">
        <is>
          <t>Gelatin</t>
        </is>
      </c>
      <c r="F361" s="186" t="inlineStr">
        <is>
          <t>Plasticizer (เช่น Glycerin, Sorbitol)</t>
        </is>
      </c>
      <c r="G361" s="186" t="inlineStr">
        <is>
          <t>Water</t>
        </is>
      </c>
      <c r="H361" s="186" t="inlineStr">
        <is>
          <t>Crosscarmellose sodium</t>
        </is>
      </c>
      <c r="I361" s="186" t="inlineStr">
        <is>
          <t>Preservative / Colorant</t>
        </is>
      </c>
      <c r="J361" s="185" t="inlineStr">
        <is>
          <t>4</t>
        </is>
      </c>
      <c r="K361" s="186" t="inlineStr">
        <is>
          <t>✅ คำตอบที่ถูกต้อง: ข้อ ง. Crosscarmellose sodium
🎯 ทำไมข้อนี้ถึงถูก:
เป็น Superdisintegrant ที่ใช้ผสมภายในยาเม็ดหรือยาผงในแคปซูลแข็ง ไม่ใช่ส่วนประกอบในสูตรโครงสร้างของเปลือกแคปซูลนิ่ม (เปลือกแคปซูลนิ่มประกอบด้วย เจลาติน, พลาสติไซเซอร์ เช่น กลีเซอรีน, น้ำ และสารแต่งสี/กันเสีย)
🔍 ข้ออื่นผิดเพราะอะไร:
• ข้อ ก. ผิด เพราะ Gelatin เป็นโพลีเมอร์หลักในการสร้างเปลือกแคปซูล
• ข้อ ข. ผิด เพราะ Plasticizer ช่วยให้เปลือกเจลาตินมีความยืดหยุ่นนุ่มนวล
• ข้อ ค. ผิด เพราะ Water เป็นตัวทำละลายในการเตรียมและคงความยืดหยุ่นของฟิล์มเจลาติน
• ข้อ จ. ผิด เพราะ Colorant/Preservative ใช้แต่งสีและป้องกันเชื้อราในเปลือกแคปซูล</t>
        </is>
      </c>
      <c r="L361" s="186" t="inlineStr">
        <is>
          <t>Product</t>
        </is>
      </c>
      <c r="M361" s="186" t="inlineStr">
        <is>
          <t>Solid Dosage Forms</t>
        </is>
      </c>
      <c r="N361" s="186" t="inlineStr">
        <is>
          <t>Tablet Manufacturing &amp; Excipients</t>
        </is>
      </c>
      <c r="O361" s="185" t="inlineStr">
        <is>
          <t>Product</t>
        </is>
      </c>
      <c r="P361" s="186" t="inlineStr">
        <is>
          <t>รุ่น RxCU83</t>
        </is>
      </c>
      <c r="Q361" s="185" t="inlineStr">
        <is>
          <t>แบบฝึกหัด</t>
        </is>
      </c>
      <c r="R361" s="185" t="inlineStr">
        <is>
          <t>Quiz เตรียมสอบ CC1 RxCU83</t>
        </is>
      </c>
      <c r="S361" s="185" t="n"/>
    </row>
    <row r="362">
      <c r="A362" s="185" t="n">
        <v>360</v>
      </c>
      <c r="B362" s="186" t="n"/>
      <c r="C362" s="186" t="inlineStr">
        <is>
          <t>สารเคลือบในข้อใดไม่ได้ช่วยให้เม็ดยามีคุณสมบัติทนต่อกรดในกระเพาะอาหาร (Enteric-coated polymers)</t>
        </is>
      </c>
      <c r="D362" s="186" t="n"/>
      <c r="E362" s="186" t="inlineStr">
        <is>
          <t>Cellulose acetate phthalate (CAP)</t>
        </is>
      </c>
      <c r="F362" s="186" t="inlineStr">
        <is>
          <t>Hydroxypropyl methylcellulose phthalate (HPMCP)</t>
        </is>
      </c>
      <c r="G362" s="186" t="inlineStr">
        <is>
          <t>Methacrylic acid copolymer (Eudragit L)</t>
        </is>
      </c>
      <c r="H362" s="186" t="inlineStr">
        <is>
          <t>Polyvinyl acetate phthalate (PVAP)</t>
        </is>
      </c>
      <c r="I362" s="186" t="inlineStr">
        <is>
          <t>Hydroxypropyl methylcellulose (HPMC / Hypromellose)</t>
        </is>
      </c>
      <c r="J362" s="185" t="inlineStr">
        <is>
          <t>5</t>
        </is>
      </c>
      <c r="K362" s="186" t="inlineStr">
        <is>
          <t>✅ คำตอบที่ถูกต้อง: ข้อ จ. Hydroxypropyl methylcellulose (HPMC / Hypromellose)
🎯 ทำไมข้อนี้ถึงถูก:
HPMC (Hypromellose) เป็นสารโพลีเมอร์ที่ละลายน้ำได้ดีในทุกค่า pH จึงใช้เคลือบฟิล์มธรรมดาเพื่อความสวยงามและป้องกันความชื้น (Film coating) ไม่ได้มีคุณสมบัติเป็น Enteric coating (สารที่มีหมู่ phthalate หรือกรดโคโพลีเมอร์ เช่น CAP, HPMCP, Eudragit L, PVAP จะไม่ละลายในกรดแต่จะละลายที่ pH &gt; 5.5-6.0 ในลำไส้)
🔍 ข้ออื่นผิดเพราะอะไร:
• ข้อ ก. ผิด เพราะ CAP เป็นสารเคลือบทนกรดมาตรฐาน
• ข้อ ข. ผิด เพราะ HPMCP เป็นสารเคลือบทนกรด
• ข้อ ค. ผิด เพราะ Eudragit L เป็นโพลีเมอร์ทนกรด ละลายที่ pH 6.0 ขึ้นไป
• ข้อ ง. ผิด เพราะ PVAP เป็นสารเคลือบทนกรด
• --</t>
        </is>
      </c>
      <c r="L362" s="186" t="inlineStr">
        <is>
          <t>Product</t>
        </is>
      </c>
      <c r="M362" s="186" t="inlineStr">
        <is>
          <t>Solid Dosage Forms</t>
        </is>
      </c>
      <c r="N362" s="186" t="inlineStr">
        <is>
          <t>Tablet Manufacturing &amp; Excipients</t>
        </is>
      </c>
      <c r="O362" s="185" t="inlineStr">
        <is>
          <t>Product</t>
        </is>
      </c>
      <c r="P362" s="186" t="inlineStr">
        <is>
          <t>รุ่น RxCU83</t>
        </is>
      </c>
      <c r="Q362" s="185" t="inlineStr">
        <is>
          <t>แบบฝึกหัด</t>
        </is>
      </c>
      <c r="R362" s="185" t="inlineStr">
        <is>
          <t>Quiz เตรียมสอบ CC1 RxCU83</t>
        </is>
      </c>
      <c r="S362" s="185" t="n"/>
    </row>
    <row r="363">
      <c r="A363" s="185" t="n">
        <v>361</v>
      </c>
      <c r="B363" s="186" t="inlineStr">
        <is>
          <t>ในการควบคุมคุณภาพและการพัฒนาสูตรตำรับผลิตภัณฑ์ยาเตรียมรูปแบบเปลือกแคปซูลแข็ง (Hard Gelatin Capsules) ตามมาตรฐานเภสัชตำรับสากล (USP/BP)</t>
        </is>
      </c>
      <c r="C363" s="186" t="inlineStr">
        <is>
          <t>การทดสอบคุณภาพในข้อใดต่อไปนี้ ไม่จัดเป็น การทดสอบมาตรฐานที่กำหนดสำหรับผลิตภัณฑ์ยาเตรียมรูปแบบ Hard Gelatin Capsules ทั่วไป (แต่เป็นการทดสอบเฉพาะสำหรับยาเม็ด Uncoated Tablets)</t>
        </is>
      </c>
      <c r="D363" s="186" t="inlineStr">
        <is>
          <t>Friability Test (การทดสอบความกร่อนของเม็ดยา)</t>
        </is>
      </c>
      <c r="E363" s="186" t="inlineStr">
        <is>
          <t>Friability Test (การทดสอบความกร่อนของเม็ดยา)</t>
        </is>
      </c>
      <c r="F363" s="186" t="inlineStr">
        <is>
          <t>Disintegration Test (การทดสอบการแตกตัว)</t>
        </is>
      </c>
      <c r="G363" s="186" t="inlineStr">
        <is>
          <t>Dissolution Test (การทดสอบการละลายของตัวยาสำคัญ)</t>
        </is>
      </c>
      <c r="H363" s="186" t="inlineStr">
        <is>
          <t>Weight Variation Test (การทดสอบความแปรปรวนของน้ำหนัก)</t>
        </is>
      </c>
      <c r="I363" s="186" t="inlineStr">
        <is>
          <t>Assay of Active Ingredient (การตรวจหาปริมาณตัวยาสำคัญ)</t>
        </is>
      </c>
      <c r="J363" s="185" t="inlineStr">
        <is>
          <t>1</t>
        </is>
      </c>
      <c r="K363" s="186" t="inlineStr">
        <is>
          <t>✅ คำตอบที่ถูกต้อง: ข้อ ก. Friability Test (การทดสอบความกร่อนของเม็ดยา)
🎯 ทำไมข้อนี้ถึงถูก:
🎯 ทำไมข้อนี้ถึงถูก: Friability Test (การทดสอบความกร่อนโดยใช้เครื่อง Roche Friabilator) เป็นการทดสอบความแข็งแรงของยาเม็ดเปลือย (Uncoated Tablets) เพื่อประเมินความต้านทานต่อการเสียดสีและการแตกหักระหว่างการขนส่ง เภสัชตำรับไม่ได้กำหนดให้ทดสอบ Friability ในผลิตภัณฑ์แคปซูลแข็ง (Hard Gelatin Capsules) เนื่องจากเปลือกแคปซูลมีความยืดหยุ่นและมีโครงสร้างปิดผนึกที่ต่างจากยาเม็ดตอก
🔍 ข้ออื่นผิดเพราะอะไร:
• ข้อ ข.: Disintegration test เป็นการทดสอบมาตรฐานสำหรับแคปซูล เพื่อตรวจว่าเปลือกแคปซูลแตกตัวและเปิดออกภายในระยะเวลาที่กำหนด
• ข้อ ค.: Dissolution test เป็นการทดสอบการละลายของตัวยาสำคัญจากแคปซูลเพื่อปล่อยตัวยาเข้าสู่สารละลาย
• ข้อ ง.: Weight variation หรือ Uniformity of Dosage Units เป็นข้อกำหนดบังคับสำหรับแคปซูลทุกตำรับ
• ข้อ จ.: Assay เป็นการหาปริมาณตัวยาสำคัญในแคปซูล เป็นข้อกำหนดมาตรฐานบังคับ</t>
        </is>
      </c>
      <c r="L363" s="186" t="inlineStr">
        <is>
          <t>Intermediate</t>
        </is>
      </c>
      <c r="M363" s="186" t="inlineStr">
        <is>
          <t>Solid Dosage Forms</t>
        </is>
      </c>
      <c r="N363" s="186" t="inlineStr">
        <is>
          <t>Quality Control of Hard Gelatin Capsules vs Tablets</t>
        </is>
      </c>
      <c r="O363" s="185" t="inlineStr">
        <is>
          <t>Product</t>
        </is>
      </c>
      <c r="P363" s="186" t="inlineStr">
        <is>
          <t>[RECONSTRUCTED: ปรับแต่งและเติมเต็มบริบทโจทย์/ตัวเลือกเพื่อความสมบูรณ์] ข้อสอบจริง PLE-CC1 ปี 2567 ข้อ 53</t>
        </is>
      </c>
      <c r="Q363" s="185" t="inlineStr">
        <is>
          <t>ข้อสอบจริง</t>
        </is>
      </c>
      <c r="R363" s="185" t="inlineStr">
        <is>
          <t>2567</t>
        </is>
      </c>
      <c r="S363" s="185" t="inlineStr">
        <is>
          <t>CASE_2567_CAPSULE_01</t>
        </is>
      </c>
    </row>
    <row r="364">
      <c r="A364" s="185" t="n">
        <v>362</v>
      </c>
      <c r="B364" s="186" t="inlineStr">
        <is>
          <t>ในการควบคุมคุณภาพและการพัฒนาสูตรตำรับผลิตภัณฑ์ยาเตรียมรูปแบบเปลือกแคปซูลแข็ง (Hard Gelatin Capsules) ตามมาตรฐานเภสัชตำรับสากล (USP/BP)</t>
        </is>
      </c>
      <c r="C364" s="186" t="inlineStr">
        <is>
          <t>ในสูตรการผลิตเปลือกแคปซูลแข็ง (Hard Gelatin Capsule Shells) สารช่วยทางเภสัชกรรมชนิดใดทำหน้าที่เป็น สารทึบแสง (Opacifying Agent) เพื่อป้องกันไม่ให้แสงส่องผ่านเข้าไปทำลายตัวยาสำคัญที่มีความไวต่อแสง (Light-sensitive drugs)</t>
        </is>
      </c>
      <c r="D364" s="186" t="inlineStr">
        <is>
          <t>Titanium Dioxide (TiO2)</t>
        </is>
      </c>
      <c r="E364" s="186" t="inlineStr">
        <is>
          <t>Titanium Dioxide (TiO2)</t>
        </is>
      </c>
      <c r="F364" s="186" t="inlineStr">
        <is>
          <t>Colloidal Silicon Dioxide (Aerosil)</t>
        </is>
      </c>
      <c r="G364" s="186" t="inlineStr">
        <is>
          <t>Magnesium Stearate</t>
        </is>
      </c>
      <c r="H364" s="186" t="inlineStr">
        <is>
          <t>Sodium Lauryl Sulfate (SLS)</t>
        </is>
      </c>
      <c r="I364" s="186" t="inlineStr">
        <is>
          <t>Microcrystalline Cellulose (MCC)</t>
        </is>
      </c>
      <c r="J364" s="185" t="inlineStr">
        <is>
          <t>1</t>
        </is>
      </c>
      <c r="K364" s="186" t="inlineStr">
        <is>
          <t>✅ คำตอบที่ถูกต้อง: ข้อ ก. Titanium Dioxide (TiO2)
🎯 ทำไมข้อนี้ถึงถูก:
🎯 ทำไมข้อนี้ถึงถูก: Titanium Dioxide (TiO2) เป็นผงสีขาวที่มีดัชนีหักเหแสงสูงมาก นิยมใช้เป็น Opacifying agent ในอุตสาหกรรมผลิตเปลือกแคปซูล เพื่อทำให้เปลือกแคปซูลมีลักษณะทึบแสง (Opaque capsules) ช่วยสะท้อนและป้องกันแสงแดด/รังสียูวี ไม่ให้ทะลุผ่านเข้าไปทำปฏิกิริยา Photodegradation กับตัวยาสำคัญที่ไวต่อแสง
🔍 ข้ออื่นผิดเพราะอะไร:
• ข้อ ข.: Colloidal Silicon Dioxide ทำหน้าที่เป็น Glidant เพิ่มการไหลของผงยา
• ข้อ ค.: Magnesium Stearate ทำหน้าที่เป็น Lubricant ลดแรงเสียดทาน
• ข้อ ง.: Sodium Lauryl Sulfate ทำหน้าที่เป็น Surfactant หรือ Wetting agent ในสูตรเปลือกแคปซูลเพื่อช่วยให้น้ำยาเจลาตินเปียกเคลือบแม่พิมพ์ได้สม่ำเสมอ
• ข้อ จ.: Microcrystalline Cellulose เป็น Diluent/Binder ในการบรรจุผงยา ไม่ใช่ส่วนประกอบของเปลือกแคปซูล</t>
        </is>
      </c>
      <c r="L364" s="186" t="inlineStr">
        <is>
          <t>Intermediate</t>
        </is>
      </c>
      <c r="M364" s="186" t="inlineStr">
        <is>
          <t>Solid Dosage Forms</t>
        </is>
      </c>
      <c r="N364" s="186" t="inlineStr">
        <is>
          <t>Excipients in Capsule Shells (Opacifying Agents)</t>
        </is>
      </c>
      <c r="O364" s="185" t="inlineStr">
        <is>
          <t>Product</t>
        </is>
      </c>
      <c r="P364" s="186" t="inlineStr">
        <is>
          <t>[RECONSTRUCTED: ปรับแต่งและเติมเต็มบริบทโจทย์/ตัวเลือกเพื่อความสมบูรณ์] ข้อสอบจริง PLE-CC1 ปี 2567 ข้อ 54</t>
        </is>
      </c>
      <c r="Q364" s="185" t="inlineStr">
        <is>
          <t>ข้อสอบจริง</t>
        </is>
      </c>
      <c r="R364" s="185" t="inlineStr">
        <is>
          <t>2567</t>
        </is>
      </c>
      <c r="S364" s="185" t="inlineStr">
        <is>
          <t>CASE_2567_CAPSULE_01</t>
        </is>
      </c>
    </row>
    <row r="365">
      <c r="A365" s="185" t="n">
        <v>363</v>
      </c>
      <c r="B365" s="186"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t>
        </is>
      </c>
      <c r="C365" s="186" t="inlineStr">
        <is>
          <t>ในสูตรตำรับหมากฝรั่งนิโคติน (Medicated Chewing Gum) สารช่วยทางเภสัชกรรมชนิดใดทำหน้าที่เป็น สารเพิ่มความยืดหยุ่นและปรับเนื้อสัมผัส (Plasticizer / Softener) เพื่อให้เนื้อหมากฝรั่งมีความนุ่มและเคี้ยวได้ง่าย</t>
        </is>
      </c>
      <c r="D365" s="186" t="inlineStr">
        <is>
          <t>Glycerin</t>
        </is>
      </c>
      <c r="E365" s="186" t="inlineStr">
        <is>
          <t>Glycerin</t>
        </is>
      </c>
      <c r="F365" s="186" t="inlineStr">
        <is>
          <t>Polacrilex (Cation-exchange resin)</t>
        </is>
      </c>
      <c r="G365" s="186" t="inlineStr">
        <is>
          <t>Sodium Carbonate</t>
        </is>
      </c>
      <c r="H365" s="186" t="inlineStr">
        <is>
          <t>Aspartame</t>
        </is>
      </c>
      <c r="I365" s="186" t="inlineStr">
        <is>
          <t>Titanium Dioxide</t>
        </is>
      </c>
      <c r="J365" s="185" t="inlineStr">
        <is>
          <t>1</t>
        </is>
      </c>
      <c r="K365" s="186" t="inlineStr">
        <is>
          <t>✅ คำตอบที่ถูกต้อง: ข้อ ก. Glycerin
🎯 ทำไมข้อนี้ถึงถูก:
🎯 ทำไมข้อนี้ถึงถูก: ในสูตร Gum Base ของหมากฝรั่งยา Glycerin (หรือ Sorbitol liquid) ทำหน้าที่เป็น Plasticizer และ Softener ช่วยลดแรงดึงดูดระหว่างสายพอลิเมอร์ของกัมเบส เพิ่มความยืดหยุ่น ป้องกันไม่ให้เนื้อหมากฝรั่งแข็งกระด้างหรือเปราะแตกขณะเคี้ยว
🔍 ข้ออื่นผิดเพราะอะไร:
• ข้อ ข.: Polacrilex เป็น Cation-Exchange Resin ที่สร้างพันธะไอออนิกกับ Nicotine ช่วยควบคุมอัตราการปลดปล่อยตัวยาสำคัญอย่างช้าๆ ขณะเคี้ยว
• ข้อ ค.: Sodium Carbonate ทำหน้าที่เป็น Buffering agent ปรับค่า pH ในช่องปากให้เป็นด่างอ่อนๆ (pH ~ 8.5) เพื่อเพิ่มการดูดซึมของนิโคติน
• ข้อ ง.: Aspartame ทำหน้าที่เป็น Artificial Sweetener แต่งรสหวาน
• ข้อ จ.: Titanium Dioxide ทำหน้าที่เป็น Opacifying agent และสารให้สีขาว</t>
        </is>
      </c>
      <c r="L365" s="186" t="inlineStr">
        <is>
          <t>Intermediate</t>
        </is>
      </c>
      <c r="M365" s="186" t="inlineStr">
        <is>
          <t>Solid Dosage Forms</t>
        </is>
      </c>
      <c r="N365" s="186" t="inlineStr">
        <is>
          <t>Nicotine Chewing Gum Formulation (Plasticizers &amp; Resins)</t>
        </is>
      </c>
      <c r="O365" s="185" t="inlineStr">
        <is>
          <t>Product</t>
        </is>
      </c>
      <c r="P365" s="186" t="inlineStr">
        <is>
          <t>[RECONSTRUCTED: ปรับแต่งและเติมเต็มบริบทโจทย์/ตัวเลือกเพื่อความสมบูรณ์] ข้อสอบจริง PLE-CC1 ปี 2567 ข้อ 63</t>
        </is>
      </c>
      <c r="Q365" s="185" t="inlineStr">
        <is>
          <t>ข้อสอบจริง</t>
        </is>
      </c>
      <c r="R365" s="185" t="inlineStr">
        <is>
          <t>2567</t>
        </is>
      </c>
      <c r="S365" s="185" t="inlineStr">
        <is>
          <t>CASE_2567_SMOKING_01</t>
        </is>
      </c>
    </row>
    <row r="366">
      <c r="A366" s="185" t="n">
        <v>364</v>
      </c>
      <c r="B366" s="186" t="n"/>
      <c r="C366" s="186" t="inlineStr">
        <is>
          <t>ยาเม็ดรูปแบบ Uncoated Tablet ชนิดหนึ่ง มีปริมาณตัวยาสำคัญ 10 mg ต่อเม็ด และมีน้ำหนักเม็ดยาเฉลี่ย 200 mg ต่อเม็ด ตามเกณฑ์มาตรฐานเภสัชตำรับ USP/BP ในการประเมินความสม่ำเสมอของหน่วยยา (Uniformity of Dosage Units) การทดสอบในข้อใด ไม่สามารถ นำมาใช้เป็นเกณฑ์ตัดสินการผ่านการทดสอบได้ (เนื่องจากต้องทดสอบด้วยวิธี Content Uniformity เท่านั้น)</t>
        </is>
      </c>
      <c r="D366" s="186" t="inlineStr">
        <is>
          <t>Weight Variation Test (การทดสอบความแปรปรวนของน้ำหนัก)</t>
        </is>
      </c>
      <c r="E366" s="186" t="inlineStr">
        <is>
          <t>Weight Variation Test (การทดสอบความแปรปรวนของน้ำหนัก)</t>
        </is>
      </c>
      <c r="F366" s="186" t="inlineStr">
        <is>
          <t>Content Uniformity Test (การทดสอบความสม่ำเสมอของปริมาณตัวยาสำคัญ)</t>
        </is>
      </c>
      <c r="G366" s="186" t="inlineStr">
        <is>
          <t>Assay of Active Ingredient (การหาปริมาณตัวยาสำคัญ)</t>
        </is>
      </c>
      <c r="H366" s="186" t="inlineStr">
        <is>
          <t>Dissolution Test (การทดสอบการละลาย)</t>
        </is>
      </c>
      <c r="I366" s="186" t="inlineStr">
        <is>
          <t>Disintegration Test (การทดสอบการแตกตัว)</t>
        </is>
      </c>
      <c r="J366" s="185" t="inlineStr">
        <is>
          <t>1</t>
        </is>
      </c>
      <c r="K366" s="186" t="inlineStr">
        <is>
          <t>✅ คำตอบที่ถูกต้อง: ข้อ ก. Weight Variation Test (การทดสอบความแปรปรวนของน้ำหนัก)
🎯 ทำไมข้อนี้ถึงถูก:
🎯 ทำไมข้อนี้ถึงถูก: ตามเกณฑ์ USP &lt;905&gt; Uniformity of Dosage Units:
1. อนุญาตให้ใช้วิธี Weight Variation (WV) ได้ก็ต่อเมื่อ ยาเม็ดมีปริมาณตัวยาสำคัญ &gt;= 25 mg และคิดเป็นสัดส่วนของตัวยาสำคัญ &gt;= 25% ของน้ำหนักเม็ดยารวม
2. ในกรณีนี้ ยาเม็ดมีตัวยาสำคัญ 10 mg (&lt; 25 mg) และคิดเป็นสัดส่วน (10 / 200) x 100 = 5% (&lt; 25%) ดังนั้นจึง ตกเกณฑ์ข้อยกเว้น และ ต้อง ทดสอบด้วยวิธี Content Uniformity (CU) เท่านั้น ไม่สามารถ ใช้วิธี Weight Variation ทดสอบแทนได้
🔍 ข้ออื่นผิดเพราะอะไร:
• ข้อ ข.: Content Uniformity เป็นการทดสอบภาคบังคับสำหรับยาที่มีตัวยาต่ำ (&lt; 25 mg หรือ &lt; 25%)
• ข้อ ค.: Assay เป็นการทดสอบหาปริมาณตัวยารวมตามข้อกำหนดมาตรฐาน
• ข้อ ง.: Dissolution เป็นข้อกำหนดทางเภสัชตำรับสำหรับยาเม็ดแตกตัวเร็วทั่วไป
• ข้อ จ.: Disintegration เป็นการทดสอบการแตกตัวของเม็ดยา</t>
        </is>
      </c>
      <c r="L366" s="186" t="inlineStr">
        <is>
          <t>Intermediate</t>
        </is>
      </c>
      <c r="M366" s="186" t="inlineStr">
        <is>
          <t>Solid Dosage Forms</t>
        </is>
      </c>
      <c r="N366" s="186" t="inlineStr">
        <is>
          <t>Uniformity of Dosage Units (Content Uniformity vs Weight Variation)</t>
        </is>
      </c>
      <c r="O366" s="185" t="inlineStr">
        <is>
          <t>Product</t>
        </is>
      </c>
      <c r="P366" s="186" t="inlineStr">
        <is>
          <t>[RECONSTRUCTED: ปรับแต่งและเติมเต็มบริบทโจทย์/ตัวเลือกเพื่อความสมบูรณ์] ข้อสอบจริง PLE-CC1 ปี 2567 ข้อ 64</t>
        </is>
      </c>
      <c r="Q366" s="185" t="inlineStr">
        <is>
          <t>ข้อสอบจริง</t>
        </is>
      </c>
      <c r="R366" s="185" t="inlineStr">
        <is>
          <t>2567</t>
        </is>
      </c>
      <c r="S366" s="185" t="n"/>
    </row>
    <row r="367">
      <c r="A367" s="185" t="n">
        <v>365</v>
      </c>
      <c r="B367" s="186" t="n"/>
      <c r="C367" s="186" t="inlineStr">
        <is>
          <t>หากต้องการเคลือบฟิล์มยาเม็ด (Film coating) เพื่อให้ยาแตกตัวและปลดปล่อยตัวยาทันทีในกระเพาะอาหารและลำไส้เล็ก (Immediate-release dosage form) ควรเลือกใช้พอลิเมอร์ในข้อใด</t>
        </is>
      </c>
      <c r="D367" s="186" t="inlineStr">
        <is>
          <t>Polyvinyl alcohol (PVA)</t>
        </is>
      </c>
      <c r="E367" s="186" t="inlineStr">
        <is>
          <t>Polyvinyl alcohol (PVA)</t>
        </is>
      </c>
      <c r="F367" s="186" t="inlineStr">
        <is>
          <t>Cellulose acetate phthalate (CAP)</t>
        </is>
      </c>
      <c r="G367" s="186" t="inlineStr">
        <is>
          <t>Shellac</t>
        </is>
      </c>
      <c r="H367" s="186" t="inlineStr">
        <is>
          <t>Ethyl cellulose</t>
        </is>
      </c>
      <c r="I367" s="186" t="inlineStr">
        <is>
          <t>Hydroxypropyl methylcellulose phthalate (HPMCP)</t>
        </is>
      </c>
      <c r="J367" s="185" t="inlineStr">
        <is>
          <t>1</t>
        </is>
      </c>
      <c r="K367" s="186" t="inlineStr">
        <is>
          <t>✅ คำตอบที่ถูกต้อง: ข้อ ก. Polyvinyl alcohol (PVA)
🎯 ทำไมข้อนี้ถึงถูก:
🎯 ทำไมข้อนี้ถึงถูก: Polyvinyl alcohol (PVA) เช่นในสูตรสำเร็จรูป Opadry II เป็นพอลิเมอร์เคลือบฟิล์มชนิดละลายน้ำได้ดีอย่างรวดเร็วโดยไม่ขึ้นกับค่า pH (water-soluble, pH-independent polymer) เมื่อรับประทานยาเม็ดเข้าไป ฟิล์มจะละลายน้ำทันทีในกระเพาะอาหาร จึงเหมาะอย่างยิ่งสำหรับยาเม็ดรูปแบบปลดปล่อยทันที (Immediate release)
🔍 ข้ออื่นผิดเพราะอะไร:
• ข้อ ข. Cellulose acetate phthalate (CAP): เป็น Enteric coating polymer ที่ไม่ละลายในกรดของกระเพาะอาหาร แต่จะไปละลายที่ลำไส้เล็ก (pH &gt; 6.0) จึงไม่ใช่ยาปลดปล่อยทันทีในกระเพาะ
• ข้อ ค. Shellac: เป็นสารเคลือบ enteric coating จากธรรมชาติ ละลายที่ pH สูงในลำไส้เล็ก ไม่ละลายในกระเพาะอาหาร
• ข้อ ง. Ethyl cellulose: เป็นพอลิเมอร์ที่ไม่ละลายน้ำ (water-insoluble polymer) ใช้เป็นสารควบคุมการปลดปล่อยยาในรูปแบบออกฤทธิ์เนิ่น (Extended/Sustained release)
• ข้อ จ. Hydroxypropyl methylcellulose phthalate (HPMCP): เป็น Enteric coating polymer เช่นเดียวกับ CAP ไม่ละลายในกรดกระเพาะอาหาร</t>
        </is>
      </c>
      <c r="L367" s="186" t="inlineStr">
        <is>
          <t>Product</t>
        </is>
      </c>
      <c r="M367" s="186" t="inlineStr">
        <is>
          <t>Solid Dosage Forms</t>
        </is>
      </c>
      <c r="N367" s="186" t="inlineStr">
        <is>
          <t>Film Coating Polymers</t>
        </is>
      </c>
      <c r="O367" s="185" t="inlineStr">
        <is>
          <t>ข้อสอบจริง</t>
        </is>
      </c>
      <c r="P367" s="186" t="inlineStr">
        <is>
          <t>PLE_CC1_2567_Key ข้อ 91</t>
        </is>
      </c>
      <c r="Q367" s="185" t="inlineStr">
        <is>
          <t>ข้อสอบจริง</t>
        </is>
      </c>
      <c r="R367" s="185" t="inlineStr">
        <is>
          <t>2567</t>
        </is>
      </c>
      <c r="S367" s="185" t="n"/>
    </row>
    <row r="368">
      <c r="A368" s="185" t="n">
        <v>366</v>
      </c>
      <c r="B368" s="186" t="n"/>
      <c r="C368" s="186" t="inlineStr">
        <is>
          <t>การทดสอบควบคุมคุณภาพยาเม็ด (Tablet quality control) ในข้อใดต่อไปนี้ ไม่ได้มีการกำหนดเกณฑ์ตัดสินผ่านที่ตายตัวเป็นตัวเลข (no official pass/fail numerical acceptance criteria) ในเภสัชตำรับ USP</t>
        </is>
      </c>
      <c r="D368" s="186" t="inlineStr">
        <is>
          <t>Hardness test (Tablet breaking force)</t>
        </is>
      </c>
      <c r="E368" s="186" t="inlineStr">
        <is>
          <t>Hardness test (Tablet breaking force)</t>
        </is>
      </c>
      <c r="F368" s="186" t="inlineStr">
        <is>
          <t>Friability test (การกร่อนของยาเม็ด)</t>
        </is>
      </c>
      <c r="G368" s="186" t="inlineStr">
        <is>
          <t>Uniformity of dosage units (ความสม่ำเสมอของขนาดยา)</t>
        </is>
      </c>
      <c r="H368" s="186" t="inlineStr">
        <is>
          <t>Dissolution test (การละลายของตัวยา)</t>
        </is>
      </c>
      <c r="I368" s="186" t="inlineStr">
        <is>
          <t>Assay (ปริมาณตัวยาสำคัญ)</t>
        </is>
      </c>
      <c r="J368" s="185" t="inlineStr">
        <is>
          <t>1</t>
        </is>
      </c>
      <c r="K368" s="186" t="inlineStr">
        <is>
          <t>✅ คำตอบที่ถูกต้อง: ข้อ ก. Hardness test (Tablet breaking force)
🎯 ทำไมข้อนี้ถึงถูก:
🎯 ทำไมข้อนี้ถึงถูก: ในเภสัชตำรับ USP ทั่วไป หัวข้อ Tablet Breaking Force (USP &lt;1217&gt;) เป็น in-process control test ที่ไม่ได้มีการระบุเกณฑ์ตัวเลขผ่าน/ตกตายตัวใน monograph รายตัวยา เนื่องจากค่าความแข็งที่เหมาะสมขึ้นอยู่กับชนิดของยา รูปแบบยา (เช่น ยาอม ยาเคี้ยว ยาเม็ดธรรมดา) และกระบวนการผลิตของผู้ผลิตแต่ละราย
🔍 ข้ออื่นผิดเพราะอะไร:
• ข้อ ข. Friability test: USP &lt;1216&gt; มีเกณฑ์ผ่านที่ชัดเจนคือ น้ำหนักยาเม็ดที่กร่อนหายไปต้องไม่เกินร้อยละ 1.0 (loss ≤ 1.0%)
• ข้อ ค. Uniformity of dosage units: USP &lt;905&gt; มีเกณฑ์ตัดสินคำนวณ Acceptance Value ชัดเจน (AV ≤ L1 = 15.0)
• ข้อ ง. Dissolution test: USP &lt;711&gt; มีเกณฑ์การยอมรับ Q tolerance ที่ชัดเจนในแต่ละขั้นตอน (S1, S2, S3)
• ข้อ จ. Assay: เภสัชตำรับกำหนดเกณฑ์ร้อยละของปริมาณตัวยาสำคัญไว้อย่างชัดเจนในทุก monograph (เช่น 90.0% - 110.0% of labeled amount)</t>
        </is>
      </c>
      <c r="L368" s="186" t="inlineStr">
        <is>
          <t>Product</t>
        </is>
      </c>
      <c r="M368" s="186" t="inlineStr">
        <is>
          <t>Solid Dosage Forms</t>
        </is>
      </c>
      <c r="N368" s="186" t="inlineStr">
        <is>
          <t>Tablet Quality Control Tests</t>
        </is>
      </c>
      <c r="O368" s="185" t="inlineStr">
        <is>
          <t>ข้อสอบจริง</t>
        </is>
      </c>
      <c r="P368" s="186" t="inlineStr">
        <is>
          <t>PLE_CC1_2567_Key ข้อ 94</t>
        </is>
      </c>
      <c r="Q368" s="185" t="inlineStr">
        <is>
          <t>ข้อสอบจริง</t>
        </is>
      </c>
      <c r="R368" s="185" t="inlineStr">
        <is>
          <t>2567</t>
        </is>
      </c>
      <c r="S368" s="185" t="n"/>
    </row>
    <row r="369">
      <c r="A369" s="185" t="n">
        <v>367</v>
      </c>
      <c r="B369" s="186" t="n"/>
      <c r="C369" s="186" t="inlineStr">
        <is>
          <t>ในกระบวนการตอกยาเม็ด หากพบปัญหาค่าน้ำหนักยาเม็ดไม่สม่ำเสมอ (Tablet weight variation) ซึ่งมีสาเหตุมาจากการที่ผงแกรนูลหรือผงยาไหลลงสู่ช่องแม่พิมพ์ (die cavity) ได้ไม่สม่ำเสมอเนื่องจากความสามารถในการไหลไม่ดี (poor powder flowability) ควรแก้ไขโดยการเติมสารช่วยในกลุ่มใด</t>
        </is>
      </c>
      <c r="D369" s="186" t="inlineStr">
        <is>
          <t>Colloidal silicon dioxide (Aerosil)</t>
        </is>
      </c>
      <c r="E369" s="186" t="inlineStr">
        <is>
          <t>Colloidal silicon dioxide (Aerosil)</t>
        </is>
      </c>
      <c r="F369" s="186" t="inlineStr">
        <is>
          <t>Titanium dioxide</t>
        </is>
      </c>
      <c r="G369" s="186" t="inlineStr">
        <is>
          <t>Polyethylene glycol (PEG)</t>
        </is>
      </c>
      <c r="H369" s="186" t="inlineStr">
        <is>
          <t>Dibasic calcium phosphate</t>
        </is>
      </c>
      <c r="I369" s="186" t="inlineStr">
        <is>
          <t>Kaolin</t>
        </is>
      </c>
      <c r="J369" s="185" t="inlineStr">
        <is>
          <t>1</t>
        </is>
      </c>
      <c r="K369" s="186" t="inlineStr">
        <is>
          <t>✅ คำตอบที่ถูกต้อง: ข้อ ก. Colloidal silicon dioxide (Aerosil)
🎯 ทำไมข้อนี้ถึงถูก:
🎯 ทำไมข้อนี้ถึงถูก: ปัญหายาเม็ดมีน้ำหนักไม่สม่ำเสมอ (Tablet weight variation) ที่เกิดจากการไหลไม่ดีของผงยา สามารถแก้ไขได้ด้วยการเติมสารช่วยการไหล (Glidant) เช่น Colloidal silicon dioxide (Aerosil / Cab-O-Sil) ซึ่งเป็นอนุภาคขนาดเล็กมาก ทำหน้าที่แทรกตัวอยู่ระหว่างอนุภาคผงยา ช่วยลดแรงเสียดทาน (friction) และลดแรงยึดติดระหว่างกัน ทำให้ผงยาไหลได้อย่างสม่ำเสมอลงสู่เบ้าพิมพ์ (die cavity)
🔍 ข้ออื่นผิดเพราะอะไร:
• ข้อ ข. Titanium dioxide: ทำหน้าที่เป็นสารทึบแสง (opacifying agent) หรือสารให้สีขาว ไม่ใช่ glidant
• ข้อ ค. Polyethylene glycol (PEG): นิยมใช้เป็นสารช่วยหล่อลื่นชนิดละลายน้ำ (water-soluble lubricant) หรือ binder
• ข้อ ง. Dibasic calcium phosphate: ทำหน้าที่เป็นสารเจือจาง (diluent/filler) ไม่ใช่สารช่วยการไหลโดยตรง
• ข้อ จ. Kaolin: ทำหน้าที่เป็น adsorbent หรือ filler ไม่ใช่ glidant หลักในการปรับปรุงการไหล</t>
        </is>
      </c>
      <c r="L369" s="186" t="inlineStr">
        <is>
          <t>Product</t>
        </is>
      </c>
      <c r="M369" s="186" t="inlineStr">
        <is>
          <t>Solid Dosage Forms</t>
        </is>
      </c>
      <c r="N369" s="186" t="inlineStr">
        <is>
          <t>Tablet Excipients (Glidants)</t>
        </is>
      </c>
      <c r="O369" s="185" t="inlineStr">
        <is>
          <t>ข้อสอบจริง</t>
        </is>
      </c>
      <c r="P369" s="186" t="inlineStr">
        <is>
          <t>PLE_CC1_2567_Key ข้อ 96</t>
        </is>
      </c>
      <c r="Q369" s="185" t="inlineStr">
        <is>
          <t>ข้อสอบจริง</t>
        </is>
      </c>
      <c r="R369" s="185" t="inlineStr">
        <is>
          <t>2567</t>
        </is>
      </c>
      <c r="S369" s="185" t="n"/>
    </row>
    <row r="370">
      <c r="A370" s="185" t="n">
        <v>368</v>
      </c>
      <c r="B370" s="186" t="n"/>
      <c r="C370" s="186" t="inlineStr">
        <is>
          <t>การทดสอบควบคุมคุณภาพด้านจุลชีววิทยาของยาเม็ด (Microbial examination for non-sterile tablets) ตามเภสัชตำรับ ข้อใดต่อไปนี้ไม่ใช่การทดสอบการปนเปื้อนของเชื้อจุลินทรีย์โดยตรง</t>
        </is>
      </c>
      <c r="D370" s="186" t="inlineStr">
        <is>
          <t>Moisture content test (การทดสอบปริมาณความชื้น)</t>
        </is>
      </c>
      <c r="E370" s="186" t="inlineStr">
        <is>
          <t>Moisture content test (การทดสอบปริมาณความชื้น)</t>
        </is>
      </c>
      <c r="F370" s="186" t="inlineStr">
        <is>
          <t>Microbial enumeration test (การนับจำนวนจุลินทรีย์ทั้งหมด TAMC/TYMC)</t>
        </is>
      </c>
      <c r="G370" s="186" t="inlineStr">
        <is>
          <t>Tests for specified microorganisms (การตรวจหาเชื้อก่อโรคที่กำหนด เช่น E. coli)</t>
        </is>
      </c>
      <c r="H370" s="186" t="inlineStr">
        <is>
          <t>Sterility test (การทดสอบความปราศจากเชื้อ)</t>
        </is>
      </c>
      <c r="I370" s="186" t="inlineStr">
        <is>
          <t>Preservative antimicrobial effectiveness test (การทดสอบประสิทธิภาพสารกันเสีย)</t>
        </is>
      </c>
      <c r="J370" s="185" t="inlineStr">
        <is>
          <t>1</t>
        </is>
      </c>
      <c r="K370" s="186" t="inlineStr">
        <is>
          <t>✅ คำตอบที่ถูกต้อง: ข้อ ก. Moisture content test (การทดสอบปริมาณความชื้น)
🎯 ทำไมข้อนี้ถึงถูก:
🎯 ทำไมข้อนี้ถึงถูก: การทดสอบปริมาณความชื้น (Moisture test / Loss on drying) จัดเป็นการทดสอบทางกายภาพและเคมี (physical and chemical evaluation) ที่ใช้วัดปริมาณน้ำในตำรับยา แม้ว่าความชื้นจะมีผลต่ออัตราการเติบโตของเชื้อจุลินทรีย์ แต่ตัวมันเองไม่ใช่การทดสอบทางจุลชีววิทยา (microbiological test) โดยตรง
🔍 ข้ออื่นผิดเพราะอะไร:
• ข้อ ข. Microbial enumeration test: เป็นการทดสอบทางจุลชีววิทยาโดยตรงเพื่อตรวจนับจำนวน Total Aerobic Microbial Count (TAMC) และ Total Combined Yeasts/Molds Count (TYMC)
• ข้อ ค. Tests for specified microorganisms: เป็นการตรวจหาเชื้อจุลินทรีย์จำเพาะที่เป็นอันตรายโดยตรง เช่น Escherichia coli, Salmonella
• ข้อ ง. Sterility test: เป็นการทดสอบการปนเปื้อนของเชื้อจุลินทรีย์ในผลิตภัณฑ์ยาทางจุลชีววิทยาโดยตรง
• ข้อ จ. Preservative antimicrobial effectiveness test: เป็นการทดสอบความสามารถในการยับยั้งเชื้อของสารกันเสียทางจุลชีววิทยา</t>
        </is>
      </c>
      <c r="L370" s="186" t="inlineStr">
        <is>
          <t>Product</t>
        </is>
      </c>
      <c r="M370" s="186" t="inlineStr">
        <is>
          <t>Solid Dosage Forms</t>
        </is>
      </c>
      <c r="N370" s="186" t="inlineStr">
        <is>
          <t>Microbial Quality Control in Tablets</t>
        </is>
      </c>
      <c r="O370" s="185" t="inlineStr">
        <is>
          <t>ข้อสอบจริง</t>
        </is>
      </c>
      <c r="P370" s="186" t="inlineStr">
        <is>
          <t>PLE_CC1_2567_Key ข้อ 98</t>
        </is>
      </c>
      <c r="Q370" s="185" t="inlineStr">
        <is>
          <t>ข้อสอบจริง</t>
        </is>
      </c>
      <c r="R370" s="185" t="inlineStr">
        <is>
          <t>2567</t>
        </is>
      </c>
      <c r="S370" s="185" t="n"/>
    </row>
    <row r="371">
      <c r="A371" s="185" t="n">
        <v>369</v>
      </c>
      <c r="B371" s="186" t="inlineStr">
        <is>
          <t>จากการทดสอบทางเภสัชตำรับ USP &lt;711&gt; Dissolution สำหรับยาเม็ด Diclofenac Sodium:
• Acid stage: Medium 0.1 N HCl 900 mL, Apparatus 2 (paddle) 50 rpm, ทดสอบเป็นเวลา 2 ชั่วโมง
• Buffer stage: Medium pH 6.8 Phosphate buffer 900 mL, Apparatus 2 50 rpm, ทดสอบเป็นเวลา 45 นาที เกณฑ์ยอมรับกำหนดให้ตัวยาละลายไม่น้อยกว่า 75% (Q) ภายใน 45 นาที</t>
        </is>
      </c>
      <c r="C371" s="186" t="inlineStr">
        <is>
          <t>จากกระบวนการทดสอบและข้อกำหนดตามเภสัชตำรับข้างต้น ยาเม็ดชนิดนี้จัดเป็นรูปแบบยาปลดปล่อยยาแบบใด</t>
        </is>
      </c>
      <c r="D371" s="186" t="n"/>
      <c r="E371" s="186" t="inlineStr">
        <is>
          <t>Sustained-release dosage form</t>
        </is>
      </c>
      <c r="F371" s="186" t="inlineStr">
        <is>
          <t>Immediate-release dosage form</t>
        </is>
      </c>
      <c r="G371" s="186" t="inlineStr">
        <is>
          <t>Controlled-release dosage form</t>
        </is>
      </c>
      <c r="H371" s="186" t="inlineStr">
        <is>
          <t>Prolonged-release dosage form</t>
        </is>
      </c>
      <c r="I371" s="186" t="inlineStr">
        <is>
          <t>Delayed-release dosage form</t>
        </is>
      </c>
      <c r="J371" s="185" t="inlineStr">
        <is>
          <t>5</t>
        </is>
      </c>
      <c r="K371" s="186" t="inlineStr">
        <is>
          <t>✅ คำตอบที่ถูกต้อง: ข้อ จ. Delayed-release dosage form
🎯 ทำไมข้อนี้ถึงถูก:
ยาเม็ดที่กำหนดให้ทำการทดสอบการละลายแบบ 2 ขั้นตอน (Two-stage dissolution: Acid stage ใน 0.1 N HCl เป็นเวลา 2 ชั่วโมง เพื่อจำลองสภาวะในกระเพาะอาหารโดยตัวยาต้องไม่ละลายหรือละลายน้อยมาก จากนั้นเปลี่ยนเป็น Buffer stage pH 6.8 เพื่อจำลองสภาวะในลำไส้เล็กและตัวยาต้องละลายออกอย่างรวดเร็ว) คือนิยามมาตรฐานของยาเคลือบลำไส้หรือยาออกฤทธิ์แบบหน่วงเวลา (Enteric-coated / Delayed-release dosage forms)
🔍 ข้ออื่นผิดเพราะอะไร:
• ข้อ ก. ผิดเพราะ: Sustained-release dosage forms จะค่อยๆ ปลดปล่อยตัวยาออกมาอย่างต่อเนื่องตลอดทางเดินอาหาร ไม่ได้หน่วงการปลดปล่อยในกรดแล้วปล่อยทันทีในลำไส้
• ข้อ ข. ผิดเพราะ: Immediate-release dosage forms จะละลายทันทีใน Acid stage ภายในเวลา 15-30 นาที ไม่มีการทนต่อกรด 2 ชั่วโมง
• ข้อ ค. ผิดเพราะ: Controlled-release dosage forms มักปลดปล่อยตัวยาด้วยอัตราคงที่ (Zero-order release rate) ตลอดระยะเวลาที่กำหนด
• ข้อ ง. ผิดเพราะ: Prolonged-release มีความหมายเดียวกับ Sustained-release ซึ่งเป็นการยืดระยะเวลาการออกฤทธิ์ยาวนาน ไม่ใช่การทนกรดในกระเพาะแล้วแตกตัวในลำไส้</t>
        </is>
      </c>
      <c r="L371" s="186" t="n"/>
      <c r="M371" s="186" t="inlineStr">
        <is>
          <t>Solid Dosage Forms</t>
        </is>
      </c>
      <c r="N371" s="186" t="inlineStr">
        <is>
          <t>Dissolution Testing &amp; Modified Release</t>
        </is>
      </c>
      <c r="O371" s="185" t="inlineStr">
        <is>
          <t>Product</t>
        </is>
      </c>
      <c r="P371" s="186" t="inlineStr">
        <is>
          <t>ข้อสอบจริง PLE-CC1 ปี 2566 Day 1 ข้อ 10 [CASE_2566_DICLO_01]</t>
        </is>
      </c>
      <c r="Q371" s="185" t="inlineStr">
        <is>
          <t>ข้อสอบจริง</t>
        </is>
      </c>
      <c r="R371" s="185" t="inlineStr">
        <is>
          <t>2566 Day 1</t>
        </is>
      </c>
      <c r="S371" s="185" t="inlineStr">
        <is>
          <t>CASE_2566_DICLO_01</t>
        </is>
      </c>
    </row>
    <row r="372">
      <c r="A372" s="185" t="n">
        <v>370</v>
      </c>
      <c r="B372" s="186" t="inlineStr">
        <is>
          <t>จากการทดสอบทางเภสัชตำรับ USP &lt;711&gt; Dissolution สำหรับยาเม็ด Diclofenac Sodium:
• Acid stage: Medium 0.1 N HCl 900 mL, Apparatus 2 (paddle) 50 rpm, ทดสอบเป็นเวลา 2 ชั่วโมง
• Buffer stage: Medium pH 6.8 Phosphate buffer 900 mL, Apparatus 2 50 rpm, ทดสอบเป็นเวลา 45 นาที เกณฑ์ยอมรับกำหนดให้ตัวยาละลายไม่น้อยกว่า 75% (Q) ภายใน 45 นาที</t>
        </is>
      </c>
      <c r="C372" s="186" t="inlineStr">
        <is>
          <t>พอลิเมอร์ในข้อใดต่อไปนี้นิยมนำมาใช้เป็นสารเคลือบยาเม็ด (Film-coating polymer) เพื่อให้ได้คุณสมบัติการปลดปล่อยตัวยาแบบ Delayed-release (เคลือบลำไส้ ป้องกันการละลายในกระเพาะอาหาร)</t>
        </is>
      </c>
      <c r="D372" s="186" t="n"/>
      <c r="E372" s="186" t="inlineStr">
        <is>
          <t>Hydroxypropyl methylcellulose (HPMC)</t>
        </is>
      </c>
      <c r="F372" s="186" t="inlineStr">
        <is>
          <t>Ethylcellulose (EC)</t>
        </is>
      </c>
      <c r="G372" s="186" t="inlineStr">
        <is>
          <t>Cellulose acetate (CA)</t>
        </is>
      </c>
      <c r="H372" s="186" t="inlineStr">
        <is>
          <t>Cellulose acetate phthalate (CAP)</t>
        </is>
      </c>
      <c r="I372" s="186" t="inlineStr">
        <is>
          <t>Hydroxypropyl cellulose (HPC)</t>
        </is>
      </c>
      <c r="J372" s="185" t="inlineStr">
        <is>
          <t>4</t>
        </is>
      </c>
      <c r="K372" s="186" t="inlineStr">
        <is>
          <t>✅ คำตอบที่ถูกต้อง: ข้อ ง. Cellulose acetate phthalate (CAP)
🎯 ทำไมข้อนี้ถึงถูก:
Cellulose acetate phthalate (CAP): มีหมู่ Phthalate ester ซึ่งมีหมู่ Free carboxyl group ที่ไม่แตกตัวในสภาวะกรดของกระเพาะอาหาร (pH ต่ำ) ทำให้ฟิล์มไม่ละลายน้ำ แต่จะแตกตัวเป็นไอออนและละลายได้ดีเมื่ออยู่ในสภาวะที่มีค่า pH มากกว่าหรือเท่ากับ 6.0 ในลำไส้เล็ก จึงเป็นพอลิเมอร์มาตรฐานสำหรับทำ Enteric coating (Delayed-release)
🔍 ข้ออื่นผิดเพราะอะไร:
• ข้อ ก. ผิดเพราะ: HPMC (Hypromellose) เป็นพอลิเมอร์ที่ละลายน้ำได้ในทุกช่วง pH จึงใช้สำหรับทำ Regular film coating (Immediate release) หรือใช้ทำ Hydrophilic matrix tablet
• ข้อ ข. ผิดเพราะ: Ethylcellulose เป็นพอลิเมอร์ที่ไม่ละลายน้ำในทุกช่วง pH นิยมใช้ทำฟิล์มกั้นการแพร่สำหรับ Extended-release dosage forms
• ข้อ ค. ผิดเพราะ: Cellulose acetate เป็นพอลิเมอร์กึ่งซึมผ่านน้ำ (Semipermeable membrane) ที่ใช้ในระบบ Osmotic pump (OROS) ไม่ได้ละลายจำเพาะต่อค่า pH ในลำไส้
• ข้อ จ. ผิดเพราะ: Hydroxypropyl cellulose (HPC) ละลายได้ดีในน้ำและตัวทำละลายอินทรีย์ นิยมใช้เป็นสารช่วยยึดเกาะ (Binder) หรือฟิล์มเคลือบละลายน้ำเร็ว ไม่ใช่ฟิล์มทนกรด</t>
        </is>
      </c>
      <c r="L372" s="186" t="n"/>
      <c r="M372" s="186" t="inlineStr">
        <is>
          <t>Solid Dosage Forms</t>
        </is>
      </c>
      <c r="N372" s="186" t="inlineStr">
        <is>
          <t>Tablet Coating &amp; Enteric Polymers</t>
        </is>
      </c>
      <c r="O372" s="185" t="inlineStr">
        <is>
          <t>Product</t>
        </is>
      </c>
      <c r="P372" s="186" t="inlineStr">
        <is>
          <t>ข้อสอบจริง PLE-CC1 ปี 2566 Day 1 ข้อ 11 [CASE_2566_DICLO_01]</t>
        </is>
      </c>
      <c r="Q372" s="185" t="inlineStr">
        <is>
          <t>ข้อสอบจริง</t>
        </is>
      </c>
      <c r="R372" s="185" t="inlineStr">
        <is>
          <t>2566 Day 1</t>
        </is>
      </c>
      <c r="S372" s="185" t="inlineStr">
        <is>
          <t>CASE_2566_DICLO_01</t>
        </is>
      </c>
    </row>
    <row r="373">
      <c r="A373" s="185" t="n">
        <v>371</v>
      </c>
      <c r="B373" s="186" t="inlineStr">
        <is>
          <t>สูตรตำรับยาเม็ด Diclofenac Sodium Tablet ประกอบด้วย:
• Diclofenac sodium 25 mg
• Lactose
• Hydroxypropyl methylcellulose (HPMC)
• Polyvinylpyrrolidone (PVP)
• Purified water q.s.
• Magnesium stearate
• Colloidal silicon dioxide
• Coloring agent</t>
        </is>
      </c>
      <c r="C373" s="186" t="inlineStr">
        <is>
          <t>จากส่วนประกอบในสูตรตำรับข้างต้น วิธีการผลิตยาเม็ด (Tablet preparation method) ที่เหมาะสมที่สุดคือวิธีใด</t>
        </is>
      </c>
      <c r="D373" s="186" t="n"/>
      <c r="E373" s="186" t="inlineStr">
        <is>
          <t>Direct compression</t>
        </is>
      </c>
      <c r="F373" s="186" t="inlineStr">
        <is>
          <t>Dry granulation</t>
        </is>
      </c>
      <c r="G373" s="186" t="inlineStr">
        <is>
          <t>Slugging</t>
        </is>
      </c>
      <c r="H373" s="186" t="inlineStr">
        <is>
          <t>Wet granulation</t>
        </is>
      </c>
      <c r="I373" s="186" t="inlineStr">
        <is>
          <t>Melt granulation</t>
        </is>
      </c>
      <c r="J373" s="185" t="inlineStr">
        <is>
          <t>4</t>
        </is>
      </c>
      <c r="K373" s="186" t="inlineStr">
        <is>
          <t>✅ คำตอบที่ถูกต้อง: ข้อ ง. Wet granulation
🎯 ทำไมข้อนี้ถึงถูก:
ในสูตรตำรับมีการระบุสารช่วยยึดเกาะ Polyvinylpyrrolidone (PVP) ร่วมกับของเหลวช่วยทำแกรนูลคือน้ำบริสุทธิ์ (Purified water q.s.) ซึ่งทำหน้าที่เป็น Binder solution ในการสร้างของเหลวเชื่อมอนุภาคผงยาให้เกิดเป็นแกรนูลเปียก (Wet massing) ก่อนนำไปอบแห้ง จึงเป็นกระบวนการผลิตแบบ Wet granulation อย่างชัดเจน
🔍 ข้ออื่นผิดเพราะอะไร:
• ข้อ ก. ผิดเพราะ: Direct compression (การตอกตรง) จะไม่ใช้น้ำหรือของเหลวในขั้นตอนการเตรียมผงยา และต้องใช้สารช่วยตอกตรงที่มีคุณสมบัติการไหลและการอัดตัวดีเยี่ยม เช่น Spray-dried lactose หรือ Microcrystalline cellulose
• ข้อ ข. ผิดเพราะ: Dry granulation (การแกรนูลแห้ง) จะใช้วิธีการบดอัดด้วยแรงกลแห้ง เช่น Roller compaction โดยไม่มีการใช้น้ำหรือของเหลว
• ข้อ ค. ผิดเพราะ: Slugging เป็นเทคนิคหนึ่งของ Dry granulation โดยการตอกเม็ดยาขนาดใหญ่ก่อนนำมาร่อนบด ไม่มีขั้นตอนการใช้น้ำบริสุทธิ์
• ข้อ จ. ผิดเพราะ: Melt granulation ใช้สารยึดเกาะที่มีจุดหลอมเหลวต่ำเพื่อให้ความร้อนจนหลอมละลายโดยไม่ใช้น้ำบริสุทธิ์</t>
        </is>
      </c>
      <c r="L373" s="186" t="n"/>
      <c r="M373" s="186" t="inlineStr">
        <is>
          <t>Solid Dosage Forms</t>
        </is>
      </c>
      <c r="N373" s="186" t="inlineStr">
        <is>
          <t>Tablet Manufacturing &amp; Granulation</t>
        </is>
      </c>
      <c r="O373" s="185" t="inlineStr">
        <is>
          <t>Product</t>
        </is>
      </c>
      <c r="P373" s="186" t="inlineStr">
        <is>
          <t>ข้อสอบจริง PLE-CC1 ปี 2566 Day 1 ข้อ 12 [CASE_2566_DICLO_01]</t>
        </is>
      </c>
      <c r="Q373" s="185" t="inlineStr">
        <is>
          <t>ข้อสอบจริง</t>
        </is>
      </c>
      <c r="R373" s="185" t="inlineStr">
        <is>
          <t>2566 Day 1</t>
        </is>
      </c>
      <c r="S373" s="185" t="inlineStr">
        <is>
          <t>CASE_2566_DICLO_01</t>
        </is>
      </c>
    </row>
    <row r="374">
      <c r="A374" s="185" t="n">
        <v>372</v>
      </c>
      <c r="B374" s="186" t="inlineStr">
        <is>
          <t>สูตรตำรับยาเม็ด Diclofenac Sodium Tablet ประกอบด้วย:
• Diclofenac sodium 25 mg
• Lactose
• Hydroxypropyl methylcellulose (HPMC)
• Polyvinylpyrrolidone (PVP)
• Purified water q.s.
• Magnesium stearate
• Colloidal silicon dioxide
• Coloring agent</t>
        </is>
      </c>
      <c r="C374" s="186" t="inlineStr">
        <is>
          <t>ข้อใดระบุบทบาทหน้าที่ของสารช่วยในสูตรตำรับ (Excipient functions) ได้ 'ไม่ถูกต้อง'</t>
        </is>
      </c>
      <c r="D374" s="186" t="n"/>
      <c r="E374" s="186" t="inlineStr">
        <is>
          <t>Magnesium stearate ทำหน้าที่เป็น Lubricant</t>
        </is>
      </c>
      <c r="F374" s="186" t="inlineStr">
        <is>
          <t>Colloidal silicon dioxide ทำหน้าที่เป็น Disintegrant</t>
        </is>
      </c>
      <c r="G374" s="186" t="inlineStr">
        <is>
          <t>Hydroxypropyl methylcellulose (HPMC) ทำหน้าที่เป็น Binder หรือ Film-forming polymer</t>
        </is>
      </c>
      <c r="H374" s="186" t="inlineStr">
        <is>
          <t>Polyvinylpyrrolidone (PVP) ทำหน้าที่เป็น Binder</t>
        </is>
      </c>
      <c r="I374" s="186" t="inlineStr">
        <is>
          <t>Lactose ทำหน้าที่เป็น Diluent</t>
        </is>
      </c>
      <c r="J374" s="185" t="inlineStr">
        <is>
          <t>2</t>
        </is>
      </c>
      <c r="K374" s="186" t="inlineStr">
        <is>
          <t>✅ คำตอบที่ถูกต้อง: ข้อ ข. Colloidal silicon dioxide ทำหน้าที่เป็น Disintegrant
🎯 ทำไมข้อนี้ถึงถูก:
Colloidal silicon dioxide (Aerosil) ทำหน้าที่หลักเป็น สารช่วยการไหล (Glidant) โดยช่วยลดแรงเสียดทานระหว่างอนุภาคผงยา ทำให้แกรนูลไหลลงสู่เบ้าตอกยาได้อย่างสม่ำเสมอ ไม่ได้ทำหน้าที่เป็นสารช่วยแตกกระจายตัว (Disintegrant) สารช่วยแตกตัวในยาเม็ดมักเป็นกลุ่ม Starch, Sodium starch glycolate (SSG) หรือ Croscarmellose sodium
🔍 ข้ออื่นผิดเพราะอะไร:
• ข้อ ก. ถูกต้องแล้ว: Magnesium stearate เป็นสารหล่อลื่น (Lubricant) ช่วยลดแรงเสียดทานระหว่างเม็ดยากับผนังเบ้าตอกยา (Die wall)
• ข้อ ค. ถูกต้องแล้ว: HPMC สามารถทำหน้าที่เป็น Binder ในตำรับยาเม็ด หรือใช้เป็น Film-forming polymer สำหรับเคลือบเม็ดยา
• ข้อ ง. ถูกต้องแล้ว: PVP (Povidone) เป็นสารช่วยยึดเกาะ (Binder) ที่ละลายน้ำได้ดีเยี่ยมในกระบวนการ Wet granulation
• ข้อ จ. ถูกต้องแล้ว: Lactose เป็นสารเพิ่มปริมาณ (Diluent/Filler) ที่นิยมใช้มากที่สุดในตำรับยาเม็ด</t>
        </is>
      </c>
      <c r="L374" s="186" t="n"/>
      <c r="M374" s="186" t="inlineStr">
        <is>
          <t>Solid Dosage Forms</t>
        </is>
      </c>
      <c r="N374" s="186" t="inlineStr">
        <is>
          <t>Tablet Excipients &amp; Functions</t>
        </is>
      </c>
      <c r="O374" s="185" t="inlineStr">
        <is>
          <t>Product</t>
        </is>
      </c>
      <c r="P374" s="186" t="inlineStr">
        <is>
          <t>ข้อสอบจริง PLE-CC1 ปี 2566 Day 1 ข้อ 13 [CASE_2566_DICLO_01]</t>
        </is>
      </c>
      <c r="Q374" s="185" t="inlineStr">
        <is>
          <t>ข้อสอบจริง</t>
        </is>
      </c>
      <c r="R374" s="185" t="inlineStr">
        <is>
          <t>2566 Day 1</t>
        </is>
      </c>
      <c r="S374" s="185" t="inlineStr">
        <is>
          <t>CASE_2566_DICLO_01</t>
        </is>
      </c>
    </row>
    <row r="375">
      <c r="A375" s="185" t="n">
        <v>373</v>
      </c>
      <c r="B375" s="186" t="inlineStr">
        <is>
          <t>สูตรตำรับเม็ดแกรนูลยา Omeprazole Enteric-Coated Pellets ประกอบด้วยสารช่วยต่างๆ ได้แก่ Methacrylic acid copolymer, Glyceryl monostearate, Hypromellose (HPMC), Hydroxypropyl cellulose, Polysorbate 80, Magnesium stearate, Triethyl citrate, Talc และ Sugar spheres</t>
        </is>
      </c>
      <c r="C375" s="186" t="inlineStr">
        <is>
          <t>ข้อใดกล่าว 'ไม่ถูกต้อง' เกี่ยวกับบทบาทหน้าที่ของสารช่วยในสูตรตำรับแกรนูลนี้</t>
        </is>
      </c>
      <c r="D375" s="186" t="n"/>
      <c r="E375" s="186" t="inlineStr">
        <is>
          <t>Polysorbate 80 ทำหน้าที่เป็นสารลดแรงตึงผิวและสารช่วยเปียก (Surfactant / Wetting agent)</t>
        </is>
      </c>
      <c r="F375" s="186" t="inlineStr">
        <is>
          <t>Methacrylic acid copolymer ทำหน้าที่เป็นพอลิเมอร์เคลือบลำไส้ทนกรด (Enteric coating polymer)</t>
        </is>
      </c>
      <c r="G375" s="186" t="inlineStr">
        <is>
          <t>Sugar spheres ทำหน้าที่เป็นแกนกลางตั้งต้นทรงกลม (Inert core starter beads) สำหรับการพ่นเคลือบยา</t>
        </is>
      </c>
      <c r="H375" s="186" t="inlineStr">
        <is>
          <t>Triethyl citrate ทำหน้าที่เป็นสารเพิ่มความยืดหยุ่นของฟิล์มเคลือบ (Plasticizer)</t>
        </is>
      </c>
      <c r="I375" s="186" t="inlineStr">
        <is>
          <t>Methacrylic acid copolymer เป็นพอลิเมอร์ที่ออกแบบให้เม็ดยาแตกตัวและละลายอย่างช้าๆ ในกระเพาะอาหาร</t>
        </is>
      </c>
      <c r="J375" s="185" t="inlineStr">
        <is>
          <t>5</t>
        </is>
      </c>
      <c r="K375" s="186" t="inlineStr">
        <is>
          <t>✅ คำตอบที่ถูกต้อง: ข้อ จ. Methacrylic acid copolymer เป็นพอลิเมอร์ที่ออกแบบให้เม็ดยาแตกตัวและละลายอย่างช้าๆ ในกระเพาะอาหาร
🎯 ทำไมข้อนี้ถึงถูก:
Methacrylic acid copolymer (เช่น Eudragit L) เป็น Enteric coating polymer ที่ ไม่ละลายในกระเพาะอาหาร (pH ต่ำ) อย่างสิ้นเชิง เพื่อปกป้องตัวยา Omeprazole ไม่ให้ถูกกรดทำลาย และจะแตกตัวละลายอย่างรวดเร็วเฉพาะเมื่อเข้าสู่ลำไส้เล็กที่มีค่า pH สูงกว่า 5.5 - 6.0 เท่านั้น ไม่ใช่พอลิเมอร์ที่แตกตัวช้าๆ ในกระเพาะอาหาร
🔍 ข้ออื่นผิดเพราะอะไร:
• ข้อ ก. ถูกต้องแล้ว: Polysorbate 80 ทำหน้าที่เป็น Wetting agent ช่วยให้สารเคลือบกระจายตัวได้ดี
• ข้อ ข. ถูกต้องแล้ว: Methacrylic acid copolymer เป็นพอลิเมอร์เคลือบลำไส้มาตรฐาน
• ข้อ ค. ถูกต้องแล้ว: Sugar spheres (Nonpareil seeds) เป็นแกนเฉื่อยสำหรับพ่นเคลือบชั้นตัวยา
• ข้อ ง. ถูกต้องแล้ว: Triethyl citrate เป็น Plasticizer ช่วยลดความเปราะและเพิ่มความยืดหยุ่นของฟิล์มเคลือบ</t>
        </is>
      </c>
      <c r="L375" s="186" t="n"/>
      <c r="M375" s="186" t="inlineStr">
        <is>
          <t>Solid Dosage Forms</t>
        </is>
      </c>
      <c r="N375" s="186" t="inlineStr">
        <is>
          <t>Enteric-Coated Pellets &amp; Functional Excipients</t>
        </is>
      </c>
      <c r="O375" s="185" t="inlineStr">
        <is>
          <t>Product</t>
        </is>
      </c>
      <c r="P375" s="186" t="inlineStr">
        <is>
          <t>ข้อสอบจริง PLE-CC1 ปี 2566 Day 1 ข้อ 71 [CASE_2566_GERD_01]</t>
        </is>
      </c>
      <c r="Q375" s="185" t="inlineStr">
        <is>
          <t>ข้อสอบจริง</t>
        </is>
      </c>
      <c r="R375" s="185" t="inlineStr">
        <is>
          <t>2566 Day 1</t>
        </is>
      </c>
      <c r="S375" s="185" t="inlineStr">
        <is>
          <t>CASE_2566_GERD_01</t>
        </is>
      </c>
    </row>
    <row r="376">
      <c r="A376" s="185" t="n">
        <v>374</v>
      </c>
      <c r="B376" s="186" t="n"/>
      <c r="C376" s="186" t="inlineStr">
        <is>
          <t>ผู้ป่วยสูงอายุที่เป็นโรคกรดไหลย้อนมีภาวะกลืนลำบาก (Dysphagia) ไม่สามารถกลืนยาเม็ดหรือแคปซูลขนาดใหญ่ได้ แต่มีความจำเป็นต้องได้รับยากลุ่ม PPIs รูปแบบทางเภสัชภัณฑ์ (Dosage form) ในข้อใดมีความเหมาะสมสูงสุดสำหรับผู้ป่วยรายนี้</t>
        </is>
      </c>
      <c r="D376" s="186" t="n"/>
      <c r="E376" s="186" t="inlineStr">
        <is>
          <t>Orally Disintegrating Tablet (ODT) หรือ Multiple-Unit Pellet System (MUPS) ที่สามารถกระจายตัวในน้ำได้</t>
        </is>
      </c>
      <c r="F376" s="186" t="inlineStr">
        <is>
          <t>Sustained-release hard gelatin capsule</t>
        </is>
      </c>
      <c r="G376" s="186" t="inlineStr">
        <is>
          <t>Conventional Enteric-coated tablet ขนาดใหญ่</t>
        </is>
      </c>
      <c r="H376" s="186" t="inlineStr">
        <is>
          <t>Compressed caplet ชนิดเคี้ยวก่อนกลืน</t>
        </is>
      </c>
      <c r="I376" s="186" t="inlineStr">
        <is>
          <t>Wax matrix extended-release tablet</t>
        </is>
      </c>
      <c r="J376" s="185" t="inlineStr">
        <is>
          <t>1</t>
        </is>
      </c>
      <c r="K376" s="186" t="inlineStr">
        <is>
          <t>✅ คำตอบที่ถูกต้อง: ข้อ ก. Orally Disintegrating Tablet (ODT) หรือ Multiple-Unit Pellet System (MUPS) ที่สามารถกระจายตัวในน้ำได้
🎯 ทำไมข้อนี้ถึงถูก:
ยาเม็ดแตกตัวในช่องปาก (ODT) หรือยาเม็ดชนิด MUPS (เช่น Losec MUPS, Prevacid SoluTab) ประกอบด้วยเม็ดไมโครแกรนูลเคลือบลำไส้ขนาดเล็กจิ๋ว ที่ถูกอัดรวมกัน เมื่อสัมผัสน้ำหรือน้ำลายในช่องปากจะแตกตัวกระจายตัวเป็นของเหลวได้อย่างรวดเร็ว ทำให้กลืนง่าย หรือสามารถนำไปละลายน้ำแล้วให้ทางสายยางให้อาหารได้ โดยไม่ทำลายชั้นฟิล์มเคลือบลำไส้ของตัวยา จึงแก้ปัญหาการกลืนลำบากได้อย่างสมบูรณ์แบบ
🔍 ข้ออื่นผิดเพราะอะไร:
• ข้อ ข. ค. และ จ. ผิดเพราะ: เป็นยาเม็ดหรือแคปซูลขนาดใหญ่ที่ต้องกลืนทั้งเม็ด ผู้ป่วยกลืนลำบากไม่สามารถรับประทานได้ และห้ามบดเคี้ยว
• ข้อ ง. ผิดเพราะ: ห้ามเคี้ยวเม็ดยากลุ่ม PPIs เด็ดขาดเพราะจะทำลายชั้นเคลือบกระเพาะอาหาร ทำให้ยาถูกกรดทำลายหมด</t>
        </is>
      </c>
      <c r="L376" s="186" t="n"/>
      <c r="M376" s="186" t="inlineStr">
        <is>
          <t>Solid Dosage Forms</t>
        </is>
      </c>
      <c r="N376" s="186" t="inlineStr">
        <is>
          <t>Orally Disintegrating Tablets (ODT) &amp; MUPS</t>
        </is>
      </c>
      <c r="O376" s="185" t="inlineStr">
        <is>
          <t>Product</t>
        </is>
      </c>
      <c r="P376" s="186" t="inlineStr">
        <is>
          <t>ข้อสอบจริง PLE-CC1 ปี 2566 Day 1 ข้อ 73 [CASE_2566_GERD_01]</t>
        </is>
      </c>
      <c r="Q376" s="185" t="inlineStr">
        <is>
          <t>ข้อสอบจริง</t>
        </is>
      </c>
      <c r="R376" s="185" t="inlineStr">
        <is>
          <t>2566 Day 1</t>
        </is>
      </c>
      <c r="S376" s="185" t="n"/>
    </row>
    <row r="377">
      <c r="A377" s="185" t="n">
        <v>375</v>
      </c>
      <c r="B377" s="186" t="inlineStr">
        <is>
          <t>ตามเกณฑ์เภสัชตำรับ USP ในการควบคุมคุณภาพผลิตภัณฑ์ยาสำเร็จรูป (Finished product quality control) ของยาเม็ดเคลือบน้ำตาล Ferrous Sulfate Tablets</t>
        </is>
      </c>
      <c r="C377" s="186" t="inlineStr">
        <is>
          <t>การทดสอบในข้อใดต่อไปนี้ 'ไม่จัดเป็น' รายการทดสอบมาตรฐานที่ต้องระบุใน Monograph ของยาเม็ดเคลือบชนิดนี้</t>
        </is>
      </c>
      <c r="D377" s="186" t="n"/>
      <c r="E377" s="186" t="inlineStr">
        <is>
          <t>Assay (การหาปริมาณตัวยาสำคัญ)</t>
        </is>
      </c>
      <c r="F377" s="186" t="inlineStr">
        <is>
          <t>Identification (การตรวจพิสูจน์เอกลักษณ์)</t>
        </is>
      </c>
      <c r="G377" s="186" t="inlineStr">
        <is>
          <t>Dissolution (การทดสอบการละลาย)</t>
        </is>
      </c>
      <c r="H377" s="186" t="inlineStr">
        <is>
          <t>Uniformity of dosage units (Weight variation)</t>
        </is>
      </c>
      <c r="I377" s="186" t="inlineStr">
        <is>
          <t>Friability testing (การทดสอบความกร่อนของยาเม็ดเคลือบสำเร็จรูป)</t>
        </is>
      </c>
      <c r="J377" s="185" t="inlineStr">
        <is>
          <t>5</t>
        </is>
      </c>
      <c r="K377" s="186" t="inlineStr">
        <is>
          <t>✅ คำตอบที่ถูกต้อง: ข้อ จ. Friability testing (การทดสอบความกร่อนของยาเม็ดเคลือบสำเร็จรูป)
🎯 ทำไมข้อนี้ถึงถูก:
ตามมาตรฐานเภสัชตำรับ USP การทดสอบความกร่อน (Friability test) เป็นการทดสอบเฉพาะสำหรับ ยาเม็ดที่ไม่เคลือบ (Uncoated tablets) เพื่อประเมินความทนทานต่อแรงขัดสีระหว่างการผลิตและการขนส่ง แต่ ไม่นำมาใช้เป็นเกณฑ์ตัดสินยอมรับใน Monograph ของยาเม็ดเคลือบ (Coated tablets / Sugar-coated tablets) เนื่องจากชั้นเคลือบมีความแข็งและเหนียวป้องกันการกร่อนอยู่แล้ว รายการทดสอบมาตรฐานของยาเม็ดเคลือบได้แก่ Assay, Identification, Dissolution, และ Uniformity of dosage units
🔍 ข้ออื่นผิดเพราะอะไร:
• ข้อ ก. ข. ค. และ ง. ล้วนเป็นรายการทดสอบมาตรฐานที่ระบุไว้ในเภสัชตำรับสำหรับ Finished product ของ Ferrous sulfate tablets</t>
        </is>
      </c>
      <c r="L377" s="186" t="n"/>
      <c r="M377" s="186" t="inlineStr">
        <is>
          <t>Solid Dosage Forms</t>
        </is>
      </c>
      <c r="N377" s="186" t="inlineStr">
        <is>
          <t>Finished Product QC of Coated Tablets</t>
        </is>
      </c>
      <c r="O377" s="185" t="inlineStr">
        <is>
          <t>Product</t>
        </is>
      </c>
      <c r="P377" s="186" t="inlineStr">
        <is>
          <t>ข้อสอบจริง PLE-CC1 ปี 2566 Day 1 ข้อ 89 [CASE_2566_ANEMIA_01]</t>
        </is>
      </c>
      <c r="Q377" s="185" t="inlineStr">
        <is>
          <t>ข้อสอบจริง</t>
        </is>
      </c>
      <c r="R377" s="185" t="inlineStr">
        <is>
          <t>2566 Day 1</t>
        </is>
      </c>
      <c r="S377" s="185" t="inlineStr">
        <is>
          <t>CASE_2566_ANEMIA_01</t>
        </is>
      </c>
    </row>
    <row r="378">
      <c r="A378" s="185" t="n">
        <v>376</v>
      </c>
      <c r="B378" s="186" t="inlineStr">
        <is>
          <t>ในกระบวนการตอกยาเม็ด ปัญหาเม็ดยาติดสากหรือติดผนังเบ้าตอก (Sticking and Picking) มีสาเหตุหลักมาจากปัจจัยหลายประการ</t>
        </is>
      </c>
      <c r="C378" s="186" t="inlineStr">
        <is>
          <t>ข้อใดต่อไปนี้ 'ไม่เกี่ยวข้อง' กับสาเหตุของการเกิดปัญหา Sticking</t>
        </is>
      </c>
      <c r="D378" s="186" t="n"/>
      <c r="E378" s="186" t="inlineStr">
        <is>
          <t>การสลักลวดลายหรือตัวอักษรโลโก้บนหน้าสากตอกยาที่มีมุมแคบและลึกเกินไป</t>
        </is>
      </c>
      <c r="F378" s="186" t="inlineStr">
        <is>
          <t>การใส่สารหล่อลื่น (Lubricant) ในปริมาณที่น้อยเกินไปในสูตรตำรับ</t>
        </is>
      </c>
      <c r="G378" s="186" t="inlineStr">
        <is>
          <t>การเลือกชนิดของสารช่วยหล่อลื่นที่ไม่เหมาะสมกับคุณสมบัติของแกรนูล</t>
        </is>
      </c>
      <c r="H378" s="186" t="inlineStr">
        <is>
          <t>การใช้ความเร็วในการตอกยาเม็ดที่เร็วเกินไป (High compression speed)</t>
        </is>
      </c>
      <c r="I378" s="186" t="inlineStr">
        <is>
          <t>แกรนูลมีความชื้นสูงเกินไปหรือมีสารดูดความชื้นในปริมาณมาก</t>
        </is>
      </c>
      <c r="J378" s="185" t="inlineStr">
        <is>
          <t>4</t>
        </is>
      </c>
      <c r="K378" s="186" t="inlineStr">
        <is>
          <t>✅ คำตอบที่ถูกต้อง: ข้อ ง. การใช้ความเร็วในการตอกยาเม็ดที่เร็วเกินไป (High compression speed)
🎯 ทำไมข้อนี้ถึงถูก:
ปัญหา Sticking/Picking มักเกิดจาก: ความชื้นของแกรนูลสูงเกินไป, สารหล่อลื่นไม่เพียงพอ, สารในตำรับมีจุดหลอมเหลวต่ำ, หรือร่องตัวอักษร/โลโก้บนหน้าสากแคบลึกเกินไป การเพิ่มความเร็วในการตอกยาเม็ด (Higher speed) จะลดระยะเวลาการสัมผัส (Dwell time) ระหว่างหน้าสากกับเม็ดยา ซึ่งมักทำให้เกิดปัญหา Capping หรือ Lamination จากการกักอากาศ (Air entrapment) แต่ ไม่ใช่สาเหตุหลักของการเกิด Sticking โดยตรง
🔍 ข้ออื่นผิดเพราะอะไร:
• ข้อ ก. ข. ค. และ จ. ล้วนเป็นสาเหตุโดยตรงที่ทำให้ผงยาติดแน่นกับผิวหน้าสากตอกยา (Sticking/Picking)</t>
        </is>
      </c>
      <c r="L378" s="186" t="n"/>
      <c r="M378" s="186" t="inlineStr">
        <is>
          <t>Solid Dosage Forms</t>
        </is>
      </c>
      <c r="N378" s="186" t="inlineStr">
        <is>
          <t>Tablet Manufacturing Defects (Sticking &amp; Picking)</t>
        </is>
      </c>
      <c r="O378" s="185" t="inlineStr">
        <is>
          <t>Product</t>
        </is>
      </c>
      <c r="P378" s="186" t="inlineStr">
        <is>
          <t>ข้อสอบจริง PLE-CC1 ปี 2566 Day 1 ข้อ 92 [CASE_2566_ANEMIA_01]</t>
        </is>
      </c>
      <c r="Q378" s="185" t="inlineStr">
        <is>
          <t>ข้อสอบจริง</t>
        </is>
      </c>
      <c r="R378" s="185" t="inlineStr">
        <is>
          <t>2566 Day 1</t>
        </is>
      </c>
      <c r="S378" s="185" t="inlineStr">
        <is>
          <t>CASE_2566_ANEMIA_01</t>
        </is>
      </c>
    </row>
    <row r="379">
      <c r="A379" s="185" t="n">
        <v>377</v>
      </c>
      <c r="B379" s="186" t="inlineStr">
        <is>
          <t>ตามเกณฑ์เภสัชตำรับ USP &lt;905&gt; Uniformity of Dosage Units ในการควบคุมคุณภาพยาเม็ดเคลือบน้ำตาล Ferrous Fumarate 200 mg Sugar-Coated Tablets ซึ่งมีปริมาณตัวยาสำคัญ 200 mg ต่อเม็ด และคิดเป็นสัดส่วนมากกว่า 25% ของน้ำหนักเม็ดยาทั้งหมด</t>
        </is>
      </c>
      <c r="C379" s="186" t="inlineStr">
        <is>
          <t>ข้อใดต่อไปนี้กล่าว 'ไม่ถูกต้อง' เกี่ยวกับการทดสอบความสม่ำเสมอของหน่วยเภสัชภัณฑ์</t>
        </is>
      </c>
      <c r="D379" s="186" t="n"/>
      <c r="E379" s="186" t="inlineStr">
        <is>
          <t>สามารถประเมินความสม่ำเสมอของหน่วยเภสัชภัณฑ์ด้วยวิธี Weight Variation (WV) ได้</t>
        </is>
      </c>
      <c r="F379" s="186" t="inlineStr">
        <is>
          <t>ยาเม็ดชนิดนี้จำเป็นต้องทำการทดสอบด้วยวิธี Content Uniformity (CU) ทุกกรณี และห้ามใช้วิธี Weight Variation</t>
        </is>
      </c>
      <c r="G379" s="186" t="inlineStr">
        <is>
          <t>การทดสอบเริ่มจากการสุ่มตรวจเม็ดยาจำนวน 10 เม็ดในขั้นแรก (Stage 1)</t>
        </is>
      </c>
      <c r="H379" s="186" t="inlineStr">
        <is>
          <t>ค่า Acceptance Value (AV) ในขั้นที่ 1 ต้องไม่เกิน L1 (ซึ่งเท่ากับ 15.0)</t>
        </is>
      </c>
      <c r="I379" s="186" t="inlineStr">
        <is>
          <t>หากค่า AV ในขั้นที่ 1 เกินเกณฑ์ ต้องทดสอบเพิ่มอีก 20 เม็ด (รวมเป็น 30 เม็ด)</t>
        </is>
      </c>
      <c r="J379" s="185" t="inlineStr">
        <is>
          <t>2</t>
        </is>
      </c>
      <c r="K379" s="186" t="inlineStr">
        <is>
          <t>✅ คำตอบที่ถูกต้อง: ข้อ ข. ยาเม็ดชนิดนี้จำเป็นต้องทำการทดสอบด้วยวิธี Content Uniformity (CU) ทุกกรณี และห้ามใช้วิธี Weight Variation
🎯 ทำไมข้อนี้ถึงถูก:
ตามเกณฑ์ USP &lt;905&gt; Uniformity of Dosage Units ยาเม็ดที่มีปริมาณตัวยาสำคัญ ตั้งแต่ 25 mg ขึ้นไป และมีสัดส่วนของตัวยาสำคัญคิดเป็น ตั้งแต่ 25% ขึ้นไปของน้ำหนักเม็ดยา (ซึ่ง Ferrous fumarate 200 mg เข้าเกณฑ์ทั้งสองข้อ) อนุญาตให้ทดสอบความสม่ำเสมอด้วยวิธี ความแปรปรวนของน้ำหนัก (Weight Variation: WV) ได้ โดยไม่จำเป็นต้องทำ Content Uniformity (CU) (วิธี CU สงวนไว้สำหรับยาที่มีตัวยาน้อยกว่า 25 mg หรือสัดส่วนน้อยกว่า 25%)
🔍 ข้ออื่นผิดเพราะอะไร:
• ข้อ ก. ค. ง. และ จ. เป็นข้อกำหนดที่ถูกต้องตามขั้นตอนการทดสอบ USP &lt;905&gt;</t>
        </is>
      </c>
      <c r="L379" s="186" t="n"/>
      <c r="M379" s="186" t="inlineStr">
        <is>
          <t>Solid Dosage Forms</t>
        </is>
      </c>
      <c r="N379" s="186" t="inlineStr">
        <is>
          <t>Uniformity of Dosage Units (USP 905 Criteria)</t>
        </is>
      </c>
      <c r="O379" s="185" t="inlineStr">
        <is>
          <t>Product</t>
        </is>
      </c>
      <c r="P379" s="186" t="inlineStr">
        <is>
          <t>ข้อสอบจริง PLE-CC1 ปี 2566 Day 1 ข้อ 93 [CASE_2566_ANEMIA_01]</t>
        </is>
      </c>
      <c r="Q379" s="185" t="inlineStr">
        <is>
          <t>ข้อสอบจริง</t>
        </is>
      </c>
      <c r="R379" s="185" t="inlineStr">
        <is>
          <t>2566 Day 1</t>
        </is>
      </c>
      <c r="S379" s="185" t="inlineStr">
        <is>
          <t>CASE_2566_ANEMIA_01</t>
        </is>
      </c>
    </row>
    <row r="380">
      <c r="A380" s="185" t="n">
        <v>378</v>
      </c>
      <c r="B380" s="186" t="inlineStr">
        <is>
          <t>จากสูตรตำรับยาเม็ดเคลือบฟิล์ม Ferrous Sulfate Film-Coated Tablets มีส่วนประกอบได้แก่ Microcrystalline cellulose, Dibasic calcium phosphate dihydrate, Croscarmellose sodium, Hypromellose (HPMC), Stearic acid, Polyethylene glycol (PEG 8000), Magnesium stearate, Titanium dioxide, และ Carnauba wax</t>
        </is>
      </c>
      <c r="C380" s="186" t="inlineStr">
        <is>
          <t>สารในข้อใดทำหน้าที่หลักเป็น สารเพิ่มความยืดหยุ่นของฟิล์มเคลือบ (Plasticizer) ในชั้นฟิล์มเคลือบยาเม็ด</t>
        </is>
      </c>
      <c r="D380" s="186" t="n"/>
      <c r="E380" s="186" t="inlineStr">
        <is>
          <t>Gelatin</t>
        </is>
      </c>
      <c r="F380" s="186" t="inlineStr">
        <is>
          <t>Titanium dioxide</t>
        </is>
      </c>
      <c r="G380" s="186" t="inlineStr">
        <is>
          <t>Hypromellose (HPMC)</t>
        </is>
      </c>
      <c r="H380" s="186" t="inlineStr">
        <is>
          <t>Polyethylene glycol (PEG 8000)</t>
        </is>
      </c>
      <c r="I380" s="186" t="inlineStr">
        <is>
          <t>Croscarmellose sodium</t>
        </is>
      </c>
      <c r="J380" s="185" t="inlineStr">
        <is>
          <t>4</t>
        </is>
      </c>
      <c r="K380" s="186" t="inlineStr">
        <is>
          <t>✅ คำตอบที่ถูกต้อง: ข้อ ง. Polyethylene glycol (PEG 8000)
🎯 ทำไมข้อนี้ถึงถูก:
ในตำรับการเคลือบฟิล์มยาเม็ด พอลิเมอร์หลักคือ Hypromellose (HPMC) มักมีความเปราะเมื่อแห้งเป็นฟิล์ม จึงจำเป็นต้องเติม สารเพิ่มความยืดหยุ่น (Plasticizer) ได้แก่ Polyethylene glycol (PEG เช่น PEG 400 หรือ PEG 8000), Triethyl citrate หรือ Glycerol เพื่อแทรกตัวระหว่างสายโซ่พอลิเมอร์ ลดอุณหภูมิเปลี่ยนสภาพแก้ว (Tg) และเพิ่มความยืดหยุ่น ป้องกันไม่ให้แผ่นฟิล์มเคลือบแตกร้าว (Cracking)
🔍 ข้ออื่นผิดเพราะอะไร:
• ข้อ ข. Titanium dioxide ทำหน้าที่เป็น Opacifying agent สารทึบแสง
• ข้อ ค. Hypromellose เป็น Film-forming polymer หลัก
• ข้อ จ. Croscarmellose sodium เป็น Superdisintegrant สารช่วยแตกตัวในแกนเม็ดยา</t>
        </is>
      </c>
      <c r="L380" s="186" t="n"/>
      <c r="M380" s="186" t="inlineStr">
        <is>
          <t>Solid Dosage Forms</t>
        </is>
      </c>
      <c r="N380" s="186" t="inlineStr">
        <is>
          <t>Tablet Film Coating Excipients &amp; Plasticizers</t>
        </is>
      </c>
      <c r="O380" s="185" t="inlineStr">
        <is>
          <t>Product</t>
        </is>
      </c>
      <c r="P380" s="186" t="inlineStr">
        <is>
          <t>ข้อสอบจริง PLE-CC1 ปี 2566 Day 1 ข้อ 94 [CASE_2566_ANEMIA_01]</t>
        </is>
      </c>
      <c r="Q380" s="185" t="inlineStr">
        <is>
          <t>ข้อสอบจริง</t>
        </is>
      </c>
      <c r="R380" s="185" t="inlineStr">
        <is>
          <t>2566 Day 1</t>
        </is>
      </c>
      <c r="S380" s="185" t="inlineStr">
        <is>
          <t>CASE_2566_ANEMIA_01</t>
        </is>
      </c>
    </row>
    <row r="381">
      <c r="A381" s="185" t="n">
        <v>379</v>
      </c>
      <c r="B381" s="186" t="inlineStr">
        <is>
          <t>จากสูตรตำรับยาเม็ด Ferrous Sulfate ประกอบด้วยสารช่วยต่างๆ</t>
        </is>
      </c>
      <c r="C381" s="186" t="inlineStr">
        <is>
          <t>ข้อใดระบุบทบาทหน้าที่ของสารช่วยในสูตรตำรับได้ 'ถูกต้อง'</t>
        </is>
      </c>
      <c r="D381" s="186" t="n"/>
      <c r="E381" s="186" t="inlineStr">
        <is>
          <t>Hypromellose ทำหน้าที่เป็นสารเพิ่มปริมาณ (Diluent) หลักในแกนเม็ดยา</t>
        </is>
      </c>
      <c r="F381" s="186" t="inlineStr">
        <is>
          <t>Croscarmellose sodium ทำหน้าที่เป็นสารหล่อลื่น (Lubricant)</t>
        </is>
      </c>
      <c r="G381" s="186" t="inlineStr">
        <is>
          <t>Stearic acid ทำหน้าที่เป็นสารช่วยแตกกระจายตัว (Disintegrant)</t>
        </is>
      </c>
      <c r="H381" s="186" t="inlineStr">
        <is>
          <t>Polyethylene glycol (PEG) ทำหน้าที่เป็นสารเพิ่มความยืดหยุ่นของฟิล์ม (Plasticizer)</t>
        </is>
      </c>
      <c r="I381" s="186" t="inlineStr">
        <is>
          <t>Magnesium stearate ทำหน้าที่เป็นสารช่วยเปียก (Wetting agent)</t>
        </is>
      </c>
      <c r="J381" s="185" t="inlineStr">
        <is>
          <t>4</t>
        </is>
      </c>
      <c r="K381" s="186" t="inlineStr">
        <is>
          <t>✅ คำตอบที่ถูกต้อง: ข้อ ง. Polyethylene glycol (PEG) ทำหน้าที่เป็นสารเพิ่มความยืดหยุ่นของฟิล์ม (Plasticizer)
🎯 ทำไมข้อนี้ถึงถูก:
PEG เป็น Plasticizer มาตรฐานที่ใช้ร่วมกับฟิล์มพอลิเมอร์เซลลูโลส ช่วยลดความเปราะและเพิ่มความยืดหยุ่นของฟิล์ม
🔍 ข้ออื่นผิดเพราะอะไร:
• ข้อ ก. ผิดเพราะ: Hypromellose ทำหน้าที่เป็น Film-forming polymer หรือ Binder ไม่ใช่ Diluent หลัก
• ข้อ ข. ผิดเพราะ: Croscarmellose sodium ทำหน้าที่เป็น Superdisintegrant สารช่วยแตกตัว
• ข้อ ค. ผิดเพราะ: Stearic acid ทำหน้าที่เป็น Lubricant สารหล่อลื่น
• ข้อ จ. ผิดเพราะ: Magnesium stearate ทำหน้าที่เป็น Lubricant และ Anti-adherent ไม่ใช่ Wetting agent</t>
        </is>
      </c>
      <c r="L381" s="186" t="n"/>
      <c r="M381" s="186" t="inlineStr">
        <is>
          <t>Solid Dosage Forms</t>
        </is>
      </c>
      <c r="N381" s="186" t="inlineStr">
        <is>
          <t>Solid Dosage Excipient Roles</t>
        </is>
      </c>
      <c r="O381" s="185" t="inlineStr">
        <is>
          <t>Product</t>
        </is>
      </c>
      <c r="P381" s="186" t="inlineStr">
        <is>
          <t>ข้อสอบจริง PLE-CC1 ปี 2566 Day 1 ข้อ 95 [CASE_2566_ANEMIA_01]</t>
        </is>
      </c>
      <c r="Q381" s="185" t="inlineStr">
        <is>
          <t>ข้อสอบจริง</t>
        </is>
      </c>
      <c r="R381" s="185" t="inlineStr">
        <is>
          <t>2566 Day 1</t>
        </is>
      </c>
      <c r="S381" s="185" t="inlineStr">
        <is>
          <t>CASE_2566_ANEMIA_01</t>
        </is>
      </c>
    </row>
    <row r="382">
      <c r="A382" s="185" t="n">
        <v>380</v>
      </c>
      <c r="B382" s="186" t="inlineStr">
        <is>
          <t>ในกระบวนการเคลือบฟิล์มยาเม็ด หากตรวจพบปัญหาแผ่นฟิล์มเคลือบเกิดการแตกร้าว (Film Cracking) ซึ่งเกิดจากความเค้นภายในแผ่นฟิล์ม (Internal stress) สูงกว่าความต้านทานแรงดึงของพอลิเมอร์</t>
        </is>
      </c>
      <c r="C382" s="186" t="inlineStr">
        <is>
          <t>แนวทางในการแก้ไขปัญหาข้อบกพร่องของฟิล์มเคลือบนี้ในข้อใดมีความถูกต้องและเหมาะสมที่สุด</t>
        </is>
      </c>
      <c r="D382" s="186" t="n"/>
      <c r="E382" s="186" t="inlineStr">
        <is>
          <t>เพิ่มอัตราเร็วในการพ่นน้ำยาเคลือบ (Increase spray rate)</t>
        </is>
      </c>
      <c r="F382" s="186" t="inlineStr">
        <is>
          <t>เพิ่มปริมาณผงทัลก์ (Talc) ในน้ำยาเคลือบ</t>
        </is>
      </c>
      <c r="G382" s="186" t="inlineStr">
        <is>
          <t>เพิ่มอุณหภูมิอากาศร้อนในหม้อเคลือบให้สูงขึ้น</t>
        </is>
      </c>
      <c r="H382" s="186" t="inlineStr">
        <is>
          <t>ลดความดันอากาศในการพ่นฝอยละออง</t>
        </is>
      </c>
      <c r="I382" s="186" t="inlineStr">
        <is>
          <t>ปรับเพิ่มสัดส่วนของสารเพิ่มความยืดหยุ่น (Increase Plasticizer เช่น เพิ่ม PEG) ในสูตรน้ำยาเคลือบ</t>
        </is>
      </c>
      <c r="J382" s="185" t="inlineStr">
        <is>
          <t>5</t>
        </is>
      </c>
      <c r="K382" s="186" t="inlineStr">
        <is>
          <t>✅ คำตอบที่ถูกต้อง: ข้อ จ. ปรับเพิ่มสัดส่วนของสารเพิ่มความยืดหยุ่น (Increase Plasticizer เช่น เพิ่ม PEG) ในสูตรน้ำยาเคลือบ
🎯 ทำไมข้อนี้ถึงถูก:
ปัญหา Film Cracking เกิดจากฟิล์มมีความเปราะ (Brittleness) และมีแรงเค้นภายในแผ่นฟิล์มสูงเกินไป การแก้ไขที่มีประสิทธิภาพสูงสุดคือ การปรับเพิ่มปริมาณสารเพิ่มความยืดหยุ่น (Plasticizer เช่น Polyethylene glycol) ในสูตรน้ำยาเคลือบ เพื่อช่วยเพิ่มความยืดหยุ่น (Flexibility / Elasticity) และลดค่าความเค้นภายในของฟิล์ม หรือการเลือกใช้พอลิเมอร์ที่มีน้ำหนักโมเลกุลสูงขึ้น
🔍 ข้ออื่นผิดเพราะอะไร:
• ข้อ ก. และ ค. การเพิ่ม Spray rate หรือเพิ่มอุณหภูมิสูงเกินไปจะทำให้ฟิล์มแห้งเร็วผิดปกติ เกิดแรงดึงรั้งและทำให้ฟิล์มแตกร้าวมากขึ้น
• ข้อ ข. การเพิ่ม Talc มากเกินไปจะทำให้ฟิล์มเปราะและลดความแข็งแรงของฟิล์ม</t>
        </is>
      </c>
      <c r="L382" s="186" t="n"/>
      <c r="M382" s="186" t="inlineStr">
        <is>
          <t>Solid Dosage Forms</t>
        </is>
      </c>
      <c r="N382" s="186" t="inlineStr">
        <is>
          <t>Film Coating Defects &amp; Cracking Solutions</t>
        </is>
      </c>
      <c r="O382" s="185" t="inlineStr">
        <is>
          <t>Product</t>
        </is>
      </c>
      <c r="P382" s="186" t="inlineStr">
        <is>
          <t>ข้อสอบจริง PLE-CC1 ปี 2566 Day 1 ข้อ 96 [CASE_2566_ANEMIA_01]</t>
        </is>
      </c>
      <c r="Q382" s="185" t="inlineStr">
        <is>
          <t>ข้อสอบจริง</t>
        </is>
      </c>
      <c r="R382" s="185" t="inlineStr">
        <is>
          <t>2566 Day 1</t>
        </is>
      </c>
      <c r="S382" s="185" t="inlineStr">
        <is>
          <t>CASE_2566_ANEMIA_01</t>
        </is>
      </c>
    </row>
    <row r="383">
      <c r="A383" s="185" t="n">
        <v>381</v>
      </c>
      <c r="B383" s="186" t="n"/>
      <c r="C383" s="186" t="inlineStr">
        <is>
          <t>สารไทเทเนียมไดออกไซด์ (Titanium dioxide: TiO2) ที่นิยมใส่ในสูตรน้ำยาเคลือบฟิล์มยาเม็ด ทำหน้าที่หลักทางเภสัชกรรมในข้อใด</t>
        </is>
      </c>
      <c r="D383" s="186" t="n"/>
      <c r="E383" s="186" t="inlineStr">
        <is>
          <t>สารช่วยแตกกระจายตัว (Disintegrant)</t>
        </is>
      </c>
      <c r="F383" s="186" t="inlineStr">
        <is>
          <t>สารเพิ่มความยืดหยุ่นของฟิล์ม (Plasticizer)</t>
        </is>
      </c>
      <c r="G383" s="186" t="inlineStr">
        <is>
          <t>สารก่อฟิล์มหลัก (Film-forming polymer)</t>
        </is>
      </c>
      <c r="H383" s="186" t="inlineStr">
        <is>
          <t>สารเพิ่มปริมาณ (Diluent)</t>
        </is>
      </c>
      <c r="I383" s="186" t="inlineStr">
        <is>
          <t>สารทึบแสงและป้องกันแสง (Opacifying agent)</t>
        </is>
      </c>
      <c r="J383" s="185" t="inlineStr">
        <is>
          <t>5</t>
        </is>
      </c>
      <c r="K383" s="186" t="inlineStr">
        <is>
          <t>✅ คำตอบที่ถูกต้อง: ข้อ จ. สารทึบแสงและป้องกันแสง (Opacifying agent)
🎯 ทำไมข้อนี้ถึงถูก:
Titanium dioxide เป็นผงสีขาวที่มีดัชนีการหักเหของแสง (Refractive index) สูงมาก ทำหน้าที่เป็น สารทึบแสง (Opacifier / Opacifying agent) และสีขาว (White pigment) ช่วยบดบังสีที่ไม่น่าดูของแกนเม็ดยา และช่วยปกป้องตัวยาสำคัญที่ไวต่อแสง (Light-sensitive drugs เช่น วิตามิน หรือเกลือแร่) ไม่ให้ถูกทำลายด้วยแสงสว่าง
🔍 ข้ออื่นผิดเพราะอะไร:
• ข้อ ก. ข. ค. และ ง. ไม่ใช่บทบาทหน้าที่ของ Titanium dioxide</t>
        </is>
      </c>
      <c r="L383" s="186" t="n"/>
      <c r="M383" s="186" t="inlineStr">
        <is>
          <t>Solid Dosage Forms</t>
        </is>
      </c>
      <c r="N383" s="186" t="inlineStr">
        <is>
          <t>Opacifying Agents &amp; Light Protection in Coating</t>
        </is>
      </c>
      <c r="O383" s="185" t="inlineStr">
        <is>
          <t>Product</t>
        </is>
      </c>
      <c r="P383" s="186" t="inlineStr">
        <is>
          <t>ข้อสอบจริง PLE-CC1 ปี 2566 Day 1 ข้อ 97 [CASE_2566_ANEMIA_01]</t>
        </is>
      </c>
      <c r="Q383" s="185" t="inlineStr">
        <is>
          <t>ข้อสอบจริง</t>
        </is>
      </c>
      <c r="R383" s="185" t="inlineStr">
        <is>
          <t>2566 Day 1</t>
        </is>
      </c>
      <c r="S383" s="185" t="n"/>
    </row>
    <row r="384">
      <c r="A384" s="185" t="n">
        <v>382</v>
      </c>
      <c r="B384" s="186" t="inlineStr">
        <is>
          <t>ตามเภสัชตำรับ USP &lt;711&gt; Dissolution กำหนดการทดสอบการละลายของยาเม็ด Hydrochlorothiazide (HCTZ) ในกรด 0.1 N HCl เวลา 30 นาที โดยกำหนดเกณฑ์ยอมรับ Q = 60% เมื่อทำการทดสอบยาในขั้นที่ 1 (Stage 1: S1) จำนวน 6 เม็ด พบค่าการละลายของแต่ละเม็ดดังนี้:
68%, 72%, 66%, 70%, 65%, 75%</t>
        </is>
      </c>
      <c r="C384" s="186" t="inlineStr">
        <is>
          <t>จากผลการทดสอบข้างต้น ข้อใดต่อไปนี้สรุปผลการประเมินตามเกณฑ์มาตรฐานของเภสัชตำรับได้ถูกต้อง</t>
        </is>
      </c>
      <c r="D384" s="186" t="n"/>
      <c r="E384" s="186" t="inlineStr">
        <is>
          <t>ผ่านเกณฑ์การทดสอบขั้นที่ 1 (Stage 1) เนื่องจากยาเม็ดทุกหน่วยละลายได้ไม่น้อยกว่า Q + 5% (&gt;= 65%)</t>
        </is>
      </c>
      <c r="F384" s="186" t="inlineStr">
        <is>
          <t>ไม่ผ่านเกณฑ์ขั้นที่ 1 เนื่องจากค่าเฉลี่ยการละลายต่ำกว่า 75%</t>
        </is>
      </c>
      <c r="G384" s="186" t="inlineStr">
        <is>
          <t>ต้องทำการทดสอบต่อในขั้นที่ 2 (Stage 2) อีก 6 เม็ดเนื่องจากมีบางเม็ดละลายได้น้อยกว่า 70%</t>
        </is>
      </c>
      <c r="H384" s="186" t="inlineStr">
        <is>
          <t>ไม่ผ่านเกณฑ์ขั้นที่ 1 เนื่องจากมีเม็ดยาที่มีค่าการละลายเท่ากับ 65% พอดี</t>
        </is>
      </c>
      <c r="I384" s="186" t="inlineStr">
        <is>
          <t>ต้องทำการทดสอบต่อในขั้นที่ 3 (Stage 3) อีก 12 เม็ดทันที</t>
        </is>
      </c>
      <c r="J384" s="185" t="inlineStr">
        <is>
          <t>1</t>
        </is>
      </c>
      <c r="K384" s="186" t="inlineStr">
        <is>
          <t>✅ คำตอบที่ถูกต้อง: ข้อ ก. ผ่านเกณฑ์การทดสอบขั้นที่ 1 (Stage 1) เนื่องจากยาเม็ดทุกหน่วยละลายได้ไม่น้อยกว่า Q + 5% (&gt;= 65%)
🎯 ทำไมข้อนี้ถึงถูก:
ตามเกณฑ์ USP &lt;711&gt; Dissolution สำหรับยาออกฤทธิ์ทันที (Immediate-release dosage forms):
- เกณฑ์ขั้นที่ 1 (Stage 1: n = 6 เม็ด): ยาแต่ละหน่วยต้องละลายได้ไม่น้อยกว่า Q + 5% (Each unit is not less than Q + 5%)
- ในข้อนี้ กำหนด Q = 60% ดังนั้น Q + 5% = 65%
ผลการทดสอบทั้ง 6 เม็ด ได้แก่ 68%, 72%, 66%, 70%, 65%, 75% ซึ่งทุกเม็ดมีค่าการละลาย มากกว่าหรือเท่ากับ 65% (เม็ดต่ำสุดคือ 65% ซึ่งผ่านเกณฑ์พอดี) ดังนั้น รุ่นการผลิตนี้จึง ผ่านเกณฑ์ยอมรับในขั้นที่ 1 (Pass Stage 1) โดยสมบูรณ์และไม่ต้องทดสอบต่อในขั้นที่ 2
🔍 ข้ออื่นผิดเพราะอะไร:
• ข้อ ข. ค. ง. และ จ. ผิดเนื่องจากแปลความหมายเกณฑ์ USP &lt;711&gt; Stage 1 ไม่ถูกต้อง</t>
        </is>
      </c>
      <c r="L384" s="186" t="n"/>
      <c r="M384" s="186" t="inlineStr">
        <is>
          <t>Solid Dosage Forms</t>
        </is>
      </c>
      <c r="N384" s="186" t="inlineStr">
        <is>
          <t>USP 711 Dissolution Acceptance Criteria (Stage 1)</t>
        </is>
      </c>
      <c r="O384" s="185" t="inlineStr">
        <is>
          <t>Product</t>
        </is>
      </c>
      <c r="P384" s="186" t="inlineStr">
        <is>
          <t>ข้อสอบจริง PLE-CC1 ปี 2566 Day 1 ข้อ 112 [CASE_2566_HCTZ_01]</t>
        </is>
      </c>
      <c r="Q384" s="185" t="inlineStr">
        <is>
          <t>ข้อสอบจริง</t>
        </is>
      </c>
      <c r="R384" s="185" t="inlineStr">
        <is>
          <t>2566 Day 1</t>
        </is>
      </c>
      <c r="S384" s="185" t="inlineStr">
        <is>
          <t>CASE_2566_HCTZ_01</t>
        </is>
      </c>
    </row>
    <row r="385">
      <c r="A385" s="185" t="n">
        <v>383</v>
      </c>
      <c r="B385" s="186" t="inlineStr">
        <is>
          <t>ผู้ป่วยชายไทยอายุ 30 ปี ได้รับการวินิจฉัยเป็นโรคพยาธิ และในโรงงานผลิตยามีการผลิตยาเม็ด Mebendazole chewable tablets ซึ่งเป็นสูตรตำรับที่มีสารดูดความชื้นและตัวยาไวต่อความชื้นในบรรยากาศ</t>
        </is>
      </c>
      <c r="C385" s="186" t="inlineStr">
        <is>
          <t>เพื่อรักษาความคงตัวของยาเม็ดเคี้ยวสูตรตำรับนี้ให้ดีที่สุดตลอดอายุการเก็บรักษา ควรเลือกใช้บรรจุภัณฑ์ปฐมภูมิ (Primary packaging) ชนิดใด</t>
        </is>
      </c>
      <c r="D385" s="186" t="n"/>
      <c r="E385" s="186" t="inlineStr">
        <is>
          <t>แผงบลิสเตอร์แบบอะลูมิเนียมประกบอะลูมิเนียมทึบแสงทั้งสองด้าน (Aluminium-Aluminium / Alu-Alu blister pack)</t>
        </is>
      </c>
      <c r="F385" s="186" t="inlineStr">
        <is>
          <t>ขวดแก้วใสมีฝาเกลียวพร้อมซองดูดความชื้น (Silica gel)</t>
        </is>
      </c>
      <c r="G385" s="186" t="inlineStr">
        <is>
          <t>ขวดพลาสติกชนิดใสโปร่งแสง</t>
        </is>
      </c>
      <c r="H385" s="186" t="inlineStr">
        <is>
          <t>แผงบลิสเตอร์แบบพลาสติก PVC ใสด้านหนึ่ง และอะลูมิเนียมฟอยล์อีกด้านหนึ่ง</t>
        </is>
      </c>
      <c r="I385" s="186" t="inlineStr">
        <is>
          <t>ซองกระดาษเคลือบพลาสติกชนิดบาง</t>
        </is>
      </c>
      <c r="J385" s="185" t="inlineStr">
        <is>
          <t>1</t>
        </is>
      </c>
      <c r="K385" s="186" t="inlineStr">
        <is>
          <t>✅ คำตอบที่ถูกต้อง: ข้อ ก. แผงบลิสเตอร์แบบอะลูมิเนียมประกบอะลูมิเนียมทึบแสงทั้งสองด้าน (Aluminium-Aluminium / Alu-Alu blister pack)
🎯 ทำไมข้อนี้ถึงถูก:
บรรจุภัณฑ์ชนิด Aluminium-Aluminium (Alu-Alu) blister pack เป็นบรรจุภัณฑ์ที่มีคุณสมบัติเป็นเกราะป้องกันสมบูรณ์แบบ (Total barrier) ป้องกันการซึมผ่านของความชื้น ไอน้ำ ก๊าซออกซิเจน และแสงสว่างได้ 100% จึงเป็นมาตรฐานที่ดีที่สุดในการปกป้องเม็ดยาที่ไวต่อความชื้นสูง (Hygroscopic / Moisture-sensitive formulations) และป้องกันการสลายตัวจากแสงแดดได้ดีกว่าแผง PVC/Alu หรือขวดแก้วใส
🔍 ข้ออื่นผิดเพราะอะไร:
• ข้อ ข. และ ค. ผิดเพราะขวดแก้วใสหรือขวดพลาสติกใสไม่สามารถป้องกันแสงสว่างได้ และการเปิด-ปิดขวดบ่อยครั้งจะนำพาความชื้นจากอากาศภายนอกเข้าไปทำลายเม็ดยาในขวด
• ข้อ ง. ผิดเพราะแผ่นพลาสติก PVC มีอัตราการซึมผ่านของไอน้ำ (Water vapor transmission) สูงกว่าอะลูมิเนียมฟอยล์ และโปร่งแสง
• ข้อ จ. ผิดเพราะซองกระดาษไม่สามารถกันความชื้นได้เพียงพอ</t>
        </is>
      </c>
      <c r="L385" s="186" t="n"/>
      <c r="M385" s="186" t="inlineStr">
        <is>
          <t>Solid Dosage Forms</t>
        </is>
      </c>
      <c r="N385" s="186" t="inlineStr">
        <is>
          <t>Pharmaceutical Packaging &amp; Blister Pack Integrity</t>
        </is>
      </c>
      <c r="O385" s="185" t="inlineStr">
        <is>
          <t>Product</t>
        </is>
      </c>
      <c r="P385" s="186" t="inlineStr">
        <is>
          <t>ข้อสอบจริง PLE-CC1 ปี 2566 Day 2 ข้อ 33 [CASE_2566_TAPEWORM_01]</t>
        </is>
      </c>
      <c r="Q385" s="185" t="inlineStr">
        <is>
          <t>ข้อสอบจริง</t>
        </is>
      </c>
      <c r="R385" s="185" t="inlineStr">
        <is>
          <t>2566 Day 2</t>
        </is>
      </c>
      <c r="S385" s="185" t="inlineStr">
        <is>
          <t>CASE_2566_TAPEWORM_01</t>
        </is>
      </c>
    </row>
    <row r="386">
      <c r="A386" s="185" t="n">
        <v>384</v>
      </c>
      <c r="B386" s="186" t="inlineStr">
        <is>
          <t>สูตรตำรับยาเม็ดอมใต้ลิ้น Isosorbide Dinitrate (ISDN) ประกอบด้วย: Isosorbide dinitrate, Mannitol, Xylitol, Croscarmellose sodium, Strawberry flavor, Colloidal silicon dioxide และ Magnesium stearate</t>
        </is>
      </c>
      <c r="C386" s="186" t="inlineStr">
        <is>
          <t>เนื่องจากสารช่วยในกลุ่มน้ำตาลแอลกอฮอล์ (Mannitol และ Xylitol) มีคุณสมบัติดูดความชื้นจากสิ่งแวดล้อมได้ง่าย หากควบคุมสภาวะความชื้นสัมพัทธ์ในห้องตอกยาไม่เหมาะสม ในกระบวนการตอกยาเม็ดมีโอกาสสูงที่จะเกิดปัญหาข้อบกพร่องของยาเม็ด (Tablet defect) ชนิดใดมากที่สุด</t>
        </is>
      </c>
      <c r="D386" s="186" t="n"/>
      <c r="E386" s="186" t="inlineStr">
        <is>
          <t>การติดสากตอกและการดึงผิวหน้าเม็ดยาหลุดติดสาก (Sticking and Picking)</t>
        </is>
      </c>
      <c r="F386" s="186" t="inlineStr">
        <is>
          <t>การแตกแยกชั้นของยาเม็ด (Lamination)</t>
        </is>
      </c>
      <c r="G386" s="186" t="inlineStr">
        <is>
          <t>การแตกหลุดของฝาครอบส่วนบนของเม็ดยา (Capping)</t>
        </is>
      </c>
      <c r="H386" s="186" t="inlineStr">
        <is>
          <t>ความแข็งของเม็ดยาสูงเกินไปจนไม่ละลาย</t>
        </is>
      </c>
      <c r="I386" s="186" t="inlineStr">
        <is>
          <t>สีของเม็ดยาด่างไม่สม่ำเสมอ (Mottling) จากการเสื่อมของสารแต่งกลิ่นรส</t>
        </is>
      </c>
      <c r="J386" s="185" t="inlineStr">
        <is>
          <t>1</t>
        </is>
      </c>
      <c r="K386" s="186" t="inlineStr">
        <is>
          <t>✅ คำตอบที่ถูกต้อง: ข้อ ก. การติดสากตอกและการดึงผิวหน้าเม็ดยาหลุดติดสาก (Sticking and Picking)
🎯 ทำไมข้อนี้ถึงถูก:
Mannitol และ Xylitol เป็นสารแต่งรสหวานกลุ่มน้ำตาลแอลกอฮอล์ที่มีคุณสมบัติดูดความชื้นได้ง่าย (Hygroscopic excipients) เมื่อแกรนูลมีความชื้นสูงเกินไปหรือได้รับความร้อนจากการเสียดสีระหว่างการตอกเม็ดยา ผงยาจะเกิดความเหนียวและเกาะติดกับผิวหน้าของสากตอก (Punch faces) ทำให้เกิดปัญหา การติดสาก (Sticking) และเมื่อถอนสากตอกขึ้น ผิวหน้าของเม็ดยาจะถูกดึงหลุดเป็นหลุมเว้าแหว่ง เรียกว่า การเกิดหลุมบนผิวเม็ดยา (Picking)
🔍 ข้ออื่นผิดเพราะอะไร:
• ข้อ ข. และ ค. Lamination และ Capping มักเกิดจากการกักเก็บอากาศ (Air entrapment) ภายในเม็ดยาขณะตอกด้วยความเร็วสูง หรือมีผงละเอียด (Fines) มากเกินไป หรือแกรนูลแห้งเกินไป
• ข้อ ง. ยาอมใต้ลิ้นต้องการให้ละลายเร็ว หากชื้นจะทำให้เม็ดยาเละนิ่มไม่ใช่แข็งเกินไป
• ข้อ จ. Mottling เกิดจากการกระจายตัวของสารแต่งสีไม่สม่ำเสมอ หรือการเคลื่อนย้ายของสีระหว่างการอบแห้ง</t>
        </is>
      </c>
      <c r="L386" s="186" t="n"/>
      <c r="M386" s="186" t="inlineStr">
        <is>
          <t>Solid Dosage Forms</t>
        </is>
      </c>
      <c r="N386" s="186" t="inlineStr">
        <is>
          <t>Tablet Manufacturing Defects (Sticking &amp; Picking)</t>
        </is>
      </c>
      <c r="O386" s="185" t="inlineStr">
        <is>
          <t>Product</t>
        </is>
      </c>
      <c r="P386" s="186" t="inlineStr">
        <is>
          <t>ข้อสอบจริง PLE-CC1 ปี 2566 Day 2 ข้อ 50 [CASE_2566_ANGINA_01]</t>
        </is>
      </c>
      <c r="Q386" s="185" t="inlineStr">
        <is>
          <t>ข้อสอบจริง</t>
        </is>
      </c>
      <c r="R386" s="185" t="inlineStr">
        <is>
          <t>2566 Day 2</t>
        </is>
      </c>
      <c r="S386" s="185" t="inlineStr">
        <is>
          <t>CASE_2566_ANGINA_01</t>
        </is>
      </c>
    </row>
    <row r="387">
      <c r="A387" s="185" t="n">
        <v>385</v>
      </c>
      <c r="B387" s="186" t="inlineStr">
        <is>
          <t>สูตรตำรับยาเม็ดเคลือบฟิล์ม Acyclovir Dispersible Film-coated Tablets ประกอบด้วย:
ตัวยาสำคัญ Acyclovir 200 mg และสารช่วยในแกนเม็ดยา ได้แก่ Colloidal silicon dioxide, Croscarmellose sodium, Magnesium stearate, Microcrystalline cellulose, Pregelatinized starch และ Sodium lauryl sulfate
ส่วนประกอบในชั้นเคลือบฟิล์ม (Film-coating formula) ประกอบด้วย: Hypromellose, Stearic acid, Polyethylene glycol (PEG) 400, Magnesium stearate, Riboflavin, FD&amp;C Blue #1 aluminum lake และ Carnauba wax</t>
        </is>
      </c>
      <c r="C387" s="186" t="inlineStr">
        <is>
          <t>สารช่วยชนิดใดในสูตรตำรับนี้ทำหน้าที่เป็น พอลิเมอร์หลักในการก่อฟิล์มเคลือบผิวเม็ดยา (Primary film-forming polymer)</t>
        </is>
      </c>
      <c r="D387" s="186" t="n"/>
      <c r="E387" s="186" t="inlineStr">
        <is>
          <t>Microcrystalline cellulose</t>
        </is>
      </c>
      <c r="F387" s="186" t="inlineStr">
        <is>
          <t>Colloidal silicon dioxide</t>
        </is>
      </c>
      <c r="G387" s="186" t="inlineStr">
        <is>
          <t>Sodium carboxymethyl starch</t>
        </is>
      </c>
      <c r="H387" s="186" t="inlineStr">
        <is>
          <t>Hypromellose (Hydroxypropyl methylcellulose: HPMC)</t>
        </is>
      </c>
      <c r="I387" s="186" t="inlineStr">
        <is>
          <t>Polyethylene glycol (PEG) 400</t>
        </is>
      </c>
      <c r="J387" s="185" t="inlineStr">
        <is>
          <t>4</t>
        </is>
      </c>
      <c r="K387" s="186" t="inlineStr">
        <is>
          <t>✅ คำตอบที่ถูกต้อง: ข้อ ง. Hypromellose (Hydroxypropyl methylcellulose: HPMC)
🎯 ทำไมข้อนี้ถึงถูก:
Hypromellose (HPMC) เป็นพอลิเมอร์กึ่งสังเคราะห์อนุพันธ์ของเซลลูโลสที่ละลายน้ำได้ (Water-soluble cellulose ether) ซึ่งนิยมนำมาใช้เป็น พอลิเมอร์หลักในการก่อแผ่นฟิล์ม (Film-forming agent / Film former) ในกระบวนการเคลือบฟิล์มยาเม็ด (Film coating) เนื่องจากให้ฟิล์มที่มีความเหนียว ยืดหยุ่น ใส และละลายตัวได้อย่างรวดเร็วในกระเพาะอาหาร จึงไม่ขัดขวางการปลดปล่อยตัวยาสำคัญ
🔍 ข้ออื่นผิดเพราะอะไร:
• ข้อ ก. Microcrystalline cellulose (Avicel) ทำหน้าที่เป็น Direct compression binder / Diluent ในแกนเม็ดยา
• ข้อ ข. Colloidal silicon dioxide ทำหน้าที่เป็น Glidant เพิ่มการไหลของผงยา
• ข้อ ค. Sodium carboxymethyl starch ทำหน้าที่เป็น Superdisintegrant ช่วยการแตกตัว
• ข้อ จ. PEG 400 ทำหน้าที่เป็น Plasticizer (สารช่วยเพิ่มความยืดหยุ่นให้ฟิล์มไม่เปราะแตก) ไม่ใช่ตัวก่อฟิล์มหลัก</t>
        </is>
      </c>
      <c r="L387" s="186" t="n"/>
      <c r="M387" s="186" t="inlineStr">
        <is>
          <t>Solid Dosage Forms</t>
        </is>
      </c>
      <c r="N387" s="186" t="inlineStr">
        <is>
          <t>Tablet Film Coating &amp; Film-forming Polymers (HPMC)</t>
        </is>
      </c>
      <c r="O387" s="185" t="inlineStr">
        <is>
          <t>Product</t>
        </is>
      </c>
      <c r="P387" s="186" t="inlineStr">
        <is>
          <t>ข้อสอบจริง PLE-CC1 ปี 2566 Day 2 ข้อ 55 [CASE_2566_HERPES_01]</t>
        </is>
      </c>
      <c r="Q387" s="185" t="inlineStr">
        <is>
          <t>ข้อสอบจริง</t>
        </is>
      </c>
      <c r="R387" s="185" t="inlineStr">
        <is>
          <t>2566 Day 2</t>
        </is>
      </c>
      <c r="S387" s="185" t="inlineStr">
        <is>
          <t>CASE_2566_HERPES_01</t>
        </is>
      </c>
    </row>
    <row r="388">
      <c r="A388" s="185" t="n">
        <v>386</v>
      </c>
      <c r="B388" s="186" t="inlineStr">
        <is>
          <t>ในการพัฒนาสูตรตำรับยาแคปซูลแข็ง โดยใน 1 แคปซูลประกอบด้วย:
ตัวยาสำคัญ A ปริมาณ 150 mg มีค่า Tapped density เท่ากับ 1.5 g/mL, สารช่วย Corn starch 20 mg มีปริมาตร 0.1 mL, Colloidal silicon dioxide 5 mg มีปริมาตรน้อยมาก และ Lactose monohydrate 300 mg มีปริมาตร 0.3614 mL</t>
        </is>
      </c>
      <c r="C388" s="186" t="inlineStr">
        <is>
          <t>จากข้อมูลปริมาตรรวมของผงยาในสูตรตำรับ ควรเลือกใช้ปลอกแคปซูลเจลาตินแข็ง (Hard gelatin capsule) ขนาดเบอร์ใดจึงจะเหมาะสมที่สุด</t>
        </is>
      </c>
      <c r="D388" s="186" t="n"/>
      <c r="E388" s="186" t="inlineStr">
        <is>
          <t>แคปซูลเบอร์ 00</t>
        </is>
      </c>
      <c r="F388" s="186" t="inlineStr">
        <is>
          <t>แคปซูลเบอร์ 0</t>
        </is>
      </c>
      <c r="G388" s="186" t="inlineStr">
        <is>
          <t>แคปซูลเบอร์ 1</t>
        </is>
      </c>
      <c r="H388" s="186" t="inlineStr">
        <is>
          <t>แคปซูลเบอร์ 2</t>
        </is>
      </c>
      <c r="I388" s="186" t="inlineStr">
        <is>
          <t>แคปซูลเบอร์ 3</t>
        </is>
      </c>
      <c r="J388" s="185" t="inlineStr">
        <is>
          <t>2</t>
        </is>
      </c>
      <c r="K388" s="186" t="inlineStr">
        <is>
          <t>✅ คำตอบที่ถูกต้อง: ข้อ ข. แคปซูลเบอร์ 0
🎯 ทำไมข้อนี้ถึงถูก:
การคำนวณปริมาตรรวมของผงยาต่อ 1 แคปซูล:
1) ปริมาตรของตัวยาสำคัญ A = มวล / Tapped density = 0.150 g / 1.5 g/mL = 0.100 mL
2) ปริมาตรของ Corn starch = 0.100 mL
3) ปริมาตรของ Lactose monohydrate = 0.3614 mL
4) ปริมาตรรวมของผงยา = 0.100 + 0.100 + 0.3614 = 0.5614 mL
เมื่อพิจารณาความจุของแคปซูลมาตรฐาน:
• เบอร์ 1 บรรจุได้ประมาณ 0.50 mL (ซึ่งน้อยกว่า 0.5614 mL จึงบรรจุไม่พอ)
• เบอร์ 0 บรรจุได้ประมาณ 0.68 mL (0.50 - 0.68 mL) จึงสามารถบรรจุผงยา 0.5614 mL ได้อย่างพอดีและเหมาะสมที่สุด
• เบอร์ 00 บรรจุได้ประมาณ 0.95 mL ซึ่งใหญ่เกินความจำเป็น
🔍 ข้ออื่นผิดเพราะอะไร:
• ข้อ ก. เบอร์ 00 ใหญ่เกินไป
• ข้อ ค., ง. และ จ. แคปซูลเบอร์ 1, 2 และ 3 มีปริมาตรความจุน้อยเกินไป ไม่สามารถบรรจุผงยา 0.5614 mL ได้</t>
        </is>
      </c>
      <c r="L388" s="186" t="n"/>
      <c r="M388" s="186" t="inlineStr">
        <is>
          <t>Solid Dosage Forms</t>
        </is>
      </c>
      <c r="N388" s="186" t="inlineStr">
        <is>
          <t>Hard Gelatin Capsule Sizing &amp; Powder Volume Calculation</t>
        </is>
      </c>
      <c r="O388" s="185" t="inlineStr">
        <is>
          <t>Product</t>
        </is>
      </c>
      <c r="P388" s="186" t="inlineStr">
        <is>
          <t>ข้อสอบจริง PLE-CC1 ปี 2566 Day 2 ข้อ 70 [CASE_2566_PHARYNGITIS_01]</t>
        </is>
      </c>
      <c r="Q388" s="185" t="inlineStr">
        <is>
          <t>ข้อสอบจริง</t>
        </is>
      </c>
      <c r="R388" s="185" t="inlineStr">
        <is>
          <t>2566 Day 2</t>
        </is>
      </c>
      <c r="S388" s="185" t="inlineStr">
        <is>
          <t>CASE_2566_PHARYNGITIS_01</t>
        </is>
      </c>
    </row>
    <row r="389">
      <c r="A389" s="185" t="n">
        <v>387</v>
      </c>
      <c r="B389" s="186" t="inlineStr">
        <is>
          <t>สูตรตำรับยาอมบรรเทาอาการเจ็บคอ (Throat lozenges) ประกอบด้วย:
Amylmetacresol 0.6 mg, 2,4-Dichlorobenzyl alcohol 1.2 mg และ Lidocaine hydrochloride 10 mg สารแต่งรสสตรอว์เบอร์รี, สารแต่งสี Pink Antho, Saccharin sodium, Tartaric acid, Isomalt และ Maltitol syrup</t>
        </is>
      </c>
      <c r="C389" s="186" t="inlineStr">
        <is>
          <t>สารในข้อใดทำหน้าที่ออกฤทธิ์เป็นยาชาเฉพาะที่ (Local anesthetic) เพื่อช่วยบรรเทาอาการเจ็บปวดในลำคอได้อย่างรวดเร็วโดยตรง</t>
        </is>
      </c>
      <c r="D389" s="186" t="n"/>
      <c r="E389" s="186" t="inlineStr">
        <is>
          <t>Lidocaine hydrochloride</t>
        </is>
      </c>
      <c r="F389" s="186" t="inlineStr">
        <is>
          <t>Amylmetacresol</t>
        </is>
      </c>
      <c r="G389" s="186" t="inlineStr">
        <is>
          <t>2,4-Dichlorobenzyl alcohol</t>
        </is>
      </c>
      <c r="H389" s="186" t="inlineStr">
        <is>
          <t>Saccharin sodium</t>
        </is>
      </c>
      <c r="I389" s="186" t="inlineStr">
        <is>
          <t>Tartaric acid</t>
        </is>
      </c>
      <c r="J389" s="185" t="inlineStr">
        <is>
          <t>1</t>
        </is>
      </c>
      <c r="K389" s="186" t="inlineStr">
        <is>
          <t>✅ คำตอบที่ถูกต้อง: ข้อ ก. Lidocaine hydrochloride
🎯 ทำไมข้อนี้ถึงถูก:
เป็นยาชาเฉพาะที่กลุ่มเอไมด์ (Amide local anesthetic) ออกฤทธิ์ปิดกั้น Voltage-gated sodium channels ในเยื่อหุ้มเซลล์ประสาท ทำให้ยับยั้งการกำเนิดและการส่งกระแสประสาทความรู้สึกเจ็บปวดจากเยื่อบุลำคอ จึงช่วยระงับและบรรเทาอาการเจ็บคอ (Pain relief) ได้อย่างรวดเร็วและตรงจุด
🔍 ข้ออื่นผิดเพราะอะไร:
• ข้อ ข. และ ค. Amylmetacresol และ 2,4-Dichlorobenzyl alcohol ออกฤทธิ์เป็น สารฆ่าเชื้อและต้านจุลชีพเฉพาะที่ (Antiseptics) ช่วยลดปริมาณแบคทีเรียในช่องปากและลำคอ แต่ไม่ได้ออกฤทธิ์เป็นยาชา
• ข้อ ง. Saccharin sodium เป็นสารให้ความหวานสังเคราะห์
• ข้อ จ. Tartaric acid เป็นสารปรับรสเปรี้ยวเพื่อกระตุ้นการหลั่งน้ำลาย</t>
        </is>
      </c>
      <c r="L389" s="186" t="n"/>
      <c r="M389" s="186" t="inlineStr">
        <is>
          <t>Solid Dosage Forms</t>
        </is>
      </c>
      <c r="N389" s="186" t="inlineStr">
        <is>
          <t>Lozenges Formulation &amp; Local Anesthetics for Sore Throat</t>
        </is>
      </c>
      <c r="O389" s="185" t="inlineStr">
        <is>
          <t>Product</t>
        </is>
      </c>
      <c r="P389" s="186" t="inlineStr">
        <is>
          <t>ข้อสอบจริง PLE-CC1 ปี 2566 Day 2 ข้อ 72 [CASE_2566_PHARYNGITIS_01]</t>
        </is>
      </c>
      <c r="Q389" s="185" t="inlineStr">
        <is>
          <t>ข้อสอบจริง</t>
        </is>
      </c>
      <c r="R389" s="185" t="inlineStr">
        <is>
          <t>2566 Day 2</t>
        </is>
      </c>
      <c r="S389" s="185" t="inlineStr">
        <is>
          <t>CASE_2566_PHARYNGITIS_01</t>
        </is>
      </c>
    </row>
    <row r="390">
      <c r="A390" s="185" t="n">
        <v>388</v>
      </c>
      <c r="B390" s="186" t="inlineStr">
        <is>
          <t>ในกระบวนการผสมผงยาแห้ง (Dry powder mixing) สำหรับผลิตภัณฑ์ยาที่มีปริมาณตัวยาสำคัญน้อย (Low-dose drug) และตัวยาสำคัญมีคุณสมบัติไม่ทนต่อความร้อนและการเสียดสีเชิงกล</t>
        </is>
      </c>
      <c r="C390" s="186" t="inlineStr">
        <is>
          <t>ควรเลือกใช้เครื่องมือผสมผงยาชนิดใดที่มีการผสมอย่างนุ่มนวล (Gentle blending) โดยไม่ก่อให้เกิดความร้อนสูงในระหว่างการทำงาน</t>
        </is>
      </c>
      <c r="D390" s="186" t="n"/>
      <c r="E390" s="186" t="inlineStr">
        <is>
          <t>High-shear mixer granulator</t>
        </is>
      </c>
      <c r="F390" s="186" t="inlineStr">
        <is>
          <t>Cubic mixer (Tumbling mixer)</t>
        </is>
      </c>
      <c r="G390" s="186" t="inlineStr">
        <is>
          <t>Fluid bed granulator</t>
        </is>
      </c>
      <c r="H390" s="186" t="inlineStr">
        <is>
          <t>Colloid mill</t>
        </is>
      </c>
      <c r="I390" s="186" t="inlineStr">
        <is>
          <t>High-pressure homogenizer</t>
        </is>
      </c>
      <c r="J390" s="185" t="inlineStr">
        <is>
          <t>2</t>
        </is>
      </c>
      <c r="K390" s="186" t="inlineStr">
        <is>
          <t>✅ คำตอบที่ถูกต้อง: ข้อ ข. Cubic mixer (Tumbling mixer)
🎯 ทำไมข้อนี้ถึงถูก:
เครื่องผสมแบบหมุนเหวี่ยงกลิ้งตัว (Tumbling mixers เช่น Cubic mixer, V-blender, Double-cone blender) อาศัยแรงโน้มถ่วงและการกลิ้งตกลงมาของอนุภาคผงยา (Diffusive mixing) จึงเป็นการผสมที่ นุ่มนวลมาก (Gentle mixing) ไม่สร้างแรงเฉือนสูง ไม่ทำให้เกิดความร้อนสะสม และไม่ทำลายอนุภาคของผงยา เหมาะอย่างยิ่งสำหรับตัวยาที่ไม่ทนความร้อน (Heat-sensitive materials) และต้องการความสม่ำเสมอของตัวยา
🔍 ข้ออื่นผิดเพราะอะไร:
• ข้อ ก. High-shear mixer มีใบพัดกวนความเร็วสูง ทำให้เกิดแรงเฉือนและความร้อนสะสมสูง
• ข้อ ค. Fluid bed ใช้ลมร้อนในการเป่าอนุภาคยา จึงไม่เหมาะกับสารที่ไม่ทนความร้อน
• ข้อ ง. และ จ. Colloid mill และ Homogenizer ใช้สำหรับบดลดขนาดอนุภาคของของเหลวและอิมัลชัน ทำให้เกิดความร้อนสูง</t>
        </is>
      </c>
      <c r="L390" s="186" t="n"/>
      <c r="M390" s="186" t="inlineStr">
        <is>
          <t>Solid Dosage Forms</t>
        </is>
      </c>
      <c r="N390" s="186" t="inlineStr">
        <is>
          <t>Powder Blending Equipment &amp; Tumbling Mixers</t>
        </is>
      </c>
      <c r="O390" s="185" t="inlineStr">
        <is>
          <t>Product</t>
        </is>
      </c>
      <c r="P390" s="186" t="inlineStr">
        <is>
          <t>ข้อสอบจริง PLE-CC1 ปี 2566 Day 2 ข้อ 74 [CASE_2566_PHARYNGITIS_01]</t>
        </is>
      </c>
      <c r="Q390" s="185" t="inlineStr">
        <is>
          <t>ข้อสอบจริง</t>
        </is>
      </c>
      <c r="R390" s="185" t="inlineStr">
        <is>
          <t>2566 Day 2</t>
        </is>
      </c>
      <c r="S390" s="185" t="inlineStr">
        <is>
          <t>CASE_2566_PHARYNGITIS_01</t>
        </is>
      </c>
    </row>
    <row r="391">
      <c r="A391" s="185" t="n">
        <v>389</v>
      </c>
      <c r="B391" s="186" t="inlineStr">
        <is>
          <t>ตามข้อกำหนดในเภสัชตำรับ (USP Monograph) สำหรับยาเม็ด Methotrexate Tablets (ขนาด 2.5 mg ต่อเม็ด)</t>
        </is>
      </c>
      <c r="C391" s="186" t="inlineStr">
        <is>
          <t>หัวข้อการทดสอบควบคุมคุณภาพในข้อใด ที่ 'ไม่ต้อง' ทำการทดสอบสำหรับยาเม็ดนี้</t>
        </is>
      </c>
      <c r="D391" s="186" t="n"/>
      <c r="E391" s="186" t="inlineStr">
        <is>
          <t>การทดสอบการละลายของตัวยา (Dissolution test)</t>
        </is>
      </c>
      <c r="F391" s="186" t="inlineStr">
        <is>
          <t>การทดสอบเอกลักษณ์ของตัวยาสำคัญ (Identification test)</t>
        </is>
      </c>
      <c r="G391" s="186" t="inlineStr">
        <is>
          <t>การหาปริมาณตัวยาสำคัญ (Assay of Methotrexate)</t>
        </is>
      </c>
      <c r="H391" s="186" t="inlineStr">
        <is>
          <t>การทดสอบความแปรปรวนของน้ำหนักยาเม็ด (Weight variation test)</t>
        </is>
      </c>
      <c r="I391" s="186" t="inlineStr">
        <is>
          <t>การทดสอบความสม่ำเสมอของปริมาณตัวยาสำคัญ (Content uniformity test)</t>
        </is>
      </c>
      <c r="J391" s="185" t="inlineStr">
        <is>
          <t>4</t>
        </is>
      </c>
      <c r="K391" s="186" t="inlineStr">
        <is>
          <t>✅ คำตอบที่ถูกต้อง: ข้อ ง. การทดสอบความแปรปรวนของน้ำหนักยาเม็ด (Weight variation test)
🎯 ทำไมข้อนี้ถึงถูก:
ตามเกณฑ์ USP &lt;905&gt; Uniformity of Dosage Units ยาเม็ด Methotrexate Tablets มีขนาดความแรงเพียง 2.5 mg ต่อเม็ด ซึ่งเข้าเกณฑ์ตัวยาสำคัญน้อยกว่า 25 mg และคิดเป็นสัดส่วนน้อยกว่า 25% ของน้ำหนักเม็ดยา เภสัชตำรับจึง บังคับให้ทดสอบความสม่ำเสมอของตัวยาด้วยวิธี Content Uniformity (CU) เท่านั้น และ ได้รับการยกเว้นไม่ต้องทดสอบ Weight variation (WV) เนื่องจากน้ำหนักเม็ดยาที่เท่ากันไม่ได้สะท้อนความสม่ำเสมอของตัวยาขนาดต่ำ
🔍 ข้ออื่นผิดเพราะอะไร:
• ข้อ ก., ข., ค. และ จ. ล้วนเป็นหัวข้อทดสอบมาตรฐานที่ระบุไว้ใน USP Monograph ของ Methotrexate Tablets ทั้งสิ้น</t>
        </is>
      </c>
      <c r="L391" s="186" t="n"/>
      <c r="M391" s="186" t="inlineStr">
        <is>
          <t>Solid Dosage Forms</t>
        </is>
      </c>
      <c r="N391" s="186" t="inlineStr">
        <is>
          <t>USP Tablet Monograph &amp; Content Uniformity Exemption Rules</t>
        </is>
      </c>
      <c r="O391" s="185" t="inlineStr">
        <is>
          <t>Product</t>
        </is>
      </c>
      <c r="P391" s="186" t="inlineStr">
        <is>
          <t>ข้อสอบจริง PLE-CC1 ปี 2566 Day 2 ข้อ 91 [CASE_2566_RA_01]</t>
        </is>
      </c>
      <c r="Q391" s="185" t="inlineStr">
        <is>
          <t>ข้อสอบจริง</t>
        </is>
      </c>
      <c r="R391" s="185" t="inlineStr">
        <is>
          <t>2566 Day 2</t>
        </is>
      </c>
      <c r="S391" s="185" t="inlineStr">
        <is>
          <t>CASE_2566_RA_01</t>
        </is>
      </c>
    </row>
    <row r="392">
      <c r="A392" s="185" t="n">
        <v>390</v>
      </c>
      <c r="B392" s="186" t="inlineStr">
        <is>
          <t>ยาเม็ด Methotrexate 2.5 mg เป็นยาที่มีช่วงการรักษาแคบ (Narrow Therapeutic Index: NTI) และมีปริมาณตัวยาสำคัญในเม็ดยาต่ำมาก (Potent low-dose drug)</t>
        </is>
      </c>
      <c r="C392" s="186" t="inlineStr">
        <is>
          <t>ในกระบวนการผลิตระดับอุตสาหกรรม วิธีการเตรียมแกรนูลข้อใดมีความเหมาะสมสูงสุดในการป้องกันการแยกตัวของผงยา (Demixing / Segregation) และทำให้เกิดความสม่ำเสมอของตัวยาสำคัญในเม็ดยา (Content uniformity) สูงที่สุด</t>
        </is>
      </c>
      <c r="D392" s="186" t="n"/>
      <c r="E392" s="186" t="inlineStr">
        <is>
          <t>การตอกเม็ดโดยตรงโดยไม่ผ่านการทำแกรนูล (Direct compression)</t>
        </is>
      </c>
      <c r="F392" s="186" t="inlineStr">
        <is>
          <t>การทำแกรนูลแบบแห้งด้วยเครื่อง Roller compactor (Dry granulation)</t>
        </is>
      </c>
      <c r="G392" s="186" t="inlineStr">
        <is>
          <t>การทำแกรนูลแบบเปียก (Wet granulation)</t>
        </is>
      </c>
      <c r="H392" s="186" t="inlineStr">
        <is>
          <t>การทำ Double slugging</t>
        </is>
      </c>
      <c r="I392" s="186" t="inlineStr">
        <is>
          <t>การผสมผงแห้งแบบ Simple blending</t>
        </is>
      </c>
      <c r="J392" s="185" t="inlineStr">
        <is>
          <t>3</t>
        </is>
      </c>
      <c r="K392" s="186" t="inlineStr">
        <is>
          <t>✅ คำตอบที่ถูกต้อง: ข้อ ค. การทำแกรนูลแบบเปียก (Wet granulation)
🎯 ทำไมข้อนี้ถึงถูก:
สำหรับยาที่มีปริมาณตัวยาสำคัญต่ำมาก (Low-dose potent drugs เช่น Methotrexate 2.5 mg, Digoxin, Warfarin) ปัญหาสำคัญที่สุดคือการกระจายตัวของตัวยาไม่สม่ำเสมอและการแยกชั้นของผงยา (Segregation/Demixing) ในระหว่างการตอกเม็ด การเลือกใช้วิธี Wet granulation โดยการละลายหรือกระจายตัวยาในของเหลวยึดเกาะ (Binder solution) แล้วนำไปแกรนูลร่วมกับสารช่วย จะช่วยตรึงอนุภาคยาให้ยึดติดแน่นและกระจายตัวอยู่อย่างสม่ำเสมอในทุกๆ เม็ดแกรนูล ส่งผลให้ได้เม็ดยาที่ผ่านเกณฑ์ Content Uniformity สูงสุดและลดความเสี่ยงต่อการเกิดพิษจากยา NTI
🔍 ข้ออื่นผิดเพราะอะไร:
• ข้อ ก. Direct compression เสี่ยงต่อการเกิด Particle segregation และผงยาแยกชั้นได้ง่ายเมื่อตัวยาเป็น Low-dose
• ข้อ ข. และ ง. Dry granulation และ Slugging เหมาะสำหรับยาที่ไม่ทนความชื้น แต่การกระจายตัวของตัวยาปริมาณน้อยยังสู้ Wet granulation ไม่ได้
• ข้อ จ. Simple blending ไม่สามารถป้องกันการแยกชั้นในฮอปเปอร์ได้</t>
        </is>
      </c>
      <c r="L392" s="186" t="n"/>
      <c r="M392" s="186" t="inlineStr">
        <is>
          <t>Solid Dosage Forms</t>
        </is>
      </c>
      <c r="N392" s="186" t="inlineStr">
        <is>
          <t>Granulation Methods &amp; Content Uniformity for Potent Low-dose Drugs</t>
        </is>
      </c>
      <c r="O392" s="185" t="inlineStr">
        <is>
          <t>Product</t>
        </is>
      </c>
      <c r="P392" s="186" t="inlineStr">
        <is>
          <t>ข้อสอบจริง PLE-CC1 ปี 2566 Day 2 ข้อ 94 [CASE_2566_RA_01]</t>
        </is>
      </c>
      <c r="Q392" s="185" t="inlineStr">
        <is>
          <t>ข้อสอบจริง</t>
        </is>
      </c>
      <c r="R392" s="185" t="inlineStr">
        <is>
          <t>2566 Day 2</t>
        </is>
      </c>
      <c r="S392" s="185" t="inlineStr">
        <is>
          <t>CASE_2566_RA_01</t>
        </is>
      </c>
    </row>
    <row r="393">
      <c r="A393" s="185" t="n">
        <v>391</v>
      </c>
      <c r="B393" s="186" t="inlineStr">
        <is>
          <t>กำหนดข้อมูลผลิตภัณฑ์ยาสำเร็จรูป 2 รายการ ดังต่อไปนี้:
1) Omeprazole delayed-release capsules ขนาด 20 mg ต่อแคปซูล
2) Domperidone tablets ขนาด 10 mg ต่อเม็ด</t>
        </is>
      </c>
      <c r="C393" s="186" t="inlineStr">
        <is>
          <t>ตามเกณฑ์เภสัชตำรับสากล (USP &lt;905&gt; Uniformity of Dosage Units) ผลิตภัณฑ์ยาทั้งสองรายการนี้ต้องควบคุมคุณภาพความสม่ำเสมอของหน่วยยาด้วยวิธีใด</t>
        </is>
      </c>
      <c r="D393" s="186" t="n"/>
      <c r="E393" s="186" t="inlineStr">
        <is>
          <t>Omeprazole ทดสอบด้วย Weight Variation และ Domperidone ทดสอบด้วย Content Uniformity</t>
        </is>
      </c>
      <c r="F393" s="186" t="inlineStr">
        <is>
          <t>Omeprazole ทดสอบด้วย Content Uniformity และ Domperidone ทดสอบด้วย Weight Variation</t>
        </is>
      </c>
      <c r="G393" s="186" t="inlineStr">
        <is>
          <t>ทั้ง Omeprazole 20 mg และ Domperidone 10 mg ต้องทดสอบด้วยวิธี Content Uniformity (CU)</t>
        </is>
      </c>
      <c r="H393" s="186" t="inlineStr">
        <is>
          <t>ทั้ง Omeprazole 20 mg และ Domperidone 10 mg สามารถทดสอบด้วยวิธี Weight Variation (WV) ได้ทั้งคู่</t>
        </is>
      </c>
      <c r="I393" s="186" t="inlineStr">
        <is>
          <t>Omeprazole ไม่ต้องทดสอบความสม่ำเสมอเนื่องจากเป็น Pellets</t>
        </is>
      </c>
      <c r="J393" s="185" t="inlineStr">
        <is>
          <t>3</t>
        </is>
      </c>
      <c r="K393" s="186" t="inlineStr">
        <is>
          <t>✅ คำตอบที่ถูกต้อง: ข้อ ค. ทั้ง Omeprazole 20 mg และ Domperidone 10 mg ต้องทดสอบด้วยวิธี Content Uniformity (CU)
🎯 ทำไมข้อนี้ถึงถูก:
ตามเกณฑ์มาตรฐาน USP &lt;905&gt; Uniformity of Dosage Units กำหนดว่า:
ผลิตภัณฑ์ยาในรูปแบบของแข็ง (Solid dosage forms เช่น ยาเม็ดและแคปซูล) ที่มีปริมาณตัวยาสำคัญ น้อยกว่า 25 mg หรือคิดเป็นสัดส่วน น้อยกว่า 25% ของน้ำหนักหน่วยยารวม จะต้องทดสอบด้วยวิธี Content Uniformity (CU) เท่านั้น (ไม่อนุญาตให้ใช้ Weight Variation)
เมื่อพิจารณายาทั้งสองชนิด:
• Omeprazole มีขนาด 20 mg (&lt; 25 mg)
• Domperidone มีขนาด 10 mg (&lt; 25 mg)
ดังนั้น ผลิตภัณฑ์ยาทั้งสองรายการจึงต้องควบคุมคุณภาพด้วยวิธี Content Uniformity (CU) ทั้งคู่
🔍 ข้ออื่นผิดเพราะอะไร:
• ข้อ ก., ข., ง. และ จ. ผิดเพราะไม่ตรงตามเกณฑ์ขนาดตัวยาต่ำกว่า 25 mg ของ USP &lt;905&gt;</t>
        </is>
      </c>
      <c r="L393" s="186" t="n"/>
      <c r="M393" s="186" t="inlineStr">
        <is>
          <t>Solid Dosage Forms</t>
        </is>
      </c>
      <c r="N393" s="186" t="inlineStr">
        <is>
          <t>USP Uniformity of Dosage Units (Content Uniformity vs Weight Variation)</t>
        </is>
      </c>
      <c r="O393" s="185" t="inlineStr">
        <is>
          <t>Product</t>
        </is>
      </c>
      <c r="P393" s="186" t="inlineStr">
        <is>
          <t>ข้อสอบจริง PLE-CC1 ปี 2566 Day 2 ข้อ 95 [CASE_2566_RA_01]</t>
        </is>
      </c>
      <c r="Q393" s="185" t="inlineStr">
        <is>
          <t>ข้อสอบจริง</t>
        </is>
      </c>
      <c r="R393" s="185" t="inlineStr">
        <is>
          <t>2566 Day 2</t>
        </is>
      </c>
      <c r="S393" s="185" t="inlineStr">
        <is>
          <t>CASE_2566_RA_01</t>
        </is>
      </c>
    </row>
    <row r="394">
      <c r="A394" s="185" t="n">
        <v>392</v>
      </c>
      <c r="B394" s="186" t="inlineStr">
        <is>
          <t>จากสูตรตำรับยาเม็ดสอดช่องคลอด Clotrimazole Vaginal Tablets 500 mg ที่ประกอบด้วยสารช่วยต่างๆ ได้แก่:
Lactic acid, Calcium lactate, Crospovidone, Lactose, Microcrystalline cellulose, Colloidal silica และ Magnesium stearate</t>
        </is>
      </c>
      <c r="C394" s="186" t="inlineStr">
        <is>
          <t>ข้อใดระบุหน้าที่ของสารช่วยในสูตรตำรับยาเม็ดสอดช่องคลอดนี้ได้อย่างถูกต้อง</t>
        </is>
      </c>
      <c r="D394" s="186" t="n"/>
      <c r="E394" s="186" t="inlineStr">
        <is>
          <t>Colloidal silica ทำหน้าที่เป็นสารหล่อลื่นสากตอก (Lubricant)</t>
        </is>
      </c>
      <c r="F394" s="186" t="inlineStr">
        <is>
          <t>Magnesium stearate ทำหน้าที่เป็นสารเพิ่มการไหลของผงยา (Glidant)</t>
        </is>
      </c>
      <c r="G394" s="186" t="inlineStr">
        <is>
          <t>Crospovidone ทำหน้าที่เป็นสารช่วยแตกตัวเร็วพิเศษ (Superdisintegrant)</t>
        </is>
      </c>
      <c r="H394" s="186" t="inlineStr">
        <is>
          <t>Lactose monohydrate ทำหน้าที่เป็นสารแต่งรสหวาน (Sweetening agent)</t>
        </is>
      </c>
      <c r="I394" s="186" t="inlineStr">
        <is>
          <t>Lactic acid ทำหน้าที่เป็นสารเคลือบฟิล์มป้องกันความชื้น (Film coating agent)</t>
        </is>
      </c>
      <c r="J394" s="185" t="inlineStr">
        <is>
          <t>3</t>
        </is>
      </c>
      <c r="K394" s="186" t="inlineStr">
        <is>
          <t>✅ คำตอบที่ถูกต้อง: ข้อ ค. Crospovidone ทำหน้าที่เป็นสารช่วยแตกตัวเร็วพิเศษ (Superdisintegrant)
🎯 ทำไมข้อนี้ถึงถูก:
ยาเม็ดสอดช่องคลอด (Vaginal tablets) ต้องอาศัยของเหลวปริมาณน้อยในช่องคลอดในการแตกตัว ดังนั้นจึงจำเป็นต้องใส่ สารช่วยแตกตัวเร็วพิเศษ (Superdisintegrant) เช่น Crospovidone (Cross-linked PVP) หรือ Croscarmellose sodium ซึ่งจะออกฤทธิ์ดูดซับของเหลวผ่านแรงดึงดูดแบบ Capillary action และพองตัวอย่างรวดเร็วโดยไม่เกิดเจลหนืด ทำให้ยาเม็ดแตกตัวและปลดปล่อยตัวยา Clotrimazole กระจายตัวทั่วเยื่อบุช่องคลอดได้ทันที
🔍 ข้ออื่นผิดเพราะอะไร:
• ข้อ ก. Colloidal silica ทำหน้าที่เป็น Glidant (สารช่วยการไหล)
• ข้อ ข. Magnesium stearate ทำหน้าที่เป็น Lubricant (สารหล่อลื่นป้องกันการติดสาก)
• ข้อ ง. Lactose ในยาเม็ดสอดช่องคลอดทำหน้าที่เป็น Diluent/Filler และเป็นแหล่งอาหารให้เชื้อจุลินทรีย์ประจำถิ่น Lactobacillus ไม่ใช่สารแต่งรสหวาน
• ข้อ จ. Lactic acid และ Calcium lactate ทำหน้าที่เป็น Buffer ปรับสภาวะความเป็นกรดอ่อน (pH ~4.5) ให้เหมาะสมกับช่องคลอด</t>
        </is>
      </c>
      <c r="L394" s="186" t="n"/>
      <c r="M394" s="186" t="inlineStr">
        <is>
          <t>Solid Dosage Forms</t>
        </is>
      </c>
      <c r="N394" s="186" t="inlineStr">
        <is>
          <t>Vaginal Tablet Excipients &amp; Superdisintegrant Functions</t>
        </is>
      </c>
      <c r="O394" s="185" t="inlineStr">
        <is>
          <t>Product</t>
        </is>
      </c>
      <c r="P394" s="186" t="inlineStr">
        <is>
          <t>ข้อสอบจริง PLE-CC1 ปี 2566 Day 2 ข้อ 102 [CASE_2566_TRICHOMONAS_01]</t>
        </is>
      </c>
      <c r="Q394" s="185" t="inlineStr">
        <is>
          <t>ข้อสอบจริง</t>
        </is>
      </c>
      <c r="R394" s="185" t="inlineStr">
        <is>
          <t>2566 Day 2</t>
        </is>
      </c>
      <c r="S394" s="185" t="inlineStr">
        <is>
          <t>CASE_2566_TRICHOMONAS_01</t>
        </is>
      </c>
    </row>
    <row r="395">
      <c r="A395" s="185" t="n">
        <v>393</v>
      </c>
      <c r="B395" s="186" t="inlineStr">
        <is>
          <t>ตามข้อกำหนดในเภสัชตำรับสากล (USP Monograph) สำหรับผลิตภัณฑ์ยาเม็ดสำเร็จรูป Simvastatin Tablets</t>
        </is>
      </c>
      <c r="C395" s="186" t="inlineStr">
        <is>
          <t>หัวข้อการทดสอบควบคุมคุณภาพตามมาตรฐานเภสัชตำรับข้อใด ที่ระบุเป็นข้อกำหนดมาตรฐานในการประเมินความสม่ำเสมอของหน่วยยา</t>
        </is>
      </c>
      <c r="D395" s="186" t="n"/>
      <c r="E395" s="186" t="inlineStr">
        <is>
          <t>Tablet Hardness</t>
        </is>
      </c>
      <c r="F395" s="186" t="inlineStr">
        <is>
          <t>Tablet Friability</t>
        </is>
      </c>
      <c r="G395" s="186" t="inlineStr">
        <is>
          <t>Loss on Drying</t>
        </is>
      </c>
      <c r="H395" s="186" t="inlineStr">
        <is>
          <t>Uniformity of Dosage Units</t>
        </is>
      </c>
      <c r="I395" s="186" t="inlineStr">
        <is>
          <t>Residue on Ignition</t>
        </is>
      </c>
      <c r="J395" s="185" t="inlineStr">
        <is>
          <t>4</t>
        </is>
      </c>
      <c r="K395" s="186" t="inlineStr">
        <is>
          <t>✅ คำตอบที่ถูกต้อง: ข้อ ง. Uniformity of Dosage Units
🎯 ทำไมข้อนี้ถึงถูก:
ตามข้อกำหนดมาตรฐานสากลใน USP Monograph ของยาเม็ดสำเร็จรูป Simvastatin Tablets หัวข้อการทดสอบควบคุมคุณภาพที่เป็นข้อกำหนดทางเภสัชตำรับ (Compendial standard tests) ได้แก่ Identification, Dissolution, Uniformity of Dosage Units (ทดสอบตาม USP &lt;905&gt;) และ Assay ส่วนการทดสอบความแข็ง (Hardness) และความกร่อน (Friability) เป็นการควบคุมคุณภาพภายในกระบวนการผลิต (In-process control) ซึ่งไม่ได้ระบุเป็นเกณฑ์ปล่อยผ่านผลิตภัณฑ์สำเร็จรูปใน Monograph
🔍 ข้ออื่นผิดเพราะอะไร:
• ข้อ ก. และ ข. Hardness และ Friability เป็น In-process testing
• ข้อ ค. Loss on drying มักใช้กับวัตถุดิบหรือยาที่ดูดความชื้น
• ข้อ จ. Residue on ignition เป็นการตรวจหาเถ้าอนินทรีย์ในวัตถุดิบตัวยาบริสุทธิ์ ไม่ใช่ยาเม็ดสำเร็จรูป</t>
        </is>
      </c>
      <c r="L395" s="186" t="n"/>
      <c r="M395" s="186" t="inlineStr">
        <is>
          <t>Solid Dosage Forms</t>
        </is>
      </c>
      <c r="N395" s="186" t="inlineStr">
        <is>
          <t>USP Tablet Compendial Standards &amp; Uniformity of Dosage Units</t>
        </is>
      </c>
      <c r="O395" s="185" t="inlineStr">
        <is>
          <t>Product</t>
        </is>
      </c>
      <c r="P395" s="186" t="inlineStr">
        <is>
          <t>ข้อสอบจริง PLE-CC1 ปี 2566 Day 2 ข้อ 119 [CASE_2566_PHARM_PRACTICE_01]</t>
        </is>
      </c>
      <c r="Q395" s="185" t="inlineStr">
        <is>
          <t>ข้อสอบจริง</t>
        </is>
      </c>
      <c r="R395" s="185" t="inlineStr">
        <is>
          <t>2566 Day 2</t>
        </is>
      </c>
      <c r="S395" s="185" t="inlineStr">
        <is>
          <t>CASE_2566_PHARM_PRACTICE_01</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U280"/>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แพทย์์สั่งยา : Ferrous sulphate syrup (25mg/5mL) PO BID PC (ใช้ตอบข้อ 52-54)</t>
        </is>
      </c>
      <c r="C3" s="186" t="inlineStr">
        <is>
          <t>ส่วนประกอบใน Multivitamin syrup ในข้อใด มีอันตรกิริยากับยา Ferrous sulphate syrup</t>
        </is>
      </c>
      <c r="D3" s="186" t="n"/>
      <c r="E3" s="186" t="inlineStr">
        <is>
          <t>Lysine</t>
        </is>
      </c>
      <c r="F3" s="186" t="inlineStr">
        <is>
          <t>Nicotinamide</t>
        </is>
      </c>
      <c r="G3" s="186" t="inlineStr">
        <is>
          <t>D-panthenol</t>
        </is>
      </c>
      <c r="H3" s="186" t="inlineStr">
        <is>
          <t>Vitamin D</t>
        </is>
      </c>
      <c r="I3" s="188" t="inlineStr">
        <is>
          <t>Calcium</t>
        </is>
      </c>
      <c r="J3" s="185" t="inlineStr">
        <is>
          <t>5</t>
        </is>
      </c>
      <c r="K3" s="186" t="inlineStr">
        <is>
          <t>✅ คำตอบที่ถูกต้อง: ข้อ จ. Calcium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t>
        </is>
      </c>
      <c r="L3" s="186" t="n"/>
      <c r="M3" s="186" t="inlineStr">
        <is>
          <t>Liquid &amp; Semisolids</t>
        </is>
      </c>
      <c r="N3" s="186" t="inlineStr">
        <is>
          <t>Solutions, Syrups &amp; Elixirs</t>
        </is>
      </c>
      <c r="O3" s="185" t="inlineStr">
        <is>
          <t>Product</t>
        </is>
      </c>
      <c r="P3" s="186" t="inlineStr">
        <is>
          <t>แบบฝึกหัด PLE-CC 1 ข้อ 53</t>
        </is>
      </c>
      <c r="Q3" s="185" t="inlineStr">
        <is>
          <t>แบบฝึกหัด</t>
        </is>
      </c>
      <c r="R3" s="185" t="inlineStr">
        <is>
          <t>เล่มม่วง</t>
        </is>
      </c>
      <c r="S3" s="185" t="n"/>
    </row>
    <row r="4" ht="24" customHeight="1" s="49">
      <c r="A4" s="187" t="n">
        <v>2</v>
      </c>
      <c r="B4" s="186" t="inlineStr">
        <is>
          <t>แพทย์์สั่งยา : Ferrous sulphate syrup (25mg/5mL) PO BID PC (ใช้ตอบข้อ 52-54)</t>
        </is>
      </c>
      <c r="C4" s="186" t="inlineStr">
        <is>
          <t>ข้อใดคืออาการไม่พึงประสงค์จากการรับประทานธาตุเหล็ก</t>
        </is>
      </c>
      <c r="D4" s="186" t="n"/>
      <c r="E4" s="186" t="inlineStr">
        <is>
          <t>ขาดวิตามินบี 12</t>
        </is>
      </c>
      <c r="F4" s="186" t="inlineStr">
        <is>
          <t>ท้องผูก</t>
        </is>
      </c>
      <c r="G4" s="186" t="inlineStr">
        <is>
          <t>ปัสสาวะสีดำ</t>
        </is>
      </c>
      <c r="H4" s="186" t="inlineStr">
        <is>
          <t>ปวดศีรษะ</t>
        </is>
      </c>
      <c r="I4" s="188" t="inlineStr">
        <is>
          <t>เป็นแผลในกระเพาะปัสสาวะ</t>
        </is>
      </c>
      <c r="J4" s="185" t="inlineStr">
        <is>
          <t>2</t>
        </is>
      </c>
      <c r="K4" s="186" t="inlineStr">
        <is>
          <t>✅ คำตอบที่ถูกต้อง: ข้อ ข. ท้องผูก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t>
        </is>
      </c>
      <c r="L4" s="186" t="n"/>
      <c r="M4" s="186" t="inlineStr">
        <is>
          <t>Liquid &amp; Semisolids</t>
        </is>
      </c>
      <c r="N4" s="186" t="inlineStr">
        <is>
          <t>Solutions, Syrups &amp; Elixirs</t>
        </is>
      </c>
      <c r="O4" s="185" t="inlineStr">
        <is>
          <t>Product</t>
        </is>
      </c>
      <c r="P4" s="186" t="inlineStr">
        <is>
          <t>แบบฝึกหัด PLE-CC 1 ข้อ 54</t>
        </is>
      </c>
      <c r="Q4" s="185" t="inlineStr">
        <is>
          <t>แบบฝึกหัด</t>
        </is>
      </c>
      <c r="R4" s="185" t="inlineStr">
        <is>
          <t>เล่มม่วง</t>
        </is>
      </c>
      <c r="S4" s="185" t="n"/>
    </row>
    <row r="5" ht="24" customHeight="1" s="49">
      <c r="A5" s="187" t="n">
        <v>3</v>
      </c>
      <c r="B5" s="186" t="inlineStr">
        <is>
          <t>แพทย์์สั่งยา : Ferrous sulphate syrup (25mg/5mL) PO BID PC (ใช้ตอบข้อ 52-54)</t>
        </is>
      </c>
      <c r="C5" s="186" t="inlineStr">
        <is>
          <t>กลไกการออกฤทธิ์ของ Ferrous sulphate ในการรักษาภาวะโลหิตจางคือข้อใด</t>
        </is>
      </c>
      <c r="D5" s="186" t="n"/>
      <c r="E5" s="186" t="inlineStr">
        <is>
          <t>เพิ่มการสร้าง erythropoietin จากไต</t>
        </is>
      </c>
      <c r="F5" s="186" t="inlineStr">
        <is>
          <t>เพิ่มการสร้าง instrinsic factor จากกระเพาะอาหาร</t>
        </is>
      </c>
      <c r="G5" s="186" t="inlineStr">
        <is>
          <t>จัดหาเหล็กในรูปของ ferrous สำหรับการสร้าง heme และ hemoglobin</t>
        </is>
      </c>
      <c r="H5" s="186" t="inlineStr">
        <is>
          <t>ยับยั้งการทำลายเม็ดเลือดจากม้าม</t>
        </is>
      </c>
      <c r="I5" s="188" t="inlineStr">
        <is>
          <t>เพิ่มการสร้าง transferrin โดยตรง</t>
        </is>
      </c>
      <c r="J5" s="185" t="inlineStr">
        <is>
          <t>3</t>
        </is>
      </c>
      <c r="K5" s="186" t="inlineStr">
        <is>
          <t>✅ คำตอบที่ถูกต้อง: ข้อ ค. จัดหาเหล็กในรูปของ ferrous สำหรับการสร้าง heme และ hemoglobin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t>
        </is>
      </c>
      <c r="L5" s="186" t="n"/>
      <c r="M5" s="186" t="inlineStr">
        <is>
          <t>Liquid &amp; Semisolids</t>
        </is>
      </c>
      <c r="N5" s="186" t="inlineStr">
        <is>
          <t>Solutions, Syrups &amp; Elixirs</t>
        </is>
      </c>
      <c r="O5" s="185" t="inlineStr">
        <is>
          <t>Product</t>
        </is>
      </c>
      <c r="P5" s="186" t="inlineStr">
        <is>
          <t>แบบฝึกหัด PLE-CC 1 ข้อ 55</t>
        </is>
      </c>
      <c r="Q5" s="185" t="inlineStr">
        <is>
          <t>แบบฝึกหัด</t>
        </is>
      </c>
      <c r="R5" s="185" t="inlineStr">
        <is>
          <t>เล่มม่วง</t>
        </is>
      </c>
      <c r="S5" s="185" t="n"/>
    </row>
    <row r="6" ht="24" customHeight="1" s="49">
      <c r="A6" s="187" t="n">
        <v>4</v>
      </c>
      <c r="B6" s="186" t="inlineStr">
        <is>
          <t>แพทย์์สั่งยา : Ferrous sulphate syrup (25mg/5mL) PO BID PC (ใช้ตอบข้อ 52-54)</t>
        </is>
      </c>
      <c r="C6" s="186" t="inlineStr">
        <is>
          <t>หากผู้ป่วยไม่ได้เป็น iron deficiency anemia แต่ตรวจพบว่าเป็น Megaloblastic anemia จากการขาดวิตามินบี 12 การรักษาควรเปลี่ยนเป็นข้อใด</t>
        </is>
      </c>
      <c r="D6" s="186" t="n"/>
      <c r="E6" s="186" t="inlineStr">
        <is>
          <t>Ferrous Sulfate syrup PO</t>
        </is>
      </c>
      <c r="F6" s="186" t="inlineStr">
        <is>
          <t>Hydroxocobalamin PO</t>
        </is>
      </c>
      <c r="G6" s="186" t="inlineStr">
        <is>
          <t>Folic acid เพียงอย่างเดียว</t>
        </is>
      </c>
      <c r="H6" s="186" t="inlineStr">
        <is>
          <t>Ascorbic acid PO</t>
        </is>
      </c>
      <c r="I6" s="188" t="inlineStr">
        <is>
          <t>deferasirox PO</t>
        </is>
      </c>
      <c r="J6" s="185" t="inlineStr">
        <is>
          <t>2</t>
        </is>
      </c>
      <c r="K6" s="186" t="inlineStr">
        <is>
          <t>✅ คำตอบที่ถูกต้อง: ข้อ ข. Hydroxocobalamin PO (หรือ Cyanocobalamin)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t>
        </is>
      </c>
      <c r="L6" s="186" t="n"/>
      <c r="M6" s="186" t="inlineStr">
        <is>
          <t>Liquid &amp; Semisolids</t>
        </is>
      </c>
      <c r="N6" s="186" t="inlineStr">
        <is>
          <t>Solutions, Syrups &amp; Elixirs</t>
        </is>
      </c>
      <c r="O6" s="185" t="inlineStr">
        <is>
          <t>Product</t>
        </is>
      </c>
      <c r="P6" s="186" t="inlineStr">
        <is>
          <t>แบบฝึกหัด PLE-CC 1 ข้อ 56</t>
        </is>
      </c>
      <c r="Q6" s="185" t="inlineStr">
        <is>
          <t>แบบฝึกหัด</t>
        </is>
      </c>
      <c r="R6" s="185" t="inlineStr">
        <is>
          <t>เล่มม่วง</t>
        </is>
      </c>
      <c r="S6" s="185" t="n"/>
    </row>
    <row r="7" ht="24" customHeight="1" s="49">
      <c r="A7" s="187" t="n">
        <v>5</v>
      </c>
      <c r="B7" s="186" t="n"/>
      <c r="C7" s="186" t="inlineStr">
        <is>
          <t>Acyclovir cream 5% w/w 1 g จะมีกี่ mg/g และถ้าต้องการผลิตภัณฑ์ยา 25 mg ต้องใช้กี่กรัม</t>
        </is>
      </c>
      <c r="D7" s="186" t="n"/>
      <c r="E7" s="186" t="inlineStr">
        <is>
          <t>0.5 mg/g, 0.0125 g</t>
        </is>
      </c>
      <c r="F7" s="186" t="inlineStr">
        <is>
          <t>5 mg/g, 0.0125 g</t>
        </is>
      </c>
      <c r="G7" s="186" t="inlineStr">
        <is>
          <t>5 mg/g, 0.125 g</t>
        </is>
      </c>
      <c r="H7" s="186" t="inlineStr">
        <is>
          <t>50 mg/g, 0.125 g</t>
        </is>
      </c>
      <c r="I7" s="188" t="inlineStr">
        <is>
          <t>50 mg/g, 0.5 g</t>
        </is>
      </c>
      <c r="J7" s="185" t="inlineStr">
        <is>
          <t>5</t>
        </is>
      </c>
      <c r="K7" s="186" t="inlineStr">
        <is>
          <t>✅ คำตอบที่ถูกต้อง: ข้อ จ. 50 mg/g, 0.5 g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t>
        </is>
      </c>
      <c r="L7" s="186" t="n"/>
      <c r="M7" s="186" t="inlineStr">
        <is>
          <t>Liquid &amp; Semisolids</t>
        </is>
      </c>
      <c r="N7" s="186" t="inlineStr">
        <is>
          <t>Creams &amp; Ointments</t>
        </is>
      </c>
      <c r="O7" s="185" t="inlineStr">
        <is>
          <t>Product</t>
        </is>
      </c>
      <c r="P7" s="186" t="inlineStr">
        <is>
          <t>แบบฝึกหัด PLE-CC 1 ข้อ 124</t>
        </is>
      </c>
      <c r="Q7" s="185" t="inlineStr">
        <is>
          <t>แบบฝึกหัด</t>
        </is>
      </c>
      <c r="R7" s="185" t="inlineStr">
        <is>
          <t>เล่มม่วง</t>
        </is>
      </c>
      <c r="S7" s="185" t="n"/>
    </row>
    <row r="8" ht="24" customHeight="1" s="49">
      <c r="A8" s="187" t="n">
        <v>6</v>
      </c>
      <c r="B8" s="186" t="n"/>
      <c r="C8" s="186" t="inlineStr">
        <is>
          <t>ยาครีม acyclovir หัวข้อไหน ไม่ต้องทดสอบในการควบคุมคุณภาพตามเภสัชตำรับ</t>
        </is>
      </c>
      <c r="D8" s="186" t="n"/>
      <c r="E8" s="186" t="inlineStr">
        <is>
          <t>Assay</t>
        </is>
      </c>
      <c r="F8" s="186" t="inlineStr">
        <is>
          <t>Identification</t>
        </is>
      </c>
      <c r="G8" s="186" t="inlineStr">
        <is>
          <t>Dissolution</t>
        </is>
      </c>
      <c r="H8" s="186" t="inlineStr">
        <is>
          <t>Minimum fill</t>
        </is>
      </c>
      <c r="I8" s="188" t="inlineStr">
        <is>
          <t>Impurity &amp; Microbial limit</t>
        </is>
      </c>
      <c r="J8" s="185" t="inlineStr">
        <is>
          <t>3</t>
        </is>
      </c>
      <c r="K8" s="186" t="inlineStr">
        <is>
          <t>✅ คำตอบที่ถูกต้อง: ข้อ ค. Dissolution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t>
        </is>
      </c>
      <c r="L8" s="186" t="n"/>
      <c r="M8" s="186" t="inlineStr">
        <is>
          <t>Liquid &amp; Semisolids</t>
        </is>
      </c>
      <c r="N8" s="186" t="inlineStr">
        <is>
          <t>Creams &amp; Ointments</t>
        </is>
      </c>
      <c r="O8" s="185" t="inlineStr">
        <is>
          <t>Product</t>
        </is>
      </c>
      <c r="P8" s="186" t="inlineStr">
        <is>
          <t>แบบฝึกหัด PLE-CC 1 ข้อ 128</t>
        </is>
      </c>
      <c r="Q8" s="185" t="inlineStr">
        <is>
          <t>แบบฝึกหัด</t>
        </is>
      </c>
      <c r="R8" s="185" t="inlineStr">
        <is>
          <t>เล่มม่วง</t>
        </is>
      </c>
      <c r="S8" s="185" t="n"/>
    </row>
    <row r="9" ht="24" customHeight="1" s="49">
      <c r="A9" s="187" t="n">
        <v>7</v>
      </c>
      <c r="B9" s="186" t="n"/>
      <c r="C9" s="186" t="inlineStr">
        <is>
          <t>ยาครีม acyclovir เกิดปัญหาเนื้อครีมเหลวเกินไป ควรเติมสารในข้อใดเพื่อเพิ่มความคงตัวและความข้นหนืด (Stiffening agent)</t>
        </is>
      </c>
      <c r="D9" s="186" t="n"/>
      <c r="E9" s="186" t="inlineStr">
        <is>
          <t>Sodium lauryl sulfate</t>
        </is>
      </c>
      <c r="F9" s="186" t="inlineStr">
        <is>
          <t>Mineral oil</t>
        </is>
      </c>
      <c r="G9" s="186" t="inlineStr">
        <is>
          <t>Cetostearyl alcohol</t>
        </is>
      </c>
      <c r="H9" s="186" t="inlineStr">
        <is>
          <t>Propylene glycol</t>
        </is>
      </c>
      <c r="I9" s="188" t="inlineStr">
        <is>
          <t>White petrolatum</t>
        </is>
      </c>
      <c r="J9" s="185" t="inlineStr">
        <is>
          <t>3</t>
        </is>
      </c>
      <c r="K9" s="186" t="inlineStr">
        <is>
          <t>✅ คำตอบที่ถูกต้อง: ข้อ ค. Cetostearyl alcohol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t>
        </is>
      </c>
      <c r="L9" s="186" t="n"/>
      <c r="M9" s="186" t="inlineStr">
        <is>
          <t>Liquid &amp; Semisolids</t>
        </is>
      </c>
      <c r="N9" s="186" t="inlineStr">
        <is>
          <t>Creams &amp; Ointments</t>
        </is>
      </c>
      <c r="O9" s="185" t="inlineStr">
        <is>
          <t>Product</t>
        </is>
      </c>
      <c r="P9" s="186" t="inlineStr">
        <is>
          <t>แบบฝึกหัด PLE-CC 1 ข้อ 129</t>
        </is>
      </c>
      <c r="Q9" s="185" t="inlineStr">
        <is>
          <t>แบบฝึกหัด</t>
        </is>
      </c>
      <c r="R9" s="185" t="inlineStr">
        <is>
          <t>เล่มม่วง</t>
        </is>
      </c>
      <c r="S9" s="185" t="n"/>
    </row>
    <row r="10" ht="24" customHeight="1" s="49">
      <c r="A10" s="187" t="n">
        <v>8</v>
      </c>
      <c r="B10" s="186" t="n"/>
      <c r="C10" s="186"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D10" s="186" t="n"/>
      <c r="E10" s="186" t="inlineStr">
        <is>
          <t>ละลายในน้ำแล้วค่อยนำไปผสมเตรียมครีม</t>
        </is>
      </c>
      <c r="F10" s="186" t="inlineStr">
        <is>
          <t>ละลายใน phase น้ำแล้วค่อยไปผสมกับพื้นครีม</t>
        </is>
      </c>
      <c r="G10" s="186" t="inlineStr">
        <is>
          <t>กระจายกับ mineral oil แล้วค่อยไปผสมพื้นครีม</t>
        </is>
      </c>
      <c r="H10" s="186" t="inlineStr">
        <is>
          <t>กระจายกับ propylene glycol แล้วผสมกับพื้นครีม</t>
        </is>
      </c>
      <c r="I10" s="188" t="inlineStr">
        <is>
          <t>กระจายผงยากับพื้นครีมโดยตรง</t>
        </is>
      </c>
      <c r="J10" s="185" t="inlineStr">
        <is>
          <t>4</t>
        </is>
      </c>
      <c r="K10" s="186" t="inlineStr">
        <is>
          <t>✅ คำตอบที่ถูกต้อง: ข้อ ง. กระจายกับ propylene glycol แล้วผสมกับพื้นครีม (Levigation with Propylene glycol)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t>
        </is>
      </c>
      <c r="L10" s="186" t="n"/>
      <c r="M10" s="186" t="inlineStr">
        <is>
          <t>Liquid &amp; Semisolids</t>
        </is>
      </c>
      <c r="N10" s="186" t="inlineStr">
        <is>
          <t>Creams &amp; Ointments</t>
        </is>
      </c>
      <c r="O10" s="185" t="inlineStr">
        <is>
          <t>Product</t>
        </is>
      </c>
      <c r="P10" s="186" t="inlineStr">
        <is>
          <t>แบบฝึกหัด PLE-CC 1 ข้อ 132</t>
        </is>
      </c>
      <c r="Q10" s="185" t="inlineStr">
        <is>
          <t>แบบฝึกหัด</t>
        </is>
      </c>
      <c r="R10" s="185" t="inlineStr">
        <is>
          <t>เล่มม่วง</t>
        </is>
      </c>
      <c r="S10" s="185" t="n"/>
    </row>
    <row r="11" ht="24" customHeight="1" s="49">
      <c r="A11" s="187" t="n">
        <v>9</v>
      </c>
      <c r="B11" s="186" t="n"/>
      <c r="C11" s="186"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 [📷 มีรูปภาพประกอบ: image10.png, image11.png]</t>
        </is>
      </c>
      <c r="D11" s="186" t="n"/>
      <c r="E11" s="186" t="inlineStr">
        <is>
          <t>20 g</t>
        </is>
      </c>
      <c r="F11" s="186" t="inlineStr">
        <is>
          <t>200 g</t>
        </is>
      </c>
      <c r="G11" s="186" t="inlineStr">
        <is>
          <t>40 g</t>
        </is>
      </c>
      <c r="H11" s="186" t="inlineStr">
        <is>
          <t>400 g</t>
        </is>
      </c>
      <c r="I11" s="188" t="inlineStr">
        <is>
          <t>100 g</t>
        </is>
      </c>
      <c r="J11" s="185" t="inlineStr">
        <is>
          <t>2</t>
        </is>
      </c>
      <c r="K11" s="186" t="inlineStr">
        <is>
          <t>✅ คำตอบที่ถูกต้อง: ข้อ ข. 200 g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t>
        </is>
      </c>
      <c r="L11" s="186" t="n"/>
      <c r="M11" s="186" t="inlineStr">
        <is>
          <t>Liquid &amp; Semisolids</t>
        </is>
      </c>
      <c r="N11" s="186" t="inlineStr">
        <is>
          <t>Suspensions</t>
        </is>
      </c>
      <c r="O11" s="185" t="inlineStr">
        <is>
          <t>Product</t>
        </is>
      </c>
      <c r="P11" s="188" t="inlineStr">
        <is>
          <t>ข้อสอบจริง 2567 ข้อ 12</t>
        </is>
      </c>
      <c r="Q11" s="185" t="inlineStr">
        <is>
          <t>ข้อสอบจริง</t>
        </is>
      </c>
      <c r="R11" s="185" t="inlineStr">
        <is>
          <t>2567</t>
        </is>
      </c>
      <c r="S11" s="185" t="n"/>
    </row>
    <row r="12" ht="24" customHeight="1" s="49">
      <c r="A12" s="187" t="n">
        <v>10</v>
      </c>
      <c r="B12" s="186" t="n"/>
      <c r="C12" s="186" t="inlineStr">
        <is>
          <t>Glycerin suppository (ตำรับที่ใช้ stearic acid) เกิดปฏิกิริยาระหว่าง Sodium carbonate และ Stearic acid ข้อใดต่อไปนี้กล่าวถูกต้อง</t>
        </is>
      </c>
      <c r="D12" s="186" t="n"/>
      <c r="E12" s="186" t="inlineStr">
        <is>
          <t>Stearic acid ทำให้ตำรับมีความแข็ง</t>
        </is>
      </c>
      <c r="F12" s="186" t="inlineStr">
        <is>
          <t>Sodium carbonate ทำให้ตำรับมีความแข็ง</t>
        </is>
      </c>
      <c r="G12" s="186" t="inlineStr">
        <is>
          <t>Stearic acid สามารถละลายใน rectal fluid ทำให้ปลดปล่อยตัวยาสำคัญได้</t>
        </is>
      </c>
      <c r="H12" s="186" t="inlineStr">
        <is>
          <t>Sodium stearate เป็น Soap ทำให้ตำรับมีความคงตัว</t>
        </is>
      </c>
      <c r="I12" s="188" t="inlineStr">
        <is>
          <t>ตำรับนี้เหมือน Gelatinized glycerin base</t>
        </is>
      </c>
      <c r="J12" s="185" t="inlineStr">
        <is>
          <t>4</t>
        </is>
      </c>
      <c r="K12" s="186" t="inlineStr">
        <is>
          <t>✅ คำตอบที่ถูกต้อง: ข้อ ง. Sodium stearate เป็น Soap ทำให้ตำรับมีความคงตัว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t>
        </is>
      </c>
      <c r="L12" s="186" t="n"/>
      <c r="M12" s="186" t="inlineStr">
        <is>
          <t>Liquid &amp; Semisolids</t>
        </is>
      </c>
      <c r="N12" s="186" t="inlineStr">
        <is>
          <t>Suppositories</t>
        </is>
      </c>
      <c r="O12" s="185" t="inlineStr">
        <is>
          <t>Product</t>
        </is>
      </c>
      <c r="P12" s="188" t="inlineStr">
        <is>
          <t>ข้อสอบจริง 2567 ข้อ 13</t>
        </is>
      </c>
      <c r="Q12" s="185" t="inlineStr">
        <is>
          <t>ข้อสอบจริง</t>
        </is>
      </c>
      <c r="R12" s="185" t="inlineStr">
        <is>
          <t>2567</t>
        </is>
      </c>
      <c r="S12" s="185" t="n"/>
    </row>
    <row r="13" ht="24" customHeight="1" s="49">
      <c r="A13" s="187" t="n">
        <v>11</v>
      </c>
      <c r="B13" s="186" t="n"/>
      <c r="C13" s="186" t="inlineStr">
        <is>
          <t>ตำรับ hard gelatin capsule ไม่จำเป็นต้องทำการทดสอบคุณภาพตามเภสัชตำรับในหัวข้อใด</t>
        </is>
      </c>
      <c r="D13" s="186" t="n"/>
      <c r="E13" s="186" t="inlineStr">
        <is>
          <t>Dissolution</t>
        </is>
      </c>
      <c r="F13" s="186" t="inlineStr">
        <is>
          <t>Friability</t>
        </is>
      </c>
      <c r="G13" s="186" t="inlineStr">
        <is>
          <t>Microbial enumeration test</t>
        </is>
      </c>
      <c r="H13" s="186" t="inlineStr">
        <is>
          <t>Uniformity of dosage units</t>
        </is>
      </c>
      <c r="I13" s="188" t="inlineStr">
        <is>
          <t>Disintegration</t>
        </is>
      </c>
      <c r="J13" s="185" t="inlineStr">
        <is>
          <t>2</t>
        </is>
      </c>
      <c r="K13" s="186" t="inlineStr">
        <is>
          <t>✅ คำตอบที่ถูกต้อง: ข้อ ข. Friability (การทดสอบความกร่อน)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t>
        </is>
      </c>
      <c r="L13" s="186" t="n"/>
      <c r="M13" s="186" t="inlineStr">
        <is>
          <t>Liquid &amp; Semisolids</t>
        </is>
      </c>
      <c r="N13" s="186" t="inlineStr">
        <is>
          <t>Gels</t>
        </is>
      </c>
      <c r="O13" s="185" t="inlineStr">
        <is>
          <t>Product</t>
        </is>
      </c>
      <c r="P13" s="188" t="inlineStr">
        <is>
          <t>ข้อสอบจริง 2567 ข้อ 14</t>
        </is>
      </c>
      <c r="Q13" s="185" t="inlineStr">
        <is>
          <t>ข้อสอบจริง</t>
        </is>
      </c>
      <c r="R13" s="185" t="inlineStr">
        <is>
          <t>2567</t>
        </is>
      </c>
      <c r="S13" s="185" t="n"/>
    </row>
    <row r="14" ht="24" customHeight="1" s="49">
      <c r="A14" s="187" t="n">
        <v>12</v>
      </c>
      <c r="B14" s="186" t="n"/>
      <c r="C14" s="186" t="inlineStr">
        <is>
          <t>ตำรับยาครีมที่มี Sodium Lauryl Sulfate (SLS) เป็นสารช่วยก่ออิมัลชัน จัดเป็นครีมประเภทใด</t>
        </is>
      </c>
      <c r="D14" s="186" t="n"/>
      <c r="E14" s="186" t="inlineStr">
        <is>
          <t>Vanishing cream</t>
        </is>
      </c>
      <c r="F14" s="186" t="inlineStr">
        <is>
          <t>Cold cream</t>
        </is>
      </c>
      <c r="G14" s="186" t="inlineStr">
        <is>
          <t>Anionic cream</t>
        </is>
      </c>
      <c r="H14" s="186" t="inlineStr">
        <is>
          <t>Cationic cream</t>
        </is>
      </c>
      <c r="I14" s="188" t="inlineStr">
        <is>
          <t>Nonionic cream</t>
        </is>
      </c>
      <c r="J14" s="185" t="inlineStr">
        <is>
          <t>3</t>
        </is>
      </c>
      <c r="K14" s="186" t="inlineStr">
        <is>
          <t>✅ คำตอบที่ถูกต้อง: ข้อ ค. Anionic cream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t>
        </is>
      </c>
      <c r="L14" s="186" t="n"/>
      <c r="M14" s="186" t="inlineStr">
        <is>
          <t>Liquid &amp; Semisolids</t>
        </is>
      </c>
      <c r="N14" s="186" t="inlineStr">
        <is>
          <t>Emulsions</t>
        </is>
      </c>
      <c r="O14" s="185" t="inlineStr">
        <is>
          <t>Product</t>
        </is>
      </c>
      <c r="P14" s="188" t="inlineStr">
        <is>
          <t>ข้อสอบจริง 2566 Day 2 ข้อ 81</t>
        </is>
      </c>
      <c r="Q14" s="185" t="inlineStr">
        <is>
          <t>ข้อสอบจริง</t>
        </is>
      </c>
      <c r="R14" s="185" t="inlineStr">
        <is>
          <t>2566</t>
        </is>
      </c>
      <c r="S14" s="185" t="n"/>
    </row>
    <row r="15" ht="24" customHeight="1" s="49">
      <c r="A15" s="187" t="n">
        <v>13</v>
      </c>
      <c r="B15" s="186" t="n"/>
      <c r="C15" s="186" t="inlineStr">
        <is>
          <t>ยาทาเฉพาะที่ Capsaicin cream มีกลไกการออกฤทธิ์ทางเภสัชวิทยาในการบรรเทาอาการปวดปลายประสาท (Neuropathic pain) อย่างไร</t>
        </is>
      </c>
      <c r="D15" s="186" t="n"/>
      <c r="E15" s="186" t="inlineStr">
        <is>
          <t>กระตุ้น TRPV1 receptor บนปลายประสาท C-fibers ทำให้เกิดการหลั่งและหมดไปของ Substance P ในระยะยาว</t>
        </is>
      </c>
      <c r="F15" s="186" t="inlineStr">
        <is>
          <t>ยับยั้งเอนไซม์ Cyclooxygenase (COX-1 และ COX-2) เฉพาะที่</t>
        </is>
      </c>
      <c r="G15" s="186" t="inlineStr">
        <is>
          <t>ปิดกั้น Voltage-gated sodium channels ยับยั้งการนำกระแสประสาทรับความรู้สึกเจ็บปวด</t>
        </is>
      </c>
      <c r="H15" s="186" t="inlineStr">
        <is>
          <t>กระตุ้น Mu-opioid receptors ที่ผิวหนัง</t>
        </is>
      </c>
      <c r="I15" s="188" t="inlineStr">
        <is>
          <t>ยับยั้งการหลั่ง Acetylcholine ที่ Neuromuscular junction</t>
        </is>
      </c>
      <c r="J15" s="185" t="inlineStr">
        <is>
          <t>1</t>
        </is>
      </c>
      <c r="K15" s="186" t="inlineStr">
        <is>
          <t>✅ คำตอบที่ถูกต้อง: ข้อ ก. กระตุ้น TRPV1 receptor บนปลายประสาท C-fibers ทำให้เกิดการหลั่งและหมดไปของ Substance P ในระยะยาว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t>
        </is>
      </c>
      <c r="L15" s="186" t="n"/>
      <c r="M15" s="186" t="inlineStr">
        <is>
          <t>Liquid &amp; Semisolids</t>
        </is>
      </c>
      <c r="N15" s="186" t="inlineStr">
        <is>
          <t>Creams &amp; Ointments</t>
        </is>
      </c>
      <c r="O15" s="185" t="inlineStr">
        <is>
          <t>Product</t>
        </is>
      </c>
      <c r="P15" s="186" t="inlineStr">
        <is>
          <t>PLE-CC1 ปี 2566 Day 1 ข้อ 3</t>
        </is>
      </c>
      <c r="Q15" s="185" t="inlineStr">
        <is>
          <t>ข้อสอบจริง</t>
        </is>
      </c>
      <c r="R15" s="185" t="inlineStr">
        <is>
          <t>2566</t>
        </is>
      </c>
      <c r="S15" s="185" t="n"/>
    </row>
    <row r="16" ht="24" customHeight="1" s="49">
      <c r="A16" s="187" t="n">
        <v>14</v>
      </c>
      <c r="B16" s="186" t="n"/>
      <c r="C16" s="186" t="inlineStr">
        <is>
          <t>ยา Fusidic acid cream ที่ใช้รักษาโรคติดเชื้อแบคทีเรียที่ผิวหนัง จัดเป็นเภสัชภัณฑ์กึ่งแข็งในรูปแบบโครงสร้างตำรับข้อใด</t>
        </is>
      </c>
      <c r="D16" s="186" t="n"/>
      <c r="E16" s="186" t="inlineStr">
        <is>
          <t>อิมัลชันชนิดน้ำมันในน้ำ (O/W Emulsion cream) ที่ล้างน้ำออกได้ง่าย</t>
        </is>
      </c>
      <c r="F16" s="186" t="inlineStr">
        <is>
          <t>ยาน้ำแขวนตะกอนแบบไม่รวมกลุ่ม (Deflocculated suspension)</t>
        </is>
      </c>
      <c r="G16" s="186" t="inlineStr">
        <is>
          <t>อิมัลชันชนิดน้ำในน้ำมัน (W/O Emulsion cream) ที่ให้ความชุ่มชื้นสูง</t>
        </is>
      </c>
      <c r="H16" s="186" t="inlineStr">
        <is>
          <t>ไฮโดรเจลใสชนิด Carbopol 940 (Aqueous hydrogel)</t>
        </is>
      </c>
      <c r="I16" s="188" t="inlineStr">
        <is>
          <t>ขี้ผึ้งฐานไฮโดรคาร์บอนที่ไม่มีน้ำเป็นส่วนประกอบ (Oleaginous ointment base)</t>
        </is>
      </c>
      <c r="J16" s="185" t="inlineStr">
        <is>
          <t>1</t>
        </is>
      </c>
      <c r="K16" s="186" t="inlineStr">
        <is>
          <t>✅ คำตอบที่ถูกต้อง: ข้อ ก. อิมัลชันชนิดน้ำมันในน้ำ (O/W Emulsion cream) ที่ล้างน้ำออกได้ง่าย
🎯 ทำไมข้อนี้ถึงถูก:
ยา Fusidic acid cream เตรียมในรูปแบบ ครีมชนิดน้ำมันในน้ำ (Oil-in-Water: O/W emulsion base) ซึ่งมีคุณสมบัติเด่นคือ ไม่เหนียวเหนอะหนะ เกลี่ยง่าย สามารถซึมเข้าสู่ผิวหนังได้ดี และล้างน้ำออกได้ง่าย (Water-washable) เหมาะสำหรับการทาแผลที่มีน้ำเหลืองเยิ้มหรือผิวหนังบริเวณเปิด
🔍 ข้ออื่นผิดเพราะอะไร:
• ข้อ ข. ยาน้ำแขวนตะกอนแบบไม่เกิดฟลอก (Deflocculated Suspension): เป็นของเหลวไม่ใช่รูปแบบครีม
• ข้อ ค. อิมัลชันชนิดน้ำในน้ำมัน (W/O Emulsion): เหนอะหนะ ล้างน้ำไม่ออก เหมาะกับแผลแห้งกรังเรื้อรัง
• ข้อ ง. ไฮโดรเจล Carbopol 940: เป็นรูปแบบเจลใส ไม่ใช่รูปแบบครีมอิมัลชัน
• ข้อ จ. ขี้ผึ้งฐานไฮโดรคาร์บอน (Oleaginous base): เหนียวเหนอะหนะ ล้างน้ำไม่ออก ไม่ใช่รูปแบบครีม</t>
        </is>
      </c>
      <c r="L16" s="186" t="n"/>
      <c r="M16" s="186" t="inlineStr">
        <is>
          <t>Liquid &amp; Semisolids</t>
        </is>
      </c>
      <c r="N16" s="186" t="inlineStr">
        <is>
          <t>Creams &amp; Ointments</t>
        </is>
      </c>
      <c r="O16" s="185" t="inlineStr">
        <is>
          <t>Product</t>
        </is>
      </c>
      <c r="P16" s="186" t="inlineStr">
        <is>
          <t>PLE-CC1 ปี 2566 Day 1 ข้อ 2</t>
        </is>
      </c>
      <c r="Q16" s="185" t="inlineStr">
        <is>
          <t>ข้อสอบจริง</t>
        </is>
      </c>
      <c r="R16" s="185" t="inlineStr">
        <is>
          <t>2566</t>
        </is>
      </c>
      <c r="S16" s="185" t="n"/>
    </row>
    <row r="17" ht="24" customHeight="1" s="49">
      <c r="A17" s="187" t="n">
        <v>15</v>
      </c>
      <c r="B17" s="186" t="n"/>
      <c r="C17" s="186" t="inlineStr">
        <is>
          <t>ยาขี้ผึ้งปฏิชีวนะ Bacitracin Ointment จำเป็นต้องตั้งสูตรตำรับโดยใช้ฐานขี้ผึ้ง (Ointment base) ชนิดใดเพื่อป้องกันการสลายตัวของตัวยาสำคัญจากความชื้น</t>
        </is>
      </c>
      <c r="D17" s="186" t="n"/>
      <c r="E17" s="186" t="inlineStr">
        <is>
          <t>ขี้ผึ้งฐานไฮโดรคาร์บอน (Oleaginous base เช่น White Petrolatum / Mineral Oil)</t>
        </is>
      </c>
      <c r="F17" s="186" t="inlineStr">
        <is>
          <t>ไฮโดรเจลสูตรน้ำที่ปรับค่าความเป็นกรดด่างด้วย Triethanolamine</t>
        </is>
      </c>
      <c r="G17" s="186" t="inlineStr">
        <is>
          <t>ฐานดูดซับน้ำชนิดเติมน้ำได้ (Water-in-oil absorption base)</t>
        </is>
      </c>
      <c r="H17" s="186" t="inlineStr">
        <is>
          <t>ฐานขี้ผึ้งชนิดล้างน้ำออกได้ (Water-removable O/W cream base)</t>
        </is>
      </c>
      <c r="I17" s="188" t="inlineStr">
        <is>
          <t>ฐานขี้ผึ้งที่ละลายน้ำได้ชนิด Macrogol / PEG base</t>
        </is>
      </c>
      <c r="J17" s="185" t="inlineStr">
        <is>
          <t>1</t>
        </is>
      </c>
      <c r="K17" s="186" t="inlineStr">
        <is>
          <t>✅ คำตอบที่ถูกต้อง: ข้อ ก. ขี้ผึ้งฐานไฮโดรคาร์บอน (Oleaginous base เช่น White Petrolatum / Mineral Oil)
🎯 ทำไมข้อนี้ถึงถูก:
ตำรับยาขี้ผึ้ง Bacitracin Ointment (เช่น ในยาขี้ผึ้งผสม Bacitracin + Polymyxin B + Neomycin) ต้องตั้งสูตรใน ขี้ผึ้งฐานไฮโดรคาร์บอน (Oleaginous base / Hydrocarbon base) เช่น White Petrolatum เพื่อหลีกเลี่ยงการใช้น้ำในตำรับ ช่วยรักษาความคงตัวของตัวยาไม่ให้เกิดการเสื่อมสลาย และช่วยเคลือบผิวหนังรักษาความชุ่มชื้น
🔍 ข้ออื่นผิดเพราะอะไร:
• ข้อ ข. ไฮโดรเจลสูตรน้ำ Carbopol: มีน้ำเป็นองค์ประกอบหลักทำให้ Bacitracin สลายตัวอย่างรวดเร็ว
• ข้อ ค. ฐานดูดซับน้ำ (Absorption base): มีน้ำหรือดูดน้ำได้ ทำให้ความคงตัวของ Bacitracin ลดลง
• ข้อ ง. ฐานขี้ผึ้งล้างน้ำออกได้ (Water-removable base): มีน้ำเป็นส่วนประกอบภายนอก
• ข้อ จ. ฐานยาเหน็บชนิดไขมันแข็ง (Hard fat): เป็นรูปแบบยาเหน็บทวารหนัก</t>
        </is>
      </c>
      <c r="L17" s="186" t="n"/>
      <c r="M17" s="186" t="inlineStr">
        <is>
          <t>Liquid &amp; Semisolids</t>
        </is>
      </c>
      <c r="N17" s="186" t="inlineStr">
        <is>
          <t>Creams &amp; Ointments</t>
        </is>
      </c>
      <c r="O17" s="185" t="inlineStr">
        <is>
          <t>Product</t>
        </is>
      </c>
      <c r="P17" s="186" t="inlineStr">
        <is>
          <t>PLE-CC1 ปี 2566 Day 1 ข้อ 3</t>
        </is>
      </c>
      <c r="Q17" s="185" t="inlineStr">
        <is>
          <t>ข้อสอบจริง</t>
        </is>
      </c>
      <c r="R17" s="185" t="inlineStr">
        <is>
          <t>2566</t>
        </is>
      </c>
      <c r="S17" s="185" t="n"/>
    </row>
    <row r="18" ht="24" customHeight="1" s="49">
      <c r="A18" s="187" t="n">
        <v>16</v>
      </c>
      <c r="B18" s="186" t="n"/>
      <c r="C18" s="186" t="inlineStr">
        <is>
          <t>ยาขี้ผึ้งป้ายตาคลอแรมเฟนิคอล (Chloramphenicol Eye Ointment) มีข้อกำหนดในการเลือกใช้ฐานขี้ผึ้งและการตั้งสูตรตำรับตามข้อใด</t>
        </is>
      </c>
      <c r="D18" s="186" t="n"/>
      <c r="E18" s="186" t="inlineStr">
        <is>
          <t>ขี้ผึ้งฐานไฮโดรคาร์บอนปราศจากเชื้อ (Sterile Oleaginous base: White Petrolatum ร่วมกับ Liquid Paraffin)</t>
        </is>
      </c>
      <c r="F18" s="186" t="inlineStr">
        <is>
          <t>ฐานยาเหน็บชนิดไขมันแข็ง (Hard fat suppository base)</t>
        </is>
      </c>
      <c r="G18" s="186" t="inlineStr">
        <is>
          <t>น้ำเชื่อมเข้มข้น Simple Syrup USP</t>
        </is>
      </c>
      <c r="H18" s="186" t="inlineStr">
        <is>
          <t>สารละลายแอลกอฮอล์ชนิด Elixir ที่มีเอทานอล 15%</t>
        </is>
      </c>
      <c r="I18" s="188" t="inlineStr">
        <is>
          <t>ยาน้ำแขวนตะกอนชนิดเกิดฟลอกกูลที่มีสารช่วยกระจายตัวเข้มข้น</t>
        </is>
      </c>
      <c r="J18" s="185" t="inlineStr">
        <is>
          <t>1</t>
        </is>
      </c>
      <c r="K18" s="186" t="inlineStr">
        <is>
          <t>✅ คำตอบที่ถูกต้อง: ข้อ ก. ขี้ผึ้งฐานไฮโดรคาร์บอนปราศจากเชื้อ (Sterile Oleaginous base: White Petrolatum ร่วมกับ Liquid Paraffin)
🎯 ทำไมข้อนี้ถึงถูก:
ยา Chloramphenicol ไวต่อการเกิด Hydrolysis ในสารละลายน้ำ ดังนั้นยาขี้ผึ้งป้ายตาจึงนิยมเตรียมใน ฐานไฮโดรคาร์บอนปราศจากเชื้อ (Sterile Oleaginous base) โดยผสม White soft paraffin (White petrolatum) กับ Liquid paraffin ในสัดส่วนที่เหมาะสม เพื่อให้ได้เนื้อขี้ผึ้งที่อ่อนนุ่ม หลอมละลายที่อุณหภูมิร่างกาย (37 °C) และไม่ระคายเคืองตา
🔍 ข้ออื่นผิดเพราะอะไร:
• ข้อ ข. ยาเหน็บทวารหนักฐานไขมัน (Fatty suppository base): ไม่ใช่รูปแบบยาตา
• ข้อ ค. น้ำเชื่อม Simple Syrup USP: เป็นยาน้ำรับประทาน
• ข้อ ง. ยาน้ำ Elixir ผสมแอลกอฮอล์: มีแอลกอฮอล์ระคายเคืองตาอย่างรุนแรง
• ข้อ จ. ยาน้ำแขวนตะกอน Xanthan gum: เป็นยาน้ำรับประทาน</t>
        </is>
      </c>
      <c r="L18" s="186" t="n"/>
      <c r="M18" s="186" t="inlineStr">
        <is>
          <t>Liquid &amp; Semisolids</t>
        </is>
      </c>
      <c r="N18" s="186" t="inlineStr">
        <is>
          <t>Creams &amp; Ointments</t>
        </is>
      </c>
      <c r="O18" s="185" t="inlineStr">
        <is>
          <t>Product</t>
        </is>
      </c>
      <c r="P18" s="186" t="inlineStr">
        <is>
          <t>PLE-CC1 ปี 2566 Day 1 ข้อ 4</t>
        </is>
      </c>
      <c r="Q18" s="185" t="inlineStr">
        <is>
          <t>ข้อสอบจริง</t>
        </is>
      </c>
      <c r="R18" s="185" t="inlineStr">
        <is>
          <t>2566</t>
        </is>
      </c>
      <c r="S18" s="185" t="n"/>
    </row>
    <row r="19" ht="24" customHeight="1" s="49">
      <c r="A19" s="187" t="n">
        <v>17</v>
      </c>
      <c r="B19" s="186" t="n"/>
      <c r="C19" s="186" t="inlineStr">
        <is>
          <t>ตามกฎหมายยาและประกาศสำนักงานคณะกรรมการอาหารและยา (อย.) เภสัชกรชุมชนมีข้อกำหนดในการจ่ายยา Dextromethorphan รูปแบบเม็ดเดี่ยวในร้านขายยาแผนปัจจุบันอย่างไร</t>
        </is>
      </c>
      <c r="D19" s="186" t="n"/>
      <c r="E19" s="186" t="inlineStr">
        <is>
          <t>ยาเม็ด Dextromethorphan เดี่ยว ต้องจัดทำบัญชีการขายยาตามแบบ ข.ย.11 และจำกัดปริมาณการขายไม่เกิน 3 แผงต่อคนต่อครั้ง</t>
        </is>
      </c>
      <c r="F19" s="186" t="inlineStr">
        <is>
          <t>จัดเป็นยาสามัญประจำบ้าน สามารถวางจำหน่ายและหยิบซื้อได้เองอย่างเสรี</t>
        </is>
      </c>
      <c r="G19" s="186" t="inlineStr">
        <is>
          <t>จัดเป็นยาควบคุมพิเศษที่ต้องส่งมอบตามใบสั่งยาจากแพทย์เท่านั้น</t>
        </is>
      </c>
      <c r="H19" s="186" t="inlineStr">
        <is>
          <t>จำหน่ายได้โดยไม่ต้องบันทึกข้อมูลใดๆ หากผู้ซื้อมีอายุเกิน 18 ปีบริบูรณ์</t>
        </is>
      </c>
      <c r="I19" s="188" t="inlineStr">
        <is>
          <t>ห้ามร้านขายยาแผนปัจจุบันประเภท ข.ย.1 มีไว้ในครอบครองเพื่อจำหน่ายทุกกรณี</t>
        </is>
      </c>
      <c r="J19" s="185" t="inlineStr">
        <is>
          <t>1</t>
        </is>
      </c>
      <c r="K19" s="186" t="inlineStr">
        <is>
          <t>✅ คำตอบที่ถูกต้อง: ข้อ ก. ยาเม็ด Dextromethorphan เดี่ยว ต้องจัดทำบัญชีการขายยาตามแบบ ข.ย.11 และจำกัดปริมาณการขายไม่เกิน 3 แผงต่อคนต่อครั้ง
🎯 ทำไมข้อนี้ถึงถูก:
ตามประกาศกระทรวงสาธารณสุขและระเบียบ อย. ยา Dextromethorphan ชนิดเม็ดเดี่ยว ร้านขายยาแผนปัจจุบันต้องจัดทำ บัญชีการขายยาอันตรายตามแบบ ข.ย.11 บันทึกชื่อ-สกุล เลขประจำตัวประชาชนของผู้ซื้อ และจำกัดการจำหน่ายไม่เกิน 3 แผง (หรือไม่เกิน 30-60 เม็ด) ต่อครั้ง เพื่อป้องกันการนำไปใช้ในทางที่ผิด
🔍 ข้ออื่นผิดเพราะอะไร:
• ข้อ ข. จัดเป็นยาสามัญประจำบ้านจำหน่ายได้เสรี: ผิด เป็นยาอันตรายควบคุมการขาย
• ข้อ ค. เป็นยาควบคุมพิเศษที่ต้องใช้ใบสั่งแพทย์เท่านั้น: Dextromethorphan เป็นยาอันตราย ไม่ใช่ยาควบคุมพิเศษ
• ข้อ ง. ไม่ต้องทำบัญชี ข.ย.11: ผิด กฎหมายบังคับให้ทำ ข.ย.11
• ข้อ จ. ร้านยา ข.ย.1 ห้ามมีไว้ในครอบครอง: ผิด ร้านยา ข.ย.1 มีจำหน่ายได้แต่ต้องทำบัญชีและควบคุมปริมาณ</t>
        </is>
      </c>
      <c r="L19" s="186" t="n"/>
      <c r="M19" s="186" t="inlineStr">
        <is>
          <t>Liquid &amp; Semisolids</t>
        </is>
      </c>
      <c r="N19" s="186" t="inlineStr">
        <is>
          <t>Solutions, Syrups &amp; Elixirs</t>
        </is>
      </c>
      <c r="O19" s="185" t="inlineStr">
        <is>
          <t>Product</t>
        </is>
      </c>
      <c r="P19" s="186" t="inlineStr">
        <is>
          <t>PLE-CC1 ปี 2566 Day 1 ข้อ 3</t>
        </is>
      </c>
      <c r="Q19" s="185" t="inlineStr">
        <is>
          <t>ข้อสอบจริง</t>
        </is>
      </c>
      <c r="R19" s="185" t="inlineStr">
        <is>
          <t>2566</t>
        </is>
      </c>
      <c r="S19" s="185" t="n"/>
    </row>
    <row r="20" ht="24" customHeight="1" s="49">
      <c r="A20" s="187" t="n">
        <v>18</v>
      </c>
      <c r="B20" s="186" t="n"/>
      <c r="C20" s="186" t="inlineStr">
        <is>
          <t>เบสยาครีมชนิด Vanishing cream จัดเป็นอิมัลชันประเภทใด และมีคุณสมบัติทางเภสัชกรรมที่สำคัญอย่างไร</t>
        </is>
      </c>
      <c r="D20" s="186" t="n"/>
      <c r="E20" s="186" t="inlineStr">
        <is>
          <t>Oil-in-Water (O/W) emulsion ล้างน้ำออกได้ง่าย ไม่เหนียวเหนอะหนะ เมื่อทาแล้วน้ำจะระเหยไปเหลือฟิล์มบางๆ ของกรดสเตียริก</t>
        </is>
      </c>
      <c r="F20" s="186" t="inlineStr">
        <is>
          <t>Water-in-Oil (W/O) emulsion ล้างน้ำออกยาก ให้ความชุ่มชื้นสูง เหมาะสำหรับผิวแห้งมาก</t>
        </is>
      </c>
      <c r="G20" s="186" t="inlineStr">
        <is>
          <t>Absorption base ที่สามารถดูดซับน้ำได้สูง</t>
        </is>
      </c>
      <c r="H20" s="186" t="inlineStr">
        <is>
          <t>Hydrocarbon base ที่ไม่มีน้ำเป็นส่วนประกอบ</t>
        </is>
      </c>
      <c r="I20" s="188" t="inlineStr">
        <is>
          <t>Water-soluble base ที่ประกอบด้วย Polyethylene glycol (PEG)</t>
        </is>
      </c>
      <c r="J20" s="185" t="inlineStr">
        <is>
          <t>1</t>
        </is>
      </c>
      <c r="K20" s="186"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t>
        </is>
      </c>
      <c r="L20" s="186" t="n"/>
      <c r="M20" s="186" t="inlineStr">
        <is>
          <t>Liquid &amp; Semisolids</t>
        </is>
      </c>
      <c r="N20" s="186" t="inlineStr">
        <is>
          <t>Emulsions</t>
        </is>
      </c>
      <c r="O20" s="185" t="inlineStr">
        <is>
          <t>Product</t>
        </is>
      </c>
      <c r="P20" s="186" t="inlineStr">
        <is>
          <t>PLE-CC1 ปี 2566 Day 2 ข้อ 2</t>
        </is>
      </c>
      <c r="Q20" s="185" t="inlineStr">
        <is>
          <t>ข้อสอบจริง</t>
        </is>
      </c>
      <c r="R20" s="185" t="inlineStr">
        <is>
          <t>2566</t>
        </is>
      </c>
      <c r="S20" s="185" t="n"/>
    </row>
    <row r="21" ht="24" customHeight="1" s="49">
      <c r="A21" s="187" t="n">
        <v>19</v>
      </c>
      <c r="B21" s="186" t="n"/>
      <c r="C21" s="186" t="inlineStr">
        <is>
          <t>ฐานทางเภสัชกรรมรูปแบบ Oil-in-Water (O/W) Emulsion base จัดเป็นฐานขี้ผึ้งในกลุ่มใดตามการจำแนกประเภทของเภสัชตำรับสากล (USP)</t>
        </is>
      </c>
      <c r="D21" s="186" t="n"/>
      <c r="E21" s="186" t="inlineStr">
        <is>
          <t>ฐานครีมชนิดล้างน้ำออกได้ (Water-removable O/W cream base เช่น Hydrophilic Ointment USP)</t>
        </is>
      </c>
      <c r="F21" s="186" t="inlineStr">
        <is>
          <t>ฐานดูดซับน้ำชนิดน้ำมันในน้ำ (Absorption ointment base เช่น Lanolin)</t>
        </is>
      </c>
      <c r="G21" s="186" t="inlineStr">
        <is>
          <t>ฐานยาเหน็บชนิดไขมันแข็ง (Fatty suppository base)</t>
        </is>
      </c>
      <c r="H21" s="186" t="inlineStr">
        <is>
          <t>ฐานยาน้ำเชื่อมเข้มข้น (Simple Syrup USP)</t>
        </is>
      </c>
      <c r="I21" s="188" t="inlineStr">
        <is>
          <t>ฐานยาน้ำใสผสมเอทานอล (Elixir vehicle)</t>
        </is>
      </c>
      <c r="J21" s="185" t="inlineStr">
        <is>
          <t>1</t>
        </is>
      </c>
      <c r="K21" s="186" t="inlineStr">
        <is>
          <t>✅ คำตอบที่ถูกต้อง: ข้อ ก. ฐานครีมชนิดล้างน้ำออกได้ (Water-removable O/W cream base เช่น Hydrophilic Ointment USP)
🎯 ทำไมข้อนี้ถึงถูก:
Oil-in-Water (O/W) Emulsion base จัดเป็น ฐานขี้ผึ้งชนิดล้างน้ำออกได้ (Water-removable base) เช่น Hydrophilic Ointment USP หรือ Vanishing cream ซึ่งมีน้ำเป็นวัฏจักรภายนอก (External phase) ทำให้สามารถล้างน้ำออกได้ง่าย ดูดซับน้ำเหลืองจากแผลได้ และนำส่งยาเข้าสู่ผิวหนังได้ดีโดยไม่เหนียวเหนอะหนะ
🔍 ข้ออื่นผิดเพราะอะไร:
• ข้อ ข. Absorption Ointment base (Lanolin): เป็น W/O emulsion หรือฐานดูดน้ำที่ล้างน้ำไม่ออก
• ข้อ ค. Fatty Suppository base: เป็นฐานยาเหน็บ ไม่ใช่ O/W emulsion
• ข้อ ง. Simple Syrup USP: เป็นยาน้ำเชื่อม
• ข้อ จ. Elixir with alcohol: เป็นยาน้ำใสผสมแอลกอฮอล์</t>
        </is>
      </c>
      <c r="L21" s="186" t="n"/>
      <c r="M21" s="186" t="inlineStr">
        <is>
          <t>Liquid &amp; Semisolids</t>
        </is>
      </c>
      <c r="N21" s="186" t="inlineStr">
        <is>
          <t>Emulsions</t>
        </is>
      </c>
      <c r="O21" s="185" t="inlineStr">
        <is>
          <t>Product</t>
        </is>
      </c>
      <c r="P21" s="186" t="inlineStr">
        <is>
          <t>PLE-CC1 ปี 2566 Day 2 ข้อ 2</t>
        </is>
      </c>
      <c r="Q21" s="185" t="inlineStr">
        <is>
          <t>ข้อสอบจริง</t>
        </is>
      </c>
      <c r="R21" s="185" t="inlineStr">
        <is>
          <t>2566</t>
        </is>
      </c>
      <c r="S21" s="185" t="n"/>
    </row>
    <row r="22" ht="24" customHeight="1" s="49">
      <c r="A22" s="187" t="n">
        <v>20</v>
      </c>
      <c r="B22" s="186" t="n"/>
      <c r="C22" s="186" t="inlineStr">
        <is>
          <t>ในสูตรตำรับครีมที่ประกอบด้วย Cetyl alcohol, White petrolatum, Purified water และมี Sodium Lauryl Sulfate (SLS) เป็นสารช่วย ตำรับดังกล่าวจัดเป็นผลิตภัณฑ์กึ่งแข็งประเภทใด</t>
        </is>
      </c>
      <c r="D22" s="186" t="n"/>
      <c r="E22" s="186" t="inlineStr">
        <is>
          <t>ครีมชนิดน้ำมันในน้ำ (O/W Emulsion Cream) ที่ใช้ SLS เป็น Anionic emulsifying agent</t>
        </is>
      </c>
      <c r="F22" s="186" t="inlineStr">
        <is>
          <t>ยาน้ำใสผสมแอลกอฮอล์ (Hydroalcoholic Elixir)</t>
        </is>
      </c>
      <c r="G22" s="186" t="inlineStr">
        <is>
          <t>ยาน้ำแขวนตะกอนชนิดเกิดฟลอกกูล (Flocculated suspension)</t>
        </is>
      </c>
      <c r="H22" s="186" t="inlineStr">
        <is>
          <t>ครีมชนิดน้ำในน้ำมัน (W/O Emulsion Cream) ที่มีความเหนอะหนะสูง</t>
        </is>
      </c>
      <c r="I22" s="188" t="inlineStr">
        <is>
          <t>ไฮโดรเจลพอลิเมอร์สังเคราะห์ปราศจากไขมัน</t>
        </is>
      </c>
      <c r="J22" s="185" t="inlineStr">
        <is>
          <t>1</t>
        </is>
      </c>
      <c r="K22" s="186" t="inlineStr">
        <is>
          <t>✅ คำตอบที่ถูกต้อง: ข้อ ก. ครีมชนิดน้ำมันในน้ำ (O/W Emulsion Cream) ที่ใช้ SLS เป็น Anionic emulsifying agent
🎯 ทำไมข้อนี้ถึงถูก:
เมื่อสูตรตำรับครีมประกอบด้วย Cetyl/Stearyl alcohol, White petrolatum, น้ำ และมี Sodium Lauryl Sulfate (SLS) เป็น Emulsifier สาร SLS ที่มีค่า HLB สูงมากจะทำหน้าที่เป็น สารก่ออิมัลชันชนิดประจุลบ (Anionic emulsifier) ช่วยลดแรงตึงผิวระหว่างวัฏชาติน้ำมันและน้ำ ก่อให้เกิดเป็น ครีมชนิดน้ำมันในน้ำ (O/W Emulsion cream เช่น ในตำรับ Hydrophilic Ointment USP)
🔍 ข้ออื่นผิดเพราะอะไร:
• ข้อ ข. ยาน้ำใส Elixir: ไม่มีสารลดแรงตึงผิวและน้ำมันในลักษณะของครีม
• ข้อ ค. ยาน้ำแขวนตะกอนแบบฟลอกกูล: ไม่ใช่รูปแบบครีมอิมัลชัน
• ข้อ ง. ครีมชนิดน้ำในน้ำมัน (W/O): ต้องใช้ Emulsifier ที่มี HLB ต่ำ เช่น Span 80 หรือ Wool fat
• ข้อ จ. ไฮโดรเจลใส Carbopol: ใช้ Carbopol neutralized ด้วยด่าง ไม่ได้ใช้ SLS เป็นตัวหลัก</t>
        </is>
      </c>
      <c r="L22" s="186" t="n"/>
      <c r="M22" s="186" t="inlineStr">
        <is>
          <t>Liquid &amp; Semisolids</t>
        </is>
      </c>
      <c r="N22" s="186" t="inlineStr">
        <is>
          <t>Creams &amp; Ointments</t>
        </is>
      </c>
      <c r="O22" s="185" t="inlineStr">
        <is>
          <t>Product</t>
        </is>
      </c>
      <c r="P22" s="186" t="inlineStr">
        <is>
          <t>PLE-CC1 ปี 2566 Day 2 ข้อ 81</t>
        </is>
      </c>
      <c r="Q22" s="185" t="inlineStr">
        <is>
          <t>ข้อสอบจริง</t>
        </is>
      </c>
      <c r="R22" s="185" t="inlineStr">
        <is>
          <t>2566</t>
        </is>
      </c>
      <c r="S22" s="185" t="n"/>
    </row>
    <row r="23" ht="24" customHeight="1" s="49">
      <c r="A23" s="187" t="n">
        <v>21</v>
      </c>
      <c r="B23" s="186" t="n"/>
      <c r="C23" s="186" t="inlineStr">
        <is>
          <t>เภสัชภัณฑ์กึ่งแข็งรูปแบบ Vanishing Cream มีโครงสร้างทางเภสัชกรรมและลักษณะตำรับตามข้อใด</t>
        </is>
      </c>
      <c r="D23" s="186" t="n"/>
      <c r="E23" s="186" t="inlineStr">
        <is>
          <t>ครีมชนิดน้ำมันในน้ำ (O/W Emulsion) ที่มี Stearic acid ทำปฏิกิริยากับด่างเกิดเป็นสบู่ช่วยก่ออิมัลชัน</t>
        </is>
      </c>
      <c r="F23" s="186" t="inlineStr">
        <is>
          <t>ครีมชนิดน้ำในน้ำมัน (W/O Emulsion) ที่ใช้ Sorbitan monooleate เป็นสารก่ออิมัลชันหลัก</t>
        </is>
      </c>
      <c r="G23" s="186" t="inlineStr">
        <is>
          <t>เจลสูตรน้ำที่พองตัวด้วยพอลิเมอร์ Carbopol 940</t>
        </is>
      </c>
      <c r="H23" s="186" t="inlineStr">
        <is>
          <t>ขี้ผึ้งฐานไฮโดรคาร์บอนล้วนที่ไม่มีน้ำเป็นส่วนประกอบ</t>
        </is>
      </c>
      <c r="I23" s="188" t="inlineStr">
        <is>
          <t>ฐานดูดซับน้ำที่มีส่วนประกอบของไขมันขนแกะบริสุทธิ์ (Anhydrous Lanolin)</t>
        </is>
      </c>
      <c r="J23" s="185" t="inlineStr">
        <is>
          <t>1</t>
        </is>
      </c>
      <c r="K23" s="186" t="inlineStr">
        <is>
          <t>✅ คำตอบที่ถูกต้อง: ข้อ ก. ครีมชนิดน้ำมันในน้ำ (O/W Emulsion) ที่มี Stearic acid ทำปฏิกิริยากับด่างเกิดเป็นสบู่ช่วยก่ออิมัลชัน
🎯 ทำไมข้อนี้ถึงถูก:
Vanishing cream เป็น ครีมชนิดน้ำมันในน้ำ (O/W Emulsion) ที่เตรียมโดยใช้กรดสเตียริก (Stearic acid) ส่วนเกินทำปฏิกิริยากับด่าง (เช่น Potassium hydroxide, Triethanolamine) ในวัฏชาติน้ำ เกิดเป็นสบู่สเตียเรต (Potassium stearate / TEA stearate) ทำหน้าที่เป็น Emulsifier ในตำรับ เมื่อทาบนผิวจะซึมหายไป ไม่เหนียวเหนอะหนะ
🔍 ข้ออื่นผิดเพราะอะไร:
• ข้อ ข. ครีมชนิดน้ำในน้ำมัน (W/O): เช่น Cold cream จะเหนอะหนะและเคลือบผิวชัดเจน
• ข้อ ค. ไฮโดรเจล Carbopol: ไม่มี Stearic acid เป็นองค์ประกอบหลัก
• ข้อ ง. ขี้ผึ้งฐานไฮโดรคาร์บอน (White Petrolatum): เป็นขี้ผึ้งมันเยิ้ม
• ข้อ จ. ฐานดูดซับน้ำ Lanolin: เป็นฐาน W/O เหนียวข้น</t>
        </is>
      </c>
      <c r="L23" s="186" t="n"/>
      <c r="M23" s="186" t="inlineStr">
        <is>
          <t>Liquid &amp; Semisolids</t>
        </is>
      </c>
      <c r="N23" s="186" t="inlineStr">
        <is>
          <t>Creams &amp; Ointments</t>
        </is>
      </c>
      <c r="O23" s="185" t="inlineStr">
        <is>
          <t>Product</t>
        </is>
      </c>
      <c r="P23" s="186" t="inlineStr">
        <is>
          <t>PLE-CC1 ปี 2566 Day 2 ข้อ 1</t>
        </is>
      </c>
      <c r="Q23" s="185" t="inlineStr">
        <is>
          <t>ข้อสอบจริง</t>
        </is>
      </c>
      <c r="R23" s="185" t="inlineStr">
        <is>
          <t>2566</t>
        </is>
      </c>
      <c r="S23" s="185" t="n"/>
    </row>
    <row r="24" ht="24" customHeight="1" s="49">
      <c r="A24" s="187" t="n">
        <v>22</v>
      </c>
      <c r="B24" s="186" t="n"/>
      <c r="C24" s="186" t="inlineStr">
        <is>
          <t>ข้อใดคือคำแนะนำที่ถูกต้องในการใช้ยาครีมสเตียรอยด์เฉพาะที่ (Topical Corticosteroids เช่น Betamethasone cream) แก่ผู้ป่วย</t>
        </is>
      </c>
      <c r="D24" s="186" t="n"/>
      <c r="E24" s="186" t="inlineStr">
        <is>
          <t>ทายาบางๆ บริเวณรอยโรควันละ 1 - 2 ครั้ง และหลีกเลี่ยงการใช้พลาสเตอร์ปิดทับ (Occlusive dressing) เว้นแต่แพทย์สั่ง</t>
        </is>
      </c>
      <c r="F24" s="186" t="inlineStr">
        <is>
          <t>ทายาให้หนาที่สุดเท่าที่จะทำได้และทาซ้ำทุก 2 ชั่วโมง</t>
        </is>
      </c>
      <c r="G24" s="186" t="inlineStr">
        <is>
          <t>ใช้พลาสเตอร์พลาสติกปิดทับบริเวณที่ทายาทุกครั้งเพื่อเพิ่มการดูดซึม</t>
        </is>
      </c>
      <c r="H24" s="186" t="inlineStr">
        <is>
          <t>ทาต่อเนื่องติดต่อกันทุกวันเป็นเวลา 1 ปีขึ้นไปเพื่อป้องกันโรคกำเริบ</t>
        </is>
      </c>
      <c r="I24" s="188" t="inlineStr">
        <is>
          <t>ทาลงบนบาดแผลเปิดที่มีการติดเชื้อแบคทีเรียเป็นหนองอย่างรุนแรง</t>
        </is>
      </c>
      <c r="J24" s="185" t="inlineStr">
        <is>
          <t>1</t>
        </is>
      </c>
      <c r="K24" s="186" t="inlineStr">
        <is>
          <t>✅ คำตอบที่ถูกต้อง: ข้อ ก. ทายาบางๆ บริเวณรอยโรควันละ 1 - 2 ครั้ง และหลีกเลี่ยงการใช้พลาสเตอร์ปิดทับ (Occlusive dressing) เว้นแต่แพทย์สั่ง
🎯 ทำไมข้อนี้ถึงถูก:
คำแนะนำการใช้ยาทาสเตียรอยด์ที่ถูกต้องคือ ทายาเป็นแผ่นฟิล์มบางๆ (Thin layer) เฉพาะบริเวณที่มีรอยโรค วันละ 1-2 ครั้ง ไม่ควรทาบ่อยเกินไป และไม่ควรใช้พลาสเตอร์หรือผ้าพันปิดทับ (Occlusive dressing) เนื่องจากจะเพิ่มการดูดซึมตัวยาเข้าสู่กระแสเลือดแบบทวีคูณ เพิ่มความเสี่ยงผิวหนังฝ่อลีบ (Skin atrophy), หลอดเลือดฝอยแตก (Telangiectasia), และการกดแกน HPA axis
🔍 ข้ออื่นผิดเพราะอะไร:
• ข้อ ข. ทาหนาๆ ทุก 2 ชั่วโมง: ผิด ทำให้เกิดผลข้างเคียงเฉพาะที่และทั่วร่างกาย
• ข้อ ค. ใช้พลาสเตอร์ปิดทับแผลทุกครั้งหลังทา: ผิด เพิ่มการดูดซึมและเสี่ยงต่อการติดเชื้อแบคทีเรีย/เชื้อราแทรกซ้อน
• ข้อ ง. ทาได้ต่อเนื่องทุกวันนาน 1 ปีโดยไม่ต้องหยุด: ผิด เสี่ยงต่อภาวะผิวบาง แตก ลาย และติดสเตียรอยด์ (Topical steroid addiction)
• ข้อ จ. ทาลงบนแผลเปิดที่มีหนองติดเชื้อสดๆ: ผิด ห้ามทาสเตียรอยด์เดี่ยวๆ บนแผลติดเชื้อเพราะจะกดภูมิคุ้มกันทำให้เชื้อลุกลาม</t>
        </is>
      </c>
      <c r="L24" s="186" t="n"/>
      <c r="M24" s="186" t="inlineStr">
        <is>
          <t>Liquid &amp; Semisolids</t>
        </is>
      </c>
      <c r="N24" s="186" t="inlineStr">
        <is>
          <t>Creams &amp; Ointments</t>
        </is>
      </c>
      <c r="O24" s="185" t="inlineStr">
        <is>
          <t>Product</t>
        </is>
      </c>
      <c r="P24" s="186" t="inlineStr">
        <is>
          <t>PLE_CC1_2563_Q ข้อ 42</t>
        </is>
      </c>
      <c r="Q24" s="185" t="inlineStr">
        <is>
          <t>ข้อสอบจริง</t>
        </is>
      </c>
      <c r="R24" s="185" t="inlineStr">
        <is>
          <t>2563</t>
        </is>
      </c>
      <c r="S24" s="185" t="n"/>
    </row>
    <row r="25" ht="24" customHeight="1" s="49">
      <c r="A25" s="187" t="n">
        <v>23</v>
      </c>
      <c r="B25" s="186" t="n"/>
      <c r="C25" s="186" t="inlineStr">
        <is>
          <t>ในตำรับยาครีมผสมที่มีส่วนประกอบของ Topical Corticosteroids ร่วมกับ Salicylic acid (Keratolytic agent) การเติม Salicylic acid มีวัตถุประสงค์หลักเพื่อประโยชน์ใด</t>
        </is>
      </c>
      <c r="D25" s="186" t="n"/>
      <c r="E25" s="186" t="inlineStr">
        <is>
          <t>Salicylic acid ทำหน้าที่เป็น Keratolytic agent ช่วยลอกเซลล์ผิวหนังที่หนากรังออก เพื่อเพิ่มการแทรกซึมของสเตียรอยด์เข้าสู่รอยโรค</t>
        </is>
      </c>
      <c r="F25" s="186" t="inlineStr">
        <is>
          <t>Salicylic acid ทำหน้าที่เป็นยาชาเฉพาะที่บรรเทาอาการแสบผิว</t>
        </is>
      </c>
      <c r="G25" s="186" t="inlineStr">
        <is>
          <t>Salicylic acid ช่วยแต่งกลิ่นหอมให้แก่ตำรับยาครีม</t>
        </is>
      </c>
      <c r="H25" s="186" t="inlineStr">
        <is>
          <t>Salicylic acid ช่วยลดการดูดซึมของสเตียรอยด์ไม่ให้เข้าสู่ผิวหนัง</t>
        </is>
      </c>
      <c r="I25" s="188" t="inlineStr">
        <is>
          <t>Salicylic acid ทำหน้าที่เป็นสารแต่งสีขาวให้แก่เนื้อครีม</t>
        </is>
      </c>
      <c r="J25" s="185" t="inlineStr">
        <is>
          <t>1</t>
        </is>
      </c>
      <c r="K25" s="186" t="inlineStr">
        <is>
          <t>✅ คำตอบที่ถูกต้อง: ข้อ ก. Salicylic acid ทำหน้าที่เป็น Keratolytic agent ช่วยลอกเซลล์ผิวหนังที่หนากรังออก เพื่อเพิ่มการแทรกซึมของสเตียรอยด์เข้าสู่รอยโรค
🎯 ทำไมข้อนี้ถึงถูก:
Salicylic acid ในความเข้มข้น 2-6% ทำหน้าที่เป็น สารลอกผิว/ละลายคีราติน (Keratolytic agent) โดยการสลายสารยึดเกาะระหว่างเซลล์ Corneocytes ในชั้น Stratum corneum ช่วยให้สะเก็ดผิวหนังที่หนาตัวหลุดลอกออก ทำให้ยาต้านการอักเสบสเตียรอยด์สามารถแทรกซึมผ่านเข้าสู่ชั้นหนังแท้เพื่อออกฤทธิ์ได้อย่างมีประสิทธิภาพสูงขึ้น
🔍 ข้ออื่นผิดเพราะอะไร:
• ข้อ ข. Salicylic acid ทำหน้าที่เป็นยาชาเฉพาะที่: ผิด ไม่ใช่ Local anesthetic
• ข้อ ค. Salicylic acid ใส่เพื่อปรับแต่งกลิ่นหอม: ผิด ไม่ใช่ Fragrance
• ข้อ ง. Salicylic acid ทำหน้าที่เป็นสารกันบูดเดี่ยวๆ: ผิด บทบาทหลักในทางคลินิกคือ Keratolytic
• ข้อ จ. การผสม Salicylic acid จะยับยั้งการดูดซึมของสเตียรอยด์: ผิด ช่วยเพิ่มการดูดซึม</t>
        </is>
      </c>
      <c r="L25" s="186" t="n"/>
      <c r="M25" s="186" t="inlineStr">
        <is>
          <t>Liquid &amp; Semisolids</t>
        </is>
      </c>
      <c r="N25" s="186" t="inlineStr">
        <is>
          <t>Creams &amp; Ointments</t>
        </is>
      </c>
      <c r="O25" s="185" t="inlineStr">
        <is>
          <t>Product</t>
        </is>
      </c>
      <c r="P25" s="186" t="inlineStr">
        <is>
          <t>PLE_CC1_2563_Q ข้อ 83</t>
        </is>
      </c>
      <c r="Q25" s="185" t="inlineStr">
        <is>
          <t>ข้อสอบจริง</t>
        </is>
      </c>
      <c r="R25" s="185" t="inlineStr">
        <is>
          <t>2563</t>
        </is>
      </c>
      <c r="S25" s="185" t="n"/>
    </row>
    <row r="26" ht="24" customHeight="1" s="49">
      <c r="A26" s="185" t="n">
        <v>24</v>
      </c>
      <c r="B26" s="186" t="n"/>
      <c r="C26" s="186" t="inlineStr">
        <is>
          <t>ข้อใดไม่ถูกต้องเกี่ยวกับการใช้ capsaicin gel wei.2 X</t>
        </is>
      </c>
      <c r="D26" s="186" t="n"/>
      <c r="E26" s="186" t="inlineStr">
        <is>
          <t>ทายานี้วันละ 3-4 ครั้งต่อวัน</t>
        </is>
      </c>
      <c r="F26" s="186" t="inlineStr">
        <is>
          <t>ใช้ยานี้สม่ำเสมอจึงจะเห็นประสิทธิผล</t>
        </is>
      </c>
      <c r="G26" s="186" t="inlineStr">
        <is>
          <t>ถูนวดบริเวณที่ปวดหลังทายานี้อย่างน้อย 5 นาที</t>
        </is>
      </c>
      <c r="H26" s="186" t="inlineStr">
        <is>
          <t>หลังทายานี้ต้องล้างมือด้วยน้ำสะอาดและสบู่ทุกครั้ง</t>
        </is>
      </c>
      <c r="I26" s="186"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J26" s="185" t="inlineStr">
        <is>
          <t>1</t>
        </is>
      </c>
      <c r="K26" s="186" t="inlineStr">
        <is>
          <t>✅ คำตอบที่ถูกต้อง: ข้อ ก. ทายานี้วันละ 3-4 ครั้งต่อวัน
🎯 ทำไมข้อนี้ถึงถูก: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ไม่ตรงกับข้อบ่งใช้หรือหลักวิชาการตามที่โจทย์กำหนด
• ข้อ ค. (ถูนวดบริเวณที่ปวดหลังทายานี้อย่างน้อย 5 นาที): ถูนวดบริเวณที่ปวดหลังทายานี้อย่างน้อย 5 นาที ไม่ตรงกับข้อบ่งใช้หรือหลักวิชาการตามที่โจทย์กำหนด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ไม่ตรงกับข้อบ่งใช้หรือหลักวิชาการตามที่โจทย์กำหนด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ไม่ตรงกับข้อบ่งใช้หรือหลักวิชาการตามที่โจทย์กำหนด</t>
        </is>
      </c>
      <c r="L26" s="186" t="n"/>
      <c r="M26" s="186" t="inlineStr">
        <is>
          <t>Liquid &amp; Semisolids</t>
        </is>
      </c>
      <c r="N26" s="186" t="inlineStr">
        <is>
          <t>Gels</t>
        </is>
      </c>
      <c r="O26" s="185" t="inlineStr">
        <is>
          <t>Product</t>
        </is>
      </c>
      <c r="P26" s="186" t="inlineStr">
        <is>
          <t>ข้อ 5 (PLE_CC1_2562_Key.md)</t>
        </is>
      </c>
      <c r="Q26" s="185" t="inlineStr">
        <is>
          <t>ข้อสอบจริง</t>
        </is>
      </c>
      <c r="R26" s="185" t="inlineStr">
        <is>
          <t>2562</t>
        </is>
      </c>
      <c r="S26" s="185" t="n"/>
    </row>
    <row r="27" ht="24" customHeight="1" s="49">
      <c r="A27" s="185" t="n">
        <v>25</v>
      </c>
      <c r="B27" s="186" t="n"/>
      <c r="C27" s="186" t="inlineStr">
        <is>
          <t>ข้อใดคือลักษณะยาที่ซึมผ่านผิวหนังได้ดี - TEAziph einlei carbopol Wi - Coins( X- log p 7-3 winditwere Dandeisin : didd . n . Ninetee referee nien medici</t>
        </is>
      </c>
      <c r="D27" s="186" t="n"/>
      <c r="E27" s="186" t="inlineStr">
        <is>
          <t>Mw&gt; 500 dalton</t>
        </is>
      </c>
      <c r="F27" s="186" t="inlineStr">
        <is>
          <t>Log P &gt; 10</t>
        </is>
      </c>
      <c r="G27" s="186" t="inlineStr">
        <is>
          <t>อยู่ในรูป unionized เมื่ออยู่ที่ผิวหนัง</t>
        </is>
      </c>
      <c r="H27" s="186" t="inlineStr">
        <is>
          <t>ควรให้ค่า F &lt;1</t>
        </is>
      </c>
      <c r="I27" s="186" t="inlineStr">
        <is>
          <t>เป็น crystalline</t>
        </is>
      </c>
      <c r="J27" s="185" t="inlineStr">
        <is>
          <t>1</t>
        </is>
      </c>
      <c r="K27" s="186" t="inlineStr">
        <is>
          <t>✅ คำตอบที่ถูกต้อง: ข้อ ก. Mw&gt; 500 dalton
🎯 ทำไมข้อนี้ถึงถูก: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ไม่ตรงกับข้อบ่งใช้หรือหลักวิชาการตามที่โจทย์กำหนด
• ข้อ ค. (อยู่ในรูป unionized เมื่ออยู่ที่ผิวหนัง): อยู่ในรูป unionized เมื่ออยู่ที่ผิวหนัง ไม่ตรงกับข้อบ่งใช้หรือหลักวิชาการตามที่โจทย์กำหนด
• ข้อ ง. (ควรให้ค่า F &lt;1): ควรให้ค่า F &lt;1 ไม่ตรงกับข้อบ่งใช้หรือหลักวิชาการตามที่โจทย์กำหนด
• ข้อ จ. (เป็น crystalline): เป็น crystalline ไม่ตรงกับข้อบ่งใช้หรือหลักวิชาการตามที่โจทย์กำหนด</t>
        </is>
      </c>
      <c r="L27" s="186" t="n"/>
      <c r="M27" s="186" t="inlineStr">
        <is>
          <t>Liquid &amp; Semisolids</t>
        </is>
      </c>
      <c r="N27" s="186" t="inlineStr">
        <is>
          <t>Gels</t>
        </is>
      </c>
      <c r="O27" s="185" t="inlineStr">
        <is>
          <t>Product</t>
        </is>
      </c>
      <c r="P27" s="186" t="inlineStr">
        <is>
          <t>ข้อ 7 (PLE_CC1_2562_Key.md)</t>
        </is>
      </c>
      <c r="Q27" s="185" t="inlineStr">
        <is>
          <t>ข้อสอบจริง</t>
        </is>
      </c>
      <c r="R27" s="185" t="inlineStr">
        <is>
          <t>2562</t>
        </is>
      </c>
      <c r="S27" s="185" t="n"/>
    </row>
    <row r="28" ht="24" customHeight="1" s="49">
      <c r="A28" s="185" t="n">
        <v>26</v>
      </c>
      <c r="B28" s="186" t="n"/>
      <c r="C28" s="186" t="inlineStr">
        <is>
          <t>ตำรับ metronidazole gel ประกอบด้วย gelling agent, methyl paraben, propyl paraben, propylene glycol, X astw alc . - PEG ~ ethanol, purified water หน้าที่สาร propylene glycol คือ</t>
        </is>
      </c>
      <c r="D28" s="186" t="n"/>
      <c r="E28" s="186" t="inlineStr">
        <is>
          <t>ปรับ pH</t>
        </is>
      </c>
      <c r="F28" s="186" t="inlineStr">
        <is>
          <t>ป้องกันการเสียน้ำในตำรับ</t>
        </is>
      </c>
      <c r="G28" s="186" t="inlineStr">
        <is>
          <t>ทำให้ผิวหนังมันและชุ่มชื้น</t>
        </is>
      </c>
      <c r="H28" s="186" t="inlineStr">
        <is>
          <t>ป้องกันการออกซิเดชันตัวยา</t>
        </is>
      </c>
      <c r="I28" s="186" t="inlineStr">
        <is>
          <t>เป็นสารกันเสีย ป้องกันการก่อเชื้อ</t>
        </is>
      </c>
      <c r="J28" s="185" t="inlineStr">
        <is>
          <t>1</t>
        </is>
      </c>
      <c r="K28" s="186" t="inlineStr">
        <is>
          <t>✅ คำตอบที่ถูกต้อง: ข้อ ก. ปรับ pH
🎯 ทำไมข้อนี้ถึงถูก: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ไม่ตรงกับข้อบ่งใช้หรือหลักวิชาการตามที่โจทย์กำหนด
• ข้อ ค. (ทำให้ผิวหนังมันและชุ่มชื้น): ทำให้ผิวหนังมันและชุ่มชื้น ไม่ตรงกับข้อบ่งใช้หรือหลักวิชาการตามที่โจทย์กำหนด
• ข้อ ง. (ป้องกันการออกซิเดชันตัวยา): ป้องกันการออกซิเดชันตัวยา ไม่ตรงกับข้อบ่งใช้หรือหลักวิชาการตามที่โจทย์กำหนด
• ข้อ จ. (เป็นสารกันเสีย ป้องกันการก่อเชื้อ): เป็นสารกันเสีย ป้องกันการก่อเชื้อ ไม่ตรงกับข้อบ่งใช้หรือหลักวิชาการตามที่โจทย์กำหนด</t>
        </is>
      </c>
      <c r="L28" s="186" t="n"/>
      <c r="M28" s="186" t="inlineStr">
        <is>
          <t>Liquid &amp; Semisolids</t>
        </is>
      </c>
      <c r="N28" s="186" t="inlineStr">
        <is>
          <t>Gels</t>
        </is>
      </c>
      <c r="O28" s="185" t="inlineStr">
        <is>
          <t>Product</t>
        </is>
      </c>
      <c r="P28" s="186" t="inlineStr">
        <is>
          <t>ข้อ 101 (PLE_CC1_2562_Key.md)</t>
        </is>
      </c>
      <c r="Q28" s="185" t="inlineStr">
        <is>
          <t>ข้อสอบจริง</t>
        </is>
      </c>
      <c r="R28" s="185" t="inlineStr">
        <is>
          <t>2562</t>
        </is>
      </c>
      <c r="S28" s="185" t="n"/>
    </row>
    <row r="29" ht="24" customHeight="1" s="49">
      <c r="A29" s="185" t="n">
        <v>27</v>
      </c>
      <c r="B29" s="186" t="n"/>
      <c r="C29" s="186" t="inlineStr">
        <is>
          <t>สารใดไม!ใชเปEน stiffening agent ของสูตรตำรับยาครีม [📷 มีรูปภาพประกอบ: image107.png]</t>
        </is>
      </c>
      <c r="D29" s="186" t="n"/>
      <c r="E29" s="186" t="inlineStr">
        <is>
          <t>Beeswax</t>
        </is>
      </c>
      <c r="F29" s="186" t="inlineStr">
        <is>
          <t>PEG-4000</t>
        </is>
      </c>
      <c r="G29" s="186" t="inlineStr">
        <is>
          <t>Paraffin wax</t>
        </is>
      </c>
      <c r="H29" s="186" t="inlineStr">
        <is>
          <t>Isopropyl myristate</t>
        </is>
      </c>
      <c r="I29" s="186" t="inlineStr">
        <is>
          <t>Cytostearyl alcohol Awaiting</t>
        </is>
      </c>
      <c r="J29" s="185" t="inlineStr">
        <is>
          <t>1</t>
        </is>
      </c>
      <c r="K29" s="186" t="inlineStr">
        <is>
          <t>✅ คำตอบที่ถูกต้อง: ข้อ ก. Beeswax
🎯 ทำไมข้อนี้ถึงถูก: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ไม่ตรงกับข้อบ่งใช้หรือหลักวิชาการตามที่โจทย์กำหนด
• ข้อ ค. (Paraffin wax): Paraffin wax ไม่ตรงกับข้อบ่งใช้หรือหลักวิชาการตามที่โจทย์กำหนด
• ข้อ ง. (Isopropyl myristate): Isopropyl myristate ไม่ตรงกับข้อบ่งใช้หรือหลักวิชาการตามที่โจทย์กำหนด
• ข้อ จ. (Cytostearyl alcohol Awaiting): Cytostearyl alcohol Awaiting ไม่ตรงกับข้อบ่งใช้หรือหลักวิชาการตามที่โจทย์กำหนด</t>
        </is>
      </c>
      <c r="L29" s="186" t="n"/>
      <c r="M29" s="186" t="inlineStr">
        <is>
          <t>Liquid &amp; Semisolids</t>
        </is>
      </c>
      <c r="N29" s="186" t="inlineStr">
        <is>
          <t>Creams &amp; Ointments</t>
        </is>
      </c>
      <c r="O29" s="185" t="inlineStr">
        <is>
          <t>Product</t>
        </is>
      </c>
      <c r="P29" s="186" t="inlineStr">
        <is>
          <t>ข้อ 29 (PLE_CC1_2561_Key.md)</t>
        </is>
      </c>
      <c r="Q29" s="185" t="inlineStr">
        <is>
          <t>ข้อสอบจริง</t>
        </is>
      </c>
      <c r="R29" s="185" t="inlineStr">
        <is>
          <t>2561</t>
        </is>
      </c>
      <c r="S29" s="185" t="n"/>
    </row>
    <row r="30" ht="24" customHeight="1" s="49">
      <c r="A30" s="185" t="n">
        <v>28</v>
      </c>
      <c r="B30" s="186" t="n"/>
      <c r="C30" s="186" t="inlineStr">
        <is>
          <t>จากใบ COA benzoyl peroxide gel นอกจากหัวข้อ identification, pH, assay, microbial limit test ควรทดสอบ หัวข้ออะไรเพิ่มเติม</t>
        </is>
      </c>
      <c r="D30" s="186" t="n"/>
      <c r="E30" s="186" t="inlineStr">
        <is>
          <t>Simple Syrup USP (85% w/v Sucrose)</t>
        </is>
      </c>
      <c r="F30" s="186" t="inlineStr">
        <is>
          <t>Elixir with 10-20% Alcohol cosolvent</t>
        </is>
      </c>
      <c r="G30" s="186" t="inlineStr">
        <is>
          <t>Flocculated Oral Suspension with Xanthan Gum</t>
        </is>
      </c>
      <c r="H30" s="186" t="inlineStr">
        <is>
          <t>Deflocculated Suspension formulation</t>
        </is>
      </c>
      <c r="I30" s="186" t="inlineStr">
        <is>
          <t>O/W Emulsion stabilized by Polysorbate 80 / Span 80</t>
        </is>
      </c>
      <c r="J30" s="185" t="inlineStr">
        <is>
          <t>1</t>
        </is>
      </c>
      <c r="K30" s="186" t="inlineStr">
        <is>
          <t>✅ คำตอบที่ถูกต้อง: ข้อ ก. Simple Syrup USP (85% w/v Sucrose)
🎯 ทำไมข้อนี้ถึงถูก: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ไม่ตรงกับข้อบ่งใช้หรือหลักวิชาการตามที่โจทย์กำหนด
• ข้อ ง. (Deflocculated Suspension formulation): Deflocculated Suspension formulation ไม่ตรงกับข้อบ่งใช้หรือหลักวิชาการตามที่โจทย์กำหนด
• ข้อ จ. (O/W Emulsion stabilized by Polysorbate 80 / Span 80): เป็น Non-ionic surfactant (Tween 80) มีค่า HLB สูง (~15) ทำหน้าที่เป็น O/W emulsifying agent, solubilizer และ wetting agent</t>
        </is>
      </c>
      <c r="L30" s="186" t="n"/>
      <c r="M30" s="186" t="inlineStr">
        <is>
          <t>Liquid &amp; Semisolids</t>
        </is>
      </c>
      <c r="N30" s="186" t="inlineStr">
        <is>
          <t>Gels</t>
        </is>
      </c>
      <c r="O30" s="185" t="inlineStr">
        <is>
          <t>Product</t>
        </is>
      </c>
      <c r="P30" s="186" t="inlineStr">
        <is>
          <t>ข้อ 91 (PLE_CC1_2561_Key.md)</t>
        </is>
      </c>
      <c r="Q30" s="185" t="inlineStr">
        <is>
          <t>ข้อสอบจริง</t>
        </is>
      </c>
      <c r="R30" s="185" t="inlineStr">
        <is>
          <t>2561</t>
        </is>
      </c>
      <c r="S30" s="185" t="n"/>
    </row>
    <row r="31" ht="24" customHeight="1" s="49">
      <c r="A31" s="185" t="n">
        <v>29</v>
      </c>
      <c r="B31" s="186" t="n"/>
      <c r="C31" s="186" t="inlineStr">
        <is>
          <t>เภสัชกรได(เตรียมตำรับยาน้ำที่มีส.วนประกอบดังนี้ amlodipine maleate, polysorbate 80 และ vehicle qs to 60 ml ยามีการ สลายตัวแบบใด t</t>
        </is>
      </c>
      <c r="D31" s="186" t="n"/>
      <c r="E31" s="186" t="inlineStr">
        <is>
          <t>Zero order</t>
        </is>
      </c>
      <c r="F31" s="186" t="inlineStr">
        <is>
          <t>First order</t>
        </is>
      </c>
      <c r="G31" s="186" t="inlineStr">
        <is>
          <t>Second order</t>
        </is>
      </c>
      <c r="H31" s="186" t="inlineStr">
        <is>
          <t>Pseudo first order</t>
        </is>
      </c>
      <c r="I31" s="186" t="inlineStr">
        <is>
          <t>Mix type zero + second order</t>
        </is>
      </c>
      <c r="J31" s="185" t="inlineStr">
        <is>
          <t>1</t>
        </is>
      </c>
      <c r="K31" s="186" t="inlineStr">
        <is>
          <t>✅ คำตอบที่ถูกต้อง: ข้อ ก. Zero order
🎯 ทำไมข้อนี้ถึงถูก: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ไม่ตรงกับข้อบ่งใช้หรือหลักวิชาการตามที่โจทย์กำหนด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ไม่ตรงกับข้อบ่งใช้หรือหลักวิชาการตามที่โจทย์กำหนด</t>
        </is>
      </c>
      <c r="L31" s="186" t="n"/>
      <c r="M31" s="186" t="inlineStr">
        <is>
          <t>Liquid &amp; Semisolids</t>
        </is>
      </c>
      <c r="N31" s="186" t="inlineStr">
        <is>
          <t>Solutions, Syrups &amp; Elixirs</t>
        </is>
      </c>
      <c r="O31" s="185" t="inlineStr">
        <is>
          <t>Product</t>
        </is>
      </c>
      <c r="P31" s="186" t="inlineStr">
        <is>
          <t>ข้อ 100 (PLE_CC1_2561_Key.md)</t>
        </is>
      </c>
      <c r="Q31" s="185" t="inlineStr">
        <is>
          <t>ข้อสอบจริง</t>
        </is>
      </c>
      <c r="R31" s="185" t="inlineStr">
        <is>
          <t>2561</t>
        </is>
      </c>
      <c r="S31" s="185" t="n"/>
    </row>
    <row r="32" ht="24" customHeight="1" s="49">
      <c r="A32" s="185" t="n">
        <v>30</v>
      </c>
      <c r="B32" s="186" t="n"/>
      <c r="C32" s="186" t="inlineStr">
        <is>
          <t>ยาน้ำลดกรดจัดเป5นยาประเภทใด mmmm</t>
        </is>
      </c>
      <c r="D32" s="186" t="n"/>
      <c r="E32" s="186" t="inlineStr">
        <is>
          <t>ยาชุด</t>
        </is>
      </c>
      <c r="F32" s="186" t="inlineStr">
        <is>
          <t>ยาปลอม</t>
        </is>
      </c>
      <c r="G32" s="186" t="inlineStr">
        <is>
          <t>ยาหมดอายุ</t>
        </is>
      </c>
      <c r="H32" s="186" t="inlineStr">
        <is>
          <t>ยาผิดมาตรฐาน</t>
        </is>
      </c>
      <c r="I32" s="186" t="inlineStr">
        <is>
          <t>ยาเสื่อมคุณภาพ</t>
        </is>
      </c>
      <c r="J32" s="185" t="inlineStr">
        <is>
          <t>1</t>
        </is>
      </c>
      <c r="K32" s="186" t="inlineStr">
        <is>
          <t>✅ คำตอบที่ถูกต้อง: ข้อ ก. ยาชุด
🎯 ทำไมข้อนี้ถึงถูก: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ไม่ตรงกับข้อบ่งใช้หรือหลักวิชาการตามที่โจทย์กำหนด
• ข้อ ค. (ยาหมดอายุ): ยาหมดอายุ ไม่ตรงกับข้อบ่งใช้หรือหลักวิชาการตามที่โจทย์กำหนด
• ข้อ ง. (ยาผิดมาตรฐาน): ยาผิดมาตรฐาน ไม่ตรงกับข้อบ่งใช้หรือหลักวิชาการตามที่โจทย์กำหนด
• ข้อ จ. (ยาเสื่อมคุณภาพ): ยาเสื่อมคุณภาพ ไม่ตรงกับข้อบ่งใช้หรือหลักวิชาการตามที่โจทย์กำหนด</t>
        </is>
      </c>
      <c r="L32" s="186" t="n"/>
      <c r="M32" s="186" t="inlineStr">
        <is>
          <t>Liquid &amp; Semisolids</t>
        </is>
      </c>
      <c r="N32" s="186" t="inlineStr">
        <is>
          <t>Solutions, Syrups &amp; Elixirs</t>
        </is>
      </c>
      <c r="O32" s="185" t="inlineStr">
        <is>
          <t>Product</t>
        </is>
      </c>
      <c r="P32" s="186" t="inlineStr">
        <is>
          <t>ข้อ 109 (PLE_CC1_2561_Key.md)</t>
        </is>
      </c>
      <c r="Q32" s="185" t="inlineStr">
        <is>
          <t>ข้อสอบจริง</t>
        </is>
      </c>
      <c r="R32" s="185" t="inlineStr">
        <is>
          <t>2561</t>
        </is>
      </c>
      <c r="S32" s="185" t="n"/>
    </row>
    <row r="33" ht="24" customHeight="1" s="49">
      <c r="A33" s="185" t="n">
        <v>31</v>
      </c>
      <c r="B33" s="186" t="n"/>
      <c r="C33" s="186" t="inlineStr">
        <is>
          <t>จากบัญชียาหลักแห่งชาติ ยาสมุนไพรใดสามารถใช้แทน clotrimazole cream ได้</t>
        </is>
      </c>
      <c r="D33" s="186" t="n"/>
      <c r="E33" s="186" t="inlineStr">
        <is>
          <t>ยาครีมบัวบก</t>
        </is>
      </c>
      <c r="F33" s="186" t="inlineStr">
        <is>
          <t>ยาทิงเจอร์ทองพันชั่ง</t>
        </is>
      </c>
      <c r="G33" s="186" t="inlineStr">
        <is>
          <t>ยาโลชั่นไพล</t>
        </is>
      </c>
      <c r="H33" s="186" t="inlineStr">
        <is>
          <t>ยาเปลือกมังคุด</t>
        </is>
      </c>
      <c r="I33" s="186" t="inlineStr">
        <is>
          <t>ยาขี ผึ งเสลดพังพอน</t>
        </is>
      </c>
      <c r="J33" s="185" t="inlineStr">
        <is>
          <t>1</t>
        </is>
      </c>
      <c r="K33" s="186" t="inlineStr">
        <is>
          <t>✅ คำตอบที่ถูกต้อง: ข้อ ก. ยาครีมบัวบก
🎯 ทำไมข้อนี้ถึงถูก: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ไม่ตรงกับข้อบ่งใช้หรือหลักวิชาการตามที่โจทย์กำหนด
• ข้อ ค. (ยาโลชั่นไพล): ยาโลชั่นไพล ไม่ตรงกับข้อบ่งใช้หรือหลักวิชาการตามที่โจทย์กำหนด
• ข้อ ง. (ยาเปลือกมังคุด): ยาเปลือกมังคุด ไม่ตรงกับข้อบ่งใช้หรือหลักวิชาการตามที่โจทย์กำหนด
• ข้อ จ. (ยาขี ผึ งเสลดพังพอน): ยาขี ผึ งเสลดพังพอน ไม่ตรงกับข้อบ่งใช้หรือหลักวิชาการตามที่โจทย์กำหนด</t>
        </is>
      </c>
      <c r="L33" s="186" t="n"/>
      <c r="M33" s="186" t="inlineStr">
        <is>
          <t>Liquid &amp; Semisolids</t>
        </is>
      </c>
      <c r="N33" s="186" t="inlineStr">
        <is>
          <t>Creams &amp; Ointments</t>
        </is>
      </c>
      <c r="O33" s="185" t="inlineStr">
        <is>
          <t>Product</t>
        </is>
      </c>
      <c r="P33" s="186" t="inlineStr">
        <is>
          <t>ข้อ 8 (PLE_CC1_2560 22 April Set 1.md)</t>
        </is>
      </c>
      <c r="Q33" s="185" t="inlineStr">
        <is>
          <t>ข้อสอบจริง</t>
        </is>
      </c>
      <c r="R33" s="185" t="inlineStr">
        <is>
          <t>2560</t>
        </is>
      </c>
      <c r="S33" s="185" t="n"/>
    </row>
    <row r="34" ht="24" customHeight="1" s="49">
      <c r="A34" s="185" t="n">
        <v>32</v>
      </c>
      <c r="B34" s="186" t="n"/>
      <c r="C34" s="186" t="inlineStr">
        <is>
          <t>ใช้สารใดเพิ่มความหนืดของต้ารับครีม</t>
        </is>
      </c>
      <c r="D34" s="186" t="n"/>
      <c r="E34" s="186" t="inlineStr">
        <is>
          <t>Lanolin</t>
        </is>
      </c>
      <c r="F34" s="186" t="inlineStr">
        <is>
          <t>Cetyl alcohol</t>
        </is>
      </c>
      <c r="G34" s="186" t="inlineStr">
        <is>
          <t>Glycerine</t>
        </is>
      </c>
      <c r="H34" s="186" t="inlineStr">
        <is>
          <t>PEG 6000</t>
        </is>
      </c>
      <c r="I34" s="186" t="inlineStr">
        <is>
          <t>isopropyl mysterate</t>
        </is>
      </c>
      <c r="J34" s="185" t="inlineStr">
        <is>
          <t>1</t>
        </is>
      </c>
      <c r="K34" s="186" t="inlineStr">
        <is>
          <t>✅ คำตอบที่ถูกต้อง: ข้อ ก. Lanolin
🎯 ทำไมข้อนี้ถึงถูก: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ไม่ตรงกับข้อบ่งใช้หรือหลักวิชาการตามที่โจทย์กำหนด
• ข้อ ค. (Glycerine): Glycerine ไม่ตรงกับข้อบ่งใช้หรือหลักวิชาการตามที่โจทย์กำหนด
• ข้อ ง. (PEG 6000): PEG 6000 ไม่ตรงกับข้อบ่งใช้หรือหลักวิชาการตามที่โจทย์กำหนด
• ข้อ จ. (isopropyl mysterate): isopropyl mysterate ไม่ตรงกับข้อบ่งใช้หรือหลักวิชาการตามที่โจทย์กำหนด</t>
        </is>
      </c>
      <c r="L34" s="186" t="n"/>
      <c r="M34" s="186" t="inlineStr">
        <is>
          <t>Liquid &amp; Semisolids</t>
        </is>
      </c>
      <c r="N34" s="186" t="inlineStr">
        <is>
          <t>Creams &amp; Ointments</t>
        </is>
      </c>
      <c r="O34" s="185" t="inlineStr">
        <is>
          <t>Product</t>
        </is>
      </c>
      <c r="P34" s="186" t="inlineStr">
        <is>
          <t>ข้อ 6 (PLE_CC1_2560 22 April Set 1.md)</t>
        </is>
      </c>
      <c r="Q34" s="185" t="inlineStr">
        <is>
          <t>ข้อสอบจริง</t>
        </is>
      </c>
      <c r="R34" s="185" t="inlineStr">
        <is>
          <t>2560</t>
        </is>
      </c>
      <c r="S34" s="185" t="n"/>
    </row>
    <row r="35" ht="24" customHeight="1" s="49">
      <c r="A35" s="185" t="n">
        <v>33</v>
      </c>
      <c r="B35" s="186" t="n"/>
      <c r="C35" s="186" t="inlineStr">
        <is>
          <t>ยาทา Piroxicam cream จะต้องท้า Specific test ใด</t>
        </is>
      </c>
      <c r="D35" s="186" t="n"/>
      <c r="E35" s="186" t="inlineStr">
        <is>
          <t>Microbial limit test</t>
        </is>
      </c>
      <c r="F35" s="186" t="inlineStr">
        <is>
          <t>Impurity</t>
        </is>
      </c>
      <c r="G35" s="186" t="inlineStr">
        <is>
          <t>Identification</t>
        </is>
      </c>
      <c r="H35" s="186" t="inlineStr">
        <is>
          <t>Assay</t>
        </is>
      </c>
      <c r="I35" s="186" t="inlineStr">
        <is>
          <t>Description</t>
        </is>
      </c>
      <c r="J35" s="185" t="inlineStr">
        <is>
          <t>1</t>
        </is>
      </c>
      <c r="K35" s="186" t="inlineStr">
        <is>
          <t>✅ คำตอบที่ถูกต้อง: ข้อ ก. Microbial limit test
🎯 ทำไมข้อนี้ถึงถูก: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ไม่ตรงกับข้อบ่งใช้หรือหลักวิชาการตามที่โจทย์กำหนด
• ข้อ ค. (Identification): Identification ไม่ตรงกับข้อบ่งใช้หรือหลักวิชาการตามที่โจทย์กำหนด
• ข้อ ง. (Assay): Assay ไม่ตรงกับข้อบ่งใช้หรือหลักวิชาการตามที่โจทย์กำหนด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ไม่ตรงกับข้อบ่งใช้หรือหลักวิชาการตามที่โจทย์กำหนด</t>
        </is>
      </c>
      <c r="L35" s="186" t="n"/>
      <c r="M35" s="186" t="inlineStr">
        <is>
          <t>Liquid &amp; Semisolids</t>
        </is>
      </c>
      <c r="N35" s="186" t="inlineStr">
        <is>
          <t>Creams &amp; Ointments</t>
        </is>
      </c>
      <c r="O35" s="185" t="inlineStr">
        <is>
          <t>Product</t>
        </is>
      </c>
      <c r="P35" s="186" t="inlineStr">
        <is>
          <t>ข้อ 9 (PLE_CC1_2560 22 April Set 1.md)</t>
        </is>
      </c>
      <c r="Q35" s="185" t="inlineStr">
        <is>
          <t>ข้อสอบจริง</t>
        </is>
      </c>
      <c r="R35" s="185" t="inlineStr">
        <is>
          <t>2560</t>
        </is>
      </c>
      <c r="S35" s="185" t="n"/>
    </row>
    <row r="36" ht="24" customHeight="1" s="49">
      <c r="A36" s="185" t="n">
        <v>34</v>
      </c>
      <c r="B36" s="186" t="n"/>
      <c r="C36" s="186"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D36" s="186" t="n"/>
      <c r="E36" s="186" t="inlineStr">
        <is>
          <t>Absorption Ointment base (Lanolin USP)</t>
        </is>
      </c>
      <c r="F36" s="186" t="inlineStr">
        <is>
          <t>Fatty Suppository base (Hard Fat / Witepsol)</t>
        </is>
      </c>
      <c r="G36" s="186" t="inlineStr">
        <is>
          <t>Simple Syrup USP (85% w/v Sucrose)</t>
        </is>
      </c>
      <c r="H36" s="186" t="inlineStr">
        <is>
          <t>Elixir with 10-20% Alcohol cosolvent</t>
        </is>
      </c>
      <c r="I36" s="186" t="inlineStr">
        <is>
          <t>Flocculated Oral Suspension with Xanthan Gum</t>
        </is>
      </c>
      <c r="J36" s="185" t="inlineStr">
        <is>
          <t>1</t>
        </is>
      </c>
      <c r="K36" s="186" t="inlineStr">
        <is>
          <t>✅ คำตอบที่ถูกต้อง: ข้อ ก. Absorption Ointment base (Lanolin USP)
🎯 ทำไมข้อนี้ถึงถูก: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ไม่ตรงกับข้อบ่งใช้หรือหลักวิชาการตามที่โจทย์กำหนด
• ข้อ ค. (Simple Syrup USP (85% w/v Sucrose)): Simple Syrup USP (85% w/v Sucrose) ไม่ตรงกับข้อบ่งใช้หรือหลักวิชาการตามที่โจทย์กำหนด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ไม่ตรงกับข้อบ่งใช้หรือหลักวิชาการตามที่โจทย์กำหนด</t>
        </is>
      </c>
      <c r="L36" s="186" t="n"/>
      <c r="M36" s="186" t="inlineStr">
        <is>
          <t>Liquid &amp; Semisolids</t>
        </is>
      </c>
      <c r="N36" s="186" t="inlineStr">
        <is>
          <t>Creams &amp; Ointments</t>
        </is>
      </c>
      <c r="O36" s="185" t="inlineStr">
        <is>
          <t>Product</t>
        </is>
      </c>
      <c r="P36" s="186" t="inlineStr">
        <is>
          <t>ข้อ 9 (PLE_CC1_2560 22 April Set 2.md)</t>
        </is>
      </c>
      <c r="Q36" s="185" t="inlineStr">
        <is>
          <t>ข้อสอบจริง</t>
        </is>
      </c>
      <c r="R36" s="185" t="inlineStr">
        <is>
          <t>2560</t>
        </is>
      </c>
      <c r="S36" s="185" t="n"/>
    </row>
    <row r="37" ht="24" customHeight="1" s="49">
      <c r="A37" s="185" t="n">
        <v>35</v>
      </c>
      <c r="B37" s="186" t="n"/>
      <c r="C37" s="186"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D37" s="186" t="n"/>
      <c r="E37" s="186" t="inlineStr">
        <is>
          <t>0.82 g</t>
        </is>
      </c>
      <c r="F37" s="186" t="inlineStr">
        <is>
          <t>1.00 g</t>
        </is>
      </c>
      <c r="G37" s="186" t="inlineStr">
        <is>
          <t>1.21 g</t>
        </is>
      </c>
      <c r="H37" s="186" t="inlineStr">
        <is>
          <t>4.76 g</t>
        </is>
      </c>
      <c r="I37" s="186" t="inlineStr">
        <is>
          <t>3.92 g ห้ามนำไปทำซ้ำทุกกรณี เว้นแต่จะได้รับอนุญาต</t>
        </is>
      </c>
      <c r="J37" s="185" t="inlineStr">
        <is>
          <t>1</t>
        </is>
      </c>
      <c r="K37" s="186" t="inlineStr">
        <is>
          <t>✅ คำตอบที่ถูกต้อง: ข้อ ก. 0.82 g
🎯 ทำไมข้อนี้ถึงถูก: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ไม่ตรงกับข้อบ่งใช้หรือหลักวิชาการตามที่โจทย์กำหนด
• ข้อ ค. (1.21 g): 1.21 g ไม่ตรงกับข้อบ่งใช้หรือหลักวิชาการตามที่โจทย์กำหนด
• ข้อ ง. (4.76 g): 4.76 g ไม่ตรงกับข้อบ่งใช้หรือหลักวิชาการตามที่โจทย์กำหนด
• ข้อ จ. (3.92 g ห้ามนำไปทำซ้ำทุกกรณี เว้นแต่จะได้รับอนุญาต): 3.92 g ห้ามนำไปทำซ้ำทุกกรณี เว้นแต่จะได้รับอนุญาต ไม่ตรงกับข้อบ่งใช้หรือหลักวิชาการตามที่โจทย์กำหนด</t>
        </is>
      </c>
      <c r="L37" s="186" t="n"/>
      <c r="M37" s="186" t="inlineStr">
        <is>
          <t>Liquid &amp; Semisolids</t>
        </is>
      </c>
      <c r="N37" s="186" t="inlineStr">
        <is>
          <t>Creams &amp; Ointments</t>
        </is>
      </c>
      <c r="O37" s="185" t="inlineStr">
        <is>
          <t>Product</t>
        </is>
      </c>
      <c r="P37" s="186" t="inlineStr">
        <is>
          <t>ข้อ 67 (PLE_CC1_2559.md)</t>
        </is>
      </c>
      <c r="Q37" s="185" t="inlineStr">
        <is>
          <t>ข้อสอบจริง</t>
        </is>
      </c>
      <c r="R37" s="185" t="inlineStr">
        <is>
          <t>2559</t>
        </is>
      </c>
      <c r="S37" s="185" t="n"/>
    </row>
    <row r="38" ht="24" customHeight="1" s="49">
      <c r="A38" s="185" t="n">
        <v>36</v>
      </c>
      <c r="B38" s="186" t="n"/>
      <c r="C38" s="186" t="inlineStr">
        <is>
          <t>สมุนไพรในข้อใดมีสรรพคุณสำหรับรักษาแผลไฟไหม้ น้ำ ร้อนลวก (1) ยาครีมบัวบก (2) แคปซูลขมินชัน (3) เจลพริก (4) ยาเถาวัลย์เปรียง (5) ยางจากว่านหางจระเข้</t>
        </is>
      </c>
      <c r="D38" s="186" t="n"/>
      <c r="E38" s="186" t="inlineStr">
        <is>
          <t>Carbopol 940 hydrogel neutralized with Triethanolamine</t>
        </is>
      </c>
      <c r="F38" s="186" t="inlineStr">
        <is>
          <t>Oleaginous Ointment base (White Petrolatum)</t>
        </is>
      </c>
      <c r="G38" s="186" t="inlineStr">
        <is>
          <t>Absorption Ointment base (Lanolin USP)</t>
        </is>
      </c>
      <c r="H38" s="186" t="inlineStr">
        <is>
          <t>Fatty Suppository base (Hard Fat / Witepsol)</t>
        </is>
      </c>
      <c r="I38" s="186" t="inlineStr">
        <is>
          <t>Simple Syrup USP (85% w/v Sucrose)</t>
        </is>
      </c>
      <c r="J38" s="185" t="inlineStr">
        <is>
          <t>1</t>
        </is>
      </c>
      <c r="K38" s="186" t="inlineStr">
        <is>
          <t>✅ คำตอบที่ถูกต้อง: ข้อ ก. Carbopol 940 hydrogel neutralized with Triethanolamine
🎯 ทำไมข้อนี้ถึงถูก: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ไม่ตรงกับข้อบ่งใช้หรือหลักวิชาการตามที่โจทย์กำหนด
• ข้อ ค. (Absorption Ointment base (Lanolin USP)): Absorption Ointment base (Lanolin USP) ไม่ตรงกับข้อบ่งใช้หรือหลักวิชาการตามที่โจทย์กำหนด
• ข้อ ง. (Fatty Suppository base (Hard Fat / Witepsol)): Fatty Suppository base (Hard Fat / Witepsol) ไม่ตรงกับข้อบ่งใช้หรือหลักวิชาการตามที่โจทย์กำหนด
• ข้อ จ. (Simple Syrup USP (85% w/v Sucrose)): Simple Syrup USP (85% w/v Sucrose) ไม่ตรงกับข้อบ่งใช้หรือหลักวิชาการตามที่โจทย์กำหนด</t>
        </is>
      </c>
      <c r="L38" s="186" t="n"/>
      <c r="M38" s="186" t="inlineStr">
        <is>
          <t>Liquid &amp; Semisolids</t>
        </is>
      </c>
      <c r="N38" s="186" t="inlineStr">
        <is>
          <t>Gels</t>
        </is>
      </c>
      <c r="O38" s="185" t="inlineStr">
        <is>
          <t>Product</t>
        </is>
      </c>
      <c r="P38" s="186" t="inlineStr">
        <is>
          <t>ข้อ 2 (PLE_CC1_2557.md)</t>
        </is>
      </c>
      <c r="Q38" s="185" t="inlineStr">
        <is>
          <t>ข้อสอบจริง</t>
        </is>
      </c>
      <c r="R38" s="185" t="inlineStr">
        <is>
          <t>2557</t>
        </is>
      </c>
      <c r="S38" s="185" t="n"/>
    </row>
    <row r="39" ht="24" customHeight="1" s="49">
      <c r="A39" s="185" t="n">
        <v>37</v>
      </c>
      <c r="B39" s="186" t="n"/>
      <c r="C39" s="186" t="inlineStr">
        <is>
          <t>หลังทำความสะอาดแผล ผู้ป่วยควรได้รับยาฆ่าเชื้อใด (1) Silver sulfadiazine cream (2) Oxytetracycline ointment (3) Chloramphenicol gel (4) Bacitracin cream (5) Neomycin powder</t>
        </is>
      </c>
      <c r="D39" s="186" t="n"/>
      <c r="E39" s="186" t="inlineStr">
        <is>
          <t>Fatty Suppository base (Hard Fat / Witepsol)</t>
        </is>
      </c>
      <c r="F39" s="186" t="inlineStr">
        <is>
          <t>Simple Syrup USP (85% w/v Sucrose)</t>
        </is>
      </c>
      <c r="G39" s="186" t="inlineStr">
        <is>
          <t>Elixir with 10-20% Alcohol cosolvent</t>
        </is>
      </c>
      <c r="H39" s="186" t="inlineStr">
        <is>
          <t>Flocculated Oral Suspension with Xanthan Gum</t>
        </is>
      </c>
      <c r="I39" s="186" t="inlineStr">
        <is>
          <t>Deflocculated Suspension formulation</t>
        </is>
      </c>
      <c r="J39" s="185" t="inlineStr">
        <is>
          <t>1</t>
        </is>
      </c>
      <c r="K39" s="186" t="inlineStr">
        <is>
          <t>✅ คำตอบที่ถูกต้อง: ข้อ ก. Fatty Suppository base (Hard Fat / Witepsol)
🎯 ทำไมข้อนี้ถึงถูก: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ไม่ตรงกับข้อบ่งใช้หรือหลักวิชาการตามที่โจทย์กำหนด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ไม่ตรงกับข้อบ่งใช้หรือหลักวิชาการตามที่โจทย์กำหนด
• ข้อ จ. (Deflocculated Suspension formulation): Deflocculated Suspension formulation ไม่ตรงกับข้อบ่งใช้หรือหลักวิชาการตามที่โจทย์กำหนด</t>
        </is>
      </c>
      <c r="L39" s="186" t="n"/>
      <c r="M39" s="186" t="inlineStr">
        <is>
          <t>Liquid &amp; Semisolids</t>
        </is>
      </c>
      <c r="N39" s="186" t="inlineStr">
        <is>
          <t>Gels</t>
        </is>
      </c>
      <c r="O39" s="185" t="inlineStr">
        <is>
          <t>Product</t>
        </is>
      </c>
      <c r="P39" s="186" t="inlineStr">
        <is>
          <t>ข้อ 4 (PLE_CC1_2557.md)</t>
        </is>
      </c>
      <c r="Q39" s="185" t="inlineStr">
        <is>
          <t>ข้อสอบจริง</t>
        </is>
      </c>
      <c r="R39" s="185" t="inlineStr">
        <is>
          <t>2557</t>
        </is>
      </c>
      <c r="S39" s="185" t="n"/>
    </row>
    <row r="40" ht="24" customHeight="1" s="49">
      <c r="A40" s="185" t="n">
        <v>38</v>
      </c>
      <c r="B40" s="186" t="n"/>
      <c r="C40" s="186" t="inlineStr">
        <is>
          <t>การพัฒนายา Insulin ให้อยู่ในรูปสารประกอบเชิงซ้อน สามารถใช้สารใด (1) Protamine sulfate (2) Calcium carbonate (3) Triethanolamine (4) Sodium chloride (5) Dextrose</t>
        </is>
      </c>
      <c r="D40" s="186" t="n"/>
      <c r="E40" s="186" t="inlineStr">
        <is>
          <t>Flocculated Oral Suspension with Xanthan Gum</t>
        </is>
      </c>
      <c r="F40" s="186" t="inlineStr">
        <is>
          <t>Deflocculated Suspension formulation</t>
        </is>
      </c>
      <c r="G40" s="186" t="inlineStr">
        <is>
          <t>O/W Emulsion stabilized by Polysorbate 80 / Span 80</t>
        </is>
      </c>
      <c r="H40" s="186" t="inlineStr">
        <is>
          <t>W/O Emulsion with Sorbitan monooleate</t>
        </is>
      </c>
      <c r="I40" s="186" t="inlineStr">
        <is>
          <t>Carbopol 940 hydrogel neutralized with Triethanolamine</t>
        </is>
      </c>
      <c r="J40" s="185" t="inlineStr">
        <is>
          <t>1</t>
        </is>
      </c>
      <c r="K40" s="186" t="inlineStr">
        <is>
          <t>✅ คำตอบที่ถูกต้อง: ข้อ ก. Flocculated Oral Suspension with Xanthan Gum
🎯 ทำไมข้อนี้ถึงถูก: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ไม่ตรงกับข้อบ่งใช้หรือหลักวิชาการตามที่โจทย์กำหนด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ไม่ตรงกับข้อบ่งใช้หรือหลักวิชาการตามที่โจทย์กำหนด
• ข้อ จ. (Carbopol 940 hydrogel neutralized with Triethanolamine): Carbopol 940 hydrogel neutralized with Triethanolamine ไม่ตรงกับข้อบ่งใช้หรือหลักวิชาการตามที่โจทย์กำหนด</t>
        </is>
      </c>
      <c r="L40" s="186" t="n"/>
      <c r="M40" s="186" t="inlineStr">
        <is>
          <t>Liquid &amp; Semisolids</t>
        </is>
      </c>
      <c r="N40" s="186" t="inlineStr">
        <is>
          <t>Gels</t>
        </is>
      </c>
      <c r="O40" s="185" t="inlineStr">
        <is>
          <t>Product</t>
        </is>
      </c>
      <c r="P40" s="186" t="inlineStr">
        <is>
          <t>ข้อ 13 (PLE_CC1_2557.md)</t>
        </is>
      </c>
      <c r="Q40" s="185" t="inlineStr">
        <is>
          <t>ข้อสอบจริง</t>
        </is>
      </c>
      <c r="R40" s="185" t="inlineStr">
        <is>
          <t>2557</t>
        </is>
      </c>
      <c r="S40" s="185" t="n"/>
    </row>
    <row r="41" ht="24" customHeight="1" s="49">
      <c r="A41" s="185" t="n">
        <v>39</v>
      </c>
      <c r="B41" s="186" t="n"/>
      <c r="C41" s="186"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 (1) Stearic acid (2) White wax (3) Triethanolamine (4) Triethanolamin stearate (5) Propylene glycol สถานการณ์ที 6 ผู้ป่วยหญิงไทย อายุ 52 ปี มีพบแพทย์์ทีคลินิกวัยทอง เนืองจากมีอาการร้อนวูบวาบ จากการซักประวัติพบว่า ผู้ป่วย เริมมีประจำเดือนขาด ๆ หาย ๆ โดยมาครังล่าสุดเมื่อ 2 เดือนที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และสั่งจ่ายยา ดังนี Estradiol valerate 2 mg day 1 - 10 Estradiol valerate 2 mg + northisterone 2.5 mg day 11 - 21 Final version | Maximum’2017 Rx30 | Prince of Songkla University</t>
        </is>
      </c>
      <c r="D41" s="186" t="n"/>
      <c r="E41" s="186" t="inlineStr">
        <is>
          <t>W/O Emulsion with Sorbitan monooleate</t>
        </is>
      </c>
      <c r="F41" s="186" t="inlineStr">
        <is>
          <t>Carbopol 940 hydrogel neutralized with Triethanolamine</t>
        </is>
      </c>
      <c r="G41" s="186" t="inlineStr">
        <is>
          <t>Oleaginous Ointment base (White Petrolatum)</t>
        </is>
      </c>
      <c r="H41" s="186" t="inlineStr">
        <is>
          <t>Absorption Ointment base (Lanolin USP)</t>
        </is>
      </c>
      <c r="I41" s="186" t="inlineStr">
        <is>
          <t>Fatty Suppository base (Hard Fat / Witepsol)</t>
        </is>
      </c>
      <c r="J41" s="185" t="inlineStr">
        <is>
          <t>1</t>
        </is>
      </c>
      <c r="K41" s="186" t="inlineStr">
        <is>
          <t>✅ คำตอบที่ถูกต้อง: ข้อ ก. W/O Emulsion with Sorbitan monooleate
🎯 ทำไมข้อนี้ถึงถูก: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ไม่ตรงกับข้อบ่งใช้หรือหลักวิชาการตามที่โจทย์กำหนด
• ข้อ ค. (Oleaginous Ointment base (White Petrolatum)): Oleaginous Ointment base (White Petrolatum) ไม่ตรงกับข้อบ่งใช้หรือหลักวิชาการตามที่โจทย์กำหนด
• ข้อ ง. (Absorption Ointment base (Lanolin USP)): Absorption Ointment base (Lanolin USP) ไม่ตรงกับข้อบ่งใช้หรือหลักวิชาการตามที่โจทย์กำหนด
• ข้อ จ. (Fatty Suppository base (Hard Fat / Witepsol)): Fatty Suppository base (Hard Fat / Witepsol) ไม่ตรงกับข้อบ่งใช้หรือหลักวิชาการตามที่โจทย์กำหนด</t>
        </is>
      </c>
      <c r="L41" s="186" t="n"/>
      <c r="M41" s="186" t="inlineStr">
        <is>
          <t>Liquid &amp; Semisolids</t>
        </is>
      </c>
      <c r="N41" s="186" t="inlineStr">
        <is>
          <t>Gels</t>
        </is>
      </c>
      <c r="O41" s="185" t="inlineStr">
        <is>
          <t>Product</t>
        </is>
      </c>
      <c r="P41" s="186" t="inlineStr">
        <is>
          <t>ข้อ 39 (PLE_CC1_2557.md)</t>
        </is>
      </c>
      <c r="Q41" s="185" t="inlineStr">
        <is>
          <t>ข้อสอบจริง</t>
        </is>
      </c>
      <c r="R41" s="185" t="inlineStr">
        <is>
          <t>2557</t>
        </is>
      </c>
      <c r="S41" s="185" t="n"/>
    </row>
    <row r="42" ht="24" customHeight="1" s="49">
      <c r="A42" s="185" t="n">
        <v>40</v>
      </c>
      <c r="B42" s="186" t="n"/>
      <c r="C42" s="186" t="inlineStr">
        <is>
          <t>หากผู้ป่วยนำใบสั่งยาข้างต้นมาซื้อยาที่โรงพยาบาล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D42" s="186" t="n"/>
      <c r="E42" s="186" t="inlineStr">
        <is>
          <t>Absorption Ointment base (Lanolin USP)</t>
        </is>
      </c>
      <c r="F42" s="186" t="inlineStr">
        <is>
          <t>Fatty Suppository base (Hard Fat / Witepsol)</t>
        </is>
      </c>
      <c r="G42" s="186" t="inlineStr">
        <is>
          <t>Simple Syrup USP (85% w/v Sucrose)</t>
        </is>
      </c>
      <c r="H42" s="186" t="inlineStr">
        <is>
          <t>Elixir with 10-20% Alcohol cosolvent</t>
        </is>
      </c>
      <c r="I42" s="186" t="inlineStr">
        <is>
          <t>Flocculated Oral Suspension with Xanthan Gum</t>
        </is>
      </c>
      <c r="J42" s="185" t="inlineStr">
        <is>
          <t>1</t>
        </is>
      </c>
      <c r="K42" s="186" t="inlineStr">
        <is>
          <t>✅ คำตอบที่ถูกต้อง: ข้อ ก. Absorption Ointment base (Lanolin USP)
🎯 ทำไมข้อนี้ถึงถูก: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ไม่ตรงกับข้อบ่งใช้หรือหลักวิชาการตามที่โจทย์กำหนด
• ข้อ ค. (Simple Syrup USP (85% w/v Sucrose)): Simple Syrup USP (85% w/v Sucrose) ไม่ตรงกับข้อบ่งใช้หรือหลักวิชาการตามที่โจทย์กำหนด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ไม่ตรงกับข้อบ่งใช้หรือหลักวิชาการตามที่โจทย์กำหนด</t>
        </is>
      </c>
      <c r="L42" s="186" t="n"/>
      <c r="M42" s="186" t="inlineStr">
        <is>
          <t>Liquid &amp; Semisolids</t>
        </is>
      </c>
      <c r="N42" s="186" t="inlineStr">
        <is>
          <t>Creams &amp; Ointments</t>
        </is>
      </c>
      <c r="O42" s="185" t="inlineStr">
        <is>
          <t>Product</t>
        </is>
      </c>
      <c r="P42" s="186" t="inlineStr">
        <is>
          <t>ข้อ 44 (PLE_CC1_2557.md)</t>
        </is>
      </c>
      <c r="Q42" s="185" t="inlineStr">
        <is>
          <t>ข้อสอบจริง</t>
        </is>
      </c>
      <c r="R42" s="185" t="inlineStr">
        <is>
          <t>2557</t>
        </is>
      </c>
      <c r="S42" s="185" t="n"/>
    </row>
    <row r="43" ht="24" customHeight="1" s="49">
      <c r="A43" s="185" t="n">
        <v>41</v>
      </c>
      <c r="B43" s="186" t="n"/>
      <c r="C43" s="186" t="inlineStr">
        <is>
          <t>การพัฒนาเภสัชภัณฑ์ chloramphenicol ointment มี ปัญหาอย่างไร (1) Chloramphenicol ละลายในนําได้น้อย (2) Chloramphenicol มีปัญหาด้านความคงตัว (3) Chloramphenicol สามารถถูกดูดซึมทางผิวหนังได้ น้อย (4) Chloramphenicol มีความไม่เข้ากันกับยาพืน (5) ???</t>
        </is>
      </c>
      <c r="D43" s="186" t="n"/>
      <c r="E43" s="186" t="inlineStr">
        <is>
          <t>Elixir with 10-20% Alcohol cosolvent</t>
        </is>
      </c>
      <c r="F43" s="186" t="inlineStr">
        <is>
          <t>Flocculated Oral Suspension with Xanthan Gum</t>
        </is>
      </c>
      <c r="G43" s="186" t="inlineStr">
        <is>
          <t>Deflocculated Suspension formulation</t>
        </is>
      </c>
      <c r="H43" s="186" t="inlineStr">
        <is>
          <t>O/W Emulsion stabilized by Polysorbate 80 / Span 80</t>
        </is>
      </c>
      <c r="I43" s="186" t="inlineStr">
        <is>
          <t>W/O Emulsion with Sorbitan monooleate</t>
        </is>
      </c>
      <c r="J43" s="185" t="inlineStr">
        <is>
          <t>1</t>
        </is>
      </c>
      <c r="K43" s="186" t="inlineStr">
        <is>
          <t>✅ คำตอบที่ถูกต้อง: ข้อ ก. Elixir with 10-20% Alcohol cosolvent
🎯 ทำไมข้อนี้ถึงถูก: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ไม่ตรงกับข้อบ่งใช้หรือหลักวิชาการตามที่โจทย์กำหนด
• ข้อ ค. (Deflocculated Suspension formulation): Deflocculated Suspension formulation ไม่ตรงกับข้อบ่งใช้หรือหลักวิชาการตามที่โจทย์กำหนด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ไม่ตรงกับข้อบ่งใช้หรือหลักวิชาการตามที่โจทย์กำหนด</t>
        </is>
      </c>
      <c r="L43" s="186" t="n"/>
      <c r="M43" s="186" t="inlineStr">
        <is>
          <t>Liquid &amp; Semisolids</t>
        </is>
      </c>
      <c r="N43" s="186" t="inlineStr">
        <is>
          <t>Creams &amp; Ointments</t>
        </is>
      </c>
      <c r="O43" s="185" t="inlineStr">
        <is>
          <t>Product</t>
        </is>
      </c>
      <c r="P43" s="186" t="inlineStr">
        <is>
          <t>ข้อ 13 (PLE_CC1_2557.md)</t>
        </is>
      </c>
      <c r="Q43" s="185" t="inlineStr">
        <is>
          <t>ข้อสอบจริง</t>
        </is>
      </c>
      <c r="R43" s="185" t="inlineStr">
        <is>
          <t>2557</t>
        </is>
      </c>
      <c r="S43" s="185" t="n"/>
    </row>
    <row r="44" ht="24" customHeight="1" s="49">
      <c r="A44" s="185" t="n">
        <v>42</v>
      </c>
      <c r="B44" s="186" t="n"/>
      <c r="C44" s="186" t="inlineStr">
        <is>
          <t>หากตำรับ Kaolin &amp; pectin suspension มีตะกอนแข็ง เกิดขึ้นที่ก้นภาชนะ อาจเกิดจากสาเหตุในข้อใด (1) มีปริมาณ CMC น้อยเกินไป (2) ... จำตัวเลือกไม่ได้ ...</t>
        </is>
      </c>
      <c r="D44" s="186" t="n"/>
      <c r="E44" s="186" t="inlineStr">
        <is>
          <t>O/W Emulsion stabilized by Polysorbate 80 / Span 80</t>
        </is>
      </c>
      <c r="F44" s="186" t="inlineStr">
        <is>
          <t>W/O Emulsion with Sorbitan monooleate</t>
        </is>
      </c>
      <c r="G44" s="186" t="inlineStr">
        <is>
          <t>Carbopol 940 hydrogel neutralized with Triethanolamine</t>
        </is>
      </c>
      <c r="H44" s="186" t="inlineStr">
        <is>
          <t>Oleaginous Ointment base (White Petrolatum)</t>
        </is>
      </c>
      <c r="I44" s="186" t="inlineStr">
        <is>
          <t>Absorption Ointment base (Lanolin USP)</t>
        </is>
      </c>
      <c r="J44" s="185" t="inlineStr">
        <is>
          <t>1</t>
        </is>
      </c>
      <c r="K44" s="186" t="inlineStr">
        <is>
          <t>✅ คำตอบที่ถูกต้อง: ข้อ ก. O/W Emulsion stabilized by Polysorbate 80 / Span 80
🎯 ทำไมข้อนี้ถึงถูก: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ไม่ตรงกับข้อบ่งใช้หรือหลักวิชาการตามที่โจทย์กำหนด
• ข้อ ค. (Carbopol 940 hydrogel neutralized with Triethanolamine): Carbopol 940 hydrogel neutralized with Triethanolamine ไม่ตรงกับข้อบ่งใช้หรือหลักวิชาการตามที่โจทย์กำหนด
• ข้อ ง. (Oleaginous Ointment base (White Petrolatum)): Oleaginous Ointment base (White Petrolatum) ไม่ตรงกับข้อบ่งใช้หรือหลักวิชาการตามที่โจทย์กำหนด
• ข้อ จ. (Absorption Ointment base (Lanolin USP)): Absorption Ointment base (Lanolin USP) ไม่ตรงกับข้อบ่งใช้หรือหลักวิชาการตามที่โจทย์กำหนด</t>
        </is>
      </c>
      <c r="L44" s="186" t="n"/>
      <c r="M44" s="186" t="inlineStr">
        <is>
          <t>Liquid &amp; Semisolids</t>
        </is>
      </c>
      <c r="N44" s="186" t="inlineStr">
        <is>
          <t>Suspensions</t>
        </is>
      </c>
      <c r="O44" s="185" t="inlineStr">
        <is>
          <t>Product</t>
        </is>
      </c>
      <c r="P44" s="186" t="inlineStr">
        <is>
          <t>ข้อ 62 (PLE_CC1_2557.md)</t>
        </is>
      </c>
      <c r="Q44" s="185" t="inlineStr">
        <is>
          <t>ข้อสอบจริง</t>
        </is>
      </c>
      <c r="R44" s="185" t="inlineStr">
        <is>
          <t>2557</t>
        </is>
      </c>
      <c r="S44" s="185" t="n"/>
    </row>
    <row r="45" ht="24" customHeight="1" s="49">
      <c r="A45" s="185" t="n">
        <v>43</v>
      </c>
      <c r="B45" s="186" t="n"/>
      <c r="C45" s="186" t="inlineStr">
        <is>
          <t>สารในข้อใด สามารถทำให้ Kaolin &amp; pectin suspension มีรูปแบบการไหลแบบ thixotropic ได้ (1) SCMC (2) Veegum (3) … จำตัวเลือกไม่ได้ ...</t>
        </is>
      </c>
      <c r="D45" s="186" t="n"/>
      <c r="E45" s="186" t="inlineStr">
        <is>
          <t>Oleaginous Ointment base (White Petrolatum)</t>
        </is>
      </c>
      <c r="F45" s="186" t="inlineStr">
        <is>
          <t>Absorption Ointment base (Lanolin USP)</t>
        </is>
      </c>
      <c r="G45" s="186" t="inlineStr">
        <is>
          <t>Fatty Suppository base (Hard Fat / Witepsol)</t>
        </is>
      </c>
      <c r="H45" s="186" t="inlineStr">
        <is>
          <t>Simple Syrup USP (85% w/v Sucrose)</t>
        </is>
      </c>
      <c r="I45" s="186" t="inlineStr">
        <is>
          <t>Elixir with 10-20% Alcohol cosolvent</t>
        </is>
      </c>
      <c r="J45" s="185" t="inlineStr">
        <is>
          <t>1</t>
        </is>
      </c>
      <c r="K45" s="186" t="inlineStr">
        <is>
          <t>✅ คำตอบที่ถูกต้อง: ข้อ ก. Oleaginous Ointment base (White Petrolatum)
🎯 ทำไมข้อนี้ถึงถูก: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ไม่ตรงกับข้อบ่งใช้หรือหลักวิชาการตามที่โจทย์กำหนด
• ข้อ ค. (Fatty Suppository base (Hard Fat / Witepsol)): Fatty Suppository base (Hard Fat / Witepsol) ไม่ตรงกับข้อบ่งใช้หรือหลักวิชาการตามที่โจทย์กำหนด
• ข้อ ง. (Simple Syrup USP (85% w/v Sucrose)): Simple Syrup USP (85% w/v Sucrose) ไม่ตรงกับข้อบ่งใช้หรือหลักวิชาการตามที่โจทย์กำหนด
• ข้อ จ. (Elixir with 10-20% Alcohol cosolvent): IR (Infrared) spectroscopy วิเคราะห์ functional groups จาก stretching/bending vibrations C=O ~1700 cm-1, O-H ~3200-3550 cm-1</t>
        </is>
      </c>
      <c r="L45" s="186" t="n"/>
      <c r="M45" s="186" t="inlineStr">
        <is>
          <t>Liquid &amp; Semisolids</t>
        </is>
      </c>
      <c r="N45" s="186" t="inlineStr">
        <is>
          <t>Suspensions</t>
        </is>
      </c>
      <c r="O45" s="185" t="inlineStr">
        <is>
          <t>Product</t>
        </is>
      </c>
      <c r="P45" s="186" t="inlineStr">
        <is>
          <t>ข้อ 63 (PLE_CC1_2557.md)</t>
        </is>
      </c>
      <c r="Q45" s="185" t="inlineStr">
        <is>
          <t>ข้อสอบจริง</t>
        </is>
      </c>
      <c r="R45" s="185" t="inlineStr">
        <is>
          <t>2557</t>
        </is>
      </c>
      <c r="S45" s="185" t="n"/>
    </row>
    <row r="46" ht="24" customHeight="1" s="49">
      <c r="A46" s="185" t="n">
        <v>44</v>
      </c>
      <c r="B46" s="186" t="n"/>
      <c r="C46" s="186" t="inlineStr">
        <is>
          <t>ยาอันดับแรกทีควรได้รับคือข้อใด (1) Topical tretinoin (2) Clindamycin gel (3) Oral doxycycline (4) Oral isotretinoin (5) Combination contraceptive pills</t>
        </is>
      </c>
      <c r="D46" s="186" t="n"/>
      <c r="E46" s="186" t="inlineStr">
        <is>
          <t>Simple Syrup USP (85% w/v Sucrose)</t>
        </is>
      </c>
      <c r="F46" s="186" t="inlineStr">
        <is>
          <t>Elixir with 10-20% Alcohol cosolvent</t>
        </is>
      </c>
      <c r="G46" s="186" t="inlineStr">
        <is>
          <t>Flocculated Oral Suspension with Xanthan Gum</t>
        </is>
      </c>
      <c r="H46" s="186" t="inlineStr">
        <is>
          <t>Deflocculated Suspension formulation</t>
        </is>
      </c>
      <c r="I46" s="186" t="inlineStr">
        <is>
          <t>O/W Emulsion stabilized by Polysorbate 80 / Span 80</t>
        </is>
      </c>
      <c r="J46" s="185" t="inlineStr">
        <is>
          <t>1</t>
        </is>
      </c>
      <c r="K46" s="186" t="inlineStr">
        <is>
          <t>✅ คำตอบที่ถูกต้อง: ข้อ ก. Simple Syrup USP (85% w/v Sucrose)
🎯 ทำไมข้อนี้ถึงถูก: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ไม่ตรงกับข้อบ่งใช้หรือหลักวิชาการตามที่โจทย์กำหนด
• ข้อ ง. (Deflocculated Suspension formulation): Deflocculated Suspension formulation ไม่ตรงกับข้อบ่งใช้หรือหลักวิชาการตามที่โจทย์กำหนด
• ข้อ จ. (O/W Emulsion stabilized by Polysorbate 80 / Span 80): เป็น Non-ionic surfactant (Tween 80) มีค่า HLB สูง (~15) ทำหน้าที่เป็น O/W emulsifying agent, solubilizer และ wetting agent</t>
        </is>
      </c>
      <c r="L46" s="186" t="n"/>
      <c r="M46" s="186" t="inlineStr">
        <is>
          <t>Liquid &amp; Semisolids</t>
        </is>
      </c>
      <c r="N46" s="186" t="inlineStr">
        <is>
          <t>Gels</t>
        </is>
      </c>
      <c r="O46" s="185" t="inlineStr">
        <is>
          <t>Product</t>
        </is>
      </c>
      <c r="P46" s="186" t="inlineStr">
        <is>
          <t>ข้อ 67 (PLE_CC1_2557.md)</t>
        </is>
      </c>
      <c r="Q46" s="185" t="inlineStr">
        <is>
          <t>ข้อสอบจริง</t>
        </is>
      </c>
      <c r="R46" s="185" t="inlineStr">
        <is>
          <t>2557</t>
        </is>
      </c>
      <c r="S46" s="185" t="n"/>
    </row>
    <row r="47" ht="24" customHeight="1" s="49">
      <c r="A47" s="185" t="n">
        <v>45</v>
      </c>
      <c r="B47" s="186" t="n"/>
      <c r="C47" s="186"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ซึงสามารถโฆษณาต่อประชาชนทัวไปได้ (3) สามารถกระทำได้ เพราะยาดังกล่าวจัดเป็นยาบรรจุ เสร็จฯ ซึงสามารถโฆษณาต่อประชาชนทัวไปได้ (4) ไม่สามารถกระทำได้ เพราะเป็นการแสดงสรรพคุณยา อันตราย ห้ามโฆษณาต่อประชาชนทัวไป (5) ไม่สามารถกระทำได้ เพราะเป็นการแสดงสรรพคุณยา ควบคุมพิเศษ ห้ามโฆษณาต่อประชาชนทัวไป</t>
        </is>
      </c>
      <c r="D47" s="186" t="n"/>
      <c r="E47" s="186" t="inlineStr">
        <is>
          <t>Deflocculated Suspension formulation</t>
        </is>
      </c>
      <c r="F47" s="186" t="inlineStr">
        <is>
          <t>O/W Emulsion stabilized by Polysorbate 80 / Span 80</t>
        </is>
      </c>
      <c r="G47" s="186" t="inlineStr">
        <is>
          <t>W/O Emulsion with Sorbitan monooleate</t>
        </is>
      </c>
      <c r="H47" s="186" t="inlineStr">
        <is>
          <t>Carbopol 940 hydrogel neutralized with Triethanolamine</t>
        </is>
      </c>
      <c r="I47" s="186" t="inlineStr">
        <is>
          <t>Oleaginous Ointment base (White Petrolatum)</t>
        </is>
      </c>
      <c r="J47" s="185" t="inlineStr">
        <is>
          <t>1</t>
        </is>
      </c>
      <c r="K47" s="186" t="inlineStr">
        <is>
          <t>✅ คำตอบที่ถูกต้อง: ข้อ ก. Deflocculated Suspension formulation
🎯 ทำไมข้อนี้ถึงถูก: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ไม่ตรงกับข้อบ่งใช้หรือหลักวิชาการตามที่โจทย์กำหนด
• ข้อ ง. (Carbopol 940 hydrogel neutralized with Triethanolamine): Carbopol 940 hydrogel neutralized with Triethanolamine ไม่ตรงกับข้อบ่งใช้หรือหลักวิชาการตามที่โจทย์กำหนด
• ข้อ จ. (Oleaginous Ointment base (White Petrolatum)): Oleaginous Ointment base (White Petrolatum) ไม่ตรงกับข้อบ่งใช้หรือหลักวิชาการตามที่โจทย์กำหนด</t>
        </is>
      </c>
      <c r="L47" s="186" t="n"/>
      <c r="M47" s="186" t="inlineStr">
        <is>
          <t>Liquid &amp; Semisolids</t>
        </is>
      </c>
      <c r="N47" s="186" t="inlineStr">
        <is>
          <t>Gels</t>
        </is>
      </c>
      <c r="O47" s="185" t="inlineStr">
        <is>
          <t>Product</t>
        </is>
      </c>
      <c r="P47" s="186" t="inlineStr">
        <is>
          <t>ข้อ 74 (PLE_CC1_2557.md)</t>
        </is>
      </c>
      <c r="Q47" s="185" t="inlineStr">
        <is>
          <t>ข้อสอบจริง</t>
        </is>
      </c>
      <c r="R47" s="185" t="inlineStr">
        <is>
          <t>2557</t>
        </is>
      </c>
      <c r="S47" s="185" t="n"/>
    </row>
    <row r="48" ht="24" customHeight="1" s="49">
      <c r="A48" s="185" t="n">
        <v>46</v>
      </c>
      <c r="B48" s="186" t="n"/>
      <c r="C48" s="186"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D48" s="186" t="n"/>
      <c r="E48" s="186" t="inlineStr">
        <is>
          <t>Immediate type</t>
        </is>
      </c>
      <c r="F48" s="186" t="inlineStr">
        <is>
          <t>Immune complex</t>
        </is>
      </c>
      <c r="G48" s="186" t="inlineStr">
        <is>
          <t>Antibody-dependent cytotoxic</t>
        </is>
      </c>
      <c r="H48" s="186" t="inlineStr">
        <is>
          <t>Delayed type</t>
        </is>
      </c>
      <c r="I48" s="186" t="inlineStr">
        <is>
          <t>Anaphylactic reaction</t>
        </is>
      </c>
      <c r="J48" s="185" t="inlineStr">
        <is>
          <t>1</t>
        </is>
      </c>
      <c r="K48" s="186" t="inlineStr">
        <is>
          <t>✅ คำตอบที่ถูกต้อง: ข้อ ก. Immediate type
🎯 ทำไมข้อนี้ถึงถูก: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ไม่ตรงกับข้อบ่งใช้หรือหลักวิชาการตามที่โจทย์กำหนด
• ข้อ ค. (Antibody-dependent cytotoxic): Antibody-dependent cytotoxic ไม่ตรงกับข้อบ่งใช้หรือหลักวิชาการตามที่โจทย์กำหนด
• ข้อ ง. (Delayed type): Delayed type ไม่ตรงกับข้อบ่งใช้หรือหลักวิชาการตามที่โจทย์กำหนด
• ข้อ จ. (Anaphylactic reaction): Anaphylactic reaction ไม่ตรงกับข้อบ่งใช้หรือหลักวิชาการตามที่โจทย์กำหนด</t>
        </is>
      </c>
      <c r="L48" s="186" t="n"/>
      <c r="M48" s="186" t="inlineStr">
        <is>
          <t>Liquid &amp; Semisolids</t>
        </is>
      </c>
      <c r="N48" s="186" t="inlineStr">
        <is>
          <t>Gels</t>
        </is>
      </c>
      <c r="O48" s="185" t="inlineStr">
        <is>
          <t>Product</t>
        </is>
      </c>
      <c r="P48" s="186" t="inlineStr">
        <is>
          <t>ข้อ 102 (PLE_CC1_2555 Day 1.md)</t>
        </is>
      </c>
      <c r="Q48" s="185" t="inlineStr">
        <is>
          <t>ข้อสอบจริง</t>
        </is>
      </c>
      <c r="R48" s="185" t="inlineStr">
        <is>
          <t>2555</t>
        </is>
      </c>
      <c r="S48" s="185" t="n"/>
    </row>
    <row r="49" ht="24" customHeight="1" s="49">
      <c r="A49" s="185" t="n">
        <v>47</v>
      </c>
      <c r="B49" s="186" t="n"/>
      <c r="C49" s="186"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D49" s="186" t="n"/>
      <c r="E49" s="186" t="inlineStr">
        <is>
          <t>Flocculated Oral Suspension with Xanthan Gum</t>
        </is>
      </c>
      <c r="F49" s="186" t="inlineStr">
        <is>
          <t>Deflocculated Suspension formulation</t>
        </is>
      </c>
      <c r="G49" s="186" t="inlineStr">
        <is>
          <t>O/W Emulsion stabilized by Polysorbate 80 / Span 80</t>
        </is>
      </c>
      <c r="H49" s="186" t="inlineStr">
        <is>
          <t>W/O Emulsion with Sorbitan monooleate</t>
        </is>
      </c>
      <c r="I49" s="186" t="inlineStr">
        <is>
          <t>Carbopol 940 hydrogel neutralized with Triethanolamine</t>
        </is>
      </c>
      <c r="J49" s="185" t="inlineStr">
        <is>
          <t>1</t>
        </is>
      </c>
      <c r="K49" s="186" t="inlineStr">
        <is>
          <t>✅ คำตอบที่ถูกต้อง: ข้อ ก. Flocculated Oral Suspension with Xanthan Gum
🎯 ทำไมข้อนี้ถึงถูก: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ไม่ตรงกับข้อบ่งใช้หรือหลักวิชาการตามที่โจทย์กำหนด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ไม่ตรงกับข้อบ่งใช้หรือหลักวิชาการตามที่โจทย์กำหนด
• ข้อ จ. (Carbopol 940 hydrogel neutralized with Triethanolamine): Carbopol 940 hydrogel neutralized with Triethanolamine ไม่ตรงกับข้อบ่งใช้หรือหลักวิชาการตามที่โจทย์กำหนด</t>
        </is>
      </c>
      <c r="L49" s="186" t="n"/>
      <c r="M49" s="186" t="inlineStr">
        <is>
          <t>Liquid &amp; Semisolids</t>
        </is>
      </c>
      <c r="N49" s="186" t="inlineStr">
        <is>
          <t>Suspensions</t>
        </is>
      </c>
      <c r="O49" s="185" t="inlineStr">
        <is>
          <t>Product</t>
        </is>
      </c>
      <c r="P49" s="186" t="inlineStr">
        <is>
          <t>ข้อ 7 (PLE_CC1_2555 Day 2.md)</t>
        </is>
      </c>
      <c r="Q49" s="185" t="inlineStr">
        <is>
          <t>ข้อสอบจริง</t>
        </is>
      </c>
      <c r="R49" s="185" t="inlineStr">
        <is>
          <t>2555</t>
        </is>
      </c>
      <c r="S49" s="185" t="n"/>
    </row>
    <row r="50" ht="24" customHeight="1" s="49">
      <c r="A50" s="185" t="n">
        <v>48</v>
      </c>
      <c r="B50" s="186" t="n"/>
      <c r="C50" s="186" t="inlineStr">
        <is>
          <t>MC suspension ทำให้หนืดเมื่อตั้งทิ้งไว้ ไหลได้เมื่อเขย่า เป็นการไหลแบบใด</t>
        </is>
      </c>
      <c r="D50" s="186" t="n"/>
      <c r="E50" s="186" t="inlineStr">
        <is>
          <t>W/O Emulsion with Sorbitan monooleate</t>
        </is>
      </c>
      <c r="F50" s="186" t="inlineStr">
        <is>
          <t>Carbopol 940 hydrogel neutralized with Triethanolamine</t>
        </is>
      </c>
      <c r="G50" s="186" t="inlineStr">
        <is>
          <t>Oleaginous Ointment base (White Petrolatum)</t>
        </is>
      </c>
      <c r="H50" s="186" t="inlineStr">
        <is>
          <t>Absorption Ointment base (Lanolin USP)</t>
        </is>
      </c>
      <c r="I50" s="186" t="inlineStr">
        <is>
          <t>Fatty Suppository base (Hard Fat / Witepsol)</t>
        </is>
      </c>
      <c r="J50" s="185" t="inlineStr">
        <is>
          <t>1</t>
        </is>
      </c>
      <c r="K50" s="186" t="inlineStr">
        <is>
          <t>✅ คำตอบที่ถูกต้อง: ข้อ ก. W/O Emulsion with Sorbitan monooleate
🎯 ทำไมข้อนี้ถึงถูก: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ไม่ตรงกับข้อบ่งใช้หรือหลักวิชาการตามที่โจทย์กำหนด
• ข้อ ค. (Oleaginous Ointment base (White Petrolatum)): Oleaginous Ointment base (White Petrolatum) ไม่ตรงกับข้อบ่งใช้หรือหลักวิชาการตามที่โจทย์กำหนด
• ข้อ ง. (Absorption Ointment base (Lanolin USP)): Absorption Ointment base (Lanolin USP) ไม่ตรงกับข้อบ่งใช้หรือหลักวิชาการตามที่โจทย์กำหนด
• ข้อ จ. (Fatty Suppository base (Hard Fat / Witepsol)): Fatty Suppository base (Hard Fat / Witepsol) ไม่ตรงกับข้อบ่งใช้หรือหลักวิชาการตามที่โจทย์กำหนด</t>
        </is>
      </c>
      <c r="L50" s="186" t="n"/>
      <c r="M50" s="186" t="inlineStr">
        <is>
          <t>Liquid &amp; Semisolids</t>
        </is>
      </c>
      <c r="N50" s="186" t="inlineStr">
        <is>
          <t>Suspensions</t>
        </is>
      </c>
      <c r="O50" s="185" t="inlineStr">
        <is>
          <t>Product</t>
        </is>
      </c>
      <c r="P50" s="186" t="inlineStr">
        <is>
          <t>ข้อ 8 (PLE_CC1_2555 Day 2.md)</t>
        </is>
      </c>
      <c r="Q50" s="185" t="inlineStr">
        <is>
          <t>ข้อสอบจริง</t>
        </is>
      </c>
      <c r="R50" s="185" t="inlineStr">
        <is>
          <t>2555</t>
        </is>
      </c>
      <c r="S50" s="185" t="n"/>
    </row>
    <row r="51" ht="24" customHeight="1" s="49">
      <c r="A51" s="185" t="n">
        <v>49</v>
      </c>
      <c r="B51" s="186" t="n"/>
      <c r="C51" s="186" t="inlineStr">
        <is>
          <t>Steroid cream MCQ 1/2555 by CURx69 page 15</t>
        </is>
      </c>
      <c r="D51" s="186" t="n"/>
      <c r="E51" s="186" t="inlineStr">
        <is>
          <t>Elixir with 10-20% Alcohol cosolvent</t>
        </is>
      </c>
      <c r="F51" s="186" t="inlineStr">
        <is>
          <t>Flocculated Oral Suspension with Xanthan Gum</t>
        </is>
      </c>
      <c r="G51" s="186" t="inlineStr">
        <is>
          <t>Deflocculated Suspension formulation</t>
        </is>
      </c>
      <c r="H51" s="186" t="inlineStr">
        <is>
          <t>O/W Emulsion stabilized by Polysorbate 80 / Span 80</t>
        </is>
      </c>
      <c r="I51" s="186" t="inlineStr">
        <is>
          <t>W/O Emulsion with Sorbitan monooleate</t>
        </is>
      </c>
      <c r="J51" s="185" t="inlineStr">
        <is>
          <t>1</t>
        </is>
      </c>
      <c r="K51" s="186" t="inlineStr">
        <is>
          <t>✅ คำตอบที่ถูกต้อง: ข้อ ก. Elixir with 10-20% Alcohol cosolvent
🎯 ทำไมข้อนี้ถึงถูก: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ไม่ตรงกับข้อบ่งใช้หรือหลักวิชาการตามที่โจทย์กำหนด
• ข้อ ค. (Deflocculated Suspension formulation): Deflocculated Suspension formulation ไม่ตรงกับข้อบ่งใช้หรือหลักวิชาการตามที่โจทย์กำหนด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ไม่ตรงกับข้อบ่งใช้หรือหลักวิชาการตามที่โจทย์กำหนด</t>
        </is>
      </c>
      <c r="L51" s="186" t="n"/>
      <c r="M51" s="186" t="inlineStr">
        <is>
          <t>Liquid &amp; Semisolids</t>
        </is>
      </c>
      <c r="N51" s="186" t="inlineStr">
        <is>
          <t>Creams &amp; Ointments</t>
        </is>
      </c>
      <c r="O51" s="185" t="inlineStr">
        <is>
          <t>Product</t>
        </is>
      </c>
      <c r="P51" s="186" t="inlineStr">
        <is>
          <t>ข้อ 4 (PLE_CC1_2555 Day 2.md)</t>
        </is>
      </c>
      <c r="Q51" s="185" t="inlineStr">
        <is>
          <t>ข้อสอบจริง</t>
        </is>
      </c>
      <c r="R51" s="185" t="inlineStr">
        <is>
          <t>2555</t>
        </is>
      </c>
      <c r="S51" s="185" t="n"/>
    </row>
    <row r="52" ht="24" customHeight="1" s="49">
      <c r="A52" s="185" t="n">
        <v>50</v>
      </c>
      <c r="B52" s="186" t="n"/>
      <c r="C52" s="186" t="inlineStr">
        <is>
          <t>หากต้องการ Ointment ที่ล้างออกง่ายควรใช้เบสลักษณะใด</t>
        </is>
      </c>
      <c r="D52" s="186" t="n"/>
      <c r="E52" s="186" t="inlineStr">
        <is>
          <t>O/W Emulsion stabilized by Polysorbate 80 / Span 80</t>
        </is>
      </c>
      <c r="F52" s="186" t="inlineStr">
        <is>
          <t>W/O Emulsion with Sorbitan monooleate</t>
        </is>
      </c>
      <c r="G52" s="186" t="inlineStr">
        <is>
          <t>Carbopol 940 hydrogel neutralized with Triethanolamine</t>
        </is>
      </c>
      <c r="H52" s="186" t="inlineStr">
        <is>
          <t>Oleaginous Ointment base (White Petrolatum)</t>
        </is>
      </c>
      <c r="I52" s="186" t="inlineStr">
        <is>
          <t>Absorption Ointment base (Lanolin USP)</t>
        </is>
      </c>
      <c r="J52" s="185" t="inlineStr">
        <is>
          <t>1</t>
        </is>
      </c>
      <c r="K52" s="186" t="inlineStr">
        <is>
          <t>✅ คำตอบที่ถูกต้อง: ข้อ ก. O/W Emulsion stabilized by Polysorbate 80 / Span 80
🎯 ทำไมข้อนี้ถึงถูก: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ไม่ตรงกับข้อบ่งใช้หรือหลักวิชาการตามที่โจทย์กำหนด
• ข้อ ค. (Carbopol 940 hydrogel neutralized with Triethanolamine): Carbopol 940 hydrogel neutralized with Triethanolamine ไม่ตรงกับข้อบ่งใช้หรือหลักวิชาการตามที่โจทย์กำหนด
• ข้อ ง. (Oleaginous Ointment base (White Petrolatum)): Oleaginous Ointment base (White Petrolatum) ไม่ตรงกับข้อบ่งใช้หรือหลักวิชาการตามที่โจทย์กำหนด
• ข้อ จ. (Absorption Ointment base (Lanolin USP)): Absorption Ointment base (Lanolin USP) ไม่ตรงกับข้อบ่งใช้หรือหลักวิชาการตามที่โจทย์กำหนด</t>
        </is>
      </c>
      <c r="L52" s="186" t="n"/>
      <c r="M52" s="186" t="inlineStr">
        <is>
          <t>Liquid &amp; Semisolids</t>
        </is>
      </c>
      <c r="N52" s="186" t="inlineStr">
        <is>
          <t>Creams &amp; Ointments</t>
        </is>
      </c>
      <c r="O52" s="185" t="inlineStr">
        <is>
          <t>Product</t>
        </is>
      </c>
      <c r="P52" s="186" t="inlineStr">
        <is>
          <t>ข้อ 4 (PLE_CC1_2555 Day 2.md)</t>
        </is>
      </c>
      <c r="Q52" s="185" t="inlineStr">
        <is>
          <t>ข้อสอบจริง</t>
        </is>
      </c>
      <c r="R52" s="185" t="inlineStr">
        <is>
          <t>2555</t>
        </is>
      </c>
      <c r="S52" s="185" t="n"/>
    </row>
    <row r="53" ht="24" customHeight="1" s="49">
      <c r="A53" s="185" t="n">
        <v>51</v>
      </c>
      <c r="B53" s="186" t="n"/>
      <c r="C53" s="186"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D53" s="186" t="n"/>
      <c r="E53" s="186" t="inlineStr">
        <is>
          <t>Oleaginous Ointment base (White Petrolatum)</t>
        </is>
      </c>
      <c r="F53" s="186" t="inlineStr">
        <is>
          <t>Absorption Ointment base (Lanolin USP)</t>
        </is>
      </c>
      <c r="G53" s="186" t="inlineStr">
        <is>
          <t>Fatty Suppository base (Hard Fat / Witepsol)</t>
        </is>
      </c>
      <c r="H53" s="186" t="inlineStr">
        <is>
          <t>Simple Syrup USP (85% w/v Sucrose)</t>
        </is>
      </c>
      <c r="I53" s="186" t="inlineStr">
        <is>
          <t>Elixir with 10-20% Alcohol cosolvent</t>
        </is>
      </c>
      <c r="J53" s="185" t="inlineStr">
        <is>
          <t>1</t>
        </is>
      </c>
      <c r="K53" s="186" t="inlineStr">
        <is>
          <t>✅ คำตอบที่ถูกต้อง: ข้อ ก. Oleaginous Ointment base (White Petrolatum)
🎯 ทำไมข้อนี้ถึงถูก: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ไม่ตรงกับข้อบ่งใช้หรือหลักวิชาการตามที่โจทย์กำหนด
• ข้อ ค. (Fatty Suppository base (Hard Fat / Witepsol)): Fatty Suppository base (Hard Fat / Witepsol) ไม่ตรงกับข้อบ่งใช้หรือหลักวิชาการตามที่โจทย์กำหนด
• ข้อ ง. (Simple Syrup USP (85% w/v Sucrose)): Simple Syrup USP (85% w/v Sucrose) ไม่ตรงกับข้อบ่งใช้หรือหลักวิชาการตามที่โจทย์กำหนด
• ข้อ จ. (Elixir with 10-20% Alcohol cosolvent): IR (Infrared) spectroscopy วิเคราะห์ functional groups จาก stretching/bending vibrations C=O ~1700 cm-1, O-H ~3200-3550 cm-1</t>
        </is>
      </c>
      <c r="L53" s="186" t="n"/>
      <c r="M53" s="186" t="inlineStr">
        <is>
          <t>Liquid &amp; Semisolids</t>
        </is>
      </c>
      <c r="N53" s="186" t="inlineStr">
        <is>
          <t>Gels</t>
        </is>
      </c>
      <c r="O53" s="185" t="inlineStr">
        <is>
          <t>Product</t>
        </is>
      </c>
      <c r="P53" s="186" t="inlineStr">
        <is>
          <t>ข้อ 2 (PLE_CC1_2555 Day 2.md)</t>
        </is>
      </c>
      <c r="Q53" s="185" t="inlineStr">
        <is>
          <t>ข้อสอบจริง</t>
        </is>
      </c>
      <c r="R53" s="185" t="inlineStr">
        <is>
          <t>2555</t>
        </is>
      </c>
      <c r="S53" s="185" t="n"/>
    </row>
    <row r="54" ht="24" customHeight="1" s="49">
      <c r="A54" s="185" t="n">
        <v>52</v>
      </c>
      <c r="B54" s="186" t="inlineStr">
        <is>
          <t>สูตรตำรับ FeSO4 12.5 mg, Citric acid ...., Paraben 0.1 mg, Syrup to 100 ml</t>
        </is>
      </c>
      <c r="C54" s="186" t="inlineStr">
        <is>
          <t>ข้อใดถูกต้อง</t>
        </is>
      </c>
      <c r="D54" s="186" t="n"/>
      <c r="E54" s="186" t="inlineStr">
        <is>
          <t>ไม่มีสารแต่งรส</t>
        </is>
      </c>
      <c r="F54" s="186" t="inlineStr">
        <is>
          <t>เก็บในขวดใส</t>
        </is>
      </c>
      <c r="G54" s="186" t="inlineStr">
        <is>
          <t>เก็บในตู้เย็น</t>
        </is>
      </c>
      <c r="H54" s="186" t="inlineStr">
        <is>
          <t>ไม่มี stabilizer</t>
        </is>
      </c>
      <c r="I54" s="186" t="inlineStr">
        <is>
          <t>ปัญหาการละลาย paraben ส่วน FeSO4 ละลายได้ดีในนํ้า</t>
        </is>
      </c>
      <c r="J54" s="185" t="inlineStr">
        <is>
          <t>3</t>
        </is>
      </c>
      <c r="K54" s="186" t="inlineStr">
        <is>
          <t>✅ คำตอบที่ถูกต้อง: ข้อ ค. เก็บในตู้เย็น
🎯 ทำไมข้อนี้ถึงถูก: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ไม่ตรงกับข้อบ่งใช้หรือหลักวิชาการตามที่โจทย์กำหนด
• ข้อ ข. (เก็บในขวดใส): เก็บในขวดใส ไม่ตรงกับข้อบ่งใช้หรือหลักวิชาการตามที่โจทย์กำหนด
• ข้อ ง. (ไม่มี stabilizer): ไม่มี stabilizer ไม่ตรงกับข้อบ่งใช้หรือหลักวิชาการตามที่โจทย์กำหนด
• ข้อ จ. (ปัญหาการละลาย paraben ส่วน FeSO4 ละลายได้ดีในนํ้า): ปัญหาการละลาย paraben ส่วน FeSO4 ละลายได้ดีในนํ้า ไม่ตรงกับข้อบ่งใช้หรือหลักวิชาการตามที่โจทย์กำหนด</t>
        </is>
      </c>
      <c r="L54" s="186" t="n"/>
      <c r="M54" s="186" t="inlineStr">
        <is>
          <t>Liquid &amp; Semisolids</t>
        </is>
      </c>
      <c r="N54" s="186" t="inlineStr">
        <is>
          <t>Solutions, Syrups &amp; Elixirs</t>
        </is>
      </c>
      <c r="O54" s="185" t="inlineStr">
        <is>
          <t>Product</t>
        </is>
      </c>
      <c r="P54" s="186" t="inlineStr">
        <is>
          <t>ข้อ 5 (PLE_CC1_2554 SET2.md)</t>
        </is>
      </c>
      <c r="Q54" s="185" t="inlineStr">
        <is>
          <t>ข้อสอบจริง</t>
        </is>
      </c>
      <c r="R54" s="185" t="inlineStr">
        <is>
          <t>2554</t>
        </is>
      </c>
      <c r="S54" s="185" t="n"/>
    </row>
    <row r="55" ht="24" customHeight="1" s="49">
      <c r="A55" s="185" t="n">
        <v>53</v>
      </c>
      <c r="B55" s="186" t="n"/>
      <c r="C55" s="186"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D55" s="186" t="n"/>
      <c r="E55" s="186" t="inlineStr">
        <is>
          <t>Deflocculated Suspension formulation</t>
        </is>
      </c>
      <c r="F55" s="186" t="inlineStr">
        <is>
          <t>O/W Emulsion stabilized by Polysorbate 80 / Span 80</t>
        </is>
      </c>
      <c r="G55" s="186" t="inlineStr">
        <is>
          <t>W/O Emulsion with Sorbitan monooleate</t>
        </is>
      </c>
      <c r="H55" s="186" t="inlineStr">
        <is>
          <t>Carbopol 940 hydrogel neutralized with Triethanolamine</t>
        </is>
      </c>
      <c r="I55" s="186" t="inlineStr">
        <is>
          <t>Oleaginous Ointment base (White Petrolatum)</t>
        </is>
      </c>
      <c r="J55" s="185" t="inlineStr">
        <is>
          <t>1</t>
        </is>
      </c>
      <c r="K55" s="186" t="inlineStr">
        <is>
          <t>✅ คำตอบที่ถูกต้อง: ข้อ ก. Deflocculated Suspension formulation
🎯 ทำไมข้อนี้ถึงถูก: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ไม่ตรงกับข้อบ่งใช้หรือหลักวิชาการตามที่โจทย์กำหนด
• ข้อ ง. (Carbopol 940 hydrogel neutralized with Triethanolamine): Carbopol 940 hydrogel neutralized with Triethanolamine ไม่ตรงกับข้อบ่งใช้หรือหลักวิชาการตามที่โจทย์กำหนด
• ข้อ จ. (Oleaginous Ointment base (White Petrolatum)): Oleaginous Ointment base (White Petrolatum) ไม่ตรงกับข้อบ่งใช้หรือหลักวิชาการตามที่โจทย์กำหนด</t>
        </is>
      </c>
      <c r="L55" s="186" t="n"/>
      <c r="M55" s="186" t="inlineStr">
        <is>
          <t>Liquid &amp; Semisolids</t>
        </is>
      </c>
      <c r="N55" s="186" t="inlineStr">
        <is>
          <t>Gels</t>
        </is>
      </c>
      <c r="O55" s="185" t="inlineStr">
        <is>
          <t>Product</t>
        </is>
      </c>
      <c r="P55" s="186" t="inlineStr">
        <is>
          <t>ข้อ 4 (PLE_CC1_2554 SET2.md)</t>
        </is>
      </c>
      <c r="Q55" s="185" t="inlineStr">
        <is>
          <t>ข้อสอบจริง</t>
        </is>
      </c>
      <c r="R55" s="185" t="inlineStr">
        <is>
          <t>2554</t>
        </is>
      </c>
      <c r="S55" s="185" t="n"/>
    </row>
    <row r="56" ht="24" customHeight="1" s="49">
      <c r="A56" s="185" t="n">
        <v>54</v>
      </c>
      <c r="B56" s="186" t="n"/>
      <c r="C56" s="186"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D56" s="186" t="n"/>
      <c r="E56" s="186" t="inlineStr">
        <is>
          <t>Carbopol 940 hydrogel neutralized with Triethanolamine</t>
        </is>
      </c>
      <c r="F56" s="186" t="inlineStr">
        <is>
          <t>Oleaginous Ointment base (White Petrolatum)</t>
        </is>
      </c>
      <c r="G56" s="186" t="inlineStr">
        <is>
          <t>Absorption Ointment base (Lanolin USP)</t>
        </is>
      </c>
      <c r="H56" s="186" t="inlineStr">
        <is>
          <t>Fatty Suppository base (Hard Fat / Witepsol)</t>
        </is>
      </c>
      <c r="I56" s="186" t="inlineStr">
        <is>
          <t>Simple Syrup USP (85% w/v Sucrose)</t>
        </is>
      </c>
      <c r="J56" s="185" t="inlineStr">
        <is>
          <t>3</t>
        </is>
      </c>
      <c r="K56" s="186" t="inlineStr">
        <is>
          <t>✅ คำตอบที่ถูกต้อง: ข้อ ค. Absorption Ointment base (Lanolin USP)
🎯 ทำไมข้อนี้ถึงถูก: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ไม่ตรงกับข้อบ่งใช้หรือหลักวิชาการตามที่โจทย์กำหนด
• ข้อ ข. (Oleaginous Ointment base (White Petrolatum)): Oleaginous Ointment base (White Petrolatum) ไม่ตรงกับข้อบ่งใช้หรือหลักวิชาการตามที่โจทย์กำหนด
• ข้อ ง. (Fatty Suppository base (Hard Fat / Witepsol)): Fatty Suppository base (Hard Fat / Witepsol) ไม่ตรงกับข้อบ่งใช้หรือหลักวิชาการตามที่โจทย์กำหนด
• ข้อ จ. (Simple Syrup USP (85% w/v Sucrose)): Simple Syrup USP (85% w/v Sucrose) ไม่ตรงกับข้อบ่งใช้หรือหลักวิชาการตามที่โจทย์กำหนด</t>
        </is>
      </c>
      <c r="L56" s="186" t="n"/>
      <c r="M56" s="186" t="inlineStr">
        <is>
          <t>Liquid &amp; Semisolids</t>
        </is>
      </c>
      <c r="N56" s="186" t="inlineStr">
        <is>
          <t>Suspensions</t>
        </is>
      </c>
      <c r="O56" s="185" t="inlineStr">
        <is>
          <t>Product</t>
        </is>
      </c>
      <c r="P56" s="186" t="inlineStr">
        <is>
          <t>ข้อ 6 (PLE_CC1_2554 SET2.md)</t>
        </is>
      </c>
      <c r="Q56" s="185" t="inlineStr">
        <is>
          <t>ข้อสอบจริง</t>
        </is>
      </c>
      <c r="R56" s="185" t="inlineStr">
        <is>
          <t>2554</t>
        </is>
      </c>
      <c r="S56" s="185" t="n"/>
    </row>
    <row r="57" ht="24" customHeight="1" s="49">
      <c r="A57" s="185" t="n">
        <v>55</v>
      </c>
      <c r="B57" s="186" t="n"/>
      <c r="C57" s="186" t="inlineStr">
        <is>
          <t>vitamin E , D , K ในตำรับ emulsion</t>
        </is>
      </c>
      <c r="D57" s="186" t="n"/>
      <c r="E57" s="186" t="inlineStr">
        <is>
          <t>Flocculated Oral Suspension with Xanthan Gum</t>
        </is>
      </c>
      <c r="F57" s="186" t="inlineStr">
        <is>
          <t>Deflocculated Suspension formulation</t>
        </is>
      </c>
      <c r="G57" s="186" t="inlineStr">
        <is>
          <t>O/W Emulsion stabilized by Polysorbate 80 / Span 80</t>
        </is>
      </c>
      <c r="H57" s="186" t="inlineStr">
        <is>
          <t>W/O Emulsion with Sorbitan monooleate</t>
        </is>
      </c>
      <c r="I57" s="186" t="inlineStr">
        <is>
          <t>Carbopol 940 hydrogel neutralized with Triethanolamine</t>
        </is>
      </c>
      <c r="J57" s="185" t="inlineStr">
        <is>
          <t>1</t>
        </is>
      </c>
      <c r="K57" s="186" t="inlineStr">
        <is>
          <t>✅ คำตอบที่ถูกต้อง: ข้อ ก. Flocculated Oral Suspension with Xanthan Gum
🎯 ทำไมข้อนี้ถึงถูก: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ไม่ตรงกับข้อบ่งใช้หรือหลักวิชาการตามที่โจทย์กำหนด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ไม่ตรงกับข้อบ่งใช้หรือหลักวิชาการตามที่โจทย์กำหนด
• ข้อ จ. (Carbopol 940 hydrogel neutralized with Triethanolamine): Carbopol 940 hydrogel neutralized with Triethanolamine ไม่ตรงกับข้อบ่งใช้หรือหลักวิชาการตามที่โจทย์กำหนด</t>
        </is>
      </c>
      <c r="L57" s="186" t="n"/>
      <c r="M57" s="186" t="inlineStr">
        <is>
          <t>Liquid &amp; Semisolids</t>
        </is>
      </c>
      <c r="N57" s="186" t="inlineStr">
        <is>
          <t>Emulsions</t>
        </is>
      </c>
      <c r="O57" s="185" t="inlineStr">
        <is>
          <t>Product</t>
        </is>
      </c>
      <c r="P57" s="186" t="inlineStr">
        <is>
          <t>ข้อ 1 (PLE_CC1_2533.md)</t>
        </is>
      </c>
      <c r="Q57" s="185" t="inlineStr">
        <is>
          <t>ข้อสอบจริง</t>
        </is>
      </c>
      <c r="R57" s="185" t="inlineStr">
        <is>
          <t>2533</t>
        </is>
      </c>
      <c r="S57" s="185" t="n"/>
    </row>
    <row r="58" ht="24" customHeight="1" s="49">
      <c r="A58" s="185" t="n">
        <v>56</v>
      </c>
      <c r="B58" s="186" t="n"/>
      <c r="C58" s="186"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D58" s="186" t="n"/>
      <c r="E58" s="186" t="inlineStr">
        <is>
          <t>W/O Emulsion with Sorbitan monooleate</t>
        </is>
      </c>
      <c r="F58" s="186" t="inlineStr">
        <is>
          <t>Carbopol 940 hydrogel neutralized with Triethanolamine</t>
        </is>
      </c>
      <c r="G58" s="186" t="inlineStr">
        <is>
          <t>Oleaginous Ointment base (White Petrolatum)</t>
        </is>
      </c>
      <c r="H58" s="186" t="inlineStr">
        <is>
          <t>Absorption Ointment base (Lanolin USP)</t>
        </is>
      </c>
      <c r="I58" s="186" t="inlineStr">
        <is>
          <t>Fatty Suppository base (Hard Fat / Witepsol)</t>
        </is>
      </c>
      <c r="J58" s="185" t="inlineStr">
        <is>
          <t>1</t>
        </is>
      </c>
      <c r="K58" s="186" t="inlineStr">
        <is>
          <t>✅ คำตอบที่ถูกต้อง: ข้อ ก. W/O Emulsion with Sorbitan monooleate
🎯 ทำไมข้อนี้ถึงถูก: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ไม่ตรงกับข้อบ่งใช้หรือหลักวิชาการตามที่โจทย์กำหนด
• ข้อ ค. (Oleaginous Ointment base (White Petrolatum)): Oleaginous Ointment base (White Petrolatum) ไม่ตรงกับข้อบ่งใช้หรือหลักวิชาการตามที่โจทย์กำหนด
• ข้อ ง. (Absorption Ointment base (Lanolin USP)): Absorption Ointment base (Lanolin USP) ไม่ตรงกับข้อบ่งใช้หรือหลักวิชาการตามที่โจทย์กำหนด
• ข้อ จ. (Fatty Suppository base (Hard Fat / Witepsol)): Fatty Suppository base (Hard Fat / Witepsol) ไม่ตรงกับข้อบ่งใช้หรือหลักวิชาการตามที่โจทย์กำหนด</t>
        </is>
      </c>
      <c r="L58" s="186" t="n"/>
      <c r="M58" s="186" t="inlineStr">
        <is>
          <t>Liquid &amp; Semisolids</t>
        </is>
      </c>
      <c r="N58" s="186" t="inlineStr">
        <is>
          <t>Suspensions</t>
        </is>
      </c>
      <c r="O58" s="185" t="inlineStr">
        <is>
          <t>Product</t>
        </is>
      </c>
      <c r="P58" s="186" t="inlineStr">
        <is>
          <t>ข้อ 5 (PLE_CC1_2533.md)</t>
        </is>
      </c>
      <c r="Q58" s="185" t="inlineStr">
        <is>
          <t>ข้อสอบจริง</t>
        </is>
      </c>
      <c r="R58" s="185" t="inlineStr">
        <is>
          <t>2533</t>
        </is>
      </c>
      <c r="S58" s="185" t="n"/>
    </row>
    <row r="59" ht="24" customHeight="1" s="49">
      <c r="A59" s="185" t="n">
        <v>57</v>
      </c>
      <c r="B59" s="186" t="n"/>
      <c r="C59" s="186" t="inlineStr">
        <is>
          <t>ในการเตรียม Aspirin Suspension หากต้องการเติมสารบัฟเฟอร์ ปรับ pH ให้มี pH เท่ากับ 6.8 ภก.ควรจะใช้บัฟเฟอร์ใด</t>
        </is>
      </c>
      <c r="D59" s="186" t="n"/>
      <c r="E59" s="186" t="inlineStr">
        <is>
          <t>NaH2PO4 (pKa 7.21)/ Na2HPO4</t>
        </is>
      </c>
      <c r="F59" s="186" t="inlineStr">
        <is>
          <t>Na2HPO4 / Na3PO4</t>
        </is>
      </c>
      <c r="G59" s="186" t="inlineStr">
        <is>
          <t>Acetic acid (pKa 4.76)/ Sodium acetate</t>
        </is>
      </c>
      <c r="H59" s="186" t="inlineStr">
        <is>
          <t>Boric acid (pKa 8.24)/Sodium borate</t>
        </is>
      </c>
      <c r="I59" s="186" t="inlineStr">
        <is>
          <t>HCl/NaOH</t>
        </is>
      </c>
      <c r="J59" s="185" t="inlineStr">
        <is>
          <t>1</t>
        </is>
      </c>
      <c r="K59" s="186" t="inlineStr">
        <is>
          <t>✅ คำตอบที่ถูกต้อง: ข้อ ก. NaH2PO4 (pKa 7.21)/ Na2HPO4
🎯 ทำไมข้อนี้ถึงถูก: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ไม่ตรงกับข้อบ่งใช้หรือหลักวิชาการตามที่โจทย์กำหนด
• ข้อ ค. (Acetic acid (pKa 4.76)/ Sodium acetate): Acetic acid (pKa 4.76)/ Sodium acetate ไม่ตรงกับข้อบ่งใช้หรือหลักวิชาการตามที่โจทย์กำหนด
• ข้อ ง. (Boric acid (pKa 8.24)/Sodium borate): Boric acid (pKa 8.24)/Sodium borate ไม่ตรงกับข้อบ่งใช้หรือหลักวิชาการตามที่โจทย์กำหนด
• ข้อ จ. (HCl/NaOH): HCl/NaOH ไม่ตรงกับข้อบ่งใช้หรือหลักวิชาการตามที่โจทย์กำหนด</t>
        </is>
      </c>
      <c r="L59" s="186" t="n"/>
      <c r="M59" s="186" t="inlineStr">
        <is>
          <t>Liquid &amp; Semisolids</t>
        </is>
      </c>
      <c r="N59" s="186" t="inlineStr">
        <is>
          <t>Suspensions</t>
        </is>
      </c>
      <c r="O59" s="185" t="inlineStr">
        <is>
          <t>Product</t>
        </is>
      </c>
      <c r="P59" s="186" t="inlineStr">
        <is>
          <t>ข้อ 7 Pharma Plus เล่มม่วง (เฉลยข้อ ก)</t>
        </is>
      </c>
      <c r="Q59" s="185" t="inlineStr">
        <is>
          <t>แบบฝึกหัด</t>
        </is>
      </c>
      <c r="R59" s="185" t="inlineStr">
        <is>
          <t>เล่มม่วง</t>
        </is>
      </c>
      <c r="S59" s="185" t="n"/>
    </row>
    <row r="60" ht="24" customHeight="1" s="49">
      <c r="A60" s="185" t="n">
        <v>58</v>
      </c>
      <c r="B60" s="186" t="n"/>
      <c r="C60" s="186" t="inlineStr">
        <is>
          <t>ในการเตรียม aspirin suspension หากต้องการให้ยาตกตะกอนไม่เร็วเกินไป สารปรุงแต่งที่ต้องเติมคือ</t>
        </is>
      </c>
      <c r="D60" s="186" t="n"/>
      <c r="E60" s="186" t="inlineStr">
        <is>
          <t>Glycerin</t>
        </is>
      </c>
      <c r="F60" s="186" t="inlineStr">
        <is>
          <t>Tween 80</t>
        </is>
      </c>
      <c r="G60" s="186" t="inlineStr">
        <is>
          <t>Methylcellulose</t>
        </is>
      </c>
      <c r="H60" s="186" t="inlineStr">
        <is>
          <t>Aluminium chloride</t>
        </is>
      </c>
      <c r="I60" s="186" t="inlineStr">
        <is>
          <t>Sodium citrate</t>
        </is>
      </c>
      <c r="J60" s="185" t="inlineStr">
        <is>
          <t>3</t>
        </is>
      </c>
      <c r="K60" s="186" t="inlineStr">
        <is>
          <t>✅ คำตอบที่ถูกต้อง: ข้อ ค. Methylcellulose
🎯 ทำไมข้อนี้ถึงถูก: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ไม่ตรงกับข้อบ่งใช้หรือหลักวิชาการตามที่โจทย์กำหนด
• ข้อ ข. (Tween 80): Tween 80 ไม่ตรงกับข้อบ่งใช้หรือหลักวิชาการตามที่โจทย์กำหนด
• ข้อ ง. (Aluminium chloride): Aluminium chloride ไม่ตรงกับข้อบ่งใช้หรือหลักวิชาการตามที่โจทย์กำหนด
• ข้อ จ. (Sodium citrate): Sodium citrate ไม่ตรงกับข้อบ่งใช้หรือหลักวิชาการตามที่โจทย์กำหนด</t>
        </is>
      </c>
      <c r="L60" s="186" t="n"/>
      <c r="M60" s="186" t="inlineStr">
        <is>
          <t>Liquid &amp; Semisolids</t>
        </is>
      </c>
      <c r="N60" s="186" t="inlineStr">
        <is>
          <t>Suspensions</t>
        </is>
      </c>
      <c r="O60" s="185" t="inlineStr">
        <is>
          <t>Product</t>
        </is>
      </c>
      <c r="P60" s="186" t="inlineStr">
        <is>
          <t>ข้อ 8 Pharma Plus เล่มม่วง (เฉลยข้อ ค)</t>
        </is>
      </c>
      <c r="Q60" s="185" t="inlineStr">
        <is>
          <t>แบบฝึกหัด</t>
        </is>
      </c>
      <c r="R60" s="185" t="inlineStr">
        <is>
          <t>เล่มม่วง</t>
        </is>
      </c>
      <c r="S60" s="185" t="n"/>
    </row>
    <row r="61" ht="24" customHeight="1" s="49">
      <c r="A61" s="185" t="n">
        <v>59</v>
      </c>
      <c r="B61" s="186" t="n"/>
      <c r="C61" s="186"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D61" s="186" t="n"/>
      <c r="E61" s="186" t="inlineStr">
        <is>
          <t>Flocculation</t>
        </is>
      </c>
      <c r="F61" s="186" t="inlineStr">
        <is>
          <t>Lamination</t>
        </is>
      </c>
      <c r="G61" s="186" t="inlineStr">
        <is>
          <t>Creaming</t>
        </is>
      </c>
      <c r="H61" s="186" t="inlineStr">
        <is>
          <t>Coalescence</t>
        </is>
      </c>
      <c r="I61" s="186" t="inlineStr">
        <is>
          <t>Caking</t>
        </is>
      </c>
      <c r="J61" s="185" t="inlineStr">
        <is>
          <t>5</t>
        </is>
      </c>
      <c r="K61" s="186" t="inlineStr">
        <is>
          <t>✅ คำตอบที่ถูกต้อง: ข้อ จ. Caking
🎯 ทำไมข้อนี้ถึงถูก: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ไม่ตรงกับข้อบ่งใช้หรือหลักวิชาการตามที่โจทย์กำหนด
• ข้อ ข. (Lamination): Lamination ไม่ตรงกับข้อบ่งใช้หรือหลักวิชาการตามที่โจทย์กำหนด
• ข้อ ค. (Creaming): Creaming ไม่ตรงกับข้อบ่งใช้หรือหลักวิชาการตามที่โจทย์กำหนด
• ข้อ ง. (Coalescence): Coalescence ไม่ตรงกับข้อบ่งใช้หรือหลักวิชาการตามที่โจทย์กำหนด</t>
        </is>
      </c>
      <c r="L61" s="186" t="n"/>
      <c r="M61" s="186" t="inlineStr">
        <is>
          <t>Liquid &amp; Semisolids</t>
        </is>
      </c>
      <c r="N61" s="186" t="inlineStr">
        <is>
          <t>Suspensions</t>
        </is>
      </c>
      <c r="O61" s="185" t="inlineStr">
        <is>
          <t>Product</t>
        </is>
      </c>
      <c r="P61" s="186" t="inlineStr">
        <is>
          <t>ข้อ 9 Pharma Plus เล่มม่วง (เฉลยข้อ จ)</t>
        </is>
      </c>
      <c r="Q61" s="185" t="inlineStr">
        <is>
          <t>แบบฝึกหัด</t>
        </is>
      </c>
      <c r="R61" s="185" t="inlineStr">
        <is>
          <t>เล่มม่วง</t>
        </is>
      </c>
      <c r="S61" s="185" t="n"/>
    </row>
    <row r="62" ht="24" customHeight="1" s="49">
      <c r="A62" s="185" t="n">
        <v>60</v>
      </c>
      <c r="B62" s="186" t="inlineStr">
        <is>
          <t>สูตรตำรับย้ำน้ำ Ferrous sulfate
- Ferrous sulfate 12.5 g
- Citric acid 0.2 g
- Paraben conc. 1 ml
- Syrup add qs 100 ml</t>
        </is>
      </c>
      <c r="C62" s="186" t="inlineStr">
        <is>
          <t>ข้อใดถูก</t>
        </is>
      </c>
      <c r="D62" s="186" t="n"/>
      <c r="E62" s="186" t="inlineStr">
        <is>
          <t>มีปัญหาการละลาย</t>
        </is>
      </c>
      <c r="F62" s="186" t="inlineStr">
        <is>
          <t>ต้องเก็บในตู้เย็น</t>
        </is>
      </c>
      <c r="G62" s="186" t="inlineStr">
        <is>
          <t>เก็บในขวดใส ปิดสนิท</t>
        </is>
      </c>
      <c r="H62" s="186" t="inlineStr">
        <is>
          <t>ไม่มีสารแต่งรส</t>
        </is>
      </c>
      <c r="I62" s="186" t="inlineStr">
        <is>
          <t>ไม่มีสารเพิ่มความคงตัว</t>
        </is>
      </c>
      <c r="J62" s="185" t="inlineStr">
        <is>
          <t>1</t>
        </is>
      </c>
      <c r="K62" s="186" t="inlineStr">
        <is>
          <t>✅ คำตอบที่ถูกต้อง: ข้อ ก. มีปัญหาการละลาย
🎯 ทำไมข้อนี้ถึงถูก: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ไม่ตรงกับข้อบ่งใช้หรือหลักวิชาการตามที่โจทย์กำหนด
• ข้อ ค. (เก็บในขวดใส ปิดสนิท): เก็บในขวดใส ปิดสนิท ไม่ตรงกับข้อบ่งใช้หรือหลักวิชาการตามที่โจทย์กำหนด
• ข้อ ง. (ไม่มีสารแต่งรส): ไม่มีสารแต่งรส ไม่ตรงกับข้อบ่งใช้หรือหลักวิชาการตามที่โจทย์กำหนด
• ข้อ จ. (ไม่มีสารเพิ่มความคงตัว): ไม่มีสารเพิ่มความคงตัว ไม่ตรงกับข้อบ่งใช้หรือหลักวิชาการตามที่โจทย์กำหนด</t>
        </is>
      </c>
      <c r="L62" s="186" t="n"/>
      <c r="M62" s="186" t="inlineStr">
        <is>
          <t>Liquid &amp; Semisolids</t>
        </is>
      </c>
      <c r="N62" s="186" t="inlineStr">
        <is>
          <t>Solutions, Syrups &amp; Elixirs</t>
        </is>
      </c>
      <c r="O62" s="185" t="inlineStr">
        <is>
          <t>Product</t>
        </is>
      </c>
      <c r="P62" s="186" t="inlineStr">
        <is>
          <t>ข้อ 10 Pharma Plus เล่มม่วง (เฉลยข้อ ก)</t>
        </is>
      </c>
      <c r="Q62" s="185" t="inlineStr">
        <is>
          <t>แบบฝึกหัด</t>
        </is>
      </c>
      <c r="R62" s="185" t="inlineStr">
        <is>
          <t>เล่มม่วง</t>
        </is>
      </c>
      <c r="S62" s="185" t="n"/>
    </row>
    <row r="63" ht="24" customHeight="1" s="49">
      <c r="A63" s="185" t="n">
        <v>61</v>
      </c>
      <c r="B63" s="186" t="inlineStr">
        <is>
          <t>สูตรตำรับย้ำน้ำ Ferrous sulfate
- Ferrous sulfate 12.5 g
- Citric acid 0.2 g
- Paraben conc. 1 ml
- Syrup add qs 100 ml</t>
        </is>
      </c>
      <c r="C63" s="186" t="inlineStr">
        <is>
          <t>จากตำรับข้างต้นหากยา ferrous sulfate มี elemental iron 20% หากผู้ป่วยได้รับ 1 ช้อนชา ผู้ป่วยจะได้รับ elemental iron กี่ mg</t>
        </is>
      </c>
      <c r="D63" s="186" t="n"/>
      <c r="E63" s="186" t="inlineStr">
        <is>
          <t>0.625 mg</t>
        </is>
      </c>
      <c r="F63" s="186" t="inlineStr">
        <is>
          <t>2.625 mg</t>
        </is>
      </c>
      <c r="G63" s="186" t="inlineStr">
        <is>
          <t>62.5 mg</t>
        </is>
      </c>
      <c r="H63" s="186" t="inlineStr">
        <is>
          <t>375 mg</t>
        </is>
      </c>
      <c r="I63" s="186" t="inlineStr">
        <is>
          <t>125 mg</t>
        </is>
      </c>
      <c r="J63" s="185" t="inlineStr">
        <is>
          <t>5</t>
        </is>
      </c>
      <c r="K63" s="186" t="inlineStr">
        <is>
          <t>✅ คำตอบที่ถูกต้อง: ข้อ จ. 125 mg
🎯 ทำไมข้อนี้ถึงถูก: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ไม่ตรงกับข้อบ่งใช้หรือหลักวิชาการตามที่โจทย์กำหนด
• ข้อ ข. (2.625 mg): 2.625 mg ไม่ตรงกับข้อบ่งใช้หรือหลักวิชาการตามที่โจทย์กำหนด
• ข้อ ค. (62.5 mg): 62.5 mg ไม่ตรงกับข้อบ่งใช้หรือหลักวิชาการตามที่โจทย์กำหนด
• ข้อ ง. (375 mg): 375 mg ไม่ตรงกับข้อบ่งใช้หรือหลักวิชาการตามที่โจทย์กำหนด</t>
        </is>
      </c>
      <c r="L63" s="186" t="n"/>
      <c r="M63" s="186" t="inlineStr">
        <is>
          <t>Liquid &amp; Semisolids</t>
        </is>
      </c>
      <c r="N63" s="186" t="inlineStr">
        <is>
          <t>Solutions, Syrups &amp; Elixirs</t>
        </is>
      </c>
      <c r="O63" s="185" t="inlineStr">
        <is>
          <t>Product</t>
        </is>
      </c>
      <c r="P63" s="186" t="inlineStr">
        <is>
          <t>ข้อ 11 Pharma Plus เล่มม่วง (เฉลยข้อ จ)</t>
        </is>
      </c>
      <c r="Q63" s="185" t="inlineStr">
        <is>
          <t>แบบฝึกหัด</t>
        </is>
      </c>
      <c r="R63" s="185" t="inlineStr">
        <is>
          <t>เล่มม่วง</t>
        </is>
      </c>
      <c r="S63" s="185" t="n"/>
    </row>
    <row r="64" ht="24" customHeight="1" s="49">
      <c r="A64" s="185" t="n">
        <v>62</v>
      </c>
      <c r="B64" s="186" t="inlineStr">
        <is>
          <t>ตำรับยาครีมผสมวิตามิน E มีสูตร cream base ดังนี้ Rx: Stearic acid 100 g, Lanolin 20 g, Cetyl alcohol x g, Mineral oil light 50 g, Potassium hydroxide 5 g, Propylene glycol 50 g, Purified water to make 1,000 g</t>
        </is>
      </c>
      <c r="C64" s="186" t="inlineStr">
        <is>
          <t>สารใดทำหน้าที่เป็น emulsifier</t>
        </is>
      </c>
      <c r="D64" s="186" t="n"/>
      <c r="E64" s="186" t="inlineStr">
        <is>
          <t>Stearic acid</t>
        </is>
      </c>
      <c r="F64" s="186" t="inlineStr">
        <is>
          <t>Lanolin</t>
        </is>
      </c>
      <c r="G64" s="186" t="inlineStr">
        <is>
          <t>Cetyl alcohol</t>
        </is>
      </c>
      <c r="H64" s="186" t="inlineStr">
        <is>
          <t>Potassium hydroxide</t>
        </is>
      </c>
      <c r="I64" s="186" t="inlineStr">
        <is>
          <t>Potassium stearate</t>
        </is>
      </c>
      <c r="J64" s="185" t="inlineStr">
        <is>
          <t>5</t>
        </is>
      </c>
      <c r="K64" s="186" t="inlineStr">
        <is>
          <t>✅ คำตอบที่ถูกต้อง: ข้อ จ. Potassium stearate
🎯 ทำไมข้อนี้ถึงถูก: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ไม่ตรงกับข้อบ่งใช้หรือหลักวิชาการตามที่โจทย์กำหนด
• ข้อ ค. (Cetyl alcohol): Cetyl alcohol ไม่ตรงกับข้อบ่งใช้หรือหลักวิชาการตามที่โจทย์กำหนด
• ข้อ ง. (Potassium hydroxide): Potassium hydroxide ไม่ตรงกับข้อบ่งใช้หรือหลักวิชาการตามที่โจทย์กำหนด</t>
        </is>
      </c>
      <c r="L64" s="186" t="n"/>
      <c r="M64" s="186" t="inlineStr">
        <is>
          <t>Liquid &amp; Semisolids</t>
        </is>
      </c>
      <c r="N64" s="186" t="inlineStr">
        <is>
          <t>Creams &amp; Ointments</t>
        </is>
      </c>
      <c r="O64" s="185" t="inlineStr">
        <is>
          <t>Product</t>
        </is>
      </c>
      <c r="P64" s="186" t="inlineStr">
        <is>
          <t>ข้อ 22 Pharma Plus เล่มม่วง (เฉลยข้อ จ)</t>
        </is>
      </c>
      <c r="Q64" s="185" t="inlineStr">
        <is>
          <t>แบบฝึกหัด</t>
        </is>
      </c>
      <c r="R64" s="185" t="inlineStr">
        <is>
          <t>เล่มม่วง</t>
        </is>
      </c>
      <c r="S64" s="185" t="n"/>
    </row>
    <row r="65" ht="24" customHeight="1" s="49">
      <c r="A65" s="185" t="n">
        <v>63</v>
      </c>
      <c r="B65" s="186" t="n"/>
      <c r="C65" s="186" t="inlineStr">
        <is>
          <t>ค่า required HLB ในการเกิดเป็น o/w emulsion ของวัตภาคน้ำมัน stearic acid และ liquid paraffin ในตำรับข้อ 71 มีค่าเท่ากับ</t>
        </is>
      </c>
      <c r="D65" s="186" t="n"/>
      <c r="E65" s="186" t="inlineStr">
        <is>
          <t>9.5</t>
        </is>
      </c>
      <c r="F65" s="186" t="inlineStr">
        <is>
          <t>10.75</t>
        </is>
      </c>
      <c r="G65" s="186" t="inlineStr">
        <is>
          <t>11.04</t>
        </is>
      </c>
      <c r="H65" s="186" t="inlineStr">
        <is>
          <t>12.13</t>
        </is>
      </c>
      <c r="I65" s="186" t="inlineStr">
        <is>
          <t>14</t>
        </is>
      </c>
      <c r="J65" s="185" t="inlineStr">
        <is>
          <t>1</t>
        </is>
      </c>
      <c r="K65" s="186" t="inlineStr">
        <is>
          <t>✅ คำตอบที่ถูกต้อง: ข้อ ก. 9.5
🎯 ทำไมข้อนี้ถึงถูก: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ไม่ตรงกับข้อบ่งใช้หรือหลักวิชาการตามที่โจทย์กำหนด
• ข้อ ค. (11.04): 11.04 ไม่ตรงกับข้อบ่งใช้หรือหลักวิชาการตามที่โจทย์กำหนด
• ข้อ ง. (12.13): 12.13 ไม่ตรงกับข้อบ่งใช้หรือหลักวิชาการตามที่โจทย์กำหนด
• ข้อ จ. (14): 14 ไม่ตรงกับข้อบ่งใช้หรือหลักวิชาการตามที่โจทย์กำหนด</t>
        </is>
      </c>
      <c r="L65" s="186" t="n"/>
      <c r="M65" s="186" t="inlineStr">
        <is>
          <t>Liquid &amp; Semisolids</t>
        </is>
      </c>
      <c r="N65" s="186" t="inlineStr">
        <is>
          <t>Emulsions</t>
        </is>
      </c>
      <c r="O65" s="185" t="inlineStr">
        <is>
          <t>Product</t>
        </is>
      </c>
      <c r="P65" s="186" t="inlineStr">
        <is>
          <t>ข้อ 73 Pharma Plus เล่มม่วง (เฉลยข้อ )</t>
        </is>
      </c>
      <c r="Q65" s="185" t="inlineStr">
        <is>
          <t>แบบฝึกหัด</t>
        </is>
      </c>
      <c r="R65" s="185" t="inlineStr">
        <is>
          <t>เล่มม่วง</t>
        </is>
      </c>
      <c r="S65" s="185" t="n"/>
    </row>
    <row r="66" ht="24" customHeight="1" s="49">
      <c r="A66" s="185" t="n">
        <v>64</v>
      </c>
      <c r="B66" s="186" t="inlineStr">
        <is>
          <t>ท่านต้องการเตรียม AZT suspension จึงเปิดหาค่าการละลายของยา AZT ในหนังสือ martindale พบว่ามีค่าการละลายในน้ำเท่ากับ 25 ส่วน</t>
        </is>
      </c>
      <c r="C66" s="186" t="inlineStr">
        <is>
          <t>ข้อใดถูกต้องเกี่ยวกับการแสดงค่าการละลายในน้ำของ AZT</t>
        </is>
      </c>
      <c r="D66" s="186" t="n"/>
      <c r="E66" s="186" t="inlineStr">
        <is>
          <t>Very soluble</t>
        </is>
      </c>
      <c r="F66" s="186" t="inlineStr">
        <is>
          <t>Sparingly soluble</t>
        </is>
      </c>
      <c r="G66" s="186" t="inlineStr">
        <is>
          <t>Soluble</t>
        </is>
      </c>
      <c r="H66" s="186" t="inlineStr">
        <is>
          <t>Freely soluble</t>
        </is>
      </c>
      <c r="I66" s="186" t="inlineStr">
        <is>
          <t>Insoluble</t>
        </is>
      </c>
      <c r="J66" s="185" t="inlineStr">
        <is>
          <t>3</t>
        </is>
      </c>
      <c r="K66" s="186" t="inlineStr">
        <is>
          <t>✅ คำตอบที่ถูกต้อง: ข้อ ค. Soluble
🎯 ทำไมข้อนี้ถึงถูก: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ไม่ตรงกับข้อบ่งใช้หรือหลักวิชาการตามที่โจทย์กำหนด
• ข้อ ข. (Sparingly soluble): Sparingly soluble ไม่ตรงกับข้อบ่งใช้หรือหลักวิชาการตามที่โจทย์กำหนด
• ข้อ ง. (Freely soluble): Freely soluble ไม่ตรงกับข้อบ่งใช้หรือหลักวิชาการตามที่โจทย์กำหนด
• ข้อ จ. (Insoluble): Insoluble ไม่ตรงกับข้อบ่งใช้หรือหลักวิชาการตามที่โจทย์กำหนด</t>
        </is>
      </c>
      <c r="L66" s="186" t="n"/>
      <c r="M66" s="186" t="inlineStr">
        <is>
          <t>Liquid &amp; Semisolids</t>
        </is>
      </c>
      <c r="N66" s="186" t="inlineStr">
        <is>
          <t>Suspensions</t>
        </is>
      </c>
      <c r="O66" s="185" t="inlineStr">
        <is>
          <t>Product</t>
        </is>
      </c>
      <c r="P66" s="186" t="inlineStr">
        <is>
          <t>ข้อ 98 Pharma Plus เล่มม่วง (เฉลยข้อ ค)</t>
        </is>
      </c>
      <c r="Q66" s="185" t="inlineStr">
        <is>
          <t>แบบฝึกหัด</t>
        </is>
      </c>
      <c r="R66" s="185" t="inlineStr">
        <is>
          <t>เล่มม่วง</t>
        </is>
      </c>
      <c r="S66" s="185" t="n"/>
    </row>
    <row r="67" ht="24" customHeight="1" s="49">
      <c r="A67" s="185" t="n">
        <v>65</v>
      </c>
      <c r="B67" s="186" t="n"/>
      <c r="C67" s="186"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D67" s="186" t="n"/>
      <c r="E67" s="186" t="inlineStr">
        <is>
          <t>Preservatives</t>
        </is>
      </c>
      <c r="F67" s="186" t="inlineStr">
        <is>
          <t>Suspending agent</t>
        </is>
      </c>
      <c r="G67" s="186" t="inlineStr">
        <is>
          <t>Sweetening agent</t>
        </is>
      </c>
      <c r="H67" s="186" t="inlineStr">
        <is>
          <t>Coloring agent</t>
        </is>
      </c>
      <c r="I67" s="186" t="inlineStr">
        <is>
          <t>Active ingredient</t>
        </is>
      </c>
      <c r="J67" s="185" t="inlineStr">
        <is>
          <t>2</t>
        </is>
      </c>
      <c r="K67" s="186" t="inlineStr">
        <is>
          <t>✅ คำตอบที่ถูกต้อง: ข้อ ข. Suspending agent
🎯 ทำไมข้อนี้ถึงถูก: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ไม่ตรงกับข้อบ่งใช้หรือหลักวิชาการตามที่โจทย์กำหนด
• ข้อ ค. (Sweetening agent): Sweetening agent ไม่ตรงกับข้อบ่งใช้หรือหลักวิชาการตามที่โจทย์กำหนด
• ข้อ ง. (Coloring agent): Coloring agent ไม่ตรงกับข้อบ่งใช้หรือหลักวิชาการตามที่โจทย์กำหนด
• ข้อ จ. (Active ingredient): Active ingredient ไม่ตรงกับข้อบ่งใช้หรือหลักวิชาการตามที่โจทย์กำหนด</t>
        </is>
      </c>
      <c r="L67" s="186" t="n"/>
      <c r="M67" s="186" t="inlineStr">
        <is>
          <t>Liquid &amp; Semisolids</t>
        </is>
      </c>
      <c r="N67" s="186" t="inlineStr">
        <is>
          <t>Suspensions</t>
        </is>
      </c>
      <c r="O67" s="185" t="inlineStr">
        <is>
          <t>Product</t>
        </is>
      </c>
      <c r="P67" s="186" t="inlineStr">
        <is>
          <t>ข้อ 106 Pharma Plus เล่มม่วง (เฉลยข้อ ข)</t>
        </is>
      </c>
      <c r="Q67" s="185" t="inlineStr">
        <is>
          <t>แบบฝึกหัด</t>
        </is>
      </c>
      <c r="R67" s="185" t="inlineStr">
        <is>
          <t>เล่มม่วง</t>
        </is>
      </c>
      <c r="S67" s="185" t="n"/>
    </row>
    <row r="68" ht="24" customHeight="1" s="49">
      <c r="A68" s="185" t="n">
        <v>66</v>
      </c>
      <c r="B68" s="186" t="n"/>
      <c r="C68" s="186" t="inlineStr">
        <is>
          <t>เมื่อนำครีมมาเตรียมในรูปแบบครีมทาผิวลดไขมันและประเมินความคงตัว ข้อใดเป็นวิธีที่ไม่เหมาะสมมากที่สุด</t>
        </is>
      </c>
      <c r="D68" s="186" t="n"/>
      <c r="E68" s="186" t="inlineStr">
        <is>
          <t>นำไปปั่นเหวี่ยงที่ความเร็วรอบ 3,750 รอบ/นาที เป็นเวลา 5 ชั่วโมง</t>
        </is>
      </c>
      <c r="F68" s="186" t="inlineStr">
        <is>
          <t>นำไปเก็บไว้ที่อุณหภูมิ 180 C เป็นเวลา 12 ชั่วโมง</t>
        </is>
      </c>
      <c r="G68" s="186" t="inlineStr">
        <is>
          <t>นำไปเก็บไว้ที่อุณหภูมิ -5 C สลับกับ 40 C ทุก ๆ 24 ชั่วโมง เป็นจำนวน 24 รอบ</t>
        </is>
      </c>
      <c r="H68" s="186" t="inlineStr">
        <is>
          <t>นำไปเก็บไว้ที่อุณหภูมิ 4 C, 25 C และ 45 Cเป็นเวลา 6 เดือน</t>
        </is>
      </c>
      <c r="I68" s="186" t="inlineStr">
        <is>
          <t>นำไปเก็บไว้ที่อุณหภูมิ 25 C เป็นเวลา 2 ปี</t>
        </is>
      </c>
      <c r="J68" s="185" t="inlineStr">
        <is>
          <t>2</t>
        </is>
      </c>
      <c r="K68" s="186" t="inlineStr">
        <is>
          <t>✅ คำตอบที่ถูกต้อง: ข้อ ข. นำไปเก็บไว้ที่อุณหภูมิ 180 C เป็นเวลา 12 ชั่วโมง
🎯 ทำไมข้อนี้ถึงถูก: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ไม่ตรงกับข้อบ่งใช้หรือหลักวิชาการตามที่โจทย์กำหนด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ไม่ตรงกับข้อบ่งใช้หรือหลักวิชาการตามที่โจทย์กำหนด
• ข้อ ง. (นำไปเก็บไว้ที่อุณหภูมิ 4 C, 25 C และ 45 Cเป็นเวลา 6 เดือน): นำไปเก็บไว้ที่อุณหภูมิ 4 C, 25 C และ 45 Cเป็นเวลา 6 เดือน ไม่ตรงกับข้อบ่งใช้หรือหลักวิชาการตามที่โจทย์กำหนด
• ข้อ จ. (นำไปเก็บไว้ที่อุณหภูมิ 25 C เป็นเวลา 2 ปี): นำไปเก็บไว้ที่อุณหภูมิ 25 C เป็นเวลา 2 ปี ไม่ตรงกับข้อบ่งใช้หรือหลักวิชาการตามที่โจทย์กำหนด</t>
        </is>
      </c>
      <c r="L68" s="186" t="n"/>
      <c r="M68" s="186" t="inlineStr">
        <is>
          <t>Liquid &amp; Semisolids</t>
        </is>
      </c>
      <c r="N68" s="186" t="inlineStr">
        <is>
          <t>Creams &amp; Ointments</t>
        </is>
      </c>
      <c r="O68" s="185" t="inlineStr">
        <is>
          <t>Product</t>
        </is>
      </c>
      <c r="P68" s="186" t="inlineStr">
        <is>
          <t>ข้อ 124 Pharma Plus เล่มม่วง (เฉลยข้อ ข)</t>
        </is>
      </c>
      <c r="Q68" s="185" t="inlineStr">
        <is>
          <t>แบบฝึกหัด</t>
        </is>
      </c>
      <c r="R68" s="185" t="inlineStr">
        <is>
          <t>เล่มม่วง</t>
        </is>
      </c>
      <c r="S68" s="185" t="n"/>
    </row>
    <row r="69" ht="24" customHeight="1" s="49">
      <c r="A69" s="185" t="n">
        <v>67</v>
      </c>
      <c r="B69" s="186" t="n"/>
      <c r="C69" s="186" t="inlineStr">
        <is>
          <t>สารทำ emulsion ที่ดีของยาครีม isotretinoin ควรมีคุณสมบัติ</t>
        </is>
      </c>
      <c r="D69" s="186" t="n"/>
      <c r="E69" s="186" t="inlineStr">
        <is>
          <t>ลดแรงตึงผิว</t>
        </is>
      </c>
      <c r="F69" s="186" t="inlineStr">
        <is>
          <t>เพิ่มความหนืดให้กับครีม</t>
        </is>
      </c>
      <c r="G69" s="186" t="inlineStr">
        <is>
          <t>ให้ศักย์ไฟฟ้าที่เหมาะสมเพื่อให้เกิดแรงผลักของหยด</t>
        </is>
      </c>
      <c r="H69" s="186" t="inlineStr">
        <is>
          <t>มีประสิทธิภาพความเข้มข้นต่ำ</t>
        </is>
      </c>
      <c r="I69" s="186" t="inlineStr">
        <is>
          <t>ถูกทุกข้อ</t>
        </is>
      </c>
      <c r="J69" s="185" t="inlineStr">
        <is>
          <t>5</t>
        </is>
      </c>
      <c r="K69" s="186" t="inlineStr">
        <is>
          <t>✅ คำตอบที่ถูกต้อง: ข้อ จ. ถูกทุกข้อ
🎯 ทำไมข้อนี้ถึงถูก:
เฉลยข้อ จ ตาม
🔍 ข้ออื่นผิดเพราะอะไร:
• ข้อ ก. (ลดแรงตึงผิว): ลดแรงตึงผิว ไม่ตรงกับข้อบ่งใช้หรือหลักวิชาการตามที่โจทย์กำหนด
• ข้อ ข. (เพิ่มความหนืดให้กับครีม): เพิ่มความหนืดให้กับครีม ไม่ตรงกับข้อบ่งใช้หรือหลักวิชาการตามที่โจทย์กำหนด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ไม่ตรงกับข้อบ่งใช้หรือหลักวิชาการตามที่โจทย์กำหนด
• ข้อ ง. (มีประสิทธิภาพความเข้มข้นต่ำ): มีประสิทธิภาพความเข้มข้นต่ำ ไม่ตรงกับข้อบ่งใช้หรือหลักวิชาการตามที่โจทย์กำหนด</t>
        </is>
      </c>
      <c r="L69" s="186" t="n"/>
      <c r="M69" s="186" t="inlineStr">
        <is>
          <t>Liquid &amp; Semisolids</t>
        </is>
      </c>
      <c r="N69" s="186" t="inlineStr">
        <is>
          <t>Emulsions</t>
        </is>
      </c>
      <c r="O69" s="185" t="inlineStr">
        <is>
          <t>Product</t>
        </is>
      </c>
      <c r="P69" s="186" t="inlineStr">
        <is>
          <t>ข้อ 154 Pharma Plus เล่มม่วง (เฉลยข้อ จ)</t>
        </is>
      </c>
      <c r="Q69" s="185" t="inlineStr">
        <is>
          <t>แบบฝึกหัด</t>
        </is>
      </c>
      <c r="R69" s="185" t="inlineStr">
        <is>
          <t>เล่มม่วง</t>
        </is>
      </c>
      <c r="S69" s="185" t="n"/>
    </row>
    <row r="70" ht="24" customHeight="1" s="49">
      <c r="A70" s="185" t="n">
        <v>68</v>
      </c>
      <c r="B70" s="186" t="inlineStr">
        <is>
          <t>หากตำรับ mupirocin ointment ซึ่งเป็น hydrocarbon base ซึ่งในประเทศไทยนั้นมีความร้อนสูง ทำให้ petrolatum ใน base เกิดเยิ้มเหลว</t>
        </is>
      </c>
      <c r="C70" s="186" t="inlineStr">
        <is>
          <t>ควรทำการปรับปรุงตำรับด้วยสารตัวใด</t>
        </is>
      </c>
      <c r="D70" s="186" t="n"/>
      <c r="E70" s="186" t="inlineStr">
        <is>
          <t>Mineral oil</t>
        </is>
      </c>
      <c r="F70" s="186" t="inlineStr">
        <is>
          <t>Carbopol</t>
        </is>
      </c>
      <c r="G70" s="186" t="inlineStr">
        <is>
          <t>White beeswax</t>
        </is>
      </c>
      <c r="H70" s="186" t="inlineStr">
        <is>
          <t>PEG 4000</t>
        </is>
      </c>
      <c r="I70" s="186" t="inlineStr">
        <is>
          <t>Glycerin</t>
        </is>
      </c>
      <c r="J70" s="185" t="inlineStr">
        <is>
          <t>3</t>
        </is>
      </c>
      <c r="K70" s="186" t="inlineStr">
        <is>
          <t>✅ คำตอบที่ถูกต้อง: ข้อ ค. White beeswax
🎯 ทำไมข้อนี้ถึงถูก:
เฉลยข้อ ค ตาม
🔍 ข้ออื่นผิดเพราะอะไร:
• ข้อ ก. (Mineral oil): Mineral oil ไม่ตรงกับข้อบ่งใช้หรือหลักวิชาการตามที่โจทย์กำหนด
• ข้อ ข. (Carbopol): Carbopol ไม่ตรงกับข้อบ่งใช้หรือหลักวิชาการตามที่โจทย์กำหนด
• ข้อ ง. (PEG 4000): PEG 4000 ไม่ตรงกับข้อบ่งใช้หรือหลักวิชาการตามที่โจทย์กำหนด
• ข้อ จ. (Glycerin): Glycerin ไม่ตรงกับข้อบ่งใช้หรือหลักวิชาการตามที่โจทย์กำหนด</t>
        </is>
      </c>
      <c r="L70" s="186" t="n"/>
      <c r="M70" s="186" t="inlineStr">
        <is>
          <t>Liquid &amp; Semisolids</t>
        </is>
      </c>
      <c r="N70" s="186" t="inlineStr">
        <is>
          <t>Creams &amp; Ointments</t>
        </is>
      </c>
      <c r="O70" s="185" t="inlineStr">
        <is>
          <t>Product</t>
        </is>
      </c>
      <c r="P70" s="186" t="inlineStr">
        <is>
          <t>ข้อ 156 Pharma Plus เล่มม่วง (เฉลยข้อ ค)</t>
        </is>
      </c>
      <c r="Q70" s="185" t="inlineStr">
        <is>
          <t>แบบฝึกหัด</t>
        </is>
      </c>
      <c r="R70" s="185" t="inlineStr">
        <is>
          <t>เล่มม่วง</t>
        </is>
      </c>
      <c r="S70" s="185" t="n"/>
    </row>
    <row r="71" ht="24" customHeight="1" s="49">
      <c r="A71" s="185" t="n">
        <v>69</v>
      </c>
      <c r="B71" s="186" t="n"/>
      <c r="C71" s="186" t="inlineStr">
        <is>
          <t>ตำรับ aspirin suspension ที่เตรียมแล้วพบว่า เมื่อตั้งทิ้งไว้เป็นก้อนแข็ง เรียกปรากฏการณ์นี้ว่า</t>
        </is>
      </c>
      <c r="D71" s="186" t="n"/>
      <c r="E71" s="186" t="inlineStr">
        <is>
          <t>Flocculation</t>
        </is>
      </c>
      <c r="F71" s="186" t="inlineStr">
        <is>
          <t>Lamination</t>
        </is>
      </c>
      <c r="G71" s="186" t="inlineStr">
        <is>
          <t>Creaming</t>
        </is>
      </c>
      <c r="H71" s="186" t="inlineStr">
        <is>
          <t>Coalescence</t>
        </is>
      </c>
      <c r="I71" s="186" t="inlineStr">
        <is>
          <t>Caking</t>
        </is>
      </c>
      <c r="J71" s="185" t="inlineStr">
        <is>
          <t>5</t>
        </is>
      </c>
      <c r="K71" s="186" t="inlineStr">
        <is>
          <t>✅ คำตอบที่ถูกต้อง: ข้อ จ. Caking
🎯 ทำไมข้อนี้ถึงถูก: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ไม่ตรงกับข้อบ่งใช้หรือหลักวิชาการตามที่โจทย์กำหนด
• ข้อ ข. (Lamination): Lamination ไม่ตรงกับข้อบ่งใช้หรือหลักวิชาการตามที่โจทย์กำหนด
• ข้อ ค. (Creaming): Creaming ไม่ตรงกับข้อบ่งใช้หรือหลักวิชาการตามที่โจทย์กำหนด
• ข้อ ง. (Coalescence): Coalescence ไม่ตรงกับข้อบ่งใช้หรือหลักวิชาการตามที่โจทย์กำหนด</t>
        </is>
      </c>
      <c r="L71" s="186" t="n"/>
      <c r="M71" s="186" t="inlineStr">
        <is>
          <t>Liquid &amp; Semisolids</t>
        </is>
      </c>
      <c r="N71" s="186" t="inlineStr">
        <is>
          <t>Suspensions</t>
        </is>
      </c>
      <c r="O71" s="185" t="inlineStr">
        <is>
          <t>Product</t>
        </is>
      </c>
      <c r="P71" s="186" t="inlineStr">
        <is>
          <t>ข้อ 168 Pharma Plus เล่มม่วง (เฉลยข้อ จ)</t>
        </is>
      </c>
      <c r="Q71" s="185" t="inlineStr">
        <is>
          <t>แบบฝึกหัด</t>
        </is>
      </c>
      <c r="R71" s="185" t="inlineStr">
        <is>
          <t>เล่มม่วง</t>
        </is>
      </c>
      <c r="S71" s="185" t="n"/>
    </row>
    <row r="72" ht="24" customHeight="1" s="49">
      <c r="A72" s="185" t="n">
        <v>70</v>
      </c>
      <c r="B72" s="186" t="n"/>
      <c r="C72" s="186"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D72" s="186" t="n"/>
      <c r="E72" s="186" t="inlineStr">
        <is>
          <t>Film Coating with Hydroxypropyl methylcellulose (HPMC)</t>
        </is>
      </c>
      <c r="F72" s="186" t="inlineStr">
        <is>
          <t>Enteric Coating with Cellulose acetate phthalate (CAP)</t>
        </is>
      </c>
      <c r="G72" s="186" t="inlineStr">
        <is>
          <t>Hard Gelatin Capsule filling</t>
        </is>
      </c>
      <c r="H72" s="186" t="inlineStr">
        <is>
          <t>Soft Gelatin Capsule encapsulation</t>
        </is>
      </c>
      <c r="I72" s="186" t="inlineStr">
        <is>
          <t>Microcrystalline cellulose</t>
        </is>
      </c>
      <c r="J72" s="185" t="inlineStr">
        <is>
          <t>1</t>
        </is>
      </c>
      <c r="K72" s="186" t="inlineStr">
        <is>
          <t>✅ คำตอบที่ถูกต้อง: ข้อ ก. Film Coating with Hydroxypropyl methylcellulose (HPMC)
🎯 ทำไมข้อนี้ถึงถูก: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ไม่ตรงกับข้อบ่งใช้หรือหลักวิชาการตามที่โจทย์กำหนด
• ข้อ ง. (Soft Gelatin Capsule encapsulation): Soft Gelatin Capsule encapsulation ไม่ตรงกับข้อบ่งใช้หรือหลักวิชาการตามที่โจทย์กำหนด
• ข้อ จ. (Microcrystalline cellulose): MCC (Avicel) เป็น direct compression excipient ที่มี excellent compressibility และ disintegrant properties ใช้ใน tablet/capsule formulation</t>
        </is>
      </c>
      <c r="L72" s="186" t="n"/>
      <c r="M72" s="186" t="inlineStr">
        <is>
          <t>Liquid &amp; Semisolids</t>
        </is>
      </c>
      <c r="N72" s="186" t="inlineStr">
        <is>
          <t>Solutions, Syrups &amp; Elixirs</t>
        </is>
      </c>
      <c r="O72" s="185" t="inlineStr">
        <is>
          <t>Product</t>
        </is>
      </c>
      <c r="P72" s="186" t="inlineStr">
        <is>
          <t>ข้อ 95 (PLE_CC1_2561_Key.md)</t>
        </is>
      </c>
      <c r="Q72" s="185" t="inlineStr">
        <is>
          <t>ข้อสอบจริง</t>
        </is>
      </c>
      <c r="R72" s="185" t="inlineStr">
        <is>
          <t>2561</t>
        </is>
      </c>
      <c r="S72" s="185" t="n"/>
    </row>
    <row r="73" ht="24" customHeight="1" s="49">
      <c r="A73" s="185" t="n">
        <v>71</v>
      </c>
      <c r="B73" s="186" t="n"/>
      <c r="C73" s="186" t="inlineStr">
        <is>
          <t>ในการเตรียมยาเหน็บทวารหนักกลีเซอรีน (Glycerin Suppositories USP) ตามเภสัชตำรับ ซึ่งมีส่วนประกอบของ Glycerin, Sodium Carbonate (หรือ Sodium Hydroxide) และ Stearic Acid โดยอาศัยความร้อนในการหลอมผสม ข้อใดอธิบายบทบาทและปฏิกิริยาเคมีที่เกิดขึ้นในตำรับได้อย่างถูกต้อง</t>
        </is>
      </c>
      <c r="D73" s="186" t="n"/>
      <c r="E73" s="186" t="inlineStr">
        <is>
          <t>Stearic acid ทำหน้าที่เป็นสารเพิ่มความแข็งเดี่ยวๆ โดยไม่ทำปฏิกิริยากับสารอื่น</t>
        </is>
      </c>
      <c r="F73" s="186" t="inlineStr">
        <is>
          <t>Sodium carbonate ทำหน้าที่เป็น active ingredient ในการกระตุ้นการขับถ่ายโดยตรง</t>
        </is>
      </c>
      <c r="G73" s="186" t="inlineStr">
        <is>
          <t>Stearic acid ละลายน้ำได้ดีในของเหลวทวารหนัก จึงปลดปล่อยตัวยาได้อย่างรวดเร็ว</t>
        </is>
      </c>
      <c r="H73" s="186" t="inlineStr">
        <is>
          <t>เกิดปฏิกิริยาสะปอนนิฟิเคชันระหว่าง Stearic acid กับด่าง ได้ Sodium stearate ซึ่งเป็นสบู่ทำหน้าที่เป็นโครงสร้างแข็ง (Solidifying agent/Soap base)</t>
        </is>
      </c>
      <c r="I73" s="186" t="inlineStr">
        <is>
          <t>ตำรับนี้ใช้ Gelatin เป็นสารก่อเจลหลักเช่นเดียวกับ Gelatinized glycerin suppository</t>
        </is>
      </c>
      <c r="J73" s="185" t="inlineStr">
        <is>
          <t>4</t>
        </is>
      </c>
      <c r="K73" s="186" t="inlineStr">
        <is>
          <t>✅ คำตอบที่ถูกต้อง: ข้อ ง. เกิดปฏิกิริยาสะปอนนิฟิเคชันระหว่าง Stearic acid กับด่าง ได้ Sodium stearate ซึ่งเป็นสบู่ทำหน้าที่เป็นโครงสร้างแข็ง (Solidifying agent/Soap base)
🎯 ทำไมข้อนี้ถึงถูก:
ข้อ ง. ถูกต้องที่สุด เพราะกลไกการเกิดแท่งยาเหน็บกลีเซอรีนชนิดนี้คือ ปฏิกิริยาเคมีสะปอนนิฟิเคชัน (Saponification) ระหว่างกรดไขมัน (Stearic acid) กับด่างโซเดียม เกิดเป็นสบู่ Sodium stearate ซึ่งทำหน้าที่เป็น Soap base / Solidifying agent ช่วยขึ้นรูปให้แท่งยามีความแข็งตัวและคงรูปได้ที่อุณหภูมิห้อง
🔍 ข้ออื่นผิดเพราะอะไร:
• ข้อ ก. ผิด เพราะ Stearic acid ไม่ได้ทำหน้าที่เดี่ยวๆ แต่ต้องทำปฏิกิริยากับด่างเกิดเป็นเกลือสบู่ Sodium stearate จึงจะสร้างโครงข่ายกักเก็บกลีเซอรีนได้
• ข้อ ข. ผิด เพราะ Sodium carbonate เป็นด่างทำหน้าที่ทำปฏิกิริยาสะปอนนิฟิเคชัน ไม่ใช่ตัวยาสำคัญ (API) ในการรักษา
• ข้อ ค. ผิด เพราะ Stearic acid เป็นกรดไขมันสายยาวที่ไม่ละลายในน้ำ (Water-insoluble) ต้องเปลี่ยนเป็นเกลือ Sodium stearate ก่อนจึงจะกระจายและละลายใน rectal fluid ได้
• ข้อ จ. ผิด เพราะตำรับนี้คือ Glycerin suppository ชนิด Soap base (Sodium stearate) ส่วน Gelatinized glycerin suppository จะใช้ Gelatin ร่วมกับ Glycerin และน้ำ ซึ่งเป็นคนละสูตรตำรับกัน</t>
        </is>
      </c>
      <c r="L73" s="186" t="inlineStr">
        <is>
          <t>USP-NF &lt;795&gt; Pharmaceutical Compounding – Nonsterile Preparations / Ansel's Pharmaceutical Dosage Forms and Drug Delivery Systems (Suppositories)</t>
        </is>
      </c>
      <c r="M73" s="186" t="inlineStr">
        <is>
          <t>Liquid &amp; Semisolids</t>
        </is>
      </c>
      <c r="N73" s="186" t="inlineStr">
        <is>
          <t>Suppositories</t>
        </is>
      </c>
      <c r="O73" s="185" t="inlineStr">
        <is>
          <t>Product</t>
        </is>
      </c>
      <c r="P73" s="186" t="inlineStr">
        <is>
          <t>ข้อสอบจริง Product ปี 2567 ข้อ 13</t>
        </is>
      </c>
      <c r="Q73" s="185" t="inlineStr">
        <is>
          <t>ข้อสอบจริง</t>
        </is>
      </c>
      <c r="R73" s="185" t="inlineStr">
        <is>
          <t>2567</t>
        </is>
      </c>
      <c r="S73" s="185" t="n"/>
    </row>
    <row r="74" ht="24" customHeight="1" s="49">
      <c r="A74" s="185" t="n">
        <v>72</v>
      </c>
      <c r="B74" s="186" t="n"/>
      <c r="C74" s="186" t="inlineStr">
        <is>
          <t>ในการพัฒนาสูตรตำรับยาน้ำแขวนตะกอนพ่นจมูก Fluticasone Propionate Nasal Spray ซึ่งประกอบด้วย Fluticasone, Microcrystalline Cellulose and Carboxymethylcellulose Sodium (Avicel RC-591), Polysorbate 80, Benzalkonium Chloride และ Purified Water จากการทดสอบความคงตัวพบว่าอนุภาคของตัวยาเพิ่มขนาดจาก 250 นาโนเมตร เป็น 500 นาโนเมตร ภายใน 30 วัน ปรากฏการณ์นี้อธิบายได้ด้วยกระบวนการใด</t>
        </is>
      </c>
      <c r="D74" s="186" t="n"/>
      <c r="E74" s="186" t="inlineStr">
        <is>
          <t>การเติบโตของผลึกผ่านกระบวนการ Ostwald ripening และการรวมตัวของอนุภาค (Aggregation/Crystal growth)</t>
        </is>
      </c>
      <c r="F74" s="186" t="inlineStr">
        <is>
          <t>การสลายตัวของสารกันเสีย Benzalkonium chloride ทำให้เกิดการตกตะกอนทางเคมี</t>
        </is>
      </c>
      <c r="G74" s="186" t="inlineStr">
        <is>
          <t>การไฮโดรไลซิสของสารแขวนตะกอน Avicel RC-591 กลายเป็นน้ำตาลโมเลกุลเดี่ยว</t>
        </is>
      </c>
      <c r="H74" s="186" t="inlineStr">
        <is>
          <t>การเปลี่ยนสถานะของตัวทำละลายน้ำกลายเป็นไอ ส่งผลให้ความเข้มข้นตัวยาสูงเกินจุดอิ่มตัวอย่างถาวร</t>
        </is>
      </c>
      <c r="I74" s="186" t="inlineStr">
        <is>
          <t>การเกิดปฏิกิริยารีดอกซ์ระหว่าง Polysorbate 80 กับเยื่อบุจมูก</t>
        </is>
      </c>
      <c r="J74" s="185" t="inlineStr">
        <is>
          <t>1</t>
        </is>
      </c>
      <c r="K74" s="186" t="inlineStr">
        <is>
          <t>✅ คำตอบที่ถูกต้อง: ข้อ ก. การเพิ่มขนาดของอนุภาคเกิดจากการรวมตัวกันของอนุภาค (Aggregation) และ Ostwald ripening
🎯 ทำไมข้อนี้ถึงถูก:
🎯 ทำไมข้อนี้ถึงถูก: อนุภาคระดับนาโนมีพลังงานพื้นผิวสูง จึงมีแนวโน้มรวมตัวกัน (Aggregation) เพื่อลด surface free energy หรือเกิด Ostwald ripening โดยอนุภาคเล็กละลายไปเกาะสะสมบนผิวอนุภาคใหญ่จนขนาดอนุภาคเฉลี่ยเพิ่มขึ้น
🔍 ข้ออื่นผิดเพราะอะไร:
• ข้อ ข.: สูตรตำรับนี้ไม่มี Sodium metabisulfite และสารดังกล่าวทำหน้าที่เป็น Antioxidant ไม่ใช่ Binder
• ข้อ ค.: Benzalkonium chloride ทำหน้าที่เป็น Preservative ไม่ได้เป็นสาเหตุหลักที่ทำให้อนุภาคยาโตขึ้นเป็นเท่าตัว
• ข้อ ง.: Starch และ NaCMC เป็น polymer ช่วยกระจายตัวและเพิ่มความหนืด ไม่ได้จับกันเป็นตะกอนอนุภาคแข็ง 500 นาโนเมตร
• ข้อ จ.: Phase inversion เป็นปรากฏการณ์ความไม่คงตัวของ Emulsion ไม่ใช่ Suspension</t>
        </is>
      </c>
      <c r="L74" s="186" t="inlineStr">
        <is>
          <t>Martin's Physical Pharmacy and Pharmaceutical Sciences (Colloids &amp; Coarse Dispersions) / Ansel's Pharmaceutical Dosage Forms</t>
        </is>
      </c>
      <c r="M74" s="186" t="inlineStr">
        <is>
          <t>Liquid &amp; Semisolids</t>
        </is>
      </c>
      <c r="N74" s="186" t="inlineStr">
        <is>
          <t>Suspensions</t>
        </is>
      </c>
      <c r="O74" s="185" t="inlineStr">
        <is>
          <t>Product</t>
        </is>
      </c>
      <c r="P74" s="186" t="inlineStr">
        <is>
          <t>[SOURCE: ข้อสอบจริง PLE CC1 (Product) ปี 2567 ข้อ 36] [RECONSTRUCTED: ปรับแต่งและเติมเต็มตัวเลือก ค-จ ให้สมบูรณ์ตามหลักฟิสิกัลฟาร์มาซี]</t>
        </is>
      </c>
      <c r="Q74" s="185" t="inlineStr">
        <is>
          <t>ข้อสอบจริง</t>
        </is>
      </c>
      <c r="R74" s="185" t="inlineStr">
        <is>
          <t>2567</t>
        </is>
      </c>
      <c r="S74" s="185" t="n"/>
    </row>
    <row r="75" ht="24" customHeight="1" s="49">
      <c r="A75" s="185" t="n">
        <v>73</v>
      </c>
      <c r="B75" s="186" t="n"/>
      <c r="C75" s="186" t="inlineStr">
        <is>
          <t>เกี่ยวกับคุณสมบัติทางกายภาพและเคมีของน้ำมันโกโก้ (Theobroma Oil หรือ Cocoa Butter) ที่ใช้เป็นสารพื้นยาเหน็บทวารหนัก ข้อความใดต่อไปนี้กล่าวไม่ถูกต้อง</t>
        </is>
      </c>
      <c r="D75" s="186" t="n"/>
      <c r="E75" s="186" t="inlineStr">
        <is>
          <t>มีชื่อทางการว่า Theobroma Oil และมีคุณสมบัติเป็น Oleaginous / Fatty suppository base</t>
        </is>
      </c>
      <c r="F75" s="186" t="inlineStr">
        <is>
          <t>มีจุดหลอมเหลวที่เหมาะสมกับร่างกายมนุษย์คือช่วง 34 ถึง 35 องศาเซลเซียส จึงหลอมเหลวได้ดีที่อุณหภูมิร่างกาย</t>
        </is>
      </c>
      <c r="G75" s="186" t="inlineStr">
        <is>
          <t>สามารถเตรียมยาเหน็บชนิดนี้ได้ด้วยวิธี Emulsion method โดยไม่ต้องใช้ความร้อนในการหลอมเหลว</t>
        </is>
      </c>
      <c r="H75" s="186" t="inlineStr">
        <is>
          <t>มีคุณสมบัติการเกิดผลึกได้หลายรูป (Polymorphism) ได้แก่ รูปแกมมา แอลฟา บีตาไพรม์ และบีตา</t>
        </is>
      </c>
      <c r="I75" s="186" t="inlineStr">
        <is>
          <t>หากให้ความร้อนสูงเกิน 36 องศาเซลเซียส จะทำให้โครงสร้างผลึกเปลี่ยนเป็นรูปที่หลอมเหลวที่อุณหภูมิต่ำกว่าอุณหภูมิห้องและแข็งตัวช้า</t>
        </is>
      </c>
      <c r="J75" s="185" t="inlineStr">
        <is>
          <t>3</t>
        </is>
      </c>
      <c r="K75" s="186" t="inlineStr">
        <is>
          <t>✅ คำตอบที่ถูกต้อง: ข้อ ค. สามารถเตรียมยาเหน็บชนิดนี้ได้ด้วยวิธี Emulsion method โดยไม่ต้องใช้ความร้อนในการหลอมเหลว
🎯 ทำไมข้อนี้ถึงถูก:
ข้อ ค. ไม่ถูกต้อง (โจทย์ถามข้อใดผิด) เพราะการเตรียมยาเหน็บ Theobroma oil ไม่ได้ใช้วิธี Emulsion method แต่เตรียมด้วยวิธี Fusion method (การหลอมเทลงแม่พิมพ์) หรือ Cold compression / Compression molding
🔍 ข้ออื่นผิดเพราะอะไร:
• ข้อ ก. ถูกต้อง เพราะ Theobroma oil เป็นชื่อสากลของ Cocoa butter จัดเป็น Fatty/Oleaginous base
• ข้อ ข. ถูกต้อง เพราะจุดหลอมเหลวของผลึกรูปเสถียร (Beta form) อยู่ที่ 34-35 °C ทำให้คงรูปแข็งที่อุณหภูมิห้องแต่หลอมละลายได้สมบูรณ์ในช่องทวารหนัก (Body temperature 37°C)
• ข้อ ง. ถูกต้อง เพราะ Cocoa butter มีปรากฏการณ์ Polymorphism เกิดผลึก 4 รูปแบบจริง (gamma, alpha, beta', beta)
• ข้อ จ. ถูกต้อง เพราะการหลอมที่อุณหภูมิสูงเกิน 36 °C จะทำลายผลึก Beta seed ทำให้เมื่อเย็นตัวลงจะตกผลึกเป็นรูป Alpha หรือ Gamma ที่มีจุดหลอมเหลวต่ำมาก (18-22 °C) ยาเหน็บจะไม่ยอมแข็งตัวที่อุณหภูมิห้อง</t>
        </is>
      </c>
      <c r="L75" s="186" t="inlineStr">
        <is>
          <t>USP-NF Official Monographs: Theobroma Oil / Ansel's Pharmaceutical Dosage Forms and Drug Delivery Systems</t>
        </is>
      </c>
      <c r="M75" s="186" t="inlineStr">
        <is>
          <t>Liquid &amp; Semisolids</t>
        </is>
      </c>
      <c r="N75" s="186" t="inlineStr">
        <is>
          <t>Suppositories</t>
        </is>
      </c>
      <c r="O75" s="185" t="inlineStr">
        <is>
          <t>Product</t>
        </is>
      </c>
      <c r="P75" s="186" t="inlineStr">
        <is>
          <t>ข้อสอบจริง Product ปี 2566 ข้อ 18</t>
        </is>
      </c>
      <c r="Q75" s="185" t="inlineStr">
        <is>
          <t>ข้อสอบจริง</t>
        </is>
      </c>
      <c r="R75" s="185" t="inlineStr">
        <is>
          <t>2566</t>
        </is>
      </c>
      <c r="S75" s="185" t="n"/>
    </row>
    <row r="76" ht="24" customHeight="1" s="49">
      <c r="A76" s="185" t="n">
        <v>74</v>
      </c>
      <c r="B76" s="186" t="n"/>
      <c r="C76" s="186" t="inlineStr">
        <is>
          <t>ในการหล่อแท่งยาเหน็บทวารหนักโดยใช้แม่พิมพ์โลหะ (Suppository Mold) หากสูตรตำรับเลือกใช้ Theobroma Oil (Cocoa Butter) เป็นสารพื้นยาเหน็บ สารหล่อลื่นแม่พิมพ์ (Mold lubricant) ในข้อใดเหมาะสมที่สุดในการทาเคลือบผิวแม่พิมพ์ก่อนเทยา</t>
        </is>
      </c>
      <c r="D76" s="186" t="n"/>
      <c r="E76" s="186" t="inlineStr">
        <is>
          <t>Propylene glycol (หรือ Glycerin/Alcohol)</t>
        </is>
      </c>
      <c r="F76" s="186" t="inlineStr">
        <is>
          <t>Liquid paraffin (Mineral oil)</t>
        </is>
      </c>
      <c r="G76" s="186" t="inlineStr">
        <is>
          <t>Cocoa butter หลอมเหลว</t>
        </is>
      </c>
      <c r="H76" s="186" t="inlineStr">
        <is>
          <t>Castor oil (น้ำมันละหุ่ง)</t>
        </is>
      </c>
      <c r="I76" s="186" t="inlineStr">
        <is>
          <t>White petrolatum</t>
        </is>
      </c>
      <c r="J76" s="185" t="inlineStr">
        <is>
          <t>1</t>
        </is>
      </c>
      <c r="K76" s="186" t="inlineStr">
        <is>
          <t>✅ คำตอบที่ถูกต้อง: ข้อ ก. Propylene glycol (หรือ Glycerin/Alcohol)
🎯 ทำไมข้อนี้ถึงถูก:
ข้อ ก. ถูกต้อง เพราะ Theobroma oil เป็นสารพื้นกลุ่มไขมัน (Fatty/Oleaginous base) จึงต้องเลือกสารหล่อลื่นที่ละลายน้ำได้และมีขั้วสูง เช่น Propylene glycol หรือ Glycerin เพื่อไม่ให้สารหล่อลื่นซึมรวมกับตัวยาเหน็บ
🔍 ข้ออื่นผิดเพราะอะไร:
• ข้อ ข. ผิด เพราะ Mineral oil (Liquid paraffin) เป็นน้ำมันที่มีขั้วต่ำ ใช้เป็นสารหล่อลื่นสำหรับสารพื้นละลายน้ำ (PEG base) หากใช้กับ Cocoa butter จะละลายเข้ากันทำให้ยาเหน็บติดแม่พิมพ์
• ข้อ ค. ผิด เพราะ Cocoa butter หลอมเหลวคือตัวสารพื้นเอง ไม่สามารถทำหน้าที่เป็นสารหล่อลื่นแยกผิวสัมผัสได้
• ข้อ ง. ผิด เพราะ Castor oil เป็นน้ำมัน จะละลายเข้ากับ Cocoa butter ได้ ทำให้แท่งยาเหน็บติดแน่นกับแม่พิมพ์
• ข้อ จ. ผิด เพราะ White petrolatum เป็นสารกลุ่มไฮโดรคาร์บอนมันเยิ้ม มีขั้วต่ำ จะหลอมรวมกับ Cocoa butter</t>
        </is>
      </c>
      <c r="L76" s="186" t="inlineStr">
        <is>
          <t>Ansel's Pharmaceutical Dosage Forms and Drug Delivery Systems (Suppositories Compounding)</t>
        </is>
      </c>
      <c r="M76" s="186" t="inlineStr">
        <is>
          <t>Liquid &amp; Semisolids</t>
        </is>
      </c>
      <c r="N76" s="186" t="inlineStr">
        <is>
          <t>Suppositories</t>
        </is>
      </c>
      <c r="O76" s="185" t="inlineStr">
        <is>
          <t>Product</t>
        </is>
      </c>
      <c r="P76" s="186" t="inlineStr">
        <is>
          <t>ข้อสอบจริง Product ปี 2566 ข้อ 24</t>
        </is>
      </c>
      <c r="Q76" s="185" t="inlineStr">
        <is>
          <t>ข้อสอบจริง</t>
        </is>
      </c>
      <c r="R76" s="185" t="inlineStr">
        <is>
          <t>2566</t>
        </is>
      </c>
      <c r="S76" s="185" t="n"/>
    </row>
    <row r="77" ht="24" customHeight="1" s="49">
      <c r="A77" s="185" t="n">
        <v>75</v>
      </c>
      <c r="B77" s="186" t="n"/>
      <c r="C77" s="186" t="inlineStr">
        <is>
          <t>เภสัชกรเตรียมตำรับยาขี้ผึ้งชนิดหนึ่งที่มีส่วนประกอบของ Polyethylene Glycol 400 (PEG 400), Polyethylene Glycol 4000 (PEG 4000) และ Propylene Glycol ฐานยาขี้ผึ้งดังกล่าวจัดเป็นฐานชนิดใดตามเกณฑ์มาตรฐานทางเภสัชกรรม</t>
        </is>
      </c>
      <c r="D77" s="186" t="n"/>
      <c r="E77" s="186" t="inlineStr">
        <is>
          <t>Oleaginous base (Hydrocarbon base)</t>
        </is>
      </c>
      <c r="F77" s="186" t="inlineStr">
        <is>
          <t>Absorption base (Water-in-oil absorption base)</t>
        </is>
      </c>
      <c r="G77" s="186" t="inlineStr">
        <is>
          <t>Water-soluble base (PEG base / Macrogol ointment)</t>
        </is>
      </c>
      <c r="H77" s="186" t="inlineStr">
        <is>
          <t>Water-removable base (Oil-in-water emulsion base)</t>
        </is>
      </c>
      <c r="I77" s="186" t="inlineStr">
        <is>
          <t>Oleaginous absorption base</t>
        </is>
      </c>
      <c r="J77" s="185" t="inlineStr">
        <is>
          <t>3</t>
        </is>
      </c>
      <c r="K77" s="186" t="inlineStr">
        <is>
          <t>✅ คำตอบที่ถูกต้อง: ข้อ ค. Water-soluble base (PEG base / Macrogol ointment)
🎯 ทำไมข้อนี้ถึงถูก:
ข้อ ค. ถูกต้อง เพราะ PEG 400 (ของเหลว), PEG 4000 (ของแข็ง) และ Propylene glycol เป็นสารสังเคราะห์ที่ละลายน้ำได้ทั้งหมด (Grease-less) จัดเป็น Water-soluble ointment base ตามมาตรฐาน USP
🔍 ข้ออื่นผิดเพราะอะไร:
• ข้อ ก. ผิด เพราะ Oleaginous base ประกอบด้วยสารไฮโดรคาร์บอนที่ไม่ละลายน้ำ เช่น Petrolatum หรือ Mineral oil
• ข้อ ข. ผิด เพราะ Absorption base มีส่วนประกอบของไขมันและสารก่ออิมัลชันที่สามารถดูดซับน้ำได้
• ข้อ ง. ผิด เพราะ Water-removable base เป็นระบบอิมัลชัน O/W ที่มีทั้งวัฏภาคน้ำมัน วัฏภาคน้ำ และสารลดแรงตึงผิว
• ข้อ จ. ผิด เพราะไม่มีการจัดหมวดหมู่อย่างเป็นทางการในชื่อนี้ และตำรับไม่มีส่วนผสมของน้ำมัน</t>
        </is>
      </c>
      <c r="L77" s="186" t="inlineStr">
        <is>
          <t>USP-NF &lt;1151&gt; Pharmaceutical Dosage Forms (Ointments) / Ansel's Pharmaceutical Dosage Forms</t>
        </is>
      </c>
      <c r="M77" s="186" t="inlineStr">
        <is>
          <t>Liquid &amp; Semisolids</t>
        </is>
      </c>
      <c r="N77" s="186" t="inlineStr">
        <is>
          <t>Creams &amp; Ointments</t>
        </is>
      </c>
      <c r="O77" s="185" t="inlineStr">
        <is>
          <t>Product</t>
        </is>
      </c>
      <c r="P77" s="186" t="inlineStr">
        <is>
          <t>ข้อสอบจริง Product ปี 2566 ข้อ 29</t>
        </is>
      </c>
      <c r="Q77" s="185" t="inlineStr">
        <is>
          <t>ข้อสอบจริง</t>
        </is>
      </c>
      <c r="R77" s="185" t="inlineStr">
        <is>
          <t>2566</t>
        </is>
      </c>
      <c r="S77" s="185" t="n"/>
    </row>
    <row r="78" ht="24" customHeight="1" s="49">
      <c r="A78" s="185" t="n">
        <v>76</v>
      </c>
      <c r="B78" s="186" t="n"/>
      <c r="C78" s="186" t="inlineStr">
        <is>
          <t>ผู้ป่วยนำตำรับยาครีมที่เพิ่งได้รับจากโรงพยาบาลมาปรึกษาเภสัชกร เนื่องจากพบว่ามีหยดของเหลวหรือน้ำซึมเยิ้มแยกตัวออกมาอยู่บนผิวหน้าของเนื้อครีม ปรากฏการณ์ความไม่คงตัวทางกายภาพดังกล่าวเรียกว่าอะไร</t>
        </is>
      </c>
      <c r="D78" s="186" t="n"/>
      <c r="E78" s="186" t="inlineStr">
        <is>
          <t>Coalescence</t>
        </is>
      </c>
      <c r="F78" s="186" t="inlineStr">
        <is>
          <t>Bleeding (หรือ Syneresis)</t>
        </is>
      </c>
      <c r="G78" s="186" t="inlineStr">
        <is>
          <t>Breaking (Cracking)</t>
        </is>
      </c>
      <c r="H78" s="186" t="inlineStr">
        <is>
          <t>Caking</t>
        </is>
      </c>
      <c r="I78" s="186" t="inlineStr">
        <is>
          <t>Upward Creaming</t>
        </is>
      </c>
      <c r="J78" s="185" t="inlineStr">
        <is>
          <t>2</t>
        </is>
      </c>
      <c r="K78" s="186" t="inlineStr">
        <is>
          <t>✅ คำตอบที่ถูกต้อง: ข้อ ข. Bleeding (หรือ Syneresis)
🎯 ทำไมข้อนี้ถึงถูก:
ข้อ ข. ถูกต้อง เพราะการที่ของเหลวแยกตัวซึมเยิ้มออกมาเป็นหยดบนผิวหน้าของเนื้อครีมหรือขี้ผึ้ง เรียกว่า Bleeding หรือ Syneresis เกิดจากการคลายตัวหรือหดตัวของเจลเมทริกซ์
🔍 ข้ออื่นผิดเพราะอะไร:
• ข้อ ก. ผิด เพราะ Coalescence คือการรวมตัวของหยดวัฏภาคภายในเข้าด้วยกันในเนื้ออิมัลชัน
• ข้อ ค. ผิด เพราะ Breaking คือการแยกชั้นของอิมัลชันออกเป็น 2 ชั้นอย่างสมบูรณ์
• ข้อ ง. ผิด เพราะ Caking เป็นความไม่คงตัวของระบบยาน้ำแขวนตะกอน (Suspensions)
• ข้อ จ. ผิด เพราะ Creaming คือการเคลื่อนที่ของหยดอิมัลชันขึ้นสู่ด้านบนโดยที่ฟิล์มรอบหยดยังไม่แตก</t>
        </is>
      </c>
      <c r="L78" s="186" t="inlineStr">
        <is>
          <t>Martin's Physical Pharmacy and Pharmaceutical Sciences (Rheology &amp; Semisolids) / Ansel's Pharmaceutical Dosage Forms</t>
        </is>
      </c>
      <c r="M78" s="186" t="inlineStr">
        <is>
          <t>Liquid &amp; Semisolids</t>
        </is>
      </c>
      <c r="N78" s="186" t="inlineStr">
        <is>
          <t>Creams &amp; Ointments</t>
        </is>
      </c>
      <c r="O78" s="185" t="inlineStr">
        <is>
          <t>Product</t>
        </is>
      </c>
      <c r="P78" s="186" t="inlineStr">
        <is>
          <t>ข้อสอบจริง Product ปี 2566 ข้อ 30</t>
        </is>
      </c>
      <c r="Q78" s="185" t="inlineStr">
        <is>
          <t>ข้อสอบจริง</t>
        </is>
      </c>
      <c r="R78" s="185" t="inlineStr">
        <is>
          <t>2566</t>
        </is>
      </c>
      <c r="S78" s="185" t="n"/>
    </row>
    <row r="79" ht="24" customHeight="1" s="49">
      <c r="A79" s="185" t="n">
        <v>77</v>
      </c>
      <c r="B79" s="186" t="n"/>
      <c r="C79" s="186" t="inlineStr">
        <is>
          <t>เภสัชกรพัฒนาสูตรตำรับครีมบำรุงผิวชนิด O/W ซึ่งใช้ Sodium Lauryl Sulfate (SLS) เป็นสารก่ออิมัลชัน (Emulsifying agent) ร่วมกับ Cetyl alcohol ตำรับครีมนี้จัดเป็นครีมประเภทใดตามคุณสมบัติทางไฟฟ้าเคมีของสารลดแรงตึงผิว</t>
        </is>
      </c>
      <c r="D79" s="186" t="n"/>
      <c r="E79" s="186" t="inlineStr">
        <is>
          <t>Vanishing cream ชนิด Non-ionic</t>
        </is>
      </c>
      <c r="F79" s="186" t="inlineStr">
        <is>
          <t>Cold cream ชนิด W/O</t>
        </is>
      </c>
      <c r="G79" s="186" t="inlineStr">
        <is>
          <t>Anionic cream (O/W Emulsion Cream)</t>
        </is>
      </c>
      <c r="H79" s="186" t="inlineStr">
        <is>
          <t>Cationic cream</t>
        </is>
      </c>
      <c r="I79" s="186" t="inlineStr">
        <is>
          <t>Amphoteric cream</t>
        </is>
      </c>
      <c r="J79" s="185" t="inlineStr">
        <is>
          <t>3</t>
        </is>
      </c>
      <c r="K79" s="186" t="inlineStr">
        <is>
          <t>✅ คำตอบที่ถูกต้อง: ข้อ ค. Anionic cream (O/W Emulsion Cream)
🎯 ทำไมข้อนี้ถึงถูก:
ข้อ ค. ถูกต้อง เพราะ Sodium Lauryl Sulfate (SLS) เป็นสารลดแรงตึงผิวประจุลบ (Anionic surfactant) เมื่อแตกตัวในน้ำจะได้ประจุลบ ($C_{12}H_{25}SO_4^-$) ครีมที่เตรียมโดยใช้ SLS เป็นหลักจึงจัดเป็น Anionic O/W cream
🔍 ข้ออื่นผิดเพราะอะไร:
• ข้อ ก. ผิด เพราะระบุว่าเป็น Non-ionic ซึ่งขัดแย้งกับ SLS ที่เป็นประจุลบ (Anionic)
• ข้อ ข. ผิด เพราะ Cold cream เป็น W/O cream ที่ใช้ Sodium cerotate / Borax-Beeswax soap
• ข้อ ง. ผิด เพราะ Cationic cream ต้องใช้สารลดแรงตึงผิวประจุบวก เช่น Cetrimide หรือ Quaternary ammonium compounds
• ข้อ จ. ผิด เพราะ Amphoteric cream ต้องใช้สารลดแรงตึงผิวที่มีสองประจุ เช่น Lecithin</t>
        </is>
      </c>
      <c r="L79" s="186" t="inlineStr">
        <is>
          <t>Ansel's Pharmaceutical Dosage Forms and Drug Delivery Systems (Emulsions &amp; Creams) / Remington: The Science and Practice of Pharmacy</t>
        </is>
      </c>
      <c r="M79" s="186" t="inlineStr">
        <is>
          <t>Liquid &amp; Semisolids</t>
        </is>
      </c>
      <c r="N79" s="186" t="inlineStr">
        <is>
          <t>Creams &amp; Ointments</t>
        </is>
      </c>
      <c r="O79" s="185" t="inlineStr">
        <is>
          <t>Product</t>
        </is>
      </c>
      <c r="P79" s="186" t="inlineStr">
        <is>
          <t>ข้อสอบจริง Product ปี 2566 ข้อ 31</t>
        </is>
      </c>
      <c r="Q79" s="185" t="inlineStr">
        <is>
          <t>ข้อสอบจริง</t>
        </is>
      </c>
      <c r="R79" s="185" t="inlineStr">
        <is>
          <t>2566</t>
        </is>
      </c>
      <c r="S79" s="185" t="n"/>
    </row>
    <row r="80" ht="24" customHeight="1" s="49">
      <c r="A80" s="185" t="n">
        <v>78</v>
      </c>
      <c r="B80" s="186" t="n"/>
      <c r="C80" s="186" t="inlineStr">
        <is>
          <t>เภสัชภัณฑ์ยาสเตียรอยด์ชนิดทาเฉพาะที่ (Topical Corticosteroids) รูปแบบใดต่อไปนี้ ให้ประสิทธิผลในการนำส่งยาผ่านผิวหนังชั้น Stratum corneum (Percutaneous Absorption) สูงที่สุด และให้ประสิทธิภาพในการรักษา (Clinical Potency) สูงที่สุดเมื่อเทียบที่ความเข้มข้นตัวยาเท่ากัน</t>
        </is>
      </c>
      <c r="D80" s="186" t="n"/>
      <c r="E80" s="186" t="inlineStr">
        <is>
          <t>Topical Solution</t>
        </is>
      </c>
      <c r="F80" s="186" t="inlineStr">
        <is>
          <t>Topical Hydrogel</t>
        </is>
      </c>
      <c r="G80" s="186" t="inlineStr">
        <is>
          <t>Topical Suspension</t>
        </is>
      </c>
      <c r="H80" s="186" t="inlineStr">
        <is>
          <t>Topical Ointment (ยาขี้ผึ้งฐานไฮโดรคาร์บอน)</t>
        </is>
      </c>
      <c r="I80" s="186" t="inlineStr">
        <is>
          <t>Topical O/W Cream</t>
        </is>
      </c>
      <c r="J80" s="185" t="inlineStr">
        <is>
          <t>4</t>
        </is>
      </c>
      <c r="K80" s="186" t="inlineStr">
        <is>
          <t>✅ คำตอบที่ถูกต้อง: ข้อ ง. Topical Ointment (ยาขี้ผึ้งฐานไฮโดรคาร์บอน)
🎯 ทำไมข้อนี้ถึงถูก:
ข้อ ง. ถูกต้อง เพราะ Ointment ให้ Occlusive effect สูงสุด ทำให้ตัวยาสเตียรอยด์ดูดซึมผ่านผิวหนังได้มากที่สุด
🔍 ข้ออื่นผิดเพราะอะไร:
• ข้อ ก. Solution แอลกอฮอล์ระเหยเร็ว ทำให้ผิวแห้งตึง ไม่เกิด Occlusion
• ข้อ ข. Hydrogel มีน้ำระเหยง่าย ให้ความรู้สึกเย็นแต่ไม่มีชั้นฟิล์มไขมันเคลือบปิดผิว
• ข้อ ค. Suspension ยายังเป็นผลึกของแข็ง ละลายซึมผ่านได้ช้ากว่า
• ข้อ จ. Cream (O/W) มีน้ำระเหยได้ง่าย ให้ความชุ่มชื้นแต่ Occlusive ต่ำกว่า Ointment</t>
        </is>
      </c>
      <c r="L80" s="186" t="inlineStr">
        <is>
          <t>Ansel's Pharmaceutical Dosage Forms (Topical &amp; Transdermal Drug Delivery) / British Association of Dermatologists</t>
        </is>
      </c>
      <c r="M80" s="186" t="inlineStr">
        <is>
          <t>Liquid &amp; Semisolids</t>
        </is>
      </c>
      <c r="N80" s="186" t="inlineStr">
        <is>
          <t>Solutions, Syrups &amp; Elixirs</t>
        </is>
      </c>
      <c r="O80" s="185" t="inlineStr">
        <is>
          <t>Product</t>
        </is>
      </c>
      <c r="P80" s="186" t="inlineStr">
        <is>
          <t>ข้อสอบจริง Product ปี 2563 ข้อ 15</t>
        </is>
      </c>
      <c r="Q80" s="185" t="inlineStr">
        <is>
          <t>ข้อสอบจริง</t>
        </is>
      </c>
      <c r="R80" s="185" t="inlineStr">
        <is>
          <t>2563</t>
        </is>
      </c>
      <c r="S80" s="185" t="n"/>
    </row>
    <row r="81" ht="24" customHeight="1" s="49">
      <c r="A81" s="185" t="n">
        <v>79</v>
      </c>
      <c r="B81" s="186" t="n"/>
      <c r="C81" s="186" t="inlineStr">
        <is>
          <t>ในการควบคุมคุณภาพระหว่างกระบวนการผลิต (In-process Quality Control) และการตรวจปล่อยรุ่นผลิตยาแคปซูลชนิดเปลือกนิ่ม (Soft Gelatin Capsules) หัวข้อการทดสอบในข้อใดต่อไปนี้ 'ไม่จำเป็นและไม่จัดเป็นการทดสอบมาตรฐาน' สำหรับยาแคปซูลชนิดเปลือกนิ่ม</t>
        </is>
      </c>
      <c r="D81" s="186" t="n"/>
      <c r="E81" s="186" t="inlineStr">
        <is>
          <t>Weight Variation / Uniformity of Dosage Units (ความสม่ำเสมอของน้ำหนักบรรจุ)</t>
        </is>
      </c>
      <c r="F81" s="186" t="inlineStr">
        <is>
          <t>Dissolution Test (การละลายของตัวยาสำคัญ)</t>
        </is>
      </c>
      <c r="G81" s="186" t="inlineStr">
        <is>
          <t>Disintegration Test (การแตกตัวของเปลือกแคปซูล)</t>
        </is>
      </c>
      <c r="H81" s="186" t="inlineStr">
        <is>
          <t>Friability Test (การทดสอบความกร่อนด้วยเครื่องหมุน Friabilator)</t>
        </is>
      </c>
      <c r="I81" s="186" t="inlineStr">
        <is>
          <t>Microbial Enumeration Test (การทดสอบปริมาณเชื้อจุลชีพ)</t>
        </is>
      </c>
      <c r="J81" s="185" t="inlineStr">
        <is>
          <t>4</t>
        </is>
      </c>
      <c r="K81" s="186" t="inlineStr">
        <is>
          <t>✅ คำตอบที่ถูกต้อง: ข้อ ง. Friability Test (การทดสอบความกร่อนด้วยเครื่องหมุน Friabilator)
🎯 ทำไมข้อนี้ถึงถูก:
ข้อ ง. ถูกต้อง (โจทย์ถามข้อใดไม่จำเป็น) เพราะ Friability test เป็นการทดสอบเฉพาะสำหรับยาเม็ดไม่เคลือบ ไม่ได้ใช้กับ Soft gelatin capsule
🔍 ข้ออื่นผิดเพราะอะไร:
• ข้อ ก. Weight variation เป็นการทดสอบความสม่ำเสมอของขนาดยาตาม USP &lt;905&gt;
• ข้อ ข. Dissolution เป็นการทดสอบการละลายของตัวยาตาม USP &lt;711&gt;
• ข้อ ค. Disintegration เป็นการทดสอบการแตกตัวของเปลือกแคปซูลตาม USP &lt;701&gt;
• ข้อ จ. Microbial test เป็นการทดสอบความปลอดภัยทางจุลชีววิทยาตาม USP &lt;61&gt;/&lt;62&gt;</t>
        </is>
      </c>
      <c r="L81" s="186" t="inlineStr">
        <is>
          <t>USP-NF &lt;1151&gt; Pharmaceutical Dosage Forms (Capsules) / USP-NF &lt;1216&gt; Tablet Friability</t>
        </is>
      </c>
      <c r="M81" s="186" t="inlineStr">
        <is>
          <t>Liquid &amp; Semisolids</t>
        </is>
      </c>
      <c r="N81" s="186" t="inlineStr">
        <is>
          <t>Gels</t>
        </is>
      </c>
      <c r="O81" s="185" t="inlineStr">
        <is>
          <t>Product</t>
        </is>
      </c>
      <c r="P81" s="186" t="inlineStr">
        <is>
          <t>ข้อสอบจริง Product ปี 2563 ข้อ 25</t>
        </is>
      </c>
      <c r="Q81" s="185" t="inlineStr">
        <is>
          <t>ข้อสอบจริง</t>
        </is>
      </c>
      <c r="R81" s="185" t="inlineStr">
        <is>
          <t>2563</t>
        </is>
      </c>
      <c r="S81" s="185" t="n"/>
    </row>
    <row r="82" ht="24" customHeight="1" s="49">
      <c r="A82" s="185" t="n">
        <v>80</v>
      </c>
      <c r="B82" s="186" t="n"/>
      <c r="C82" s="186" t="inlineStr">
        <is>
          <t>ส่วนประกอบหลักในการหล่อขึ้นรูปเปลือกของยาแคปซูลชนิดเปลือกนิ่ม (Soft Gelatin Capsule Shell) สารในข้อใดต่อไปนี้ 'ไม่ได้' นำมาใช้เป็นองค์ประกอบของแผ่นเปลือกเจลาติน (Shell Formulation)</t>
        </is>
      </c>
      <c r="D82" s="186" t="n"/>
      <c r="E82" s="186" t="inlineStr">
        <is>
          <t>Glycerin (สารเพิ่มความยืดหยุ่น - Plasticizer)</t>
        </is>
      </c>
      <c r="F82" s="186" t="inlineStr">
        <is>
          <t>Sorbitol Solution (สารเพิ่มความยืดหยุ่น - Plasticizer)</t>
        </is>
      </c>
      <c r="G82" s="186" t="inlineStr">
        <is>
          <t>Titanium Dioxide และ Lake Pigments (สารทึบแสงและสารแต่งสี)</t>
        </is>
      </c>
      <c r="H82" s="186" t="inlineStr">
        <is>
          <t>Polyethylene Glycol 400 (PEG 400 - กระสายยาของเหลวบรรจุภายใน)</t>
        </is>
      </c>
      <c r="I82" s="186" t="inlineStr">
        <is>
          <t>Methylparaben และ Propylparaben (สารกันเสีย)</t>
        </is>
      </c>
      <c r="J82" s="185" t="inlineStr">
        <is>
          <t>4</t>
        </is>
      </c>
      <c r="K82" s="186" t="inlineStr">
        <is>
          <t>✅ คำตอบที่ถูกต้อง: ข้อ ง. Polyethylene Glycol 400 (PEG 400 - กระสายยาของเหลวบรรจุภายใน)
🎯 ทำไมข้อนี้ถึงถูก:
ข้อ ง. ถูกต้อง (โจทย์ถามข้อใดไม่ใช่ส่วนประกอบของเปลือก) เพราะ PEG 400 เป็นของเหลวบรรจุภายใน (Fill vehicle) ไม่ใช่องค์ประกอบของเปลือกแคปซูล (Capsule shell)
🔍 ข้ออื่นผิดเพราะอะไร:
• ข้อ ก. และ ข้อ ข. Glycerin และ Sorbitol เป็น Plasticizers หลักของเปลือก
• ข้อ ค. Titanium dioxide และสี Lake เป็นสารทึบแสงและแต่งสีของเปลือก
• ข้อ จ. Parabens เป็นสารกันเสียในเปลือกเจลาติน</t>
        </is>
      </c>
      <c r="L82" s="186" t="inlineStr">
        <is>
          <t>Ansel's Pharmaceutical Dosage Forms and Drug Delivery Systems (Soft Gelatin Capsule Shell vs Fill Composition)</t>
        </is>
      </c>
      <c r="M82" s="186" t="inlineStr">
        <is>
          <t>Liquid &amp; Semisolids</t>
        </is>
      </c>
      <c r="N82" s="186" t="inlineStr">
        <is>
          <t>Gels</t>
        </is>
      </c>
      <c r="O82" s="185" t="inlineStr">
        <is>
          <t>Product</t>
        </is>
      </c>
      <c r="P82" s="186" t="inlineStr">
        <is>
          <t>ข้อสอบจริง Product ปี 2563 ข้อ 32</t>
        </is>
      </c>
      <c r="Q82" s="185" t="inlineStr">
        <is>
          <t>ข้อสอบจริง</t>
        </is>
      </c>
      <c r="R82" s="185" t="inlineStr">
        <is>
          <t>2563</t>
        </is>
      </c>
      <c r="S82" s="185" t="n"/>
    </row>
    <row r="83" ht="24" customHeight="1" s="49">
      <c r="A83" s="185" t="n">
        <v>81</v>
      </c>
      <c r="B83" s="186" t="n"/>
      <c r="C83" s="186" t="inlineStr">
        <is>
          <t>ข้อใดต่อไปนี้ 'ไม่ใช่' หัวข้อการทดสอบตามเกณฑ์มาตรฐานเภสัชตำรับ USP สำหรับการควบคุมคุณภาพยาแคปซูลชนิดนิ่ม Ibuprofen Soft Gelatin Capsules ชนิดปลดปล่อยทันที</t>
        </is>
      </c>
      <c r="D83" s="186" t="n"/>
      <c r="E83" s="186" t="inlineStr">
        <is>
          <t>Uniformity of Dosage Units (ความสม่ำเสมอของหน่วยยา)</t>
        </is>
      </c>
      <c r="F83" s="186" t="inlineStr">
        <is>
          <t>Dissolution Test (การทดสอบการละลายของตัวยา)</t>
        </is>
      </c>
      <c r="G83" s="186" t="inlineStr">
        <is>
          <t>Disintegration Test (การทดสอบการแตกตัวของเปลือกแคปซูล)</t>
        </is>
      </c>
      <c r="H83" s="186" t="inlineStr">
        <is>
          <t>Extended Drug Release Duration Test (การทดสอบการปลดปล่อยยาแบบออกฤทธิ์เนิ่น)</t>
        </is>
      </c>
      <c r="I83" s="186" t="inlineStr">
        <is>
          <t>Microbial Enumeration Test (การทดสอบการปนเปื้อนของเชื้อจุลชีพ)</t>
        </is>
      </c>
      <c r="J83" s="185" t="inlineStr">
        <is>
          <t>4</t>
        </is>
      </c>
      <c r="K83" s="186" t="inlineStr">
        <is>
          <t>✅ คำตอบที่ถูกต้อง: ข้อ ง. Extended Drug Release Duration Test (การทดสอบการปลดปล่อยยาแบบออกฤทธิ์เนิ่น)
🎯 ทำไมข้อนี้ถึงถูก:
ข้อ ง. ถูกต้อง เพราะ Ibuprofen softgel ทั่วไปไม่ใช่ยา Extended release จึงไม่มีการทดสอบการปลดปล่อยยาแบบออกฤทธิ์เนิ่น
🔍 ข้ออื่นผิดเพราะอะไร:
• ข้อ ก. (Uniformity of Dosage Units (ความสม่ำเสมอของหน่วยยา)): ไม่ตรงกับหลักการหรือข้อบ่งใช้ที่ถูกต้องตามโจทย์กำหนด
• ข้อ ข. (Dissolution Test (การทดสอบการละลายของตัวยา)): ไม่ตรงกับหลักการหรือข้อบ่งใช้ที่ถูกต้องตามโจทย์กำหนด
• ข้อ ค. (Disintegration Test (การทดสอบการแตกตัวของเปลือกแคปซูล)): ไม่ตรงกับหลักการหรือข้อบ่งใช้ที่ถูกต้องตามโจทย์กำหนด
• ข้อ จ. (Microbial Enumeration Test (การทดสอบการปนเปื้อนของเชื้อจุลชีพ)): ไม่ตรงกับหลักการหรือข้อบ่งใช้ที่ถูกต้องตามโจทย์กำหนด</t>
        </is>
      </c>
      <c r="L83" s="186" t="inlineStr">
        <is>
          <t>USP-NF Official Monographs: Ibuprofen Capsules / USP-NF &lt;1151&gt; Pharmaceutical Dosage Forms</t>
        </is>
      </c>
      <c r="M83" s="186" t="inlineStr">
        <is>
          <t>Liquid &amp; Semisolids</t>
        </is>
      </c>
      <c r="N83" s="186" t="inlineStr">
        <is>
          <t>Gels</t>
        </is>
      </c>
      <c r="O83" s="185" t="inlineStr">
        <is>
          <t>Product</t>
        </is>
      </c>
      <c r="P83" s="186" t="inlineStr">
        <is>
          <t>ข้อสอบจริง Product ปี 2563 ข้อ 33</t>
        </is>
      </c>
      <c r="Q83" s="185" t="inlineStr">
        <is>
          <t>ข้อสอบจริง</t>
        </is>
      </c>
      <c r="R83" s="185" t="inlineStr">
        <is>
          <t>2563</t>
        </is>
      </c>
      <c r="S83" s="185" t="n"/>
    </row>
    <row r="84" ht="24" customHeight="1" s="49">
      <c r="A84" s="185" t="n">
        <v>82</v>
      </c>
      <c r="B84" s="186" t="n"/>
      <c r="C84" s="186" t="inlineStr">
        <is>
          <t>ในการผลิตยาเม็ดด้วยกระบวนการแกรนูลแบบเปียก (Wet Granulation Method) สารช่วยในข้อใดต่อไปนี้เหมาะสมที่สุดในการนำมาเตรียมเป็นสารละลายยึดเกาะ (Binder Solution / Granulating Agent) เพื่อสร้างแกรนูลที่แข็งแรงและสม่ำเสมอ</t>
        </is>
      </c>
      <c r="D84" s="186" t="n"/>
      <c r="E84" s="186" t="inlineStr">
        <is>
          <t>Lactose Monohydrate (สารเพิ่มปริมาณชนิดละลายน้ำ)</t>
        </is>
      </c>
      <c r="F84" s="186" t="inlineStr">
        <is>
          <t>Microcrystalline Cellulose (สารช่วยยึดเกาะแบบแห้ง)</t>
        </is>
      </c>
      <c r="G84" s="186" t="inlineStr">
        <is>
          <t>Pregelatinized Starch Paste หรือ Povidone Solution (PVP K30)</t>
        </is>
      </c>
      <c r="H84" s="186" t="inlineStr">
        <is>
          <t>Magnesium Stearate (สารหล่อลื่นชนิดไม่ชอบน้ำ)</t>
        </is>
      </c>
      <c r="I84" s="186" t="inlineStr">
        <is>
          <t>Colloidal Silicon Dioxide (สารช่วยการไหล)</t>
        </is>
      </c>
      <c r="J84" s="185" t="inlineStr">
        <is>
          <t>3</t>
        </is>
      </c>
      <c r="K84" s="186" t="inlineStr">
        <is>
          <t>✅ คำตอบที่ถูกต้อง: ข้อ ค. Pregelatinized Starch Paste หรือ Povidone Solution (PVP K30)
🎯 ทำไมข้อนี้ถึงถูก:
ข้อ ค. ถูกต้อง เพราะ Pregelatinized Starch Paste และ Povidone (PVP) เป็นสารยึดเกาะมาตรฐานสำหรับ Wet granulation
🔍 ข้ออื่นผิดเพราะอะไร:
• ข้อ ก. Lactose เป็น Diluent (สารเพิ่มปริมาณ)
• ข้อ ข. MCC เป็น Dry binder เหมาะกับ Direct compression
• ข้อ ง. Magnesium stearate เป็น Lubricant (สารหล่อลื่น)
• ข้อ จ. Colloidal Silicon Dioxide เป็น Glidant (สารช่วยการไหล)</t>
        </is>
      </c>
      <c r="L84" s="186" t="inlineStr">
        <is>
          <t>Handbook of Pharmaceutical Excipients (Povidone, Starch) / Ansel's Pharmaceutical Dosage Forms</t>
        </is>
      </c>
      <c r="M84" s="186" t="inlineStr">
        <is>
          <t>Liquid &amp; Semisolids</t>
        </is>
      </c>
      <c r="N84" s="186" t="inlineStr">
        <is>
          <t>Solutions, Syrups &amp; Elixirs</t>
        </is>
      </c>
      <c r="O84" s="185" t="inlineStr">
        <is>
          <t>Product</t>
        </is>
      </c>
      <c r="P84" s="186" t="inlineStr">
        <is>
          <t>ข้อสอบจริง Product ปี 2563 ข้อ 34</t>
        </is>
      </c>
      <c r="Q84" s="185" t="inlineStr">
        <is>
          <t>ข้อสอบจริง</t>
        </is>
      </c>
      <c r="R84" s="185" t="inlineStr">
        <is>
          <t>2563</t>
        </is>
      </c>
      <c r="S84" s="185" t="n"/>
    </row>
    <row r="85" ht="24" customHeight="1" s="49">
      <c r="A85" s="185" t="n">
        <v>83</v>
      </c>
      <c r="B85" s="186" t="n"/>
      <c r="C85" s="186" t="inlineStr">
        <is>
          <t>สารเคลือบยาเม็ดในข้อใดต่อไปนี้ 'ไม่มี' คุณสมบัติในการทำหน้าที่เป็นฟิล์มเคลือบลำไส้ (Enteric Coating Polymer) สำหรับป้องกันการแตกตัวในกระเพาะอาหาร</t>
        </is>
      </c>
      <c r="D85" s="186" t="n"/>
      <c r="E85" s="186" t="inlineStr">
        <is>
          <t>Shellac (สารเคลือบธรรมชาติ)</t>
        </is>
      </c>
      <c r="F85" s="186" t="inlineStr">
        <is>
          <t>Polyvinylpyrrolidone (PVP / Povidone)</t>
        </is>
      </c>
      <c r="G85" s="186" t="inlineStr">
        <is>
          <t>Diethyl Phthalate (สารเพิ่มความยืดหยุ่น - Plasticizer)</t>
        </is>
      </c>
      <c r="H85" s="186" t="inlineStr">
        <is>
          <t>Hydroxypropyl Methylcellulose Acetate Succinate (HPMCAS)</t>
        </is>
      </c>
      <c r="I85" s="186" t="inlineStr">
        <is>
          <t>Methacrylic Acid - Ethyl Acrylate Copolymer (Eudragit L 100-55)</t>
        </is>
      </c>
      <c r="J85" s="185" t="inlineStr">
        <is>
          <t>2</t>
        </is>
      </c>
      <c r="K85" s="186" t="inlineStr">
        <is>
          <t>✅ คำตอบที่ถูกต้อง: ข้อ ข. Polyvinylpyrrolidone (PVP / Povidone)
🎯 ทำไมข้อนี้ถึงถูก:
ข้อ ข. ถูกต้อง (โจทย์ถามข้อใดไม่ใช่) เพราะ PVP ละลายน้ำได้ดีในทุกค่า pH รวมทั้งในกรดกระเพาะอาหาร จึงไม่ใช่ Enteric polymer
🔍 ข้ออื่นผิดเพราะอะไร:
• ข้อ ก. Shellac เป็นสารเคลือบลำไส้จากธรรมชาติ
• ข้อ ง. HPMCAS เป็นสารเคลือบลำไส้สังเคราะห์
• ข้อ จ. Eudragit L เป็น Methacrylic acid copolymer เคลือบลำไส้</t>
        </is>
      </c>
      <c r="L85" s="186" t="inlineStr">
        <is>
          <t>USP-NF &lt;1151&gt; Pharmaceutical Dosage Forms: Coating Polymers / Handbook of Pharmaceutical Excipients</t>
        </is>
      </c>
      <c r="M85" s="186" t="inlineStr">
        <is>
          <t>Liquid &amp; Semisolids</t>
        </is>
      </c>
      <c r="N85" s="186" t="inlineStr">
        <is>
          <t>Solutions, Syrups &amp; Elixirs</t>
        </is>
      </c>
      <c r="O85" s="185" t="inlineStr">
        <is>
          <t>Product</t>
        </is>
      </c>
      <c r="P85" s="186" t="inlineStr">
        <is>
          <t>ข้อสอบจริง Product ปี 2563 ข้อ 36</t>
        </is>
      </c>
      <c r="Q85" s="185" t="inlineStr">
        <is>
          <t>ข้อสอบจริง</t>
        </is>
      </c>
      <c r="R85" s="185" t="inlineStr">
        <is>
          <t>2563</t>
        </is>
      </c>
      <c r="S85" s="185" t="n"/>
    </row>
    <row r="86" ht="24" customHeight="1" s="49">
      <c r="A86" s="185" t="n">
        <v>84</v>
      </c>
      <c r="B86" s="186" t="n"/>
      <c r="C86" s="186" t="inlineStr">
        <is>
          <t>จากการทดสอบความคงตัวของตำรับยาครีมชนิด O/W Cream ด้วยวิธี Freeze-Thaw Cycling Test จำนวน 3 รอบ พบว่าเนื้อครีมเกิดการแยกชั้น (Phase separation / Cracking) เภสัชกรควรแก้ไขสูตรตำรับอย่างไรเพื่อเพิ่มความคงตัวของอิมัลชัน</t>
        </is>
      </c>
      <c r="D86" s="186" t="n"/>
      <c r="E86" s="186" t="inlineStr">
        <is>
          <t>เติมสารเพิ่มความหนืดและสร้างโครงสร้างไฮโดรคอลลอยด์ เช่น Tragacanth, Xanthan Gum หรือ HPMC ลงในวัฏภาคน้ำของตำรับ O/W</t>
        </is>
      </c>
      <c r="F86" s="186" t="inlineStr">
        <is>
          <t>นำตำรับไปบดซ้ำด้วยเครื่องบดลูกกลม (Ball Mill)</t>
        </is>
      </c>
      <c r="G86" s="186" t="inlineStr">
        <is>
          <t>เติม Hydroxyethyl Cellulose (HEC) ลงในวัฏภาคน้ำมันของตำรับ W/O</t>
        </is>
      </c>
      <c r="H86" s="186" t="inlineStr">
        <is>
          <t>เติมเกลือแกง Sodium Chloride ลงในตำรับ W/O</t>
        </is>
      </c>
      <c r="I86" s="186" t="inlineStr">
        <is>
          <t>เติม Sodium Benzoate ลงในตำรับ W/O</t>
        </is>
      </c>
      <c r="J86" s="185" t="inlineStr">
        <is>
          <t>1</t>
        </is>
      </c>
      <c r="K86" s="186" t="inlineStr">
        <is>
          <t>✅ คำตอบที่ถูกต้อง: ข้อ ก. เติมสารเพิ่มความหนืดและสร้างโครงสร้างไฮโดรคอลลอยด์ เช่น Tragacanth, Xanthan Gum หรือ HPMC ลงในวัฏภาคน้ำของตำรับ O/W
🎯 ทำไมข้อนี้ถึงถูก:
ข้อ ก. ถูกต้อง เพราะการเติม Tragacanth ใน Aqueous phase ของ O/W cream ช่วยเพิ่มความหนืดและป้องกันการแยกชั้นของอิมัลชันได้อย่างมีประสิทธิภาพ
🔍 ข้ออื่นผิดเพราะอะไร:
• Martin's Physical Pharmacy and Pharmaceutical Sciences (Emulsions - Rheology &amp; Stability)</t>
        </is>
      </c>
      <c r="L86" s="186" t="inlineStr">
        <is>
          <t>Martin's Physical Pharmacy and Pharmaceutical Sciences (Emulsion Stability) / Ansel's Dosage Forms</t>
        </is>
      </c>
      <c r="M86" s="186" t="inlineStr">
        <is>
          <t>Liquid &amp; Semisolids</t>
        </is>
      </c>
      <c r="N86" s="186" t="inlineStr">
        <is>
          <t>Creams &amp; Ointments</t>
        </is>
      </c>
      <c r="O86" s="185" t="inlineStr">
        <is>
          <t>Product</t>
        </is>
      </c>
      <c r="P86" s="186" t="inlineStr">
        <is>
          <t>ข้อสอบจริง Product ปี 2563 ข้อ 42</t>
        </is>
      </c>
      <c r="Q86" s="185" t="inlineStr">
        <is>
          <t>ข้อสอบจริง</t>
        </is>
      </c>
      <c r="R86" s="185" t="inlineStr">
        <is>
          <t>2563</t>
        </is>
      </c>
      <c r="S86" s="185" t="n"/>
    </row>
    <row r="87" ht="24" customHeight="1" s="49">
      <c r="A87" s="185" t="n">
        <v>85</v>
      </c>
      <c r="B87" s="186" t="n"/>
      <c r="C87" s="186" t="inlineStr">
        <is>
          <t>ในสูตรตำรับยาน้ำแขวนตะกอนและโลชั่นทาผิว มีการเติมสาร Magnesium Aluminum Silicate (Veegum) ลงในตำรับ สารดังกล่าวทำหน้าที่สำคัญอย่างไร</t>
        </is>
      </c>
      <c r="D87" s="186" t="n"/>
      <c r="E87" s="186" t="inlineStr">
        <is>
          <t>Primary Emulsifier (สารก่ออิมัลชันหลัก)</t>
        </is>
      </c>
      <c r="F87" s="186" t="inlineStr">
        <is>
          <t>Chemical Preservative (สารกันเสีย)</t>
        </is>
      </c>
      <c r="G87" s="186" t="inlineStr">
        <is>
          <t>Suspending agent / Viscosity-increasing agent (สารช่วยแขวนตะกอนและเพิ่มความหนืดชนิดแร่อนินทรีย์)</t>
        </is>
      </c>
      <c r="H87" s="186" t="inlineStr">
        <is>
          <t>Wetting agent (สารช่วยเปียก)</t>
        </is>
      </c>
      <c r="I87" s="186" t="inlineStr">
        <is>
          <t>Chelating agent (สารดักจับโลหะ)</t>
        </is>
      </c>
      <c r="J87" s="185" t="inlineStr">
        <is>
          <t>3</t>
        </is>
      </c>
      <c r="K87" s="186" t="inlineStr">
        <is>
          <t>✅ คำตอบที่ถูกต้อง: ข้อ ค. Suspending agent / Viscosity-increasing agent (สารช่วยแขวนตะกอนและเพิ่มความหนืดชนิดแร่อนินทรีย์)
🎯 ทำไมข้อนี้ถึงถูก:
ข้อ ค. ถูกต้อง เพราะ Magnesium Aluminum Silicate (Veegum) ทำหน้าที่เป็น Suspending agent / Viscosity enhancer ในตำรับยาน้ำแขวนตะกอน
🔍 ข้ออื่นผิดเพราะอะไร:
• Handbook of Pharmaceutical Excipients: Magnesium Aluminum Silicate / Martin's Physical Pharmacy</t>
        </is>
      </c>
      <c r="L87" s="186" t="inlineStr">
        <is>
          <t>Handbook of Pharmaceutical Excipients (Magnesium Aluminum Silicate) / Martin's Physical Pharmacy</t>
        </is>
      </c>
      <c r="M87" s="186" t="inlineStr">
        <is>
          <t>Liquid &amp; Semisolids</t>
        </is>
      </c>
      <c r="N87" s="186" t="inlineStr">
        <is>
          <t>Suspensions</t>
        </is>
      </c>
      <c r="O87" s="185" t="inlineStr">
        <is>
          <t>Product</t>
        </is>
      </c>
      <c r="P87" s="186" t="inlineStr">
        <is>
          <t>ข้อสอบจริง Product ปี 2563 ข้อ 44</t>
        </is>
      </c>
      <c r="Q87" s="185" t="inlineStr">
        <is>
          <t>ข้อสอบจริง</t>
        </is>
      </c>
      <c r="R87" s="185" t="inlineStr">
        <is>
          <t>2563</t>
        </is>
      </c>
      <c r="S87" s="185" t="n"/>
    </row>
    <row r="88" ht="24" customHeight="1" s="49">
      <c r="A88" s="185" t="n">
        <v>86</v>
      </c>
      <c r="B88" s="186" t="n"/>
      <c r="C88" s="186" t="inlineStr">
        <is>
          <t>เภสัชกรได้รับใบสั่งยาให้เตรียมยาน้ำแขวนตะกอน Atenolol Oral Suspension ความเข้มข้น 0.2% w/v ปริมาตร 50 mL โดยเตรียมจากการบดยาเม็ด Atenolol ขนาดความแรง 25 mg ต่อเม็ด จะต้องใช้ยาเม็ด Atenolol 25 mg ทั้งหมดกี่เม็ด</t>
        </is>
      </c>
      <c r="D88" s="186" t="n"/>
      <c r="E88" s="186" t="inlineStr">
        <is>
          <t>2 เม็ด</t>
        </is>
      </c>
      <c r="F88" s="186" t="inlineStr">
        <is>
          <t>3 เม็ด</t>
        </is>
      </c>
      <c r="G88" s="186" t="inlineStr">
        <is>
          <t>4 เม็ด</t>
        </is>
      </c>
      <c r="H88" s="186" t="inlineStr">
        <is>
          <t>5 เม็ด</t>
        </is>
      </c>
      <c r="I88" s="186" t="inlineStr">
        <is>
          <t>6 เม็ด</t>
        </is>
      </c>
      <c r="J88" s="185" t="inlineStr">
        <is>
          <t>3</t>
        </is>
      </c>
      <c r="K88" s="186" t="inlineStr">
        <is>
          <t>✅ คำตอบที่ถูกต้อง: ข้อ ค. 4 เม็ด
🎯 ทำไมข้อนี้ถึงถูก:
ข้อ ค. ถูกต้อง เพราะต้องใช้ยาเม็ด Atenolol 25 mg จำนวน 4 เม็ด (ได้ตัวยา 100 mg ใน 50 mL คิดเป็นความเข้มข้น 0.2% w/v)
🔍 ข้ออื่นผิดเพราะอะไร:
• Pharmaceutical Calculations (Ansel) / USP-NF &lt;795&gt; Compounding Calculations</t>
        </is>
      </c>
      <c r="L88" s="186" t="inlineStr">
        <is>
          <t>Pharmaceutical Calculations (Howard C. Ansel) / USP-NF &lt;795&gt; Pharmacy Compounding</t>
        </is>
      </c>
      <c r="M88" s="186" t="inlineStr">
        <is>
          <t>Liquid &amp; Semisolids</t>
        </is>
      </c>
      <c r="N88" s="186" t="inlineStr">
        <is>
          <t>Suspensions</t>
        </is>
      </c>
      <c r="O88" s="185" t="inlineStr">
        <is>
          <t>Product</t>
        </is>
      </c>
      <c r="P88" s="186" t="inlineStr">
        <is>
          <t>ข้อสอบจริง Product ปี 2563 ข้อ 45</t>
        </is>
      </c>
      <c r="Q88" s="185" t="inlineStr">
        <is>
          <t>ข้อสอบจริง</t>
        </is>
      </c>
      <c r="R88" s="185" t="inlineStr">
        <is>
          <t>2563</t>
        </is>
      </c>
      <c r="S88" s="185" t="n"/>
    </row>
    <row r="89" ht="24" customHeight="1" s="49">
      <c r="A89" s="185" t="n">
        <v>87</v>
      </c>
      <c r="B89" s="186" t="n"/>
      <c r="C89" s="186" t="inlineStr">
        <is>
          <t>ยาน้ำแขวนตะกอนสูตรหนึ่งมีค่า Sedimentation Volume (F) = 0.50 และ Degree of Flocculation (β) = 1.0 เภสัชกรควรดำเนินการแก้ไขสูตรตำรับอย่างไรเพื่อเพิ่มความคงตัวและชะลอการตกตะกอน</t>
        </is>
      </c>
      <c r="D89" s="186" t="n"/>
      <c r="E89" s="186" t="inlineStr">
        <is>
          <t>เพิ่มความเข้มข้นของ Sodium Carboxymethylcellulose (SCMC) เพื่อเพิ่มความหนืดของ Structured vehicle</t>
        </is>
      </c>
      <c r="F89" s="186" t="inlineStr">
        <is>
          <t>เพิ่มความเข้มข้นของ Benzyl alcohol</t>
        </is>
      </c>
      <c r="G89" s="186" t="inlineStr">
        <is>
          <t>เพิ่มความเข้มข้นของ Sodium metabisulfite</t>
        </is>
      </c>
      <c r="H89" s="186" t="inlineStr">
        <is>
          <t>เปลี่ยนสารแต่งรสหวานจาก Syrup เป็น Saccharin</t>
        </is>
      </c>
      <c r="I89" s="186" t="inlineStr">
        <is>
          <t>เพิ่มปริมาณสารกันเสียกลุ่ม Parabens</t>
        </is>
      </c>
      <c r="J89" s="185" t="inlineStr">
        <is>
          <t>1</t>
        </is>
      </c>
      <c r="K89" s="186" t="inlineStr">
        <is>
          <t>✅ คำตอบที่ถูกต้อง: ข้อ ก. เพิ่มความเข้มข้นของ Sodium Carboxymethylcellulose (SCMC) เพื่อเพิ่มความหนืดของ Structured vehicle
🎯 ทำไมข้อนี้ถึงถูก:
ข้อ ก. ถูกต้อง เพราะการเพิ่ม SCMC ช่วยเพิ่มความหนืดและชะลออัตราการตกตะกอนของผงยาโดยตรง
🔍 ข้ออื่นผิดเพราะอะไร:
• Martin's Physical Pharmacy and Pharmaceutical Sciences (Suspension Rheology &amp; Stability)</t>
        </is>
      </c>
      <c r="L89" s="186" t="inlineStr">
        <is>
          <t>Martin's Physical Pharmacy and Pharmaceutical Sciences (Suspension Stability) / Ansel's Dosage Forms</t>
        </is>
      </c>
      <c r="M89" s="186" t="inlineStr">
        <is>
          <t>Liquid &amp; Semisolids</t>
        </is>
      </c>
      <c r="N89" s="186" t="inlineStr">
        <is>
          <t>Suspensions</t>
        </is>
      </c>
      <c r="O89" s="185" t="inlineStr">
        <is>
          <t>Product</t>
        </is>
      </c>
      <c r="P89" s="186" t="inlineStr">
        <is>
          <t>ข้อสอบจริง Product ปี 2563 ข้อ 46</t>
        </is>
      </c>
      <c r="Q89" s="185" t="inlineStr">
        <is>
          <t>ข้อสอบจริง</t>
        </is>
      </c>
      <c r="R89" s="185" t="inlineStr">
        <is>
          <t>2563</t>
        </is>
      </c>
      <c r="S89" s="185" t="n"/>
    </row>
    <row r="90" ht="24" customHeight="1" s="49">
      <c r="A90" s="185" t="n">
        <v>88</v>
      </c>
      <c r="B90" s="186" t="n"/>
      <c r="C90" s="186" t="inlineStr">
        <is>
          <t>ในสูตรตำรับ Calamine Lotion มีส่วนประกอบดังนี้: Calamine, Zinc Oxide, Hypromellose (HPMC), Xanthan Gum, Polysorbate 80, Methylparaben และ Water สาร Hypromellose ทำหน้าที่สำคัญอย่างไร</t>
        </is>
      </c>
      <c r="D90" s="186" t="n"/>
      <c r="E90" s="186" t="inlineStr">
        <is>
          <t>Primary Emulsifier</t>
        </is>
      </c>
      <c r="F90" s="186" t="inlineStr">
        <is>
          <t>Diluent</t>
        </is>
      </c>
      <c r="G90" s="186" t="inlineStr">
        <is>
          <t>Viscosity-increasing agent / Suspending agent</t>
        </is>
      </c>
      <c r="H90" s="186" t="inlineStr">
        <is>
          <t>Humectant</t>
        </is>
      </c>
      <c r="I90" s="186" t="inlineStr">
        <is>
          <t>Superdisintegrant</t>
        </is>
      </c>
      <c r="J90" s="185" t="inlineStr">
        <is>
          <t>3</t>
        </is>
      </c>
      <c r="K90" s="186" t="inlineStr">
        <is>
          <t>✅ คำตอบที่ถูกต้อง: ข้อ ค. Viscosity-increasing agent / Suspending agent
🎯 ทำไมข้อนี้ถึงถูก:
ข้อ ค. ถูกต้อง เพราะ HPMC ทำหน้าที่เป็นสารเพิ่มความหนืดและช่วยแขวนตะกอนในยาน้ำแขวนตะกอน
🔍 ข้ออื่นผิดเพราะอะไร:
• Handbook of Pharmaceutical Excipients: Hypromellose / USP-NF Monographs: Calamine Topical Suspension</t>
        </is>
      </c>
      <c r="L90" s="186" t="inlineStr">
        <is>
          <t>Handbook of Pharmaceutical Excipients (Hypromellose) / Ansel's Pharmaceutical Dosage Forms</t>
        </is>
      </c>
      <c r="M90" s="186" t="inlineStr">
        <is>
          <t>Liquid &amp; Semisolids</t>
        </is>
      </c>
      <c r="N90" s="186" t="inlineStr">
        <is>
          <t>Solutions, Syrups &amp; Elixirs</t>
        </is>
      </c>
      <c r="O90" s="185" t="inlineStr">
        <is>
          <t>Product</t>
        </is>
      </c>
      <c r="P90" s="186" t="inlineStr">
        <is>
          <t>ข้อสอบจริง Product ปี 2563 ข้อ 47</t>
        </is>
      </c>
      <c r="Q90" s="185" t="inlineStr">
        <is>
          <t>ข้อสอบจริง</t>
        </is>
      </c>
      <c r="R90" s="185" t="inlineStr">
        <is>
          <t>2563</t>
        </is>
      </c>
      <c r="S90" s="185" t="n"/>
    </row>
    <row r="91" ht="24" customHeight="1" s="49">
      <c r="A91" s="185" t="n">
        <v>89</v>
      </c>
      <c r="B91" s="186" t="n"/>
      <c r="C91" s="186" t="inlineStr">
        <is>
          <t>เภสัชภัณฑ์รูปแบบยาน้ำแขวนตะกอนสำหรับใช้ภายนอก (Topical Suspensions / Lotions) ควรมีพฤติกรรมการไหล (Rheological Behavior) แบบใดจึงจะถือว่ามีคุณสมบัติที่ดีเยี่ยมและเหมาะสมที่สุดสำหรับการใช้งาน</t>
        </is>
      </c>
      <c r="D91" s="186" t="n"/>
      <c r="E91" s="186" t="inlineStr">
        <is>
          <t>Plastic flow ร่วมกับ Dilatant flow</t>
        </is>
      </c>
      <c r="F91" s="186" t="inlineStr">
        <is>
          <t>Newtonian flow ร่วมกับ Thixotropy</t>
        </is>
      </c>
      <c r="G91" s="186" t="inlineStr">
        <is>
          <t>Pseudoplastic flow (Shear-thinning) ร่วมกับ Thixotropy</t>
        </is>
      </c>
      <c r="H91" s="186" t="inlineStr">
        <is>
          <t>Dilatant flow (Shear-thickening) ร่วมกับ Thixotropy</t>
        </is>
      </c>
      <c r="I91" s="186" t="inlineStr">
        <is>
          <t>Plug flow แบบสมบูรณ์</t>
        </is>
      </c>
      <c r="J91" s="185" t="inlineStr">
        <is>
          <t>3</t>
        </is>
      </c>
      <c r="K91" s="186" t="inlineStr">
        <is>
          <t>✅ คำตอบที่ถูกต้อง: ข้อ ค. Pseudoplastic flow (Shear-thinning) ร่วมกับ Thixotropy
🎯 ทำไมข้อนี้ถึงถูก:
ข้อ ค. ถูกต้อง เพราะ Pseudoplastic flow ร่วมกับ Thixotropy คือพฤติกรรมการไหลที่สมบูรณ์แบบที่สุดสำหรับยาทาภายนอกและยาน้ำแขวนตะกอน
🔍 ข้ออื่นผิดเพราะอะไร:
• ข้อ ก. และ ข้อ ด. ผิด เพราะ Dilatant flow (Shear-thickening) คือยิ่งออกแรงยิ่งหนืดแข็งขึ้น ซึ่งตรงข้ามกับสิ่งที่ต้องการ จะทำให้เขย่าไม่ออกและเกลี่ยทายาก
• ข้อ ข. ผิด เพราะ Newtonian flow มีความหนืดคงที่ไม่เปลี่ยนตามแรงเฉือน ไม่ช่วยพยุงผงยาและไหลเยิ้มง่าย</t>
        </is>
      </c>
      <c r="L91" s="186" t="inlineStr">
        <is>
          <t>Martin's Physical Pharmacy and Pharmaceutical Sciences (Rheology of Dispersions) / Ansel's Dosage Forms</t>
        </is>
      </c>
      <c r="M91" s="186" t="inlineStr">
        <is>
          <t>Liquid &amp; Semisolids</t>
        </is>
      </c>
      <c r="N91" s="186" t="inlineStr">
        <is>
          <t>Suspensions</t>
        </is>
      </c>
      <c r="O91" s="185" t="inlineStr">
        <is>
          <t>Product</t>
        </is>
      </c>
      <c r="P91" s="186" t="inlineStr">
        <is>
          <t>ข้อสอบจริง Product ปี 2563 ข้อ 48</t>
        </is>
      </c>
      <c r="Q91" s="185" t="inlineStr">
        <is>
          <t>ข้อสอบจริง</t>
        </is>
      </c>
      <c r="R91" s="185" t="inlineStr">
        <is>
          <t>2563</t>
        </is>
      </c>
      <c r="S91" s="185" t="n"/>
    </row>
    <row r="92" ht="24" customHeight="1" s="49">
      <c r="A92" s="185" t="n">
        <v>90</v>
      </c>
      <c r="B92" s="186" t="n"/>
      <c r="C92" s="186" t="inlineStr">
        <is>
          <t>ในการเลือกใช้ฐานยาขี้ผึ้งสำหรับทารักษาแผลติดเชื้อที่มีตุ่มหนองหรือมีน้ำเหลืองเยิ้มซึมออกมา (Oozing and Suppurative Wounds) ฐานยาขี้ผึ้งชนิดใดต่อไปนี้เหมาะสมที่สุดในการนำมาใช้</t>
        </is>
      </c>
      <c r="D92" s="186" t="n"/>
      <c r="E92" s="186" t="inlineStr">
        <is>
          <t>Oleaginous base (เช่น White Petrolatum)</t>
        </is>
      </c>
      <c r="F92" s="186" t="inlineStr">
        <is>
          <t>W/O Absorption base (เช่น Cold cream, Lanolin)</t>
        </is>
      </c>
      <c r="G92" s="186" t="inlineStr">
        <is>
          <t>Water-removable base (O/W cream base) หรือ Water-soluble base (PEG ointment)</t>
        </is>
      </c>
      <c r="H92" s="186" t="inlineStr">
        <is>
          <t>Hydrocarbon base ที่เติม Mineral oil ในปริมาณสูง</t>
        </is>
      </c>
      <c r="I92" s="186" t="inlineStr">
        <is>
          <t>Pure fatty base ชนิดกันน้ำ 100%</t>
        </is>
      </c>
      <c r="J92" s="185" t="inlineStr">
        <is>
          <t>3</t>
        </is>
      </c>
      <c r="K92" s="186" t="inlineStr">
        <is>
          <t>✅ คำตอบที่ถูกต้อง: ข้อ ค. Water-removable base (O/W cream base) หรือ Water-soluble base (PEG ointment)
🎯 ทำไมข้อนี้ถึงถูก:
ข้อ ค. ถูกต้อง เพราะแผลแฉะมีหนองต้องใช้ฐาน O/W cream หรือ Water-soluble base ที่ดูดซับน้ำเหลืองได้และล้างน้ำออกง่าย
🔍 ข้ออื่นผิดเพราะอะไร:
• ข้อ ก., ข้อ ข., ข้อ ง. และ ข้อ จ. เป็นฐานกลุ่มไขมัน/น้ำมัน (Oleaginous / W/O) ซึ่งมีคุณสมบัติ Occlusive สูง จะกักขังน้ำเหลืองและหนองไว้ใต้แผล ส่งผลให้แผลอับชื้น เชื้อแบคทีเรียเจริญเติบโตลุกลาม</t>
        </is>
      </c>
      <c r="L92" s="186" t="inlineStr">
        <is>
          <t>Ansel's Pharmaceutical Dosage Forms and Drug Delivery Systems (Selection of Appropriate Ointment Bases) / British National Formulary</t>
        </is>
      </c>
      <c r="M92" s="186" t="inlineStr">
        <is>
          <t>Liquid &amp; Semisolids</t>
        </is>
      </c>
      <c r="N92" s="186" t="inlineStr">
        <is>
          <t>Creams &amp; Ointments</t>
        </is>
      </c>
      <c r="O92" s="185" t="inlineStr">
        <is>
          <t>Product</t>
        </is>
      </c>
      <c r="P92" s="186" t="inlineStr">
        <is>
          <t>ข้อสอบจริง Product ปี 2563 ข้อ 49</t>
        </is>
      </c>
      <c r="Q92" s="185" t="inlineStr">
        <is>
          <t>ข้อสอบจริง</t>
        </is>
      </c>
      <c r="R92" s="185" t="inlineStr">
        <is>
          <t>2563</t>
        </is>
      </c>
      <c r="S92" s="185" t="n"/>
    </row>
    <row r="93" ht="24" customHeight="1" s="49">
      <c r="A93" s="185" t="n">
        <v>91</v>
      </c>
      <c r="B93" s="186" t="n"/>
      <c r="C93" s="186" t="inlineStr">
        <is>
          <t>ในการเตรียมยาขี้ผึ้งหรือยาครีมตามใบสั่งยาเฉพาะรายที่มีส่วนประกอบของไขมันหลายชนิดที่มีจุดหลอมเหลวแตกต่างกันอย่างมาก การเตรียมด้วยกระบวนการ Beaker Method จัดเป็นเทคนิคการเตรียมยาขี้ผึ้งด้วยวิธีใด</t>
        </is>
      </c>
      <c r="D93" s="186" t="n"/>
      <c r="E93" s="186" t="inlineStr">
        <is>
          <t>Fusion Method (การหลอมเทโดยอาศัยความร้อน)</t>
        </is>
      </c>
      <c r="F93" s="186" t="inlineStr">
        <is>
          <t>Levigation Method (การบดผสมผงยากับของเหลวช่วยบดที่อุณหภูมิห้อง)</t>
        </is>
      </c>
      <c r="G93" s="186" t="inlineStr">
        <is>
          <t>Continental Method (Dry gum 4:2:1)</t>
        </is>
      </c>
      <c r="H93" s="186" t="inlineStr">
        <is>
          <t>English Method (Wet gum)</t>
        </is>
      </c>
      <c r="I93" s="186" t="inlineStr">
        <is>
          <t>Forbes Bottle Method</t>
        </is>
      </c>
      <c r="J93" s="185" t="inlineStr">
        <is>
          <t>1</t>
        </is>
      </c>
      <c r="K93" s="186" t="inlineStr">
        <is>
          <t>✅ คำตอบที่ถูกต้อง: ข้อ ก. Fusion Method (การหลอมเทโดยอาศัยความร้อน)
🎯 ทำไมข้อนี้ถึงถูก:
ข้อ ก. ถูกต้อง เพราะ Beaker method เป็นเทคนิคการเตรียมแบบ Fusion method (การหลอมผสม)
🔍 ข้ออื่นผิดเพราะอะไร:
• ข้อ ข. (Levigation Method (การบดผสมผงยากับของเหลวช่วยบดที่อุณหภูมิห้อง)): ไม่ตรงกับหลักการหรือข้อบ่งใช้ที่ถูกต้องตามโจทย์กำหนด
• ข้อ ค. (Continental Method (Dry gum 4:2:1)): ไม่ตรงกับหลักการหรือข้อบ่งใช้ที่ถูกต้องตามโจทย์กำหนด
• ข้อ ง. (English Method (Wet gum)): ไม่ตรงกับหลักการหรือข้อบ่งใช้ที่ถูกต้องตามโจทย์กำหนด
• ข้อ จ. (Forbes Bottle Method): ไม่ตรงกับหลักการหรือข้อบ่งใช้ที่ถูกต้องตามโจทย์กำหนด</t>
        </is>
      </c>
      <c r="L93" s="186" t="inlineStr">
        <is>
          <t>USP-NF &lt;795&gt; Pharmaceutical Compounding – Nonsterile Preparations / Ansel's Dosage Forms</t>
        </is>
      </c>
      <c r="M93" s="186" t="inlineStr">
        <is>
          <t>Liquid &amp; Semisolids</t>
        </is>
      </c>
      <c r="N93" s="186" t="inlineStr">
        <is>
          <t>Creams &amp; Ointments</t>
        </is>
      </c>
      <c r="O93" s="185" t="inlineStr">
        <is>
          <t>Product</t>
        </is>
      </c>
      <c r="P93" s="186" t="inlineStr">
        <is>
          <t>ข้อสอบจริง Product ปี 2563 ข้อ 51</t>
        </is>
      </c>
      <c r="Q93" s="185" t="inlineStr">
        <is>
          <t>ข้อสอบจริง</t>
        </is>
      </c>
      <c r="R93" s="185" t="inlineStr">
        <is>
          <t>2563</t>
        </is>
      </c>
      <c r="S93" s="185" t="n"/>
    </row>
    <row r="94" ht="24" customHeight="1" s="49">
      <c r="A94" s="185" t="n">
        <v>92</v>
      </c>
      <c r="B94" s="186" t="n"/>
      <c r="C94" s="186" t="inlineStr">
        <is>
          <t>รูปแบบเภสัชภัณฑ์ชนิดทาเฉพาะที่ (Topical Dosage Form) ในข้อใดต่อไปนี้ เหมาะสมที่สุดสำหรับผู้ป่วยที่มีสภาพผิวมันและมีปัญหาสิวอุดตัน/สิวอักเสบ (Oily and Acne-prone Skin)</t>
        </is>
      </c>
      <c r="D94" s="186" t="n"/>
      <c r="E94" s="186" t="inlineStr">
        <is>
          <t>Topical Oleaginous Ointment (ยาขี้ผึ้งวาสลิน)</t>
        </is>
      </c>
      <c r="F94" s="186" t="inlineStr">
        <is>
          <t>Topical Hydrogel หรือ Oil-free O/W Lotion (เจลสูตรน้ำหรือโลชั่นปราศจากน้ำมัน)</t>
        </is>
      </c>
      <c r="G94" s="186" t="inlineStr">
        <is>
          <t>W/O Absorption Cream (โคลด์ครีม)</t>
        </is>
      </c>
      <c r="H94" s="186" t="inlineStr">
        <is>
          <t>Fatty Paste ที่มีน้ำมันแร่เป็นกระสายยาหลัก</t>
        </is>
      </c>
      <c r="I94" s="186" t="inlineStr">
        <is>
          <t>Anhydrous Fatty Ointment</t>
        </is>
      </c>
      <c r="J94" s="185" t="inlineStr">
        <is>
          <t>2</t>
        </is>
      </c>
      <c r="K94" s="186" t="inlineStr">
        <is>
          <t>✅ คำตอบที่ถูกต้อง: ข้อ ข. Topical Hydrogel หรือ Oil-free O/W Lotion (เจลสูตรน้ำหรือโลชั่นปราศจากน้ำมัน)
🎯 ทำไมข้อนี้ถึงถูก:
ข้อ ข. ถูกต้อง เพราะ Hydrogel และ Oil-free Lotion เป็นรูปแบบที่ไม่มีน้ำมัน ไม่อุดตันรูขุมขน เหมาะสมที่สุดสำหรับผิวมันและเป็นสิว
🔍 ข้ออื่นผิดเพราะอะไร:
• ข้อ ก., ข้อ ค., ข้อ ง. และ ข้อ จ. เป็นฐานไขมัน/น้ำมันเข้มข้นสูง (Ointment, W/O cream, Fatty paste) ซึ่งจะไปอุดตันรูขุมขนและทำให้สิวกำเริบอย่างรุนแรง</t>
        </is>
      </c>
      <c r="L94" s="186" t="inlineStr">
        <is>
          <t>Ansel's Pharmaceutical Dosage Forms (Topical Formulations for Acne) / American Academy of Dermatology Guidelines</t>
        </is>
      </c>
      <c r="M94" s="186" t="inlineStr">
        <is>
          <t>Liquid &amp; Semisolids</t>
        </is>
      </c>
      <c r="N94" s="186" t="inlineStr">
        <is>
          <t>Solutions, Syrups &amp; Elixirs</t>
        </is>
      </c>
      <c r="O94" s="185" t="inlineStr">
        <is>
          <t>Product</t>
        </is>
      </c>
      <c r="P94" s="186" t="inlineStr">
        <is>
          <t>ข้อสอบจริง Product ปี 2563 ข้อ 52</t>
        </is>
      </c>
      <c r="Q94" s="185" t="inlineStr">
        <is>
          <t>ข้อสอบจริง</t>
        </is>
      </c>
      <c r="R94" s="185" t="inlineStr">
        <is>
          <t>2563</t>
        </is>
      </c>
      <c r="S94" s="185" t="n"/>
    </row>
    <row r="95" ht="24" customHeight="1" s="49">
      <c r="A95" s="185" t="n">
        <v>93</v>
      </c>
      <c r="B95" s="186" t="n"/>
      <c r="C95" s="186" t="inlineStr">
        <is>
          <t>ตามข้อกำหนดมาตรฐานเภสัชตำรับสากล (Compendial Water Standards) เกรดของน้ำที่กำหนดให้ใช้เป็นวัตถุดิบในกระบวนการผลิตเภสัชภัณฑ์รูปแบบยาทาเฉพาะที่แบบเจล (Non-sterile Topical Gel) คือน้ำชนิดใด</t>
        </is>
      </c>
      <c r="D95" s="186" t="n"/>
      <c r="E95" s="186" t="inlineStr">
        <is>
          <t>Potable Water (น้ำประปาดื่มได้ตามเกณฑ์มาตรฐานสุขอนามัย)</t>
        </is>
      </c>
      <c r="F95" s="186" t="inlineStr">
        <is>
          <t>Purified Water (น้ำบริสุทธิ์ตามเภสัชตำรับ USP/BP)</t>
        </is>
      </c>
      <c r="G95" s="186" t="inlineStr">
        <is>
          <t>Sterile Purified Water ในบรรจุภัณฑ์ปิดสนิท</t>
        </is>
      </c>
      <c r="H95" s="186" t="inlineStr">
        <is>
          <t>Sterile Water for Injection (น้ำกลั่นปราศจากเชื้อสำหรับยาฉีด)</t>
        </is>
      </c>
      <c r="I95" s="186" t="inlineStr">
        <is>
          <t>Bacteriostatic Water for Injection</t>
        </is>
      </c>
      <c r="J95" s="185" t="inlineStr">
        <is>
          <t>2</t>
        </is>
      </c>
      <c r="K95" s="186" t="inlineStr">
        <is>
          <t>✅ คำตอบที่ถูกต้อง: ข้อ ข. Purified Water (น้ำบริสุทธิ์ตามเภสัชตำรับ USP/BP)
🎯 ทำไมข้อนี้ถึงถูก:
ข้อ ข. ถูกต้อง เพราะ Purified Water คือเกรดน้ำมาตรฐานทางเภสัชตำรับสำหรับการผลิตยาทาเฉพาะที่แบบเจล (Non-sterile topical gel)
🔍 ข้ออื่นผิดเพราะอะไร:
• ข้อ ก. ผิด เพราะ Potable water มีแร่ธาตุและเชื้อแบคทีเรียปนเปื้อน ห้ามใช้ผสมในสูตรตำรับยา
• ข้อ ค., ข้อ ง. และ ข้อ จ. เป็นน้ำเกรดปราศจากเชื้อสำหรับยาฉีด/ยาหยอดตา ซึ่งมีต้นทุนสูงเกินความจำเป็นสำหรับยาทาภายนอกทั่วไป</t>
        </is>
      </c>
      <c r="L95" s="186" t="inlineStr">
        <is>
          <t>USP-NF &lt;1231&gt; Water for Pharmaceutical Purposes / PIC/S GMP Guide (Water Systems)</t>
        </is>
      </c>
      <c r="M95" s="186" t="inlineStr">
        <is>
          <t>Liquid &amp; Semisolids</t>
        </is>
      </c>
      <c r="N95" s="186" t="inlineStr">
        <is>
          <t>Gels</t>
        </is>
      </c>
      <c r="O95" s="185" t="inlineStr">
        <is>
          <t>Product</t>
        </is>
      </c>
      <c r="P95" s="186" t="inlineStr">
        <is>
          <t>ข้อสอบจริง Product ปี 2563 ข้อ 54</t>
        </is>
      </c>
      <c r="Q95" s="185" t="inlineStr">
        <is>
          <t>ข้อสอบจริง</t>
        </is>
      </c>
      <c r="R95" s="185" t="inlineStr">
        <is>
          <t>2563</t>
        </is>
      </c>
      <c r="S95" s="185" t="n"/>
    </row>
    <row r="96" ht="24" customHeight="1" s="49">
      <c r="A96" s="185" t="n">
        <v>94</v>
      </c>
      <c r="B96" s="186" t="inlineStr">
        <is>
          <t>จากการประเมินคุณภาพยาน้ำแขวนตะกอนยาลดกรด Aluminum and Magnesium Oral Suspension จำนวน 3 สูตรตำรับ ได้ข้อมูลดังนี้:
- ตำรับ A: F = 0.51, β = 0.74, พฤติกรรมการไหลแบบ Newtonian
- ตำรับ B: F = 0.98, β = 1.43, พฤติกรรมการไหลแบบ Pseudoplastic
- ตำรับ C: F = 0.47, β = 1.06, พฤติกรรมการไหลแบบ Plastic</t>
        </is>
      </c>
      <c r="C96" s="186" t="inlineStr">
        <is>
          <t>ข้อสรุปใดต่อไปนี้ถูกต้องตามหลักวิชาการ</t>
        </is>
      </c>
      <c r="D96" s="186" t="n"/>
      <c r="E96" s="186" t="inlineStr">
        <is>
          <t>ตำรับ A มีความคงตัวดีกว่าตำรับ B</t>
        </is>
      </c>
      <c r="F96" s="186" t="inlineStr">
        <is>
          <t>ตำรับ B มีแนวโน้มความคงตัวดีกว่าตำรับ C และเป็นตำรับที่ดีที่สุด</t>
        </is>
      </c>
      <c r="G96" s="186" t="inlineStr">
        <is>
          <t>เพิ่มความคงตัวของตำรับ C ได้โดยการเพิ่ม Wetting agent</t>
        </is>
      </c>
      <c r="H96" s="186" t="inlineStr">
        <is>
          <t>เพิ่ม Flocculating agent ให้ตำรับ B เพื่อเพิ่มความคงตัว</t>
        </is>
      </c>
      <c r="I96" s="186" t="inlineStr">
        <is>
          <t>เมื่อเขย่า ตำรับ A จะกระจายตัวได้ดีที่สุด</t>
        </is>
      </c>
      <c r="J96" s="185" t="inlineStr">
        <is>
          <t>2</t>
        </is>
      </c>
      <c r="K96" s="186" t="inlineStr">
        <is>
          <t>✅ คำตอบที่ถูกต้อง: ข้อ ข. ตำรับ B มีแนวโน้มความคงตัวดีกว่าตำรับ C และเป็นตำรับที่ดีที่สุด
🎯 ทำไมข้อนี้ถึงถูก:
ข้อ ข. ถูกต้อง เพราะตำรับ B มีคุณสมบัติทางกายภาพและรีโอโลยีตรงตามเกณฑ์อุดมคติที่สุด
🔍 ข้ออื่นผิดเพราะอะไร:
• Martin's Physical Pharmacy and Pharmaceutical Sciences (Suspensions Stability Evaluation)</t>
        </is>
      </c>
      <c r="L96" s="186" t="inlineStr">
        <is>
          <t>Martin's Physical Pharmacy and Pharmaceutical Sciences (Physical Stability of Suspensions)</t>
        </is>
      </c>
      <c r="M96" s="186" t="inlineStr">
        <is>
          <t>Liquid &amp; Semisolids</t>
        </is>
      </c>
      <c r="N96" s="186" t="inlineStr">
        <is>
          <t>Suspensions</t>
        </is>
      </c>
      <c r="O96" s="185" t="inlineStr">
        <is>
          <t>Product</t>
        </is>
      </c>
      <c r="P96" s="186" t="inlineStr">
        <is>
          <t>ข้อสอบจริง Product ปี 2563 ข้อ 55</t>
        </is>
      </c>
      <c r="Q96" s="185" t="inlineStr">
        <is>
          <t>ข้อสอบจริง</t>
        </is>
      </c>
      <c r="R96" s="185" t="inlineStr">
        <is>
          <t>2563</t>
        </is>
      </c>
      <c r="S96" s="185" t="n"/>
    </row>
    <row r="97" ht="24" customHeight="1" s="49">
      <c r="A97" s="185" t="n">
        <v>95</v>
      </c>
      <c r="B97" s="186" t="n"/>
      <c r="C97" s="186" t="inlineStr">
        <is>
          <t>ยาน้ำบรรเทาอาการกรดไหลย้อนสูตรประกอบด้วย: Sodium Alginate, Calcium Carbonate และ Sodium Bicarbonate ข้อใดอธิบายบทบาทและกลไกการออกฤทธิ์ของตำรับได้อย่างถูกต้อง</t>
        </is>
      </c>
      <c r="D97" s="186" t="n"/>
      <c r="E97" s="186" t="inlineStr">
        <is>
          <t>ทำให้ตำรับออกฤทธิ์เร็วโดยการดูดซึมเข้าสู่กระแสเลือดเพื่อลดการหลั่งกรด</t>
        </is>
      </c>
      <c r="F97" s="186" t="inlineStr">
        <is>
          <t>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t>
        </is>
      </c>
      <c r="G97" s="186" t="inlineStr">
        <is>
          <t>Sodium alginate ทำหน้าที่เพิ่มค่า pH ในตำรับให้เป็นด่างจัด</t>
        </is>
      </c>
      <c r="H97" s="186" t="inlineStr">
        <is>
          <t>Sodium bicarbonate ดูดซึมเข้าสู่กระแสเลือดเพื่อปรับสมดุลกรดด่างในร่างกาย</t>
        </is>
      </c>
      <c r="I97" s="186" t="inlineStr">
        <is>
          <t>Calcium carbonate ทำหน้าที่เป็นเพียงสารเพิ่มปริมาณ (Diluent) ที่ไม่มีฤทธิ์ทางชีวภาพ</t>
        </is>
      </c>
      <c r="J97" s="185" t="inlineStr">
        <is>
          <t>2</t>
        </is>
      </c>
      <c r="K97" s="186" t="inlineStr">
        <is>
          <t>✅ คำตอบที่ถูกต้อง: ข้อ ข. 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
🎯 ทำไมข้อนี้ถึงถูก:
ข้อ ข. ถูกต้อง เพราะอธิบายกลไกการเกิด Floating Alginate Raft ได้อย่างสมบูรณ์
🔍 ข้ออื่นผิดเพราะอะไร:
• BNF: Compound Alginates / Ansel's Pharmaceutical Dosage Forms</t>
        </is>
      </c>
      <c r="L97" s="186" t="inlineStr">
        <is>
          <t>British National Formulary (BNF: Compound Alginates) / Ansel's Dosage Forms</t>
        </is>
      </c>
      <c r="M97" s="186" t="inlineStr">
        <is>
          <t>Liquid &amp; Semisolids</t>
        </is>
      </c>
      <c r="N97" s="186" t="inlineStr">
        <is>
          <t>Solutions, Syrups &amp; Elixirs</t>
        </is>
      </c>
      <c r="O97" s="185" t="inlineStr">
        <is>
          <t>Product</t>
        </is>
      </c>
      <c r="P97" s="186" t="inlineStr">
        <is>
          <t>ข้อสอบจริง Product ปี 2563 ข้อ 57</t>
        </is>
      </c>
      <c r="Q97" s="185" t="inlineStr">
        <is>
          <t>ข้อสอบจริง</t>
        </is>
      </c>
      <c r="R97" s="185" t="inlineStr">
        <is>
          <t>2563</t>
        </is>
      </c>
      <c r="S97" s="185" t="n"/>
    </row>
    <row r="98" ht="24" customHeight="1" s="49">
      <c r="A98" s="185" t="n">
        <v>96</v>
      </c>
      <c r="B98" s="186" t="n"/>
      <c r="C98" s="186" t="inlineStr">
        <is>
          <t>ผลิตภัณฑ์ยาพ่นสูดละอองลอยชนิดกดพ่นกำหนดขนาด (Pressurized Metered-Dose Inhaler - pMDI) เช่น Ventolin Evohaler ซึ่งใช้สารขับดันกลุ่มไฮโดรฟลูออโรแอลเคน (HFA-134a) สารขับดัน (Propellant) ทำหน้าที่สำคัญอย่างไรในระบบละอองลอย</t>
        </is>
      </c>
      <c r="D98" s="186" t="n"/>
      <c r="E98" s="186" t="inlineStr">
        <is>
          <t>ทำหน้าที่สร้างแรงดันไอคงที่ภายในภาชนะเพื่อขับดันยาออกมา และทำหน้าที่เป็นตัวกลาง (Vehicle) ที่ตัวยาแขวนลอยหรือละลายอยู่</t>
        </is>
      </c>
      <c r="F98" s="186" t="inlineStr">
        <is>
          <t>ทำหน้าที่เป็นสารแต่งกลิ่นรสเพื่อลดความขมของตัวยา</t>
        </is>
      </c>
      <c r="G98" s="186" t="inlineStr">
        <is>
          <t>ทำหน้าที่เป็นสารยึดเกาะ (Binder) ช่วยให้ละอองยาเกาะติดผนังหลอดลมอย่างถาวร</t>
        </is>
      </c>
      <c r="H98" s="186" t="inlineStr">
        <is>
          <t>ทำหน้าที่เป็นด่างปรับ pH เพื่อทำลายเมื่อกในทางเดินหายใจ</t>
        </is>
      </c>
      <c r="I98" s="186" t="inlineStr">
        <is>
          <t>ทำหน้าที่เป็นสารกันเสียเพื่อฆ่าเชื้อแบคทีเรียในปอด</t>
        </is>
      </c>
      <c r="J98" s="185" t="inlineStr">
        <is>
          <t>1</t>
        </is>
      </c>
      <c r="K98" s="186" t="inlineStr">
        <is>
          <t>✅ คำตอบที่ถูกต้อง: ข้อ ก. ทำหน้าที่สร้างแรงดันไอคงที่ภายในภาชนะเพื่อขับดันยาออกมา และทำหน้าที่เป็นตัวกลาง (Vehicle) ที่ตัวยาแขวนลอยหรือละลายอยู่
🎯 ทำไมข้อนี้ถึงถูก:
ข้อ ก. ถูกต้อง เพราะอธิบายบทบาทของ Propellant ในการสร้างแรงดันและเป็นของเหลวตัวกลางได้อย่างถูกต้องตามหลักวิชาการ
🔍 ข้ออื่นผิดเพราะอะไร:
• ข้อ ข. (ทำหน้าที่เป็นสารแต่งกลิ่นรสเพื่อลดความขมของตัวยา): ไม่ตรงกับหลักการหรือข้อบ่งใช้ที่ถูกต้องตามโจทย์กำหนด
• ข้อ ค. (ทำหน้าที่เป็นสารยึดเกาะ (Binder) ช่วยให้ละอองยาเกาะติดผนังหลอดลมอย่างถาวร): ไม่ตรงกับหลักการหรือข้อบ่งใช้ที่ถูกต้องตามโจทย์กำหนด
• ข้อ ง. (ทำหน้าที่เป็นด่างปรับ pH เพื่อทำลายเมื่อกในทางเดินหายใจ): ไม่ตรงกับหลักการหรือข้อบ่งใช้ที่ถูกต้องตามโจทย์กำหนด
• ข้อ จ. (ทำหน้าที่เป็นสารกันเสียเพื่อฆ่าเชื้อแบคทีเรียในปอด): ไม่ตรงกับหลักการหรือข้อบ่งใช้ที่ถูกต้องตามโจทย์กำหนด</t>
        </is>
      </c>
      <c r="L98" s="186" t="inlineStr">
        <is>
          <t>USP-NF &lt;601&gt; Aerosols, Nasal Sprays, Metered-Dose Inhalers / Ansel's Pharmaceutical Dosage Forms</t>
        </is>
      </c>
      <c r="M98" s="186" t="inlineStr">
        <is>
          <t>Liquid &amp; Semisolids</t>
        </is>
      </c>
      <c r="N98" s="186" t="inlineStr">
        <is>
          <t>Solutions, Syrups &amp; Elixirs</t>
        </is>
      </c>
      <c r="O98" s="185" t="inlineStr">
        <is>
          <t>Product</t>
        </is>
      </c>
      <c r="P98" s="186" t="inlineStr">
        <is>
          <t>ข้อสอบจริง Product ปี 2562 ข้อ 3</t>
        </is>
      </c>
      <c r="Q98" s="185" t="inlineStr">
        <is>
          <t>ข้อสอบจริง</t>
        </is>
      </c>
      <c r="R98" s="185" t="inlineStr">
        <is>
          <t>2562</t>
        </is>
      </c>
      <c r="S98" s="185" t="n"/>
    </row>
    <row r="99" ht="24" customHeight="1" s="49">
      <c r="A99" s="185" t="n">
        <v>97</v>
      </c>
      <c r="B99" s="186" t="n"/>
      <c r="C99" s="186" t="inlineStr">
        <is>
          <t>สารช่วยทางเภสัชกรรมในข้อใดต่อไปนี้ จัดเป็นสารช่วยแตกตัวยิ่งยวด (Superdisintegrant) ที่ช่วยให้ยาเม็ดกระจายตัวและแตกตัวเป็นอนุภาคเล็กๆ ได้อย่างรวดเร็วที่สุดเมื่อสัมผัสน้ำ</t>
        </is>
      </c>
      <c r="D99" s="186" t="n"/>
      <c r="E99" s="186" t="inlineStr">
        <is>
          <t>Lactose Monohydrate</t>
        </is>
      </c>
      <c r="F99" s="186" t="inlineStr">
        <is>
          <t>Polyethylene Glycol 8000 (PEG 8000)</t>
        </is>
      </c>
      <c r="G99" s="186" t="inlineStr">
        <is>
          <t>Polyvinylpyrrolidone (PVP K30)</t>
        </is>
      </c>
      <c r="H99" s="186" t="inlineStr">
        <is>
          <t>Colloidal Silicon Dioxide (Aerosil)</t>
        </is>
      </c>
      <c r="I99" s="186" t="inlineStr">
        <is>
          <t>Croscarmellose Sodium (Ac-Di-Sol)</t>
        </is>
      </c>
      <c r="J99" s="185" t="inlineStr">
        <is>
          <t>5</t>
        </is>
      </c>
      <c r="K99" s="186" t="inlineStr">
        <is>
          <t>✅ คำตอบที่ถูกต้อง: ข้อ จ. Croscarmellose Sodium (Ac-Di-Sol)
🎯 ทำไมข้อนี้ถึงถูก:
ข้อ จ. ถูกต้อง เพราะ Croscarmellose Sodium คือ Superdisintegrant
🔍 ข้ออื่นผิดเพราะอะไร:
• ข้อ ก. Lactose เป็น Diluent (สารเพิ่มปริมาณ)
• ข้อ ข. PEG 8000 เป็น Lubricant / Binder
• ข้อ ค. PVP K30 เป็น Binder (สารยึดเกาะ)
• ข้อ ง. Colloidal Silicon Dioxide เป็น Glidant (สารช่วยการไหล)</t>
        </is>
      </c>
      <c r="L99" s="186" t="inlineStr">
        <is>
          <t>Handbook of Pharmaceutical Excipients (Croscarmellose Sodium) / Ansel's Dosage Forms</t>
        </is>
      </c>
      <c r="M99" s="186" t="inlineStr">
        <is>
          <t>Liquid &amp; Semisolids</t>
        </is>
      </c>
      <c r="N99" s="186" t="inlineStr">
        <is>
          <t>Solutions, Syrups &amp; Elixirs</t>
        </is>
      </c>
      <c r="O99" s="185" t="inlineStr">
        <is>
          <t>Product</t>
        </is>
      </c>
      <c r="P99" s="186" t="inlineStr">
        <is>
          <t>ข้อสอบจริง Product ปี 2562 ข้อ 4</t>
        </is>
      </c>
      <c r="Q99" s="185" t="inlineStr">
        <is>
          <t>ข้อสอบจริง</t>
        </is>
      </c>
      <c r="R99" s="185" t="inlineStr">
        <is>
          <t>2562</t>
        </is>
      </c>
      <c r="S99" s="185" t="n"/>
    </row>
    <row r="100" ht="24" customHeight="1" s="49">
      <c r="A100" s="185" t="n">
        <v>98</v>
      </c>
      <c r="B100" s="186" t="n"/>
      <c r="C100" s="186" t="inlineStr">
        <is>
          <t>สารช่วยในข้อใดต่อไปนี้ 'ไม่จัดเป็น' สารเพิ่มความแข็งและปรับเนื้อสัมผัส (Stiffening agent) ในสูตรตำรับยาครีมและขี้ผึ้ง</t>
        </is>
      </c>
      <c r="D100" s="186" t="n"/>
      <c r="E100" s="186" t="inlineStr">
        <is>
          <t>Beeswax</t>
        </is>
      </c>
      <c r="F100" s="186" t="inlineStr">
        <is>
          <t>PEG 4000</t>
        </is>
      </c>
      <c r="G100" s="186" t="inlineStr">
        <is>
          <t>Paraffin wax</t>
        </is>
      </c>
      <c r="H100" s="186" t="inlineStr">
        <is>
          <t>Isopropyl myristate</t>
        </is>
      </c>
      <c r="I100" s="186" t="inlineStr">
        <is>
          <t>Cetostearyl alcohol</t>
        </is>
      </c>
      <c r="J100" s="185" t="inlineStr">
        <is>
          <t>4</t>
        </is>
      </c>
      <c r="K100" s="186" t="inlineStr">
        <is>
          <t>✅ คำตอบที่ถูกต้อง: ข้อ ง. Isopropyl myristate
🎯 ทำไมข้อนี้ถึงถูก:
ข้อ ง. ถูกต้อง (โจทย์ถามข้อใดไม่ใช่) เพราะ Isopropyl myristate เป็นของเหลวทำหน้าที่เป็น Emollient ไม่ใช่ Stiffening agent
🔍 ข้ออื่นผิดเพราะอะไร:
• Handbook of Pharmaceutical Excipients: Isopropyl Myristate / Ansel's Dosage Forms</t>
        </is>
      </c>
      <c r="L100" s="186" t="inlineStr">
        <is>
          <t>Handbook of Pharmaceutical Excipients / Ansel's Pharmaceutical Dosage Forms</t>
        </is>
      </c>
      <c r="M100" s="186" t="inlineStr">
        <is>
          <t>Liquid &amp; Semisolids</t>
        </is>
      </c>
      <c r="N100" s="186" t="inlineStr">
        <is>
          <t>Creams &amp; Ointments</t>
        </is>
      </c>
      <c r="O100" s="185" t="inlineStr">
        <is>
          <t>Product</t>
        </is>
      </c>
      <c r="P100" s="186" t="inlineStr">
        <is>
          <t>ข้อสอบจริง Product ปี 2561 ข้อ 8</t>
        </is>
      </c>
      <c r="Q100" s="185" t="inlineStr">
        <is>
          <t>ข้อสอบจริง</t>
        </is>
      </c>
      <c r="R100" s="185" t="inlineStr">
        <is>
          <t>2561</t>
        </is>
      </c>
      <c r="S100" s="185" t="n"/>
    </row>
    <row r="101" ht="24" customHeight="1" s="49">
      <c r="A101" s="185" t="n">
        <v>99</v>
      </c>
      <c r="B101" s="186" t="n"/>
      <c r="C101" s="186" t="inlineStr">
        <is>
          <t>เมื่อนำตำรับยาครีมชนิด O/W ไปทดสอบความคงตัวด้วยวิธี Freeze-Thaw Cycling Test พบว่าเนื้อครีมเหลวตัวลงและเริ่มมีการแยกชั้น เภสัชกรควรแก้ไขสูตรตำรับอย่างไร</t>
        </is>
      </c>
      <c r="D101" s="186" t="inlineStr">
        <is>
          <t>[แนบรูป: ข้อสอบ Product ปี 2561 รหัสรูปภาพ image103]</t>
        </is>
      </c>
      <c r="E101" s="186" t="inlineStr">
        <is>
          <t>เติม Tragacanth หรือสารไฮโดรคอลลอยด์ลงในวัฏภาคน้ำของตำรับ O/W เพื่อเพิ่มความหนืด</t>
        </is>
      </c>
      <c r="F101" s="186" t="inlineStr">
        <is>
          <t>เติมเกลือ Sodium chloride ลงในตำรับ O/W</t>
        </is>
      </c>
      <c r="G101" s="186" t="inlineStr">
        <is>
          <t>เติมสารกันเสีย Sodium benzoate ลงในตำรับ O/W</t>
        </is>
      </c>
      <c r="H101" s="186" t="inlineStr">
        <is>
          <t>นำตำรับไปบดด้วยเครื่อง Ball mill</t>
        </is>
      </c>
      <c r="I101" s="186" t="inlineStr">
        <is>
          <t>เติม Hydroxyethyl cellulose ลงในวัฏภาคน้ำมัน</t>
        </is>
      </c>
      <c r="J101" s="185" t="inlineStr">
        <is>
          <t>1</t>
        </is>
      </c>
      <c r="K101" s="186" t="inlineStr">
        <is>
          <t>✅ คำตอบที่ถูกต้อง: ข้อ ก. เติม Tragacanth หรือสารไฮโดรคอลลอยด์ลงในวัฏภาคน้ำของตำรับ O/W เพื่อเพิ่มความหนืด
🎯 ทำไมข้อนี้ถึงถูก:
ข้อ ก. ถูกต้อง เพราะการเพิ่มความหนืดของ aqueous phase ช่วยรักษาความคงตัวของ O/W cream
🔍 ข้ออื่นผิดเพราะอะไร:
• Martin's Physical Pharmacy and Pharmaceutical Sciences (Emulsion Rheology)</t>
        </is>
      </c>
      <c r="L101" s="186" t="inlineStr">
        <is>
          <t>Martin's Physical Pharmacy and Pharmaceutical Sciences (Emulsion Stability)</t>
        </is>
      </c>
      <c r="M101" s="186" t="inlineStr">
        <is>
          <t>Liquid &amp; Semisolids</t>
        </is>
      </c>
      <c r="N101" s="186" t="inlineStr">
        <is>
          <t>Creams &amp; Ointments</t>
        </is>
      </c>
      <c r="O101" s="185" t="inlineStr">
        <is>
          <t>Product</t>
        </is>
      </c>
      <c r="P101" s="186" t="inlineStr">
        <is>
          <t>ข้อสอบจริง Product ปี 2561 ข้อ 10</t>
        </is>
      </c>
      <c r="Q101" s="185" t="inlineStr">
        <is>
          <t>ข้อสอบจริง</t>
        </is>
      </c>
      <c r="R101" s="185" t="inlineStr">
        <is>
          <t>2561</t>
        </is>
      </c>
      <c r="S101" s="185" t="n"/>
    </row>
    <row r="102" ht="24" customHeight="1" s="49">
      <c r="A102" s="185" t="n">
        <v>100</v>
      </c>
      <c r="B102" s="186" t="n"/>
      <c r="C102" s="186" t="inlineStr">
        <is>
          <t>สูตรตำรับยา Isotretinoin 20 mg ประกอบด้วยตัวยาละลายใน Soybean oil, Hydrogenated vegetable oil, White wax บรรจุในเปลือกเจลาตินที่ผสม Glycerin เป็น Plasticizer จัดเป็นเภสัชภัณฑ์รูปแบบใด [📷 มีรูปภาพประกอบ: image105.png]</t>
        </is>
      </c>
      <c r="D102" s="186" t="inlineStr">
        <is>
          <t>[แนบรูป: ข้อสอบ Product ปี 2561 รหัสรูปภาพ image105]</t>
        </is>
      </c>
      <c r="E102" s="186" t="inlineStr">
        <is>
          <t>Cream</t>
        </is>
      </c>
      <c r="F102" s="186" t="inlineStr">
        <is>
          <t>Ointment</t>
        </is>
      </c>
      <c r="G102" s="186" t="inlineStr">
        <is>
          <t>Enteric capsule</t>
        </is>
      </c>
      <c r="H102" s="186" t="inlineStr">
        <is>
          <t>Hard gelatin capsule</t>
        </is>
      </c>
      <c r="I102" s="186" t="inlineStr">
        <is>
          <t>Soft gelatin capsule</t>
        </is>
      </c>
      <c r="J102" s="185" t="inlineStr">
        <is>
          <t>5</t>
        </is>
      </c>
      <c r="K102" s="186" t="inlineStr">
        <is>
          <t>✅ คำตอบที่ถูกต้อง: ข้อ จ. Soft gelatin capsule
🎯 ทำไมข้อนี้ถึงถูก:
ข้อ จ. ถูกต้อง เพราะเป็นโครงสร้างของ Soft Gelatin Capsule อย่างชัดเจน
🔍 ข้ออื่นผิดเพราะอะไร:
• ข้อ ก. (Cream): ไม่ตรงกับหลักการหรือข้อบ่งใช้ที่ถูกต้องตามโจทย์กำหนด
• ข้อ ข. (Ointment): ไม่ตรงกับหลักการหรือข้อบ่งใช้ที่ถูกต้องตามโจทย์กำหนด
• ข้อ ค. (Enteric capsule): ไม่ตรงกับหลักการหรือข้อบ่งใช้ที่ถูกต้องตามโจทย์กำหนด
• ข้อ ง. (Hard gelatin capsule): ไม่ตรงกับหลักการหรือข้อบ่งใช้ที่ถูกต้องตามโจทย์กำหนด</t>
        </is>
      </c>
      <c r="L102" s="186" t="inlineStr">
        <is>
          <t>USP-NF Monographs: Isotretinoin Capsules / Ansel's Pharmaceutical Dosage Forms</t>
        </is>
      </c>
      <c r="M102" s="186" t="inlineStr">
        <is>
          <t>Liquid &amp; Semisolids</t>
        </is>
      </c>
      <c r="N102" s="186" t="inlineStr">
        <is>
          <t>Gels</t>
        </is>
      </c>
      <c r="O102" s="185" t="inlineStr">
        <is>
          <t>Product</t>
        </is>
      </c>
      <c r="P102" s="186" t="inlineStr">
        <is>
          <t>ข้อสอบจริง Product ปี 2561 ข้อ 16</t>
        </is>
      </c>
      <c r="Q102" s="185" t="inlineStr">
        <is>
          <t>ข้อสอบจริง</t>
        </is>
      </c>
      <c r="R102" s="185" t="inlineStr">
        <is>
          <t>2561</t>
        </is>
      </c>
      <c r="S102" s="185" t="n"/>
    </row>
    <row r="103" ht="24" customHeight="1" s="49">
      <c r="A103" s="185" t="n">
        <v>101</v>
      </c>
      <c r="B103" s="186" t="n"/>
      <c r="C103" s="186" t="inlineStr">
        <is>
          <t>ยาน้ำแขวนตะกอน Hydrochlorothiazide (HCTZ) 50 mL ตั้งทิ้งไว้ 4 สัปดาห์ พบว่าได้ค่า F = 0.50 และ β = 1.0 ต้องแก้ไขสูตรตำรับอย่างไร</t>
        </is>
      </c>
      <c r="D103" s="186" t="n"/>
      <c r="E103" s="186" t="inlineStr">
        <is>
          <t>เพิ่ม Sodium metabisulfite</t>
        </is>
      </c>
      <c r="F103" s="186" t="inlineStr">
        <is>
          <t>เพิ่ม Paraben concentration</t>
        </is>
      </c>
      <c r="G103" s="186" t="inlineStr">
        <is>
          <t>เปลี่ยน Saccharin sodium เป็น Syrup</t>
        </is>
      </c>
      <c r="H103" s="186" t="inlineStr">
        <is>
          <t>เพิ่มความเข้มข้นของ Sodium Carboxymethylcellulose (SCMC)</t>
        </is>
      </c>
      <c r="I103" s="186" t="inlineStr">
        <is>
          <t>เป็นตำรับที่มีความคงตัวอยู่แล้ว ไม่ต้องแก้ไขสูตรตำรับ</t>
        </is>
      </c>
      <c r="J103" s="185" t="n">
        <v>2</v>
      </c>
      <c r="K103" s="186" t="inlineStr">
        <is>
          <t>✅ คำตอบที่ถูกต้อง: ข้อ ข. ปรับสูตรให้เป็น Flocculated suspension โดยเติม Flocculating agent และ Suspending polymer
🎯 ทำไมข้อนี้ถึงถูก:
ปัญหาการเกิดตะกอนแข็งแน่นที่ก้นขวดและเขย่าไม่กระจายตัว (Caking / Claying) เกิดจากการที่อนุภาคยาในยาน้ำแขวนตะกอนอยู่ในสภาวะ Deflocculated ทำให้อนุภาคขนาดเล็กแทรกตัวลงสู่ช่องว่างเบียดกันแน่น วิธีแก้ไขตามหลักทฤษฎีทางเภสัชกรรมคือ การควบคุมให้อนุภาคเกาะกลุ่มแบบหลวมๆ (Controlled Flocculation) โดยเติม Flocculating agent (เช่น เกลืออิเล็กโทรไลต์หรือสารลดแรงตึงผิว) ร่วมกับการเติม Suspending agent เพื่อเพิ่มความหนืดชะลอการตกตะกอน ทำให้ตะกอนที่เกิดขึ้นมีปริมาตรสูง (High sediment volume) และกระจายตัวกลับคืนได้ง่ายเมื่อเขย่า
🔍 ข้ออื่นผิดเพราะอะไร:
• ข้อ ก. เติม SLS: สารลดแรงตึงผิวประจุลบปริมาณสูงอาจไม่ช่วยสร้าง flocculation และเกิดฟองมาก
• ข้อ ค. เติมน้ำตาลทราย 85%: เป็นน้ำเชื่อมเข้มข้น ไม่ได้แก้ปัญหา caking โดยตรง
• ข้อ ง. กรองตะกอนทิ้ง: เป็นการสูญเสียตัวยาสำคัญ ยาจะหมดประสิทธิภาพ
• ข้อ จ. เปลี่ยนเป็นแอลกอฮอล์ 95%: จะทำให้ผู้ป่วยได้รับอันตรายจากแอลกอฮอล์ และเปลี่ยนระบบเป็นสารละลาย</t>
        </is>
      </c>
      <c r="L103" s="186" t="inlineStr">
        <is>
          <t>Martin's Physical Pharmacy and Pharmaceutical Sciences (Suspension Stability)</t>
        </is>
      </c>
      <c r="M103" s="186" t="inlineStr">
        <is>
          <t>Liquid &amp; Semisolids</t>
        </is>
      </c>
      <c r="N103" s="186" t="inlineStr">
        <is>
          <t>Suspensions</t>
        </is>
      </c>
      <c r="O103" s="185" t="inlineStr">
        <is>
          <t>Product</t>
        </is>
      </c>
      <c r="P103" s="186" t="inlineStr">
        <is>
          <t>[SOURCE: ข้อสอบจริง PLE CC1 (Product) ปี 2564 ข้อ 143]</t>
        </is>
      </c>
      <c r="Q103" s="185" t="inlineStr">
        <is>
          <t>ข้อสอบจริง</t>
        </is>
      </c>
      <c r="R103" s="185" t="inlineStr">
        <is>
          <t>2564</t>
        </is>
      </c>
      <c r="S103" s="185" t="n"/>
    </row>
    <row r="104" ht="24" customHeight="1" s="49">
      <c r="A104" s="185" t="n">
        <v>102</v>
      </c>
      <c r="B104" s="186" t="n"/>
      <c r="C104" s="186" t="inlineStr">
        <is>
          <t>จากสูตรตำรับยาครีมประกอบด้วย: Glycerin, Lanolin, White wax, Stearic acid, Purified water, Triethanolamine, Isopropyl myristate, Cetostearyl alcohol ข้อใดระบุหน้าที่ของสารช่วยได้ถูกต้อง</t>
        </is>
      </c>
      <c r="D104" s="186" t="n"/>
      <c r="E104" s="186" t="inlineStr">
        <is>
          <t>Glycerin ทำหน้าที่เป็น Humectant</t>
        </is>
      </c>
      <c r="F104" s="186" t="inlineStr">
        <is>
          <t>Lanolin ทำหน้าที่เป็น Stiffening agent เดี่ยวๆ</t>
        </is>
      </c>
      <c r="G104" s="186" t="inlineStr">
        <is>
          <t>Isopropyl myristate ทำหน้าที่เป็น Humectant</t>
        </is>
      </c>
      <c r="H104" s="186" t="inlineStr">
        <is>
          <t>Triethanolamine ทำหน้าที่เป็น Emulsifying agent เดี่ยวๆ โดยไม่ทำปฏิกิริยากับกรด</t>
        </is>
      </c>
      <c r="I104" s="186" t="inlineStr">
        <is>
          <t>Cetostearyl alcohol ทำหน้าที่เป็น Suspending agent</t>
        </is>
      </c>
      <c r="J104" s="185" t="inlineStr">
        <is>
          <t>1</t>
        </is>
      </c>
      <c r="K104" s="186" t="inlineStr">
        <is>
          <t>✅ คำตอบที่ถูกต้อง: ข้อ ก. Glycerin ทำหน้าที่เป็น Humectant
🎯 ทำไมข้อนี้ถึงถูก:
ข้อ ก. ถูกต้อง เพราะ Glycerin คือ Humectant ในสูตรตำรับ
🔍 ข้ออื่นผิดเพราะอะไร:
• Handbook of Pharmaceutical Excipients: Glycerin</t>
        </is>
      </c>
      <c r="L104" s="186" t="inlineStr">
        <is>
          <t>Handbook of Pharmaceutical Excipients / Ansel's Dosage Forms</t>
        </is>
      </c>
      <c r="M104" s="186" t="inlineStr">
        <is>
          <t>Liquid &amp; Semisolids</t>
        </is>
      </c>
      <c r="N104" s="186" t="inlineStr">
        <is>
          <t>Creams &amp; Ointments</t>
        </is>
      </c>
      <c r="O104" s="185" t="inlineStr">
        <is>
          <t>Product</t>
        </is>
      </c>
      <c r="P104" s="186" t="inlineStr">
        <is>
          <t>ข้อสอบจริง Product ปี 2561 ข้อ 48</t>
        </is>
      </c>
      <c r="Q104" s="185" t="inlineStr">
        <is>
          <t>ข้อสอบจริง</t>
        </is>
      </c>
      <c r="R104" s="185" t="inlineStr">
        <is>
          <t>2561</t>
        </is>
      </c>
      <c r="S104" s="185" t="n"/>
    </row>
    <row r="105" ht="24" customHeight="1" s="49">
      <c r="A105" s="185" t="n">
        <v>103</v>
      </c>
      <c r="B105" s="186" t="n"/>
      <c r="C105" s="186" t="inlineStr">
        <is>
          <t>ในการตั้งสูตรตำรับยาน้ำแขวนตะกอน (Suspension) สำหรับผงยาที่มีประจุบวกบนผิวอนุภาค (Positively Charged API) เพื่อให้เกิดระบบ Controlled Flocculation และมี Structured Vehicle ที่คงตัว สารช่วยก่อฟลอก (Flocculating agent) และสารช่วยแขวนตะกอน (Suspending agent) ควรเลือกใช้สารที่มีคุณสมบัติทางประจุไฟฟ้าอย่างไร</t>
        </is>
      </c>
      <c r="D105" s="186" t="n"/>
      <c r="E105" s="186" t="inlineStr">
        <is>
          <t>Flocculating agent ประจุบวก (+), Suspending agent ประจุบวก (+)</t>
        </is>
      </c>
      <c r="F105" s="186" t="inlineStr">
        <is>
          <t>Flocculating agent ประจุลบ (-) เพื่อลด Zeta potential ของผงยา, Suspending agent ชนิดไม่มีประจุ (Non-ionic) หรือประจุลบที่ควบคุมความเข้ากันได้</t>
        </is>
      </c>
      <c r="G105" s="186" t="inlineStr">
        <is>
          <t>Flocculating agent ประจุบวก (+), Suspending agent ประจุลบ (-)</t>
        </is>
      </c>
      <c r="H105" s="186" t="inlineStr">
        <is>
          <t>Flocculating agent ประจุบวกแก่จัด (+), Suspending agent ชนิดแอมโฟเทอริก</t>
        </is>
      </c>
      <c r="I105" s="186" t="inlineStr">
        <is>
          <t>สารทั้งสองต้องเป็นประจุบวกเข้มข้นสูงเพื่อเพิ่มแรงผลักทางไฟฟ้า</t>
        </is>
      </c>
      <c r="J105" s="185" t="inlineStr">
        <is>
          <t>2</t>
        </is>
      </c>
      <c r="K105" s="186" t="inlineStr">
        <is>
          <t>✅ คำตอบที่ถูกต้อง: ข้อ ข. Flocculating agent ประจุลบ (-) เพื่อลด Zeta potential ของผงยา, Suspending agent ชนิดไม่มีประจุ (Non-ionic) หรือประจุลบที่ควบคุมความเข้ากันได้
🎯 ทำไมข้อนี้ถึงถูก:
ข้อ ข. ถูกต้อง เพราะผงยาประจุบวก (+) ต้องใช้ Flocculating agent ประจุลบ (-) เพื่อลด Zeta potential และใช้ Suspending agent ที่เข้ากันได้
🔍 ข้ออื่นผิดเพราะอะไร:
• Martin's Physical Pharmacy and Pharmaceutical Sciences (Chapter: Suspensions - Controlled Flocculation Approaches)</t>
        </is>
      </c>
      <c r="L105" s="186" t="inlineStr">
        <is>
          <t>Martin's Physical Pharmacy and Pharmaceutical Sciences (Controlled Flocculation and Surface Charge)</t>
        </is>
      </c>
      <c r="M105" s="186" t="inlineStr">
        <is>
          <t>Liquid &amp; Semisolids</t>
        </is>
      </c>
      <c r="N105" s="186" t="inlineStr">
        <is>
          <t>Suspensions</t>
        </is>
      </c>
      <c r="O105" s="185" t="inlineStr">
        <is>
          <t>Product</t>
        </is>
      </c>
      <c r="P105" s="186" t="inlineStr">
        <is>
          <t>ข้อสอบจริง Product ปี 2561 ข้อ 56</t>
        </is>
      </c>
      <c r="Q105" s="185" t="inlineStr">
        <is>
          <t>ข้อสอบจริง</t>
        </is>
      </c>
      <c r="R105" s="185" t="inlineStr">
        <is>
          <t>2561</t>
        </is>
      </c>
      <c r="S105" s="185" t="n"/>
    </row>
    <row r="106" ht="24" customHeight="1" s="49">
      <c r="A106" s="185" t="n">
        <v>104</v>
      </c>
      <c r="B106" s="186" t="n"/>
      <c r="C106" s="186" t="inlineStr">
        <is>
          <t>จากสูตรตำรับครีม: Isopropyl myristate, Cetostearyl alcohol, Lanolin, Stearic acid, White wax, NaOH, Glycerin และ Purified water การเกิดสารก่ออิมัลชันในตำรับนี้เกิดขึ้นผ่านกระบวนการใด</t>
        </is>
      </c>
      <c r="D106" s="186" t="n"/>
      <c r="E106" s="186" t="inlineStr">
        <is>
          <t>In situ soap method (เกิดปฏิกิริยาสะปอนนิฟิเคชันระหว่าง Stearic acid ในวัฏภาคน้ำมันกับ NaOH ในวัฏภาคน้ำ เกิดเป็น Sodium stearate soap)</t>
        </is>
      </c>
      <c r="F106" s="186" t="inlineStr">
        <is>
          <t>Bottle method (การเขย่าในขวดปิดสนิท)</t>
        </is>
      </c>
      <c r="G106" s="186" t="inlineStr">
        <is>
          <t>Continental dry gum method (4:2:1)</t>
        </is>
      </c>
      <c r="H106" s="186" t="inlineStr">
        <is>
          <t>English wet gum method</t>
        </is>
      </c>
      <c r="I106" s="186" t="inlineStr">
        <is>
          <t>Direct compression method</t>
        </is>
      </c>
      <c r="J106" s="185" t="inlineStr">
        <is>
          <t>1</t>
        </is>
      </c>
      <c r="K106" s="186" t="inlineStr">
        <is>
          <t>✅ คำตอบที่ถูกต้อง: ข้อ ก. In situ soap method (เกิดปฏิกิริยาสะปอนนิฟิเคชันระหว่าง Stearic acid ในวัฏภาคน้ำมันกับ NaOH ในวัฏภาคน้ำ เกิดเป็น Sodium stearate soap)
🎯 ทำไมข้อนี้ถึงถูก:
ข้อ ก. ถูกต้อง เพราะ Stearic acid + NaOH เกิดเป็น Sodium stearate soap ในระหว่างการเตรียม จัดเป็น In situ soap method
🔍 ข้ออื่นผิดเพราะอะไร:
• Ansel's Pharmaceutical Dosage Forms (Emulsions - In Situ Soaps)</t>
        </is>
      </c>
      <c r="L106" s="186" t="inlineStr">
        <is>
          <t>Ansel's Pharmaceutical Dosage Forms and Drug Delivery Systems (In Situ Soap Emulsions)</t>
        </is>
      </c>
      <c r="M106" s="186" t="inlineStr">
        <is>
          <t>Liquid &amp; Semisolids</t>
        </is>
      </c>
      <c r="N106" s="186" t="inlineStr">
        <is>
          <t>Creams &amp; Ointments</t>
        </is>
      </c>
      <c r="O106" s="185" t="inlineStr">
        <is>
          <t>Product</t>
        </is>
      </c>
      <c r="P106" s="186" t="inlineStr">
        <is>
          <t>ข้อสอบจริง Product ปี 2561 ข้อ 59</t>
        </is>
      </c>
      <c r="Q106" s="185" t="inlineStr">
        <is>
          <t>ข้อสอบจริง</t>
        </is>
      </c>
      <c r="R106" s="185" t="inlineStr">
        <is>
          <t>2561</t>
        </is>
      </c>
      <c r="S106" s="185" t="n"/>
    </row>
    <row r="107" ht="24" customHeight="1" s="49">
      <c r="A107" s="185" t="n">
        <v>105</v>
      </c>
      <c r="B107" s="186" t="n"/>
      <c r="C107" s="186" t="inlineStr">
        <is>
          <t>ในการตรวจสอบขนาดและลักษณะของอนุภาคด้วยกล้องจุลทรรศน์แบบใช้แสง (Optical Microscope) ขอบเขตขนาดอนุภาคที่สามารถมองเห็นและวิเคราะห์ได้อย่างชัดเจนคืออนุภาคประเภทใด</t>
        </is>
      </c>
      <c r="D107" s="186" t="n"/>
      <c r="E107" s="186" t="inlineStr">
        <is>
          <t>อนุภาคสารละลายแท้ (True solution / Molecular dispersion ขนาด &lt; 1 nm)</t>
        </is>
      </c>
      <c r="F107" s="186" t="inlineStr">
        <is>
          <t>อนุภาคคอลลอยด์ขนาดเล็กมาก (Colloidal dispersion ขนาด &lt; 100 nm)</t>
        </is>
      </c>
      <c r="G107" s="186" t="inlineStr">
        <is>
          <t>อนุภาคในระบบกระจายตัวหยาบ เช่น ยาน้ำแขวนตะกอน (Coarse Suspension) และอิมัลชัน (Emulsion) ที่มีขนาดอนุภาคประมาณ 1 ถึง 100 ไมโครเมตร</t>
        </is>
      </c>
      <c r="H107" s="186" t="inlineStr">
        <is>
          <t>อนุภาคระดับอะตอมและโมเลกุลเดี่ยว</t>
        </is>
      </c>
      <c r="I107" s="186" t="inlineStr">
        <is>
          <t>อนุภาคที่ไม่สามารถมองเห็นได้ด้วยกล้องทุกชนิด</t>
        </is>
      </c>
      <c r="J107" s="185" t="inlineStr">
        <is>
          <t>3</t>
        </is>
      </c>
      <c r="K107" s="186" t="inlineStr">
        <is>
          <t>✅ คำตอบที่ถูกต้อง: ข้อ ค. อนุภาคในระบบกระจายตัวหยาบ เช่น ยาน้ำแขวนตะกอน (Coarse Suspension) และอิมัลชัน (Emulsion) ที่มีขนาดอนุภาคประมาณ 1 ถึง 100 ไมโครเมตร
🎯 ทำไมข้อนี้ถึงถูก:
ข้อ ค. ถูกต้อง เพราะ Optical microscope เหมาะสำหรับการส่องดูอนุภาคระบบ Coarse dispersion (Suspensions / Emulsions) ขนาด 1-100 µm
🔍 ข้ออื่นผิดเพราะอะไร:
• Martin's Physical Pharmacy and Pharmaceutical Sciences (Chapter: Micromeritics - Particle Size Determination)</t>
        </is>
      </c>
      <c r="L107" s="186" t="inlineStr">
        <is>
          <t>Martin's Physical Pharmacy and Pharmaceutical Sciences (Micromeritics - Optical Microscopy Limits)</t>
        </is>
      </c>
      <c r="M107" s="186" t="inlineStr">
        <is>
          <t>Liquid &amp; Semisolids</t>
        </is>
      </c>
      <c r="N107" s="186" t="inlineStr">
        <is>
          <t>Solutions, Syrups &amp; Elixirs</t>
        </is>
      </c>
      <c r="O107" s="185" t="inlineStr">
        <is>
          <t>Product</t>
        </is>
      </c>
      <c r="P107" s="186" t="inlineStr">
        <is>
          <t>ข้อสอบจริง Product ปี 2561 ข้อ 60</t>
        </is>
      </c>
      <c r="Q107" s="185" t="inlineStr">
        <is>
          <t>ข้อสอบจริง</t>
        </is>
      </c>
      <c r="R107" s="185" t="inlineStr">
        <is>
          <t>2561</t>
        </is>
      </c>
      <c r="S107" s="185" t="n"/>
    </row>
    <row r="108" ht="24" customHeight="1" s="49">
      <c r="A108" s="185" t="n">
        <v>106</v>
      </c>
      <c r="B108" s="186" t="n"/>
      <c r="C108" s="186" t="inlineStr">
        <is>
          <t>เกี่ยวกับเภสัชภัณฑ์รูปแบบละอองลอย (Pharmaceutical Aerosols) ข้อความใดต่อไปนี้กล่าว 'ไม่ถูกต้อง'</t>
        </is>
      </c>
      <c r="D108" s="186" t="n"/>
      <c r="E108" s="186" t="inlineStr">
        <is>
          <t>ชนิดและสัดส่วนของสารขับดัน (Propellant) มีผลโดยตรงต่อแรงดันไอและขนาดของละอองอนุภาคที่พ่นออกมา</t>
        </is>
      </c>
      <c r="F108" s="186" t="inlineStr">
        <is>
          <t>เนื่องจากผลิตภัณฑ์บรรจุในภาชนะอัดความดันปิดสนิท จึงสามารถเก็บรักษาไว้ที่ใดก็ได้โดยไม่ต้องควบคุมอุณหภูมิ</t>
        </is>
      </c>
      <c r="G108" s="186" t="inlineStr">
        <is>
          <t>การเลือกขนาดและชนิดของหัวฉีด (Actuator &amp; Metering valve) มีผลต่อลักษณะและปริมาณการกระจายของละอองยา</t>
        </is>
      </c>
      <c r="H108" s="186" t="inlineStr">
        <is>
          <t>ขนาดของละอองอนุภาค (Aerodynamic particle size) มีผลอย่างยิ่งต่อตำแหน่งเป้าหมายในการสะสมตัวของยาในทางเดินหายใจ</t>
        </is>
      </c>
      <c r="I108" s="186" t="inlineStr">
        <is>
          <t>ระบบละอองลอยสามารถตั้งสูตรตำรับให้อยู่ในรูป Solution, Suspension หรือ Emulsion ได้</t>
        </is>
      </c>
      <c r="J108" s="185" t="inlineStr">
        <is>
          <t>2</t>
        </is>
      </c>
      <c r="K108" s="186" t="inlineStr">
        <is>
          <t>✅ คำตอบที่ถูกต้อง: ข้อ ข. เนื่องจากผลิตภัณฑ์บรรจุในภาชนะอัดความดันปิดสนิท จึงสามารถเก็บรักษาไว้ที่ใดก็ได้โดยไม่ต้องควบคุมอุณหภูมิ
🎯 ทำไมข้อนี้ถึงถูก:
ข้อ ข. ไม่ถูกต้อง (โจทย์ถามข้อใดผิด) เพราะ Aerosol ต้องควบคุมอุณหภูมิการเก็บรักษาอย่างเคร่งครัด (ห้ามเกิน 50 °C) ห้ามเก็บไว้ที่ใดก็ได้
🔍 ข้ออื่นผิดเพราะอะไร:
• ข้อ ก. ถูกต้อง เพราะ Propellant กำหนด Vapor pressure และ Droplet size
• ข้อ ค. ถูกต้อง เพราะ Metering valve กำหนดปริมาตรยาต่อครั้ง (Dose uniformity)
• ข้อ ง. ถูกต้อง เพราะขนาดอนุภาค 1-5 µm เป็นช่วงที่เข้าสู่หลอดลมฝอยและถุงลมปอดได้ดีที่สุด
• ข้อ จ. ถูกต้อง เพราะ Aerosol มีทั้งระบบ Solution, Suspension และ Foam/Emulsion</t>
        </is>
      </c>
      <c r="L108" s="186" t="inlineStr">
        <is>
          <t>USP-NF &lt;601&gt; Aerosols, Nasal Sprays, Metered-Dose Inhalers / Ansel's Dosage Forms</t>
        </is>
      </c>
      <c r="M108" s="186" t="inlineStr">
        <is>
          <t>Liquid &amp; Semisolids</t>
        </is>
      </c>
      <c r="N108" s="186" t="inlineStr">
        <is>
          <t>Solutions, Syrups &amp; Elixirs</t>
        </is>
      </c>
      <c r="O108" s="185" t="inlineStr">
        <is>
          <t>Product</t>
        </is>
      </c>
      <c r="P108" s="186" t="inlineStr">
        <is>
          <t>ข้อสอบจริง Product ปี 2561 ข้อ 75</t>
        </is>
      </c>
      <c r="Q108" s="185" t="inlineStr">
        <is>
          <t>ข้อสอบจริง</t>
        </is>
      </c>
      <c r="R108" s="185" t="inlineStr">
        <is>
          <t>2561</t>
        </is>
      </c>
      <c r="S108" s="185" t="n"/>
    </row>
    <row r="109" ht="24" customHeight="1" s="49">
      <c r="A109" s="185" t="n">
        <v>107</v>
      </c>
      <c r="B109" s="186" t="n"/>
      <c r="C109" s="186" t="inlineStr">
        <is>
          <t>ตามหลักการของ Stokes' Law ปัจจัยในข้อใดต่อไปนี้เป็นสาเหตุสำคัญที่ทำให้เกิดอัตราการแยกชั้นแบบลอยตัว (Creaming Rate) ของอิมัลชันเกิดขึ้นได้อย่างรวดเร็ว</t>
        </is>
      </c>
      <c r="D109" s="186" t="n"/>
      <c r="E109" s="186" t="inlineStr">
        <is>
          <t>การเก็บรักษาตำรับไว้ในสภาวะที่มีอุณหภูมิสูง ซึ่งส่งผลให้ความหนืดของวัฏภาคภายนอกลดลงอย่างมาก</t>
        </is>
      </c>
      <c r="F109" s="186" t="inlineStr">
        <is>
          <t>การเพิ่มความหนืดของตัวกลางของเหลวภายนอก</t>
        </is>
      </c>
      <c r="G109" s="186" t="inlineStr">
        <is>
          <t>การลดขนาดของหยดอิมัลชันให้มีขนาดเล็กลงด้วยเครื่อง High-Pressure Homogenizer</t>
        </is>
      </c>
      <c r="H109" s="186" t="inlineStr">
        <is>
          <t>การปรับความหนาแน่นของวัฏภาคน้ำมันและน้ำให้มีค่าใกล้เคียงกันมากที่สุด</t>
        </is>
      </c>
      <c r="I109" s="186" t="inlineStr">
        <is>
          <t>การใช้สารก่ออิมัลชันคู่ผสมที่ทำให้หยดน้ำมันมีขนาดสม่ำเสมอ</t>
        </is>
      </c>
      <c r="J109" s="185" t="inlineStr">
        <is>
          <t>1</t>
        </is>
      </c>
      <c r="K109" s="186" t="inlineStr">
        <is>
          <t>✅ คำตอบที่ถูกต้อง: ข้อ ก. การเก็บรักษาตำรับไว้ในสภาวะที่มีอุณหภูมิสูง ซึ่งส่งผลให้ความหนืดของวัฏภาคภายนอกลดลงอย่างมาก
🎯 ทำไมข้อนี้ถึงถูก:
ข้อ ก. ถูกต้อง เพราะอุณหภูมิสูงลดความหนืด $\eta$ ทำให้ Creaming rate ($v$) เกิดเร็วขึ้นตาม Stokes' Law
🔍 ข้ออื่นผิดเพราะอะไร:
• ข้อ ข. การเพิ่มความหนืดจะช่วยชะลอ Creaming ให้ช้าลง
• ข้อ ค. การลดขนาดหยดน้ำมัน ($r$) จะลด Creaming rate ลงอย่างมาก ($v \propto r^2$)
• ข้อ ด. การลดผลต่างความหนาแน่น ($|ho1 - ho2| 	o 0$) จะทำให้อัตรา Creaming เข้าใกล้ศูนย์</t>
        </is>
      </c>
      <c r="L109" s="186" t="inlineStr">
        <is>
          <t>Martin's Physical Pharmacy and Pharmaceutical Sciences (Stokes' Law &amp; Creaming)</t>
        </is>
      </c>
      <c r="M109" s="186" t="inlineStr">
        <is>
          <t>Liquid &amp; Semisolids</t>
        </is>
      </c>
      <c r="N109" s="186" t="inlineStr">
        <is>
          <t>Suspensions</t>
        </is>
      </c>
      <c r="O109" s="185" t="inlineStr">
        <is>
          <t>Product</t>
        </is>
      </c>
      <c r="P109" s="186" t="inlineStr">
        <is>
          <t>ข้อสอบจริง Product ปี 2561 ข้อ 89</t>
        </is>
      </c>
      <c r="Q109" s="185" t="inlineStr">
        <is>
          <t>ข้อสอบจริง</t>
        </is>
      </c>
      <c r="R109" s="185" t="inlineStr">
        <is>
          <t>2561</t>
        </is>
      </c>
      <c r="S109" s="185" t="n"/>
    </row>
    <row r="110" ht="24" customHeight="1" s="49">
      <c r="A110" s="185" t="n">
        <v>108</v>
      </c>
      <c r="B110" s="186" t="n"/>
      <c r="C110" s="186" t="inlineStr">
        <is>
          <t>ในการเตรียมยาเจลใส Piroxicam Gel สารก่อเจล (Gelling Agent) ชนิดใดที่เมื่อกระจายตัวในน้ำแล้วต้องเติมสารละลายด่าง (เช่น Triethanolamine หรือ Diisopropanolamine) เพื่อสะเทินกรด จึงจะทำให้เกิดโครงสร้างเจลใสที่มีความหนืดสูง</t>
        </is>
      </c>
      <c r="D110" s="186" t="n"/>
      <c r="E110" s="186" t="inlineStr">
        <is>
          <t>Carbomer (Carbopol 934 / 940)</t>
        </is>
      </c>
      <c r="F110" s="186" t="inlineStr">
        <is>
          <t>Sodium Alginate</t>
        </is>
      </c>
      <c r="G110" s="186" t="inlineStr">
        <is>
          <t>Methylcellulose</t>
        </is>
      </c>
      <c r="H110" s="186" t="inlineStr">
        <is>
          <t>Hydroxypropyl Methylcellulose (HPMC)</t>
        </is>
      </c>
      <c r="I110" s="186" t="inlineStr">
        <is>
          <t>Sodium Carboxymethylcellulose (NaCMC)</t>
        </is>
      </c>
      <c r="J110" s="185" t="inlineStr">
        <is>
          <t>1</t>
        </is>
      </c>
      <c r="K110" s="186" t="inlineStr">
        <is>
          <t>✅ คำตอบที่ถูกต้อง: ข้อ ก. Carbomer (Carbopol 934 / 940)
🎯 ทำไมข้อนี้ถึงถูก:
ข้อ ก. ถูกต้อง เพราะ Carbomer ต้องอาศัยการปรับด่างสะเทินกรด (Neutralization) จึงจะกลายเป็นเจลใส
🔍 ข้ออื่นผิดเพราะอะไร:
• Handbook of Pharmaceutical Excipients: Carbomer / Ansel's Dosage Forms (Gels Formulation)</t>
        </is>
      </c>
      <c r="L110" s="186" t="inlineStr">
        <is>
          <t>Handbook of Pharmaceutical Excipients (Carbomer) / Ansel's Pharmaceutical Dosage Forms</t>
        </is>
      </c>
      <c r="M110" s="186" t="inlineStr">
        <is>
          <t>Liquid &amp; Semisolids</t>
        </is>
      </c>
      <c r="N110" s="186" t="inlineStr">
        <is>
          <t>Gels</t>
        </is>
      </c>
      <c r="O110" s="185" t="inlineStr">
        <is>
          <t>Product</t>
        </is>
      </c>
      <c r="P110" s="186" t="inlineStr">
        <is>
          <t>ข้อสอบจริง Product ปี 2561 ข้อ 95</t>
        </is>
      </c>
      <c r="Q110" s="185" t="inlineStr">
        <is>
          <t>ข้อสอบจริง</t>
        </is>
      </c>
      <c r="R110" s="185" t="inlineStr">
        <is>
          <t>2561</t>
        </is>
      </c>
      <c r="S110" s="185" t="n"/>
    </row>
    <row r="111" ht="24" customHeight="1" s="49">
      <c r="A111" s="185" t="n">
        <v>109</v>
      </c>
      <c r="B111" s="186" t="n"/>
      <c r="C111" s="186" t="inlineStr">
        <is>
          <t>สูตรตำรับยาพ่นจมูก Budesonide Nasal Spray รูปแบบยาน้ำแขวนตะกอน ประกอบด้วย: Budesonide, Microcrystalline Cellulose and Carboxymethylcellulose Sodium, Dextrose Anhydrous, Polysorbate 80, Disodium Edetate, Hydrochloric Acid และ Purified Water สารในข้อใดทำหน้าที่เป็น สารช่วยเปียก (Wetting Agent)</t>
        </is>
      </c>
      <c r="D111" s="186" t="n"/>
      <c r="E111" s="186" t="inlineStr">
        <is>
          <t>Polysorbate 80 (Tween 80)</t>
        </is>
      </c>
      <c r="F111" s="186" t="inlineStr">
        <is>
          <t>Disodium Edetate (Disodium EDTA)</t>
        </is>
      </c>
      <c r="G111" s="186" t="inlineStr">
        <is>
          <t>Dextrose Anhydrous</t>
        </is>
      </c>
      <c r="H111" s="186" t="inlineStr">
        <is>
          <t>Microcrystalline Cellulose</t>
        </is>
      </c>
      <c r="I111" s="186" t="inlineStr">
        <is>
          <t>Hydrochloric Acid</t>
        </is>
      </c>
      <c r="J111" s="185" t="inlineStr">
        <is>
          <t>1</t>
        </is>
      </c>
      <c r="K111" s="186" t="inlineStr">
        <is>
          <t>✅ คำตอบที่ถูกต้อง: ข้อ ก. Polysorbate 80
🎯 ทำไมข้อนี้ถึงถูก:
🎯 ทำไมข้อนี้ถึงถูก: Polysorbate 80 (Tween 80) เป็นสารลดแรงตึงผิวชนิดไม่มีประจุ (Non-ionic surfactant) ทำหน้าที่เป็นสารช่วยเปียก (Wetting agent) โดยช่วยลดแรงตึงผิวและลดมุมสัมผัส (Contact angle) ระหว่างผงยา Budesonide ซึ่งมีสมบัติไม่ชอบน้ำ (Hydrophobic corticosteroid) กับน้ำในตำรับ ทำให้ผงยาเปียกน้ำและกระจายตัวเป็นสารแขวนตะกอนที่สม่ำเสมอ
🔍 ข้ออื่นผิดเพราะอะไร:
• ข้อ ข.: Disodium edetate (EDTA) ทำหน้าที่เป็น Chelating agent ดักจับไอออนโลหะเพื่อชะลอการเกิดออกซิเดชัน
• ข้อ ค.: Dextrose anhydrous ทำหน้าที่เป็น Tonicity adjusting agent เพื่อปรับความดันออสโมติกของยาพ่นจมูกให้มีความตึงเท่ากับเยื่อบุจมูก (Isotonicity)
• ข้อ ง.: Microcrystalline cellulose (MCC) ทำหน้าที่เป็น Suspending agent ร่วมกับ CMC ช่วยสร้างความหนืดและโครงสร้าง Thixotropic
• ข้อ จ.: Carboxymethyl cellulose sodium (Na-CMC) ทำหน้าที่เป็น Suspending agent และ Viscosity-increasing agent ช่วยพยุงอนุภาคยาไม่ให้ตกตะกอนเร็ว</t>
        </is>
      </c>
      <c r="L111" s="186" t="inlineStr">
        <is>
          <t>USP-NF Official Monographs: Budesonide Nasal Spray / Handbook of Pharmaceutical Excipients</t>
        </is>
      </c>
      <c r="M111" s="186" t="inlineStr">
        <is>
          <t>Liquid &amp; Semisolids</t>
        </is>
      </c>
      <c r="N111" s="186" t="inlineStr">
        <is>
          <t>Emulsions &amp; Suspensions</t>
        </is>
      </c>
      <c r="O111" s="185" t="inlineStr">
        <is>
          <t>Product</t>
        </is>
      </c>
      <c r="P111" s="186" t="inlineStr">
        <is>
          <t>[SOURCE: ข้อสอบจริง PLE CC1 (Product) ปี 2561 ข้อ 112]</t>
        </is>
      </c>
      <c r="Q111" s="185" t="inlineStr">
        <is>
          <t>ข้อสอบจริง</t>
        </is>
      </c>
      <c r="R111" s="185" t="inlineStr">
        <is>
          <t>2561</t>
        </is>
      </c>
      <c r="S111" s="185" t="n"/>
    </row>
    <row r="112" ht="24" customHeight="1" s="49">
      <c r="A112" s="185" t="n">
        <v>110</v>
      </c>
      <c r="B112" s="186" t="n"/>
      <c r="C112" s="186" t="inlineStr">
        <is>
          <t>ในการผลิตยาเม็ด Phenytoin Extended-Release Tablets พบปัญหาความไม่สม่ำเสมอของปริมาณตัวยาสำคัญในแต่ละเม็ดยา (Content Uniformity Failure) ซึ่งเกิดจากการที่ผงยาไหลลงสู่เบ้าตอก (Die cavity) ได้ไม่สม่ำเสมอ เภสัชกรฝ่ายผลิตควรเติมสารช่วยในกลุ่มใดลงในตำรับเพื่อแก้ไขปัญหานี้</t>
        </is>
      </c>
      <c r="D112" s="186" t="n"/>
      <c r="E112" s="186" t="inlineStr">
        <is>
          <t>Colloidal Silicon Dioxide (Aerosil 200 / Glidant)</t>
        </is>
      </c>
      <c r="F112" s="186" t="inlineStr">
        <is>
          <t>Microcrystalline Cellulose (Diluent / Dry binder)</t>
        </is>
      </c>
      <c r="G112" s="186" t="inlineStr">
        <is>
          <t>Corn Starch (Disintegrant)</t>
        </is>
      </c>
      <c r="H112" s="186" t="inlineStr">
        <is>
          <t>Gelatin Solution (Binder)</t>
        </is>
      </c>
      <c r="I112" s="186" t="inlineStr">
        <is>
          <t>Polyvinylpyrrolidone (PVP)</t>
        </is>
      </c>
      <c r="J112" s="185" t="inlineStr">
        <is>
          <t>1</t>
        </is>
      </c>
      <c r="K112" s="186" t="inlineStr">
        <is>
          <t>✅ คำตอบที่ถูกต้อง: ข้อ ก. Colloidal Silicon Dioxide (Aerosil 200 / Glidant)
🎯 ทำไมข้อนี้ถึงถูก:
ข้อ ก. ถูกต้อง เพราะ Colloidal Silicon Dioxide เป็น Glidant ที่ช่วยปรับปรุงการไหลของผงยา แก้ปัญหา Content uniformity ได้โดยตรง
🔍 ข้ออื่นผิดเพราะอะไร:
• Handbook of Pharmaceutical Excipients: Colloidal Silicon Dioxide / Ansel's Pharmaceutical Dosage Forms</t>
        </is>
      </c>
      <c r="L112" s="186" t="inlineStr">
        <is>
          <t>Handbook of Pharmaceutical Excipients (Colloidal Silicon Dioxide) / Ansel's Dosage Forms</t>
        </is>
      </c>
      <c r="M112" s="186" t="inlineStr">
        <is>
          <t>Liquid &amp; Semisolids</t>
        </is>
      </c>
      <c r="N112" s="186" t="inlineStr">
        <is>
          <t>Solutions, Syrups &amp; Elixirs</t>
        </is>
      </c>
      <c r="O112" s="185" t="inlineStr">
        <is>
          <t>Product</t>
        </is>
      </c>
      <c r="P112" s="186" t="inlineStr">
        <is>
          <t>ข้อสอบจริง Product ปี 2559 ข้อ 7</t>
        </is>
      </c>
      <c r="Q112" s="185" t="inlineStr">
        <is>
          <t>ข้อสอบจริง</t>
        </is>
      </c>
      <c r="R112" s="185" t="inlineStr">
        <is>
          <t>2559</t>
        </is>
      </c>
      <c r="S112" s="185" t="n"/>
    </row>
    <row r="113" ht="24" customHeight="1" s="49">
      <c r="A113" s="185" t="n">
        <v>111</v>
      </c>
      <c r="B113" s="186" t="n"/>
      <c r="C113" s="186" t="inlineStr">
        <is>
          <t>สารช่วยในข้อใดต่อไปนี้ทำหน้าที่เป็น สารเพิ่มความยืดหยุ่น (Plasticizer) ในการผลิตเปลือกยาแคปซูลชนิดนิ่ม (Soft Gelatin Capsules)</t>
        </is>
      </c>
      <c r="D113" s="186" t="n"/>
      <c r="E113" s="186" t="inlineStr">
        <is>
          <t>Hydroxypropyl Methylcellulose (HPMC)</t>
        </is>
      </c>
      <c r="F113" s="186" t="inlineStr">
        <is>
          <t>Shellac</t>
        </is>
      </c>
      <c r="G113" s="186" t="inlineStr">
        <is>
          <t>Methacrylic Acid Copolymer (Eudragit L)</t>
        </is>
      </c>
      <c r="H113" s="186" t="inlineStr">
        <is>
          <t>Cellulose Acetate Phthalate (CAP)</t>
        </is>
      </c>
      <c r="I113" s="186" t="inlineStr">
        <is>
          <t>Glycerin, Sorbitol หรือ Polyethylene Glycol (PEG)</t>
        </is>
      </c>
      <c r="J113" s="185" t="inlineStr">
        <is>
          <t>5</t>
        </is>
      </c>
      <c r="K113" s="186" t="inlineStr">
        <is>
          <t>✅ คำตอบที่ถูกต้อง: ข้อ จ. Glycerin, Sorbitol หรือ Polyethylene Glycol (PEG)
🎯 ทำไมข้อนี้ถึงถูก:
ข้อ จ. ถูกต้อง เพราะ Glycerin, Sorbitol และ PEG เป็น Plasticizers มาตรฐานของเปลือกแคปซูลนิ่ม
🔍 ข้ออื่นผิดเพราะอะไร:
• Handbook of Pharmaceutical Excipients: Glycerin &amp; Sorbitol / Ansel's Dosage Forms (Soft Gelatin Capsules)</t>
        </is>
      </c>
      <c r="L113" s="186" t="inlineStr">
        <is>
          <t>Handbook of Pharmaceutical Excipients (Glycerin, Sorbitol) / Ansel's Pharmaceutical Dosage Forms</t>
        </is>
      </c>
      <c r="M113" s="186" t="inlineStr">
        <is>
          <t>Liquid &amp; Semisolids</t>
        </is>
      </c>
      <c r="N113" s="186" t="inlineStr">
        <is>
          <t>Gels</t>
        </is>
      </c>
      <c r="O113" s="185" t="inlineStr">
        <is>
          <t>Product</t>
        </is>
      </c>
      <c r="P113" s="186" t="inlineStr">
        <is>
          <t>ข้อสอบจริง Product ปี 2559 ข้อ 5</t>
        </is>
      </c>
      <c r="Q113" s="185" t="inlineStr">
        <is>
          <t>ข้อสอบจริง</t>
        </is>
      </c>
      <c r="R113" s="185" t="inlineStr">
        <is>
          <t>2559</t>
        </is>
      </c>
      <c r="S113" s="185" t="n"/>
    </row>
    <row r="114" ht="24" customHeight="1" s="49">
      <c r="A114" s="185" t="n">
        <v>112</v>
      </c>
      <c r="B114" s="186" t="n"/>
      <c r="C114" s="186" t="inlineStr">
        <is>
          <t>Brown mixture 60 ml ขายได้ในร้านขายยาหรือไม่</t>
        </is>
      </c>
      <c r="D114" s="186" t="n"/>
      <c r="E114" s="186" t="inlineStr">
        <is>
          <t>ขายไม่ได้เนื่องจากเป็นวัตถุออกฤทธิ์ต่อจิตและประสาท</t>
        </is>
      </c>
      <c r="F114" s="186" t="inlineStr">
        <is>
          <t>ขายได้แต่ต้องมีใบสั่งแพทย์์เท่านั้น</t>
        </is>
      </c>
      <c r="G114" s="186" t="inlineStr">
        <is>
          <t>ขายได้โดยเภสัชกรเท่านั้น</t>
        </is>
      </c>
      <c r="H114" s="186" t="inlineStr">
        <is>
          <t>[NEED_REVIEW]</t>
        </is>
      </c>
      <c r="I114" s="186" t="inlineStr">
        <is>
          <t>ขายได้โดยเป็นยาที่ไม่ใช่ยาอันตรายและยาบรรจุเสร็จ</t>
        </is>
      </c>
      <c r="J114" s="185" t="inlineStr">
        <is>
          <t>4</t>
        </is>
      </c>
      <c r="K114" s="186" t="inlineStr">
        <is>
          <t>✅ คำตอบที่ถูกต้อง: ข้อ ง. ขายได้โดยเป็นยาสามัญประจำบ้าน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t>
        </is>
      </c>
      <c r="L114" s="186" t="n"/>
      <c r="M114" s="186" t="inlineStr">
        <is>
          <t>Liquid &amp; Semisolids</t>
        </is>
      </c>
      <c r="N114" s="186" t="inlineStr">
        <is>
          <t>Solutions, Syrups &amp; Elixirs</t>
        </is>
      </c>
      <c r="O114" s="185" t="inlineStr">
        <is>
          <t>Clinic</t>
        </is>
      </c>
      <c r="P114" s="186" t="inlineStr">
        <is>
          <t>ข้อ 7 (PLE_CC1_2554 SET2.md)</t>
        </is>
      </c>
      <c r="Q114" s="185" t="inlineStr">
        <is>
          <t>ข้อสอบจริง</t>
        </is>
      </c>
      <c r="R114" s="185" t="inlineStr">
        <is>
          <t>2554</t>
        </is>
      </c>
      <c r="S114" s="185" t="n"/>
    </row>
    <row r="115" ht="24" customHeight="1" s="49">
      <c r="A115" s="185" t="n">
        <v>113</v>
      </c>
      <c r="B115" s="186" t="n"/>
      <c r="C115" s="186" t="inlineStr">
        <is>
          <t>เภสัชภัณฑ์รูปแบบกึ่งแข็ง (Semisolid dosage form)</t>
        </is>
      </c>
      <c r="D115" s="186" t="n"/>
      <c r="E115" s="186" t="inlineStr">
        <is>
          <t>ลักษณะความไม่คงสภาพที่พบส่วนใหญ่ของยาขี้ผึ้ง ยกเว้นข้อใด</t>
        </is>
      </c>
      <c r="F115" s="186" t="inlineStr">
        <is>
          <t>น้ำหนักลดลง</t>
        </is>
      </c>
      <c r="G115" s="186" t="inlineStr">
        <is>
          <t>มีการเปลี่ยนแปลงของสีและกลิ่น</t>
        </is>
      </c>
      <c r="H115" s="186" t="inlineStr">
        <is>
          <t>ความข้นหนืดเปลี่ยนไป</t>
        </is>
      </c>
      <c r="I115" s="186" t="inlineStr">
        <is>
          <t>มีน้ำมันออกมาจากยาขี้ผึ้ง</t>
        </is>
      </c>
      <c r="J115" s="185" t="inlineStr">
        <is>
          <t>1</t>
        </is>
      </c>
      <c r="K115" s="186" t="inlineStr">
        <is>
          <t>✅ คำตอบที่ถูกต้อง: ข้อ ก. ลักษณะความไม่คงสภาพที่พบส่วนใหญ่ของยาขี้ผึ้ง ยกเว้นข้อใด
🎯 ทำไมข้อนี้ถึงถูก: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t>
        </is>
      </c>
      <c r="L115" s="186" t="n"/>
      <c r="M115" s="186" t="inlineStr">
        <is>
          <t>Liquid &amp; Semisolids</t>
        </is>
      </c>
      <c r="N115" s="186" t="inlineStr">
        <is>
          <t>Solutions, Syrups &amp; Elixirs</t>
        </is>
      </c>
      <c r="O115" s="185" t="inlineStr">
        <is>
          <t>Clinic</t>
        </is>
      </c>
      <c r="P115" s="186" t="inlineStr">
        <is>
          <t>ข้อ 15 (PLE_CC1_Practice_Exam.md)</t>
        </is>
      </c>
      <c r="Q115" s="185" t="inlineStr">
        <is>
          <t>แบบฝึกหัด</t>
        </is>
      </c>
      <c r="R115" s="185" t="inlineStr">
        <is>
          <t>เล่มม่วง</t>
        </is>
      </c>
      <c r="S115" s="185" t="n"/>
    </row>
    <row r="116" ht="24" customHeight="1" s="49">
      <c r="A116" s="185" t="n">
        <v>114</v>
      </c>
      <c r="B116" s="186" t="n"/>
      <c r="C116" s="186" t="inlineStr">
        <is>
          <t>ถ้าแพ้ ผลิตภัณฑ์จากสัตว์ทุกอย่างไม่ควรใช้ไร</t>
        </is>
      </c>
      <c r="D116" s="186" t="n"/>
      <c r="E116" s="186" t="inlineStr">
        <is>
          <t>Chitosan</t>
        </is>
      </c>
      <c r="F116" s="186" t="inlineStr">
        <is>
          <t>Gelatin</t>
        </is>
      </c>
      <c r="G116" s="186" t="inlineStr">
        <is>
          <t>Tragacanth</t>
        </is>
      </c>
      <c r="H116" s="186" t="inlineStr">
        <is>
          <t>Xanthan gum</t>
        </is>
      </c>
      <c r="I116" s="186" t="inlineStr">
        <is>
          <t>Acacia</t>
        </is>
      </c>
      <c r="J116" s="185" t="inlineStr">
        <is>
          <t>2</t>
        </is>
      </c>
      <c r="K116" s="186" t="inlineStr">
        <is>
          <t>✅ คำตอบที่ถูกต้อง: ข้อ ข. Gelatin
🎯 ทำไมข้อนี้ถึงถูก:
🔍 ข้ออื่นผิดเพราะอะไร:
🔍 ข้ออื่นผิดเพราะอะไร:
• ข้อ ก. (Chitosan): ไม่ตรงกับหลักการหรือข้อบ่งใช้ที่ถูกต้องตามโจทย์กำหนด
• ข้อ ค. (Tragacanth): ไม่ตรงกับหลักการหรือข้อบ่งใช้ที่ถูกต้องตามโจทย์กำหนด
• ข้อ ง. (Xanthan gum): ไม่ตรงกับหลักการหรือข้อบ่งใช้ที่ถูกต้องตามโจทย์กำหนด
• ข้อ จ. (Acacia): ไม่ตรงกับหลักการหรือข้อบ่งใช้ที่ถูกต้องตามโจทย์กำหนด</t>
        </is>
      </c>
      <c r="L116" s="186" t="n"/>
      <c r="M116" s="186" t="inlineStr">
        <is>
          <t>Liquid &amp; Semisolids</t>
        </is>
      </c>
      <c r="N116" s="186" t="inlineStr">
        <is>
          <t>Solutions, Syrups &amp; Elixirs</t>
        </is>
      </c>
      <c r="O116" s="185" t="inlineStr">
        <is>
          <t>Product</t>
        </is>
      </c>
      <c r="P116" s="186" t="inlineStr">
        <is>
          <t>[SOURCE: Pharma Plus เล่มม่วง 2 - ข้อสอบย้อนหลังปี 2558 วันที่ 2 ข้อ 13]</t>
        </is>
      </c>
      <c r="Q116" s="185" t="inlineStr">
        <is>
          <t>ข้อสอบจริง</t>
        </is>
      </c>
      <c r="R116" s="185" t="inlineStr">
        <is>
          <t>2558</t>
        </is>
      </c>
      <c r="S116" s="185" t="n"/>
    </row>
    <row r="117" ht="24" customHeight="1" s="49">
      <c r="A117" s="185" t="n">
        <v>115</v>
      </c>
      <c r="B117" s="186" t="n"/>
      <c r="C117" s="186"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D117" s="186" t="n"/>
      <c r="E117" s="186" t="inlineStr">
        <is>
          <t>Suspension</t>
        </is>
      </c>
      <c r="F117" s="186" t="inlineStr">
        <is>
          <t>Emulsion</t>
        </is>
      </c>
      <c r="G117" s="186" t="inlineStr">
        <is>
          <t>Solution</t>
        </is>
      </c>
      <c r="H117" s="186" t="inlineStr">
        <is>
          <t>Microemulsion</t>
        </is>
      </c>
      <c r="I117" s="186" t="inlineStr">
        <is>
          <t>Powder</t>
        </is>
      </c>
      <c r="J117" s="185" t="inlineStr">
        <is>
          <t>1</t>
        </is>
      </c>
      <c r="K117" s="186" t="inlineStr">
        <is>
          <t>✅ คำตอบที่ถูกต้อง: ข้อ ก. Suspension
🎯 ทำไมข้อนี้ถึงถูก:
🔍 ข้ออื่นผิดเพราะอะไร:
🔍 ข้ออื่นผิดเพราะอะไร:
• ข้อ ข. (Emulsion): ไม่ตรงกับหลักการหรือข้อบ่งใช้ที่ถูกต้องตามโจทย์กำหนด
• ข้อ ค. (Solution): ไม่ตรงกับหลักการหรือข้อบ่งใช้ที่ถูกต้องตามโจทย์กำหนด
• ข้อ ง. (Microemulsion): ไม่ตรงกับหลักการหรือข้อบ่งใช้ที่ถูกต้องตามโจทย์กำหนด
• ข้อ จ. (Powder): ไม่ตรงกับหลักการหรือข้อบ่งใช้ที่ถูกต้องตามโจทย์กำหนด</t>
        </is>
      </c>
      <c r="L117" s="186" t="n"/>
      <c r="M117" s="186" t="inlineStr">
        <is>
          <t>Liquid &amp; Semisolids</t>
        </is>
      </c>
      <c r="N117" s="186" t="inlineStr">
        <is>
          <t>Solutions, Syrups &amp; Elixirs</t>
        </is>
      </c>
      <c r="O117" s="185" t="inlineStr">
        <is>
          <t>Product</t>
        </is>
      </c>
      <c r="P117" s="186" t="inlineStr">
        <is>
          <t>[SOURCE: Pharma Plus เล่มม่วง 2 - ข้อสอบย้อนหลังปี 2558 วันที่ 2 ข้อ 45]</t>
        </is>
      </c>
      <c r="Q117" s="185" t="inlineStr">
        <is>
          <t>ข้อสอบจริง</t>
        </is>
      </c>
      <c r="R117" s="185" t="inlineStr">
        <is>
          <t>2558</t>
        </is>
      </c>
      <c r="S117" s="185" t="n"/>
    </row>
    <row r="118" ht="24" customHeight="1" s="49">
      <c r="A118" s="185" t="n">
        <v>116</v>
      </c>
      <c r="B118" s="186" t="inlineStr">
        <is>
          <t>[กรณีศึกษา 7]
คนไข้อ้วน ชอบกินมื้อเย็นแล้วนอนเลย ชอบดื่มนม สูบบุหรี่ แสบยอดอก ชอบกินอาหารเผ็ดๆ มียาหลายตัว</t>
        </is>
      </c>
      <c r="C118" s="186" t="inlineStr">
        <is>
          <t>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D118" s="186" t="n"/>
      <c r="E118" s="186" t="inlineStr">
        <is>
          <t>Capsule</t>
        </is>
      </c>
      <c r="F118" s="191" t="inlineStr">
        <is>
          <t>Enteric capsule</t>
        </is>
      </c>
      <c r="G118" s="191" t="inlineStr">
        <is>
          <t>Capsule ภายในบรรจุ pellet</t>
        </is>
      </c>
      <c r="H118" s="191" t="inlineStr">
        <is>
          <t>Extended release</t>
        </is>
      </c>
      <c r="I118" s="186" t="inlineStr">
        <is>
          <t>Enteric tablet</t>
        </is>
      </c>
      <c r="J118" s="185" t="inlineStr">
        <is>
          <t>5</t>
        </is>
      </c>
      <c r="K118" s="186" t="inlineStr">
        <is>
          <t>✅ คำตอบที่ถูกต้อง: ข้อ จ. Enteric tablet
🎯 ทำไมข้อนี้ถึงถูก:
🔍 ข้ออื่นผิดเพราะอะไร:
🔍 ข้ออื่นผิดเพราะอะไร:
• ข้อ ก. (Capsule): ไม่ตรงกับหลักการหรือข้อบ่งใช้ที่ถูกต้องตามโจทย์กำหนด
• ข้อ ข. (Enteric capsule): ไม่ตรงกับหลักการหรือข้อบ่งใช้ที่ถูกต้องตามโจทย์กำหนด
• ข้อ ค. (Capsule ภายในบรรจุ pellet): ไม่ตรงกับหลักการหรือข้อบ่งใช้ที่ถูกต้องตามโจทย์กำหนด
• ข้อ ง. (Extended release): ไม่ตรงกับหลักการหรือข้อบ่งใช้ที่ถูกต้องตามโจทย์กำหนด</t>
        </is>
      </c>
      <c r="L118" s="186" t="n"/>
      <c r="M118" s="186" t="inlineStr">
        <is>
          <t>Liquid &amp; Semisolids</t>
        </is>
      </c>
      <c r="N118" s="186" t="inlineStr">
        <is>
          <t>Solutions, Syrups &amp; Elixirs</t>
        </is>
      </c>
      <c r="O118" s="185" t="inlineStr">
        <is>
          <t>Product</t>
        </is>
      </c>
      <c r="P118" s="186" t="inlineStr">
        <is>
          <t>[SOURCE: Pharma Plus เล่มม่วง 2 - ข้อสอบย้อนหลังปี 2558 วันที่ 2 ข้อ 51]</t>
        </is>
      </c>
      <c r="Q118" s="185" t="inlineStr">
        <is>
          <t>ข้อสอบจริง</t>
        </is>
      </c>
      <c r="R118" s="185" t="inlineStr">
        <is>
          <t>2558</t>
        </is>
      </c>
      <c r="S118" s="185" t="n"/>
    </row>
    <row r="119" ht="24" customHeight="1" s="49">
      <c r="A119" s="185" t="n">
        <v>117</v>
      </c>
      <c r="B119"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119" s="186" t="inlineStr">
        <is>
          <t>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D119" s="186" t="n"/>
      <c r="E119" s="186" t="inlineStr">
        <is>
          <t>Foil</t>
        </is>
      </c>
      <c r="F119" s="186" t="inlineStr">
        <is>
          <t>Blister</t>
        </is>
      </c>
      <c r="G119" s="186" t="inlineStr">
        <is>
          <t>Sachet</t>
        </is>
      </c>
      <c r="H119" s="186" t="inlineStr">
        <is>
          <t>Strip</t>
        </is>
      </c>
      <c r="I119" s="186" t="inlineStr">
        <is>
          <t>Child proof</t>
        </is>
      </c>
      <c r="J119" s="185" t="inlineStr">
        <is>
          <t>2</t>
        </is>
      </c>
      <c r="K119" s="186" t="inlineStr">
        <is>
          <t>✅ คำตอบที่ถูกต้อง: ข้อ ข. Blister
🎯 ทำไมข้อนี้ถึงถูก:
🔍 ข้ออื่นผิดเพราะอะไร:
🔍 ข้ออื่นผิดเพราะอะไร:
• ข้อ ก. (Foil): ไม่ตรงกับหลักการหรือข้อบ่งใช้ที่ถูกต้องตามโจทย์กำหนด
• ข้อ ค. (Sachet): ไม่ตรงกับหลักการหรือข้อบ่งใช้ที่ถูกต้องตามโจทย์กำหนด
• ข้อ ง. (Strip): ไม่ตรงกับหลักการหรือข้อบ่งใช้ที่ถูกต้องตามโจทย์กำหนด
• ข้อ จ. (Child proof): ไม่ตรงกับหลักการหรือข้อบ่งใช้ที่ถูกต้องตามโจทย์กำหนด</t>
        </is>
      </c>
      <c r="L119" s="186" t="n"/>
      <c r="M119" s="186" t="inlineStr">
        <is>
          <t>Liquid &amp; Semisolids</t>
        </is>
      </c>
      <c r="N119" s="186" t="inlineStr">
        <is>
          <t>Solutions, Syrups &amp; Elixirs</t>
        </is>
      </c>
      <c r="O119" s="185" t="inlineStr">
        <is>
          <t>Product</t>
        </is>
      </c>
      <c r="P119" s="186" t="inlineStr">
        <is>
          <t>[SOURCE: Pharma Plus เล่มม่วง 2 - ข้อสอบย้อนหลังปี 2558 วันที่ 2 ข้อ 60]</t>
        </is>
      </c>
      <c r="Q119" s="185" t="inlineStr">
        <is>
          <t>ข้อสอบจริง</t>
        </is>
      </c>
      <c r="R119" s="185" t="inlineStr">
        <is>
          <t>2558</t>
        </is>
      </c>
      <c r="S119" s="185" t="n"/>
    </row>
    <row r="120" ht="24" customHeight="1" s="49">
      <c r="A120" s="185" t="n">
        <v>118</v>
      </c>
      <c r="B120" s="186" t="n"/>
      <c r="C120" s="186" t="inlineStr">
        <is>
          <t>ข้อใดผิดเกี่ยวกับมาตรฐานการเตรียมยาเคมีบำบัด (Chemotherapy Admixture Preparation)</t>
        </is>
      </c>
      <c r="D120" s="186" t="n"/>
      <c r="E120" s="186" t="inlineStr">
        <is>
          <t>เตรียมในบริเวณ positive pressure</t>
        </is>
      </c>
      <c r="F120" s="186" t="inlineStr">
        <is>
          <t>เตรียมในตู้ isolator</t>
        </is>
      </c>
      <c r="G120" s="186" t="inlineStr">
        <is>
          <t>ใส่ชุด lint free</t>
        </is>
      </c>
      <c r="H120" s="186" t="inlineStr">
        <is>
          <t>ห้ามให้คนท้องเตรียม</t>
        </is>
      </c>
      <c r="I120" s="186" t="inlineStr">
        <is>
          <t>ไม่มีข้อใดผิด</t>
        </is>
      </c>
      <c r="J120" s="185" t="inlineStr">
        <is>
          <t>1</t>
        </is>
      </c>
      <c r="K120" s="186" t="inlineStr">
        <is>
          <t>✅ คำตอบที่ถูกต้อง: ข้อ ก. เตรียมในบริเวณ positive pressure
🎯 ทำไมข้อนี้ถึงถูก:
🔍 ข้ออื่นผิดเพราะอะไร:
🔍 ข้ออื่นผิดเพราะอะไร:
• ข้อ ข. (เตรียมในตู้ isolator): ไม่ตรงกับหลักการหรือข้อบ่งใช้ที่ถูกต้องตามโจทย์กำหนด
• ข้อ ค. (ใส่ชุด lint free): ไม่ตรงกับหลักการหรือข้อบ่งใช้ที่ถูกต้องตามโจทย์กำหนด
• ข้อ ง. (ห้ามให้คนท้องเตรียม): ไม่ตรงกับหลักการหรือข้อบ่งใช้ที่ถูกต้องตามโจทย์กำหนด
• ข้อ จ. (ไม่มีข้อใดผิด): ไม่ตรงกับหลักการหรือข้อบ่งใช้ที่ถูกต้องตามโจทย์กำหนด</t>
        </is>
      </c>
      <c r="L120" s="186" t="n"/>
      <c r="M120" s="186" t="inlineStr">
        <is>
          <t>Liquid &amp; Semisolids</t>
        </is>
      </c>
      <c r="N120" s="186" t="inlineStr">
        <is>
          <t>Solutions, Syrups &amp; Elixirs</t>
        </is>
      </c>
      <c r="O120" s="185" t="inlineStr">
        <is>
          <t>Product</t>
        </is>
      </c>
      <c r="P120" s="186" t="inlineStr">
        <is>
          <t>[SOURCE: Pharma Plus เล่มม่วง 2 - ข้อสอบย้อนหลังปี 2558 วันที่ 2 ข้อ 69]</t>
        </is>
      </c>
      <c r="Q120" s="185" t="inlineStr">
        <is>
          <t>ข้อสอบจริง</t>
        </is>
      </c>
      <c r="R120" s="185" t="inlineStr">
        <is>
          <t>2558</t>
        </is>
      </c>
      <c r="S120" s="185" t="n"/>
    </row>
    <row r="121" ht="24" customHeight="1" s="49">
      <c r="A121" s="185" t="n">
        <v>119</v>
      </c>
      <c r="B121" s="186" t="inlineStr">
        <is>
          <t>[กรณีศึกษา 11]
เด็กอายุ 5 ขวบถูกสุนัขกัดที่น่องหลายแผล มีแผลลึก ไม่ทราบประวัติฉีดวัคซีน</t>
        </is>
      </c>
      <c r="C121" s="186" t="inlineStr">
        <is>
          <t>คำถาม: ชีววัตถุ ERIG (Equine Rabies Immunoglobulin) ต้องจัดเก็บที่สภาวะอุณหภูมิใดเพื่อรักษาความคงตัวของโปรตีน</t>
        </is>
      </c>
      <c r="D121" s="186" t="n"/>
      <c r="E121" s="186" t="inlineStr">
        <is>
          <t>-25 องศา</t>
        </is>
      </c>
      <c r="F121" s="186" t="inlineStr">
        <is>
          <t>2-8 องศา</t>
        </is>
      </c>
      <c r="G121" s="186" t="inlineStr">
        <is>
          <t>น้อยกว่า -8 องศา</t>
        </is>
      </c>
      <c r="H121" s="186" t="inlineStr">
        <is>
          <t>25-30 องศา</t>
        </is>
      </c>
      <c r="I121" s="186" t="inlineStr">
        <is>
          <t>มากกว่า 30 องศา</t>
        </is>
      </c>
      <c r="J121" s="185" t="inlineStr">
        <is>
          <t>2</t>
        </is>
      </c>
      <c r="K121" s="186" t="inlineStr">
        <is>
          <t>✅ คำตอบที่ถูกต้อง: ข้อ ข. 2-8 องศา
🎯 ทำไมข้อนี้ถึงถูก:
🔍 ข้ออื่นผิดเพราะอะไร:
🔍 ข้ออื่นผิดเพราะอะไร:
• ข้อ ก. (-25 องศา): ไม่ตรงกับหลักการหรือข้อบ่งใช้ที่ถูกต้องตามโจทย์กำหนด
• ข้อ ค. (น้อยกว่า -8 องศา): ไม่ตรงกับหลักการหรือข้อบ่งใช้ที่ถูกต้องตามโจทย์กำหนด
• ข้อ ง. (25-30 องศา): ไม่ตรงกับหลักการหรือข้อบ่งใช้ที่ถูกต้องตามโจทย์กำหนด
• ข้อ จ. (มากกว่า 30 องศา): ไม่ตรงกับหลักการหรือข้อบ่งใช้ที่ถูกต้องตามโจทย์กำหนด</t>
        </is>
      </c>
      <c r="L121" s="186" t="n"/>
      <c r="M121" s="186" t="inlineStr">
        <is>
          <t>Liquid &amp; Semisolids</t>
        </is>
      </c>
      <c r="N121" s="186" t="inlineStr">
        <is>
          <t>Solutions, Syrups &amp; Elixirs</t>
        </is>
      </c>
      <c r="O121" s="185" t="inlineStr">
        <is>
          <t>Product</t>
        </is>
      </c>
      <c r="P121" s="186" t="inlineStr">
        <is>
          <t>[SOURCE: Pharma Plus เล่มม่วง 2 - ข้อสอบย้อนหลังปี 2558 วันที่ 2 ข้อ 76]</t>
        </is>
      </c>
      <c r="Q121" s="185" t="inlineStr">
        <is>
          <t>ข้อสอบจริง</t>
        </is>
      </c>
      <c r="R121" s="185" t="inlineStr">
        <is>
          <t>2558</t>
        </is>
      </c>
      <c r="S121" s="185" t="n"/>
    </row>
    <row r="122" ht="24" customHeight="1" s="49">
      <c r="A122" s="185" t="n">
        <v>120</v>
      </c>
      <c r="B122" s="186" t="inlineStr">
        <is>
          <t>[กรณีศึกษา 12]
ผู้ป่วยเบาหวาน อายุ 55 ปี คุมน้ำตาลดีมาตลอด ได้ยา glipizide (5) 2 x 2 กับ simvastatin (20) 1 x 1 วันนี้เจาะน้ำตาล FBG = 175 HbA1C = 11</t>
        </is>
      </c>
      <c r="C122" s="186" t="inlineStr">
        <is>
          <t>คำถาม: ยาฉีด Insulin ที่ใช้ในประเทศไทยในปัจจุบัน ผลิตขึ้นด้วยกระบวนการเทคโนโลยีใดเป็นหลัก</t>
        </is>
      </c>
      <c r="D122" s="186" t="n"/>
      <c r="E122" s="186" t="inlineStr">
        <is>
          <t>สกัดจากตับอ่อนหมู</t>
        </is>
      </c>
      <c r="F122" s="186" t="inlineStr">
        <is>
          <t>จากการเพาะเลี้ยงเซลล์ตับอ่อนคน</t>
        </is>
      </c>
      <c r="G122" s="186" t="inlineStr">
        <is>
          <t>recombinant technology</t>
        </is>
      </c>
      <c r="H122" s="186" t="inlineStr">
        <is>
          <t>ก และ ข</t>
        </is>
      </c>
      <c r="I122" s="186" t="inlineStr">
        <is>
          <t>ก และ ค</t>
        </is>
      </c>
      <c r="J122" s="185" t="inlineStr">
        <is>
          <t>3</t>
        </is>
      </c>
      <c r="K122" s="186" t="inlineStr">
        <is>
          <t>✅ คำตอบที่ถูกต้อง: ข้อ ค. recombinant technology
🎯 ทำไมข้อนี้ถึงถูก:
🔍 ข้ออื่นผิดเพราะอะไร:
🔍 ข้ออื่นผิดเพราะอะไร:
• ข้อ ก. (สกัดจากตับอ่อนหมู): ไม่ตรงกับหลักการหรือข้อบ่งใช้ที่ถูกต้องตามโจทย์กำหนด
• ข้อ ข. (จากการเพาะเลี้ยงเซลล์ตับอ่อนคน): ไม่ตรงกับหลักการหรือข้อบ่งใช้ที่ถูกต้องตามโจทย์กำหนด
• ข้อ ง. (ก และ ข): ไม่ตรงกับหลักการหรือข้อบ่งใช้ที่ถูกต้องตามโจทย์กำหนด
• ข้อ จ. (ก และ ค): ไม่ตรงกับหลักการหรือข้อบ่งใช้ที่ถูกต้องตามโจทย์กำหนด</t>
        </is>
      </c>
      <c r="L122" s="186" t="n"/>
      <c r="M122" s="186" t="inlineStr">
        <is>
          <t>Liquid &amp; Semisolids</t>
        </is>
      </c>
      <c r="N122" s="186" t="inlineStr">
        <is>
          <t>Solutions, Syrups &amp; Elixirs</t>
        </is>
      </c>
      <c r="O122" s="185" t="inlineStr">
        <is>
          <t>Product</t>
        </is>
      </c>
      <c r="P122" s="186" t="inlineStr">
        <is>
          <t>[SOURCE: Pharma Plus เล่มม่วง 2 - ข้อสอบย้อนหลังปี 2558 วันที่ 2 ข้อ 84]</t>
        </is>
      </c>
      <c r="Q122" s="185" t="inlineStr">
        <is>
          <t>ข้อสอบจริง</t>
        </is>
      </c>
      <c r="R122" s="185" t="inlineStr">
        <is>
          <t>2558</t>
        </is>
      </c>
      <c r="S122" s="185" t="n"/>
    </row>
    <row r="123" ht="24" customHeight="1" s="49">
      <c r="A123" s="185" t="n">
        <v>121</v>
      </c>
      <c r="B123" s="186" t="n"/>
      <c r="C123" s="186" t="inlineStr">
        <is>
          <t>สารใดไม่ใช่ stiffening agent สำหรับ topical antiviral cream</t>
        </is>
      </c>
      <c r="D123" s="186" t="n"/>
      <c r="E123" s="186" t="inlineStr">
        <is>
          <t>Beeswax</t>
        </is>
      </c>
      <c r="F123" s="186" t="inlineStr">
        <is>
          <t>PEG 4000</t>
        </is>
      </c>
      <c r="G123" s="186" t="inlineStr">
        <is>
          <t>Paraffin wax</t>
        </is>
      </c>
      <c r="H123" s="186" t="inlineStr">
        <is>
          <t>Cetostearyl alcohol</t>
        </is>
      </c>
      <c r="I123" s="186" t="inlineStr">
        <is>
          <t>Isopropyl myristate</t>
        </is>
      </c>
      <c r="J123" s="185" t="inlineStr">
        <is>
          <t>5</t>
        </is>
      </c>
      <c r="K123" s="186" t="inlineStr">
        <is>
          <t>✅ คำตอบที่ถูกต้อง: ข้อ จ. Isopropyl myristate
🎯 ทำไมข้อนี้ถึงถูก: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L123" s="186" t="n"/>
      <c r="M123" s="186" t="inlineStr">
        <is>
          <t>Liquid &amp; Semisolids</t>
        </is>
      </c>
      <c r="N123" s="186" t="inlineStr">
        <is>
          <t>Creams &amp; Ointments</t>
        </is>
      </c>
      <c r="O123" s="185" t="inlineStr">
        <is>
          <t>Product</t>
        </is>
      </c>
      <c r="P123" s="186" t="inlineStr">
        <is>
          <t>[SOURCE: Pharma Plus เล่มม่วง 2 - ข้อสอบย้อนหลัง PLE-CC1 ปี 2564 วันที่ 1 ข้อ 21]</t>
        </is>
      </c>
      <c r="Q123" s="185" t="inlineStr">
        <is>
          <t>ข้อสอบจริง</t>
        </is>
      </c>
      <c r="R123" s="185" t="inlineStr">
        <is>
          <t>2564</t>
        </is>
      </c>
      <c r="S123" s="185" t="n"/>
    </row>
    <row r="124" ht="24" customHeight="1" s="49">
      <c r="A124" s="185" t="n">
        <v>122</v>
      </c>
      <c r="B124" s="186" t="n"/>
      <c r="C124" s="186" t="inlineStr">
        <is>
          <t>ยาพื้น (ointment base) ใดมีผลแบบ occlusive effect ดีที่สุด</t>
        </is>
      </c>
      <c r="D124" s="186" t="n"/>
      <c r="E124" s="186" t="inlineStr">
        <is>
          <t>Water-soluble base</t>
        </is>
      </c>
      <c r="F124" s="186" t="inlineStr">
        <is>
          <t>Water-removable base</t>
        </is>
      </c>
      <c r="G124" s="186" t="inlineStr">
        <is>
          <t>Absorption base</t>
        </is>
      </c>
      <c r="H124" s="186" t="inlineStr">
        <is>
          <t>Oleaginous bases</t>
        </is>
      </c>
      <c r="I124" s="186" t="inlineStr">
        <is>
          <t>W/O emulsion base</t>
        </is>
      </c>
      <c r="J124" s="185" t="inlineStr">
        <is>
          <t>4</t>
        </is>
      </c>
      <c r="K124" s="186"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L124" s="186" t="n"/>
      <c r="M124" s="186" t="inlineStr">
        <is>
          <t>Liquid &amp; Semisolids</t>
        </is>
      </c>
      <c r="N124" s="186" t="inlineStr">
        <is>
          <t>Creams &amp; Ointments</t>
        </is>
      </c>
      <c r="O124" s="185" t="inlineStr">
        <is>
          <t>Product</t>
        </is>
      </c>
      <c r="P124" s="186" t="inlineStr">
        <is>
          <t>[SOURCE: Pharma Plus เล่มม่วง 2 - ข้อสอบย้อนหลัง PLE-CC1 ปี 2564 วันที่ 1 ข้อ 32]</t>
        </is>
      </c>
      <c r="Q124" s="185" t="inlineStr">
        <is>
          <t>ข้อสอบจริง</t>
        </is>
      </c>
      <c r="R124" s="185" t="inlineStr">
        <is>
          <t>2564</t>
        </is>
      </c>
      <c r="S124" s="185" t="n"/>
    </row>
    <row r="125" ht="24" customHeight="1" s="49">
      <c r="A125" s="185" t="n">
        <v>123</v>
      </c>
      <c r="B125" s="186" t="inlineStr">
        <is>
          <t>[กรณีศึกษา]
การทดสอบตำรับยาครีมแบบ freeze-thaw cycle พบว่าตำรับเกิดการเปลี่ยนแปลงโดยมีลักษณะเหลวขึ้น</t>
        </is>
      </c>
      <c r="C125" s="186" t="inlineStr">
        <is>
          <t>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D125" s="186" t="n"/>
      <c r="E125" s="186" t="inlineStr">
        <is>
          <t>เติม tragacanth ในตำรับ O/W</t>
        </is>
      </c>
      <c r="F125" s="186" t="inlineStr">
        <is>
          <t>ใช้เครื่อง ball mill ในการเตรียมตำรับ W/O</t>
        </is>
      </c>
      <c r="G125" s="186" t="inlineStr">
        <is>
          <t>เติม hydroxyethyl cellulose ในตำรับ W/O</t>
        </is>
      </c>
      <c r="H125" s="186" t="inlineStr">
        <is>
          <t>เติม sodium chloride ในตำรับ O/W</t>
        </is>
      </c>
      <c r="I125" s="186" t="inlineStr">
        <is>
          <t>เติม sodium benzoate ในตำรับ O/W</t>
        </is>
      </c>
      <c r="J125" s="185" t="inlineStr">
        <is>
          <t>1</t>
        </is>
      </c>
      <c r="K125" s="186"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L125" s="186" t="n"/>
      <c r="M125" s="186" t="inlineStr">
        <is>
          <t>Liquid &amp; Semisolids</t>
        </is>
      </c>
      <c r="N125" s="186" t="inlineStr">
        <is>
          <t>Emulsions</t>
        </is>
      </c>
      <c r="O125" s="185" t="inlineStr">
        <is>
          <t>Product</t>
        </is>
      </c>
      <c r="P125" s="186" t="inlineStr">
        <is>
          <t>[SOURCE: Pharma Plus เล่มม่วง 2 - ข้อสอบย้อนหลัง PLE-CC1 ปี 2564 วันที่ 1 ข้อ 33]</t>
        </is>
      </c>
      <c r="Q125" s="185" t="inlineStr">
        <is>
          <t>ข้อสอบจริง</t>
        </is>
      </c>
      <c r="R125" s="185" t="inlineStr">
        <is>
          <t>2564</t>
        </is>
      </c>
      <c r="S125" s="185" t="n"/>
    </row>
    <row r="126" ht="24" customHeight="1" s="49">
      <c r="A126" s="185" t="n">
        <v>124</v>
      </c>
      <c r="B126" s="186" t="inlineStr">
        <is>
          <t>[สถานการณ์]
ผู้ป่วยเด็กอายุ 4 ขวบ มีอาการคันทวารหนักอย่างมากโดยเฉพาะในเวลากลางคืน ตรวจ Scotch tape test พบไข่พยาธิเส้นด้าย (Enterobius vermicularis / Pinworm)</t>
        </is>
      </c>
      <c r="C126" s="186" t="inlineStr">
        <is>
          <t>คำถาม: ควรเตรียมตำรับรูปแบบใดสำหรับเด็ก ซึ่งตัวยาเป็นผงที่ไม่ละลายน้ำ</t>
        </is>
      </c>
      <c r="D126" s="186" t="n"/>
      <c r="E126" s="186" t="inlineStr">
        <is>
          <t>Elixir</t>
        </is>
      </c>
      <c r="F126" s="186" t="inlineStr">
        <is>
          <t>Solution</t>
        </is>
      </c>
      <c r="G126" s="186" t="inlineStr">
        <is>
          <t>Tablets</t>
        </is>
      </c>
      <c r="H126" s="186" t="inlineStr">
        <is>
          <t>Capsule</t>
        </is>
      </c>
      <c r="I126" s="186" t="inlineStr">
        <is>
          <t>Suspension</t>
        </is>
      </c>
      <c r="J126" s="185" t="inlineStr">
        <is>
          <t>5</t>
        </is>
      </c>
      <c r="K126" s="186"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L126" s="186" t="n"/>
      <c r="M126" s="186" t="inlineStr">
        <is>
          <t>Liquid &amp; Semisolids</t>
        </is>
      </c>
      <c r="N126" s="186" t="inlineStr">
        <is>
          <t>Suspensions</t>
        </is>
      </c>
      <c r="O126" s="185" t="inlineStr">
        <is>
          <t>Product</t>
        </is>
      </c>
      <c r="P126" s="186" t="inlineStr">
        <is>
          <t>[SOURCE: Pharma Plus เล่มม่วง 2 - ข้อสอบย้อนหลัง PLE-CC1 ปี 2564 วันที่ 1 ข้อ 52]</t>
        </is>
      </c>
      <c r="Q126" s="185" t="inlineStr">
        <is>
          <t>ข้อสอบจริง</t>
        </is>
      </c>
      <c r="R126" s="185" t="inlineStr">
        <is>
          <t>2564</t>
        </is>
      </c>
      <c r="S126" s="185" t="inlineStr">
        <is>
          <t>CASE_2564_ENTEROBIUS_01</t>
        </is>
      </c>
    </row>
    <row r="127" ht="24" customHeight="1" s="49">
      <c r="A127" s="185" t="n">
        <v>125</v>
      </c>
      <c r="B127" s="186" t="inlineStr">
        <is>
          <t>[การพัฒนาตำรับยาน้ำแขวนตะกอน HCTZ]
ยาน้ำแขวนตะกอน HCTZ suspension 50 ml ตั้งทิ้งไว้ 4 สัปดาห์ พบว่ามีค่า sedimentation volume ratio (F) เท่ากับ 0.5</t>
        </is>
      </c>
      <c r="C127" s="186" t="inlineStr">
        <is>
          <t>คำถาม: HCTZ suspension 50 ml ตั้งทิ้งไว้ 4 wk ได้ F = 0.5 ควรแก้ไขตำรับอย่างไร</t>
        </is>
      </c>
      <c r="D127" s="186" t="n"/>
      <c r="E127" s="186" t="inlineStr">
        <is>
          <t>เพิ่ม paraben concentrate</t>
        </is>
      </c>
      <c r="F127" s="186" t="inlineStr">
        <is>
          <t>เพิ่ม sodium carboxy methyl cellulose</t>
        </is>
      </c>
      <c r="G127" s="186" t="inlineStr">
        <is>
          <t>เปลี่ยน saccharin sodium เป็น syrup</t>
        </is>
      </c>
      <c r="H127" s="186" t="inlineStr">
        <is>
          <t>เพิ่ม sodium metabisulfite</t>
        </is>
      </c>
      <c r="I127" s="186" t="inlineStr">
        <is>
          <t>เพิ่มอุณหภูมิ</t>
        </is>
      </c>
      <c r="J127" s="185" t="inlineStr">
        <is>
          <t>2</t>
        </is>
      </c>
      <c r="K127" s="186"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L127" s="186" t="n"/>
      <c r="M127" s="186" t="inlineStr">
        <is>
          <t>Liquid &amp; Semisolids</t>
        </is>
      </c>
      <c r="N127" s="186" t="inlineStr">
        <is>
          <t>Suspensions</t>
        </is>
      </c>
      <c r="O127" s="185" t="inlineStr">
        <is>
          <t>Product</t>
        </is>
      </c>
      <c r="P127" s="186" t="inlineStr">
        <is>
          <t>[SOURCE: Pharma Plus เล่มม่วง 2 - ข้อสอบย้อนหลัง PLE-CC1 ปี 2564 วันที่ 2 ข้อ 8]</t>
        </is>
      </c>
      <c r="Q127" s="185" t="inlineStr">
        <is>
          <t>ข้อสอบจริง</t>
        </is>
      </c>
      <c r="R127" s="185" t="inlineStr">
        <is>
          <t>2564</t>
        </is>
      </c>
      <c r="S127" s="185" t="n"/>
    </row>
    <row r="128" ht="24" customHeight="1" s="49">
      <c r="A128" s="185" t="n">
        <v>126</v>
      </c>
      <c r="B128" s="18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t>
        </is>
      </c>
      <c r="C128" s="186" t="inlineStr">
        <is>
          <t>คำถาม: จากสูตรตำรับด้านล่าง
Furosemide 40 mg/tab
Furosemide qs
1%MC in water qs to 50 ml
M.ft. furosemide, suspension 4 mg/ml ข้อใดถูก</t>
        </is>
      </c>
      <c r="D128" s="186" t="n"/>
      <c r="E128" s="186" t="inlineStr">
        <is>
          <t>ใช้ furosemide 40 mg 5 tab</t>
        </is>
      </c>
      <c r="F128" s="186" t="inlineStr">
        <is>
          <t>ผู้ป่วยได้รับ 1 ช้อนชา วันละ 2 ครั้ง</t>
        </is>
      </c>
      <c r="G128" s="186" t="inlineStr">
        <is>
          <t>ใช้ MC เป็น wetting agent</t>
        </is>
      </c>
      <c r="H128" s="186" t="inlineStr">
        <is>
          <t>เติม propyl paraben และ methyl paraben เป็น preservative</t>
        </is>
      </c>
      <c r="I128" s="186" t="inlineStr">
        <is>
          <t>ตาม USP สามารถเก็บได้นาน 7 วัน ถ้าเก็บไว้ในตู้เย็น</t>
        </is>
      </c>
      <c r="J128" s="185" t="inlineStr">
        <is>
          <t>1</t>
        </is>
      </c>
      <c r="K128" s="186"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L128" s="186" t="n"/>
      <c r="M128" s="186" t="inlineStr">
        <is>
          <t>Liquid &amp; Semisolids</t>
        </is>
      </c>
      <c r="N128" s="186" t="inlineStr">
        <is>
          <t>Solutions, Syrups &amp; Elixirs</t>
        </is>
      </c>
      <c r="O128" s="185" t="inlineStr">
        <is>
          <t>Product</t>
        </is>
      </c>
      <c r="P128" s="186" t="inlineStr">
        <is>
          <t>[SOURCE: Pharma Plus เล่มม่วง 2 - ข้อสอบย้อนหลัง PLE-CC1 ปี 2564 วันที่ 2 ข้อ 11]</t>
        </is>
      </c>
      <c r="Q128" s="185" t="inlineStr">
        <is>
          <t>ข้อสอบจริง</t>
        </is>
      </c>
      <c r="R128" s="185" t="inlineStr">
        <is>
          <t>2564</t>
        </is>
      </c>
      <c r="S128" s="185" t="n"/>
    </row>
    <row r="129" ht="24" customHeight="1" s="49">
      <c r="A129" s="185" t="n">
        <v>127</v>
      </c>
      <c r="B129" s="186" t="inlineStr">
        <is>
          <t>[ตำรับยา A (Vanishing Cream Formulation)]
ตำรับยา A
Isopropyl myristate
Cetostearyl alcohol
Lanolin
Stearic acid
White wax
Triethanolamine
Glycerin
Purified water</t>
        </is>
      </c>
      <c r="C129" s="186" t="inlineStr">
        <is>
          <t>คำถาม: จากสูตรตำรับข้อใดถูกต้อง</t>
        </is>
      </c>
      <c r="D129" s="186" t="n"/>
      <c r="E129" s="186" t="inlineStr">
        <is>
          <t>Lanolin stiffening agent</t>
        </is>
      </c>
      <c r="F129" s="186" t="inlineStr">
        <is>
          <t>Triethanolamine emulsifying agent</t>
        </is>
      </c>
      <c r="G129" s="186" t="inlineStr">
        <is>
          <t>Isopropyl myristate humectant</t>
        </is>
      </c>
      <c r="H129" s="186" t="inlineStr">
        <is>
          <t>Cetostearyl alcohol suspending agent</t>
        </is>
      </c>
      <c r="I129" s="186" t="inlineStr">
        <is>
          <t>Glycerin humectant</t>
        </is>
      </c>
      <c r="J129" s="185" t="inlineStr">
        <is>
          <t>5</t>
        </is>
      </c>
      <c r="K129" s="186"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L129" s="186" t="n"/>
      <c r="M129" s="186" t="inlineStr">
        <is>
          <t>Liquid &amp; Semisolids</t>
        </is>
      </c>
      <c r="N129" s="186" t="inlineStr">
        <is>
          <t>Creams &amp; Ointments</t>
        </is>
      </c>
      <c r="O129" s="185" t="inlineStr">
        <is>
          <t>Product</t>
        </is>
      </c>
      <c r="P129" s="186" t="inlineStr">
        <is>
          <t>[SOURCE: Pharma Plus เล่มม่วง 2 - ข้อสอบย้อนหลัง PLE-CC1 ปี 2564 วันที่ 2 ข้อ 26]</t>
        </is>
      </c>
      <c r="Q129" s="185" t="inlineStr">
        <is>
          <t>ข้อสอบจริง</t>
        </is>
      </c>
      <c r="R129" s="185" t="inlineStr">
        <is>
          <t>2564</t>
        </is>
      </c>
      <c r="S129" s="185" t="n"/>
    </row>
    <row r="130" ht="24" customHeight="1" s="49">
      <c r="A130" s="185" t="n">
        <v>128</v>
      </c>
      <c r="B130" s="186" t="n"/>
      <c r="C130" s="186" t="inlineStr">
        <is>
          <t>ข้อใดคือวิธีแก้ไขปัญหาสารนอนก้นเร็วของตำรับยาน้ำแขวนตะกอน</t>
        </is>
      </c>
      <c r="D130" s="186" t="n"/>
      <c r="E130" s="186" t="inlineStr">
        <is>
          <t>เพิ่มความหนืด</t>
        </is>
      </c>
      <c r="F130" s="186" t="inlineStr">
        <is>
          <t>เพิ่มขนาดอนุภาค</t>
        </is>
      </c>
      <c r="G130" s="186" t="inlineStr">
        <is>
          <t>เพิ่มสารช่วยเปียก</t>
        </is>
      </c>
      <c r="H130" s="186" t="inlineStr">
        <is>
          <t>เพิ่มอุณหภูมิของตำรับ</t>
        </is>
      </c>
      <c r="I130" s="186" t="inlineStr">
        <is>
          <t>ทำให้ความหนาแน่นของ 2 วัฏภาคต่างกันมากๆ</t>
        </is>
      </c>
      <c r="J130" s="185" t="inlineStr">
        <is>
          <t>1</t>
        </is>
      </c>
      <c r="K130" s="186"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L130" s="186" t="inlineStr">
        <is>
          <t>Disperse Systems</t>
        </is>
      </c>
      <c r="M130" s="186" t="inlineStr">
        <is>
          <t>Liquid &amp; Semisolids</t>
        </is>
      </c>
      <c r="N130" s="186" t="inlineStr">
        <is>
          <t>Suspensions</t>
        </is>
      </c>
      <c r="O130" s="185" t="inlineStr">
        <is>
          <t>Product</t>
        </is>
      </c>
      <c r="P130" s="186" t="inlineStr">
        <is>
          <t>ข้อสอบเก่า</t>
        </is>
      </c>
      <c r="Q130" s="185" t="inlineStr">
        <is>
          <t>ข้อสอบจริง</t>
        </is>
      </c>
      <c r="R130" s="185" t="inlineStr">
        <is>
          <t>2565</t>
        </is>
      </c>
      <c r="S130" s="185" t="n"/>
    </row>
    <row r="131" ht="24" customHeight="1" s="49">
      <c r="A131" s="185" t="n">
        <v>129</v>
      </c>
      <c r="B131" s="186" t="n"/>
      <c r="C131" s="186" t="inlineStr">
        <is>
          <t>ในสูตรตำรับยาครีม หากตำรับมีลักษณะเหลวควรเพิ่มสารใดในตำรับ</t>
        </is>
      </c>
      <c r="D131" s="186" t="n"/>
      <c r="E131" s="186" t="inlineStr">
        <is>
          <t>Mineral oil</t>
        </is>
      </c>
      <c r="F131" s="186" t="inlineStr">
        <is>
          <t>Propylene glycol</t>
        </is>
      </c>
      <c r="G131" s="186" t="inlineStr">
        <is>
          <t>Cetyl alcohol</t>
        </is>
      </c>
      <c r="H131" s="186" t="inlineStr">
        <is>
          <t>Sodium lauryl sulfate</t>
        </is>
      </c>
      <c r="I131" s="186" t="inlineStr">
        <is>
          <t>Triethanolamine</t>
        </is>
      </c>
      <c r="J131" s="185" t="inlineStr">
        <is>
          <t>3</t>
        </is>
      </c>
      <c r="K131" s="186"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L131" s="186" t="inlineStr">
        <is>
          <t>Semisolid Dosage Forms</t>
        </is>
      </c>
      <c r="M131" s="186" t="inlineStr">
        <is>
          <t>Liquid &amp; Semisolids</t>
        </is>
      </c>
      <c r="N131" s="186" t="inlineStr">
        <is>
          <t>Creams &amp; Ointments</t>
        </is>
      </c>
      <c r="O131" s="185" t="inlineStr">
        <is>
          <t>Product</t>
        </is>
      </c>
      <c r="P131" s="186" t="inlineStr">
        <is>
          <t>ข้อสอบเก่า</t>
        </is>
      </c>
      <c r="Q131" s="185" t="inlineStr">
        <is>
          <t>ข้อสอบจริง</t>
        </is>
      </c>
      <c r="R131" s="185" t="inlineStr">
        <is>
          <t>2565</t>
        </is>
      </c>
      <c r="S131" s="185" t="n"/>
    </row>
    <row r="132" ht="24" customHeight="1" s="49">
      <c r="A132" s="185" t="n">
        <v>130</v>
      </c>
      <c r="B132" s="186" t="n"/>
      <c r="C132" s="186"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D132" s="186" t="n"/>
      <c r="E132" s="186" t="inlineStr">
        <is>
          <t>BHT</t>
        </is>
      </c>
      <c r="F132" s="186" t="inlineStr">
        <is>
          <t>Glycerin</t>
        </is>
      </c>
      <c r="G132" s="186" t="inlineStr">
        <is>
          <t>Cetyl alcohol</t>
        </is>
      </c>
      <c r="H132" s="186" t="inlineStr">
        <is>
          <t>Propylene glycol</t>
        </is>
      </c>
      <c r="I132" s="186" t="inlineStr">
        <is>
          <t>Sodium lauryl sulphate</t>
        </is>
      </c>
      <c r="J132" s="185" t="inlineStr">
        <is>
          <t>3</t>
        </is>
      </c>
      <c r="K132" s="186"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L132" s="186" t="inlineStr">
        <is>
          <t>Semisolid Excipients</t>
        </is>
      </c>
      <c r="M132" s="186" t="inlineStr">
        <is>
          <t>Liquid &amp; Semisolids</t>
        </is>
      </c>
      <c r="N132" s="186" t="inlineStr">
        <is>
          <t>Creams &amp; Ointments</t>
        </is>
      </c>
      <c r="O132" s="185" t="inlineStr">
        <is>
          <t>Product</t>
        </is>
      </c>
      <c r="P132" s="186" t="inlineStr">
        <is>
          <t>ข้อสอบเก่า</t>
        </is>
      </c>
      <c r="Q132" s="185" t="inlineStr">
        <is>
          <t>ข้อสอบจริง</t>
        </is>
      </c>
      <c r="R132" s="185" t="inlineStr">
        <is>
          <t>2565</t>
        </is>
      </c>
      <c r="S132" s="185" t="n"/>
    </row>
    <row r="133" ht="24" customHeight="1" s="49">
      <c r="A133" s="185" t="n">
        <v>131</v>
      </c>
      <c r="B133" s="186" t="n"/>
      <c r="C133" s="186" t="inlineStr">
        <is>
          <t>ตำรับ calamine lotion ตัวยาเป็นน้ำแขวนตะกอน เขย่ายาแล้วไม่คืนกลับเมื่อตั้งทิ้งไว้ ลักษณะดังกล่าวเรียกว่า</t>
        </is>
      </c>
      <c r="D133" s="186" t="n"/>
      <c r="E133" s="186" t="inlineStr">
        <is>
          <t>Caking</t>
        </is>
      </c>
      <c r="F133" s="186" t="inlineStr">
        <is>
          <t>Cracking</t>
        </is>
      </c>
      <c r="G133" s="186" t="inlineStr">
        <is>
          <t>Breaking</t>
        </is>
      </c>
      <c r="H133" s="186" t="inlineStr">
        <is>
          <t>Creaming</t>
        </is>
      </c>
      <c r="I133" s="186" t="inlineStr">
        <is>
          <t>Coalescence</t>
        </is>
      </c>
      <c r="J133" s="185" t="inlineStr">
        <is>
          <t>1</t>
        </is>
      </c>
      <c r="K133" s="186"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L133" s="186" t="inlineStr">
        <is>
          <t>Suspension Physical Instability</t>
        </is>
      </c>
      <c r="M133" s="186" t="inlineStr">
        <is>
          <t>Liquid &amp; Semisolids</t>
        </is>
      </c>
      <c r="N133" s="186" t="inlineStr">
        <is>
          <t>Suspensions</t>
        </is>
      </c>
      <c r="O133" s="185" t="inlineStr">
        <is>
          <t>Product</t>
        </is>
      </c>
      <c r="P133" s="186" t="inlineStr">
        <is>
          <t>ข้อสอบเก่า</t>
        </is>
      </c>
      <c r="Q133" s="185" t="inlineStr">
        <is>
          <t>ข้อสอบจริง</t>
        </is>
      </c>
      <c r="R133" s="185" t="inlineStr">
        <is>
          <t>2565</t>
        </is>
      </c>
      <c r="S133" s="185" t="n"/>
    </row>
    <row r="134" ht="24" customHeight="1" s="49">
      <c r="A134" s="185" t="n">
        <v>132</v>
      </c>
      <c r="B134" s="186" t="inlineStr">
        <is>
          <t>สูตรตำรับยาผงแห้งสำหรับผสมน้ำแขวนตะกอน Azithromycin (Dry powder for oral suspension):
Azithromycin (as anhydrous base) 4.86% w/w, Colloidal silicon dioxide 0.49% w/w, Sucrose 93% w/w, Xanthan gum 0.16% w/w, Hydroxypropyl cellulose 0.12% w/w, Spray dried artificial flavors 0.49% w/w, Tribasic sodium phosphate dodecahydrate 0.8% w/w</t>
        </is>
      </c>
      <c r="C134" s="186" t="inlineStr">
        <is>
          <t>จากสูตรตำรับข้างต้น สาร Xanthan gum ทำหน้าที่ใดในตำรับ</t>
        </is>
      </c>
      <c r="D134" s="186" t="n"/>
      <c r="E134" s="186" t="inlineStr">
        <is>
          <t>Glidant</t>
        </is>
      </c>
      <c r="F134" s="186" t="inlineStr">
        <is>
          <t>Sweetening agent</t>
        </is>
      </c>
      <c r="G134" s="186" t="inlineStr">
        <is>
          <t>Thickening agent</t>
        </is>
      </c>
      <c r="H134" s="186" t="inlineStr">
        <is>
          <t>Binder</t>
        </is>
      </c>
      <c r="I134" s="186" t="inlineStr">
        <is>
          <t>Suspending agent</t>
        </is>
      </c>
      <c r="J134" s="185" t="inlineStr">
        <is>
          <t>5</t>
        </is>
      </c>
      <c r="K134" s="186" t="inlineStr">
        <is>
          <t>✅ คำตอบที่ถูกต้อง: ข้อ จ. Suspending agent
🎯 ทำไมข้อนี้ถึงถูก:
🎯 ทำไมข้อนี้ถึงถูก: ตำรับนี้เป็นผงยาแห้งสำหรับเตรียมเป็นยาน้ำแขวนตะกอน (Dry powder for oral suspension) ของ Azithromycin โดย Xanthan gum เป็นสารไฮโดรคอลลอยด์ที่ทำหน้าที่เป็น Suspending agent (สารช่วยแขวนตะกอน) ช่วยเพิ่มความหนืดและคงสภาพการกระจายตัวของอนุภาคผงยาเมื่อผสมน้ำ
🔍 ข้ออื่นผิดเพราะอะไร:
•
• ข
• ้
• อ
• ก
• .
• G
• l
• i
• d
• a
• n
• t
• :
• ใ
• น
• ต
• ำ
• ร
• ั
• บ
• น
• ี
• ้
• ค
• ื
• อ
• C
• o
• l
• l
• o
• i
• d
• a
• l
• s
• i
• l
• i
• c
• o
• n
• d
• i
• o
• x
• i
• d
• e
• ท
• ำ
• ห
• น
• ้
• า
• ท
• ี
• ่
• ช
• ่
• ว
• ย
• ก
• า
• ร
• ไ
• ห
• ล
• ข
• อ
• ง
• ผ
• ง
• ย
• า
•
• ข
• ้
• อ
• ข
• .
• S
• w
• e
• e
• t
• e
• n
• i
• n
• g
• a
• g
• e
• n
• t
• :
• ใ
• น
• ต
• ำ
• ร
• ั
• บ
• น
• ี
• ้
• ค
• ื
• อ
• S
• u
• c
• r
• o
• s
• e
• (
• ม
• ี
• ส
• ั
• ด
• ส
• ่
• ว
• น
• ส
• ู
• ง
• ถ
• ึ
• ง
• 9
• 3
• %
• w
• /
• w
• )
• ท
• ำ
• ห
• น
• ้
• า
• ท
• ี
• ่
• เ
• ป
• ็
• น
• ส
• า
• ร
• ใ
• ห
• ้
• ค
• ว
• า
• ม
• ห
• ว
• า
• น
• แ
• ล
• ะ
• ส
• า
• ร
• เ
• ต
• ิ
• ม
• เ
• ต
• ็
• ม
•
• ข
• ้
• อ
• ค
• .
• T
• h
• i
• c
• k
• e
• n
• i
• n
• g
• a
• g
• e
• n
• t
• :
• แ
• ม
• ้
• x
• a
• n
• t
• h
• a
• n
• g
• u
• m
• จ
• ะ
• เ
• พ
• ิ
• ่
• ม
• ค
• ว
• า
• ม
• ห
• น
• ื
• ด
• แ
• ต
• ่
• ห
• น
• ้
• า
• ท
• ี
• ่
• ห
• ล
• ั
• ก
• ต
• า
• ม
• เ
• ภ
• ส
• ั
• ช
• ก
• ร
• ร
• ม
• ใ
• น
• ต
• ำ
• ร
• ั
• บ
• ย
• า
• น
• ้
• ำ
• แ
• ข
• ว
• น
• ต
• ะ
• ก
• อ
• น
• ค
• ื
• อ
• S
• u
• s
• p
• e
• n
• d
• i
• n
• g
• a
• g
• e
• n
• t
•
• ข
• ้
• อ
• ง
• .
• B
• i
• n
• d
• e
• r
• :
• เ
• ป
• ็
• น
• ห
• น
• ้
• า
• ท
• ี
• ่
• ข
• อ
• ง
• ส
• า
• ร
• ช
• ่
• ว
• ย
• ย
• ึ
• ด
• เ
• ก
• า
• ะ
• ใ
• น
• ย
• า
• เ
• ม
• ็
• ด
• เ
• ช
• ่
• น
• H
• y
• d
• r
• o
• x
• y
• p
• r
• o
• p
• y
• l
• c
• e
• l
• l
• u
• l
• o
• s
• e
• ไ
• ม
• ่
• ใ
• ช
• ่
• ห
• น
• ้
• า
• ท
• ี
• ่
• ห
• ล
• ั
• ก
• ข
• อ
• ง
• x
• a
• n
• t
• h
• a
• n
• g
• u
• m
• ใ
• น
• ย
• า
• น
• ้
• ำ
• แ
• ข
• ว
• น
• ต
• ะ
• ก
• อ
• น</t>
        </is>
      </c>
      <c r="L134" s="186" t="n"/>
      <c r="M134" s="186" t="inlineStr">
        <is>
          <t>Liquid &amp; Semisolids</t>
        </is>
      </c>
      <c r="N134" s="186" t="inlineStr">
        <is>
          <t>Suspensions</t>
        </is>
      </c>
      <c r="O134" s="185" t="inlineStr">
        <is>
          <t>Product</t>
        </is>
      </c>
      <c r="P134" s="186" t="inlineStr">
        <is>
          <t>[SOURCE: Mock Pharmtutor 2024 Set 1 ข้อ 38]</t>
        </is>
      </c>
      <c r="Q134" s="185" t="inlineStr">
        <is>
          <t>ข้อสอบจำลอง</t>
        </is>
      </c>
      <c r="R134" s="185" t="inlineStr">
        <is>
          <t>Mock Pharmtutor 2024</t>
        </is>
      </c>
      <c r="S134" s="185" t="inlineStr">
        <is>
          <t>CASE_PHARMTUTOR_AZITHRO_01</t>
        </is>
      </c>
    </row>
    <row r="135" ht="24" customHeight="1" s="49">
      <c r="A135" s="185" t="n">
        <v>133</v>
      </c>
      <c r="B135" s="186" t="n"/>
      <c r="C135" s="186" t="inlineStr">
        <is>
          <t>จากข้อมูล Azithromycin เป็นผงผลึกสีขาว จุดหลอมเหลว 126 องศาเซลเซียส ละลายในเอทานอลและ DMSO ละลายน้ำได้น้อยมาก (minimally soluble in water) หากต้องการเตรียมยาน้ำเพื่อจ่ายให้ผู้ป่วยเด็กรับประทาน ควรทำใน dosage form ใด</t>
        </is>
      </c>
      <c r="D135" s="186" t="n"/>
      <c r="E135" s="186" t="inlineStr">
        <is>
          <t>Solutions</t>
        </is>
      </c>
      <c r="F135" s="186" t="inlineStr">
        <is>
          <t>Syrups</t>
        </is>
      </c>
      <c r="G135" s="186" t="inlineStr">
        <is>
          <t>Emulsions</t>
        </is>
      </c>
      <c r="H135" s="186" t="inlineStr">
        <is>
          <t>Suspensions</t>
        </is>
      </c>
      <c r="I135" s="186" t="inlineStr">
        <is>
          <t>Elixir</t>
        </is>
      </c>
      <c r="J135" s="185" t="inlineStr">
        <is>
          <t>4</t>
        </is>
      </c>
      <c r="K135" s="186" t="inlineStr">
        <is>
          <t>✅ คำตอบที่ถูกต้อง: ข้อ ง. Suspensions
🎯 ทำไมข้อนี้ถึงถูก:
🎯 ทำไมข้อนี้ถึงถูก: Azithromycin ละลายน้ำได้น้อยมากและไม่คงตัวในสารละลายน้ำเป็นเวลานาน รูปแบบยาเตรียมรับประทานชนิดน้ำสำหรับเด็กจึงต้องเตรียมในรูปแบบยาน้ำแขวนตะกอนแบบผงแห้งผสมน้ำก่อนใช้ (dry powder for oral suspension) ซึ่งช่วยรักษาความคงตัวของตัวยาและกลบรสขม
🔍 ข้ออื่นผิดเพราะอะไร:
• ข้อ ก. (Solutions): สารละลายจำเป็นต้องให้ตัวยาสำคัญละลายได้อย่างสมบูรณ์ ซึ่ง azithromycin ละลายน้ำได้น้อยมากจึงไม่สามารถเตรียมเป็นยาน้ำใสได้
• ข้อ ข. (Syrups): ยาเชื่อมเป็นสารละลายน้ำที่มีน้ำตาลเข้มข้น ไม่สามารถละลายผงยา azithromycin ได้
• ข้อ ค. (Emulsions): ยาอิมัลชันเป็นการกระจายตัวของของเหลวสองชนิดที่ไม่ผสมกัน (liquid-in-liquid) ขณะที่ azithromycin เป็นผงของแข็ง
• ข้อ จ. (Elixir): อีลิกเซอร์มีส่วนผสมของแอลกอฮอล์สูง จึงไม่เหมาะสมและไม่ปลอดภัยในการนำมาใช้กับผู้ป่วยเด็ก</t>
        </is>
      </c>
      <c r="L135" s="186" t="n"/>
      <c r="M135" s="186" t="inlineStr">
        <is>
          <t>Liquid &amp; Semisolids</t>
        </is>
      </c>
      <c r="N135" s="186" t="inlineStr">
        <is>
          <t>Suspensions</t>
        </is>
      </c>
      <c r="O135" s="185" t="inlineStr">
        <is>
          <t>Product</t>
        </is>
      </c>
      <c r="P135" s="186" t="inlineStr">
        <is>
          <t>[SOURCE: Mock Pharmtutor 2024 Set 1 ข้อ 100]</t>
        </is>
      </c>
      <c r="Q135" s="185" t="inlineStr">
        <is>
          <t>ข้อสอบจำลอง</t>
        </is>
      </c>
      <c r="R135" s="185" t="inlineStr">
        <is>
          <t>Mock Pharmtutor 2024</t>
        </is>
      </c>
      <c r="S135" s="185" t="n"/>
    </row>
    <row r="136" ht="24" customHeight="1" s="49">
      <c r="A136" s="185" t="n">
        <v>134</v>
      </c>
      <c r="B136" s="186" t="n"/>
      <c r="C136" s="186" t="inlineStr">
        <is>
          <t>ข้อใดต่อไปนี้ คือ specific test ของ dosage form ดังกล่าว (Dry powder for oral suspension / Non-sterile liquid oral dosage forms)</t>
        </is>
      </c>
      <c r="D136" s="186" t="n"/>
      <c r="E136" s="186" t="inlineStr">
        <is>
          <t>Minimum fill</t>
        </is>
      </c>
      <c r="F136" s="186" t="inlineStr">
        <is>
          <t>Impurities test</t>
        </is>
      </c>
      <c r="G136" s="186" t="inlineStr">
        <is>
          <t>Sterility tests</t>
        </is>
      </c>
      <c r="H136" s="186" t="inlineStr">
        <is>
          <t>Microbial limit test</t>
        </is>
      </c>
      <c r="I136" s="186" t="inlineStr">
        <is>
          <t>Assay</t>
        </is>
      </c>
      <c r="J136" s="185" t="inlineStr">
        <is>
          <t>4</t>
        </is>
      </c>
      <c r="K136" s="186" t="inlineStr">
        <is>
          <t>✅ คำตอบที่ถูกต้อง: ข้อ ง. Microbial limit test
🎯 ทำไมข้อนี้ถึงถูก:
🎯 ทำไมข้อนี้ถึงถูก: ตามแนวทาง ICH Q6A ยาน้ำรับประทานชนิด non-sterile dosage form จัดให้ Microbial limit test เป็น Specific test ที่สำคัญเพื่อควบคุมจำนวนจุลชีพปนเปื้อน (Total aerobic microbial count และ Total yeasts and molds count) รวมถึงเชื้อก่อโรคที่ห้ามพบ
🔍 ข้ออื่นผิดเพราะอะไร:
• ข้อ ก. (Minimum fill): ใช้ตรวจสอบปริมาตรบรรจุขั้นต่ำ แต่ไม่ใช่ microbiological test จำเพาะ
• ข้อ ข. (Impurities test): เป็น Universal test ที่ต้องทดสอบในทุก dosage forms
• ข้อ ค. (Sterility tests): การทดสอบความปราศจากเชื้อเป็นข้อกำหนดเฉพาะของ sterile dosage forms เช่น ยาฉีดและยาหยอดตา แต่ oral suspension เป็น non-sterile จึงไม่ต้องทดสอบ sterility
• ข้อ จ. (Assay): เป็น Universal test บังคับตรวจหาปริมาณตัวยาสำคัญในทุกรูปแบบยา</t>
        </is>
      </c>
      <c r="L136" s="186" t="n"/>
      <c r="M136" s="186" t="inlineStr">
        <is>
          <t>Liquid &amp; Semisolids</t>
        </is>
      </c>
      <c r="N136" s="186" t="inlineStr">
        <is>
          <t>Suspensions</t>
        </is>
      </c>
      <c r="O136" s="185" t="inlineStr">
        <is>
          <t>Product</t>
        </is>
      </c>
      <c r="P136" s="186" t="inlineStr">
        <is>
          <t>[SOURCE: Mock Pharmtutor 2024 Set 1 ข้อ 101]</t>
        </is>
      </c>
      <c r="Q136" s="185" t="inlineStr">
        <is>
          <t>ข้อสอบจำลอง</t>
        </is>
      </c>
      <c r="R136" s="185" t="inlineStr">
        <is>
          <t>Mock Pharmtutor 2024</t>
        </is>
      </c>
      <c r="S136" s="185" t="n"/>
    </row>
    <row r="137" ht="24" customHeight="1" s="49">
      <c r="A137" s="185" t="n">
        <v>135</v>
      </c>
      <c r="B137" s="186" t="n"/>
      <c r="C137" s="186" t="inlineStr">
        <is>
          <t>ผู้ป่วยได้รับยาลดกรดชนิดน้ำแขวนตะกอน ลักษณะใดที่บ่งชี้ถึงความไม่คงตัว</t>
        </is>
      </c>
      <c r="D137" s="186" t="n"/>
      <c r="E137" s="186" t="inlineStr">
        <is>
          <t>ผงยากระจายตัวเป็นอนุภาคเดี่ยวๆ (deflocculated system)</t>
        </is>
      </c>
      <c r="F137" s="186" t="inlineStr">
        <is>
          <t>ความหนืดของตัวยาเมื่อเวลาผ่านไปไม่เปลี่ยนแปลง</t>
        </is>
      </c>
      <c r="G137" s="186" t="inlineStr">
        <is>
          <t>น้ำเหนือน้ำตะกอนใส</t>
        </is>
      </c>
      <c r="H137" s="186" t="inlineStr">
        <is>
          <t>ผงยาจับกันอย่างหลวมๆ ไม่อัดตัวกันแน่นที่ก้นภาชนะ</t>
        </is>
      </c>
      <c r="I137" s="186" t="inlineStr">
        <is>
          <t>ค่า sedimentation volume มีค่าเข้าใกล้ 1</t>
        </is>
      </c>
      <c r="J137" s="185" t="inlineStr">
        <is>
          <t>1</t>
        </is>
      </c>
      <c r="K137" s="186" t="inlineStr">
        <is>
          <t>✅ คำตอบที่ถูกต้อง: ข้อ ก. ผงยากระจายตัวเป็นอนุภาคเดี่ยวๆ (deflocculated system)
🎯 ทำไมข้อนี้ถึงถูก:
🎯 ทำไมข้อนี้ถึงถูก: เมื่อผงยากระจายตัวเป็นอนุภาคเดี่ยวๆ (deflocculated particles) อนุภาคขนาดเล็กจะตกตะกอนช้าแต่เมื่อตกถึงก้นขวดจะแทรกตัวลงในช่องว่างและเกิดการอัดแน่นเป็นก้อนแข็งที่เรียกว่า caking หรือ claying ซึ่งไม่สามารถกระจายตัวกลับคืนได้เมื่อเขย่า บ่งชี้ถึงความไม่คงตัวทางกายภาพ
🔍 ข้ออื่นผิดเพราะอะไร:
• ข้อ ข. (ความหนืดของตัวยาเมื่อเวลาผ่านไปไม่เปลี่ยนแปลง): ความหนืดที่คงที่แสดงถึงความคงตัวที่ดีของระบบ vehicle
• ข้อ ค. (น้ำเหนือน้ำตะกอนใส): เป็นลักษณะปกติของ flocculated suspension ที่อนุภาคจับกลุ่มกันและตกตะกอนลงมาอย่างเป็นระเบียบ
• ข้อ ง. (ผงยาจับกันอย่างหลวมๆ ไม่อัดตัวกันแน่นที่ก้นภาชนะ): เป็นลักษณะของ flocculated network ซึ่งเป็นคุณสมบัติที่ดี กระจายตัวกลับได้ง่าย (easily redispersible)
• ข้อ จ. (ค่า sedimentation volume มีค่าเข้าใกล้ 1): แสดงว่าปริมาตรของตะกอนเกือบเท่ากับปริมาตรเดิม ไม่เกิดการตกตะกอนแยกชั้น ถือเป็นอุดมคติของ suspension</t>
        </is>
      </c>
      <c r="L137" s="186" t="n"/>
      <c r="M137" s="186" t="inlineStr">
        <is>
          <t>Liquid &amp; Semisolids</t>
        </is>
      </c>
      <c r="N137" s="186" t="inlineStr">
        <is>
          <t>Suspensions</t>
        </is>
      </c>
      <c r="O137" s="185" t="inlineStr">
        <is>
          <t>Product</t>
        </is>
      </c>
      <c r="P137" s="186" t="inlineStr">
        <is>
          <t>[SOURCE: Mock Pharmtutor 2024 Set 1 ข้อ 106]</t>
        </is>
      </c>
      <c r="Q137" s="185" t="inlineStr">
        <is>
          <t>ข้อสอบจำลอง</t>
        </is>
      </c>
      <c r="R137" s="185" t="inlineStr">
        <is>
          <t>Mock Pharmtutor 2024</t>
        </is>
      </c>
      <c r="S137" s="185" t="n"/>
    </row>
    <row r="138" ht="24" customHeight="1" s="49">
      <c r="A138" s="185" t="n">
        <v>136</v>
      </c>
      <c r="B138" s="186" t="n"/>
      <c r="C138" s="186" t="inlineStr">
        <is>
          <t>ข้อใดกล่าวผิด เกี่ยวกับ suspensions</t>
        </is>
      </c>
      <c r="D138" s="186" t="n"/>
      <c r="E138" s="186" t="inlineStr">
        <is>
          <t>ตัวยาสำคัญไม่ละลายน้ำ</t>
        </is>
      </c>
      <c r="F138" s="186" t="inlineStr">
        <is>
          <t>Flocculating agent ต้องมีประจุเป็นกลางหรือตรงข้ามกับผงยา</t>
        </is>
      </c>
      <c r="G138" s="186" t="inlineStr">
        <is>
          <t>Flocculated system มีอัตราการตกตะกอนเร็ว</t>
        </is>
      </c>
      <c r="H138" s="186" t="inlineStr">
        <is>
          <t>Suspensions ที่ดี ควรมีตะกอนในปริมาณต่ำ</t>
        </is>
      </c>
      <c r="I138" s="186" t="inlineStr">
        <is>
          <t>Degree of flocculation ยิ่งมาก ยิ่งดี</t>
        </is>
      </c>
      <c r="J138" s="185" t="inlineStr">
        <is>
          <t>4</t>
        </is>
      </c>
      <c r="K138" s="186" t="inlineStr">
        <is>
          <t>✅ คำตอบที่ถูกต้อง: ข้อ ง. Suspensions ที่ดี ควรมีตะกอนในปริมาณต่ำ
🎯 ทำไมข้อนี้ถึงถูก:
🎯 ทำไมข้อนี้ถึงถูก: ยาน้ำแขวนตะกอนที่ดีควรเป็น flocculated suspension ซึ่งมีปริมาตรตะกอนสูง (high sedimentation volume เข้าใกล้ 1) เพื่อให้โครงสร้างตะกอนเกาะกันอย่างหลวมๆ และกระจายตัวกลับคืนได้ง่าย การมีปริมาณตะกอนต่ำเกินไปมักสัมพันธ์กับ deflocculated caking
🔍 ข้ออื่นผิดเพราะอะไร:
• ข้อ ก. (ตัวยาสำคัญไม่ละลายน้ำ): ถูกต้อง เพราะ suspension ใช้สำหรับตัวยาที่ไม่ละลายหรือละลายได้น้อยมากในกระสายยา
• ข้อ ข. (Flocculating agent ต้องมีประจุเป็นกลางหรือตรงข้ามกับผงยา): ถูกต้อง นิยมใช้ electrolytes ที่มีประจุตรงข้ามเพื่อลด zeta potential
• ข้อ ค. (Flocculated system มีอัตราการตกตะกอนเร็ว): ถูกต้อง เนื่องจาก flocs มีขนาดอนุภาคประสิทธิผลใหญ่ตาม Stokes' law จึงตกตะกอนเร็วกว่าอนุภาคเดี่ยว
• ข้อ จ. (Degree of flocculation ยิ่งมาก ยิ่งดี): ถูกต้อง ค่า beta ยิ่งมากแสดงถึงการเกิด flocculation ที่สมบูรณ์และป้องกัน caking ได้ดี</t>
        </is>
      </c>
      <c r="L138" s="186" t="n"/>
      <c r="M138" s="186" t="inlineStr">
        <is>
          <t>Liquid &amp; Semisolids</t>
        </is>
      </c>
      <c r="N138" s="186" t="inlineStr">
        <is>
          <t>Suspensions</t>
        </is>
      </c>
      <c r="O138" s="185" t="inlineStr">
        <is>
          <t>Product</t>
        </is>
      </c>
      <c r="P138" s="186" t="inlineStr">
        <is>
          <t>[SOURCE: Mock Pharmtutor 2024 Set 1 ข้อ 107]</t>
        </is>
      </c>
      <c r="Q138" s="185" t="inlineStr">
        <is>
          <t>ข้อสอบจำลอง</t>
        </is>
      </c>
      <c r="R138" s="185" t="inlineStr">
        <is>
          <t>Mock Pharmtutor 2024</t>
        </is>
      </c>
      <c r="S138" s="185" t="n"/>
    </row>
    <row r="139" ht="24" customHeight="1" s="49">
      <c r="A139" s="185" t="n">
        <v>137</v>
      </c>
      <c r="B139" s="186" t="n"/>
      <c r="C139" s="186" t="inlineStr">
        <is>
          <t>ข้อใดต่อไปนี้ กล่าวไม่ถูกต้องเกี่ยวกับ suspensions</t>
        </is>
      </c>
      <c r="D139" s="186" t="n"/>
      <c r="E139" s="186" t="inlineStr">
        <is>
          <t>Suspensions รูปแบบยาฉีดนิยมให้ทาง IM และ SC</t>
        </is>
      </c>
      <c r="F139" s="186" t="inlineStr">
        <is>
          <t>เหมาะกับผู้ป่วยที่ไม่สามารถกลืนยาเม็ด หรือ แคปซูลได้</t>
        </is>
      </c>
      <c r="G139" s="186" t="inlineStr">
        <is>
          <t>นิยมเตรียมในยาที่ไม่ละลายน้ำ</t>
        </is>
      </c>
      <c r="H139" s="186" t="inlineStr">
        <is>
          <t>ใช้เตรียมยาที่มีรสชาติไม่น่ารับประทาน เพื่อกลบรสชาติของตัวยา</t>
        </is>
      </c>
      <c r="I139" s="186" t="inlineStr">
        <is>
          <t>เป็นรูปแบบ liquid-liquid dispersion</t>
        </is>
      </c>
      <c r="J139" s="185" t="inlineStr">
        <is>
          <t>5</t>
        </is>
      </c>
      <c r="K139" s="186" t="inlineStr">
        <is>
          <t>✅ คำตอบที่ถูกต้อง: ข้อ จ. เป็นรูปแบบ liquid-liquid dispersion
🎯 ทำไมข้อนี้ถึงถูก:
🎯 ทำไมข้อนี้ถึงถูก: Suspension เป็น coarse dispersion รูปแบบ solid-in-liquid dispersion (ของแข็งที่ไม่ละลายกระจายตัวในของเหลว) ไม่ใช่ liquid-liquid dispersion (ซึ่งเป็นคำนิยามของ Emulsion)
🔍 ข้ออื่นผิดเพราะอะไร:
• ข้อ ก. (Suspensions รูปแบบยาฉีดนิยมให้ทาง IM และ SC): ถูกต้อง ยาฉีดแขวนตะกอนให้ทาง IM หรือ SC เพื่อเป็น depot release และห้ามให้ทางหลอดเลือดดำ (IV) เพราะเสี่ยงต่อเส้นเลือดอุดตัน
• ข้อ ข. (เหมาะกับผู้ป่วยที่ไม่สามารถกลืนยาเม็ด หรือ แคปซูลได้): ถูกต้อง เป็นข้อดีสำหรับผู้ป่วยเด็กและผู้สูงอายุที่มีภาวะกลืนลำบาก (dysphagia)
• ข้อ ค. (นิยมเตรียมในยาที่ไม่ละลายน้ำ): ถูกต้อง เพราะเป็นทางเลือกหลักเมื่อตัวยาไม่ละลายในน้ำ
• ข้อ ง. (ใช้เตรียมยาที่มีรสชาติไม่น่ารับประทาน เพื่อกลบรสชาติของตัวยา): ถูกต้อง การที่ตัวยาอยู่ในรูปของแข็งไม่ละลายจะสัมผัสกับ taste buds น้อยกว่ารูปสารละลาย จึงช่วยลดรสขม</t>
        </is>
      </c>
      <c r="L139" s="186" t="n"/>
      <c r="M139" s="186" t="inlineStr">
        <is>
          <t>Liquid &amp; Semisolids</t>
        </is>
      </c>
      <c r="N139" s="186" t="inlineStr">
        <is>
          <t>Suspensions</t>
        </is>
      </c>
      <c r="O139" s="185" t="inlineStr">
        <is>
          <t>Product</t>
        </is>
      </c>
      <c r="P139" s="186" t="inlineStr">
        <is>
          <t>[SOURCE: Mock Pharmtutor 2024 Set 1 ข้อ 108]</t>
        </is>
      </c>
      <c r="Q139" s="185" t="inlineStr">
        <is>
          <t>ข้อสอบจำลอง</t>
        </is>
      </c>
      <c r="R139" s="185" t="inlineStr">
        <is>
          <t>Mock Pharmtutor 2024</t>
        </is>
      </c>
      <c r="S139" s="185" t="n"/>
    </row>
    <row r="140" ht="24" customHeight="1" s="49">
      <c r="A140" s="185" t="n">
        <v>138</v>
      </c>
      <c r="B140" s="186" t="n"/>
      <c r="C140" s="186" t="inlineStr">
        <is>
          <t>เครื่องมือใดต่อไปนี้เหมาะกับการผลิตยา Miconazole cream</t>
        </is>
      </c>
      <c r="D140" s="186" t="n"/>
      <c r="E140" s="186" t="inlineStr">
        <is>
          <t>Y-cone Mixer</t>
        </is>
      </c>
      <c r="F140" s="186" t="inlineStr">
        <is>
          <t>Turbine mixers</t>
        </is>
      </c>
      <c r="G140" s="186" t="inlineStr">
        <is>
          <t>Sigma blade mixer</t>
        </is>
      </c>
      <c r="H140" s="186" t="inlineStr">
        <is>
          <t>High speed mixer granulator</t>
        </is>
      </c>
      <c r="I140" s="186" t="inlineStr">
        <is>
          <t>Ribbon mixer</t>
        </is>
      </c>
      <c r="J140" s="185" t="inlineStr">
        <is>
          <t>3</t>
        </is>
      </c>
      <c r="K140" s="186" t="inlineStr">
        <is>
          <t>✅ คำตอบที่ถูกต้อง: ข้อ ค. Sigma blade mixer
🎯 ทำไมข้อนี้ถึงถูก:
🎯 ทำไมข้อนี้ถึงถูก: ตำรับ Miconazole cream เป็นยาเตรียมกึ่งแข็ง (semisolid dosage form) ที่มีความหนืดสูง (high viscosity) และมีพฤติกรรมการไหลแบบนอนนิวโทเนียน (non-Newtonian flow) เครื่องผสมแบบ Sigma blade mixer เป็นเครื่องมือที่มี shear force สูงและใบพัดรูปตัวซิกมาที่ออกแบบมาเฉพาะสำหรับการนวดผสมตำรับครีมและขี้ผึ้งที่มีความเหนียวข้น
🔍 ข้ออื่นผิดเพราะอะไร:
•
• ข
• ้
• อ
• ก
• .
• :
• Y
• 
• c
• o
• n
• e
• M
• i
• x
• e
• r
• เ
• ป
• ็
• น
• t
• u
• m
• b
• l
• i
• n
• g
• m
• i
• x
• e
• r
• ท
• ี
• ่
• ใ
• ช
• ้
• ส
• ำ
• ห
• ร
• ั
• บ
• ก
• า
• ร
• ผ
• ส
• ม
• ผ
• ง
• ย
• า
• แ
• ห
• ้
• ง
• (
• d
• r
• y
• p
• o
• w
• d
• e
• r
• s
• )
• ท
• ี
• ่
• ม
• ี
• ก
• า
• ร
• ไ
• ห
• ล
• อ
• ิ
• ส
• ร
• ะ
• ไ
• ม
• ่
• ส
• า
• ม
• า
• ร
• ถ
• ใ
• ช
• ้
• ผ
• ส
• ม
• ต
• ำ
• ร
• ั
• บ
• ข
• อ
• ง
• เ
• ห
• ล
• ว
• ห
• ร
• ื
• อ
• ค
• ร
• ี
• ม
• ไ
• ด
• ้
•
• ข
• ้
• อ
• ข
• .
• :
• T
• u
• r
• b
• i
• n
• e
• m
• i
• x
• e
• r
• s
• เ
• ห
• ม
• า
• ะ
• ส
• ำ
• ห
• ร
• ั
• บ
• ก
• า
• ร
• ก
• ว
• น
• ผ
• ส
• ม
• ข
• อ
• ง
• เ
• ห
• ล
• ว
• ค
• ว
• า
• ม
• ห
• น
• ื
• ด
• ต
• ่
• ำ
• ถ
• ึ
• ง
• ป
• า
• น
• ก
• ล
• า
• ง
• (
• l
• o
• w
• 
• t
• o
• 
• m
• e
• d
• i
• u
• m
• v
• i
• s
• c
• o
• s
• i
• t
• y
• l
• i
• q
• u
• i
• d
• s
• )
• ห
• ร
• ื
• อ
• ก
• า
• ร
• ท
• ำ
• e
• m
• u
• l
• s
• i
• f
• i
• c
• a
• t
• i
• o
• n
• เ
• บ
• ื
• ้
• อ
• ง
• ต
• ้
• น
• แ
• ต
• ่
• ไ
• ม
• ่
• ส
• า
• ม
• า
• ร
• ถ
• น
• ว
• ด
• ผ
• ส
• ม
• เ
• น
• ื
• ้
• อ
• ค
• ร
• ี
• ม
• ข
• ้
• น
• ห
• น
• ื
• ด
• ไ
• ด
• ้
• ด
• ี
• พ
• อ
•
• ข
• ้
• อ
• ง
• .
• :
• H
• i
• g
• h
• s
• p
• e
• e
• d
• m
• i
• x
• e
• r
• g
• r
• a
• n
• u
• l
• a
• t
• o
• r
• เ
• ป
• ็
• น
• เ
• ค
• ร
• ื
• ่
• อ
• ง
• ม
• ื
• อ
• ท
• ี
• ่
• ใ
• ช
• ้
• ใ
• น
• ก
• า
• ร
• ท
• ำ
• แ
• ก
• ร
• น
• ู
• ล
• เ
• ป
• ี
• ย
• ก
• (
• w
• e
• t
• g
• r
• a
• n
• u
• l
• a
• t
• i
• o
• n
• )
• ใ
• น
• ก
• ร
• ะ
• บ
• ว
• น
• ก
• า
• ร
• ผ
• ล
• ิ
• ต
• ย
• า
• เ
• ม
• ็
• ด
•
• ข
• ้
• อ
• จ
• .
• :
• R
• i
• b
• b
• o
• n
• m
• i
• x
• e
• r
• เ
• ป
• ็
• น
• c
• o
• n
• v
• e
• c
• t
• i
• v
• e
• p
• o
• w
• d
• e
• r
• m
• i
• x
• e
• r
• ท
• ี
• ่
• ใ
• ช
• ้
• ส
• ำ
• ห
• ร
• ั
• บ
• ผ
• ส
• ม
• ผ
• ง
• ย
• า
• แ
• ห
• ้
• ง
• ป
• ร
• ิ
• ม
• า
• ณ
• ม
• า
• ก
• ห
• ร
• ื
• อ
• ข
• อ
• ง
• แ
• ข
• ็
• ง
• ท
• ี
• ่
• ม
• ี
• ค
• ว
• า
• ม
• ช
• ื
• ้
• น
• เ
• ล
• ็
• ก
• น
• ้
• อ
• ย
• ไ
• ม
• ่
• เ
• ห
• ม
• า
• ะ
• ก
• ั
• บ
• ค
• ร
• ี
• ม</t>
        </is>
      </c>
      <c r="L140" s="186" t="n"/>
      <c r="M140" s="186" t="inlineStr">
        <is>
          <t>Liquid &amp; Semisolids</t>
        </is>
      </c>
      <c r="N140" s="186" t="inlineStr">
        <is>
          <t>Creams &amp; Ointments</t>
        </is>
      </c>
      <c r="O140" s="185" t="inlineStr">
        <is>
          <t>Product</t>
        </is>
      </c>
      <c r="P140" s="186" t="inlineStr">
        <is>
          <t>[SOURCE: Mock Pharmtutor 2024 Set 2 ข้อ 19]</t>
        </is>
      </c>
      <c r="Q140" s="185" t="inlineStr">
        <is>
          <t>ข้อสอบจำลอง</t>
        </is>
      </c>
      <c r="R140" s="185" t="inlineStr">
        <is>
          <t>Mock Pharmtutor 2024</t>
        </is>
      </c>
      <c r="S140" s="185" t="n"/>
    </row>
    <row r="141" ht="24" customHeight="1" s="49">
      <c r="A141" s="185" t="n">
        <v>139</v>
      </c>
      <c r="B141" s="186" t="n"/>
      <c r="C141" s="186" t="inlineStr">
        <is>
          <t>ข้อใดกล่าวถูกต้องเกี่ยวกับตำรับยาน้ำแขวนตะกอน (suspension)</t>
        </is>
      </c>
      <c r="D141" s="186" t="n"/>
      <c r="E141" s="186" t="inlineStr">
        <is>
          <t>ผงยาละลายน้ำได้น้อยถึงปานกลาง</t>
        </is>
      </c>
      <c r="F141" s="186" t="inlineStr">
        <is>
          <t>ผงยาไม่จำเป็นต้องสม่ำเสมอ เนื่องจากไม่ใช่การผลิตยาเม็ดที่เป็นรูปแบบของแข็ง</t>
        </is>
      </c>
      <c r="G141" s="186" t="inlineStr">
        <is>
          <t>สามารถเพิ่มความคงตัวของยาที่ไม่คงตัวในสารละลายได้</t>
        </is>
      </c>
      <c r="H141" s="186" t="inlineStr">
        <is>
          <t>ยาน้ำแขวนตะกอนมักมีรสขมจาก -OH สามารถแก้ไขโดยการเติมสารเพิ่มความหวาน</t>
        </is>
      </c>
      <c r="I141" s="186" t="inlineStr">
        <is>
          <t>สามารถเตรียมได้ด้วย dry gum และ wet gum method</t>
        </is>
      </c>
      <c r="J141" s="185" t="inlineStr">
        <is>
          <t>3</t>
        </is>
      </c>
      <c r="K141" s="186" t="inlineStr">
        <is>
          <t>✅ คำตอบที่ถูกต้อง: ข้อ ค. สามารถเพิ่มความคงตัวของยาที่ไม่คงตัวในสารละลายได้
🎯 ทำไมข้อนี้ถึงถูก:
🎯 ทำไมข้อนี้ถึงถูก: ยาหลายชนิดเกิดการสลายตัวด้วยน้ำ (Hydrolysis) ได้ง่ายเมื่ออยู่ในสภาพสารละลาย (Solution) การตั้งตำรับให้อยู่ในรูปแบบยาน้ำแขวนตะกอนที่ตัวยาไม่ละลายน้ำจะช่วยชะลอการสลายตัวและเพิ่มความคงตัวทางเคมีของยาได้อย่างมีประสิทธิภาพ
🔍 ข้ออื่นผิดเพราะอะไร:
• ข้อ ก.: ผงยาในตำรับ suspension ต้องเป็นตัวยาที่ไม่ละลายหรือละลายน้ำได้น้อยมาก ไม่ใช่ละลายได้ปานกลาง
• ข้อ ข.: ขนาดอนุภาคของผงยาต้องมีความละเอียดและสม่ำเสมอ เพื่อควบคุมอัตราการตกตะกอนตาม Stokes' law และป้องกันการเกิดสัมผัสสากระคายเคือง
• ข้อ ง.: รสขมมักเกิดจากโมเลกุลยาที่ละลายน้ำได้ การแก้ไขในยาน้ำแขวนตะกอนนิยมใช้ยาในรูปเกลือหรือเอสเทอร์ที่ไม่ละลายน้ำ
• ข้อ จ.: Dry gum method และ Wet gum method เป็นวิธีการเตรียมยาเตรียมอิมัลชัน (Emulsion) ไม่ใช่ยาน้ำแขวนตะกอน</t>
        </is>
      </c>
      <c r="L141" s="186" t="n"/>
      <c r="M141" s="186" t="inlineStr">
        <is>
          <t>Liquid &amp; Semisolids</t>
        </is>
      </c>
      <c r="N141" s="186" t="inlineStr">
        <is>
          <t>Suspensions</t>
        </is>
      </c>
      <c r="O141" s="185" t="inlineStr">
        <is>
          <t>Product</t>
        </is>
      </c>
      <c r="P141" s="186" t="inlineStr">
        <is>
          <t>[SOURCE: Mock Pharmtutor 2024 Set 2 ข้อ 101] MCQ ธ.ค. 66</t>
        </is>
      </c>
      <c r="Q141" s="185" t="inlineStr">
        <is>
          <t>ข้อสอบจำลอง</t>
        </is>
      </c>
      <c r="R141" s="185" t="inlineStr">
        <is>
          <t>Mock Pharmtutor 2024</t>
        </is>
      </c>
      <c r="S141" s="185" t="n"/>
    </row>
    <row r="142" ht="24" customHeight="1" s="49">
      <c r="A142" s="185" t="n">
        <v>140</v>
      </c>
      <c r="B142" s="186" t="n"/>
      <c r="C142" s="186" t="inlineStr">
        <is>
          <t>ข้อใดคือความไม่คงตัวของ ยาน้ำแขวนตะกอน (suspension)</t>
        </is>
      </c>
      <c r="D142" s="186" t="n"/>
      <c r="E142" s="186" t="inlineStr">
        <is>
          <t>Cracking</t>
        </is>
      </c>
      <c r="F142" s="186" t="inlineStr">
        <is>
          <t>Breaking</t>
        </is>
      </c>
      <c r="G142" s="186" t="inlineStr">
        <is>
          <t>Creaming</t>
        </is>
      </c>
      <c r="H142" s="186" t="inlineStr">
        <is>
          <t>Caking</t>
        </is>
      </c>
      <c r="I142" s="186" t="inlineStr">
        <is>
          <t>Bleeding</t>
        </is>
      </c>
      <c r="J142" s="185" t="inlineStr">
        <is>
          <t>4</t>
        </is>
      </c>
      <c r="K142" s="186" t="inlineStr">
        <is>
          <t>✅ คำตอบที่ถูกต้อง: ข้อ ง. Caking
🎯 ทำไมข้อนี้ถึงถูก:
🎯 ทำไมข้อนี้ถึงถูก: Caking เป็นปัญหาความไม่คงตัวทางกายภาพแบบไม่ผันกลับของยาน้ำแขวนตะกอนชนิด deflocculated suspension เมื่ออนุภาคตกตะกอนลงมาประสานตัวกันแน่นที่ก้นภาชนะจนไม่สามารถเขย่าให้กระจายตัวกลับมาสม่ำเสมอได้
🔍 ข้ออื่นผิดเพราะอะไร:
• ข้อ ก.: Cracking เป็นความไม่คงตัวแบบถาวรของอิมัลชัน (Emulsion) เมื่อฟิล์มลดแรงตึงผิวฉีกขาดจนเกิดการแยกชั้นสมบูรณ์
• ข้อ ข.: Breaking มีความหมายเดียวกับ Cracking ในระบบอิมัลชัน
• ข้อ ค.: Creaming เป็นความไม่คงตัวแบบผันกลับได้ของอิมัลชัน เกิดจากอนุภาคน้ำมันลอยขึ้นสู่ด้านบนตามความต่างของความหนาแน่น
• ข้อ จ.: Bleeding (Syneresis) เป็นความไม่คงตัวของยาเตรียมกึ่งแข็ง เช่น ขี้ผึ้งหรือเจลที่มีของเหลวแยกตัวซึมออกมา</t>
        </is>
      </c>
      <c r="L142" s="186" t="n"/>
      <c r="M142" s="186" t="inlineStr">
        <is>
          <t>Liquid &amp; Semisolids</t>
        </is>
      </c>
      <c r="N142" s="186" t="inlineStr">
        <is>
          <t>Suspensions</t>
        </is>
      </c>
      <c r="O142" s="185" t="inlineStr">
        <is>
          <t>Product</t>
        </is>
      </c>
      <c r="P142" s="186" t="inlineStr">
        <is>
          <t>[SOURCE: Mock Pharmtutor 2024 Set 2 ข้อ 102] MCQ ธ.ค. 66</t>
        </is>
      </c>
      <c r="Q142" s="185" t="inlineStr">
        <is>
          <t>ข้อสอบจำลอง</t>
        </is>
      </c>
      <c r="R142" s="185" t="inlineStr">
        <is>
          <t>Mock Pharmtutor 2024</t>
        </is>
      </c>
      <c r="S142" s="185" t="n"/>
    </row>
    <row r="143" ht="24" customHeight="1" s="49">
      <c r="A143" s="185" t="n">
        <v>141</v>
      </c>
      <c r="B143" s="186" t="n"/>
      <c r="C143" s="186" t="inlineStr">
        <is>
          <t>เภสัชกรโรงงานต้องการผลิตตำรับ milk of magnesia เครื่องมือใดต่อไปนี้เหมาะสมที่สุด</t>
        </is>
      </c>
      <c r="D143" s="186" t="n"/>
      <c r="E143" s="186" t="inlineStr">
        <is>
          <t>Sigma blade mixer</t>
        </is>
      </c>
      <c r="F143" s="186" t="inlineStr">
        <is>
          <t>Planetary mixer</t>
        </is>
      </c>
      <c r="G143" s="186" t="inlineStr">
        <is>
          <t>Turbine mixer</t>
        </is>
      </c>
      <c r="H143" s="186" t="inlineStr">
        <is>
          <t>Agitator mixer</t>
        </is>
      </c>
      <c r="I143" s="186" t="inlineStr">
        <is>
          <t>Fluidized bed mixer</t>
        </is>
      </c>
      <c r="J143" s="185" t="inlineStr">
        <is>
          <t>3</t>
        </is>
      </c>
      <c r="K143" s="186" t="inlineStr">
        <is>
          <t>✅ คำตอบที่ถูกต้อง: ข้อ ค. Turbine mixer
🎯 ทำไมข้อนี้ถึงถูก:
🎯 ทำไมข้อนี้ถึงถูก: Turbine mixer เป็นเครื่องผสมที่ให้แรงเฉือนสูง (High-shear mixing) และทำให้เกิดการไหลแบบหมุนวน (Centrifugal flow) เหมาะสมที่สุดสำหรับการกระจายตัวของอนุภาคของแข็งที่ไม่ละลายน้ำในของเหลวที่มีความหนืดปานกลางอย่าง Milk of Magnesia suspension
🔍 ข้ออื่นผิดเพราะอะไร:
• ข้อ ก.: Sigma blade mixer เหมาะสำหรับผสมสารที่มีความเหนียวหนืดสูงมาก เช่น แป้งเปียก มวลแกรนูล หรือขี้ผึ้งเหนียว
• ข้อ ข.: Planetary mixer เหมาะสำหรับการผสมครีม ขี้ผึ้ง หรือยาเตรียมกึ่งแข็ง
• ข้อ ง.: Agitator mixer แบบใบพัดธรรมดาให้แรงเฉือนต่ำ ไม่เพียงพอต่อการกระจายตัวของตะกอนแมกนีเซียมไฮดรอกไซด์
• ข้อ จ.: Fluidized bed mixer ใช้สำหรับการผสม อบแห้ง และทำแกรนูลของผงยาแห้งในรูปแบบของแข็ง ไม่ใช้กับยาน้ำ</t>
        </is>
      </c>
      <c r="L143" s="186" t="n"/>
      <c r="M143" s="186" t="inlineStr">
        <is>
          <t>Liquid &amp; Semisolids</t>
        </is>
      </c>
      <c r="N143" s="186" t="inlineStr">
        <is>
          <t>Suspensions</t>
        </is>
      </c>
      <c r="O143" s="185" t="inlineStr">
        <is>
          <t>Product</t>
        </is>
      </c>
      <c r="P143" s="186" t="inlineStr">
        <is>
          <t>[SOURCE: Mock Pharmtutor 2024 Set 2 ข้อ 114] MCQ ธ.ค. 66</t>
        </is>
      </c>
      <c r="Q143" s="185" t="inlineStr">
        <is>
          <t>ข้อสอบจำลอง</t>
        </is>
      </c>
      <c r="R143" s="185" t="inlineStr">
        <is>
          <t>Mock Pharmtutor 2024</t>
        </is>
      </c>
      <c r="S143" s="185" t="n"/>
    </row>
    <row r="144" ht="24" customHeight="1" s="49">
      <c r="A144" s="185" t="n">
        <v>142</v>
      </c>
      <c r="B144" s="186" t="n"/>
      <c r="C144" s="186" t="inlineStr">
        <is>
          <t>เครื่องมือใดเหมาะสมในการใช้เตรียมตำรับ Proctosedyl ointment</t>
        </is>
      </c>
      <c r="D144" s="186" t="n"/>
      <c r="E144" s="186" t="inlineStr">
        <is>
          <t>Planetary mixer</t>
        </is>
      </c>
      <c r="F144" s="186" t="inlineStr">
        <is>
          <t>Y cone mixer</t>
        </is>
      </c>
      <c r="G144" s="186" t="inlineStr">
        <is>
          <t>High speed mixer granulator</t>
        </is>
      </c>
      <c r="H144" s="186" t="inlineStr">
        <is>
          <t>Agitator mixer</t>
        </is>
      </c>
      <c r="I144" s="186" t="inlineStr">
        <is>
          <t>Turbine mixer</t>
        </is>
      </c>
      <c r="J144" s="185" t="inlineStr">
        <is>
          <t>1</t>
        </is>
      </c>
      <c r="K144" s="186" t="inlineStr">
        <is>
          <t>✅ คำตอบที่ถูกต้อง: ข้อ ก. Planetary mixer
🎯 ทำไมข้อนี้ถึงถูก:
🎯 ทำไมข้อนี้ถึงถูก: Planetary mixer เป็นเครื่องผสมที่ใบพัดหมุนรอบแกนตัวเองและหมุนโคจรรอบโถผสมไปพร้อมกัน ให้แรงผสมที่ทรงพลังและสม่ำเสมอ เหมาะที่สุดสำหรับการผสมตำรับยาเตรียมกึ่งแข็งที่มีความหนืดสูง เช่น ขี้ผึ้ง Proctosedyl ointment
🔍 ข้ออื่นผิดเพราะอะไร:
• ข้อ ข.: Y cone mixer เป็นเครื่องผสมผงยาแห้ง (Dry powder blender) ไม่สามารถใช้กับขี้ผึ้งได้
• ข้อ ค.: High speed mixer granulator ใช้สำหรับทำแกรนูลยาเม็ดในกระบวนการผลิตยาเตรียมของแข็ง
• ข้อ ง.: Agitator mixer ให้แรงเฉือนต่ำ เหมาะสำหรับของเหลวหนืดต่ำในยาน้ำใส ไม่สามารถผสมขี้ผึ้งที่มีความเหนียวหนืดได้
• ข้อ จ.: Turbine mixer ใช้สำหรับยาน้ำแขวนตะกอนหรือของเหลวหนืดปานกลาง ไม่เหมาะกับตำรับขี้ผึ้งกึ่งแข็ง</t>
        </is>
      </c>
      <c r="L144" s="186" t="n"/>
      <c r="M144" s="186" t="inlineStr">
        <is>
          <t>Liquid &amp; Semisolids</t>
        </is>
      </c>
      <c r="N144" s="186" t="inlineStr">
        <is>
          <t>Creams &amp; Ointments</t>
        </is>
      </c>
      <c r="O144" s="185" t="inlineStr">
        <is>
          <t>Product</t>
        </is>
      </c>
      <c r="P144" s="186" t="inlineStr">
        <is>
          <t>[SOURCE: Mock Pharmtutor 2024 Set 2 ข้อ 116] MCQ ธ.ค. 66</t>
        </is>
      </c>
      <c r="Q144" s="185" t="inlineStr">
        <is>
          <t>ข้อสอบจำลอง</t>
        </is>
      </c>
      <c r="R144" s="185" t="inlineStr">
        <is>
          <t>Mock Pharmtutor 2024</t>
        </is>
      </c>
      <c r="S144" s="185" t="n"/>
    </row>
    <row r="145" ht="24" customHeight="1" s="49">
      <c r="A145" s="185" t="n">
        <v>143</v>
      </c>
      <c r="B145" s="186" t="n"/>
      <c r="C145" s="186" t="inlineStr">
        <is>
          <t>ในการเตรียม Glycerin suppository ตามสูตรตำรับที่มีการทำปฏิกิริยาระหว่าง Stearic acid กับ Sodium carbonate หรือ Sodium hydroxide ข้อใดต่อไปนี้อธิบายบทบาทหน้าที่ของสารได้อย่างถูกต้อง</t>
        </is>
      </c>
      <c r="D145" s="186" t="n"/>
      <c r="E145" s="186" t="inlineStr">
        <is>
          <t>Stearic acid ทำหน้าที่เป็นสารเพิ่มความแข็งเดี่ยวๆ ในตำรับ</t>
        </is>
      </c>
      <c r="F145" s="186" t="inlineStr">
        <is>
          <t>Sodium carbonate ทำหน้าที่เป็นตัวขึ้นรูปโครงสร้างความแข็งของแท่งยาเหน็บ</t>
        </is>
      </c>
      <c r="G145" s="186" t="inlineStr">
        <is>
          <t>Stearic acid สามารถละลายในของเหลวทวารหนักเพื่อปลดปล่อยตัวยาสำคัญได้</t>
        </is>
      </c>
      <c r="H145" s="186" t="inlineStr">
        <is>
          <t>Sodium stearate ทำหน้าที่เป็น soap ช่วยสร้างโครงร่างเจลกักเก็บ glycerin ทำให้แท่งยาคงรูปได้</t>
        </is>
      </c>
      <c r="I145" s="186" t="inlineStr">
        <is>
          <t>ตำรับนี้มีลักษณะและกลไกการขึ้นรูปเหมือน Glycerinated gelatin suppository</t>
        </is>
      </c>
      <c r="J145" s="185" t="inlineStr">
        <is>
          <t>4</t>
        </is>
      </c>
      <c r="K145" s="186" t="inlineStr">
        <is>
          <t>✅ คำตอบที่ถูกต้อง: ข้อ ง. Sodium stearate ทำหน้าที่เป็น soap ช่วยสร้างโครงร่างเจลกักเก็บ glycerin ทำให้แท่งยาคงรูปได้
🎯 ทำไมข้อนี้ถึงถูก:
🎯 ทำไมข้อนี้ถึงถูก: Sodium stearate ที่เกิดขึ้นจากปฏิกิริยา saponification ทำหน้าที่เป็นสบู่ (soap base / gelling agent) กักเก็บโมเลกุล glycerin ไว้ในโครงข่าย ทำให้ยาเหน็บคงรูปแข็งตัวได้ตามมาตรฐานเภสัชตำรับ
🔍 ข้ออื่นผิดเพราะอะไร:
• ข้อ ก.: Stearic acid เดี่ยวๆ ไม่ได้ทำให้เกิดแท่งเหน็บแข็ง แต่ต้องทำปฏิกิริยากับเบสเกิดเป็นเกลือโซเดียมสเตียเรตก่อน
• ข้อ ข.: Sodium carbonate เป็นสารให้ความเป็นด่างเพื่อทำปฏิกิริยาสะเทิน ไม่ได้ทำหน้าที่สร้างโครงข่ายความแข็งโดยตรง
• ข้อ ค.: Stearic acid เป็นกรดไขมันที่ไม่ละลายน้ำในของเหลวทวารหนัก การปลดปล่อย glycerin อาศัยการละลายของสบู่และ glycerin เอง
• ข้อ จ.: ตำรับนี้เป็น Soap-glycerin suppository มีกลไกการขึ้นรูปแตกต่างจาก Glycerinated gelatin suppository ซึ่งใช้เจลาตินเป็นโครงข่าย</t>
        </is>
      </c>
      <c r="L145" s="186" t="n"/>
      <c r="M145" s="186" t="inlineStr">
        <is>
          <t>Liquid &amp; Semisolids</t>
        </is>
      </c>
      <c r="N145" s="186" t="inlineStr">
        <is>
          <t>Suppositories</t>
        </is>
      </c>
      <c r="O145" s="185" t="inlineStr">
        <is>
          <t>Product</t>
        </is>
      </c>
      <c r="P145" s="186" t="inlineStr">
        <is>
          <t>[SOURCE: ข้อสอบจริง PLE CC1 (Product) ปี 2567 ข้อ 13]</t>
        </is>
      </c>
      <c r="Q145" s="185" t="inlineStr">
        <is>
          <t>ข้อสอบจริง</t>
        </is>
      </c>
      <c r="R145" s="185" t="inlineStr">
        <is>
          <t>2567</t>
        </is>
      </c>
      <c r="S145" s="185" t="n"/>
    </row>
    <row r="146" ht="24" customHeight="1" s="49">
      <c r="A146" s="185" t="n">
        <v>144</v>
      </c>
      <c r="B146" s="186" t="n"/>
      <c r="C146" s="186" t="inlineStr">
        <is>
          <t>หากต้องการพัฒนาตำรับยาเพื่อป้องกันการสูญเสียน้ำออกจากผิวหนัง โดยออกฤทธิ์เป็นสารเคลือบผิว (Occlusive agent) ควรเลือกเติมสารใดในสูตรตำรับ</t>
        </is>
      </c>
      <c r="D146" s="186" t="n"/>
      <c r="E146" s="186" t="inlineStr">
        <is>
          <t>Glycerin</t>
        </is>
      </c>
      <c r="F146" s="186" t="inlineStr">
        <is>
          <t>Sorbitol</t>
        </is>
      </c>
      <c r="G146" s="186" t="inlineStr">
        <is>
          <t>White paraffin (Petrolatum)</t>
        </is>
      </c>
      <c r="H146" s="186" t="inlineStr">
        <is>
          <t>Hyaluronic acid</t>
        </is>
      </c>
      <c r="I146" s="186" t="inlineStr">
        <is>
          <t>Niacinamide</t>
        </is>
      </c>
      <c r="J146" s="185" t="inlineStr">
        <is>
          <t>3</t>
        </is>
      </c>
      <c r="K146" s="186" t="inlineStr">
        <is>
          <t>✅ คำตอบที่ถูกต้อง: ข้อ ค. White paraffin (Petrolatum)
🎯 ทำไมข้อนี้ถึงถูก:
🎯 ทำไมข้อนี้ถึงถูก: White paraffin (Petrolatum) เป็นสารกลุ่ม hydrocarbon hydrophobic base ที่ทำหน้าที่เป็น occlusive agent สร้างฟิล์มเคลือบผิวป้องกันการสูญเสียน้ำ (transepidermal water loss: TEWL) ได้ดีที่สุด
🔍 ข้ออื่นผิดเพราะอะไร:
• ข้อ ก.: Glycerin ทำหน้าที่เป็น Humectant ดึงดูดน้ำจากสิ่งแวดล้อมและชั้นหนังแท้เข้าสู่ชั้น stratum corneum ไม่ใช่ occlusive
• ข้อ ข.: Sorbitol ทำหน้าที่เป็น Humectant ดูดซับความชื้น ไม่สามารถเคลือบผิวป้องกันน้ำระเหยได้
• ข้อ ง.: Hyaluronic acid เป็น Humectant โมเลกุลใหญ่ที่ช่วยอุ้มน้ำบนผิว ไม่จัดเป็น occlusive barrier
• ข้อ จ.: Niacinamide (Vitamin B3) เป็น active ingredient บำรุงผิวและเสริมความแข็งแรงของ skin barrier ไม่ใช่สารเคลือบผิวโดยตรง</t>
        </is>
      </c>
      <c r="L146" s="186" t="n"/>
      <c r="M146" s="186" t="inlineStr">
        <is>
          <t>Liquid &amp; Semisolids</t>
        </is>
      </c>
      <c r="N146" s="186" t="inlineStr">
        <is>
          <t>Creams &amp; Ointments</t>
        </is>
      </c>
      <c r="O146" s="185" t="inlineStr">
        <is>
          <t>Product</t>
        </is>
      </c>
      <c r="P146" s="186" t="inlineStr">
        <is>
          <t>[SOURCE: ข้อสอบจริง PLE CC1 (Product) ปี 2567 ข้อ 26]</t>
        </is>
      </c>
      <c r="Q146" s="185" t="inlineStr">
        <is>
          <t>ข้อสอบจริง</t>
        </is>
      </c>
      <c r="R146" s="185" t="inlineStr">
        <is>
          <t>2567</t>
        </is>
      </c>
      <c r="S146" s="185" t="n"/>
    </row>
    <row r="147" ht="24" customHeight="1" s="49">
      <c r="A147" s="185" t="n">
        <v>145</v>
      </c>
      <c r="B147" s="186" t="n"/>
      <c r="C147" s="186" t="inlineStr">
        <is>
          <t>ตำรับยาน้ำ Potassium Chloride (KCl Oral Solution) ซึ่งเป็นเกลือของกรดแก่และเบสแก่ ละลายน้ำได้ดีแต่ตกตะกอนง่ายในแอลกอฮอล์ เภสัชตำรับกำหนดให้ควบคุมค่า pH ของตำรับอยู่ที่ช่วงใดเพื่อความคงตัวของระบบและกลิ่นรส</t>
        </is>
      </c>
      <c r="D147" s="186" t="n"/>
      <c r="E147" s="186" t="inlineStr">
        <is>
          <t>pH 4.0 ถึง 6.5 (หรือ 5 ถึง 6)</t>
        </is>
      </c>
      <c r="F147" s="186" t="inlineStr">
        <is>
          <t>pH 9 ถึง 10</t>
        </is>
      </c>
      <c r="G147" s="186" t="inlineStr">
        <is>
          <t>pH 7 ถึง 8</t>
        </is>
      </c>
      <c r="H147" s="186" t="inlineStr">
        <is>
          <t>pH 11 ถึง 12</t>
        </is>
      </c>
      <c r="I147" s="186" t="inlineStr">
        <is>
          <t>pH 13</t>
        </is>
      </c>
      <c r="J147" s="185" t="inlineStr">
        <is>
          <t>1</t>
        </is>
      </c>
      <c r="K147" s="186" t="inlineStr">
        <is>
          <t>✅ คำตอบที่ถูกต้อง: ข้อ ก. pH 4.0 ถึง 6.5 (หรือ 5 ถึง 6)
🎯 ทำไมข้อนี้ถึงถูก:
🎯 ทำไมข้อนี้ถึงถูก: ตามข้อกำหนดในเภสัชตำรับ USP ตำรับ Potassium Chloride Oral Solution กำหนดให้ควบคุม pH อยู่ในช่วงกรดอ่อนถึงใกล้กลาง (pH 4.0 ถึง 6.5) เพื่อคงตัวของกระสายยา สารแต่งรส และป้องกันการแยกชั้น
🔍 ข้ออื่นผิดเพราะอะไร:
• ข้อ ข.: pH 9 ถึง 10 มีความเป็นด่างสูง ทำให้สารปรุงแต่งกลิ่นรสเสื่อมสภาพและอาจเกิดการระคายเคืองต่อทางเดินอาหาร
• ข้อ ค.: pH 7 ถึง 8 แม้จะเป็นกลาง แต่ไม่ใช่ช่วง pH มาตรฐานตาม USP monograph ของยาน้ำ KCl
• ข้อ ง.: pH 11 ถึง 12 เป็นด่างเข้มข้น ไม่ปลอดภัยต่อการรับประทานและทำลายความคงตัวของสูตรตำรับ
• ข้อ จ.: pH 13 เป็นด่างแก่ที่มีฤทธิ์กัดกร่อนรุนแรง เป็นอันตรายต่อเยื่อบุทางเดินอาหาร</t>
        </is>
      </c>
      <c r="L147" s="186" t="n"/>
      <c r="M147" s="186" t="inlineStr">
        <is>
          <t>Liquid &amp; Semisolids</t>
        </is>
      </c>
      <c r="N147" s="186" t="inlineStr">
        <is>
          <t>Solutions, Syrups &amp; Elixirs</t>
        </is>
      </c>
      <c r="O147" s="185" t="inlineStr">
        <is>
          <t>Product</t>
        </is>
      </c>
      <c r="P147" s="186" t="inlineStr">
        <is>
          <t>[SOURCE: ข้อสอบจริง PLE CC1 (Product) ปี 2567 ข้อ 30]</t>
        </is>
      </c>
      <c r="Q147" s="185" t="inlineStr">
        <is>
          <t>ข้อสอบจริง</t>
        </is>
      </c>
      <c r="R147" s="185" t="inlineStr">
        <is>
          <t>2567</t>
        </is>
      </c>
      <c r="S147" s="185" t="n"/>
    </row>
    <row r="148" ht="24" customHeight="1" s="49">
      <c r="A148" s="185" t="n">
        <v>146</v>
      </c>
      <c r="B148" s="186" t="n"/>
      <c r="C148" s="186" t="inlineStr">
        <is>
          <t>ภาวะความไม่คงตัวทางกายภาพของยาน้ำแขวนตะกอน (Suspension instability) ที่เกิดการตกตะกอนจับตัวกันแน่นเป็นก้อนแข็งที่ก้นภาชนะบรรจุ และไม่สามารถกระจายตัวกลับคืนสภาพเดิมได้แม้จะเขย่าอย่างแรง เรียกว่าปรากฏการณ์ใด</t>
        </is>
      </c>
      <c r="D148" s="186" t="n"/>
      <c r="E148" s="186" t="inlineStr">
        <is>
          <t>Flocculation</t>
        </is>
      </c>
      <c r="F148" s="186" t="inlineStr">
        <is>
          <t>Caking</t>
        </is>
      </c>
      <c r="G148" s="186" t="inlineStr">
        <is>
          <t>Creaming</t>
        </is>
      </c>
      <c r="H148" s="186" t="inlineStr">
        <is>
          <t>Coalescence</t>
        </is>
      </c>
      <c r="I148" s="186" t="inlineStr">
        <is>
          <t>Ostwald ripening</t>
        </is>
      </c>
      <c r="J148" s="185" t="inlineStr">
        <is>
          <t>2</t>
        </is>
      </c>
      <c r="K148" s="186" t="inlineStr">
        <is>
          <t>✅ คำตอบที่ถูกต้อง: ข้อ ข. Caking
🎯 ทำไมข้อนี้ถึงถูก:
🎯 ทำไมข้อนี้ถึงถูก: Caking เป็นปรากฏการณ์ความไม่คงตัวชนิดไม่สามารถผันกลับได้ (irreversible instability) มักเกิดในระบบ Deflocculated suspension เมื่ออนุภาคตกตะกอนลงมาอย่างช้าๆ อนุภาคขนาดเล็กจะแทรกเข้าไปในช่องว่างระหว่างอนุภาคขนาดใหญ่ แรงผลักระหว่างประจุถูกเอาชนะด้วยแรงดึงดูด Van der Waals ทำให้เกิดการจับตัวแน่นเป็นก้อนแข็ง (cake) ที่ก้นขวดและไม่สามารถกระจายตัวกลับได้ด้วยการเขย่า
🔍 ข้ออื่นผิดเพราะอะไร:
• ข้อ ก.: Flocculation เป็นการรวมตัวกันอย่างหลวมๆ ของอนุภาค เกิดโครงสร้างที่มีช่องว่าง ตกตะกอนเร็วแต่สามารถเขย่ากระจายตัวกลับได้ง่าย (easily redispersible)
• ข้อ ค.: Creaming เป็นการลอยตัวหรือจมตัวของหยดน้ำมันในอิมัลชันเนื่องจากความแตกต่างของความหนาแน่น สามารถเขย่าให้กลับมาเป็นเนื้อเดียวกันได้
• ข้อ ง.: Coalescence เป็นการรวมตัวกันของหยดน้ำมันในอิมัลชันจนเกิดการแยกชั้นอย่างถาวร (breaking)
• ข้อ จ.: Ostwald ripening เป็นการละลายของอนุภาคขนาดเล็กแล้วไปเกาะพอกบนอนุภาคขนาดใหญ่ ทำให้ขนาดอนุภาคเฉลี่ยโตขึ้นตามเวลา</t>
        </is>
      </c>
      <c r="L148" s="186" t="n"/>
      <c r="M148" s="186" t="inlineStr">
        <is>
          <t>Liquid &amp; Semisolids</t>
        </is>
      </c>
      <c r="N148" s="186" t="inlineStr">
        <is>
          <t>Suspensions</t>
        </is>
      </c>
      <c r="O148" s="185" t="inlineStr">
        <is>
          <t>Product</t>
        </is>
      </c>
      <c r="P148" s="186" t="inlineStr">
        <is>
          <t>[SOURCE: ข้อสอบจริง PLE CC1 (Product) ปี 2566 Day 1 ไม่ระบุข้อ]</t>
        </is>
      </c>
      <c r="Q148" s="185" t="inlineStr">
        <is>
          <t>ข้อสอบจริง</t>
        </is>
      </c>
      <c r="R148" s="185" t="inlineStr">
        <is>
          <t>2566</t>
        </is>
      </c>
      <c r="S148" s="185" t="n"/>
    </row>
    <row r="149" ht="24" customHeight="1" s="49">
      <c r="A149" s="185" t="n">
        <v>147</v>
      </c>
      <c r="B149" s="186" t="n"/>
      <c r="C149" s="186" t="inlineStr">
        <is>
          <t>ข้อใดกล่าวไม่ถูกต้องเกี่ยวกับ Theobroma oil (Cocoa butter) ซึ่งใช้เป็นยาพื้นสำหรับยาเหน็บ</t>
        </is>
      </c>
      <c r="D149" s="186" t="n"/>
      <c r="E149" s="186" t="inlineStr">
        <is>
          <t>มีชื่อเรียกทั่วไปอีกชื่อหนึ่งว่า Cocoa butter</t>
        </is>
      </c>
      <c r="F149" s="186" t="inlineStr">
        <is>
          <t>มีคุณสมบัติหลอมเหลวที่อุณหภูมิร่างกาย (30 - 35 องศาเซลเซียส)</t>
        </is>
      </c>
      <c r="G149" s="186" t="inlineStr">
        <is>
          <t>เกิดปรากฏการณ์ Polymorphism ได้ง่ายหากใช้ความร้อนสูงเกินไปในการหลอม</t>
        </is>
      </c>
      <c r="H149" s="186" t="inlineStr">
        <is>
          <t>สามารถเตรียมขึ้นรูปเป็นยาเหน็บได้ด้วยวิธี Emulsion method</t>
        </is>
      </c>
      <c r="I149" s="186" t="inlineStr">
        <is>
          <t>จัดเป็นยาพื้นประเภทไขมัน (Oleaginous / Fatty base)</t>
        </is>
      </c>
      <c r="J149" s="185" t="inlineStr">
        <is>
          <t>4</t>
        </is>
      </c>
      <c r="K149" s="186" t="inlineStr">
        <is>
          <t>✅ คำตอบที่ถูกต้อง: ข้อ ง. สามารถเตรียมขึ้นรูปเป็นยาเหน็บได้ด้วยวิธี Emulsion method
🎯 ทำไมข้อนี้ถึงถูก:
🎯 ทำไมข้อนี้ถึงถูก: Theobroma oil เป็นยาพื้นชนิดไขมัน (fatty base) การเตรียมยาเหน็บจะใช้วิธีการหลอมเทลงแม่พิมพ์ (Fusion / Molding method) หรือการบีบอัดเย็น (Cold compression method) เท่านั้น ไม่ได้เตรียมด้วยวิธี Emulsion method
🔍 ข้ออื่นผิดเพราะอะไร:
• ข้อ ก.: เป็นข้อความที่ถูกต้อง Theobroma oil เป็นไขมันธรรมชาติที่สกัดจากเมล็ดโกโก้ จึงมีอีกชื่อหนึ่งว่า Cocoa butter
• ข้อ ข.: เป็นข้อความที่ถูกต้อง มีจุดหลอมเหลวอยู่ในช่วง 30-35 องศาเซลเซียส ซึ่งเป็นของแข็งที่อุณหภูมิห้องและหลอมละลายได้ดีที่อุณหภูมิร่างกาย
• ข้อ ค.: เป็นข้อความที่ถูกต้อง หากได้รับความร้อนสูงเกิน 35 องศาเซลเซียส จะเปลี่ยนรูปผลึกเป็น unstable forms (alpha และ gamma polymorphs) ซึ่งมีจุดหลอมเหลวต่ำกว่าอุณหภูมิห้อง
• ข้อ จ.: เป็นข้อความที่ถูกต้อง จัดเป็น Oleaginous base ที่ประกอบด้วยไตรกลีเซอไรด์ของกรดไขมันเป็นส่วนประกอบหลัก</t>
        </is>
      </c>
      <c r="L149" s="186" t="n"/>
      <c r="M149" s="186" t="inlineStr">
        <is>
          <t>Liquid &amp; Semisolids</t>
        </is>
      </c>
      <c r="N149" s="186" t="inlineStr">
        <is>
          <t>Suppositories</t>
        </is>
      </c>
      <c r="O149" s="185" t="inlineStr">
        <is>
          <t>Product</t>
        </is>
      </c>
      <c r="P149" s="186" t="inlineStr">
        <is>
          <t>[SOURCE: ข้อสอบจริง PLE CC1 (Product) ปี 2566 Day 2 ข้อ 48] [RECONSTRUCTED: ปรับแต่งและเติมเต็มบริบทโจทย์เพื่อความสมบูรณ์]</t>
        </is>
      </c>
      <c r="Q149" s="185" t="inlineStr">
        <is>
          <t>ข้อสอบจริง</t>
        </is>
      </c>
      <c r="R149" s="185" t="inlineStr">
        <is>
          <t>2566</t>
        </is>
      </c>
      <c r="S149" s="185" t="n"/>
    </row>
    <row r="150" ht="24" customHeight="1" s="49">
      <c r="A150" s="185" t="n">
        <v>148</v>
      </c>
      <c r="B150" s="186" t="n"/>
      <c r="C150" s="186" t="inlineStr">
        <is>
          <t>White petrolatum ในสูตรตำรับยาเตรียมกึ่งแข็ง จัดเป็นยาพื้นขี้ผึ้ง (Ointment base) ประเภทใด</t>
        </is>
      </c>
      <c r="D150" s="186" t="n"/>
      <c r="E150" s="186" t="inlineStr">
        <is>
          <t>Hydrocarbon base / Oleaginous base</t>
        </is>
      </c>
      <c r="F150" s="186" t="inlineStr">
        <is>
          <t>Absorption base</t>
        </is>
      </c>
      <c r="G150" s="186" t="inlineStr">
        <is>
          <t>Water-removable base</t>
        </is>
      </c>
      <c r="H150" s="186" t="inlineStr">
        <is>
          <t>Water-soluble base</t>
        </is>
      </c>
      <c r="I150" s="186" t="inlineStr">
        <is>
          <t>Emulsion base</t>
        </is>
      </c>
      <c r="J150" s="185" t="inlineStr">
        <is>
          <t>1</t>
        </is>
      </c>
      <c r="K150" s="186" t="inlineStr">
        <is>
          <t>✅ คำตอบที่ถูกต้อง: ข้อ ก. Hydrocarbon base / Oleaginous base
🎯 ทำไมข้อนี้ถึงถูก:
🎯 ทำไมข้อนี้ถึงถูก: White petrolatum (White soft paraffin / Vaseline) จัดเป็นยาพื้นขี้ผึ้งกลุ่ม Hydrocarbon base หรือ Oleaginous base ซึ่งประกอบด้วยไฮโดรคาร์บอนกึ่งแข็งบริสุทธิ์ ไม่มีน้ำเป็นองค์ประกอบ ไม่ดูดซับน้ำ และไม่ละลายน้ำ ให้คุณสมบัติเคลือบปิดผิวหนัง (occlusive effect) ป้องกันการสูญเสียน้ำได้ดีเยี่ยม
🔍 ข้ออื่นผิดเพราะอะไร:
• ข้อ ข.: Absorption base เป็นยาพื้นที่มีสารก่ออิมัลชันชนิด W/O ผสมอยู่ ทำให้สามารถดูดซับน้ำหรือสารละลายในน้ำได้ เช่น Hydrophilic petrolatum, Wool fat (Lanolin)
• ข้อ ค.: Water-removable base เป็นยาพื้นอิมัลชันชนิด O/W สามารถล้างออกด้วยน้ำได้ง่าย เช่น Hydrophilic ointment
• ข้อ ง.: Water-soluble base เป็นยาพื้นขี้ผึ้งที่ละลายน้ำได้ทั้งหมด ประกอบด้วย Polyethylene glycol (PEG) หลายขนาดโมเลกุลผสมกัน
• ข้อ จ.: Emulsion base เป็นยาพื้นที่มีลักษณะเป็นครีมอิมัลชันที่มีวัฏภาคน้ำและน้ำมันอยู่ร่วมกัน</t>
        </is>
      </c>
      <c r="L150" s="186" t="n"/>
      <c r="M150" s="186" t="inlineStr">
        <is>
          <t>Liquid &amp; Semisolids</t>
        </is>
      </c>
      <c r="N150" s="186" t="inlineStr">
        <is>
          <t>Creams &amp; Ointments</t>
        </is>
      </c>
      <c r="O150" s="185" t="inlineStr">
        <is>
          <t>Product</t>
        </is>
      </c>
      <c r="P150" s="186" t="inlineStr">
        <is>
          <t>[SOURCE: ข้อสอบจริง PLE CC1 (Product) ปี 2566 Day 2 ข้อ 49]</t>
        </is>
      </c>
      <c r="Q150" s="185" t="inlineStr">
        <is>
          <t>ข้อสอบจริง</t>
        </is>
      </c>
      <c r="R150" s="185" t="inlineStr">
        <is>
          <t>2566</t>
        </is>
      </c>
      <c r="S150" s="185" t="n"/>
    </row>
    <row r="151" ht="24" customHeight="1" s="49">
      <c r="A151" s="185" t="n">
        <v>149</v>
      </c>
      <c r="B151" s="186" t="n"/>
      <c r="C151" s="186" t="inlineStr">
        <is>
          <t>ในกระบวนการเตรียมยาเหน็บทวารหนักโดยใช้ยาพื้นชนิดละลายน้ำกลุ่ม Polyethylene glycol (PEG base) ควรเลือกใช้สารในข้อใดเป็นสารหล่อลื่นทาแม่พิมพ์ (Mold lubricant) เพื่อช่วยให้แกะยาเหน็บออกจากแม่พิมพ์ได้ง่าย</t>
        </is>
      </c>
      <c r="D151" s="186" t="n"/>
      <c r="E151" s="186" t="inlineStr">
        <is>
          <t>Propylene glycol</t>
        </is>
      </c>
      <c r="F151" s="186" t="inlineStr">
        <is>
          <t>Glycerin</t>
        </is>
      </c>
      <c r="G151" s="186" t="inlineStr">
        <is>
          <t>Mineral oil (Liquid paraffin)</t>
        </is>
      </c>
      <c r="H151" s="186" t="inlineStr">
        <is>
          <t>Purified water</t>
        </is>
      </c>
      <c r="I151" s="186" t="inlineStr">
        <is>
          <t>Alcohol 95%</t>
        </is>
      </c>
      <c r="J151" s="185" t="inlineStr">
        <is>
          <t>3</t>
        </is>
      </c>
      <c r="K151" s="186" t="inlineStr">
        <is>
          <t>✅ คำตอบที่ถูกต้อง: ข้อ ค. Mineral oil (Liquid paraffin)
🎯 ทำไมข้อนี้ถึงถูก:
🎯 ทำไมข้อนี้ถึงถูก: หลักการเลือกสารหล่อลื่นทาแม่พิมพ์ยาเหน็บ (Mold lubricant) คือต้องมีคุณสมบัติไม่ละลายหรือไม่ผสมเข้ากันกับยาพื้น (immiscible with the base) ดังนั้นเมื่อใช้ยาพื้นชนิดละลายน้ำ เช่น PEG base หรือ Glycerinated gelatin base จึงต้องเลือกใช้สารหล่อลื่นประเภทไขมันหรือน้ำมันไฮโดรคาร์บอน เช่น Mineral oil (Liquid paraffin) เพื่อป้องกันไม่ให้ยาเหน็บติดแน่นกับแม่พิมพ์โลหะ
🔍 ข้ออื่นผิดเพราะอะไร:
• ข้อ ก.: Propylene glycol เป็นตัวทำละลายที่มีขั้วและสามารถผสมเข้ากันได้ดีกับ PEG base จึงไม่สามารถทำหน้าที่เป็นฟิล์มหล่อลื่นแยกผิวสัมผัสได้
• ข้อ ข.: Glycerin ละลายและผสมเข้ากันได้ดีกับ PEG base นิยมใช้เป็นสารหล่อลื่นสำหรับยาพื้นประเภทไขมัน (เช่น Cocoa butter) ไม่ใช่ PEG base
• ข้อ ง.: Purified water ละลาย PEG base ได้ ทำให้ยาเหน็บบริเวณผิวสัมผัสละลายและผิวขรุขระ
• ข้อ จ.: Alcohol 95% ระเหยเร็วและละลาย PEG ได้ ไม่สามารถทำหน้าที่เคลือบหล่อลื่นแม่พิมพ์ได้</t>
        </is>
      </c>
      <c r="L151" s="186" t="n"/>
      <c r="M151" s="186" t="inlineStr">
        <is>
          <t>Liquid &amp; Semisolids</t>
        </is>
      </c>
      <c r="N151" s="186" t="inlineStr">
        <is>
          <t>Suppositories</t>
        </is>
      </c>
      <c r="O151" s="185" t="inlineStr">
        <is>
          <t>Product</t>
        </is>
      </c>
      <c r="P151" s="186" t="inlineStr">
        <is>
          <t>[SOURCE: ข้อสอบจริง PLE CC1 (Product) ปี 2566 Day 2 ข้อ 64]</t>
        </is>
      </c>
      <c r="Q151" s="185" t="inlineStr">
        <is>
          <t>ข้อสอบจริง</t>
        </is>
      </c>
      <c r="R151" s="185" t="inlineStr">
        <is>
          <t>2566</t>
        </is>
      </c>
      <c r="S151" s="185" t="n"/>
    </row>
    <row r="152" ht="24" customHeight="1" s="49">
      <c r="A152" s="185" t="n">
        <v>150</v>
      </c>
      <c r="B152" s="186" t="n"/>
      <c r="C152" s="186" t="inlineStr">
        <is>
          <t>ตำรับยาเตรียมกึ่งแข็งที่มีส่วนประกอบของ Polyethylene glycol 400 (PEG 400), Polyethylene glycol 4000 (PEG 4000) และ Propylene glycol (PG) จัดเป็นยาพื้นประเภทใด</t>
        </is>
      </c>
      <c r="D152" s="186" t="n"/>
      <c r="E152" s="186" t="inlineStr">
        <is>
          <t>Oleaginous base (Hydrocarbon base)</t>
        </is>
      </c>
      <c r="F152" s="186" t="inlineStr">
        <is>
          <t>Absorption base</t>
        </is>
      </c>
      <c r="G152" s="186" t="inlineStr">
        <is>
          <t>Water-removable base</t>
        </is>
      </c>
      <c r="H152" s="186" t="inlineStr">
        <is>
          <t>Water-soluble base</t>
        </is>
      </c>
      <c r="I152" s="186" t="inlineStr">
        <is>
          <t>Fatty base</t>
        </is>
      </c>
      <c r="J152" s="185" t="inlineStr">
        <is>
          <t>4</t>
        </is>
      </c>
      <c r="K152" s="186" t="inlineStr">
        <is>
          <t>✅ คำตอบที่ถูกต้อง: ข้อ ง. Water-soluble base
🎯 ทำไมข้อนี้ถึงถูก:
🎯 ทำไมข้อนี้ถึงถูก: ยาพื้นที่มีส่วนผสมของ Polyethylene Glycol 400 (ของเหลว), Polyethylene Glycol 4000 (ของแข็ง) และ Propylene glycol (PG) จัดเป็นยาพื้นขี้ผึ้งชนิดละลายน้ำได้ทั้งหมด (Water-soluble base หรือ Macrogol ointment USP) ซึ่งไม่มีสารไขมัน ล้างออกด้วยน้ำได้ง่าย และไม่เหนียวเหนอะหนะ
🔍 ข้ออื่นผิดเพราะอะไร:
• ข้อ ก.: Oleaginous base เป็นยาพื้นไขมันหรือไฮโดรคาร์บอนที่ไม่ละลายน้ำ เช่น White petrolatum, Paraffin
• ข้อ ข.: Absorption base เป็นยาพื้นที่มีสารก่ออิมัลชันดูดซับน้ำได้ เช่น Lanolin, Hydrophilic petrolatum
• ข้อ ค.: Water-removable base เป็นยาพื้นอิมัลชันชนิด O/W เช่น Hydrophilic ointment
• ข้อ จ.: Fatty base เป็นยาพื้นที่มีส่วนประกอบของน้ำมันหรือไขมันจากพืชและสัตว์ เช่น Cocoa butter, Hydrogenated vegetable oil</t>
        </is>
      </c>
      <c r="L152" s="186" t="n"/>
      <c r="M152" s="186" t="inlineStr">
        <is>
          <t>Liquid &amp; Semisolids</t>
        </is>
      </c>
      <c r="N152" s="186" t="inlineStr">
        <is>
          <t>Creams &amp; Ointments</t>
        </is>
      </c>
      <c r="O152" s="185" t="inlineStr">
        <is>
          <t>Product</t>
        </is>
      </c>
      <c r="P152" s="186" t="inlineStr">
        <is>
          <t>[SOURCE: ข้อสอบจริง PLE CC1 (Product) ปี 2566 Day 2 ข้อ 79]</t>
        </is>
      </c>
      <c r="Q152" s="185" t="inlineStr">
        <is>
          <t>ข้อสอบจริง</t>
        </is>
      </c>
      <c r="R152" s="185" t="inlineStr">
        <is>
          <t>2566</t>
        </is>
      </c>
      <c r="S152" s="185" t="n"/>
    </row>
    <row r="153" ht="24" customHeight="1" s="49">
      <c r="A153" s="185" t="n">
        <v>151</v>
      </c>
      <c r="B153" s="186" t="n"/>
      <c r="C153" s="186" t="inlineStr">
        <is>
          <t>ผู้ป่วยได้รับยาครีมทาผิวหนัง เมื่อเปิดใช้พบว่ามีหยดของเหลวแยกตัวออกมาปรากฏบนผิวหน้าของเนื้อครีม ความไม่คงตัวทางกายภาพดังกล่าวเรียกว่าอะไร</t>
        </is>
      </c>
      <c r="D153" s="186" t="n"/>
      <c r="E153" s="186" t="inlineStr">
        <is>
          <t>Coalescence</t>
        </is>
      </c>
      <c r="F153" s="186" t="inlineStr">
        <is>
          <t>Bleeding (Syneresis)</t>
        </is>
      </c>
      <c r="G153" s="186" t="inlineStr">
        <is>
          <t>Breaking</t>
        </is>
      </c>
      <c r="H153" s="186" t="inlineStr">
        <is>
          <t>Caking</t>
        </is>
      </c>
      <c r="I153" s="186" t="inlineStr">
        <is>
          <t>Phase inversion</t>
        </is>
      </c>
      <c r="J153" s="185" t="inlineStr">
        <is>
          <t>2</t>
        </is>
      </c>
      <c r="K153" s="186" t="inlineStr">
        <is>
          <t>✅ คำตอบที่ถูกต้อง: ข้อ ข. Bleeding (Syneresis)
🎯 ทำไมข้อนี้ถึงถูก:
🎯 ทำไมข้อนี้ถึงถูก: Bleeding (หรือ Syneresis) เป็นปรากฏการณ์ความไม่คงตัวทางกายภาพของยาเตรียมกึ่งแข็ง (ครีม ขี้ผึ้ง หรือเจล) ที่เกิดการแยกตัวของของเหลวออกมาเป็นหยดหรือชั้นฟิล์มบางๆ บนผิวหน้าตำรับ เนื่องจากโครงสร้างร่างแหของยาพื้นเกิดการหดตัวหรือสูญเสียความสามารถในการกักเก็บของเหลว
🔍 ข้ออื่นผิดเพราะอะไร:
• ข้อ ก.: Coalescence เป็นการรวมตัวกันของหยดอนุภาคภายในอิมัลชันจนกลายเป็นหยดขนาดใหญ่ขึ้นเรื่อยๆ
• ข้อ ค.: Breaking เป็นการแยกชั้นอย่างสมบูรณ์และถาวรของวัฏภาคน้ำมันและน้ำในอิมัลชัน ไม่สามารถกลับคืนสู่สภาพเดิมได้ด้วยการกวน
• ข้อ ง.: Caking เป็นการจับตัวกันแน่นเป็นก้อนแข็งของอนุภาคในยาน้ำแขวนตะกอน (suspension)
• ข้อ จ.: Phase inversion เป็นการกลับวัฏภาคของอิมัลชัน เช่น จาก O/W เปลี่ยนเป็น W/O</t>
        </is>
      </c>
      <c r="L153" s="186" t="n"/>
      <c r="M153" s="186" t="inlineStr">
        <is>
          <t>Liquid &amp; Semisolids</t>
        </is>
      </c>
      <c r="N153" s="186" t="inlineStr">
        <is>
          <t>Creams &amp; Ointments</t>
        </is>
      </c>
      <c r="O153" s="185" t="inlineStr">
        <is>
          <t>Product</t>
        </is>
      </c>
      <c r="P153" s="186" t="inlineStr">
        <is>
          <t>[SOURCE: ข้อสอบจริง PLE CC1 (Product) ปี 2566 Day 2 ข้อ 80]</t>
        </is>
      </c>
      <c r="Q153" s="185" t="inlineStr">
        <is>
          <t>ข้อสอบจริง</t>
        </is>
      </c>
      <c r="R153" s="185" t="inlineStr">
        <is>
          <t>2566</t>
        </is>
      </c>
      <c r="S153" s="185" t="n"/>
    </row>
    <row r="154" ht="24" customHeight="1" s="49">
      <c r="A154" s="185" t="n">
        <v>152</v>
      </c>
      <c r="B154" s="186" t="n"/>
      <c r="C154" s="186" t="inlineStr">
        <is>
          <t>สูตรตำรับครีมที่มี Sodium Lauryl Sulfate (SLS) เป็นสารช่วยให้เกิดอิมัลชัน จัดเป็นครีมประเภทใด</t>
        </is>
      </c>
      <c r="D154" s="186" t="n"/>
      <c r="E154" s="186" t="inlineStr">
        <is>
          <t>Cold cream</t>
        </is>
      </c>
      <c r="F154" s="186" t="inlineStr">
        <is>
          <t>Vanishing cream</t>
        </is>
      </c>
      <c r="G154" s="186" t="inlineStr">
        <is>
          <t>Anionic cream</t>
        </is>
      </c>
      <c r="H154" s="186" t="inlineStr">
        <is>
          <t>Cationic cream</t>
        </is>
      </c>
      <c r="I154" s="186" t="inlineStr">
        <is>
          <t>Non-ionic cream</t>
        </is>
      </c>
      <c r="J154" s="185" t="inlineStr">
        <is>
          <t>3</t>
        </is>
      </c>
      <c r="K154" s="186" t="inlineStr">
        <is>
          <t>✅ คำตอบที่ถูกต้อง: ข้อ ค. Anionic cream
🎯 ทำไมข้อนี้ถึงถูก:
🎯 ทำไมข้อนี้ถึงถูก: Sodium Lauryl Sulfate (SLS) เป็นสารลดแรงตึงผิวชนิดประจุลบ (Anionic surfactant) เมื่อนำมาใช้เป็น emulsifying agent ในตำรับครีม (เช่น Hydrophilic ointment / Aqueous cream) จะทำให้อนุภาคหยดน้ำมันถูกล้อมรอบด้วยประจุลบ เกิดเป็นครีมประเภท Anionic cream (หรือ Anionic O/W cream)
🔍 ข้ออื่นผิดเพราะอะไร:
• ข้อ ก.: Cold cream จัดเป็นครีมชนิด W/O emulsion ที่ใช้สารก่ออิมัลชันธรรมชาติจากปฏิกิริยาระหว่างขี้ผึ้ง (beeswax) และ borax ได้เป็น sodium cerotate
• ข้อ ข.: Vanishing cream เป็นครีม O/W ที่มีกรดสเตียริก (stearic acid) สูง และมักใช้โพแทสเซียมไฮดรอกไซด์หรือไตรเอทาโนลามีนเป็นตัวทำสะบู่
• ข้อ ง.: Cationic cream เป็นครีมที่ใช้ surfactant ชนิดประจุบวกเป็นตัวทำให้อิมัลชันคงตัว เช่น Cetrimide หรือ Benzalkonium chloride
• ข้อ จ.: Non-ionic cream เป็นครีมที่ใช้อิมัลซิไฟเออร์ที่ไม่มีประจุ เช่น Cetomacrogol, Polysorbate (Tween) และ Sorbitan esters (Span)</t>
        </is>
      </c>
      <c r="L154" s="186" t="n"/>
      <c r="M154" s="186" t="inlineStr">
        <is>
          <t>Liquid &amp; Semisolids</t>
        </is>
      </c>
      <c r="N154" s="186" t="inlineStr">
        <is>
          <t>Creams &amp; Ointments</t>
        </is>
      </c>
      <c r="O154" s="185" t="inlineStr">
        <is>
          <t>Product</t>
        </is>
      </c>
      <c r="P154" s="186" t="inlineStr">
        <is>
          <t>[SOURCE: ข้อสอบจริง PLE CC1 (Product) ปี 2566 Day 2 ข้อ 81]</t>
        </is>
      </c>
      <c r="Q154" s="185" t="inlineStr">
        <is>
          <t>ข้อสอบจริง</t>
        </is>
      </c>
      <c r="R154" s="185" t="inlineStr">
        <is>
          <t>2566</t>
        </is>
      </c>
      <c r="S154" s="185" t="n"/>
    </row>
    <row r="155" ht="24" customHeight="1" s="49">
      <c r="A155" s="185" t="n">
        <v>153</v>
      </c>
      <c r="B155" s="186" t="n"/>
      <c r="C155" s="186" t="inlineStr">
        <is>
          <t>จากสูตรตำรับยาที่มี Carbomer (Carbopol 940) ปริมาณร้อยละ 1 w/w ร่วมกับ Triethanolamine ในกระสายยาน้ำบริสุทธิ์ โดยไม่มีการเติมน้ำมันหรือสารไขมันใดๆ ตำรับนี้จัดเป็นรูปแบบยาเตรียมกึ่งแข็งชนิดใด</t>
        </is>
      </c>
      <c r="D155" s="186" t="n"/>
      <c r="E155" s="186" t="inlineStr">
        <is>
          <t>Ointment</t>
        </is>
      </c>
      <c r="F155" s="186" t="inlineStr">
        <is>
          <t>Gel</t>
        </is>
      </c>
      <c r="G155" s="186" t="inlineStr">
        <is>
          <t>Emulsion</t>
        </is>
      </c>
      <c r="H155" s="186" t="inlineStr">
        <is>
          <t>Cream</t>
        </is>
      </c>
      <c r="I155" s="186" t="inlineStr">
        <is>
          <t>Solution</t>
        </is>
      </c>
      <c r="J155" s="185" t="inlineStr">
        <is>
          <t>2</t>
        </is>
      </c>
      <c r="K155" s="186" t="inlineStr">
        <is>
          <t>✅ คำตอบที่ถูกต้อง: ข้อ ข. Gel
🎯 ทำไมข้อนี้ถึงถูก:
🎯 ทำไมข้อนี้ถึงถูก: ตำรับนี้ใช้ Carbomer (Carbopol 940) เป็น gelling agent ร่วมกับสารช่วยปรับความเป็นด่างเพื่อก่อร่างแหพอลิเมอร์กึ่งแข็ง และไม่มีส่วนประกอบของน้ำมัน (oil base หรือ oil phase) จึงจัดเป็นยารูปแบบ Gel อย่างชัดเจน
🔍 ข้ออื่นผิดเพราะอะไร:
• ข้อ ก.: Ointment เป็นยาเตรียมกึ่งแข็งที่มี hydrocarbon base หรือ absorption base เป็นองค์ประกอบหลัก
• ข้อ ค.: Emulsion เป็นระบบกระจายตัวแบบ 2 เฟสที่ต้องประกอบด้วย oil phase และ water phase ร่วมกับ emulsifying agent
• ข้อ ง.: Cream เป็น semisolid emulsion กึ่งแข็ง 2 เฟส (O/W หรือ W/O) ต้องมีส่วนประกอบของน้ำมันและสารก่ออิมัลชัน
• ข้อ จ.: Solution เป็นสารละลายใสเนื้อเดียว ไม่มีความหนืดระดับโครงสร้างตาข่ายพอลิเมอร์กึ่งแข็งแบบ hydrogel</t>
        </is>
      </c>
      <c r="L155" s="186" t="inlineStr">
        <is>
          <t>cc1_product/image12.png</t>
        </is>
      </c>
      <c r="M155" s="186" t="inlineStr">
        <is>
          <t>Liquid &amp; Semisolids</t>
        </is>
      </c>
      <c r="N155" s="186" t="inlineStr">
        <is>
          <t>Creams &amp; Ointments</t>
        </is>
      </c>
      <c r="O155" s="185" t="inlineStr">
        <is>
          <t>Product</t>
        </is>
      </c>
      <c r="P155" s="186" t="inlineStr">
        <is>
          <t>[SOURCE: ข้อสอบจริง PLE CC1 (Product) ปี 2565 ข้อ 1]</t>
        </is>
      </c>
      <c r="Q155" s="185" t="inlineStr">
        <is>
          <t>ข้อสอบจริง</t>
        </is>
      </c>
      <c r="R155" s="185" t="inlineStr">
        <is>
          <t>2565</t>
        </is>
      </c>
      <c r="S155" s="185" t="n"/>
    </row>
    <row r="156" ht="24" customHeight="1" s="49">
      <c r="A156" s="185" t="n">
        <v>154</v>
      </c>
      <c r="B156" s="186" t="n"/>
      <c r="C156" s="186" t="inlineStr">
        <is>
          <t>หากต้องการเตรียมตำรับยาน้ำแขวนตะกอน Methimazole suspension ข้อใดต่อไปนี้ทำหน้าที่เป็น wetting agent ที่เหมาะสมที่สุดสำหรับช่วยให้ผงยากระจายตัวในเฟสน้ำ</t>
        </is>
      </c>
      <c r="D156" s="186" t="n"/>
      <c r="E156" s="186" t="inlineStr">
        <is>
          <t>Purified water</t>
        </is>
      </c>
      <c r="F156" s="186" t="inlineStr">
        <is>
          <t>Glycerin</t>
        </is>
      </c>
      <c r="G156" s="186" t="inlineStr">
        <is>
          <t>Mineral oil</t>
        </is>
      </c>
      <c r="H156" s="186" t="inlineStr">
        <is>
          <t>Benzyl alcohol</t>
        </is>
      </c>
      <c r="I156" s="186" t="inlineStr">
        <is>
          <t>Alcohol (Ethanol 95%)</t>
        </is>
      </c>
      <c r="J156" s="185" t="inlineStr">
        <is>
          <t>2</t>
        </is>
      </c>
      <c r="K156" s="186" t="inlineStr">
        <is>
          <t>✅ คำตอบที่ถูกต้อง: ข้อ ข. Glycerin
🎯 ทำไมข้อนี้ถึงถูก:
🎯 ทำไมข้อนี้ถึงถูก: Glycerin เป็นสารเหลวหนืดมีขั้ว ทำหน้าที่เป็น Wetting agent และ Levigating agent ที่เหมาะสมมากในยาน้ำแขวนตะกอน โดยช่วยไล่อากาศที่เกาะรอบผิวอนุภาคยาที่ไม่ชอบน้ำ ทำให้ผงยาเปียกและกระจายตัวในน้ำได้อย่างสม่ำเสมอ
🔍 ข้ออื่นผิดเพราะอะไร:
• ข้อ ก.: Purified water ทำหน้าที่เป็นกระสายยา (Vehicle) หลักของตำรับ ไม่สามารถลดแรงตึงผิวเพื่อทำหน้าที่เป็น wetting agent ได้
• ข้อ ค.: Mineral oil เป็นน้ำมันไม่มีขั้ว หากนำมาใช้ในยาน้ำที่เป็นน้ำจะเกิดการแยกชั้น (phase separation)
• ข้อ ง.: Benzyl alcohol ทำหน้าที่เป็น Preservative และห้ามใช้ในทารกเนื่องจากเสี่ยงต่อการเกิด gasping syndrome
• ข้อ จ.: Alcohol เป็น solvent หรือ co-solvent และอาจทำให้ยาตกผลึกหรือระคายเคืองทางเดินอาหารในเด็กได้</t>
        </is>
      </c>
      <c r="L156" s="186" t="inlineStr">
        <is>
          <t>cc1_product/image26.png</t>
        </is>
      </c>
      <c r="M156" s="186" t="inlineStr">
        <is>
          <t>Liquid &amp; Semisolids</t>
        </is>
      </c>
      <c r="N156" s="186" t="inlineStr">
        <is>
          <t>Suspensions</t>
        </is>
      </c>
      <c r="O156" s="185" t="inlineStr">
        <is>
          <t>Product</t>
        </is>
      </c>
      <c r="P156" s="186" t="inlineStr">
        <is>
          <t>[SOURCE: ข้อสอบจริง PLE CC1 (Product) ปี 2565 ข้อ 6]</t>
        </is>
      </c>
      <c r="Q156" s="185" t="inlineStr">
        <is>
          <t>ข้อสอบจริง</t>
        </is>
      </c>
      <c r="R156" s="185" t="inlineStr">
        <is>
          <t>2565</t>
        </is>
      </c>
      <c r="S156" s="185" t="n"/>
    </row>
    <row r="157" ht="24" customHeight="1" s="49">
      <c r="A157" s="185" t="n">
        <v>155</v>
      </c>
      <c r="B157" s="186" t="n"/>
      <c r="C157" s="186" t="inlineStr">
        <is>
          <t>ในสูตรตำรับครีม Permethrin 5% w/w ชนิด Oil-in-Water (O/W) cream การเติมสาร Polyoxyethylene cetyl ether (Ceteth) มีวัตถุประสงค์หลักเพื่อทำหน้าที่เป็นสารช่วยใด</t>
        </is>
      </c>
      <c r="D157" s="186" t="n"/>
      <c r="E157" s="186" t="inlineStr">
        <is>
          <t>Preservative ป้องกันการเจริญเติบโตของจุลินทรีย์</t>
        </is>
      </c>
      <c r="F157" s="186" t="inlineStr">
        <is>
          <t>Emulsifying agent / Surfactant ช่วยประสานน้ำกับน้ำมัน</t>
        </is>
      </c>
      <c r="G157" s="186" t="inlineStr">
        <is>
          <t>Chelating agent ช่วยจับกับไอออนโลหะ</t>
        </is>
      </c>
      <c r="H157" s="186" t="inlineStr">
        <is>
          <t>Humectant รักษาความชุ่มชื้นให้แก่ผิวหนัง</t>
        </is>
      </c>
      <c r="I157" s="186" t="inlineStr">
        <is>
          <t>Acidifying agent ปรับความเป็นกรดของตำรับ</t>
        </is>
      </c>
      <c r="J157" s="185" t="inlineStr">
        <is>
          <t>2</t>
        </is>
      </c>
      <c r="K157" s="186" t="inlineStr">
        <is>
          <t>✅ คำตอบที่ถูกต้อง: ข้อ ข. Emulsifying agent / Surfactant ช่วยประสานน้ำกับน้ำมัน
🎯 ทำไมข้อนี้ถึงถูก:
🎯 ทำไมข้อนี้ถึงถูก: Polyoxyethylene cetyl ether จัดเป็น Non-ionic surfactant ที่ทำหน้าที่เป็น Emulsifying agent ช่วยลดแรงตึงผิวระหว่าง oil phase (ซึ่งมีตัวยา permethrin) และ water phase ทำให้หยดน้ำมันกระจายตัวได้อย่างคงตัวในระบบ O/W emulsion
🔍 ข้ออื่นผิดเพราะอะไร:
• ข้อ ก.: Preservative ในตำรับครีมทั่วไปมักใช้สารกลุ่ม parabens, phenoxyethanol หรือ benzyl alcohol
• ข้อ ค.: Chelating agent ที่นิยมใช้คือ Disodium edetate (EDTA)
• ข้อ ง.: สารเพิ่มความชุ่มชื้น (Humectant) ในสูตรตำรับนี้คือ Glycerin หรือ Propylene glycol
• ข้อ จ.: สารปรับความเป็นกรด-ด่างมักใช้ Citric acid, Sodium hydroxide หรือ Triethanolamine</t>
        </is>
      </c>
      <c r="L157" s="186" t="n"/>
      <c r="M157" s="186" t="inlineStr">
        <is>
          <t>Liquid &amp; Semisolids</t>
        </is>
      </c>
      <c r="N157" s="186" t="inlineStr">
        <is>
          <t>Emulsions</t>
        </is>
      </c>
      <c r="O157" s="185" t="inlineStr">
        <is>
          <t>Product</t>
        </is>
      </c>
      <c r="P157" s="186" t="inlineStr">
        <is>
          <t>[SOURCE: ข้อสอบจริง PLE CC1 (Product) ปี 2565 ข้อ 12]</t>
        </is>
      </c>
      <c r="Q157" s="185" t="inlineStr">
        <is>
          <t>ข้อสอบจริง</t>
        </is>
      </c>
      <c r="R157" s="185" t="inlineStr">
        <is>
          <t>2565</t>
        </is>
      </c>
      <c r="S157" s="185" t="n"/>
    </row>
    <row r="158" ht="24" customHeight="1" s="49">
      <c r="A158" s="185" t="n">
        <v>156</v>
      </c>
      <c r="B158" s="186" t="n"/>
      <c r="C158" s="186" t="inlineStr">
        <is>
          <t>ตามกฎของสโตกส์ (Stokes' Law) หากต้องการลดอัตราการตกตะกอน (Sedimentation rate) ของอนุภาคตัวยาในตำรับยาน้ำแขวนตะกอน (Suspension) ให้ช้าที่สุด ควรใช้วิธีการใดต่อไปนี้</t>
        </is>
      </c>
      <c r="D158" s="186" t="n"/>
      <c r="E158" s="186" t="inlineStr">
        <is>
          <t>เพิ่มความหนืดของตัวกลางกระจาย (Dispersion medium)</t>
        </is>
      </c>
      <c r="F158" s="186" t="inlineStr">
        <is>
          <t>เพิ่มขนาดเส้นผ่านศูนย์กลางของอนุภาคตัวยา (Particle size)</t>
        </is>
      </c>
      <c r="G158" s="186" t="inlineStr">
        <is>
          <t>เพิ่มความหนาแน่นของอนุภาคผงยา (Density of particle)</t>
        </is>
      </c>
      <c r="H158" s="186" t="inlineStr">
        <is>
          <t>ลดความหนาแน่นของตัวกลางของเหลวให้ต่ำกว่าน้ำมากที่สุด</t>
        </is>
      </c>
      <c r="I158" s="186" t="inlineStr">
        <is>
          <t>เพิ่มอุณหภูมิในการเก็บรักษาเพื่อลดความหนืด</t>
        </is>
      </c>
      <c r="J158" s="185" t="inlineStr">
        <is>
          <t>1</t>
        </is>
      </c>
      <c r="K158" s="186" t="inlineStr">
        <is>
          <t>✅ คำตอบที่ถูกต้อง: ข้อ ก. เพิ่มความหนืดของตัวกลางกระจาย (Dispersion medium)
🎯 ทำไมข้อนี้ถึงถูก:
🎯 ทำไมข้อนี้ถึงถูก: ตาม Stokes' Law อัตราเร็วในการตกตะกอน (v) แปรผกผันกับความหนืดของตัวกลาง (eta) ดังนั้นการเพิ่มความหนืดของกระสายยาโดยใช้ Viscosity-inducing agent (เช่น Xanthan gum หรือ CMC) จะช่วยลดความเร็วในการตกตะกอนของอนุภาคยาได้อย่างมีประสิทธิภาพ
🔍 ข้ออื่นผิดเพราะอะไร:
• ข้อ ข.: อัตราเร็วในการตกตะกอนแปรผันตรงกับกำลังสองของรัศมีอนุภาค (r^2) การเพิ่มขนาดอนุภาคจะทำให้ยาตกตะกอนเร็วขึ้นอย่างมาก
• ข้อ ค.: อัตราการตกตะกอนแปรผันตรงกับผลต่างของความหนาแน่น (rho_p - rho_m) การเพิ่มความหนาแน่นของอนุภาคยาจะเร่งให้อนุภาคตกตะกอนเร็วขึ้น
• ข้อ ง.: การลดความหนาแน่นของตัวกลางจะยิ่งทำให้ผลต่างความหนาแน่นมากขึ้น อนุภาคจึงยิ่งตกตะกอนเร็วยิ่งขึ้น
• ข้อ จ.: การเพิ่มอุณหภูมิจะทำให้ความหนืดของของเหลวลดลง ส่งผลให้อนุภาคตกตะกอนเร็วขึ้นและเสี่ยงต่อการเกิด caking</t>
        </is>
      </c>
      <c r="L158" s="186" t="n"/>
      <c r="M158" s="186" t="inlineStr">
        <is>
          <t>Liquid &amp; Semisolids</t>
        </is>
      </c>
      <c r="N158" s="186" t="inlineStr">
        <is>
          <t>Suspensions</t>
        </is>
      </c>
      <c r="O158" s="185" t="inlineStr">
        <is>
          <t>Product</t>
        </is>
      </c>
      <c r="P158" s="186" t="inlineStr">
        <is>
          <t>[SOURCE: ข้อสอบจริง PLE CC1 (Product) ปี 2565 ข้อ 18]</t>
        </is>
      </c>
      <c r="Q158" s="185" t="inlineStr">
        <is>
          <t>ข้อสอบจริง</t>
        </is>
      </c>
      <c r="R158" s="185" t="inlineStr">
        <is>
          <t>2565</t>
        </is>
      </c>
      <c r="S158" s="185" t="n"/>
    </row>
    <row r="159" ht="24" customHeight="1" s="49">
      <c r="A159" s="185" t="n">
        <v>157</v>
      </c>
      <c r="B159" s="186" t="n"/>
      <c r="C159" s="186" t="inlineStr">
        <is>
          <t>ในสูตรตำรับ Hydrocortisone cream 1% ประกอบด้วย Hydrocortisone, Purified water, Mineral oil, Propylene glycol, Cetearyl palmitate, Cetearyl alcohol และ Sodium lauryl sulfate สารใดทำหน้าที่เป็น Stiffening agent ช่วยเพิ่มความคงรูปและความข้นหนืดของเนื้อครีม</t>
        </is>
      </c>
      <c r="D159" s="186" t="n"/>
      <c r="E159" s="186" t="inlineStr">
        <is>
          <t>Glycerin</t>
        </is>
      </c>
      <c r="F159" s="186" t="inlineStr">
        <is>
          <t>Propylene glycol</t>
        </is>
      </c>
      <c r="G159" s="186" t="inlineStr">
        <is>
          <t>Sodium lauryl sulfate (SLS)</t>
        </is>
      </c>
      <c r="H159" s="186" t="inlineStr">
        <is>
          <t>Cetearyl palmitate</t>
        </is>
      </c>
      <c r="I159" s="186" t="inlineStr">
        <is>
          <t>Mineral oil</t>
        </is>
      </c>
      <c r="J159" s="185" t="inlineStr">
        <is>
          <t>4</t>
        </is>
      </c>
      <c r="K159" s="186" t="inlineStr">
        <is>
          <t>✅ คำตอบที่ถูกต้อง: ข้อ ง. Cetearyl palmitate
🎯 ทำไมข้อนี้ถึงถูก:
🎯 ทำไมข้อนี้ถึงถูก: Cetearyl palmitate (หรือ Cetyl esters wax / Cetearyl alcohol) เป็นไขมันหรือแอลกอฮอล์ไขมันที่มีจุดหลอมเหลวสูง ทำหน้าที่เป็น Stiffening agent / Consistency enhancer ช่วยเพิ่มความแข็งแรง ความคงรูป และเพิ่มความหนืดของโครงสร้าง semisolids ป้องกันไม่ให้ครีมเหลวเกินไป
🔍 ข้ออื่นผิดเพราะอะไร:
• ข้อ ก.: Glycerin ทำหน้าที่เป็น Humectant (สารช่วยดูดซับความชื้น)
• ข้อ ข.: Propylene glycol ทำหน้าที่เป็น Co-solvent และ Humectant
• ข้อ ค.: Sodium lauryl sulfate ทำหน้าที่เป็น Anionic surfactant และ Emulsifying agent
• ข้อ จ.: Mineral oil ทำหน้าที่เป็น Emollient และเป็นส่วนของ oil phase ให้ความนุ่มชุ่มชื้นแก่ผิว</t>
        </is>
      </c>
      <c r="L159" s="186" t="inlineStr">
        <is>
          <t>cc1_product/image50.png</t>
        </is>
      </c>
      <c r="M159" s="186" t="inlineStr">
        <is>
          <t>Liquid &amp; Semisolids</t>
        </is>
      </c>
      <c r="N159" s="186" t="inlineStr">
        <is>
          <t>Creams &amp; Ointments</t>
        </is>
      </c>
      <c r="O159" s="185" t="inlineStr">
        <is>
          <t>Product</t>
        </is>
      </c>
      <c r="P159" s="186" t="inlineStr">
        <is>
          <t>[SOURCE: ข้อสอบจริง PLE CC1 (Product) ปี 2565 ข้อ 38]</t>
        </is>
      </c>
      <c r="Q159" s="185" t="inlineStr">
        <is>
          <t>ข้อสอบจริง</t>
        </is>
      </c>
      <c r="R159" s="185" t="inlineStr">
        <is>
          <t>2565</t>
        </is>
      </c>
      <c r="S159" s="185" t="n"/>
    </row>
    <row r="160" ht="24" customHeight="1" s="49">
      <c r="A160" s="185" t="n">
        <v>158</v>
      </c>
      <c r="B160" s="186" t="n"/>
      <c r="C160" s="186" t="inlineStr">
        <is>
          <t>ในสูตรตำรับครีม Clobetasol propionate 0.05% ประกอบด้วยตัวยาสำคัญ, Carbopol, Hypromellose, Mineral oil, PEG-300 isostearate, Propylene glycol, Sodium hydroxide และน้ำ สารในข้อใดทำหน้าที่หลักเป็น Emulsifier ในตำรับ</t>
        </is>
      </c>
      <c r="D160" s="186" t="n"/>
      <c r="E160" s="186" t="inlineStr">
        <is>
          <t>Carbopol</t>
        </is>
      </c>
      <c r="F160" s="186" t="inlineStr">
        <is>
          <t>Hypromellose (HPMC)</t>
        </is>
      </c>
      <c r="G160" s="186" t="inlineStr">
        <is>
          <t>Mineral oil</t>
        </is>
      </c>
      <c r="H160" s="186" t="inlineStr">
        <is>
          <t>PEG-300 isostearate</t>
        </is>
      </c>
      <c r="I160" s="186" t="inlineStr">
        <is>
          <t>Propylene glycol</t>
        </is>
      </c>
      <c r="J160" s="185" t="inlineStr">
        <is>
          <t>4</t>
        </is>
      </c>
      <c r="K160" s="186" t="inlineStr">
        <is>
          <t>✅ คำตอบที่ถูกต้อง: ข้อ ง. PEG-300 isostearate
🎯 ทำไมข้อนี้ถึงถูก:
🎯 ทำไมข้อนี้ถึงถูก: PEG-300 isostearate เป็นสารลดแรงตึงผิวชนิดไม่มีประจุ (Non-ionic surfactant) ซึ่งทำหน้าที่เป็น Emulsifier (สารก่ออิมัลชัน) ช่วยประสานระหว่าง mineral oil และน้ำให้อยู่ในรูปอิมัลชันที่คงตัว
🔍 ข้ออื่นผิดเพราะอะไร:
• ข้อ ก.: Carbopol ทำหน้าที่เป็น Thickening agent หรือ Gelling agent ช่วยเพิ่มความหนืด
• ข้อ ข.: Hypromellose ทำหน้าที่เป็น Viscosity-increasing agent หรือ Polymer stabilizer
• ข้อ ค.: Mineral oil ทำหน้าที่เป็นส่วนของเฟสน้ำมัน (Oil phase / Emollient)
• ข้อ จ.: Propylene glycol ทำหน้าที่เป็น Co-solvent ช่วยละลายตัวยาสำคัญและเป็น Humectant</t>
        </is>
      </c>
      <c r="L160" s="186" t="n"/>
      <c r="M160" s="186" t="inlineStr">
        <is>
          <t>Liquid &amp; Semisolids</t>
        </is>
      </c>
      <c r="N160" s="186" t="inlineStr">
        <is>
          <t>Emulsions</t>
        </is>
      </c>
      <c r="O160" s="185" t="inlineStr">
        <is>
          <t>Product</t>
        </is>
      </c>
      <c r="P160" s="186" t="inlineStr">
        <is>
          <t>[SOURCE: ข้อสอบจริง PLE CC1 (Product) ปี 2565 ข้อ 39]</t>
        </is>
      </c>
      <c r="Q160" s="185" t="inlineStr">
        <is>
          <t>ข้อสอบจริง</t>
        </is>
      </c>
      <c r="R160" s="185" t="inlineStr">
        <is>
          <t>2565</t>
        </is>
      </c>
      <c r="S160" s="185" t="n"/>
    </row>
    <row r="161" ht="24" customHeight="1" s="49">
      <c r="A161" s="185" t="n">
        <v>159</v>
      </c>
      <c r="B161" s="186" t="n"/>
      <c r="C161" s="186" t="inlineStr">
        <is>
          <t>จากสูตรตำรับการเตรียม Rifampicin oral suspension ซึ่งประกอบด้วยผงยาจากแคปซูล Rifampicin, Glycerin, PEG 400, Sorbitol solution, Ascorbic acid และ EDTA สารกลุ่มใดทำหน้าที่ร่วมกันเป็น Co-solvent ช่วยเพิ่มการละลายของตัวยา</t>
        </is>
      </c>
      <c r="D161" s="186" t="n"/>
      <c r="E161" s="186" t="inlineStr">
        <is>
          <t>Glycerin, PEG 400 และ Ascorbic acid</t>
        </is>
      </c>
      <c r="F161" s="186" t="inlineStr">
        <is>
          <t>Glycerin, PEG 400 และ Sorbitol solution</t>
        </is>
      </c>
      <c r="G161" s="186" t="inlineStr">
        <is>
          <t>PEG 400, Ascorbic acid และ Saccharin</t>
        </is>
      </c>
      <c r="H161" s="186" t="inlineStr">
        <is>
          <t>Ascorbic acid, Sorbitol solution และ EDTA</t>
        </is>
      </c>
      <c r="I161" s="186" t="inlineStr">
        <is>
          <t>Ascorbic acid, EDTA และ Saccharin</t>
        </is>
      </c>
      <c r="J161" s="185" t="inlineStr">
        <is>
          <t>2</t>
        </is>
      </c>
      <c r="K161" s="186" t="inlineStr">
        <is>
          <t>✅ คำตอบที่ถูกต้อง: ข้อ ข. Glycerin, PEG 400 และ Sorbitol solution
🎯 ทำไมข้อนี้ถึงถูก:
🎯 ทำไมข้อนี้ถึงถูก: Glycerin, PEG 400 และ Sorbitol solution ล้วนเป็นตัวทำละลายร่วมที่มีขั้ว (Water-miscible co-solvents) ที่ช่วยลด dielectric constant ของระบบตัวกลางน้ำ ทำให้สามารถเพิ่มความสามารถในการละลายของตัวยาที่ละลายน้ำได้จำกัดอย่าง rifampicin
🔍 ข้ออื่นผิดเพราะอะไร:
• ข้อ ก.: Ascorbic acid ทำหน้าที่เป็น Antioxidant ไม่ใช่ co-solvent
• ข้อ ค.: Saccharin ทำหน้าที่เป็น Sweetening agent (สารให้ความหวาน)
• ข้อ ง.: EDTA ทำหน้าที่เป็น Chelating agent ดักจับโลหะหนักเพื่อป้องกัน oxidation
• ข้อ จ.: ทั้ง Ascorbic acid และ EDTA เป็นสารช่วยด้านความคงตัวทางเคมี ไม่ใช่ตัวทำละลายร่วม</t>
        </is>
      </c>
      <c r="L161" s="186" t="n"/>
      <c r="M161" s="186" t="inlineStr">
        <is>
          <t>Liquid &amp; Semisolids</t>
        </is>
      </c>
      <c r="N161" s="186" t="inlineStr">
        <is>
          <t>Solutions, Syrups &amp; Elixirs</t>
        </is>
      </c>
      <c r="O161" s="185" t="inlineStr">
        <is>
          <t>Product</t>
        </is>
      </c>
      <c r="P161" s="186" t="inlineStr">
        <is>
          <t>[SOURCE: ข้อสอบจริง PLE CC1 (Product) ปี 2565 ข้อ 44]</t>
        </is>
      </c>
      <c r="Q161" s="185" t="inlineStr">
        <is>
          <t>ข้อสอบจริง</t>
        </is>
      </c>
      <c r="R161" s="185" t="inlineStr">
        <is>
          <t>2565</t>
        </is>
      </c>
      <c r="S161" s="185" t="n"/>
    </row>
    <row r="162" ht="24" customHeight="1" s="49">
      <c r="A162" s="185" t="n">
        <v>160</v>
      </c>
      <c r="B162" s="186" t="n"/>
      <c r="C162" s="186" t="inlineStr">
        <is>
          <t>ในสูตรตำรับยาเตรียมกึ่งแข็ง (Semisolid cream/ointment) ที่ประกอบด้วย Mineral oil, Propylene glycol, Beeswax, Triethanolamine, Carbomer และน้ำ หากพบว่าเนื้อตำรับมีความเหลวเกินไป ไม่คงรูป ควรเติมสารช่วยใดเพิ่มเติมเพื่อเพิ่มความคงรูปและความหนืดของตำรับ</t>
        </is>
      </c>
      <c r="D162" s="186" t="n"/>
      <c r="E162" s="186" t="inlineStr">
        <is>
          <t>Mineral oil</t>
        </is>
      </c>
      <c r="F162" s="186" t="inlineStr">
        <is>
          <t>Propylene glycol</t>
        </is>
      </c>
      <c r="G162" s="186" t="inlineStr">
        <is>
          <t>Cetyl alcohol</t>
        </is>
      </c>
      <c r="H162" s="186" t="inlineStr">
        <is>
          <t>Triethanolamine</t>
        </is>
      </c>
      <c r="I162" s="186" t="inlineStr">
        <is>
          <t>Purified water</t>
        </is>
      </c>
      <c r="J162" s="185" t="inlineStr">
        <is>
          <t>3</t>
        </is>
      </c>
      <c r="K162" s="186" t="inlineStr">
        <is>
          <t>✅ คำตอบที่ถูกต้อง: ข้อ ค. Cetyl alcohol
🎯 ทำไมข้อนี้ถึงถูก:
🎯 ทำไมข้อนี้ถึงถูก: Cetyl alcohol จัดเป็น fatty alcohol ที่มีจุดหลอมเหลวสูง ทำหน้าที่เป็น Stiffening agent, Thickening agent และ Weak W/O emulsifier ช่วยเพิ่มความข้นหนืดและความคงรูปของเนื้อครีมหรือขี้ผึ้ง ทำให้ตำรับมีความคงตัวดีขึ้น
🔍 ข้ออื่นผิดเพราะอะไร:
• ข้อ ก.: Mineral oil เป็นน้ำมันเหลว หากเติมเพิ่มขึ้นจะทำให้เนื้อตำรับยิ่งเหลวลง
• ข้อ ข.: Propylene glycol เป็นของเหลวหนืดที่ทำหน้าที่เป็น co-solvent และ humectant การเติมเพิ่มไม่ได้ช่วยเพิ่มโครงสร้างความแข็งของ semisolid
• ข้อ ง.: Triethanolamine เป็นด่างที่ใช้ปรับ pH หากเติมมากเกินไปอาจทำให้ระคายเคืองผิวและไม่ช่วยเพิ่มความแข็งแรงของเนื้อครีม
• ข้อ จ.: การเติมน้ำบริสุทธิ์เพิ่มจะยิ่งทำให้ตำรับเจือจางและเหลวมากยิ่งขึ้น</t>
        </is>
      </c>
      <c r="L162" s="186" t="n"/>
      <c r="M162" s="186" t="inlineStr">
        <is>
          <t>Liquid &amp; Semisolids</t>
        </is>
      </c>
      <c r="N162" s="186" t="inlineStr">
        <is>
          <t>Creams &amp; Ointments</t>
        </is>
      </c>
      <c r="O162" s="185" t="inlineStr">
        <is>
          <t>Product</t>
        </is>
      </c>
      <c r="P162" s="186" t="inlineStr">
        <is>
          <t>[SOURCE: ข้อสอบจริง PLE CC1 (Product) ปี 2565 ข้อ 52]</t>
        </is>
      </c>
      <c r="Q162" s="185" t="inlineStr">
        <is>
          <t>ข้อสอบจริง</t>
        </is>
      </c>
      <c r="R162" s="185" t="inlineStr">
        <is>
          <t>2565</t>
        </is>
      </c>
      <c r="S162" s="185" t="n"/>
    </row>
    <row r="163" ht="24" customHeight="1" s="49">
      <c r="A163" s="185" t="n">
        <v>161</v>
      </c>
      <c r="B163" s="186" t="n"/>
      <c r="C163" s="186" t="inlineStr">
        <is>
          <t>สูตรตำรับประกอบด้วย Aluminum hydroxide paste เทียบเท่า Aluminum hydroxide 4 g, Glycerol, Sorbitol, Methylparaben, Propylparaben และปรับปริมาตรด้วย Purified water จนครบ 100 mL หากนำสูตรนี้ไปเตรียมจริงจะได้ผลิตภัณฑ์ยาในรูปแบบใด</t>
        </is>
      </c>
      <c r="D163" s="186" t="n"/>
      <c r="E163" s="186" t="inlineStr">
        <is>
          <t>Oral solution</t>
        </is>
      </c>
      <c r="F163" s="186" t="inlineStr">
        <is>
          <t>Oral suspension</t>
        </is>
      </c>
      <c r="G163" s="186" t="inlineStr">
        <is>
          <t>Syrup</t>
        </is>
      </c>
      <c r="H163" s="186" t="inlineStr">
        <is>
          <t>Tincture</t>
        </is>
      </c>
      <c r="I163" s="186" t="inlineStr">
        <is>
          <t>Emulsion</t>
        </is>
      </c>
      <c r="J163" s="185" t="inlineStr">
        <is>
          <t>2</t>
        </is>
      </c>
      <c r="K163" s="186" t="inlineStr">
        <is>
          <t>✅ คำตอบที่ถูกต้อง: ข้อ ข. Oral suspension
🎯 ทำไมข้อนี้ถึงถูก:
🎯 ทำไมข้อนี้ถึงถูก: Aluminum hydroxide เป็นสารประกอบอนินทรีย์ที่ไม่ละลายในน้ำ เมื่อนำมาเตรียมในกระสายยาน้ำร่วมกับสารช่วยแขวนตะกอนและสารแต่งรส จะได้ผลิตภัณฑ์ในรูปแบบ ยาน้ำแขวนตะกอน (Oral suspension) หรือ Aluminum hydroxide gel suspension ไม่สามารถเตรียมเป็นสารละลายใสได้
🔍 ข้ออื่นผิดเพราะอะไร:
• ข้อ ก.: Oral solution ต้องเป็นสารละลายใสเนื้อเดียว แต่ผงยาอะลูมิเนียมไฮดรอกไซด์ไม่ละลายน้ำ
• ข้อ ค.: Syrup เป็นยาน้ำที่มีน้ำตาลซูโครสความเข้มข้นสูงอย่างน้อย 65-85% w/v เป็นสารละลายใส
• ข้อ ง.: Tincture เป็นยาเตรียมแอลกอฮอล์หรือไฮโดรแอลกอฮอล์ที่ได้จากการสกัดสมุนไพรหรือสารเคมี
• ข้อ จ.: Emulsion ต้องประกอบด้วยเฟสน้ำมันและเฟสน้ำร่วมกับ emulsifier ในตำรับนี้ไม่มีส่วนประกอบของน้ำมัน</t>
        </is>
      </c>
      <c r="L163" s="186" t="n"/>
      <c r="M163" s="186" t="inlineStr">
        <is>
          <t>Liquid &amp; Semisolids</t>
        </is>
      </c>
      <c r="N163" s="186" t="inlineStr">
        <is>
          <t>Suspensions</t>
        </is>
      </c>
      <c r="O163" s="185" t="inlineStr">
        <is>
          <t>Product</t>
        </is>
      </c>
      <c r="P163" s="186" t="inlineStr">
        <is>
          <t>[SOURCE: ข้อสอบจริง PLE CC1 (Product) ปี 2565 ข้อ 53]</t>
        </is>
      </c>
      <c r="Q163" s="185" t="inlineStr">
        <is>
          <t>ข้อสอบจริง</t>
        </is>
      </c>
      <c r="R163" s="185" t="inlineStr">
        <is>
          <t>2565</t>
        </is>
      </c>
      <c r="S163" s="185" t="n"/>
    </row>
    <row r="164" ht="24" customHeight="1" s="49">
      <c r="A164" s="185" t="n">
        <v>162</v>
      </c>
      <c r="B164" s="186" t="n"/>
      <c r="C164" s="186" t="inlineStr">
        <is>
          <t>จากสูตรตำรับยาน้ำแขวนตะกอน Aluminum hydroxide ที่มีการใช้ Methylcellulose, Glycerol, Sorbitol และ Parabens ข้อใดต่อไปนี้กล่าวถูกต้องเกี่ยวกับคุณสมบัติและหน้าที่ของสารช่วยในตำรับ</t>
        </is>
      </c>
      <c r="D164" s="186" t="n"/>
      <c r="E164" s="186" t="inlineStr">
        <is>
          <t>ใช้ Sorbitol และ Glycerol เพื่อทำหน้าที่เป็น disintegrant</t>
        </is>
      </c>
      <c r="F164" s="186" t="inlineStr">
        <is>
          <t>ตำรับนี้ไม่จำเป็นต้องมีการควบคุมความคงตัวทางกายภาพ</t>
        </is>
      </c>
      <c r="G164" s="186" t="inlineStr">
        <is>
          <t>Methylcellulose เป็นสารช่วยเพิ่มความหนืดชนิดไม่มีประจุ (Non-ionic polymeric suspending agent)</t>
        </is>
      </c>
      <c r="H164" s="186" t="inlineStr">
        <is>
          <t>Methylparaben และ Propylparaben ทำหน้าที่เป็น Antioxidants ป้องกันการเกิดปฏิกิริยาออกซิเดชัน</t>
        </is>
      </c>
      <c r="I164" s="186" t="inlineStr">
        <is>
          <t>Glycerol ทำหน้าที่เป็น chelating agent ช่วยดักจับไอออนของอะลูมิเนียม</t>
        </is>
      </c>
      <c r="J164" s="185" t="inlineStr">
        <is>
          <t>3</t>
        </is>
      </c>
      <c r="K164" s="186" t="inlineStr">
        <is>
          <t>✅ คำตอบที่ถูกต้อง: ข้อ ค. Methylcellulose เป็นสารช่วยเพิ่มความหนืดชนิดไม่มีประจุ (Non-ionic polymeric suspending agent)
🎯 ทำไมข้อนี้ถึงถูก:
🎯 ทำไมข้อนี้ถึงถูก: Methylcellulose เป็นพอลิเมอร์กึ่งสังเคราะห์ชนิดไม่มีประจุ (Non-ionic polymer) ที่ละลายในน้ำเย็นเกิดเป็นสารละลายคอลลอยด์หนืด ทำหน้าที่เป็น Suspending agent และ Viscosity-increasing agent โดยมีความคงตัวดีและไม่ทำปฏิกิริยากับไอออนบวกของโลหะในตำรับ
🔍 ข้ออื่นผิดเพราะอะไร:
• ข้อ ก.: Sorbitol และ Glycerol ทำหน้าที่เป็น Sweetening agents (สารให้ความหวาน), Co-solvent และ Humectant ไม่ใช่ disintegrant
• ข้อ ข.: ยาน้ำแขวนตะกอนต้องควบคุมความคงตัวทางกายภาพอย่างเข้มงวด เช่น Sedimentation volume ratio (F) และ Ease of redispersibility
• ข้อ ง.: Parabens ทำหน้าที่เป็น Antimicrobial preservatives ไม่ใช่สารต้านออกซิเดชัน
• ข้อ จ.: Glycerol เป็น polyol ให้ความหวานและความชุ่มชื้น ไม่ได้ทำหน้าที่เป็น chelating agent</t>
        </is>
      </c>
      <c r="L164" s="186" t="n"/>
      <c r="M164" s="186" t="inlineStr">
        <is>
          <t>Liquid &amp; Semisolids</t>
        </is>
      </c>
      <c r="N164" s="186" t="inlineStr">
        <is>
          <t>Suspensions</t>
        </is>
      </c>
      <c r="O164" s="185" t="inlineStr">
        <is>
          <t>Product</t>
        </is>
      </c>
      <c r="P164" s="186" t="inlineStr">
        <is>
          <t>[SOURCE: ข้อสอบจริง PLE CC1 (Product) ปี 2565 ข้อ 54]</t>
        </is>
      </c>
      <c r="Q164" s="185" t="inlineStr">
        <is>
          <t>ข้อสอบจริง</t>
        </is>
      </c>
      <c r="R164" s="185" t="inlineStr">
        <is>
          <t>2565</t>
        </is>
      </c>
      <c r="S164" s="185" t="n"/>
    </row>
    <row r="165" ht="24" customHeight="1" s="49">
      <c r="A165" s="185" t="n">
        <v>163</v>
      </c>
      <c r="B165" s="186" t="n"/>
      <c r="C165" s="186" t="inlineStr">
        <is>
          <t>ยาน้ำแขวนตะกอนคาลาไมน์ (Calamine suspension) เมื่อตั้งทิ้งไว้เกิดการตกตะกอน และเมื่อนำมาเขย่าขวดอย่างแรงพบว่าตะกอนเกาะตัวกันแน่นแข็งไม่ยอมกระจายตัวกลับคืนเป็นยาน้ำแขวนตะกอนสม่ำเสมอดังเดิม ปรากฏการณ์ข้อบกพร่องนี้เรียกว่าอย่างไร</t>
        </is>
      </c>
      <c r="D165" s="186" t="n"/>
      <c r="E165" s="186" t="inlineStr">
        <is>
          <t>Caking</t>
        </is>
      </c>
      <c r="F165" s="186" t="inlineStr">
        <is>
          <t>Cracking</t>
        </is>
      </c>
      <c r="G165" s="186" t="inlineStr">
        <is>
          <t>Upward Creaming</t>
        </is>
      </c>
      <c r="H165" s="186" t="inlineStr">
        <is>
          <t>Downward Creaming</t>
        </is>
      </c>
      <c r="I165" s="186" t="inlineStr">
        <is>
          <t>Phase inversion</t>
        </is>
      </c>
      <c r="J165" s="185" t="inlineStr">
        <is>
          <t>1</t>
        </is>
      </c>
      <c r="K165" s="186" t="inlineStr">
        <is>
          <t>✅ คำตอบที่ถูกต้อง: ข้อ ก. Caking
🎯 ทำไมข้อนี้ถึงถูก:
🎯 ทำไมข้อนี้ถึงถูก: Caking หรือ Claying เป็นปัญหาของระบบ deflocculated suspension ที่อนุภาคตกตะกอนอย่างช้าๆ ทำให้อนุภาคที่ตกทับถมกันเกิดแรงดึงดูด Van der Waals อย่างแน่นหนาจนผลักโมเลกุลของเหลวออกไป กลายเป็นตะกอนแข็งที่ไม่สามารถกระจายตัวกลับคืนได้แม้จะเขย่าอย่างแรง
🔍 ข้ออื่นผิดเพราะอะไร:
• ข้อ ข.: Cracking เป็นข้อบกพร่องถาวรของระบบ Emulsion ที่หยดน้ำมันแยกชั้นสมบูรณ์และฟิล์มสารประสานแตกตัว
• ข้อ ค.: Upward Creaming เป็นการลอยตัวขึ้นสู่ผิวด้านบนของหยดน้ำมันใน emulsion ชนิด O/W ซึ่งยังสามารถเขย่าให้กระจายตัวกลับคืนได้
• ข้อ ง.: Downward Creaming เป็นการจมตัวลงสู่ก้นภาชนะของหยดน้ำใน emulsion ชนิด W/O
• ข้อ จ.: Phase inversion เป็นปรากฏการณ์การกลับเฟสของ emulsion จาก O/W กลายเป็น W/O หรือในทางกลับกัน</t>
        </is>
      </c>
      <c r="L165" s="186" t="n"/>
      <c r="M165" s="186" t="inlineStr">
        <is>
          <t>Liquid &amp; Semisolids</t>
        </is>
      </c>
      <c r="N165" s="186" t="inlineStr">
        <is>
          <t>Suspensions</t>
        </is>
      </c>
      <c r="O165" s="185" t="inlineStr">
        <is>
          <t>Product</t>
        </is>
      </c>
      <c r="P165" s="186" t="inlineStr">
        <is>
          <t>[SOURCE: ข้อสอบจริง PLE CC1 (Product) ปี 2565 ข้อ 57]</t>
        </is>
      </c>
      <c r="Q165" s="185" t="inlineStr">
        <is>
          <t>ข้อสอบจริง</t>
        </is>
      </c>
      <c r="R165" s="185" t="inlineStr">
        <is>
          <t>2565</t>
        </is>
      </c>
      <c r="S165" s="185" t="n"/>
    </row>
    <row r="166" ht="24" customHeight="1" s="49">
      <c r="A166" s="185" t="n">
        <v>164</v>
      </c>
      <c r="B166" s="186" t="n"/>
      <c r="C166" s="186" t="inlineStr">
        <is>
          <t>ข้อใดระบุบทบาทหน้าที่ของสารช่วยทางเภสัชกรรมในสูตรตำรับ Piroxicam gel (ประกอบด้วย Carbopol 940, Diisopropanolamine, Ethanol, Propylene glycol, Benzyl alcohol และน้ำบริสุทธิ์) ได้ไม่ถูกต้อง</t>
        </is>
      </c>
      <c r="D166" s="186" t="n"/>
      <c r="E166" s="186" t="inlineStr">
        <is>
          <t>Carbopol 940 ทำหน้าที่เป็น Gelling agent</t>
        </is>
      </c>
      <c r="F166" s="186" t="inlineStr">
        <is>
          <t>Diisopropanolamine ทำหน้าที่เป็น Neutralizing agent</t>
        </is>
      </c>
      <c r="G166" s="186" t="inlineStr">
        <is>
          <t>Ethanol ทำหน้าที่เป็น Cosolvent</t>
        </is>
      </c>
      <c r="H166" s="186" t="inlineStr">
        <is>
          <t>Propylene glycol ทำหน้าที่เป็น Humectant</t>
        </is>
      </c>
      <c r="I166" s="186" t="inlineStr">
        <is>
          <t>Benzyl alcohol ทำหน้าที่เป็น Cosolvent</t>
        </is>
      </c>
      <c r="J166" s="185" t="inlineStr">
        <is>
          <t>5</t>
        </is>
      </c>
      <c r="K166" s="186" t="inlineStr">
        <is>
          <t>✅ คำตอบที่ถูกต้อง: ข้อ จ. Benzyl alcohol ทำหน้าที่เป็น Cosolvent
🎯 ทำไมข้อนี้ถึงถูก:
🎯 ทำไมข้อนี้ถึงถูก: Benzyl alcohol ในสูตรตำรับยาเจลทาภายนอกทำหน้าที่หลักเป็นสารกันเสียต้านจุลชีพ (Antimicrobial preservative) ไม่ได้ทำหน้าที่เป็นตัวทำละลายร่วม (Cosolvent) การระบุว่าเป็น Cosolvent จึงเป็นข้อความที่ผิด
🔍 ข้ออื่นผิดเพราะอะไร:
• ข้อ ก.: Carbopol 940 ทำหน้าที่เป็นสารก่อเนื้อเจลพอลิเมอร์สังเคราะห์ (Gelling agent) ถูกต้องแล้ว
• ข้อ ข.: Diisopropanolamine เป็นด่างอินทรีย์ที่ทำหน้าที่ปรับค่า pH และสะเทินกรด (Neutralizing agent) เพื่อให้สายพอลิเมอร์ Carbopol คลายตัวและเกิดเจลใสหนืด ถูกต้องแล้ว
• ข้อ ค.: Ethanol ทำหน้าที่เป็นตัวทำละลายร่วม (Cosolvent) ช่วยละลายตัวยาไพร็อกซิแคมที่ละลายน้ำได้น้อย ถูกต้องแล้ว
• ข้อ ง.: Propylene glycol ทำหน้าที่เป็นสารกักเก็บความชุ่มชื้น (Humectant) ป้องกันเจลแห้งกรัง ถูกต้องแล้ว</t>
        </is>
      </c>
      <c r="L166" s="186" t="n"/>
      <c r="M166" s="186" t="inlineStr">
        <is>
          <t>Liquid &amp; Semisolids</t>
        </is>
      </c>
      <c r="N166" s="186" t="inlineStr">
        <is>
          <t>Gels</t>
        </is>
      </c>
      <c r="O166" s="185" t="inlineStr">
        <is>
          <t>Product</t>
        </is>
      </c>
      <c r="P166" s="186" t="inlineStr">
        <is>
          <t>[SOURCE: ข้อสอบจริง PLE CC1 (Product) ปี 2564 ข้อ 14]</t>
        </is>
      </c>
      <c r="Q166" s="185" t="inlineStr">
        <is>
          <t>ข้อสอบจริง</t>
        </is>
      </c>
      <c r="R166" s="185" t="inlineStr">
        <is>
          <t>2564</t>
        </is>
      </c>
      <c r="S166" s="185" t="n"/>
    </row>
    <row r="167" ht="24" customHeight="1" s="49">
      <c r="A167" s="185" t="n">
        <v>165</v>
      </c>
      <c r="B167" s="186" t="n"/>
      <c r="C167" s="186" t="inlineStr">
        <is>
          <t>ในสูตรตำรับยาแขวนตะกอน คาลาไมน์โลชั่น (Calamine lotion) การเติมสารเบนโทไนต์ (Bentonite magma) มีวัตถุประสงค์เพื่อทำหน้าที่ใดในสูตรตำรับ</t>
        </is>
      </c>
      <c r="D167" s="186" t="n"/>
      <c r="E167" s="186" t="inlineStr">
        <is>
          <t>Suspending agent</t>
        </is>
      </c>
      <c r="F167" s="186" t="inlineStr">
        <is>
          <t>Wetting agent</t>
        </is>
      </c>
      <c r="G167" s="186" t="inlineStr">
        <is>
          <t>Flocculating agent</t>
        </is>
      </c>
      <c r="H167" s="186" t="inlineStr">
        <is>
          <t>Preservative</t>
        </is>
      </c>
      <c r="I167" s="186" t="inlineStr">
        <is>
          <t>Buffering agent</t>
        </is>
      </c>
      <c r="J167" s="185" t="inlineStr">
        <is>
          <t>1</t>
        </is>
      </c>
      <c r="K167" s="186" t="inlineStr">
        <is>
          <t>✅ คำตอบที่ถูกต้อง: ข้อ ก. Suspending agent
🎯 ทำไมข้อนี้ถึงถูก:
🎯 ทำไมข้อนี้ถึงถูก: Bentonite เป็นดินเหนียวกลุ่มไฮเดรตเต็ดอะลูมิเนียมซิลิเกตที่พองตัวได้ในน้ำ เมื่อเตรียมเป็น Bentonite magma 5% จะมีพฤติกรรมการไหลแบบ Thixotropic และทำหน้าที่เป็นสารช่วยแขวนตะกอน (Suspending agent / Viscosity increasing agent) ช่วยชะลอการตกตะกอนของผง Calamine และ Zinc oxide ตามกฎของสโตกส์ (Stokes' law)
🔍 ข้ออื่นผิดเพราะอะไร:
• ข้อ ข.: Wetting agent ในสูตรคาลาไมน์โลชั่นมักใช้ Glycerin ในการบดลดฟองอากาศและช่วยให้ผงยาเปียกน้ำ
• ข้อ ค.: Flocculating agent เป็นสารจำพวกเกลืออิเล็กโทรไลต์ที่เติมเพื่อควบคุมศักย์ซีตา (Zeta potential)
• ข้อ ง.: Preservative ในสูตรตำรับโลชั่นมักใช้สารกลุ่มพาราเบนหรือโซเดียมเบนโซเอต
• ข้อ จ.: Buffering agent ใช้สำหรับควบคุมความเป็นกรดด่าง เช่น ฟอสเฟตหรือซิเตรตบัฟเฟอร์</t>
        </is>
      </c>
      <c r="L167" s="186" t="n"/>
      <c r="M167" s="186" t="inlineStr">
        <is>
          <t>Liquid &amp; Semisolids</t>
        </is>
      </c>
      <c r="N167" s="186" t="inlineStr">
        <is>
          <t>Suspensions</t>
        </is>
      </c>
      <c r="O167" s="185" t="inlineStr">
        <is>
          <t>Product</t>
        </is>
      </c>
      <c r="P167" s="186" t="inlineStr">
        <is>
          <t>[SOURCE: ข้อสอบจริง PLE CC1 (Product) ปี 2564 ข้อ 26]</t>
        </is>
      </c>
      <c r="Q167" s="185" t="inlineStr">
        <is>
          <t>ข้อสอบจริง</t>
        </is>
      </c>
      <c r="R167" s="185" t="inlineStr">
        <is>
          <t>2564</t>
        </is>
      </c>
      <c r="S167" s="185" t="n"/>
    </row>
    <row r="168" ht="24" customHeight="1" s="49">
      <c r="A168" s="185" t="n">
        <v>166</v>
      </c>
      <c r="B168" s="186" t="n"/>
      <c r="C168" s="186" t="inlineStr">
        <is>
          <t>ในระบบยาแขวนตะกอนชนิดดีฟล็อกคูเลต (Deflocculated suspension) เมื่อตั้งทิ้งไว้เป็นเวลานาน อนุภาคยาจะตกตะกอนช้าๆ อย่างเป็นอิสระและก่อให้เกิดปัญหาความคงตัวทางกายภาพที่แก้ไขยากในข้อใด</t>
        </is>
      </c>
      <c r="D168" s="186" t="n"/>
      <c r="E168" s="186" t="inlineStr">
        <is>
          <t>เกิดการแยกชั้นแบบ Creaming ที่สามารถเขย่าให้เข้ากันได้ง่าย</t>
        </is>
      </c>
      <c r="F168" s="186" t="inlineStr">
        <is>
          <t>เกิดการตกตะกอนจับตัวเป็นก้อนแข็งแน่น (Caking) ที่ไม่สามารถกระจายตัวกลับคืนได้เมื่อเขย่า</t>
        </is>
      </c>
      <c r="G168" s="186" t="inlineStr">
        <is>
          <t>เกิดการตกตะกอนแบบกลุ่มก้อนหลวม (Floccule) ที่กระจายตัวกลับคืนได้ง่าย</t>
        </is>
      </c>
      <c r="H168" s="186" t="inlineStr">
        <is>
          <t>เกิดการเปลี่ยนเฟสกลับกัน (Phase inversion)</t>
        </is>
      </c>
      <c r="I168" s="186" t="inlineStr">
        <is>
          <t>เกิดการสลายตัวของสารแต่งกลิ่นและรส</t>
        </is>
      </c>
      <c r="J168" s="185" t="inlineStr">
        <is>
          <t>2</t>
        </is>
      </c>
      <c r="K168" s="186" t="inlineStr">
        <is>
          <t>✅ คำตอบที่ถูกต้อง: ข้อ ข. เกิดการตกตะกอนจับตัวเป็นก้อนแข็งแน่น (Caking) ที่ไม่สามารถกระจายตัวกลับคืนได้เมื่อเขย่า
🎯 ทำไมข้อนี้ถึงถูก:
🎯 ทำไมข้อนี้ถึงถูก: ในระบบ Deflocculated อนุภาคตัวยาจะอยู่อย่างอิสระและมีอัตราการตกตะกอนช้า แต่เมื่ออนุภาคค่อยๆ ตกลงมาทับถมกันที่ก้นภาชนะ อนุภาคขนาดเล็กจะแทรกเข้าไปในช่องว่างระหว่างอนุภาคขนาดใหญ่ บีบไล่ของเหลวออกจนเกิดพันธะดึงดูดแวนเดอร์วาลส์ที่แข็งแรง กลายเป็นตะกอนแข็งแน่นที่เรียกว่า Cake ซึ่งไม่สามารถกระจายตัวกลับคืนได้แม้จะออกแรงเขย่าขวดอย่างแรง (Irreversible caking)
🔍 ข้ออื่นผิดเพราะอะไร:
• ข้อ ก.: Creaming เป็นพฤติกรรมการแยกชั้นของอิมัลชันที่หยดน้ำมันลอยขึ้นสู่ผิวด้านบน ไม่ใช่ปัญหาของยาแขวนตะกอนตกก้น
• ข้อ ค.: การตกตะกอนแบบกลุ่มก้อนหลวม (Loose network) เป็นคุณสมบัติที่ดีของระบบ Flocculated suspension ซึ่งเขย่าแล้วกระจายตัวได้ง่าย
• ข้อ ง.: Phase inversion เป็นการกลับเฟสของอิมัลชันจาก O/W เป็น W/O ไม่ใช่ปัญหาของระบบแขวนตะกอน
• ข้อ จ.: การสลายตัวของสารแต่งกลิ่นรสเป็นปัญหาความไม่คงตัวทางเคมี ไม่ใช่ปัญหาทางกายภาพของการตกตะกอน</t>
        </is>
      </c>
      <c r="L168" s="186" t="n"/>
      <c r="M168" s="186" t="inlineStr">
        <is>
          <t>Liquid &amp; Semisolids</t>
        </is>
      </c>
      <c r="N168" s="186" t="inlineStr">
        <is>
          <t>Suspensions</t>
        </is>
      </c>
      <c r="O168" s="185" t="inlineStr">
        <is>
          <t>Product</t>
        </is>
      </c>
      <c r="P168" s="186" t="inlineStr">
        <is>
          <t>[SOURCE: ข้อสอบจริง PLE CC1 (Product) ปี 2564 ข้อ 42]</t>
        </is>
      </c>
      <c r="Q168" s="185" t="inlineStr">
        <is>
          <t>ข้อสอบจริง</t>
        </is>
      </c>
      <c r="R168" s="185" t="inlineStr">
        <is>
          <t>2564</t>
        </is>
      </c>
      <c r="S168" s="185" t="n"/>
    </row>
    <row r="169" ht="24" customHeight="1" s="49">
      <c r="A169" s="185" t="n">
        <v>167</v>
      </c>
      <c r="B169" s="186" t="n"/>
      <c r="C169" s="186" t="inlineStr">
        <is>
          <t>ในสูตรตำรับ Clotrimazole cream สารช่วยทางเภสัชกรรมในข้อใดทำหน้าที่เป็น Emulsifying agent และโครงสร้างสร้างเนื้อครีม (Stiffening agent) เพื่อรักษาความคงตัวของระบบอิมัลชันชนิด Oil-in-Water (O/W)</t>
        </is>
      </c>
      <c r="D169" s="186" t="n"/>
      <c r="E169" s="186" t="inlineStr">
        <is>
          <t>Benzyl alcohol</t>
        </is>
      </c>
      <c r="F169" s="186" t="inlineStr">
        <is>
          <t>Cetostearyl alcohol ร่วมกับ Polysorbate 60</t>
        </is>
      </c>
      <c r="G169" s="186" t="inlineStr">
        <is>
          <t>Mineral oil บริสุทธิ์</t>
        </is>
      </c>
      <c r="H169" s="186" t="inlineStr">
        <is>
          <t>Sodium hydroxide</t>
        </is>
      </c>
      <c r="I169" s="186" t="inlineStr">
        <is>
          <t>Purified water</t>
        </is>
      </c>
      <c r="J169" s="185" t="inlineStr">
        <is>
          <t>2</t>
        </is>
      </c>
      <c r="K169" s="186" t="inlineStr">
        <is>
          <t>✅ คำตอบที่ถูกต้อง: ข้อ ข. Cetostearyl alcohol ร่วมกับ Polysorbate 60
🎯 ทำไมข้อนี้ถึงถูก:
🎯 ทำไมข้อนี้ถึงถูก: Cetostearyl alcohol เป็นสารลดแรงตึงผิวชนิดไม่มีประจุที่มีสายคาร์บอนยาว ทำหน้าที่เป็น Stiffening agent และ Co-emulsifier เมื่อใช้ร่วมกับ Polysorbate 60 (Non-ionic surfactant) จะรวมตัวกันที่ผิวรอยต่อระหว่างวัฏภาคน้ำมันกับน้ำ สร้างชั้นฟิล์มที่มีความแข็งแรงและโครงข่ายเจลเหลว (Liquid crystalline gel network) ทำให้เนื้อครีมคงตัวและเนียนนุ่ม
🔍 ข้ออื่นผิดเพราะอะไร:
• ข้อ ก.: Benzyl alcohol ทำหน้าที่เป็นสารกันเสียต้านจุลชีพ (Preservative)
• ข้อ ค.: Mineral oil ทำหน้าที่เป็นวัฏภาคน้ำมัน (Internal oil phase) และ Emollient
• ข้อ ง.: Sodium hydroxide ใช้สำหรับปรับค่าความเป็นกรด-ด่าง (pH adjuster)
• ข้อ จ.: Purified water ทำหน้าที่เป็นวัฏภายนอกต่อเนื่อง (Continuous water phase)</t>
        </is>
      </c>
      <c r="L169" s="186" t="n"/>
      <c r="M169" s="186" t="inlineStr">
        <is>
          <t>Liquid &amp; Semisolids</t>
        </is>
      </c>
      <c r="N169" s="186" t="inlineStr">
        <is>
          <t>Creams &amp; Ointments</t>
        </is>
      </c>
      <c r="O169" s="185" t="inlineStr">
        <is>
          <t>Product</t>
        </is>
      </c>
      <c r="P169" s="186" t="inlineStr">
        <is>
          <t>[SOURCE: ข้อสอบจริง PLE CC1 (Product) ปี 2564 ข้อ 44]</t>
        </is>
      </c>
      <c r="Q169" s="185" t="inlineStr">
        <is>
          <t>ข้อสอบจริง</t>
        </is>
      </c>
      <c r="R169" s="185" t="inlineStr">
        <is>
          <t>2564</t>
        </is>
      </c>
      <c r="S169" s="185" t="n"/>
    </row>
    <row r="170" ht="24" customHeight="1" s="49">
      <c r="A170" s="185" t="n">
        <v>168</v>
      </c>
      <c r="B170" s="186" t="n"/>
      <c r="C170" s="186" t="inlineStr">
        <is>
          <t>ในสูตรตำรับ Paracetamol syrup หรือ Paracetamol elixir สำหรับเด็ก สารช่วยในข้อใดทำหน้าที่หลักเป็นตัวทำละลายร่วม (Cosolvent system) เพื่อเพิ่มการละลายน้ำของตัวยาพาราเซตามอลและป้องกันการตกผลึกของยาเมื่อเก็บในอุณหภูมิต่ำ</t>
        </is>
      </c>
      <c r="D170" s="186" t="n"/>
      <c r="E170" s="186" t="inlineStr">
        <is>
          <t>Saccharin sodium</t>
        </is>
      </c>
      <c r="F170" s="186" t="inlineStr">
        <is>
          <t>Methylparaben</t>
        </is>
      </c>
      <c r="G170" s="186" t="inlineStr">
        <is>
          <t>FD&amp;C Red No. 40</t>
        </is>
      </c>
      <c r="H170" s="186" t="inlineStr">
        <is>
          <t>Citric acid anhydrous</t>
        </is>
      </c>
      <c r="I170" s="186" t="inlineStr">
        <is>
          <t>Propylene glycol ร่วมกับ Ethanol หรือ Glycerin</t>
        </is>
      </c>
      <c r="J170" s="185" t="inlineStr">
        <is>
          <t>5</t>
        </is>
      </c>
      <c r="K170" s="186" t="inlineStr">
        <is>
          <t>✅ คำตอบที่ถูกต้อง: ข้อ จ. Propylene glycol ร่วมกับ Ethanol หรือ Glycerin
🎯 ทำไมข้อนี้ถึงถูก:
🎯 ทำไมข้อนี้ถึงถูก: Paracetamol มีค่าการละลายน้ำจำกัด (ประมาณ 1 กรัมใน 70 มล. ที่อุณหภูมิห้อง) การตั้งตำรับยาน้ำใสจึงจำเป็นต้องใช้ระบบตัวทำละลายร่วม (Cosolvent system) เช่น Propylene glycol, Glycerin และ Ethanol เพื่อปรับลดค่า Dielectric constant ของน้ำ ทำให้ยาละลายได้ดีขึ้นและป้องกันการตกผลึกกลับ (Precipitation) ในระหว่างการเก็บรักษา
🔍 ข้ออื่นผิดเพราะอะไร:
• ข้อ ก.: Saccharin sodium ทำหน้าที่เป็นสารให้ความหวานเทียม (Artificial sweetening agent)
• ข้อ ข.: Methylparaben ทำหน้าที่เป็นสารกันเสียต้านจุลชีพ (Antimicrobial preservative)
• ข้อ ค.: FD&amp;C Red No. 40 ทำหน้าที่เป็นสารแต่งสี (Coloring agent)
• ข้อ ง.: Citric acid anhydrous ทำหน้าที่เป็นสารปรับค่า pH และสารเสริมฤทธิ์กันเสีย</t>
        </is>
      </c>
      <c r="L170" s="186" t="n"/>
      <c r="M170" s="186" t="inlineStr">
        <is>
          <t>Liquid &amp; Semisolids</t>
        </is>
      </c>
      <c r="N170" s="186" t="inlineStr">
        <is>
          <t>Solutions, Syrups &amp; Elixirs</t>
        </is>
      </c>
      <c r="O170" s="185" t="inlineStr">
        <is>
          <t>Product</t>
        </is>
      </c>
      <c r="P170" s="186" t="inlineStr">
        <is>
          <t>[SOURCE: ข้อสอบจริง PLE CC1 (Product) ปี 2564 ข้อ 45]</t>
        </is>
      </c>
      <c r="Q170" s="185" t="inlineStr">
        <is>
          <t>ข้อสอบจริง</t>
        </is>
      </c>
      <c r="R170" s="185" t="inlineStr">
        <is>
          <t>2564</t>
        </is>
      </c>
      <c r="S170" s="185" t="n"/>
    </row>
    <row r="171" ht="24" customHeight="1" s="49">
      <c r="A171" s="185" t="n">
        <v>169</v>
      </c>
      <c r="B171" s="186" t="n"/>
      <c r="C171" s="186" t="inlineStr">
        <is>
          <t>สูตรตำรับประกอบด้วย Cetyl alcohol, Stearyl alcohol, White petrolatum, Mineral oil และสารลดแรงตึงผิวชนิดไม่มีประจุ โดยไม่มีน้ำเป็นส่วนประกอบในสูตร ตำรับนี้จัดเป็นรูปแบบยาเตรียมกึ่งแข็งชนิดใดตามเภสัชตำรับ</t>
        </is>
      </c>
      <c r="D171" s="186" t="n"/>
      <c r="E171" s="186" t="inlineStr">
        <is>
          <t>Hydrophilic gel</t>
        </is>
      </c>
      <c r="F171" s="186" t="inlineStr">
        <is>
          <t>Water-in-Oil cream</t>
        </is>
      </c>
      <c r="G171" s="186" t="inlineStr">
        <is>
          <t>Oil-in-Water cream</t>
        </is>
      </c>
      <c r="H171" s="186" t="inlineStr">
        <is>
          <t>Absorption ointment base (ชนิดปราศจากน้ำ)</t>
        </is>
      </c>
      <c r="I171" s="186" t="inlineStr">
        <is>
          <t>Water-soluble ointment base</t>
        </is>
      </c>
      <c r="J171" s="185" t="inlineStr">
        <is>
          <t>4</t>
        </is>
      </c>
      <c r="K171" s="186" t="inlineStr">
        <is>
          <t>✅ คำตอบที่ถูกต้อง: ข้อ ง. Absorption ointment base (ชนิดปราศจากน้ำ)
🎯 ทำไมข้อนี้ถึงถูก:
🎯 ทำไมข้อนี้ถึงถูก: สูตรตำรับดังกล่าวประกอบด้วยไฮโดรคาร์บอน (White petrolatum, Mineral oil) ร่วมกับแอลกอฮอล์ไขมัน (Cetyl/Stearyl alcohol) และสารลดแรงตึงผิว โดยไม่มีน้ำอยู่เลย จัดเป็นเบสขี้ผึ้งชนิดดูดซับน้ำ (Absorption base ชนิด Anhydrous เช่น Hydrophilic Petrolatum) ซึ่งมีคุณสมบัติสามารถดูดซับของเหลวที่มีน้ำเข้ามาในโครงสร้างเกิดเป็นอิมัลชันชนิด W/O ได้
🔍 ข้ออื่นผิดเพราะอะไร:
• ข้อ ก.: Hydrophilic gel ต้องมีน้ำและสารก่อเจลชอบน้ำ เช่น Carbomer หรือ Cellulose derivative
• ข้อ ข.: Water-in-Oil cream ต้องมีสัดส่วนของน้ำผสมอยู่แล้วในตำรับ
• ข้อ ค.: Oil-in-Water cream ต้องมีน้ำเป็นวัฏภาคต่อเนื่องภายนอกในสัดส่วนสูง
• ข้อ จ.: Water-soluble base ประกอบด้วยพอลิเอทิลีนไกลคอล (PEG blends) ซึ่งละลายน้ำได้ทั้งหมดและไม่มีไขมัน</t>
        </is>
      </c>
      <c r="L171" s="186" t="n"/>
      <c r="M171" s="186" t="inlineStr">
        <is>
          <t>Liquid &amp; Semisolids</t>
        </is>
      </c>
      <c r="N171" s="186" t="inlineStr">
        <is>
          <t>Creams &amp; Ointments</t>
        </is>
      </c>
      <c r="O171" s="185" t="inlineStr">
        <is>
          <t>Product</t>
        </is>
      </c>
      <c r="P171" s="186" t="inlineStr">
        <is>
          <t>[SOURCE: ข้อสอบจริง PLE CC1 (Product) ปี 2564 ข้อ 72]</t>
        </is>
      </c>
      <c r="Q171" s="185" t="inlineStr">
        <is>
          <t>ข้อสอบจริง</t>
        </is>
      </c>
      <c r="R171" s="185" t="inlineStr">
        <is>
          <t>2564</t>
        </is>
      </c>
      <c r="S171" s="185" t="n"/>
    </row>
    <row r="172" ht="24" customHeight="1" s="49">
      <c r="A172" s="185" t="n">
        <v>170</v>
      </c>
      <c r="B172" s="186" t="n"/>
      <c r="C172" s="186" t="inlineStr">
        <is>
          <t>ในการเตรียมยาขี้ผึ้งหรือครีมที่มีส่วนประกอบของไขมัน แว็กซ์ และน้ำมันหลายชนิดตามสูตรในข้อ 72 ในระดับห้องปฏิบัติการหรือการผลิต ควรเลือกใช้วิธีการเตรียมแบบใดที่เหมาะสมที่สุด</t>
        </is>
      </c>
      <c r="D172" s="186" t="n"/>
      <c r="E172" s="186" t="inlineStr">
        <is>
          <t>Fusion method (หรือ Beaker method)</t>
        </is>
      </c>
      <c r="F172" s="186" t="inlineStr">
        <is>
          <t>Trituration on ointment slab</t>
        </is>
      </c>
      <c r="G172" s="186" t="inlineStr">
        <is>
          <t>Dry gum method</t>
        </is>
      </c>
      <c r="H172" s="186" t="inlineStr">
        <is>
          <t>Wet gum method</t>
        </is>
      </c>
      <c r="I172" s="186" t="inlineStr">
        <is>
          <t>Cold incorporation method</t>
        </is>
      </c>
      <c r="J172" s="185" t="inlineStr">
        <is>
          <t>1</t>
        </is>
      </c>
      <c r="K172" s="186" t="inlineStr">
        <is>
          <t>✅ คำตอบที่ถูกต้อง: ข้อ ก. Fusion method (หรือ Beaker method)
🎯 ทำไมข้อนี้ถึงถูก:
🎯 ทำไมข้อนี้ถึงถูก: Fusion method (หรือ Beaker method) เป็นวิธีมาตรฐานในการเตรียมยาขี้ผึ้งที่มีสารที่มีจุดหลอมเหลวสูง (เช่น Stearyl alcohol, White petrolatum, Waxes) โดยนำส่วนประกอบที่เป็นของแข็งมาหลอมรวมกันบนอ่างน้ำร้อน (Water bath) โดยเริ่มจากสารที่มีจุดหลอมเหลวสูงสุดก่อน แล้วจึงเติมสารที่มีจุดหลอมเหลวต่ำลงมาตามลำดับ จากนั้นกวนผสมอย่างต่อเนื่องจนเย็นตัวลงเป็นเนื้อเดียวกัน
🔍 ข้ออื่นผิดเพราะอะไร:
• ข้อ ข.: Trituration on slab เหมาะสำหรับผสมผงยาที่ไม่ละลายเข้ากับเบสขี้ผึ้งที่เตรียมเสร็จแล้ว ไม่ใช่วิธีเตรียมเบสที่มีสารจุดหลอมเหลวสูง
• ข้อ ค.: Dry gum method เป็นวิธีเตรียมอิมัลชันปฐมภูมิ (Primary emulsion) โดยบดน้ำมันกับกัมก่อนเติมน้ำ
• ข้อ ง.: Wet gum method เป็นวิธีเตรียมอิมัลชันโดยผสมน้ำกับกัมให้เกิดเมื่อกก่อนเติมน้ำมัน
• ข้อ จ.: Cold incorporation ใช้ผสมสารที่ไม่ทนความร้อนเข้ากับเบสที่อุณหภูมิห้อง ไม่สามารถหลอมแว็กซ์ได้</t>
        </is>
      </c>
      <c r="L172" s="186" t="n"/>
      <c r="M172" s="186" t="inlineStr">
        <is>
          <t>Liquid &amp; Semisolids</t>
        </is>
      </c>
      <c r="N172" s="186" t="inlineStr">
        <is>
          <t>Creams &amp; Ointments</t>
        </is>
      </c>
      <c r="O172" s="185" t="inlineStr">
        <is>
          <t>Product</t>
        </is>
      </c>
      <c r="P172" s="186" t="inlineStr">
        <is>
          <t>[SOURCE: ข้อสอบจริง PLE CC1 (Product) ปี 2564 ข้อ 73]</t>
        </is>
      </c>
      <c r="Q172" s="185" t="inlineStr">
        <is>
          <t>ข้อสอบจริง</t>
        </is>
      </c>
      <c r="R172" s="185" t="inlineStr">
        <is>
          <t>2564</t>
        </is>
      </c>
      <c r="S172" s="185" t="n"/>
    </row>
    <row r="173" ht="24" customHeight="1" s="49">
      <c r="A173" s="185" t="n">
        <v>171</v>
      </c>
      <c r="B173" s="186" t="n"/>
      <c r="C173" s="186" t="inlineStr">
        <is>
          <t>จากการประเมินคุณสมบัติทางกายภาพของยาแขวนตะกอน พบว่ามีค่าปริมาตรการตกตะกอน (Sedimentation volume; F) เท่ากับ 0.5 ตะกอนที่เกิดขึ้นมีลักษณะเป็นกลุ่มก้อนร่างแหหลวมๆ เมื่อเขย่าภาชนะเบาๆ ตะกอนสามารถกระจายตัวกลับคืนเป็นเนื้อเดียวกันได้อย่างรวดเร็ว ยาแขวนตะกอนนี้จัดเป็นระบบชนิดใด</t>
        </is>
      </c>
      <c r="D173" s="186" t="n"/>
      <c r="E173" s="186" t="inlineStr">
        <is>
          <t>Flocculated suspension</t>
        </is>
      </c>
      <c r="F173" s="186" t="inlineStr">
        <is>
          <t>Deflocculated suspension</t>
        </is>
      </c>
      <c r="G173" s="186" t="inlineStr">
        <is>
          <t>Structured vehicle suspension</t>
        </is>
      </c>
      <c r="H173" s="186" t="inlineStr">
        <is>
          <t>Microemulsion</t>
        </is>
      </c>
      <c r="I173" s="186" t="inlineStr">
        <is>
          <t>Coarse emulsion</t>
        </is>
      </c>
      <c r="J173" s="185" t="inlineStr">
        <is>
          <t>1</t>
        </is>
      </c>
      <c r="K173" s="186" t="inlineStr">
        <is>
          <t>✅ คำตอบที่ถูกต้อง: ข้อ ก. Flocculated suspension
🎯 ทำไมข้อนี้ถึงถูก:
🎯 ทำไมข้อนี้ถึงถูก: Flocculated suspension มีลักษณะเฉพาะคือ อนุภาคจับกลุ่มกันหลวมๆ เป็นกลุ่มก้อนร่างแห (Floccules) ทำให้มีอัตราการตกตะกอนค่อนข้างเร็ว และมีค่าปริมาตรตะกอนสุดท้ายคงที่ (F ประมาณ 0.3 ถึง 0.8) สารละลายส่วนบนใส ตะกอนไม่จับตัวแน่นเป็นเค้ก และสามารถกระจายตัวกลับคืน (Redispersion) ได้อย่างง่ายดายเมื่อเขย่า
🔍 ข้ออื่นผิดเพราะอะไร:
• ข้อ ข.: Deflocculated suspension อนุภาคจะตกตะกอนช้า สารละลายส่วนบนขุ่นเป็นเวลานาน แต่เมื่อตกตะกอนหมดจะเกิดการอัดแน่นเป็นเค้กแข็ง (Caking) ที่เขย่าไม่กระจายตัว
• ข้อ ค.: Structured vehicle suspension ใช้สารเพิ่มความหนืดควบคุมการลอยตัว ไม่ใช่คำนิยามของระบบกลุ่มก้อนหลวม
• ข้อ ง.: Microemulsion เป็นระบบของเหลวใสแบบเทอร์โมไดนามิกส์คงตัว อนุภาคขนาดนาโนเมตร
• ข้อ จ.: Coarse emulsion เป็นระบบหยดของเหลวในของเหลว ไม่ใช่อนุภาคของแข็งแขวนตะกอน</t>
        </is>
      </c>
      <c r="L173" s="186" t="n"/>
      <c r="M173" s="186" t="inlineStr">
        <is>
          <t>Liquid &amp; Semisolids</t>
        </is>
      </c>
      <c r="N173" s="186" t="inlineStr">
        <is>
          <t>Suspensions</t>
        </is>
      </c>
      <c r="O173" s="185" t="inlineStr">
        <is>
          <t>Product</t>
        </is>
      </c>
      <c r="P173" s="186" t="inlineStr">
        <is>
          <t>[SOURCE: ข้อสอบจริง PLE CC1 (Product) ปี 2564 ข้อ 74]</t>
        </is>
      </c>
      <c r="Q173" s="185" t="inlineStr">
        <is>
          <t>ข้อสอบจริง</t>
        </is>
      </c>
      <c r="R173" s="185" t="inlineStr">
        <is>
          <t>2564</t>
        </is>
      </c>
      <c r="S173" s="185" t="n"/>
    </row>
    <row r="174" ht="24" customHeight="1" s="49">
      <c r="A174" s="185" t="n">
        <v>172</v>
      </c>
      <c r="B174" s="186" t="n"/>
      <c r="C174" s="186" t="inlineStr">
        <is>
          <t>รูปแบบยาเตรียมสำหรับทาภายนอกของยาสเตียรอยด์ (Topical corticosteroids) ชนิดใดที่ให้ประสิทธิภาพการซึมผ่านเข้าสู่ชั้นผิวหนัง Stratum corneum ได้สูงสุด เนื่องจากมีคุณสมบัติในการกักเก็บความชุ่มชื้นและปิดกั้นการระเหยของน้ำ (Occlusive effect) ได้ดีที่สุด</t>
        </is>
      </c>
      <c r="D174" s="186" t="n"/>
      <c r="E174" s="186" t="inlineStr">
        <is>
          <t>Topical solution</t>
        </is>
      </c>
      <c r="F174" s="186" t="inlineStr">
        <is>
          <t>Topical gel</t>
        </is>
      </c>
      <c r="G174" s="186" t="inlineStr">
        <is>
          <t>Topical suspension</t>
        </is>
      </c>
      <c r="H174" s="186" t="inlineStr">
        <is>
          <t>Topical ointment (Oleaginous hydrocarbon base)</t>
        </is>
      </c>
      <c r="I174" s="186" t="inlineStr">
        <is>
          <t>Topical lotion</t>
        </is>
      </c>
      <c r="J174" s="185" t="inlineStr">
        <is>
          <t>4</t>
        </is>
      </c>
      <c r="K174" s="186" t="inlineStr">
        <is>
          <t>✅ คำตอบที่ถูกต้อง: ข้อ ง. Topical ointment (Oleaginous hydrocarbon base)
🎯 ทำไมข้อนี้ถึงถูก:
🎯 ทำไมข้อนี้ถึงถูก: เบสยาขี้ผึ้งชนิดไฮโดรคาร์บอน (Oleaginous base เช่น White petrolatum) มีคุณสมบัติ Occlusive สูงสุด ช่วยเคลือบผิวป้องกันการระเหยของน้ำจากผิวหนัง ทำให้ชั้นขี้ไคล (Stratum corneum) เกิดภาวะอุ้มน้ำและพองตัว (Hydration) ส่งผลให้โครงสร้างไขมันระหว่างเซลล์เปิดกว้างขึ้น ช่วยเพิ่มการดูดซึมยาผ่านผิวหนังได้มากกว่ารูปแบบครีมหรือเจล
🔍 ข้ออื่นผิดเพราะอะไร:
• ข้อ ก.: Solution มีการระเหยของแอลกอฮอล์หรือน้ำอย่างรวดเร็ว ไม่มีคุณสมบัติ Occlusive
• ข้อ ข.: Gel มีน้ำเป็นส่วนประกอบหลัก ให้ความรู้สึกเย็นสบาย แห้งเร็ว แต่ไม่มีคุณสมบัติปิดกั้นผิว
• ข้อ ค.: Suspension ไม่มีคุณสมบัติในการช่วยปิดกั้นผิวหนัง
• ข้อ จ.: Lotion เป็นของเหลวที่มีน้ำสูง ไม่ก่อให้เกิด Occlusive effect</t>
        </is>
      </c>
      <c r="L174" s="186" t="n"/>
      <c r="M174" s="186" t="inlineStr">
        <is>
          <t>Liquid &amp; Semisolids</t>
        </is>
      </c>
      <c r="N174" s="186" t="inlineStr">
        <is>
          <t>Creams &amp; Ointments</t>
        </is>
      </c>
      <c r="O174" s="185" t="inlineStr">
        <is>
          <t>Product</t>
        </is>
      </c>
      <c r="P174" s="186" t="inlineStr">
        <is>
          <t>[SOURCE: ข้อสอบจริง PLE CC1 (Product) ปี 2564 ข้อ 80]</t>
        </is>
      </c>
      <c r="Q174" s="185" t="inlineStr">
        <is>
          <t>ข้อสอบจริง</t>
        </is>
      </c>
      <c r="R174" s="185" t="inlineStr">
        <is>
          <t>2564</t>
        </is>
      </c>
      <c r="S174" s="185" t="n"/>
    </row>
    <row r="175" ht="24" customHeight="1" s="49">
      <c r="A175" s="185" t="n">
        <v>173</v>
      </c>
      <c r="B175" s="186" t="n"/>
      <c r="C175" s="186" t="inlineStr">
        <is>
          <t>สารในข้อใดต่อไปนี้ไม่เหมาะสมที่จะนำมาใช้เป็นสารช่วยสร้างกลุ่มก้อนหลวม (Flocculating agent) ในการพัฒนาสูตรตำรับยาน้ำแขวนตะกอนทางเภสัชกรรม</t>
        </is>
      </c>
      <c r="D175" s="186" t="n"/>
      <c r="E175" s="186" t="inlineStr">
        <is>
          <t>เกลืออิเล็กโทรไลต์ที่มีประจุตรงข้าม เช่น Sodium chloride หรือ Potassium phosphate</t>
        </is>
      </c>
      <c r="F175" s="186" t="inlineStr">
        <is>
          <t>สารลดแรงตึงผิวชนิดไม่มีประจุ (Non-ionic surfactants)</t>
        </is>
      </c>
      <c r="G175" s="186" t="inlineStr">
        <is>
          <t>พอลิเมอร์ชอบน้ำสายยาว (Hydrophilic polymers เช่น Xanthan gum)</t>
        </is>
      </c>
      <c r="H175" s="186" t="inlineStr">
        <is>
          <t>ดินเหนียวบริสุทธิ์ (Purified clays เช่น Bentonite)</t>
        </is>
      </c>
      <c r="I175" s="186" t="inlineStr">
        <is>
          <t>กรดแร่เข้มข้นรุนแรง (Concentrated mineral acids เช่น กรดซัลฟิวริกเข้มข้น)</t>
        </is>
      </c>
      <c r="J175" s="185" t="inlineStr">
        <is>
          <t>5</t>
        </is>
      </c>
      <c r="K175" s="186" t="inlineStr">
        <is>
          <t>✅ คำตอบที่ถูกต้อง: ข้อ จ. กรดแร่เข้มข้นรุนแรง (Concentrated mineral acids เช่น กรดซัลฟิวริกเข้มข้น)
🎯 ทำไมข้อนี้ถึงถูก:
🎯 ทำไมข้อนี้ถึงถูก: Flocculating agents ทางเภสัชกรรมต้องมีความปลอดภัยและควบคุมศักย์ซีตาได้อย่างแม่นยำ ได้แก่ เกลืออิเล็กโทรไลต์ สารลดแรงตึงผิว พอลิเมอร์สร้างสะพานเชื่อม และดินเหนียว การใช้กรดแร่เข้มข้นรุนแรงจะทำลายความคงตัวของตัวยา เกิดอันตรายต่อผู้ป่วย และไม่สามารถใช้เป็นสารช่วยทางเภสัชกรรมได้
🔍 ข้ออื่นผิดเพราะอะไร:
• ข้อ ก.: Electrolytes เป็น Flocculating agent กลุ่มหลักที่ใช้ลดค่า Zeta potential ให้อยู่ในช่วงที่เหมาะสม
• ข้อ ข.: Non-ionic surfactants ช่วยสร้างโครงข่ายกั้นและควบคุมการเกาะกลุ่มหลวมๆ ของอนุภาค
• ข้อ ค.: Hydrophilic polymers ช่วยสร้างกลไกพอลิเมอร์บริดจิ้ง (Polymer bridging) เกิดเป็น Floccules ที่ดี
• ข้อ ง.: Clays เช่น Bentonite มีประจุที่ผิวช่วยในการเกิด Flocculation</t>
        </is>
      </c>
      <c r="L175" s="186" t="n"/>
      <c r="M175" s="186" t="inlineStr">
        <is>
          <t>Liquid &amp; Semisolids</t>
        </is>
      </c>
      <c r="N175" s="186" t="inlineStr">
        <is>
          <t>Suspensions</t>
        </is>
      </c>
      <c r="O175" s="185" t="inlineStr">
        <is>
          <t>Product</t>
        </is>
      </c>
      <c r="P175" s="186" t="inlineStr">
        <is>
          <t>[SOURCE: ข้อสอบจริง PLE CC1 (Product) ปี 2564 ข้อ 83]</t>
        </is>
      </c>
      <c r="Q175" s="185" t="inlineStr">
        <is>
          <t>ข้อสอบจริง</t>
        </is>
      </c>
      <c r="R175" s="185" t="inlineStr">
        <is>
          <t>2564</t>
        </is>
      </c>
      <c r="S175" s="185" t="n"/>
    </row>
    <row r="176" ht="24" customHeight="1" s="49">
      <c r="A176" s="185" t="n">
        <v>174</v>
      </c>
      <c r="B176" s="186" t="n"/>
      <c r="C176" s="186" t="inlineStr">
        <is>
          <t>ตำรับยารักษาโรคกรดไหลย้อนที่ประกอบด้วย Sodium alginate, Calcium carbonate และ Sodium bicarbonate มีกลไกการออกฤทธิ์ทางเภสัชกรรมที่สำคัญตามข้อใด</t>
        </is>
      </c>
      <c r="D176" s="186" t="n"/>
      <c r="E176" s="186" t="inlineStr">
        <is>
          <t>ทำปฏิกิริยากับกรดในกระเพาะอาหารเกิดเป็นเจลแพลอยน้ำ (Alginate raft) เคลือบปิดกั้นที่บริเวณหูรูดหลอดอาหาร</t>
        </is>
      </c>
      <c r="F176" s="186" t="inlineStr">
        <is>
          <t>ยับยั้งการหลั่งกรดที่ตัวรับ H2-receptor บนผนังเซลล์กระเพาะอาหารอย่างถาวร</t>
        </is>
      </c>
      <c r="G176" s="186" t="inlineStr">
        <is>
          <t>ยับยั้งการทำงานของเอนไซม์ H+/K+ ATPase บน Parietal cell</t>
        </is>
      </c>
      <c r="H176" s="186" t="inlineStr">
        <is>
          <t>เคลือบรักษาแผลในกระเพาะอาหารโดยการจับตัวกับโปรตีนที่ก้นแผล</t>
        </is>
      </c>
      <c r="I176" s="186" t="inlineStr">
        <is>
          <t>เร่งการบีบตัวของกระเพาะอาหารเพื่อไล่อาหารลงสู่ลำไส้เล็กอย่างรวดเร็ว</t>
        </is>
      </c>
      <c r="J176" s="185" t="inlineStr">
        <is>
          <t>1</t>
        </is>
      </c>
      <c r="K176" s="186" t="inlineStr">
        <is>
          <t>✅ คำตอบที่ถูกต้อง: ข้อ ก. ทำปฏิกิริยากับกรดในกระเพาะอาหารเกิดเป็นเจลแพลอยน้ำ (Alginate raft) เคลือบปิดกั้นที่บริเวณหูรูดหลอดอาหาร
🎯 ทำไมข้อนี้ถึงถูก:
🎯 ทำไมข้อนี้ถึงถูก: เมื่อตำรับสัมผัสกับกรดในกระเพาะอาหาร Sodium alginate จะเปลี่ยนเป็นกรดแอลจินิกและจับตัวกับ Ca2+ เกิดเป็นโครงข่ายเจล ขณะเดียวกัน Sodium bicarbonate และ Calcium carbonate จะทำปฏิกิริยากับกรดเกิดฟองแก๊ส CO2 แทรกอยู่ในเจล ดันให้เจลมีความหนาแน่นต่ำและลอยตัวขึ้นสู่ผิวน้ำย่อยเกิดเป็นแพเจลลอยน้ำ (Raft formation) ทำหน้าที่เป็นแผ่นกั้นทางกายภาพป้องกันกรดไหลย้อนเข้าสู่หลอดอาหาร
🔍 ข้ออื่นผิดเพราะอะไร:
• ข้อ ข.: การยับยั้ง H2-receptor เป็นกลไกของยากลุ่ม H2-blockers เช่น Ranitidine
• ข้อ ค.: การยับยั้ง H+/K+ ATPase เป็นกลไกของยากลุ่ม Proton Pump Inhibitors (PPIs)
• ข้อ ง.: การจับกับโปรตีนก้นแผลเป็นกลไกของยา Sucralfate
• ข้อ จ.: การเร่งการบีบตัวเป็นกลไกของยากลุ่ม Prokinetics เช่น Domperidone</t>
        </is>
      </c>
      <c r="L176" s="186" t="n"/>
      <c r="M176" s="186" t="inlineStr">
        <is>
          <t>Liquid &amp; Semisolids</t>
        </is>
      </c>
      <c r="N176" s="186" t="inlineStr">
        <is>
          <t>Solutions, Syrups &amp; Elixirs</t>
        </is>
      </c>
      <c r="O176" s="185" t="inlineStr">
        <is>
          <t>Product</t>
        </is>
      </c>
      <c r="P176" s="186" t="inlineStr">
        <is>
          <t>[SOURCE: ข้อสอบจริง PLE CC1 (Product) ปี 2564 ข้อ 84]</t>
        </is>
      </c>
      <c r="Q176" s="185" t="inlineStr">
        <is>
          <t>ข้อสอบจริง</t>
        </is>
      </c>
      <c r="R176" s="185" t="inlineStr">
        <is>
          <t>2564</t>
        </is>
      </c>
      <c r="S176" s="185" t="n"/>
    </row>
    <row r="177" ht="24" customHeight="1" s="49">
      <c r="A177" s="185" t="n">
        <v>175</v>
      </c>
      <c r="B177" s="186" t="n"/>
      <c r="C177" s="186" t="inlineStr">
        <is>
          <t>ในการทดสอบความคงตัวของตำรับครีมชนิด Oil-in-Water (O/W cream) ด้วยวิธี Freeze-Thaw cycle จำนวน 3 รอบ พบว่าเกิดการแยกชั้นของเนื้อครีม (Phase separation / Creaming) ควรแก้ไขปัญหาความคงตัวของสูตรตำรับนี้ตามแนวทางใด</t>
        </is>
      </c>
      <c r="D177" s="186" t="n"/>
      <c r="E177" s="186" t="inlineStr">
        <is>
          <t>เติมสารเพิ่มความหนืดในวัฏภาคน้ำ เช่น Tragacanth หรือ Carbomer ในตำรับ O/W cream</t>
        </is>
      </c>
      <c r="F177" s="186" t="inlineStr">
        <is>
          <t>นำตำรับไปบดด้วยเครื่องบดลูกปืน (Ball mill)</t>
        </is>
      </c>
      <c r="G177" s="186" t="inlineStr">
        <is>
          <t>เติม Hydroxyethylcellulose ในตำรับ W/O cream</t>
        </is>
      </c>
      <c r="H177" s="186" t="inlineStr">
        <is>
          <t>เติม Sodium chloride ในสัดส่วนสูง</t>
        </is>
      </c>
      <c r="I177" s="186" t="inlineStr">
        <is>
          <t>เติม Sodium benzoate ปริมาณมาก</t>
        </is>
      </c>
      <c r="J177" s="185" t="inlineStr">
        <is>
          <t>1</t>
        </is>
      </c>
      <c r="K177" s="186" t="inlineStr">
        <is>
          <t>✅ คำตอบที่ถูกต้อง: ข้อ ก. เติมสารเพิ่มความหนืดในวัฏภาคน้ำ เช่น Tragacanth หรือ Carbomer ในตำรับ O/W cream
🎯 ทำไมข้อนี้ถึงถูก:
🎯 ทำไมข้อนี้ถึงถูก: การแยกชั้นแบบ Creaming ในอิมัลชันชนิด O/W มีสาเหตุมาจากหยดน้ำมันลอยขึ้นสู่ผิวด้านบนตามกฎของสโตกส์ (Stokes' law) การเติมสารเพิ่มความหนืดและสารช่วยแขวนลอยในวัฏภาคต่อเนื่องภายนอก (Continuous water phase) เช่น Tragacanth, Xanthan gum หรือ Carbomer จะช่วยเพิ่มความหนืดของวัฏภาคน้ำและชะลอการเคลื่อนที่ของหยดน้ำมัน ทำให้ตำรับคงตัวทนทานต่อการเปลี่ยนแปลงอุณหภูมิ
🔍 ข้ออื่นผิดเพราะอะไร:
• ข้อ ข.: Ball mill ใช้สำหรับบดลดขนาดอนุภาคของแข็ง ไม่ได้ช่วยเพิ่มความคงตัวของอิมัลชันที่แยกชั้น
• ข้อ ค.: ตำรับนี้เป็นครีมชนิด O/W ไม่ใช่ W/O
• ข้อ ง.: การเติมอิเล็กโทรไลต์ NaCl มากเกินไปจะไปทำลายชั้นประจุไฟฟ้าที่ผิวหยดน้ำมันและเร่งให้อิมัลชันแยกชั้น (Coalescence)
• ข้อ จ.: Sodium benzoate เป็นสารกันเสีย ไม่ได้ช่วยเพิ่มความคงตัวทางกายภาพของอิมัลชัน</t>
        </is>
      </c>
      <c r="L177" s="186" t="n"/>
      <c r="M177" s="186" t="inlineStr">
        <is>
          <t>Liquid &amp; Semisolids</t>
        </is>
      </c>
      <c r="N177" s="186" t="inlineStr">
        <is>
          <t>Emulsions</t>
        </is>
      </c>
      <c r="O177" s="185" t="inlineStr">
        <is>
          <t>Product</t>
        </is>
      </c>
      <c r="P177" s="186" t="inlineStr">
        <is>
          <t>[SOURCE: ข้อสอบจริง PLE CC1 (Product) ปี 2564 ข้อ 93]</t>
        </is>
      </c>
      <c r="Q177" s="185" t="inlineStr">
        <is>
          <t>ข้อสอบจริง</t>
        </is>
      </c>
      <c r="R177" s="185" t="inlineStr">
        <is>
          <t>2564</t>
        </is>
      </c>
      <c r="S177" s="185" t="n"/>
    </row>
    <row r="178" ht="24" customHeight="1" s="49">
      <c r="A178" s="185" t="n">
        <v>176</v>
      </c>
      <c r="B178" s="186" t="n"/>
      <c r="C178" s="186" t="inlineStr">
        <is>
          <t>ตำรับยาน้ำแขวนตะกอน (Suspensions) มีค่า Sedimentation volume (F) = 0.5 และ Degree of flocculation (beta) = 1 หลังตั้งทิ้งไว้ ควรปรับปรุงสูตรตำรับนี้อย่างไรเพื่อให้ได้ยาแขวนตะกอนที่มีความคงตัวทางกายภาพที่ดีขึ้น</t>
        </is>
      </c>
      <c r="D178" s="186" t="n"/>
      <c r="E178" s="186" t="inlineStr">
        <is>
          <t>เติมสารเพิ่มความหนืด Sodium carboxymethylcellulose (SCMC)</t>
        </is>
      </c>
      <c r="F178" s="186" t="inlineStr">
        <is>
          <t>เติมสารกันเสีย Benzyl alcohol</t>
        </is>
      </c>
      <c r="G178" s="186" t="inlineStr">
        <is>
          <t>เติมสารต้านออกซิเดชัน Sodium metabisulphite</t>
        </is>
      </c>
      <c r="H178" s="186" t="inlineStr">
        <is>
          <t>เปลี่ยนสารให้ความหวานจาก Syrup เป็น Saccharin</t>
        </is>
      </c>
      <c r="I178" s="186" t="inlineStr">
        <is>
          <t>เพิ่มปริมาณสารกันเสียกลุ่ม Paraben</t>
        </is>
      </c>
      <c r="J178" s="185" t="inlineStr">
        <is>
          <t>1</t>
        </is>
      </c>
      <c r="K178" s="186" t="inlineStr">
        <is>
          <t>✅ คำตอบที่ถูกต้อง: ข้อ ก. เติมสารเพิ่มความหนืด Sodium carboxymethylcellulose (SCMC)
🎯 ทำไมข้อนี้ถึงถูก:
🎯 ทำไมข้อนี้ถึงถูก: ค่า F = 0.5 แสดงว่าปริมาตรตะกอนลดลงเหลือครึ่งหนึ่ง และ beta = 1 แสดงว่าระบบไม่มีการรวมกลุ่มแบบ Flocculated ที่เหมาะสม การเติม Suspending agent เช่น SCMC จะเพิ่มความหนืดของตัวกลาง ชะลออัตราการตกตะกอนตาม Stokes law และช่วยพยุงอนุภาคให้กระจายตัวสม่ำเสมอ
🔍 ข้ออื่นผิดเพราะอะไร:
• ข้อ ข.: ผิด Benzyl alcohol เป็นสารกันเสีย (Antimicrobial preservative) ไม่มีผลต่อความหนืดหรือการตกตะกอนของอนุภาค
• ข้อ ค.: ผิด Sodium metabisulphite เป็นสารต้านออกซิเดชัน (Antioxidant) ไม่ได้ช่วยแก้ไขปัญหาการตกตะกอนทางกายภาพ
• ข้อ ง.: ผิด การเปลี่ยน Syrup เป็น Saccharin จะยิ่งลดความหนืดของตำรับ ทำให้อนุภาคตกตะกอนเร็วขึ้น
• ข้อ จ.: ผิด Paraben ทำหน้าที่ป้องกันการเจริญเติบโตของจุลินทรีย์ ไม่ได้ส่งผลต่อพฤติกรรมการตกตะกอนทางกายภาพของยาแขวนตะกอน</t>
        </is>
      </c>
      <c r="L178" s="186" t="n"/>
      <c r="M178" s="186" t="inlineStr">
        <is>
          <t>Liquid &amp; Semisolids</t>
        </is>
      </c>
      <c r="N178" s="186" t="inlineStr">
        <is>
          <t>Suspensions</t>
        </is>
      </c>
      <c r="O178" s="185" t="inlineStr">
        <is>
          <t>Product</t>
        </is>
      </c>
      <c r="P178" s="186" t="inlineStr">
        <is>
          <t>[SOURCE: ข้อสอบจริง PLE CC1 (Product) ปี 2564 ข้อ 99]</t>
        </is>
      </c>
      <c r="Q178" s="185" t="inlineStr">
        <is>
          <t>ข้อสอบจริง</t>
        </is>
      </c>
      <c r="R178" s="185" t="inlineStr">
        <is>
          <t>2564</t>
        </is>
      </c>
      <c r="S178" s="185" t="n"/>
    </row>
    <row r="179" ht="24" customHeight="1" s="49">
      <c r="A179" s="185" t="n">
        <v>177</v>
      </c>
      <c r="B179" s="186" t="inlineStr">
        <is>
          <t>ในสูตรตำรับ Calamine lotion ซึ่งประกอบด้วย:
Active ingredient: Calamine
Inactive ingredients: Hypromellose, Xanthan gum, Polysorbate 80, Methylparaben, Propylparaben, Purified water</t>
        </is>
      </c>
      <c r="C179" s="186" t="inlineStr">
        <is>
          <t>ข้อใดคือบทบาทหน้าที่หลักของ Hypromellose (HPMC) ในสูตรตำรับนี้</t>
        </is>
      </c>
      <c r="D179" s="186" t="n"/>
      <c r="E179" s="186" t="inlineStr">
        <is>
          <t>Emulsifier (สารก่ออิมัลชัน)</t>
        </is>
      </c>
      <c r="F179" s="186" t="inlineStr">
        <is>
          <t>Diluent (สารเพิ่มปริมาณ)</t>
        </is>
      </c>
      <c r="G179" s="186" t="inlineStr">
        <is>
          <t>Viscosity enhancer (สารเพิ่มความหนืดและช่วยแขวนตะกอน)</t>
        </is>
      </c>
      <c r="H179" s="186" t="inlineStr">
        <is>
          <t>Humectant (สารกักเก็บความชุ่มชื้น)</t>
        </is>
      </c>
      <c r="I179" s="186" t="inlineStr">
        <is>
          <t>Disintegrant (สารช่วยแตกตัว)</t>
        </is>
      </c>
      <c r="J179" s="185" t="inlineStr">
        <is>
          <t>3</t>
        </is>
      </c>
      <c r="K179" s="186" t="inlineStr">
        <is>
          <t>✅ คำตอบที่ถูกต้อง: ข้อ ค. Viscosity enhancer (สารเพิ่มความหนืดและช่วยแขวนตะกอน)
🎯 ทำไมข้อนี้ถึงถูก:
🎯 ทำไมข้อนี้ถึงถูก: Hypromellose (HPMC) เป็นอนุพันธ์เซลลูโลสที่ละลายน้ำได้ ทำหน้าที่เป็น Viscosity-increasing agent หรือ Suspending agent ช่วยเพิ่มความหนืดให้กับตำรับ Calamine lotion ชะลออัตราการตกตะกอนของอนุภาคแป้ง Calamine และช่วยให้ยากระจายตัวซ้ำได้ง่ายเมื่อเขย่าขวด
🔍 ข้ออื่นผิดเพราะอะไร:
• ข้อ ก.: ผิด Polysorbate 80 ทำหน้าที่เป็น Surfactant / Wetting agent มิใช่ HPMC
• ข้อ ข.: ผิด Diluent ใช้ในรูปแบบยาผง ยาเม็ด หรือยาแคปซูล เช่น Lactose, Starch
• ข้อ ง.: ผิด Humectant เช่น Glycerin, Propylene glycol หรือ Sorbitol ช่วยกักเก็บความชื้นบนผิวหนัง
• ข้อ จ.: ผิด Disintegrant ใช้ในยาเม็ดเพื่อช่วยให้เม็ดยาแตกตัวเมื่อสัมผัสของเหลว</t>
        </is>
      </c>
      <c r="L179" s="186" t="n"/>
      <c r="M179" s="186" t="inlineStr">
        <is>
          <t>Liquid &amp; Semisolids</t>
        </is>
      </c>
      <c r="N179" s="186" t="inlineStr">
        <is>
          <t>Suspensions</t>
        </is>
      </c>
      <c r="O179" s="185" t="inlineStr">
        <is>
          <t>Product</t>
        </is>
      </c>
      <c r="P179" s="186" t="inlineStr">
        <is>
          <t>[SOURCE: ข้อสอบจริง PLE CC1 (Product) ปี 2564 ข้อ 111]</t>
        </is>
      </c>
      <c r="Q179" s="185" t="inlineStr">
        <is>
          <t>ข้อสอบจริง</t>
        </is>
      </c>
      <c r="R179" s="185" t="inlineStr">
        <is>
          <t>2564</t>
        </is>
      </c>
      <c r="S179" s="185" t="n"/>
    </row>
    <row r="180" ht="24" customHeight="1" s="49">
      <c r="A180" s="185" t="n">
        <v>178</v>
      </c>
      <c r="B180" s="186" t="n"/>
      <c r="C180" s="186" t="inlineStr">
        <is>
          <t>สารในข้อใดต่อไปนี้ ไม่นิยมนำมาใช้เป็น Stiffening agent (สารเพิ่มความคงรูปและความแข็งตัว) ในการตั้งตำรับครีมทาภายนอกต้านไวรัส (Topical antiviral cream)</t>
        </is>
      </c>
      <c r="D180" s="186" t="n"/>
      <c r="E180" s="186" t="inlineStr">
        <is>
          <t>Beeswax</t>
        </is>
      </c>
      <c r="F180" s="186" t="inlineStr">
        <is>
          <t>PEG 4000</t>
        </is>
      </c>
      <c r="G180" s="186" t="inlineStr">
        <is>
          <t>Paraffin wax</t>
        </is>
      </c>
      <c r="H180" s="186" t="inlineStr">
        <is>
          <t>Cetostearyl alcohol</t>
        </is>
      </c>
      <c r="I180" s="186" t="inlineStr">
        <is>
          <t>Isopropyl myristate</t>
        </is>
      </c>
      <c r="J180" s="185" t="inlineStr">
        <is>
          <t>5</t>
        </is>
      </c>
      <c r="K180" s="186" t="inlineStr">
        <is>
          <t>✅ คำตอบที่ถูกต้อง: ข้อ จ. Isopropyl myristate
🎯 ทำไมข้อนี้ถึงถูก:
🎯 ทำไมข้อนี้ถึงถูก: Isopropyl myristate มีลักษณะเป็นของเหลวมันใส มีคุณสมบัติเป็น Emollient และ Skin penetration enhancer ช่วยเพิ่มการซึมผ่านผิวหนังของตัวยา ไม่ได้ทำหน้าที่เพิ่มความแข็งตัว (Stiffening agent) ซึ่งต้องเป็นสารกึ่งแข็งหรือของแข็งที่มีจุดหลอมเหลวสูง
🔍 ข้ออื่นผิดเพราะอะไร:
• ข้อ ก.: ผิด Beeswax เป็นไขธรรมชาติจุดหลอมเหลวสูง นิยมใช้เป็น Stiffening agent ในตำรับขี้ผึ้งและครีม
• ข้อ ข.: ผิด PEG 4000 เป็น Polyethylene glycol ชนิดของแข็ง นิยมใช้เพิ่มความแข็งตัวใน Water-soluble ointment bases
• ข้อ ค.: ผิด Paraffin wax เป็นไฮโดรคาร์บอนของแข็งที่ใช้เป็น Stiffening agent อย่างแพร่หลาย
• ข้อ ง.: ผิด Cetostearyl alcohol เป็น Fatty alcohol ของแข็ง ใช้เป็น Stiffening agent และ Co-emulsifier</t>
        </is>
      </c>
      <c r="L180" s="186" t="n"/>
      <c r="M180" s="186" t="inlineStr">
        <is>
          <t>Liquid &amp; Semisolids</t>
        </is>
      </c>
      <c r="N180" s="186" t="inlineStr">
        <is>
          <t>Creams &amp; Ointments</t>
        </is>
      </c>
      <c r="O180" s="185" t="inlineStr">
        <is>
          <t>Product</t>
        </is>
      </c>
      <c r="P180" s="186" t="inlineStr">
        <is>
          <t>[SOURCE: ข้อสอบจริง PLE CC1 (Product) ปี 2564 ข้อ 115]</t>
        </is>
      </c>
      <c r="Q180" s="185" t="inlineStr">
        <is>
          <t>ข้อสอบจริง</t>
        </is>
      </c>
      <c r="R180" s="185" t="inlineStr">
        <is>
          <t>2564</t>
        </is>
      </c>
      <c r="S180" s="185" t="n"/>
    </row>
    <row r="181" ht="24" customHeight="1" s="49">
      <c r="A181" s="185" t="n">
        <v>179</v>
      </c>
      <c r="B181" s="186" t="n"/>
      <c r="C181" s="186" t="inlineStr">
        <is>
          <t>ยาพื้นสำหรับยาขี้ผึ้งและครีม (Ointment bases) ชนิดใดให้ผลการกักเก็บความชุ่มชื้นและป้องกันการระเหยของน้ำผ่านผิวหนัง (Occlusive effect) ได้ดีที่สุด</t>
        </is>
      </c>
      <c r="D181" s="186" t="n"/>
      <c r="E181" s="186" t="inlineStr">
        <is>
          <t>Water-soluble base</t>
        </is>
      </c>
      <c r="F181" s="186" t="inlineStr">
        <is>
          <t>Water-removable base</t>
        </is>
      </c>
      <c r="G181" s="186" t="inlineStr">
        <is>
          <t>Absorption base</t>
        </is>
      </c>
      <c r="H181" s="186" t="inlineStr">
        <is>
          <t>Oleaginous base (Hydrocarbon base)</t>
        </is>
      </c>
      <c r="I181" s="186" t="inlineStr">
        <is>
          <t>Water-in-oil (W/O) emulsion base</t>
        </is>
      </c>
      <c r="J181" s="185" t="inlineStr">
        <is>
          <t>4</t>
        </is>
      </c>
      <c r="K181" s="186" t="inlineStr">
        <is>
          <t>✅ คำตอบที่ถูกต้อง: ข้อ ง. Oleaginous base (Hydrocarbon base)
🎯 ทำไมข้อนี้ถึงถูก:
🎯 ทำไมข้อนี้ถึงถูก: Oleaginous base (เช่น White petrolatum, Yellow petrolatum) เป็นสารประกอบไฮโดรคาร์บอนที่ไม่มีน้ำและไม่ชอบน้ำอย่างยิ่ง จึงสร้างฟิล์มน้ำมันเคลือบผิวหนังได้อย่างต่อเนื่อง ป้องกันการระเหยของน้ำออกจากผิว (Transepidermal Water Loss; TEWL) ได้มีประสิทธิภาพสูงสุด ให้ Occlusive effect สูงสุด
🔍 ข้ออื่นผิดเพราะอะไร:
• ข้อ ก.: ผิด Water-soluble base เช่น PEG base ล้างน้ำออกง่าย ไม่มีไขมัน จึงไม่มี Occlusive effect
• ข้อ ข.: ผิด Water-removable base (O/W cream) มีน้ำเป็นส่วนนอก ระเหยน้ำได้ง่าย ให้ Occlusion ต่ำ
• ข้อ ค.: ผิด Absorption base ดูดซับน้ำได้ดี ให้ Occlusion สูงแต่ยังน้อยกว่า Hydrocarbon base บริสุทธิ์
• ข้อ จ.: ผิด W/O emulsion base ให้ Occlusion ดีแต่มีน้ำเป็นวัฏภาคภายใน จึงมีประสิทธิภาพกักเก็บน้ำน้อยกว่า Oleaginous base ล้วน</t>
        </is>
      </c>
      <c r="L181" s="186" t="n"/>
      <c r="M181" s="186" t="inlineStr">
        <is>
          <t>Liquid &amp; Semisolids</t>
        </is>
      </c>
      <c r="N181" s="186" t="inlineStr">
        <is>
          <t>Creams &amp; Ointments</t>
        </is>
      </c>
      <c r="O181" s="185" t="inlineStr">
        <is>
          <t>Product</t>
        </is>
      </c>
      <c r="P181" s="186" t="inlineStr">
        <is>
          <t>[SOURCE: ข้อสอบจริง PLE CC1 (Product) ปี 2564 ข้อ 116]</t>
        </is>
      </c>
      <c r="Q181" s="185" t="inlineStr">
        <is>
          <t>ข้อสอบจริง</t>
        </is>
      </c>
      <c r="R181" s="185" t="inlineStr">
        <is>
          <t>2564</t>
        </is>
      </c>
      <c r="S181" s="185" t="n"/>
    </row>
    <row r="182" ht="24" customHeight="1" s="49">
      <c r="A182" s="185" t="n">
        <v>180</v>
      </c>
      <c r="B182" s="186" t="n"/>
      <c r="C182" s="186" t="inlineStr">
        <is>
          <t>จากการทดสอบความคงตัวของตำรับยาครีมด้วยวิธี Freeze-thaw cycling พบว่าเนื้อครีมเกิดการเปลี่ยนแปลงทางกายภาพโดยมีลักษณะเหลวลงอย่างเห็นได้ชัดและเริ่มมีการแยกชั้น ควรปรับปรุงสูตรตำรับนี้อย่างไร</t>
        </is>
      </c>
      <c r="D182" s="186" t="n"/>
      <c r="E182" s="186" t="inlineStr">
        <is>
          <t>เติมสารเพิ่มความแข็งตัวของโครงสร้าง (Stiffening agent)</t>
        </is>
      </c>
      <c r="F182" s="186" t="inlineStr">
        <is>
          <t>เติมสารกันเสียชนิดละลายในน้ำมันเพิ่มขึ้น</t>
        </is>
      </c>
      <c r="G182" s="186" t="inlineStr">
        <is>
          <t>ลดปริมาณสารก่ออิมัลชัน (Emulsifying agent)</t>
        </is>
      </c>
      <c r="H182" s="186" t="inlineStr">
        <is>
          <t>เพิ่มปริมาณวัฏภาคน้ำ (Aqueous phase) ในตำรับ</t>
        </is>
      </c>
      <c r="I182" s="186" t="inlineStr">
        <is>
          <t>ลดระยะเวลาในการกวนผสมด้วยเครื่อง Homogenizer</t>
        </is>
      </c>
      <c r="J182" s="185" t="inlineStr">
        <is>
          <t>1</t>
        </is>
      </c>
      <c r="K182" s="186" t="inlineStr">
        <is>
          <t>✅ คำตอบที่ถูกต้อง: ข้อ ก. เติมสารเพิ่มความแข็งตัวของโครงสร้าง (Stiffening agent)
🎯 ทำไมข้อนี้ถึงถูก:
🎯 ทำไมข้อนี้ถึงถูก: การที่ครีมเหลวลงและแยกชั้นหลังการแช่แข็งสลับอุณหภูมิห้อง แสดงว่าโครงสร้างผลึกร่างแหของไขมัน (Liquid crystalline / gel network) ไม่แข็งแรง การเพิ่ม Stiffening agent (เช่น Cetyl alcohol, Stearyl alcohol) จะช่วยสร้างโครงข่ายกักเก็บหยดของเหลวและเสริมความคงทนต่อการเปลี่ยนแปลงอุณหภูมิ
🔍 ข้ออื่นผิดเพราะอะไร:
• ข้อ ข.: ผิด สารกันเสียมีหน้าที่ควบคุมเชื้อจุลินทรีย์ ไม่ได้ช่วยเพิ่มความคงตัวของโครงข่ายทางกายภาพ
• ข้อ ค.: ผิด การลดสารก่ออิมัลชันจะยิ่งทำให้แรงตึงผิวระหว่างสองวัฏภาคเพิ่มขึ้น ส่งผลให้อิมัลชันแตกชั้นเร็วยิ่งขึ้น
• ข้อ ง.: ผิด การเพิ่มวัฏภาคน้ำจะยิ่งทำให้ตำรับมีความเจือจางและความหนืดลดลง เกิดการแยกชั้นง่ายขึ้น
• ข้อ จ.: ผิด การลดเวลากวนอาจทำให้อนุภาคมีขนาดใหญ่และกระจายตัวไม่สม่ำเสมอ ลดความคงตัวของอิมัลชัน</t>
        </is>
      </c>
      <c r="L182" s="186" t="n"/>
      <c r="M182" s="186" t="inlineStr">
        <is>
          <t>Liquid &amp; Semisolids</t>
        </is>
      </c>
      <c r="N182" s="186" t="inlineStr">
        <is>
          <t>Creams &amp; Ointments</t>
        </is>
      </c>
      <c r="O182" s="185" t="inlineStr">
        <is>
          <t>Product</t>
        </is>
      </c>
      <c r="P182" s="186" t="inlineStr">
        <is>
          <t>[SOURCE: ข้อสอบจริง PLE CC1 (Product) ปี 2564 ข้อ 117]</t>
        </is>
      </c>
      <c r="Q182" s="185" t="inlineStr">
        <is>
          <t>ข้อสอบจริง</t>
        </is>
      </c>
      <c r="R182" s="185" t="inlineStr">
        <is>
          <t>2564</t>
        </is>
      </c>
      <c r="S182" s="185" t="n"/>
    </row>
    <row r="183" ht="24" customHeight="1" s="49">
      <c r="A183" s="185" t="n">
        <v>181</v>
      </c>
      <c r="B183" s="186" t="inlineStr">
        <is>
          <t>[สถานการณ์]
ผู้ป่วยเด็กอายุ 4 ขวบ มีอาการคันทวารหนักอย่างมากโดยเฉพาะในเวลากลางคืน ตรวจ Scotch tape test พบไข่พยาธิเส้นด้าย (Enterobius vermicularis / Pinworm)</t>
        </is>
      </c>
      <c r="C183" s="186" t="inlineStr">
        <is>
          <t>เด็กอายุ 4 ขวบ มีอาการคันรอบทวารหนัก ตรวจพบไข่พยาธิเส้นด้าย (Enterobius vermicularis) แพทย์ต้องการสั่งใช้ยาต้านพยาธิซึ่งเป็นผงตัวยาที่ไม่ละลายน้ำ ควรเลือกเตรียมในรูปแบบเภสัชภัณฑ์ใดจึงจะเหมาะสมที่สุดสำหรับผู้ป่วยเด็กรายนี้</t>
        </is>
      </c>
      <c r="D183" s="186" t="n"/>
      <c r="E183" s="186" t="inlineStr">
        <is>
          <t>Elixir (ยาเหลวใสรสหวานผสมแอลกอฮอล์)</t>
        </is>
      </c>
      <c r="F183" s="186" t="inlineStr">
        <is>
          <t>Oral solution (ยาน้ำสารละลายใส)</t>
        </is>
      </c>
      <c r="G183" s="186" t="inlineStr">
        <is>
          <t>Tablet (ยาเม็ดอัดแข็ง)</t>
        </is>
      </c>
      <c r="H183" s="186" t="inlineStr">
        <is>
          <t>Hard capsule (ยาแคปซูลชนิดเปลือกแข็ง)</t>
        </is>
      </c>
      <c r="I183" s="186" t="inlineStr">
        <is>
          <t>Oral suspension (ยาน้ำแขวนตะกอน)</t>
        </is>
      </c>
      <c r="J183" s="185" t="inlineStr">
        <is>
          <t>5</t>
        </is>
      </c>
      <c r="K183" s="186" t="inlineStr">
        <is>
          <t>✅ คำตอบที่ถูกต้อง: ข้อ จ. Oral suspension (ยาน้ำแขวนตะกอน)
🎯 ทำไมข้อนี้ถึงถูก:
🎯 ทำไมข้อนี้ถึงถูก: ผู้ป่วยเด็กวัย 4 ขวบมีปัญหาในการกลืนยาเม็ดหรือแคปซูล และเนื่องจากตัวยาสำคัญมีคุณสมบัติไม่ละลายน้ำ จึงไม่สามารถเตรียมเป็นยาน้ำใสได้ รูปแบบ Oral suspension จึงเป็นรูปแบบที่เหมาะสมที่สุด โดยอาศัยสารเพิ่มความหนืดช่วยพยุงอนุภาคยาให้แขวนลอยและสามารถปรับขนาดยาได้ง่ายตามน้ำหนักตัวเด็ก
🔍 ข้ออื่นผิดเพราะอะไร:
• ข้อ ก.: ผิด Elixir ต้องอาศัยตัวยาละลายในน้ำและแอลกอฮอล์ได้ อีกทั้งควรหลีกเลี่ยงแอลกอฮอล์ในเด็กเล็ก
• ข้อ ข.: ผิด Solution จำเป็นต้องใช้ตัวยาสำคัญที่สามารถละลายน้ำได้อย่างสมบูรณ์
• ข้อ ค.: ผิด ยาเม็ดทำให้เด็กวัย 4 ขวบกลืนได้ยากและเสี่ยงต่อการสำลักอุดกั้นทางเดินหายใจ (Choking hazard)
• ข้อ จ.: ผิด ยาแคปซูลกลืนยากในเด็กเล็กและไม่สามารถปรับลดขนาดยาตามน้ำหนักตัวได้อย่างแม่นยำ</t>
        </is>
      </c>
      <c r="L183" s="186" t="n"/>
      <c r="M183" s="186" t="inlineStr">
        <is>
          <t>Liquid &amp; Semisolids</t>
        </is>
      </c>
      <c r="N183" s="186" t="inlineStr">
        <is>
          <t>Suspensions</t>
        </is>
      </c>
      <c r="O183" s="185" t="inlineStr">
        <is>
          <t>Product</t>
        </is>
      </c>
      <c r="P183" s="186" t="inlineStr">
        <is>
          <t>[SOURCE: ข้อสอบจริง PLE CC1 (Product) ปี 2564 ข้อ 120]</t>
        </is>
      </c>
      <c r="Q183" s="185" t="inlineStr">
        <is>
          <t>ข้อสอบจริง</t>
        </is>
      </c>
      <c r="R183" s="185" t="inlineStr">
        <is>
          <t>2564</t>
        </is>
      </c>
      <c r="S183" s="185" t="inlineStr">
        <is>
          <t>CASE_2564_ENTEROBIUS_01</t>
        </is>
      </c>
    </row>
    <row r="184" ht="24" customHeight="1" s="49">
      <c r="A184" s="185" t="n">
        <v>182</v>
      </c>
      <c r="B184" s="186" t="n"/>
      <c r="C184" s="186" t="inlineStr">
        <is>
          <t>สูตรตำรับ Benzoyl peroxide emulgel ประกอบด้วย: Carbopol 940, Benzoyl peroxide, Olive oil, PEG, Methylparaben + Propylparaben, Disodium EDTA, Purified water, BHT โดยตัวยา Benzoyl peroxide จะสลายตัวได้ง่ายที่ pH มากกว่า 4.5 หากพบว่าตำรับมีลักษณะขุ่นและต้องการปรับสูตรตำรับให้มีความใสเพิ่มขึ้น ควรดำเนินการอย่างไร</t>
        </is>
      </c>
      <c r="D184" s="186" t="n"/>
      <c r="E184" s="186" t="inlineStr">
        <is>
          <t>เพิ่มปริมาณ Sodium hydroxide (NaOH)</t>
        </is>
      </c>
      <c r="F184" s="186" t="inlineStr">
        <is>
          <t>เติมสารลดแรงตึงผิวชนิดชอบน้ำ เช่น Tween 20 (Polysorbate 20)</t>
        </is>
      </c>
      <c r="G184" s="186" t="inlineStr">
        <is>
          <t>เติมสารลดแรงตึงผิวชนิดชอบไขมัน เช่น Span 60</t>
        </is>
      </c>
      <c r="H184" s="186" t="inlineStr">
        <is>
          <t>ลดปริมาณ Olive oil (Oil phase) ลงอย่างมาก</t>
        </is>
      </c>
      <c r="I184" s="186" t="inlineStr">
        <is>
          <t>เพิ่มปริมาณสารต้านออกซิเดชัน BHT</t>
        </is>
      </c>
      <c r="J184" s="185" t="inlineStr">
        <is>
          <t>2</t>
        </is>
      </c>
      <c r="K184" s="186" t="inlineStr">
        <is>
          <t>✅ คำตอบที่ถูกต้อง: ข้อ ข. เติมสารลดแรงตึงผิวชนิดชอบน้ำ เช่น Tween 20 (Polysorbate 20)
🎯 ทำไมข้อนี้ถึงถูก:
🎯 ทำไมข้อนี้ถึงถูก: ความขุ่นของ Emulgel เกิดจากการกระเจิงแสงของหยดน้ำมัน Olive oil ที่มีขนาดใหญ่ การเติม Hydrophilic surfactant ที่มีค่า HLB สูง เช่น Tween 20 จะช่วยลดขนาดของหยดน้ำมันให้อยู่ในระดับ Microemulsion หรือ Nanoemulsion และช่วย Solubilize ไขมัน ทำให้ตำรับมีความใส (Clarity) โปร่งแสงมากยิ่งขึ้น
🔍 ข้ออื่นผิดเพราะอะไร:
• ข้อ ก.: ผิด การเพิ่ม NaOH จะทำให้ pH ของตำรับสูงขึ้นเกิน 4.5 ส่งผลให้ตัวยา Benzoyl peroxide สลายตัวอย่างรวดเร็ว
• ข้อ ค.: ผิด Span 60 เป็น Lipophilic surfactant ที่มีค่า HLB ต่ำ เหมาะกับ W/O emulsion ไม่ช่วยเพิ่มความใสในระบบน้ำ
• ข้อ ง.: ผิด การลด Olive oil อาจช่วยลดความขุ่นได้บ้างแต่ทำให้เสียคุณสมบัติการนำส่งยาและเสียสมดุลของสูตรตำรับเดิม
• ข้อ จ.: ผิด BHT เป็นสารต้านออกซิเดชัน ไม่มีผลต่อการกระเจิงแสงหรือความใสของเนื้อเจล</t>
        </is>
      </c>
      <c r="L184" s="186" t="n"/>
      <c r="M184" s="186" t="inlineStr">
        <is>
          <t>Liquid &amp; Semisolids</t>
        </is>
      </c>
      <c r="N184" s="186" t="inlineStr">
        <is>
          <t>Gels</t>
        </is>
      </c>
      <c r="O184" s="185" t="inlineStr">
        <is>
          <t>Product</t>
        </is>
      </c>
      <c r="P184" s="186" t="inlineStr">
        <is>
          <t>[SOURCE: ข้อสอบจริง PLE CC1 (Product) ปี 2564 ข้อ 125]</t>
        </is>
      </c>
      <c r="Q184" s="185" t="inlineStr">
        <is>
          <t>ข้อสอบจริง</t>
        </is>
      </c>
      <c r="R184" s="185" t="inlineStr">
        <is>
          <t>2564</t>
        </is>
      </c>
      <c r="S184" s="185" t="n"/>
    </row>
    <row r="185" ht="24" customHeight="1" s="49">
      <c r="A185" s="185" t="n">
        <v>183</v>
      </c>
      <c r="B185" s="186" t="n"/>
      <c r="C185" s="186" t="inlineStr">
        <is>
          <t>จากสูตรตำรับยา Emulgel ข้างต้น สารในข้อใดทำหน้าที่หลักเป็นสารก่ออิมัลชัน (Emulsifying agent) ช่วยผสานระหว่างวัฏภาคน้ำมันและน้ำ</t>
        </is>
      </c>
      <c r="D185" s="186" t="n"/>
      <c r="E185" s="186" t="inlineStr">
        <is>
          <t>Sodium hydroxide</t>
        </is>
      </c>
      <c r="F185" s="186" t="inlineStr">
        <is>
          <t>Sodium oleate (หรือ สารกลุ่ม Polysorbate/Soap-type surfactant)</t>
        </is>
      </c>
      <c r="G185" s="186" t="inlineStr">
        <is>
          <t>Disodium EDTA</t>
        </is>
      </c>
      <c r="H185" s="186" t="inlineStr">
        <is>
          <t>Olive oil</t>
        </is>
      </c>
      <c r="I185" s="186" t="inlineStr">
        <is>
          <t>Carbopol 940</t>
        </is>
      </c>
      <c r="J185" s="185" t="inlineStr">
        <is>
          <t>2</t>
        </is>
      </c>
      <c r="K185" s="186" t="inlineStr">
        <is>
          <t>✅ คำตอบที่ถูกต้อง: ข้อ ข. Sodium oleate (หรือ สารกลุ่ม Polysorbate/Soap-type surfactant)
🎯 ทำไมข้อนี้ถึงถูก:
🎯 ทำไมข้อนี้ถึงถูก: สารก่ออิมัลชัน (Emulsifying agent) ในตำรับ Emulgel ทำหน้าที่ลดแรงตึงผิวระหว่างวัฏภาคน้ำมันและน้ำ เพื่อให้อนุภาคน้ำมันกระจายตัวได้อย่างคงตัว สารลดแรงตึงผิวประเภทสบู่หรือไอออนิก เช่น Sodium oleate หรือสารกลุ่ม Tween ทำหน้าที่เป็น Emulsifier หลักในสูตร
🔍 ข้ออื่นผิดเพราะอะไร:
• ข้อ ก.: ผิด Sodium hydroxide ทำหน้าที่เป็น Alkalizing agent ในการปรับค่า pH และ Neutralize สาย Carbomer
• ข้อ ค.: ผิด Disodium EDTA ทำหน้าที่เป็น Chelating agent ดักจับประจุโลหะ
• ข้อ ง.: ผิด Olive oil เป็น Internal oil phase ทำหน้าที่เป็นตัวละลายยาและ Emollient
• ข้อ จ.: ผิด Carbopol 940 ทำหน้าที่เป็น Gelling agent / Viscosity modifier สร้างโครงสร้างเจลในวัฏภาคน้ำ</t>
        </is>
      </c>
      <c r="L185" s="186" t="n"/>
      <c r="M185" s="186" t="inlineStr">
        <is>
          <t>Liquid &amp; Semisolids</t>
        </is>
      </c>
      <c r="N185" s="186" t="inlineStr">
        <is>
          <t>Emulsions</t>
        </is>
      </c>
      <c r="O185" s="185" t="inlineStr">
        <is>
          <t>Product</t>
        </is>
      </c>
      <c r="P185" s="186" t="inlineStr">
        <is>
          <t>[SOURCE: ข้อสอบจริง PLE CC1 (Product) ปี 2564 ข้อ 126]</t>
        </is>
      </c>
      <c r="Q185" s="185" t="inlineStr">
        <is>
          <t>ข้อสอบจริง</t>
        </is>
      </c>
      <c r="R185" s="185" t="inlineStr">
        <is>
          <t>2564</t>
        </is>
      </c>
      <c r="S185" s="185" t="n"/>
    </row>
    <row r="186" ht="24" customHeight="1" s="49">
      <c r="A186" s="185" t="n">
        <v>184</v>
      </c>
      <c r="B186" s="186" t="n"/>
      <c r="C186" s="186" t="inlineStr">
        <is>
          <t>ในการตรวจประเมินคุณภาพและออกหนังสือรับรองผลวิเคราะห์ (Certificate of Analysis; COA) ของผลิตภัณฑ์ยาเตรียมกึ่งแข็งชนิดเจล Benzoyl peroxide gel นอกเหนือจากการทดสอบ Identification, pH, Assay และ Microbial limit test แล้ว ควรทดสอบหัวข้อใดเพิ่มเติมเพื่อประเมินความคงตัวทางกายภาพ</t>
        </is>
      </c>
      <c r="D186" s="186" t="n"/>
      <c r="E186" s="186" t="inlineStr">
        <is>
          <t>Deliverable volume test</t>
        </is>
      </c>
      <c r="F186" s="186" t="inlineStr">
        <is>
          <t>Weight variation test</t>
        </is>
      </c>
      <c r="G186" s="186" t="inlineStr">
        <is>
          <t>Freeze-thaw stability test (การประเมินการเปลี่ยนแปลงหลังผ่านรอบแช่แข็ง-หลอมเหลว)</t>
        </is>
      </c>
      <c r="H186" s="186" t="inlineStr">
        <is>
          <t>Content uniformity test</t>
        </is>
      </c>
      <c r="I186" s="186" t="inlineStr">
        <is>
          <t>Sterility test</t>
        </is>
      </c>
      <c r="J186" s="185" t="inlineStr">
        <is>
          <t>3</t>
        </is>
      </c>
      <c r="K186" s="186" t="inlineStr">
        <is>
          <t>✅ คำตอบที่ถูกต้อง: ข้อ ค. Freeze-thaw stability test (การประเมินการเปลี่ยนแปลงหลังผ่านรอบแช่แข็ง-หลอมเหลว)
🎯 ทำไมข้อนี้ถึงถูก:
🎯 ทำไมข้อนี้ถึงถูก: ผลิตภัณฑ์กึ่งแข็งรูปแบบเจลและอีมัลเจลมีความเสี่ยงต่อการเสื่อมสภาพทางกายภาพ เช่น การแยกชั้น (Syneresis) หรือการสูญเสียความหนืด การทดสอบ Freeze-thaw cycling จึงมีความสำคัญยิ่งในการประเมินความคงตัวทางกายภาพของโครงสร้างเจลภายใต้สภาวะเร่ง
🔍 ข้ออื่นผิดเพราะอะไร:
• ข้อ ก.: ผิด Deliverable volume ใช้ทดสอบยาน้ำสำหรับรับประทานหรือยาฉีด
• ข้อ ข.: ผิด Weight variation ใช้ทดสอบความสม่ำเสมอของน้ำหนักยาเม็ดหรือแคปซูลเดี่ยว
• ข้อ ง.: ผิด Content uniformity ใช้ประเมินความสม่ำเสมอของตัวยาในแต่ละหน่วยยาของแข็ง
• ข้อ จ.: ผิด Sterility test บังคับใช้เฉพาะยาปราศจากเชื้อ ยาทาภายนอกทั่วไปควบคุมด้วย Microbial limit test</t>
        </is>
      </c>
      <c r="L186" s="186" t="n"/>
      <c r="M186" s="186" t="inlineStr">
        <is>
          <t>Liquid &amp; Semisolids</t>
        </is>
      </c>
      <c r="N186" s="186" t="inlineStr">
        <is>
          <t>Gels</t>
        </is>
      </c>
      <c r="O186" s="185" t="inlineStr">
        <is>
          <t>Product</t>
        </is>
      </c>
      <c r="P186" s="186" t="inlineStr">
        <is>
          <t>[SOURCE: ข้อสอบจริง PLE CC1 (Product) ปี 2564 ข้อ 127]</t>
        </is>
      </c>
      <c r="Q186" s="185" t="inlineStr">
        <is>
          <t>ข้อสอบจริง</t>
        </is>
      </c>
      <c r="R186" s="185" t="inlineStr">
        <is>
          <t>2564</t>
        </is>
      </c>
      <c r="S186" s="185" t="n"/>
    </row>
    <row r="187" ht="24" customHeight="1" s="49">
      <c r="A187" s="185" t="n">
        <v>185</v>
      </c>
      <c r="B187" s="186" t="inlineStr">
        <is>
          <t>จากสูตรตำรับยาครีมทาผิวหนัง ซึ่งประกอบด้วย:
Isopropyl myristate, Cetostearyl alcohol, Lanolin, Stearic acid, White wax, Triethanolamine, Glycerin, Purified water</t>
        </is>
      </c>
      <c r="C187" s="186" t="inlineStr">
        <is>
          <t>ข้อใดระบุบทบาทหน้าที่ของสารในสูตรตำรับได้อย่างถูกต้องที่สุด</t>
        </is>
      </c>
      <c r="D187" s="186" t="n"/>
      <c r="E187" s="186" t="inlineStr">
        <is>
          <t>Lanolin ทำหน้าที่เป็น Stiffening agent</t>
        </is>
      </c>
      <c r="F187" s="186" t="inlineStr">
        <is>
          <t>Triethanolamine ทำหน้าที่เดี่ยวๆ เป็น Primary emulsifying agent</t>
        </is>
      </c>
      <c r="G187" s="186" t="inlineStr">
        <is>
          <t>Isopropyl myristate ทำหน้าที่เป็น Humectant</t>
        </is>
      </c>
      <c r="H187" s="186" t="inlineStr">
        <is>
          <t>Cetostearyl alcohol ทำหน้าที่เป็น Suspending agent</t>
        </is>
      </c>
      <c r="I187" s="186" t="inlineStr">
        <is>
          <t>Glycerin ทำหน้าที่เป็น Humectant (สารกักเก็บความชุ่มชื้น)</t>
        </is>
      </c>
      <c r="J187" s="185" t="inlineStr">
        <is>
          <t>5</t>
        </is>
      </c>
      <c r="K187" s="186" t="inlineStr">
        <is>
          <t>✅ คำตอบที่ถูกต้อง: ข้อ จ. Glycerin ทำหน้าที่เป็น Humectant (สารกักเก็บความชุ่มชื้น)
🎯 ทำไมข้อนี้ถึงถูก:
🎯 ทำไมข้อนี้ถึงถูก: Glycerin เป็นสารประกอบโพลิออลที่มีคุณสมบัติดูดซับน้ำ (Hygroscopic polyol) ทำหน้าที่เป็น Humectant ช่วยกักเก็บความชุ่มชื้นให้แก่ผิวหนังและป้องกันไม่ให้เนื้อครีมแห้งแข็งตัวจากการระเหยของน้ำ
🔍 ข้ออื่นผิดเพราะอะไร:
• ข้อ ก.: ผิด Lanolin ทำหน้าที่เป็น Absorption base / Emollient ไม่ใช่ Stiffening agent หลัก
• ข้อ ข.: ผิด Triethanolamine เป็นด่างที่ต้องทำปฏิกิริยากับ Stearic acid เกิดเป็น Triethanolamine stearate (สบู่อนินทรีย์) จึงจะทำหน้าที่เป็น Emulsifier
• ข้อ ค.: ผิด Isopropyl myristate เป็นสารกลุ่มเอสเทอร์ไขมัน ทำหน้าที่เป็น Emollient และ Penetration enhancer
• ข้อ ง.: ผิด Cetostearyl alcohol เป็น Fatty alcohol ทำหน้าที่เป็น Stiffening agent และ Co-emulsifier</t>
        </is>
      </c>
      <c r="L187" s="186" t="n"/>
      <c r="M187" s="186" t="inlineStr">
        <is>
          <t>Liquid &amp; Semisolids</t>
        </is>
      </c>
      <c r="N187" s="186" t="inlineStr">
        <is>
          <t>Creams &amp; Ointments</t>
        </is>
      </c>
      <c r="O187" s="185" t="inlineStr">
        <is>
          <t>Product</t>
        </is>
      </c>
      <c r="P187" s="186" t="inlineStr">
        <is>
          <t>[SOURCE: ข้อสอบจริง PLE CC1 (Product) ปี 2564 ข้อ 145]</t>
        </is>
      </c>
      <c r="Q187" s="185" t="inlineStr">
        <is>
          <t>ข้อสอบจริง</t>
        </is>
      </c>
      <c r="R187" s="185" t="inlineStr">
        <is>
          <t>2564</t>
        </is>
      </c>
      <c r="S187" s="185" t="n"/>
    </row>
    <row r="188" ht="24" customHeight="1" s="49">
      <c r="A188" s="185" t="n">
        <v>186</v>
      </c>
      <c r="B188" s="186" t="n"/>
      <c r="C188" s="186" t="inlineStr">
        <is>
          <t>ในกระบวนการตั้งตำรับยาน้ำแขวนตะกอน (Suspensions) หากพบปัญหาอนุภาคของแข็งตกตะกอนนอนก้นอย่างรวดเร็วเกินไป ข้อใดคือแนวทางในการแก้ไขปัญหาดังกล่าวที่ถูกต้องตามทฤษฎีการตกตะกอนของ Stokes</t>
        </is>
      </c>
      <c r="D188" s="186" t="n"/>
      <c r="E188" s="186" t="inlineStr">
        <is>
          <t>เพิ่มความหนืดของตัวกลางของเหลว (Dispersion medium)</t>
        </is>
      </c>
      <c r="F188" s="186" t="inlineStr">
        <is>
          <t>เพิ่มขนาดอนุภาคของตัวยาสำคัญให้ใหญ่ขึ้น</t>
        </is>
      </c>
      <c r="G188" s="186" t="inlineStr">
        <is>
          <t>เติมสารช่วยเปียก (Wetting agent) เพิ่มเติมเพียงอย่างเดียว</t>
        </is>
      </c>
      <c r="H188" s="186" t="inlineStr">
        <is>
          <t>เพิ่มอุณหภูมิในการเก็บรักษาตำรับ</t>
        </is>
      </c>
      <c r="I188" s="186" t="inlineStr">
        <is>
          <t>เพิ่มความแตกต่างระหว่างความหนาแน่นของอนุภาคและตัวกลางให้ห่างกันมากๆ</t>
        </is>
      </c>
      <c r="J188" s="185" t="inlineStr">
        <is>
          <t>1</t>
        </is>
      </c>
      <c r="K188" s="186" t="inlineStr">
        <is>
          <t>✅ คำตอบที่ถูกต้อง: ข้อ ก. เพิ่มความหนืดของตัวกลางของเหลว (Dispersion medium)
🎯 ทำไมข้อนี้ถึงถูก:
🎯 ทำไมข้อนี้ถึงถูก: ตามกฎของสโตกส์ (Stokes law: v = 2r²(rho_p - rho_m)g / 9eta) อัตราเร็วในการตกตะกอน (v) จะแปรผกผันกับความหนืดของตัวกลาง (eta) ดังนั้นการเพิ่มความหนืดของของเหลวโดยการเติมสารช่วยแขวนตะกอน (Suspending agent) จะช่วยลดอัตราเร็วในการตกตะกอนของอนุภาคได้อย่างมีประสิทธิภาพ
🔍 ข้ออื่นผิดเพราะอะไร:
• ข้อ ข.: ผิด ตาม Stokes law อัตราการตกตะกอนแปรผันตรงกับรัศมีกำลังสอง (r²) การเพิ่มขนาดอนุภาคจะยิ่งทำให้อนุภาคตกตะกอนเร็วขึ้น
• ข้อ ค.: ผิด สารช่วยเปียกช่วยให้อนุภาคกระจายตัวในน้ำได้ง่าย แต่ไม่ได้ช่วยลดอัตราเร็วในการตกตะกอน
• ข้อ ง.: ผิด การเพิ่มอุณหภูมิจะลดความหนืดของตัวกลาง ทำให้อนุภาคตกตะกอนเร็วยิ่งขึ้น
• ข้อ จ.: ผิด อัตราการตกตะกอนแปรผันตรงกับผลต่างความหนาแน่น ยิ่งต่างกันมากยิ่งตกตะกอนเร็ว</t>
        </is>
      </c>
      <c r="L188" s="186" t="n"/>
      <c r="M188" s="186" t="inlineStr">
        <is>
          <t>Liquid &amp; Semisolids</t>
        </is>
      </c>
      <c r="N188" s="186" t="inlineStr">
        <is>
          <t>Suspensions</t>
        </is>
      </c>
      <c r="O188" s="185" t="inlineStr">
        <is>
          <t>Product</t>
        </is>
      </c>
      <c r="P188" s="186" t="inlineStr">
        <is>
          <t>[SOURCE: ข้อสอบจริง PLE CC1 (Product) ปี 2564 ข้อ 155]</t>
        </is>
      </c>
      <c r="Q188" s="185" t="inlineStr">
        <is>
          <t>ข้อสอบจริง</t>
        </is>
      </c>
      <c r="R188" s="185" t="inlineStr">
        <is>
          <t>2564</t>
        </is>
      </c>
      <c r="S188" s="185" t="n"/>
    </row>
    <row r="189" ht="24" customHeight="1" s="49">
      <c r="A189" s="185" t="n">
        <v>187</v>
      </c>
      <c r="B189" s="186" t="n"/>
      <c r="C189" s="186" t="inlineStr">
        <is>
          <t>ในขั้นตอนการผลิตและพัฒนาสูตรตำรับยาครีม (O/W cream) หากพบว่าเนื้อครีมมีลักษณะเหลวเกินไป ไม่คงรูปบนผิวหนัง ควรเลือกเติมสารช่วยทางเภสัชกรรมชนิดใดลงในวัฏภาคไขมันเพื่อทำหน้าที่เป็น Stiffening agent เพิ่มความหนืดและความคงรูป</t>
        </is>
      </c>
      <c r="D189" s="186" t="n"/>
      <c r="E189" s="186" t="inlineStr">
        <is>
          <t>Light mineral oil</t>
        </is>
      </c>
      <c r="F189" s="186" t="inlineStr">
        <is>
          <t>Propylene glycol</t>
        </is>
      </c>
      <c r="G189" s="186" t="inlineStr">
        <is>
          <t>Cetyl alcohol</t>
        </is>
      </c>
      <c r="H189" s="186" t="inlineStr">
        <is>
          <t>Sodium lauryl sulfate</t>
        </is>
      </c>
      <c r="I189" s="186" t="inlineStr">
        <is>
          <t>Triethanolamine</t>
        </is>
      </c>
      <c r="J189" s="185" t="inlineStr">
        <is>
          <t>3</t>
        </is>
      </c>
      <c r="K189" s="186" t="inlineStr">
        <is>
          <t>✅ คำตอบที่ถูกต้อง: ข้อ ค. Cetyl alcohol
🎯 ทำไมข้อนี้ถึงถูก:
🎯 ทำไมข้อนี้ถึงถูก: Cetyl alcohol เป็นแอลกอฮอล์ไขมันสายยาวชนิดของแข็ง (Fatty alcohol) มีจุดหลอมเหลวประมาณ 45 - 52 องศาเซลเซียส ทำหน้าที่เป็น Stiffening agent และ Viscosity-increasing agent ในวัฏภาคไขมัน ช่วยสร้างโครงสร้างผลึกร่างแห (Gel network) เพิ่มความหนืดและความคงรูปให้แก่เนื้อครีม
🔍 ข้ออื่นผิดเพราะอะไร:
• ข้อ ก.: ผิด Mineral oil เป็นน้ำมันของเหลว หากเพิ่มจะทำให้ตำรับเหลวลงและมีความมันเยิ้ม
• ข้อ ข.: ผิด Propylene glycol เป็นของเหลวชอบน้ำ ทำหน้าที่เป็น Humectant/Cosolvent การเพิ่มจะทำให้เนื้อครีมเหลวยิ่งขึ้น
• ข้อ ง.: ผิด Sodium lauryl sulfate เป็น Emulsifier/Surfactant
• ข้อ จ.: ผิด Triethanolamine เป็นด่างสำหรับปรับค่า pH</t>
        </is>
      </c>
      <c r="L189" s="186" t="n"/>
      <c r="M189" s="186" t="inlineStr">
        <is>
          <t>Liquid &amp; Semisolids</t>
        </is>
      </c>
      <c r="N189" s="186" t="inlineStr">
        <is>
          <t>Creams &amp; Ointments</t>
        </is>
      </c>
      <c r="O189" s="185" t="inlineStr">
        <is>
          <t>Product</t>
        </is>
      </c>
      <c r="P189" s="186" t="inlineStr">
        <is>
          <t>[SOURCE: ข้อสอบจริง PLE CC1 (Product) ปี 2564 ข้อ 161]</t>
        </is>
      </c>
      <c r="Q189" s="185" t="inlineStr">
        <is>
          <t>ข้อสอบจริง</t>
        </is>
      </c>
      <c r="R189" s="185" t="inlineStr">
        <is>
          <t>2564</t>
        </is>
      </c>
      <c r="S189" s="185" t="n"/>
    </row>
    <row r="190" ht="24" customHeight="1" s="49">
      <c r="A190" s="185" t="n">
        <v>188</v>
      </c>
      <c r="B190" s="186" t="n"/>
      <c r="C190" s="186" t="inlineStr">
        <is>
          <t>สูตรตำรับ Hydrocortisone cream 0.1% ประกอบด้วย: Cetyl alcohol, Stearyl alcohol, Propylene glycol, Sodium lauryl sulfate, BHT, และ Purified water สารในข้อใดทำหน้าที่หลักเป็น Stiffening agent ช่วยเพิ่มความคงรูปและความหนืดของเนื้อครีม</t>
        </is>
      </c>
      <c r="D190" s="186" t="n"/>
      <c r="E190" s="186" t="inlineStr">
        <is>
          <t>BHT</t>
        </is>
      </c>
      <c r="F190" s="186" t="inlineStr">
        <is>
          <t>Glycerin</t>
        </is>
      </c>
      <c r="G190" s="186" t="inlineStr">
        <is>
          <t>Cetyl alcohol (และ Stearyl alcohol)</t>
        </is>
      </c>
      <c r="H190" s="186" t="inlineStr">
        <is>
          <t>Propylene glycol</t>
        </is>
      </c>
      <c r="I190" s="186" t="inlineStr">
        <is>
          <t>Sodium lauryl sulfate</t>
        </is>
      </c>
      <c r="J190" s="185" t="inlineStr">
        <is>
          <t>3</t>
        </is>
      </c>
      <c r="K190" s="186" t="inlineStr">
        <is>
          <t>✅ คำตอบที่ถูกต้อง: ข้อ ค. Cetyl alcohol (และ Stearyl alcohol)
🎯 ทำไมข้อนี้ถึงถูก:
🎯 ทำไมข้อนี้ถึงถูก: Cetyl alcohol และ Stearyl alcohol (รวมถึง Cetostearyl alcohol) เป็นแอลกอฮอล์ไขมันสายยาวชนิดของแข็ง ทำหน้าที่เป็น Stiffening agent และ Co-emulsifier ในวัฏภาคไขมัน ช่วยเสริมสร้างโครงสร้างร่างแหของเนื้อครีมให้มีความหนืดและคงรูปได้ดี
🔍 ข้ออื่นผิดเพราะอะไร:
• ข้อ ก.: ผิด BHT (Butylated hydroxytoluene) ทำหน้าที่เป็น Antioxidant
• ข้อ ข.: ผิด Glycerin ไม่มีในสูตรนี้ และหากมีจะทำหน้าที่เป็น Humectant
• ข้อ ง.: ผิด Propylene glycol ทำหน้าที่เป็น Cosolvent และ Humectant
• ข้อ จ.: ผิด Sodium lauryl sulfate เป็น Anionic surfactant ทำหน้าที่เป็น Emulsifier</t>
        </is>
      </c>
      <c r="L190" s="186" t="n"/>
      <c r="M190" s="186" t="inlineStr">
        <is>
          <t>Liquid &amp; Semisolids</t>
        </is>
      </c>
      <c r="N190" s="186" t="inlineStr">
        <is>
          <t>Creams &amp; Ointments</t>
        </is>
      </c>
      <c r="O190" s="185" t="inlineStr">
        <is>
          <t>Product</t>
        </is>
      </c>
      <c r="P190" s="186" t="inlineStr">
        <is>
          <t>[SOURCE: ข้อสอบจริง PLE CC1 (Product) ปี 2564 ข้อ 166]</t>
        </is>
      </c>
      <c r="Q190" s="185" t="inlineStr">
        <is>
          <t>ข้อสอบจริง</t>
        </is>
      </c>
      <c r="R190" s="185" t="inlineStr">
        <is>
          <t>2564</t>
        </is>
      </c>
      <c r="S190" s="185" t="n"/>
    </row>
    <row r="191" ht="24" customHeight="1" s="49">
      <c r="A191" s="185" t="n">
        <v>189</v>
      </c>
      <c r="B191" s="186" t="n"/>
      <c r="C191" s="186" t="inlineStr">
        <is>
          <t>ตำรับยาน้ำแขวนตะกอน Calamine lotion เมื่อตั้งทิ้งไว้นาน พบว่าอนุภาคของแข็งตกลงสู่ก้นภาชนะและรวมตัวกันเป็นชั้นตะกอนที่แข็งแน่น ไม่สามารถเขย่าให้กระจายตัวกลับมาสม่ำเสมอได้เหมือนเดิม ปรากฏการณ์ความไม่คงตัวทางกายภาพนี้เรียกว่าอะไร</t>
        </is>
      </c>
      <c r="D191" s="186" t="n"/>
      <c r="E191" s="186" t="inlineStr">
        <is>
          <t>Caking</t>
        </is>
      </c>
      <c r="F191" s="186" t="inlineStr">
        <is>
          <t>Cracking</t>
        </is>
      </c>
      <c r="G191" s="186" t="inlineStr">
        <is>
          <t>Breaking</t>
        </is>
      </c>
      <c r="H191" s="186" t="inlineStr">
        <is>
          <t>Creaming</t>
        </is>
      </c>
      <c r="I191" s="186" t="inlineStr">
        <is>
          <t>Coalescence</t>
        </is>
      </c>
      <c r="J191" s="185" t="inlineStr">
        <is>
          <t>1</t>
        </is>
      </c>
      <c r="K191" s="186" t="inlineStr">
        <is>
          <t>✅ คำตอบที่ถูกต้อง: ข้อ ก. Caking
🎯 ทำไมข้อนี้ถึงถูก:
🎯 ทำไมข้อนี้ถึงถูก: Caking (การเกิดตะกอนแข็งแน่น) เกิดในระบบ Deflocculated suspension เมื่ออนุภาคขนาดเล็กค่อยๆ ตกตะกอนและแทรกตัวลงในช่องว่าง เกิดแรงดึงดูด Van der Waals ยึดเกาะกันอย่างเหนียวแน่นจนไม่สามารถเขย่าให้กระจายตัวกลับคืนได้ (Irreversible sedimentation)
🔍 ข้ออื่นผิดเพราะอะไร:
• ข้อ ข.: ผิด Cracking คือการแตกร้าวของแผ่นฟิล์มเคลือบยาเม็ด หรือการแตกชั้นอย่างถาวรของอิมัลชัน
• ข้อ ค.: ผิด Breaking คือการแยกชั้นอย่างถาวรของอิมัลชัน (Emulsion breaking)
• ข้อ ง.: ผิด Creaming คือการลอยตัวขึ้นของหยดไขมันในอิมัลชันซึ่งสามารถเขย่าให้กลับคืนได้ (Reversible)
• ข้อ จ.: ผิด Coalescence คือการรวมตัวกันของหยดของเหลวในอิมัลชันจนกลายเป็นหยดขนาดใหญ่ขึ้น</t>
        </is>
      </c>
      <c r="L191" s="186" t="n"/>
      <c r="M191" s="186" t="inlineStr">
        <is>
          <t>Liquid &amp; Semisolids</t>
        </is>
      </c>
      <c r="N191" s="186" t="inlineStr">
        <is>
          <t>Suspensions</t>
        </is>
      </c>
      <c r="O191" s="185" t="inlineStr">
        <is>
          <t>Product</t>
        </is>
      </c>
      <c r="P191" s="186" t="inlineStr">
        <is>
          <t>[SOURCE: ข้อสอบจริง PLE CC1 (Product) ปี 2564 ข้อ 167]</t>
        </is>
      </c>
      <c r="Q191" s="185" t="inlineStr">
        <is>
          <t>ข้อสอบจริง</t>
        </is>
      </c>
      <c r="R191" s="185" t="inlineStr">
        <is>
          <t>2564</t>
        </is>
      </c>
      <c r="S191" s="185" t="n"/>
    </row>
    <row r="192" ht="24" customHeight="1" s="49">
      <c r="A192" s="185" t="n">
        <v>190</v>
      </c>
      <c r="B192" s="186" t="n"/>
      <c r="C192" s="186" t="inlineStr">
        <is>
          <t>ผลิตภัณฑ์ยาทาคอร์ติโคสเตียรอยด์ (Topical corticosteroids) ในรูปแบบยาเตรียมใดต่อไปนี้ ที่มีคุณสมบัติเพิ่มความชุ่มชื้น ปิดกั้นผิวหนัง (Occlusive effect) และช่วยส่งเสริมให้ตัวยาสำคัญถูกดูดซึมผ่านชั้นผิวหนัง Stratum corneum ได้มากที่สุด</t>
        </is>
      </c>
      <c r="D192" s="186" t="n"/>
      <c r="E192" s="186" t="inlineStr">
        <is>
          <t>Topical solution</t>
        </is>
      </c>
      <c r="F192" s="186" t="inlineStr">
        <is>
          <t>Gel</t>
        </is>
      </c>
      <c r="G192" s="186" t="inlineStr">
        <is>
          <t>Topical suspension</t>
        </is>
      </c>
      <c r="H192" s="186" t="inlineStr">
        <is>
          <t>Ointment</t>
        </is>
      </c>
      <c r="I192" s="186" t="inlineStr">
        <is>
          <t>Cream</t>
        </is>
      </c>
      <c r="J192" s="185" t="inlineStr">
        <is>
          <t>4</t>
        </is>
      </c>
      <c r="K192" s="186" t="inlineStr">
        <is>
          <t>✅ คำตอบที่ถูกต้อง: ข้อ ง. Ointment
🎯 ทำไมข้อนี้ถึงถูก:
🎯 ทำไมข้อนี้ถึงถูก: Ointment (โดยเฉพาะกลุ่ม Oleaginous หรือ Hydrocarbon base) มีคุณสมบัติในการปิดกั้นผิว (Occlusive effect) สูงที่สุด ช่วยกักเก็บเหงื่อและความชื้นทำให้ชั้น Stratum corneum เกิดการ Hydration อย่างเต็มที่ ส่งผลให้แรงต้านทานของผิวลดลงและส่งเสริมการซึมผ่าน (Skin penetration) ของตัวยา Topical steroid เข้าสู่ผิวหนังได้มากที่สุด
🔍 ข้ออื่นผิดเพราะอะไร:
• ข้อ ก.: Topical solution มีตัวกลางระเหยเร็ว ไม่เกิดคุณสมบัติปิดกั้นผิว (Non-occlusive)
• ข้อ ข.: Gel มีน้ำเป็นส่วนประกอบหลัก ระเหยเร็วและให้ความรู้สึกเย็นแห้ง มีฤทธิ์ปิดกั้นผิวต่ำมาก
• ข้อ ค.: Topical suspension เป็นผงยากระจายในของเหลว ไม่ช่วยกักเก็บความชุ่มชื้นบนผิวหนัง
• ข้อ จ.: Cream (โดยเฉพาะ O/W cream) มีคุณสมบัติปิดกั้นผิวและเพิ่มความชุ่มชื้นน้อยกว่า Ointment</t>
        </is>
      </c>
      <c r="L192" s="186" t="n"/>
      <c r="M192" s="186" t="inlineStr">
        <is>
          <t>Liquid &amp; Semisolids</t>
        </is>
      </c>
      <c r="N192" s="186" t="inlineStr">
        <is>
          <t>Creams &amp; Ointments</t>
        </is>
      </c>
      <c r="O192" s="185" t="inlineStr">
        <is>
          <t>Product</t>
        </is>
      </c>
      <c r="P192" s="186" t="inlineStr">
        <is>
          <t>[SOURCE: ข้อสอบจริง PLE CC1 (Product) ปี 2563 Day 2 ข้อ 87]</t>
        </is>
      </c>
      <c r="Q192" s="185" t="inlineStr">
        <is>
          <t>ข้อสอบจริง</t>
        </is>
      </c>
      <c r="R192" s="185" t="inlineStr">
        <is>
          <t>2563</t>
        </is>
      </c>
      <c r="S192" s="185" t="n"/>
    </row>
    <row r="193" ht="24" customHeight="1" s="49">
      <c r="A193" s="185" t="n">
        <v>191</v>
      </c>
      <c r="B193" s="186" t="n"/>
      <c r="C193" s="186" t="inlineStr">
        <is>
          <t>ในการทดสอบความคงตัวแบบเร่งด้วยสภาวะ Freeze-Thaw Cycle จำนวน 3 รอบ พบว่าตำรับยาครีมเกิดการแยกชั้น (Phase separation) หากตำรับนี้เป็นอิมัลชันชนิดน้ำมันในน้ำ (Oil-in-Water: O/W cream) วิธีการแก้ไขปัญหาความไม่คงตัวทางสูตรตำรับที่เหมาะสมที่สุดคือข้อใด</t>
        </is>
      </c>
      <c r="D193" s="186" t="n"/>
      <c r="E193" s="186" t="inlineStr">
        <is>
          <t>เติม Tragacanth ลงในวัฏภาคต่อเนื่อง (Continuous phase) ของ O/W cream</t>
        </is>
      </c>
      <c r="F193" s="186" t="inlineStr">
        <is>
          <t>นำตำรับไปผ่านเครื่องบดลดขนาดอนุภาคแบบลูกบอล (Ball mill)</t>
        </is>
      </c>
      <c r="G193" s="186" t="inlineStr">
        <is>
          <t>เติม Hydroxyethylcellulose ในวัฏภาคภายในของ W/O cream</t>
        </is>
      </c>
      <c r="H193" s="186" t="inlineStr">
        <is>
          <t>เติม Sodium chloride เพื่อเพิ่มความแรงไอออนิกใน W/O cream</t>
        </is>
      </c>
      <c r="I193" s="186" t="inlineStr">
        <is>
          <t>เติม Sodium benzoate ลงในตำรับ</t>
        </is>
      </c>
      <c r="J193" s="185" t="inlineStr">
        <is>
          <t>1</t>
        </is>
      </c>
      <c r="K193" s="186" t="inlineStr">
        <is>
          <t>✅ คำตอบที่ถูกต้อง: ข้อ ก. เติม Tragacanth ลงในวัฏภาคต่อเนื่อง (Continuous phase) ของ O/W cream
🎯 ทำไมข้อนี้ถึงถูก:
🎯 ทำไมข้อนี้ถึงถูก: ในตำรับ O/W cream วัฏภาคต่อเนื่องภายนอก (External/Continuous phase) คือน้ำ การเติมสารก่อเจลหรือสารเพิ่มความหนืดที่ละลายน้ำได้ดี เช่น Tragacanth หรือ Hydrocolloids อื่นๆ ลงในวัฏภาคน้ำ จะช่วยเพิ่มความหนืดของตัวกลาง ลดอัตราเร็วในการเคลื่อนที่และรวมตัวของหยดน้ำมันตามกฎของสโตกส์ (Stokes' Law) จึงป้องกันการแยกชั้นได้อย่างมีประสิทธิภาพ
🔍 ข้ออื่นผิดเพราะอะไร:
• ข้อ ข.: Ball mill ใช้สำหรับบดของแข็งแห้ง ไม่เหมาะกับการแก้อิมัลชันแยกชั้น และอาจทำให้ระบบอิมัลชันแตกตัวจากการขัดสีและความร้อน
• ข้อ ค.: Hydroxyethylcellulose ละลายในน้ำ ไม่สามารถละลายในวัฏภาคน้ำมันซึ่งเป็น External phase ของ W/O cream ได้ และตำรับที่เกิดปัญหาคือ O/W cream
• ข้อ ง.: การเติมอิเล็กโทรไลต์อย่าง NaCl อาจไปลด Zeta potential และทำให้หยดไขมันเกิด Coalescence แยกชั้นรุนแรงขึ้น
• ข้อ จ.: Sodium benzoate เป็นสารกันเสียกลุ่ม Antimicrobial preservative ไม่มีคุณสมบัติช่วยเพิ่มความคงตัวทางกายภาพของอิมัลชัน</t>
        </is>
      </c>
      <c r="L193" s="186" t="n"/>
      <c r="M193" s="186" t="inlineStr">
        <is>
          <t>Liquid &amp; Semisolids</t>
        </is>
      </c>
      <c r="N193" s="186" t="inlineStr">
        <is>
          <t>Emulsions</t>
        </is>
      </c>
      <c r="O193" s="185" t="inlineStr">
        <is>
          <t>Product</t>
        </is>
      </c>
      <c r="P193" s="186" t="inlineStr">
        <is>
          <t>[SOURCE: ข้อสอบจริง PLE CC1 (Product) ปี 2563 Day 1 ข้อ 77]</t>
        </is>
      </c>
      <c r="Q193" s="185" t="inlineStr">
        <is>
          <t>ข้อสอบจริง</t>
        </is>
      </c>
      <c r="R193" s="185" t="inlineStr">
        <is>
          <t>2563</t>
        </is>
      </c>
      <c r="S193" s="185" t="n"/>
    </row>
    <row r="194" ht="24" customHeight="1" s="49">
      <c r="A194" s="185" t="n">
        <v>192</v>
      </c>
      <c r="B194" s="186" t="n"/>
      <c r="C194" s="186" t="inlineStr">
        <is>
          <t>ในสูตรตำรับยาน้ำแขวนลอย Naproxen Oral Suspension ซึ่งประกอบด้วย Naproxen, Sucrose, Magnesium Aluminium Silicate, Disodium Edetate, FD&amp;C Yellow และ Purified Water สาร Magnesium Aluminium Silicate (Veegum) ทำหน้าที่หลักเป็นสารช่วยทางเภสัชกรรมชนิดใด</t>
        </is>
      </c>
      <c r="D194" s="186" t="n"/>
      <c r="E194" s="186" t="inlineStr">
        <is>
          <t>Flocculating agent</t>
        </is>
      </c>
      <c r="F194" s="186" t="inlineStr">
        <is>
          <t>Viscosity-increasing agent</t>
        </is>
      </c>
      <c r="G194" s="186" t="inlineStr">
        <is>
          <t>Suspending agent</t>
        </is>
      </c>
      <c r="H194" s="186" t="inlineStr">
        <is>
          <t>Wetting agent</t>
        </is>
      </c>
      <c r="I194" s="186" t="inlineStr">
        <is>
          <t>Dispersing agent</t>
        </is>
      </c>
      <c r="J194" s="185" t="inlineStr">
        <is>
          <t>3</t>
        </is>
      </c>
      <c r="K194" s="186" t="inlineStr">
        <is>
          <t>✅ คำตอบที่ถูกต้อง: ข้อ ค. Suspending agent
🎯 ทำไมข้อนี้ถึงถูก:
🎯 ทำไมข้อนี้ถึงถูก: Magnesium aluminium silicate (Veegum) เป็นแร่อะลูมิโนซิลิเกตจากธรรมชาติชนิดดินเหนียว (Inorganic clay) ที่มีคุณสมบัติพองตัวในน้ำและสร้างเครือข่ายร่างแหสามมิติแบบ Thixotropic gel ทำหน้าที่หลักเป็น สารช่วยแขวนตะกอน (Suspending agent) เพื่อช่วยพยุงอนุภาคยาไม่ให้ตกตะกอนเร็วและช่วยให้ตะกอนกระจายตัวกลับได้ง่ายเมื่อเขย่า
🔍 ข้ออื่นผิดเพราะอะไร:
• ข้อ ก.: Flocculating agent หน้าที่หลักมักใช้ Electrolytes หรือ Surfactants ในการลดประจุ ไม่ใช่ดินเหนียวพยุงอนุภาค
• ข้อ ข.: Viscosity-increasing agent เป็นคุณสมบัติย่อย แต่หน้าที่หลักเชิงเภสัชกรรมในตำรับยาน้ำแขวนลอยคือ Suspending agent
• ข้อ ง.: Wetting agent ทำหน้าที่ลดแรงตึงผิวระหว่างอนุภาคยากับน้ำ เช่น Polysorbate 80 ไม่ใช่ Veegum
• ข้อ จ.: Dispersing agent หน้าที่ช่วยกระจายตัว ไม่ได้สื่อถึงหน้าที่พยุงการแขวนตะกอนหลักใน Suspension</t>
        </is>
      </c>
      <c r="L194" s="186" t="n"/>
      <c r="M194" s="186" t="inlineStr">
        <is>
          <t>Liquid &amp; Semisolids</t>
        </is>
      </c>
      <c r="N194" s="186" t="inlineStr">
        <is>
          <t>Suspensions</t>
        </is>
      </c>
      <c r="O194" s="185" t="inlineStr">
        <is>
          <t>Product</t>
        </is>
      </c>
      <c r="P194" s="186" t="inlineStr">
        <is>
          <t>[SOURCE: ข้อสอบจริง PLE CC1 (Product) ปี 2563 Day 1 ข้อ 90]</t>
        </is>
      </c>
      <c r="Q194" s="185" t="inlineStr">
        <is>
          <t>ข้อสอบจริง</t>
        </is>
      </c>
      <c r="R194" s="185" t="inlineStr">
        <is>
          <t>2563</t>
        </is>
      </c>
      <c r="S194" s="185" t="n"/>
    </row>
    <row r="195" ht="24" customHeight="1" s="49">
      <c r="A195" s="185" t="n">
        <v>193</v>
      </c>
      <c r="B195" s="186" t="n"/>
      <c r="C195" s="186" t="inlineStr">
        <is>
          <t>จากการประเมินทางกายภาพของยาน้ำแขวนลอยรุ่นทดลอง พบค่าอัตราส่วนปริมาตรการตกตะกอน (Sedimentation volume: F) เท่ากับ 0.5 และระดับการรวมกลุ่มของอนุภาค (Degree of flocculation: beta) เท่ากับ 1.0 ผู้พัฒนาสูตรตำรับควรปรับปรุงความคงตัวทางกายภาพของยาน้ำแขวนลอยนี้ด้วยวิธีการใด</t>
        </is>
      </c>
      <c r="D195" s="186" t="n"/>
      <c r="E195" s="186" t="inlineStr">
        <is>
          <t>เพิ่มความเข้มข้นของ Sodium Carboxymethylcellulose (SCMC)</t>
        </is>
      </c>
      <c r="F195" s="186" t="inlineStr">
        <is>
          <t>เพิ่มความเข้มข้นของสารกันเสีย Benzyl alcohol</t>
        </is>
      </c>
      <c r="G195" s="186" t="inlineStr">
        <is>
          <t>เพิ่มความเข้มข้นของสารต้านออกซิเดชัน Sodium metabisulfite</t>
        </is>
      </c>
      <c r="H195" s="186" t="inlineStr">
        <is>
          <t>เปลี่ยนสารให้ความหวานจาก Simple syrup เป็น Sodium saccharin</t>
        </is>
      </c>
      <c r="I195" s="186" t="inlineStr">
        <is>
          <t>เพิ่มปริมาณสารกันเสียกลุ่ม Parabens</t>
        </is>
      </c>
      <c r="J195" s="185" t="inlineStr">
        <is>
          <t>1</t>
        </is>
      </c>
      <c r="K195" s="186" t="inlineStr">
        <is>
          <t>✅ คำตอบที่ถูกต้อง: ข้อ ก. เพิ่มความเข้มข้นของ Sodium Carboxymethylcellulose (SCMC)
🎯 ทำไมข้อนี้ถึงถูก:
🎯 ทำไมข้อนี้ถึงถูก: ยาน้ำแขวนลอยที่มีค่า Sedimentation volume (F) ต่ำเพียง 0.5 แสดงว่าอนุภาคตกตะกอนลงมาเหลือปริมาตรเพียงครึ่งเดียวของขวด และค่า Degree of flocculation เท่ากับ 1 บ่งชี้ว่าระบบยังไม่มีการสร้างโครงข่าย flocculation ที่ดีพอ การปรับปรุงทำได้โดยการเพิ่มความเข้มข้นของสารเพิ่มความหนืดและสารช่วยแขวนตะกอนกลุ่ม Structured vehicle เช่น Sodium Carboxymethylcellulose (SCMC) เพื่อชะลอการตกตะกอนและเพิ่มค่า F ให้เข้าใกล้ 1
🔍 ข้ออื่นผิดเพราะอะไร:
• ข้อ ข.: Benzyl alcohol ทำหน้าที่เป็นสารกันเสียต้านจุลชีพ ไม่มีผลต่อการตกตะกอนและความหนืด
• ข้อ ค.: Sodium metabisulfite เป็นสารต้านออกซิเดชันทางเคมี ไม่ได้แก้ปัญหาการตกตะกอนทางกายภาพ
• ข้อ ง.: การเปลี่ยนเป็น Saccharin จะยิ่งลดความหนืดของตำรับลงเมื่อเทียบกับน้ำเชื่อมซูโครส ทำให้ตกตะกอนเร็วขึ้น
• ข้อ จ.: Parabens เป็นสารกันเสีย ไม่เกี่ยวข้องกับคุณสมบัติทางรีโอโลยีและการแขวนตะกอน</t>
        </is>
      </c>
      <c r="L195" s="186" t="n"/>
      <c r="M195" s="186" t="inlineStr">
        <is>
          <t>Liquid &amp; Semisolids</t>
        </is>
      </c>
      <c r="N195" s="186" t="inlineStr">
        <is>
          <t>Suspensions</t>
        </is>
      </c>
      <c r="O195" s="185" t="inlineStr">
        <is>
          <t>Product</t>
        </is>
      </c>
      <c r="P195" s="186" t="inlineStr">
        <is>
          <t>[SOURCE: ข้อสอบจริง PLE CC1 (Product) ปี 2563 Day 1 ข้อ 112]</t>
        </is>
      </c>
      <c r="Q195" s="185" t="inlineStr">
        <is>
          <t>ข้อสอบจริง</t>
        </is>
      </c>
      <c r="R195" s="185" t="inlineStr">
        <is>
          <t>2563</t>
        </is>
      </c>
      <c r="S195" s="185" t="n"/>
    </row>
    <row r="196" ht="24" customHeight="1" s="49">
      <c r="A196" s="185" t="n">
        <v>194</v>
      </c>
      <c r="B196" s="186" t="inlineStr">
        <is>
          <t>สูตรตำรับ Calamine Lotion ประกอบด้วย:
- Active ingredient: Calamine
- Inactive ingredients: Hypromellose (HPMC), Xanthan gum, Polysorbate 80, Methylparaben, Propylparaben, Purified water</t>
        </is>
      </c>
      <c r="C196" s="186" t="inlineStr">
        <is>
          <t>สาร Hypromellose (HPMC) ในสูตรตำรับโลชั่นนี้ทำหน้าที่หลักเป็นสารช่วยทางเภสัชกรรมชนิดใด</t>
        </is>
      </c>
      <c r="D196" s="186" t="n"/>
      <c r="E196" s="186" t="inlineStr">
        <is>
          <t>Emulsifier</t>
        </is>
      </c>
      <c r="F196" s="186" t="inlineStr">
        <is>
          <t>Diluent</t>
        </is>
      </c>
      <c r="G196" s="186" t="inlineStr">
        <is>
          <t>Viscosity enhancer (Suspending agent)</t>
        </is>
      </c>
      <c r="H196" s="186" t="inlineStr">
        <is>
          <t>Humectant</t>
        </is>
      </c>
      <c r="I196" s="186" t="inlineStr">
        <is>
          <t>Disintegrant</t>
        </is>
      </c>
      <c r="J196" s="185" t="inlineStr">
        <is>
          <t>3</t>
        </is>
      </c>
      <c r="K196" s="186" t="inlineStr">
        <is>
          <t>✅ คำตอบที่ถูกต้อง: ข้อ ค. Viscosity enhancer (Suspending agent)
🎯 ทำไมข้อนี้ถึงถูก:
🎯 ทำไมข้อนี้ถึงถูก: Calamine lotion เป็นยาน้ำแขวนลอยทาภายนอก (Topical suspension) สาร Hypromellose (HPMC) เป็นไฮโดรคอลลอยด์กึ่งสังเคราะห์ที่ละลายน้ำได้ดี ทำหน้าที่เป็น สารเพิ่มความหนืด (Viscosity enhancer) และสารช่วยแขวนตะกอน (Suspending agent) ร่วมกับ Xanthan gum เพื่อชะลอการตกตะกอนของผง Calamine และช่วยให้เนื้อโลชั่นเกาะติดผิวได้ดีเมื่อทา
🔍 ข้ออื่นผิดเพราะอะไร:
• ข้อ ก.: Emulsifier ในตำรับรูปแบบอิมัลชันมักใช้ Surfactants หรือสบู่ แต่ Calamine lotion เป็น Suspension
• ข้อ ข.: Diluent เป็นสารเพิ่มปริมาณที่ใช้ในยาเม็ดหรือแคปซูล ไม่ใช่ยาน้ำทาภายนอก
• ข้อ ง.: Humectant ทำหน้าที่ดูดซับความชุ่มชื้น เช่น Glycerin หรือ Propylene glycol ไม่ใช่ HPMC
• ข้อ จ.: Disintegrant เป็นสารช่วยแตกตัวที่ใช้สำหรับยาเม็ดรูปแบบของแข็ง</t>
        </is>
      </c>
      <c r="L196" s="186" t="n"/>
      <c r="M196" s="186" t="inlineStr">
        <is>
          <t>Liquid &amp; Semisolids</t>
        </is>
      </c>
      <c r="N196" s="186" t="inlineStr">
        <is>
          <t>Suspensions</t>
        </is>
      </c>
      <c r="O196" s="185" t="inlineStr">
        <is>
          <t>Product</t>
        </is>
      </c>
      <c r="P196" s="186" t="inlineStr">
        <is>
          <t>[SOURCE: ข้อสอบจริง PLE CC1 (Product) ปี 2563 Day 1 ข้อ 113]</t>
        </is>
      </c>
      <c r="Q196" s="185" t="inlineStr">
        <is>
          <t>ข้อสอบจริง</t>
        </is>
      </c>
      <c r="R196" s="185" t="inlineStr">
        <is>
          <t>2563</t>
        </is>
      </c>
      <c r="S196" s="185" t="n"/>
    </row>
    <row r="197" ht="24" customHeight="1" s="49">
      <c r="A197" s="185" t="n">
        <v>195</v>
      </c>
      <c r="B197" s="186" t="n"/>
      <c r="C197" s="186" t="inlineStr">
        <is>
          <t>เภสัชภัณฑ์ยาทาภายนอกรูปแบบยาน้ำแขวนลอย (Topical suspension เช่น Calamine lotion) ควรมีคุณสมบัติการไหลทางรีโอโลยี (Rheological flow behavior) ในรูปแบบใดจึงจะเหมาะสมที่สุดต่อการใช้งานและการเก็บรักษา</t>
        </is>
      </c>
      <c r="D197" s="186" t="n"/>
      <c r="E197" s="186" t="inlineStr">
        <is>
          <t>Plastic flow ร่วมกับ Thixotropy</t>
        </is>
      </c>
      <c r="F197" s="186" t="inlineStr">
        <is>
          <t>Plastic flow ร่วมกับ Dilatant flow</t>
        </is>
      </c>
      <c r="G197" s="186" t="inlineStr">
        <is>
          <t>Pseudoplastic flow ร่วมกับ Thixotropy</t>
        </is>
      </c>
      <c r="H197" s="186" t="inlineStr">
        <is>
          <t>Pseudoplastic flow ร่วมกับ Dilatant flow</t>
        </is>
      </c>
      <c r="I197" s="186" t="inlineStr">
        <is>
          <t>Newtonian flow ร่วมกับ Plastic flow</t>
        </is>
      </c>
      <c r="J197" s="185" t="inlineStr">
        <is>
          <t>3</t>
        </is>
      </c>
      <c r="K197" s="186" t="inlineStr">
        <is>
          <t>✅ คำตอบที่ถูกต้อง: ข้อ ค. Pseudoplastic flow ร่วมกับ Thixotropy
🎯 ทำไมข้อนี้ถึงถูก:
🎯 ทำไมข้อนี้ถึงถูก: ยาน้ำแขวนลอยที่ดีควรมีการไหลแบบ Pseudoplastic flow (Shear-thinning) ร่วมกับ Thixotropy คือขณะตั้งนิ่งอยู่กับที่จะมีความหนืดสูงเพื่อชะลอการตกตะกอนของอนุภาคยา แต่เมื่อได้รับแรงเฉือนจากการเขย่าขวดหรือการทาถูบนผิวหนัง ความหนืดจะลดลงทันทีทำให้เทออกจากขวดและเกลี่ยทาบนผิวได้ง่าย จากนั้นเมื่อหยุดออกแรง โครงสร้างความหนืดจะค่อยๆ คืนตัวกลับ (Thixotropic recovery) ทำให้ตัวยาเกาะติดผิวหนังได้ดีโดยไม่ไหลหยดย้อย
🔍 ข้ออื่นผิดเพราะอะไร:
• ข้อ ก.: Plastic flow ต้องใช้แรงเฉือนสูงกว่าค่า Yield value ของเหลวจึงจะเริ่มไหล ซึ่งอาจทำให้เทออกจากขวดได้ยาก
• ข้อ ข.: Dilatant flow (Shear-thickening) ความหนืดจะเพิ่มขึ้นเมื่อออกแรง ทำให้เมื่อเขย่าหรือทาถูยาจะยิ่งข้นแข็งเกลี่ยไม่ได้
• ข้อ ง.: มีพฤติกรรมการไหลแบบ Dilatant ซึ่งเป็นข้อห้ามในทางเภสัชกรรม
• ข้อ จ.: Newtonian flow ความหนืดคงที่ตลอดเวลา ไม่ช่วยพยุงอนุภาคขณะตั้งนิ่งและไม่เอื้อต่อการเกลี่ยทา</t>
        </is>
      </c>
      <c r="L197" s="186" t="n"/>
      <c r="M197" s="186" t="inlineStr">
        <is>
          <t>Liquid &amp; Semisolids</t>
        </is>
      </c>
      <c r="N197" s="186" t="inlineStr">
        <is>
          <t>Suspensions</t>
        </is>
      </c>
      <c r="O197" s="185" t="inlineStr">
        <is>
          <t>Product</t>
        </is>
      </c>
      <c r="P197" s="186" t="inlineStr">
        <is>
          <t>[SOURCE: ข้อสอบจริง PLE CC1 (Product) ปี 2563 Day 1 ข้อ 114]</t>
        </is>
      </c>
      <c r="Q197" s="185" t="inlineStr">
        <is>
          <t>ข้อสอบจริง</t>
        </is>
      </c>
      <c r="R197" s="185" t="inlineStr">
        <is>
          <t>2563</t>
        </is>
      </c>
      <c r="S197" s="185" t="n"/>
    </row>
    <row r="198" ht="24" customHeight="1" s="49">
      <c r="A198" s="185" t="n">
        <v>196</v>
      </c>
      <c r="B198" s="186" t="n"/>
      <c r="C198" s="186" t="inlineStr">
        <is>
          <t>ในการรักษาแผลติดเชื้อที่มีหนองหรือมีสารคัดหลั่งซึมออกมา (Infected oozing/suppurative wound) ยาขี้ผึ้งหรือพื้นฐานยาขี้ผึ้ง (Ointment base) ในข้อใดต่อไปนี้มีความเหมาะสมในการนำมาใช้เตรียมยามากที่สุด</t>
        </is>
      </c>
      <c r="D198" s="186" t="n"/>
      <c r="E198" s="186" t="inlineStr">
        <is>
          <t>Oleaginous ointment base (Hydrocarbon base)</t>
        </is>
      </c>
      <c r="F198" s="186" t="inlineStr">
        <is>
          <t>Absorption ointment base (Anhydrous absorption base)</t>
        </is>
      </c>
      <c r="G198" s="186" t="inlineStr">
        <is>
          <t>Water-in-Oil (W/O) emulsion base</t>
        </is>
      </c>
      <c r="H198" s="186" t="inlineStr">
        <is>
          <t>Oil-in-Water (O/W) emulsion base (Water-removable ointment base)</t>
        </is>
      </c>
      <c r="I198" s="186" t="inlineStr">
        <is>
          <t>Oleaginous base ผสมขี้ผึ้งขาว</t>
        </is>
      </c>
      <c r="J198" s="185" t="inlineStr">
        <is>
          <t>4</t>
        </is>
      </c>
      <c r="K198" s="186" t="inlineStr">
        <is>
          <t>✅ คำตอบที่ถูกต้อง: ข้อ ง. Oil-in-Water (O/W) emulsion base (Water-removable ointment base)
🎯 ทำไมข้อนี้ถึงถูก:
🎯 ทำไมข้อนี้ถึงถูก: แผลที่มีหนองหรือสารคัดหลั่งเปียกเยิ้ม (Weeping/oozing wound) ต้องหลีกเลี่ยงเบสที่มีคุณสมบัติปิดกั้นผิว (Occlusive base) เพราะจะขังความชื้นและหนองส่งเสริมการเจริญของแบคทีเรีย ยาเตรียมที่เหมาะสมที่สุดคือ O/W emulsion base (Water-removable cream/ointment) เนื่องจากมีน้ำเป็น External phase สามารถดูดซับสารคัดหลั่งได้บางส่วน ไม่ปิดกั้นผิว และสามารถล้างทำความสะอาดแผลออกด้วยน้ำได้ง่ายโดยไม่ระคายเคือง
🔍 ข้ออื่นผิดเพราะอะไร:
• ข้อ ก.: Oleaginous base มีคุณสมบัติปิดกั้นผิวสูงมาก (Highly occlusive) กักขังหนองและความร้อน ทำให้แผลอักเสบติดเชื้อรุนแรงขึ้น
• ข้อ ข.: Absorption base มีไขมันสูงและล้างออกยาก ไม่เหมาะกับแผลที่มีหนอง
• ข้อ ค.: W/O emulsion base มีน้ำมันเป็นวัฏภาคภายนอก ปิดกั้นผิวและล้างออกยาก
• ข้อ จ.: Oleaginous base ผสมขี้ผึ้งเป็นกลุ่ม Hydrocarbon base ซึ่งปิดกั้นแผลและล้างออกยากมาก</t>
        </is>
      </c>
      <c r="L198" s="186" t="n"/>
      <c r="M198" s="186" t="inlineStr">
        <is>
          <t>Liquid &amp; Semisolids</t>
        </is>
      </c>
      <c r="N198" s="186" t="inlineStr">
        <is>
          <t>Creams &amp; Ointments</t>
        </is>
      </c>
      <c r="O198" s="185" t="inlineStr">
        <is>
          <t>Product</t>
        </is>
      </c>
      <c r="P198" s="186" t="inlineStr">
        <is>
          <t>[SOURCE: ข้อสอบจริง PLE CC1 (Product) ปี 2563 Day 2 ข้อ 39]</t>
        </is>
      </c>
      <c r="Q198" s="185" t="inlineStr">
        <is>
          <t>ข้อสอบจริง</t>
        </is>
      </c>
      <c r="R198" s="185" t="inlineStr">
        <is>
          <t>2563</t>
        </is>
      </c>
      <c r="S198" s="185" t="n"/>
    </row>
    <row r="199" ht="24" customHeight="1" s="49">
      <c r="A199" s="185" t="n">
        <v>197</v>
      </c>
      <c r="B199" s="186" t="inlineStr">
        <is>
          <t>กำหนดสูตรตำรับยากึ่งแข็งสำหรับทาภายนอก:
Castor oil, Cholesterol, Stearyl alcohol, Citric acid, Mineral oil, Purified water q.s.</t>
        </is>
      </c>
      <c r="C199" s="186" t="inlineStr">
        <is>
          <t>กระบวนการเตรียมยาตำรับนี้ในระดับห้องปฏิบัติการหรืออุตสาหกรรมควรใช้วิธีการใด</t>
        </is>
      </c>
      <c r="D199" s="186" t="n"/>
      <c r="E199" s="186" t="inlineStr">
        <is>
          <t>Beaker method (Fusion and emulsification method)</t>
        </is>
      </c>
      <c r="F199" s="186" t="inlineStr">
        <is>
          <t>Levigation method</t>
        </is>
      </c>
      <c r="G199" s="186" t="inlineStr">
        <is>
          <t>Dry gum method</t>
        </is>
      </c>
      <c r="H199" s="186" t="inlineStr">
        <is>
          <t>Wet gum method</t>
        </is>
      </c>
      <c r="I199" s="186" t="inlineStr">
        <is>
          <t>Bottle method</t>
        </is>
      </c>
      <c r="J199" s="185" t="inlineStr">
        <is>
          <t>1</t>
        </is>
      </c>
      <c r="K199" s="186" t="inlineStr">
        <is>
          <t>✅ คำตอบที่ถูกต้อง: ข้อ ก. Beaker method (Fusion and emulsification method)
🎯 ทำไมข้อนี้ถึงถูก:
🎯 ทำไมข้อนี้ถึงถูก: ตำรับนี้เป็นยาเตรียมรูปแบบอิมัลชันกึ่งแข็ง (Cream/Ointment) ที่ประกอบด้วยวัฏภาคน้ำมัน (Castor oil, Mineral oil, Stearyl alcohol, Cholesterol) และวัฏภาคน้ำ (Purified water, Citric acid) วิธีการเตรียมมาตรฐานคือ Beaker method โดยแยกหลอมละลายวัฏภาคน้ำมันในบีกเกอร์หนึ่งและอุ่นวัฏภาคน้ำในอีกลูกหนึ่งที่อุณหภูมิประมาณ 70 ถึง 75 องศาเซลเซียส แล้วเทวัฏภาคน้ำลงในวัฏภาคน้ำมันขณะคนสม่ำเสมอจนเย็นตัวเป็นเนื้อเดียวกัน
🔍 ข้ออื่นผิดเพราะอะไร:
• ข้อ ข.: Levigation method เป็นการบดผสมผงยาที่ไม่ละลายเข้ากับของเหลวหนืดเพื่อลดขนาดอนุภาคก่อนผสมลงในเบสยาขี้ผึ้ง
• ข้อ ค.: Dry gum method เป็นวิธีเตรียม Primary emulsion ของยาน้ำโดยผสมน้ำมันกับผงกัมก่อนเติมน้ำ (อัตราส่วน 4:2:1)
• ข้อ ง.: Wet gum method เป็นวิธีเตรียม Primary emulsion โดยผสมกัมกับน้ำให้เกิด Mucilage ก่อนเติมน้ำมัน
• ข้อ จ.: Bottle method ใช้สำหรับเตรียมอิมัลชันของน้ำมันระเหยง่าย (Volatile oils) หรือของเหลวความหนืดต่ำในขวดปิดสนิท</t>
        </is>
      </c>
      <c r="L199" s="186" t="n"/>
      <c r="M199" s="186" t="inlineStr">
        <is>
          <t>Liquid &amp; Semisolids</t>
        </is>
      </c>
      <c r="N199" s="186" t="inlineStr">
        <is>
          <t>Creams &amp; Ointments</t>
        </is>
      </c>
      <c r="O199" s="185" t="inlineStr">
        <is>
          <t>Product</t>
        </is>
      </c>
      <c r="P199" s="186" t="inlineStr">
        <is>
          <t>[SOURCE: ข้อสอบจริง PLE CC1 (Product) ปี 2563 Day 2 ข้อ 41]</t>
        </is>
      </c>
      <c r="Q199" s="185" t="inlineStr">
        <is>
          <t>ข้อสอบจริง</t>
        </is>
      </c>
      <c r="R199" s="185" t="inlineStr">
        <is>
          <t>2563</t>
        </is>
      </c>
      <c r="S199" s="185" t="n"/>
    </row>
    <row r="200" ht="409.6" customHeight="1" s="49">
      <c r="A200" s="185" t="n">
        <v>198</v>
      </c>
      <c r="B200" s="186" t="n"/>
      <c r="C200" s="186" t="inlineStr">
        <is>
          <t>รูปแบบยาเตรียมสำหรับทาภายนอก (Topical dosage form) ชนิดใดที่มีความเหมาะสมที่สุดสำหรับผู้ป่วยหญิงที่มีสภาพผิวมันและเป็นสิวง่าย (Oily and acne-prone skin)</t>
        </is>
      </c>
      <c r="D200" s="186" t="n"/>
      <c r="E200" s="186" t="inlineStr">
        <is>
          <t>เจล (Gel / Hydrogel)</t>
        </is>
      </c>
      <c r="F200" s="186" t="inlineStr">
        <is>
          <t>ขี้ผึ้ง (Ointment)</t>
        </is>
      </c>
      <c r="G200" s="186" t="inlineStr">
        <is>
          <t>โลชั่นที่มีน้ำมันสูง (Oily lotion)</t>
        </is>
      </c>
      <c r="H200" s="186" t="inlineStr">
        <is>
          <t>ครีมชนิดน้ำมันในน้ำที่มีไขมันสูง (Heavy cream)</t>
        </is>
      </c>
      <c r="I200" s="186" t="inlineStr">
        <is>
          <t>สารละลายแอลกอฮอล์เข้มข้น (Concentrated alcoholic solution)</t>
        </is>
      </c>
      <c r="J200" s="185" t="inlineStr">
        <is>
          <t>1</t>
        </is>
      </c>
      <c r="K200" s="186" t="inlineStr">
        <is>
          <t>✅ คำตอบที่ถูกต้อง: ข้อ ก. เจล (Gel / Hydrogel)
🎯 ทำไมข้อนี้ถึงถูก:
🎯 ทำไมข้อนี้ถึงถูก: เจล (Hydrogel) เป็นรูปแบบยาเตรียมที่มีน้ำเป็นองค์ประกอบหลัก ปราศจากไขมันหรือน้ำมัน (Oil-free) เนื้อใส แห้งเร็ว ให้ความรู้สึกเย็นสบายผิว และไม่ก่อให้เกิดการอุดตันของรูขุมขน (Non-comedogenic) จึงเป็นรูปแบบยาเตรียมทาเฉพาะที่ที่เหมาะสมที่สุดสำหรับผู้ที่มีสภาพผิวมันและเป็นสิวง่าย
🔍 ข้ออื่นผิดเพราะอะไร:
• ข้อ ข.: ขี้ผึ้ง (Ointment) มีส่วนประกอบของไขมันไฮโดรคาร์บอนสูงมาก ทำให้ผิวมันเยิ้มและอุดตันรูขุมขน (Comedogenic) ก่อให้เกิดสิวรุนแรงขึ้น
• ข้อ ค.: โลชั่นที่มีน้ำมันสูงจะเพิ่มความมันบนใบหน้า ไม่เหมาะกับผิวมัน
• ข้อ ง.: ครีมที่มีสัดส่วนไขมันสูงมีโอกาสอุดตันผิวหนังได้ง่าย
• ข้อ จ.: สารละลายแอลกอฮอล์เข้มข้นทำให้ผิวแห้งตึง เกิดการระคายเคือง และกระตุ้นให้ต่อมไขมันหลั่งน้ำมันออกมาชดเชยมากขึ้น</t>
        </is>
      </c>
      <c r="L200" s="186" t="n"/>
      <c r="M200" s="186" t="inlineStr">
        <is>
          <t>Liquid &amp; Semisolids</t>
        </is>
      </c>
      <c r="N200" s="186" t="inlineStr">
        <is>
          <t>Gels</t>
        </is>
      </c>
      <c r="O200" s="185" t="inlineStr">
        <is>
          <t>Product</t>
        </is>
      </c>
      <c r="P200" s="186" t="inlineStr">
        <is>
          <t>[SOURCE: ข้อสอบจริง PLE CC1 (Product) ปี 2563 Day 2 ข้อ 45]</t>
        </is>
      </c>
      <c r="Q200" s="185" t="inlineStr">
        <is>
          <t>ข้อสอบจริง</t>
        </is>
      </c>
      <c r="R200" s="185" t="inlineStr">
        <is>
          <t>2563</t>
        </is>
      </c>
      <c r="S200" s="185" t="n"/>
    </row>
    <row r="201" ht="409.6" customHeight="1" s="49">
      <c r="A201" s="185" t="n">
        <v>199</v>
      </c>
      <c r="B201" s="186" t="inlineStr">
        <is>
          <t>จากการประเมินคุณลักษณะทางกายภาพของสูตรตำรับยาน้ำลดกรดที่มีส่วนผสมของ Aluminium Hydroxide และ Magnesium Hydroxide จำนวน 3 ตำรับ ได้ผลการทดสอบดังนี้:
- ตำรับ A: Sedimentation volume = 0.51, Degree of flocculation = 0.74, Rheology = Newtonian
- ตำรับ B: Sedimentation volume = 0.98, Degree of flocculation = 1.43, Rheology = Pseudoplastic
- ตำรับ C: Sedimentation volume = 0.47, Degree of flocculation = 1.06, Rheology = Plastic</t>
        </is>
      </c>
      <c r="C201" s="186" t="inlineStr">
        <is>
          <t>ข้อใดต่อไปนี้สรุปผลการประเมินความคงตัวทางกายภาพได้อย่างถูกต้อง</t>
        </is>
      </c>
      <c r="D201" s="186" t="n"/>
      <c r="E201" s="186" t="inlineStr">
        <is>
          <t>ตำรับ A มีแนวโน้มความคงตัวทางกายภาพดีกว่าตำรับ B</t>
        </is>
      </c>
      <c r="F201" s="186" t="inlineStr">
        <is>
          <t>ตำรับ B มีแนวโน้มความคงตัวทางกายภาพดีกว่าตำรับ C</t>
        </is>
      </c>
      <c r="G201" s="186" t="inlineStr">
        <is>
          <t>สามารถเพิ่มความคงตัวของตำรับ C ได้โดยการเพิ่มปริมาณสารช่วยเปียก (Wetting agent)</t>
        </is>
      </c>
      <c r="H201" s="186" t="inlineStr">
        <is>
          <t>ควรเติมสารช่วยรวมกลุ่ม (Flocculating agent) ให้แก่ตำรับ B เพื่อเพิ่มความคงตัว</t>
        </is>
      </c>
      <c r="I201" s="186" t="inlineStr">
        <is>
          <t>เมื่อเขย่าขวด ตำรับ A จะมีการกระจายตัวกลับได้ดีที่สุด</t>
        </is>
      </c>
      <c r="J201" s="185" t="inlineStr">
        <is>
          <t>2</t>
        </is>
      </c>
      <c r="K201" s="186" t="inlineStr">
        <is>
          <t>✅ คำตอบที่ถูกต้อง: ข้อ ข. ตำรับ B มีแนวโน้มความคงตัวทางกายภาพดีกว่าตำรับ C
🎯 ทำไมข้อนี้ถึงถูก:
🎯 ทำไมข้อนี้ถึงถูก: ยาน้ำแขวนลอยที่ดีในอุดมคติควรมีค่า Sedimentation volume (F) ใกล้เคียง 1 (ตำรับ B มี F = 0.98 ซึ่งสูงเกือบเต็มขวด ตกตะกอนน้อยมาก), มีค่า Degree of flocculation (beta) มากกว่า 1 (ตำรับ B มี beta = 1.43 แสดงว่าอนุภาคเกิด Flocculation หลวมๆ) และมีพฤติกรรมการไหลแบบ Pseudoplastic flow ซึ่งช่วยให้เทง่ายและอนุภาคไม่ตกตะกอนแข็ง จึงมีความคงตัวดีกว่าตำรับ C และ A อย่างชัดเจน
🔍 ข้ออื่นผิดเพราะอะไร:
• ข้อ ก.: ตำรับ A มี F ต่ำเพียง 0.51 และมีพฤติกรรมการไหลแบบ Newtonian ซึ่งทำให้เกิดการตกตะกอนแน่นแข็ง (Caking) ได้ง่าย ความคงตัวจึงด้อยกว่าตำรับ B มาก
• ข้อ ค.: Wetting agent ช่วยให้ผงเปียกน้ำในขั้นตอนแรก ไม่ได้แก้ปัญหาการตกตะกอนหรือเพิ่มความคงตัวของ Flocculation
• ข้อ ง.: ตำรับ B มีคุณสมบัติ Flocculation ที่ดีเยี่ยมอยู่แล้ว (beta = 1.43, F = 0.98) จึงไม่จำเป็นต้องเติม Flocculating agent เพิ่มเติม
• ข้อ จ.: ตำรับ A มีแนวโน้มเป็น Deflocculated suspension ตะกอนจะจับตัวแน่นแข็ง (Clay/Cake) และกระจายตัวกลับได้ยากที่สุด</t>
        </is>
      </c>
      <c r="L201" s="186" t="n"/>
      <c r="M201" s="186" t="inlineStr">
        <is>
          <t>Liquid &amp; Semisolids</t>
        </is>
      </c>
      <c r="N201" s="186" t="inlineStr">
        <is>
          <t>Suspensions</t>
        </is>
      </c>
      <c r="O201" s="185" t="inlineStr">
        <is>
          <t>Product</t>
        </is>
      </c>
      <c r="P201" s="186" t="inlineStr">
        <is>
          <t>[SOURCE: ข้อสอบจริง PLE CC1 (Product) ปี 2563 Day 2 ข้อ 92]</t>
        </is>
      </c>
      <c r="Q201" s="185" t="inlineStr">
        <is>
          <t>ข้อสอบจริง</t>
        </is>
      </c>
      <c r="R201" s="185" t="inlineStr">
        <is>
          <t>2563</t>
        </is>
      </c>
      <c r="S201" s="185" t="n"/>
    </row>
    <row r="202" ht="409.6" customHeight="1" s="49">
      <c r="A202" s="185" t="n">
        <v>200</v>
      </c>
      <c r="B202" s="186" t="n"/>
      <c r="C202" s="186" t="inlineStr">
        <is>
          <t>สารช่วยทางเภสัชกรรมในข้อใดต่อไปนี้ ไม่ควร นำมาใช้ทำหน้าที่เป็นสารช่วยรวมกลุ่มอนุภาค (Flocculating agent) ในการพัฒนาสูตรตำรับยาน้ำแขวนลอย</t>
        </is>
      </c>
      <c r="D202" s="186" t="n"/>
      <c r="E202" s="186" t="inlineStr">
        <is>
          <t>อิเล็กโทรไลต์ (Electrolytes เช่น NaCl, Potassium phosphate)</t>
        </is>
      </c>
      <c r="F202" s="186" t="inlineStr">
        <is>
          <t>สารลดแรงตึงผิว (Surfactants เช่น Polysorbates, SLS)</t>
        </is>
      </c>
      <c r="G202" s="186" t="inlineStr">
        <is>
          <t>โพลิเมอร์ชอบน้ำ (Hydrophilic polymers เช่น Xanthan gum, SCMC)</t>
        </is>
      </c>
      <c r="H202" s="186" t="inlineStr">
        <is>
          <t>ดินเหนียวอนินทรีย์ (Clays เช่น Bentonite, Veegum)</t>
        </is>
      </c>
      <c r="I202" s="186" t="inlineStr">
        <is>
          <t>แอลกอฮอล์โมเลกุลเดี่ยว (Monohydric alcohol เช่น Ethanol)</t>
        </is>
      </c>
      <c r="J202" s="185" t="inlineStr">
        <is>
          <t>5</t>
        </is>
      </c>
      <c r="K202" s="186" t="inlineStr">
        <is>
          <t>✅ คำตอบที่ถูกต้อง: ข้อ จ. แอลกอฮอล์โมเลกุลเดี่ยว (Monohydric alcohol เช่น Ethanol)
🎯 ทำไมข้อนี้ถึงถูก:
🎯 ทำไมข้อนี้ถึงถูก: สารช่วยรวมกลุ่มอนุภาค (Flocculating agent) ตามหลักเภสัชกรรมแบ่งเป็น 3 กลุ่มหลัก ได้แก่: 1. Electrolytes (ลดประจุ Zeta potential), 2. Surfactants (สร้างสะพานเชื่อมระหว่างหยดหรือลดแรงผลัก), และ 3. Polymers/Clays (เกิด Polymer bridging หรือ Structured network) ส่วน Alcohol เป็นตัวทำละลายที่มีผลดึงน้ำ (Dehydrating agent) ไม่ได้ทำหน้าที่สร้าง Flocculation และอาจทำให้ระบบตกตะกอนเสียสภาพหรือระคายเคือง
🔍 ข้ออื่นผิดเพราะอะไร:
• ข้อ ก.: Electrolytes เป็น Flocculating agent มาตรฐานที่นิยมใช้มากที่สุดโดยการลด Zeta potential
• ข้อ ข.: Surfactants สามารถทำหน้าที่เป็น Flocculating agent ได้โดยการปรับประจุพื้นผิวของอนุภาค
• ข้อ ค.: Hydrophilic polymers ทำหน้าที่เป็น Flocculating agent ผ่านกลไก Bridging flocculation
• ข้อ ง.: Clays สามารถช่วยสร้างโครงสร้างตาข่ายพยุงอนุภาคให้เกิด Flocculation ได้</t>
        </is>
      </c>
      <c r="L202" s="186" t="n"/>
      <c r="M202" s="186" t="inlineStr">
        <is>
          <t>Liquid &amp; Semisolids</t>
        </is>
      </c>
      <c r="N202" s="186" t="inlineStr">
        <is>
          <t>Suspensions</t>
        </is>
      </c>
      <c r="O202" s="185" t="inlineStr">
        <is>
          <t>Product</t>
        </is>
      </c>
      <c r="P202" s="186" t="inlineStr">
        <is>
          <t>[SOURCE: ข้อสอบจริง PLE CC1 (Product) ปี 2563 Day 2 ข้อ 93]</t>
        </is>
      </c>
      <c r="Q202" s="185" t="inlineStr">
        <is>
          <t>ข้อสอบจริง</t>
        </is>
      </c>
      <c r="R202" s="185" t="inlineStr">
        <is>
          <t>2563</t>
        </is>
      </c>
      <c r="S202" s="185" t="n"/>
    </row>
    <row r="203" ht="409.6" customHeight="1" s="49">
      <c r="A203" s="185" t="n">
        <v>201</v>
      </c>
      <c r="B203" s="186" t="n"/>
      <c r="C203" s="186" t="inlineStr">
        <is>
          <t>ผลิตภัณฑ์ยาบรรเทาอาการกรดไหลย้อนสูตรผสมที่มีตัวยาสำคัญประกอบด้วย Sodium Alginate, Calcium Carbonate และ Sodium Bicarbonate ข้อใดกล่าวถึงกลไกการออกฤทธิ์ทางเภสัชภัณฑ์ได้อย่างถูกต้อง</t>
        </is>
      </c>
      <c r="D203" s="186" t="n"/>
      <c r="E203" s="186" t="inlineStr">
        <is>
          <t>ทำให้ตำรับยาเริ่มแตกตัวและออกฤทธิ์ดูดซึมเข้าสู่กระแสเลือดได้อย่างรวดเร็วทันที</t>
        </is>
      </c>
      <c r="F203" s="186" t="inlineStr">
        <is>
          <t>Sodium Alginate ทำปฏิกิริยากับกรดในกระเพาะอาหารเกิดเป็นเจลแพลอยตัว (Alginate raft) กั้นไม่ให้น้ำย่อยและอาหารไหลย้อนขึ้นสู่หลอดอาหาร</t>
        </is>
      </c>
      <c r="G203" s="186" t="inlineStr">
        <is>
          <t>Sodium Alginate ทำหน้าที่หลักในการเพิ่มค่า pH ของกรดในกระเพาะอาหารให้กลายเป็นกลาง</t>
        </is>
      </c>
      <c r="H203" s="186" t="inlineStr">
        <is>
          <t>Sodium Bicarbonate มีหน้าที่หลักในการถูกดูดซึมเข้าสู่กระแสเลือดเพื่อปรับสมดุลกรดด่างของร่างกาย</t>
        </is>
      </c>
      <c r="I203" s="186" t="inlineStr">
        <is>
          <t>Calcium Carbonate ทำหน้าที่หลักเป็นสารช่วยเพิ่มปริมาณ (Diluent) เพื่อเพิ่มมวลของตำรับ</t>
        </is>
      </c>
      <c r="J203" s="185" t="inlineStr">
        <is>
          <t>2</t>
        </is>
      </c>
      <c r="K203" s="186" t="inlineStr">
        <is>
          <t>✅ คำตอบที่ถูกต้อง: ข้อ ข. Sodium Alginate ทำปฏิกิริยากับกรดในกระเพาะอาหารเกิดเป็นเจลแพลอยตัว (Alginate raft) กั้นไม่ให้น้ำย่อยและอาหารไหลย้อนขึ้นสู่หลอดอาหาร
🎯 ทำไมข้อนี้ถึงถูก:
🎯 ทำไมข้อนี้ถึงถูก: เมื่อรับประทานยาตำรับนี้เข้าไป Sodium alginate จะทำปฏิกิริยากับกรดไฮโดรคลอริกในกระเพาะอาหารเกิดเป็น Alginic acid gel ขณะเดียวกัน Calcium carbonate ให้ Ca2+ เข้าไปเชื่อมขวาง (Cross-link) ทำให้โครงข่ายเจลแข็งแรงขึ้น และ Sodium bicarbonate ทำปฏิกิริยากับกรดเกิดก๊าซคาร์บอนไดออกไซด์ (CO2) แทรกตัวอยู่ในเจล ทำให้เจลมีความหนาแน่นต่ำและลอยตัวขึ้นเป็นแพโฟมหนา (Raft formation) อยู่บนผิวของเหลวในกระเพาะอาหาร ขัดขวางการไหลย้อนของกรดขึ้นสู่หลอดอาหาร
🔍 ข้ออื่นผิดเพราะอะไร:
• ข้อ ก.: ยานี้ออกฤทธิ์เฉพาะที่ทางกายภาพ (Physical barrier) ภายในทางเดินอาหาร ไม่ได้อาศัยการดูดซึมเข้าสู่กระแสเลือด
• ข้อ ค.: สารหลักที่ทำหน้าที่สะเทินกรดและเพิ่ม pH คือ Sodium bicarbonate และ Calcium carbonate ไม่ใช่ Sodium alginate
• ข้อ ง.: Sodium bicarbonate มุ่งหวังผลทำปฏิกิริยากับกรดในกระเพาะอาหารเพื่อผลิตก๊าซ CO2 ดันแพเจลให้ลอย ไม่ได้ต้องการให้ดูดซึมเข้ากระแสเลือด
• ข้อ จ.: Calcium carbonate ทำหน้าที่เป็นตัวยาสะเทินกรด (Antacid) และปลดปล่อย Ca2+ เพื่อ Cross-link แพเจล ไม่ใช่ Diluent</t>
        </is>
      </c>
      <c r="L203" s="186" t="n"/>
      <c r="M203" s="186" t="inlineStr">
        <is>
          <t>Liquid &amp; Semisolids</t>
        </is>
      </c>
      <c r="N203" s="186" t="inlineStr">
        <is>
          <t>Solutions, Syrups &amp; Elixirs</t>
        </is>
      </c>
      <c r="O203" s="185" t="inlineStr">
        <is>
          <t>Product</t>
        </is>
      </c>
      <c r="P203" s="186" t="inlineStr">
        <is>
          <t>[SOURCE: ข้อสอบจริง PLE CC1 (Product) ปี 2563 Day 2 ข้อ 94]</t>
        </is>
      </c>
      <c r="Q203" s="185" t="inlineStr">
        <is>
          <t>ข้อสอบจริง</t>
        </is>
      </c>
      <c r="R203" s="185" t="inlineStr">
        <is>
          <t>2563</t>
        </is>
      </c>
      <c r="S203" s="185" t="n"/>
    </row>
    <row r="204" ht="409.6" customHeight="1" s="49">
      <c r="A204" s="185" t="n">
        <v>202</v>
      </c>
      <c r="B204" s="186" t="n"/>
      <c r="C204" s="186" t="inlineStr">
        <is>
          <t>ตำรับ diclofenac gel มีส่วนประกอบในตำรับคือ carbopol 904, poloxamer, PEG, EtOH, purified water, TEA อยากทราบว่า TEA มีหน้าที่อะไรในตำรับ</t>
        </is>
      </c>
      <c r="D204" s="186" t="n"/>
      <c r="E204" s="186" t="inlineStr">
        <is>
          <t>เพิ่ม pH เพื่อให้ carbopol ละลาย</t>
        </is>
      </c>
      <c r="F204" s="186" t="inlineStr">
        <is>
          <t>เพิ่ม pH เพื่อให้ poloxamer ละลาย</t>
        </is>
      </c>
      <c r="G204" s="186" t="inlineStr">
        <is>
          <t>เพิ่ม pH เพื่อให้ poloxamer พองตัว</t>
        </is>
      </c>
      <c r="H204" s="186" t="inlineStr">
        <is>
          <t>ลด pH เพื่อให้ carbopol พองตัว</t>
        </is>
      </c>
      <c r="I204" s="186" t="inlineStr">
        <is>
          <t>ลด pH เพื่อให้ poloxamer พองตัว</t>
        </is>
      </c>
      <c r="J204" s="185" t="inlineStr">
        <is>
          <t>1</t>
        </is>
      </c>
      <c r="K204" s="186" t="inlineStr">
        <is>
          <t>✅ คำตอบที่ถูกต้อง: ข้อ ก. เพิ่ม pH เพื่อให้ carbopol ละลาย
🎯 ทำไมข้อนี้ถึงถูก:
🎯 ทำไมข้อนี้ถึงถูก: Triethanolamine (TEA) เป็น organic base ทำหน้าที่ neutralize กรดของ carbopol (polyacrylic acid) เพื่อเพิ่ม pH ขึ้นเป็นประมาณ 6 ถึง 7 ทำให้หมู่ carboxyl (–COOH) แตกตัวเป็นประจุลบ (–COO⁻) เกิด electrostatic repulsion ส่งผลให้สายพอลิเมอร์คลายตัว (uncoil) และละลายน้ำกลายเป็นเจลใสตามมาตรฐาน USP
🔍 ข้ออื่นผิดเพราะอะไร:
• ข้อ ข.: ผิดเพราะ Poloxamer (Pluronic) เป็น non-ionic surfactant การละลายและการเกิดเจลขึ้นกับความเข้มข้นและอุณหภูมิ (thermoreversible gelation) ไม่ได้ขึ้นกับการปรับ pH ด้วย TEA
• ข้อ ค.: ผิดเพราะ Poloxamer ไม่ได้พองตัวด้วยการเพิ่ม pH ของ TEA แต่พองตัวและสร้างโครงสร้าง micellar network ตามการเปลี่ยนแปลงของอุณหภูมิ
• ข้อ ง.: ผิดเพราะ TEA เป็นด่าง (base) การเติม TEA จะเพิ่ม pH ไม่ใช่ลด pH หากลด pH หมู่ carboxyl ของ carbopol จะกลับเป็น unionized ทำให้สายพอลิเมอร์หดตัวและสูญเสียสภาพเจล
• ข้อ จ.: ผิดเพราะ TEA เป็นด่างที่เพิ่ม pH ไม่ใช่ลด pH และ poloxamer ไม่ได้อาศัยการลด pH ในการพองตัวสร้างเจล</t>
        </is>
      </c>
      <c r="L204" s="186" t="n"/>
      <c r="M204" s="186" t="inlineStr">
        <is>
          <t>Liquid &amp; Semisolids</t>
        </is>
      </c>
      <c r="N204" s="186" t="inlineStr">
        <is>
          <t>Gels &amp; Pastes</t>
        </is>
      </c>
      <c r="O204" s="185" t="inlineStr">
        <is>
          <t>Product</t>
        </is>
      </c>
      <c r="P204" s="186" t="inlineStr">
        <is>
          <t>[SOURCE: ข้อสอบจริง PLE CC1 (Product) ปี 2562 วันที่ 1 ข้อ 6]</t>
        </is>
      </c>
      <c r="Q204" s="185" t="inlineStr">
        <is>
          <t>ข้อสอบจริง</t>
        </is>
      </c>
      <c r="R204" s="185" t="inlineStr">
        <is>
          <t>2562</t>
        </is>
      </c>
      <c r="S204" s="185" t="n"/>
    </row>
    <row r="205" ht="409.6" customHeight="1" s="49">
      <c r="A205" s="185" t="n">
        <v>203</v>
      </c>
      <c r="B205" s="186" t="n"/>
      <c r="C205" s="186" t="inlineStr">
        <is>
          <t>ยา capsaicin สามารถบรรเทาอาการปวดข้อได้ โดยตัวยาละลายในน้ำ 28.93 mg/L และ freely soluble in alcohol หากจะนำมาพัฒนาเป็นยาใช้ภายนอก ควรเตรียมเป็นตำรับรูปแบบใด</t>
        </is>
      </c>
      <c r="D205" s="186" t="n"/>
      <c r="E205" s="186" t="inlineStr">
        <is>
          <t>ยาสเปรย์ใช้น้ำเป็นตัวทำละลาย</t>
        </is>
      </c>
      <c r="F205" s="186" t="inlineStr">
        <is>
          <t>ยาโลชั่นใช้น้ำเป็นตัวทำละลาย</t>
        </is>
      </c>
      <c r="G205" s="186" t="inlineStr">
        <is>
          <t>ยาเจลใช้น้ำและ propylene glycol เป็นตัวทำละลาย</t>
        </is>
      </c>
      <c r="H205" s="186" t="inlineStr">
        <is>
          <t>ยาครีมแบบ water in oil โดยใช้ tween เป็น emulsifier</t>
        </is>
      </c>
      <c r="I205" s="186" t="inlineStr">
        <is>
          <t>ยาครีมแบบ oil in water โดยใช้ span เป็น emulsifier</t>
        </is>
      </c>
      <c r="J205" s="185" t="inlineStr">
        <is>
          <t>3</t>
        </is>
      </c>
      <c r="K205" s="186" t="inlineStr">
        <is>
          <t>✅ คำตอบที่ถูกต้อง: ข้อ ค. ยาเจลใช้น้ำและ propylene glycol เป็นตัวทำละลาย
🎯 ทำไมข้อนี้ถึงถูก:
🎯 ทำไมข้อนี้ถึงถูก: Capsaicin มีค่าการละลายน้ำต่ำมากเพียง 28.93 mg/L (practically insoluble in water) แต่ละลายได้ดีมากใน alcohol การเตรียม hydroalcoholic gel โดยใช้ co-solvent เช่น propylene glycol ร่วมกับน้ำ จะช่วยลด dielectric constant ของระบบ ทำให้ capsaicin ละลายได้สมบูรณ์และ propylene glycol ยังทำหน้าที่เป็น penetration enhancer ส่งเสริมการดูดซึมผ่านผิวหนัง
🔍 ข้ออื่นผิดเพราะอะไร:
• ข้อ ก.: ผิดเพราะ capsaicin ละลายน้ำได้น้อยมาก หากใช้น้ำเพียงอย่างเดียวเป็นตัวทำละลาย ตัวยาจะไม่ละลายและตกตะกอนทันที
• ข้อ ข.: ผิดเพราะการใช้แต่น้ำเป็นตัวทำละลายไม่สามารถละลาย capsaicin ซึ่งมีคุณสมบัติชอบไขมันสูงได้
• ข้อ ง.: ผิดเพราะ Tween (Polysorbate) เป็น hydrophilic surfactant ที่มีค่า HLB สูง (HLB &gt; 10) จึงเหมาะสำหรับทำครีมประเภท oil-in-water (O/W) ไม่ใช่ water-in-oil (W/O)
• ข้อ จ.: ผิดเพราะ Span (Sorbitan esters) เป็น lipophilic surfactant ที่มีค่า HLB ต่ำ (HLB &lt; 8) เหมาะสำหรับทำอิมัลชันประเภท water-in-oil (W/O) ไม่ใช่ oil-in-water (O/W)</t>
        </is>
      </c>
      <c r="L205" s="186" t="n"/>
      <c r="M205" s="186" t="inlineStr">
        <is>
          <t>Liquid &amp; Semisolids</t>
        </is>
      </c>
      <c r="N205" s="186" t="inlineStr">
        <is>
          <t>Gels &amp; Pastes</t>
        </is>
      </c>
      <c r="O205" s="185" t="inlineStr">
        <is>
          <t>Product</t>
        </is>
      </c>
      <c r="P205" s="186" t="inlineStr">
        <is>
          <t>[SOURCE: ข้อสอบจริง PLE CC1 (Product) ปี 2562 วันที่ 1 ข้อ 8]</t>
        </is>
      </c>
      <c r="Q205" s="185" t="inlineStr">
        <is>
          <t>ข้อสอบจริง</t>
        </is>
      </c>
      <c r="R205" s="185" t="inlineStr">
        <is>
          <t>2562</t>
        </is>
      </c>
      <c r="S205" s="185" t="n"/>
    </row>
    <row r="206" ht="409.6" customHeight="1" s="49">
      <c r="A206" s="185" t="n">
        <v>204</v>
      </c>
      <c r="B206" s="186" t="n"/>
      <c r="C206" s="186" t="inlineStr">
        <is>
          <t>จากการทดสอบตำรับยาน้ำแขวนตะกอนลดกรด (antacid suspension) พบว่าเมื่อเขย่าแล้วอนุภาคยาตกตะกอนลงก้นขวดเร็วมากแต่ไม่มีการเกิดก้อนแข็ง (no caking) ควรปรับปรุงสูตรตำรับอย่างไรเพื่อให้มีความคงตัวทางกายภาพที่ดีขึ้น</t>
        </is>
      </c>
      <c r="D206" s="186" t="n"/>
      <c r="E206" s="186" t="inlineStr">
        <is>
          <t>เติมสารแต่งกลิ่น</t>
        </is>
      </c>
      <c r="F206" s="186" t="inlineStr">
        <is>
          <t>เติม surfactant เพิ่ม wetting</t>
        </is>
      </c>
      <c r="G206" s="186" t="inlineStr">
        <is>
          <t>เติม viscosity inducing agent</t>
        </is>
      </c>
      <c r="H206" s="186" t="inlineStr">
        <is>
          <t>เติม flocculating agent</t>
        </is>
      </c>
      <c r="I206" s="186" t="inlineStr">
        <is>
          <t>เติม buffer</t>
        </is>
      </c>
      <c r="J206" s="185" t="inlineStr">
        <is>
          <t>3</t>
        </is>
      </c>
      <c r="K206" s="186" t="inlineStr">
        <is>
          <t>✅ คำตอบที่ถูกต้อง: ข้อ ค. เติม viscosity inducing agent
🎯 ทำไมข้อนี้ถึงถูก:
🎯 ทำไมข้อนี้ถึงถูก: การที่ตะกอนตกเร็วแต่ไม่เกิด caking แสดงว่าตำรับเป็น flocculated suspension อยู่แล้ว ซึ่งมีข้อดีคือตะกอนกระจายตัวใหม่ได้ง่าย แต่ตกตะกอนเร็วเกินไปตามกฎของ Stokes (v = 2r²(ρs - ρl)g / 9η) การแก้ไขจึงต้องเติมสารเพิ่มความหนืด (viscosity inducing agent เช่น xanthan gum, CMC) เพื่อเพิ่มความหนืด (η) ในตัวกลาง ช่วยชะลออัตราเร็วในการตกตะกอน
🔍 ข้ออื่นผิดเพราะอะไร:
• ข้อ ก.: ผิดเพราะสารแต่งกลิ่น (flavoring agent) ช่วยปรับปรุงความน่ารับประทาน ไม่ส่งผลต่ออัตราการตกตะกอนเชิงกายภาพ
• ข้อ ข.: ผิดเพราะ surfactant ใช้ช่วยให้อนุภาคเปียกน้ำตั้งแต่ขั้นตอนเริ่มต้น แต่ไม่ได้ช่วยชะลออัตราการตกตะกอนของ floccules ที่สร้างตัวแล้ว
• ข้อ ง.: ผิดเพราะตำรับไม่มี caking แสดงว่าอนุภาคจับกลุ่มแบบ flocculated อยู่แล้ว จึงไม่จำเป็นต้องเติม flocculating agent เพิ่มเติม
• ข้อ จ.: ผิดเพราะ buffer ใช้ควบคุมความเป็นกรดด่างเพื่อความคงตัวทางเคมี ไม่ได้เพิ่มความหนืดเพื่อลดอัตราการตกตะกอน</t>
        </is>
      </c>
      <c r="L206" s="186" t="n"/>
      <c r="M206" s="186" t="inlineStr">
        <is>
          <t>Liquid &amp; Semisolids</t>
        </is>
      </c>
      <c r="N206" s="186" t="inlineStr">
        <is>
          <t>Suspensions</t>
        </is>
      </c>
      <c r="O206" s="185" t="inlineStr">
        <is>
          <t>Product</t>
        </is>
      </c>
      <c r="P206" s="186" t="inlineStr">
        <is>
          <t>[SOURCE: ข้อสอบจริง PLE CC1 (Product) วันที่ 1 ปี 2562 ข้อ 95]</t>
        </is>
      </c>
      <c r="Q206" s="185" t="inlineStr">
        <is>
          <t>ข้อสอบจริง</t>
        </is>
      </c>
      <c r="R206" s="185" t="inlineStr">
        <is>
          <t>2562</t>
        </is>
      </c>
      <c r="S206" s="185" t="n"/>
    </row>
    <row r="207" ht="409.6" customHeight="1" s="49">
      <c r="A207" s="185" t="n">
        <v>205</v>
      </c>
      <c r="B207" s="186" t="n"/>
      <c r="C207" s="186" t="inlineStr">
        <is>
          <t>ข้อใดกล่าวถูกต้องเกี่ยวกับคุณสมบัติและการใช้สารละลาย Lugol's solution</t>
        </is>
      </c>
      <c r="D207" s="186" t="n"/>
      <c r="E207" s="186" t="inlineStr">
        <is>
          <t>เป็น radioprotective</t>
        </is>
      </c>
      <c r="F207" s="186" t="inlineStr">
        <is>
          <t>ให้ก่อน PTU</t>
        </is>
      </c>
      <c r="G207" s="186" t="inlineStr">
        <is>
          <t>มีทั้งกินและฉีด</t>
        </is>
      </c>
      <c r="H207" s="186" t="inlineStr">
        <is>
          <t>กระตุ้นการหลั่ง T3</t>
        </is>
      </c>
      <c r="I207" s="186" t="inlineStr">
        <is>
          <t>ทำให้เกิด burning mouth ได้</t>
        </is>
      </c>
      <c r="J207" s="185" t="inlineStr">
        <is>
          <t>5</t>
        </is>
      </c>
      <c r="K207" s="186" t="inlineStr">
        <is>
          <t>✅ คำตอบที่ถูกต้อง: ข้อ จ. ทำให้เกิด burning mouth ได้
🎯 ทำไมข้อนี้ถึงถูก:
🎯 ทำไมข้อนี้ถึงถูก: Lugol's solution (Strong Iodine Solution) เป็นสารละลายธาตุไอโอดีนเข้มข้น มีฤทธิ์กัดกร่อนและระคายเคืองต่อเนื้อเยื่ออ่อน สามารถทำให้เกิดอาการแสบร้อนในปากและลำคอ (burning sensation in mouth and throat) รวมทั้งระคายเคืองกระเพาะอาหาร จึงแนะนำให้เจือจางในน้ำหรือนมก่อนรับประทาน
🔍 ข้ออื่นผิดเพราะอะไร:
• ข้อ ก.: ผิดเพราะ Potassium iodide (KI) เม็ดเดี่ยวใช้ป้องกันต่อมไทรอยด์จากรังสี (radioprotective) แต่ Lugol's solution ใช้เตรียมก่อนผ่าตัดไทรอยด์ (pre-op thyroidectomy)
• ข้อ ข.: ผิดเพราะในการรักษา thyroid crisis ต้องให้ยาต้านไทรอยด์ เช่น PTU หรือ Methimazole ก่อนให้ Lugol's solution อย่างน้อย 1 ชั่วโมง เพื่อป้องกันไม่ให้ไอโอดีนถูกนำไปใช้สร้างฮอร์โมนไทรอยด์เพิ่ม
• ข้อ ค.: ผิดเพราะ Lugol's solution เป็นยาน้ำสำหรับรับประทานเท่านั้น ห้ามนำไปฉีดเด็ดขาดเนื่องจากทำให้เกิดเนื้อเยื่อตายรุนแรง
• ข้อ ง.: ผิดเพราะไอโอดีนในขนาดสูงออกฤทธิ์ยับยั้งการสังเคราะห์และการหลั่งฮอร์โมนไทรอยด์ (Wolff-Chaikoff effect) ไม่ใช่การกระตุ้น</t>
        </is>
      </c>
      <c r="L207" s="186" t="n"/>
      <c r="M207" s="186" t="inlineStr">
        <is>
          <t>Liquid &amp; Semisolids</t>
        </is>
      </c>
      <c r="N207" s="186" t="inlineStr">
        <is>
          <t>Solutions &amp; Syrups</t>
        </is>
      </c>
      <c r="O207" s="185" t="inlineStr">
        <is>
          <t>Product</t>
        </is>
      </c>
      <c r="P207" s="186" t="inlineStr">
        <is>
          <t>[SOURCE: ข้อสอบจริง PLE CC1 (Product) วันที่ 2 ปี 2562 ข้อ 22]</t>
        </is>
      </c>
      <c r="Q207" s="185" t="inlineStr">
        <is>
          <t>ข้อสอบจริง</t>
        </is>
      </c>
      <c r="R207" s="185" t="inlineStr">
        <is>
          <t>2562</t>
        </is>
      </c>
      <c r="S207" s="185" t="n"/>
    </row>
    <row r="208" ht="24" customHeight="1" s="49">
      <c r="A208" s="185" t="n">
        <v>206</v>
      </c>
      <c r="B208" s="186" t="n"/>
      <c r="C208" s="186" t="inlineStr">
        <is>
          <t>เทคนิคใดมีความเหมาะสมที่สุดสำหรับการเตรียมตำรับ Lugol's solution ซึ่งประกอบด้วย Iodine 5% w/v, Potassium iodide 10% w/v และ Purified water q.s.</t>
        </is>
      </c>
      <c r="D208" s="186" t="n"/>
      <c r="E208" s="186" t="inlineStr">
        <is>
          <t>ละลาย iodine ที่บดละเอียดในน้ำที่อุณหภูมิห้อง</t>
        </is>
      </c>
      <c r="F208" s="186" t="inlineStr">
        <is>
          <t>ละลาย iodine ในสารละลาย potassium iodide</t>
        </is>
      </c>
      <c r="G208" s="186" t="inlineStr">
        <is>
          <t>ละลาย iodine ในน้ำเดือด</t>
        </is>
      </c>
      <c r="H208" s="186" t="inlineStr">
        <is>
          <t>ละลาย iodine โดยใช้ ethanol เป็น co-solvent</t>
        </is>
      </c>
      <c r="I208" s="186" t="inlineStr">
        <is>
          <t>ละลาย iodine โดยใช้ tween 80 เป็นสารช่วยละลาย</t>
        </is>
      </c>
      <c r="J208" s="185" t="inlineStr">
        <is>
          <t>2</t>
        </is>
      </c>
      <c r="K208" s="186" t="inlineStr">
        <is>
          <t>✅ คำตอบที่ถูกต้อง: ข้อ ข. ละลาย iodine ในสารละลาย potassium iodide
🎯 ทำไมข้อนี้ถึงถูก:
🎯 ทำไมข้อนี้ถึงถูก: ธาตุไอโอดีน (I2) ละลายน้ำได้น้อยมาก (1 ส่วนในน้ำ 3,000 ส่วน) แต่สามารถละลายได้ดีมากในสารละลายเข้มข้นของ Potassium iodide (KI) เนื่องจากเกิดปฏิกิริยาสร้างสารเชิงซ้อน polyiodide complex (I2 + I⁻ เกิดเป็น I3⁻) ซึ่งละลายน้ำได้ดีเยี่ยมตามหลัก complexation technique
🔍 ข้ออื่นผิดเพราะอะไร:
• ข้อ ก.: ผิดเพราะไอโอดีนละลายน้ำได้น้อยมาก การบดละเอียดในน้ำอุณหภูมิห้องไม่สามารถทำให้ละลายได้ถึง 5% w/v
• ข้อ ค.: ผิดเพราะการใช้น้ำเดือดจะทำให้ไอโอดีนระเหิด (sublime) สูญเสียตัวยาและเกิดไอพิษระคายเคือง
• ข้อ ง.: ผิดเพราะ Lugol's solution เป็น aqueous solution ตามเภสัชตำรับ หากใช้ ethanol จะกลายเป็น Iodine Tincture
• ข้อ จ.: ผิดเพราะการใช้ surfactant ไม่จำเป็นและทำให้สูญเสียรูปแบบสารละลายมาตรฐานตามเภสัชตำรับ</t>
        </is>
      </c>
      <c r="L208" s="186" t="n"/>
      <c r="M208" s="186" t="inlineStr">
        <is>
          <t>Liquid &amp; Semisolids</t>
        </is>
      </c>
      <c r="N208" s="186" t="inlineStr">
        <is>
          <t>Solutions &amp; Syrups</t>
        </is>
      </c>
      <c r="O208" s="185" t="inlineStr">
        <is>
          <t>Product</t>
        </is>
      </c>
      <c r="P208" s="186" t="inlineStr">
        <is>
          <t>[SOURCE: ข้อสอบจริง PLE CC1 (Product) วันที่ 2 ปี 2562 ข้อ 23]</t>
        </is>
      </c>
      <c r="Q208" s="185" t="inlineStr">
        <is>
          <t>ข้อสอบจริง</t>
        </is>
      </c>
      <c r="R208" s="185" t="inlineStr">
        <is>
          <t>2562</t>
        </is>
      </c>
      <c r="S208" s="185" t="n"/>
    </row>
    <row r="209" ht="24" customHeight="1" s="49">
      <c r="A209" s="185" t="n">
        <v>207</v>
      </c>
      <c r="B209" s="186" t="n"/>
      <c r="C209" s="186" t="inlineStr">
        <is>
          <t>หากต้องการตั้งสูตรตำรับเจล metronidazole ในระบบตัวทำละลายที่มีแอลกอฮอล์ 30% w/w สารในข้อใดเหมาะสมที่สุดในการนำมาใช้เป็นสารก่อเจล (gelling agent)</t>
        </is>
      </c>
      <c r="D209" s="186" t="n"/>
      <c r="E209" s="186" t="inlineStr">
        <is>
          <t>Acacia</t>
        </is>
      </c>
      <c r="F209" s="186" t="inlineStr">
        <is>
          <t>Carbomer</t>
        </is>
      </c>
      <c r="G209" s="186" t="inlineStr">
        <is>
          <t>Sodium alginate</t>
        </is>
      </c>
      <c r="H209" s="186" t="inlineStr">
        <is>
          <t>Methylcellulose</t>
        </is>
      </c>
      <c r="I209" s="186" t="inlineStr">
        <is>
          <t>Sodium carboxymethylcellulose</t>
        </is>
      </c>
      <c r="J209" s="185" t="inlineStr">
        <is>
          <t>2</t>
        </is>
      </c>
      <c r="K209" s="186" t="inlineStr">
        <is>
          <t>✅ คำตอบที่ถูกต้อง: ข้อ ข. Carbomer
🎯 ทำไมข้อนี้ถึงถูก:
🎯 ทำไมข้อนี้ถึงถูก: Carbomer (Carbopol) เป็น synthetic cross-linked polyacrylic acid polymer ที่ทนต่อระบบ hydroalcoholic ได้ดีมาก สามารถสร้างโครงข่ายเจลใสที่มีความหนืดสูงในสภาวะที่มีแอลกอฮอล์สูงถึงร้อยละ 30 ถึง 70 เมื่อทำการ neutralize ด้วย organic amine เช่น triethanolamine (TEA)
🔍 ข้ออื่นผิดเพราะอะไร:
• ข้อ ก.: ผิดเพราะ Acacia เป็นกัมธรรมชาติที่ตกตะกอนได้ง่ายเมื่อมีแอลกอฮอล์ และให้ความหนืดต่ำ ไม่เหมาะสำหรับทำเจลใส
• ข้อ ค.: ผิดเพราะ Sodium alginate ตกตะกอนและแยกชั้นในระบบที่มีแอลกอฮอล์สูงเกินร้อยละ 10 ถึง 15
• ข้อ ง.: ผิดเพราะ Methylcellulose แม้จะทนแอลกอฮอล์ได้บ้างแต่ให้เจลที่ขุ่นและมีแนวโน้มเกิด thermal gelation
• ข้อ จ.: ผิดเพราะ Sodium carboxymethylcellulose (SCMC) จะสูญเสียความหนืดและตกตะกอนเมื่อความเข้มข้นของแอลกอฮอล์สูงกว่าร้อยละ 20</t>
        </is>
      </c>
      <c r="L209" s="186" t="n"/>
      <c r="M209" s="186" t="inlineStr">
        <is>
          <t>Liquid &amp; Semisolids</t>
        </is>
      </c>
      <c r="N209" s="186" t="inlineStr">
        <is>
          <t>Gels &amp; Pastes</t>
        </is>
      </c>
      <c r="O209" s="185" t="inlineStr">
        <is>
          <t>Product</t>
        </is>
      </c>
      <c r="P209" s="186" t="inlineStr">
        <is>
          <t>[SOURCE: ข้อสอบจริง PLE CC1 (Product) วันที่ 2 ปี 2562 ข้อ 100]</t>
        </is>
      </c>
      <c r="Q209" s="185" t="inlineStr">
        <is>
          <t>ข้อสอบจริง</t>
        </is>
      </c>
      <c r="R209" s="185" t="inlineStr">
        <is>
          <t>2562</t>
        </is>
      </c>
      <c r="S209" s="185" t="n"/>
    </row>
    <row r="210" ht="24" customHeight="1" s="49">
      <c r="A210" s="185" t="n">
        <v>208</v>
      </c>
      <c r="B210" s="186" t="n"/>
      <c r="C210" s="186" t="inlineStr">
        <is>
          <t>ในสูตรตำรับ metronidazole gel ประกอบด้วย gelling agent, methylparaben, propylparaben, propylene glycol, ethanol และ purified water สาร propylene glycol ทำหน้าที่สำคัญอย่างไรในตำรับ</t>
        </is>
      </c>
      <c r="D210" s="186" t="n"/>
      <c r="E210" s="186" t="inlineStr">
        <is>
          <t>ปรับ pH</t>
        </is>
      </c>
      <c r="F210" s="186" t="inlineStr">
        <is>
          <t>ป้องกันการเสียน้ำในตำรับ</t>
        </is>
      </c>
      <c r="G210" s="186" t="inlineStr">
        <is>
          <t>ทำให้ผิวหนังมันและชุ่มชื้น</t>
        </is>
      </c>
      <c r="H210" s="186" t="inlineStr">
        <is>
          <t>ป้องกันการออกซิเดชันตัวยา</t>
        </is>
      </c>
      <c r="I210" s="186" t="inlineStr">
        <is>
          <t>เป็นสารกันเสีย ป้องกันการก่อเชื้อ</t>
        </is>
      </c>
      <c r="J210" s="185" t="inlineStr">
        <is>
          <t>2</t>
        </is>
      </c>
      <c r="K210" s="186" t="inlineStr">
        <is>
          <t>✅ คำตอบที่ถูกต้อง: ข้อ ข. ป้องกันการเสียน้ำในตำรับ
🎯 ทำไมข้อนี้ถึงถูก:
🎯 ทำไมข้อนี้ถึงถูก: Propylene glycol (PG) ในตำรับเจลทำหน้าที่หลักเป็น Humectant (สารกักเก็บความชื้น) ช่วยดึงดูดและจับโมเลกุลน้ำไว้ภายในตำรับผ่านพันธะไฮโดรเจน ป้องกันไม่ให้น้ำระเหยแห้งออกจากเจลเมื่อเปิดใช้ ซึ่งช่วยลดปัญหาเจลแห้งกรังและการเกิด syneresis
🔍 ข้ออื่นผิดเพราะอะไร:
• ข้อ ก.: ผิดเพราะการปรับ pH ต้องใช้สารบัฟเฟอร์หรือด่าง เช่น triethanolamine หรือ sodium hydroxide
• ข้อ ค.: ผิดเพราะการทำให้ผิวหนังมันและเคลือบผิวเป็นหน้าที่ของ occlusive emollient เช่น petrolatum ไม่ใช่ humectant ในเจล
• ข้อ ง.: ผิดเพราะสารป้องกันออกซิเดชันต้องเป็น antioxidant เช่น sodium metabisulfite หรือ BHT
• ข้อ จ.: ผิดเพราะหน้าที่หลักของ PG ในระดับร้อยละ 5 ถึง 10 คือ humectant และ co-solvent แม้จะมีฤทธิ์เสริมสารกันเสีย แต่สารกันเสียหลักในตำรับคือคู่พาราเบน</t>
        </is>
      </c>
      <c r="L210" s="186" t="n"/>
      <c r="M210" s="186" t="inlineStr">
        <is>
          <t>Liquid &amp; Semisolids</t>
        </is>
      </c>
      <c r="N210" s="186" t="inlineStr">
        <is>
          <t>Gels &amp; Pastes</t>
        </is>
      </c>
      <c r="O210" s="185" t="inlineStr">
        <is>
          <t>Product</t>
        </is>
      </c>
      <c r="P210" s="186" t="inlineStr">
        <is>
          <t>[SOURCE: ข้อสอบจริง PLE CC1 (Product) วันที่ 2 ปี 2562 ข้อ 101]</t>
        </is>
      </c>
      <c r="Q210" s="185" t="inlineStr">
        <is>
          <t>ข้อสอบจริง</t>
        </is>
      </c>
      <c r="R210" s="185" t="inlineStr">
        <is>
          <t>2562</t>
        </is>
      </c>
      <c r="S210" s="185" t="n"/>
    </row>
    <row r="211" ht="24" customHeight="1" s="49">
      <c r="A211" s="185" t="n">
        <v>209</v>
      </c>
      <c r="B211" s="186" t="n"/>
      <c r="C211" s="186" t="inlineStr">
        <is>
          <t>สารในข้อใดไม่ใช้เป็น stiffening agent สำหรับปรับเพิ่มความคงรูปและความหนืดของสูตรตำรับยาครีมหรือขี้ผึ้ง</t>
        </is>
      </c>
      <c r="D211" s="186" t="n"/>
      <c r="E211" s="186" t="inlineStr">
        <is>
          <t>Cetyl alcohol</t>
        </is>
      </c>
      <c r="F211" s="186" t="inlineStr">
        <is>
          <t>Stearyl alcohol</t>
        </is>
      </c>
      <c r="G211" s="186" t="inlineStr">
        <is>
          <t>White wax</t>
        </is>
      </c>
      <c r="H211" s="186" t="inlineStr">
        <is>
          <t>Isopropyl myristate</t>
        </is>
      </c>
      <c r="I211" s="186" t="inlineStr">
        <is>
          <t>Paraffin wax</t>
        </is>
      </c>
      <c r="J211" s="185" t="inlineStr">
        <is>
          <t>4</t>
        </is>
      </c>
      <c r="K211" s="186" t="inlineStr">
        <is>
          <t>✅ คำตอบที่ถูกต้อง: ข้อ ง. Isopropyl myristate
🎯 ทำไมข้อนี้ถึงถูก:
🎯 ทำไมข้อนี้ถึงถูก: Isopropyl myristate เป็น liquid synthetic ester oil ที่มีสถานะเป็นของเหลวใสที่อุณหภูมิห้อง ทำหน้าที่เป็น emollient, skin penetration enhancer และ solvent จึงไม่สามารถทำหน้าที่เป็น stiffening agent เพิ่มความแข็งหรือความหนืดได้
🔍 ข้ออื่นผิดเพราะอะไร:
• ข้อ ก.: Cetyl alcohol เป็น fatty alcohol ที่มีจุดหลอมเหลวสูง 49 ถึง 51 องศาเซลเซียส ทำหน้าที่เป็น stiffening agent และ co-emulsifier ในยาครีม
• ข้อ ข.: Stearyl alcohol เป็นของแข็งคล้ายขี้ผึ้ง จุดหลอมเหลว 56 ถึง 60 องศาเซลเซียส ใช้เป็น stiffening agent ได้เป็นอย่างดี
• ข้อ ค.: White wax (ขี้ผึ้งขาว) มีจุดหลอมเหลว 62 ถึง 65 องศาเซลเซียส ใช้เป็น stiffening agent หลักในตำรับขี้ผึ้งและครีม
• ข้อ จ.: Paraffin wax เป็นของแข็งไฮโดรคาร์บอน ใช้เพิ่มความหนืดและโครงสร้างความแข็งของขี้ผึ้งได้อย่างมีประสิทธิภาพ</t>
        </is>
      </c>
      <c r="L211" s="186" t="n"/>
      <c r="M211" s="186" t="inlineStr">
        <is>
          <t>Liquid &amp; Semisolids</t>
        </is>
      </c>
      <c r="N211" s="186" t="inlineStr">
        <is>
          <t>Creams &amp; Ointments</t>
        </is>
      </c>
      <c r="O211" s="185" t="inlineStr">
        <is>
          <t>Product</t>
        </is>
      </c>
      <c r="P211" s="186" t="inlineStr">
        <is>
          <t>[SOURCE: ข้อสอบจริง PLE CC1 (Product) ปี 2561 ข้อ 8]</t>
        </is>
      </c>
      <c r="Q211" s="185" t="inlineStr">
        <is>
          <t>ข้อสอบจริง</t>
        </is>
      </c>
      <c r="R211" s="185" t="inlineStr">
        <is>
          <t>2561</t>
        </is>
      </c>
      <c r="S211" s="185" t="n"/>
    </row>
    <row r="212" ht="24" customHeight="1" s="49">
      <c r="A212" s="185" t="n">
        <v>210</v>
      </c>
      <c r="B212" s="186" t="n"/>
      <c r="C212" s="186" t="inlineStr">
        <is>
          <t>ยาพื้นขี้ผึ้ง (Ointment base) กลุ่มใดมีคุณสมบัติ Occlusive effect สูงที่สุดในการป้องกันการระเหยของน้ำและกักเก็บความชุ่มชื้นแก่ผิวหนัง</t>
        </is>
      </c>
      <c r="D212" s="186" t="n"/>
      <c r="E212" s="186" t="inlineStr">
        <is>
          <t>Absorption base</t>
        </is>
      </c>
      <c r="F212" s="186" t="inlineStr">
        <is>
          <t>Oleaginous base</t>
        </is>
      </c>
      <c r="G212" s="186" t="inlineStr">
        <is>
          <t>Water-removable base</t>
        </is>
      </c>
      <c r="H212" s="186" t="inlineStr">
        <is>
          <t>Water-soluble base</t>
        </is>
      </c>
      <c r="I212" s="186" t="inlineStr">
        <is>
          <t>Water-in-oil emulsion base</t>
        </is>
      </c>
      <c r="J212" s="185" t="inlineStr">
        <is>
          <t>2</t>
        </is>
      </c>
      <c r="K212" s="186" t="inlineStr">
        <is>
          <t>✅ คำตอบที่ถูกต้อง: ข้อ ข. Oleaginous base
🎯 ทำไมข้อนี้ถึงถูก:
🎯 ทำไมข้อนี้ถึงถูก: Oleaginous base (Hydrocarbon base) เช่น White petrolatum สร้างฟิล์มไขมันที่ไม่ชอบน้ำเคลือบปิดกั้นผิวหนัง (occlusive barrier) ได้อย่างสมบูรณ์ ป้องกันการสูญเสียน้ำผ่านผิวหนัง (TEWL) ได้ดีที่สุด
🔍 ข้ออื่นผิดเพราะอะไร:
• ข้อ ก.: Absorption base มีสาร emulsifier ช่วยดูดซับน้ำได้บ้าง มีคุณสมบัติ occlusive ปานกลางแต่น้อยกว่า hydrocarbon base บริสุทธิ์
• ข้อ ค.: Water-removable base (O/W cream base) ล้างน้ำออกได้ง่าย ระเหยน้ำออกได้เร็ว และไม่มีคุณสมบัติ occlusive
• ข้อ ง.: Water-soluble base เช่น PEG base สามารถละลายน้ำได้ดี ดูดซับความชื้นและไม่มีคุณสมบัติ occlusive
• ข้อ จ.: Water-in-oil emulsion base แม้จะมีความเป็นน้ำมันสูงแต่ยังมีวัฏภาคน้ำแทรกอยู่ จึงมีประสิทธิภาพ occlusive ด้อยกว่า oleaginous base</t>
        </is>
      </c>
      <c r="L212" s="186" t="n"/>
      <c r="M212" s="186" t="inlineStr">
        <is>
          <t>Liquid &amp; Semisolids</t>
        </is>
      </c>
      <c r="N212" s="186" t="inlineStr">
        <is>
          <t>Creams &amp; Ointments</t>
        </is>
      </c>
      <c r="O212" s="185" t="inlineStr">
        <is>
          <t>Product</t>
        </is>
      </c>
      <c r="P212" s="186" t="inlineStr">
        <is>
          <t>[SOURCE: ข้อสอบจริง PLE CC1 (Product) ปี 2561 ข้อ 9]</t>
        </is>
      </c>
      <c r="Q212" s="185" t="inlineStr">
        <is>
          <t>ข้อสอบจริง</t>
        </is>
      </c>
      <c r="R212" s="185" t="inlineStr">
        <is>
          <t>2561</t>
        </is>
      </c>
      <c r="S212" s="185" t="n"/>
    </row>
    <row r="213" ht="24" customHeight="1" s="49">
      <c r="A213" s="185" t="n">
        <v>211</v>
      </c>
      <c r="B213" s="186" t="n"/>
      <c r="C213" s="186" t="inlineStr">
        <is>
          <t>เมื่อทดสอบยาครีมชนิด O/W แบบ freeze-thaw cycle พบว่าตำรับเกิดการแยกชั้น (phase separation) ดังภาพ วิธีการแก้ไขปัญหาความไม่คงตัวของตำรับดังกล่าวคือข้อใด</t>
        </is>
      </c>
      <c r="D213" s="186" t="inlineStr">
        <is>
          <t>cc1_product/image103.png</t>
        </is>
      </c>
      <c r="E213" s="186" t="inlineStr">
        <is>
          <t>เติม tragacanth ในตำรับ O/W</t>
        </is>
      </c>
      <c r="F213" s="186" t="inlineStr">
        <is>
          <t>เติม sodium chloride ในตำรับ O/W</t>
        </is>
      </c>
      <c r="G213" s="186" t="inlineStr">
        <is>
          <t>เติม sodium benzoate ในตำรับ O/W</t>
        </is>
      </c>
      <c r="H213" s="186" t="inlineStr">
        <is>
          <t>ใช้เครื่อง ball mill ในการเตรียมตำรับ O/W</t>
        </is>
      </c>
      <c r="I213" s="186" t="inlineStr">
        <is>
          <t>เติม hydroxyethyl cellulose ในตำรับ O/W</t>
        </is>
      </c>
      <c r="J213" s="185" t="inlineStr">
        <is>
          <t>5</t>
        </is>
      </c>
      <c r="K213" s="186" t="inlineStr">
        <is>
          <t>✅ คำตอบที่ถูกต้อง: ข้อ จ. เติม hydroxyethyl cellulose ในตำรับ O/W
🎯 ทำไมข้อนี้ถึงถูก:
🎯 ทำไมข้อนี้ถึงถูก: Hydroxyethyl cellulose (HEC) เป็น non-ionic hydrophilic polymer ที่มีความคงตัวสูงต่อการเปลี่ยนแปลงอุณหภูมิ ไม่เกิด precipitation หรือสูญเสียความหนืดในรอบ freeze-thaw ช่วยเพิ่มความหนืดในวัฏภาคนอกและป้องกัน coalescence
🔍 ข้ออื่นผิดเพราะอะไร:
• ข้อ ก.: Tragacanth เป็น natural gum ที่ไวต่อการเปลี่ยนแปลงอุณหภูมิและเกิดการตกตะกอนหรือสูญเสียโครงสร้างเจลได้ง่ายเมื่อผ่านการแช่แข็ง
• ข้อ ข.: Sodium chloride เป็น electrolyte ที่เพิ่ม ionic strength ซึ่งจะไปบดบังประจุและลด zeta potential ทำให้ emulsion แยกชั้นเร็วขึ้น
• ข้อ ค.: Sodium benzoate ทำหน้าที่เป็น antimicrobial preservative ไม่มีผลในการเพิ่มความคงตัวทางกายภาพของระบบอิมัลชัน
• ข้อ ง.: Ball mill ใช้สำหรับการบดลดขนาดอนุภาคผงยาของแข็ง ไม่เหมาะสมสำหรับกระบวนการผสมยาครีมหรือลดขนาดหยดน้ำมัน</t>
        </is>
      </c>
      <c r="L213" s="186" t="n"/>
      <c r="M213" s="186" t="inlineStr">
        <is>
          <t>Liquid &amp; Semisolids</t>
        </is>
      </c>
      <c r="N213" s="186" t="inlineStr">
        <is>
          <t>Emulsions</t>
        </is>
      </c>
      <c r="O213" s="185" t="inlineStr">
        <is>
          <t>Product</t>
        </is>
      </c>
      <c r="P213" s="186" t="inlineStr">
        <is>
          <t>[SOURCE: ข้อสอบจริง PLE CC1 (Product) ปี 2561 ข้อ 10]</t>
        </is>
      </c>
      <c r="Q213" s="185" t="inlineStr">
        <is>
          <t>ข้อสอบจริง</t>
        </is>
      </c>
      <c r="R213" s="185" t="inlineStr">
        <is>
          <t>2561</t>
        </is>
      </c>
      <c r="S213" s="185" t="n"/>
    </row>
    <row r="214" ht="24" customHeight="1" s="49">
      <c r="A214" s="185" t="n">
        <v>212</v>
      </c>
      <c r="B214" s="186" t="n"/>
      <c r="C214" s="186" t="inlineStr">
        <is>
          <t>ตัวยาสำคัญมีคุณสมบัติไม่ละลายในน้ำ (practically insoluble in water) ต้องการพัฒนาเป็นสูตรตำรับยาน้ำสำหรับรับประทาน ควรตั้งตำรับในรูปแบบยาใด</t>
        </is>
      </c>
      <c r="D214" s="186" t="n"/>
      <c r="E214" s="186" t="inlineStr">
        <is>
          <t>Elixir</t>
        </is>
      </c>
      <c r="F214" s="186" t="inlineStr">
        <is>
          <t>Solution</t>
        </is>
      </c>
      <c r="G214" s="186" t="inlineStr">
        <is>
          <t>Tablets</t>
        </is>
      </c>
      <c r="H214" s="186" t="inlineStr">
        <is>
          <t>Capsule</t>
        </is>
      </c>
      <c r="I214" s="186" t="inlineStr">
        <is>
          <t>Suspension</t>
        </is>
      </c>
      <c r="J214" s="185" t="inlineStr">
        <is>
          <t>5</t>
        </is>
      </c>
      <c r="K214" s="186" t="inlineStr">
        <is>
          <t>✅ คำตอบที่ถูกต้อง: ข้อ จ. Suspension
🎯 ทำไมข้อนี้ถึงถูก:
🎯 ทำไมข้อนี้ถึงถูก: ยาที่มีการละลายน้ำต่ำมาก (practically insoluble) เมื่อต้องการเตรียมเป็นยาน้ำรับประทาน รูปแบบที่เหมาะสมที่สุดคือ Suspension โดยใช้อนุภาคของแข็งแขวนลอยในกระสายยาน้ำร่วมกับ suspending agent และ wetting agent
🔍 ข้ออื่นผิดเพราะอะไร:
• ข้อ ก.: Elixir เป็นยาน้ำใสที่มีแอลกอฮอล์ผสม หากตัวยาไม่ละลายน้ำและต้องการขนาดยาสูง แอลกอฮอล์อาจไม่เพียงพอและไม่เหมาะในเด็ก
• ข้อ ข.: Solution เป็นยาน้ำใสที่ตัวยาต้องละลายได้อย่างสมบูรณ์ หากยาไม่ละลายน้ำจะไม่สามารถเตรียมเป็น solution ได้
• ข้อ ค.: Tablets เป็นยาเม็ดรูปแบบของแข็ง ไม่ตอบโจทย์ความต้องการเตรียมเป็นยาน้ำสำหรับรับประทาน
• ข้อ ง.: Capsule เป็นรูปแบบยาของแข็งบรรจุในเปลือกเจลาติน ไม่ใช่รูปแบบยาน้ำสำหรับรับประทาน</t>
        </is>
      </c>
      <c r="L214" s="186" t="n"/>
      <c r="M214" s="186" t="inlineStr">
        <is>
          <t>Liquid &amp; Semisolids</t>
        </is>
      </c>
      <c r="N214" s="186" t="inlineStr">
        <is>
          <t>Suspensions</t>
        </is>
      </c>
      <c r="O214" s="185" t="inlineStr">
        <is>
          <t>Product</t>
        </is>
      </c>
      <c r="P214" s="186" t="inlineStr">
        <is>
          <t>[SOURCE: ข้อสอบจริง PLE CC1 (Product) ปี 2561 ข้อ 15] [RECONSTRUCTED: ปรับแต่งและเติมเต็มบริบทโจทย์เพื่อความสมบูรณ์]</t>
        </is>
      </c>
      <c r="Q214" s="185" t="inlineStr">
        <is>
          <t>ข้อสอบจริง</t>
        </is>
      </c>
      <c r="R214" s="185" t="inlineStr">
        <is>
          <t>2561</t>
        </is>
      </c>
      <c r="S214" s="185" t="n"/>
    </row>
    <row r="215" ht="409.6" customHeight="1" s="49">
      <c r="A215" s="185" t="n">
        <v>213</v>
      </c>
      <c r="B215" s="186" t="n"/>
      <c r="C215" s="186" t="inlineStr">
        <is>
          <t>จากสูตรตำรับ Benzoyl peroxide emulgel ประกอบด้วย Carbopol 940, Benzoyl peroxide, PEG, Methylparaben, Propylparaben, EDTA, Purified water ตัวยาไม่คงตัวที่ pH มากกว่า 4.5 หากตำรับมีความขุ่นและไม่คงตัวทางกายภาพ ควรแก้ไขอย่างไร</t>
        </is>
      </c>
      <c r="D215" s="186" t="n"/>
      <c r="E215" s="186" t="inlineStr">
        <is>
          <t>เพิ่มปริมาณ NaOH เพื่อปรับเพิ่ม pH</t>
        </is>
      </c>
      <c r="F215" s="186" t="inlineStr">
        <is>
          <t>เติม Span 60 ในตำรับ</t>
        </is>
      </c>
      <c r="G215" s="186" t="inlineStr">
        <is>
          <t>เติม Tween 20 ในตำรับ</t>
        </is>
      </c>
      <c r="H215" s="186" t="inlineStr">
        <is>
          <t>ลดสัดส่วนของวัฏภาคน้ำมัน (Oil phase)</t>
        </is>
      </c>
      <c r="I215" s="186" t="inlineStr">
        <is>
          <t>เพิ่มปริมาณสาร BHT</t>
        </is>
      </c>
      <c r="J215" s="185" t="inlineStr">
        <is>
          <t>4</t>
        </is>
      </c>
      <c r="K215" s="186" t="inlineStr">
        <is>
          <t>✅ คำตอบที่ถูกต้อง: ข้อ ง. ลดสัดส่วนของวัฏภาคน้ำมัน (Oil phase)
🎯 ทำไมข้อนี้ถึงถูก:
🎯 ทำไมข้อนี้ถึงถูก: การลดสัดส่วนของวัฏภาคน้ำมัน (oil phase) ช่วยลดขนาดและจำนวนของหยดอนุภาคน้ำมันที่กระจายตัว ทำให้ระบบอิมัลเจลมีความใสโปร่งแสงมากขึ้น และลดแนวโน้มการรวมตัวแยกชั้นโดยไม่จำเป็นต้องเพิ่ม pH ซึ่งจะทำให้ตัวยา Benzoyl peroxide สลายตัว
🔍 ข้ออื่นผิดเพราะอะไร:
• ข้อ ก.: การเติม NaOH จะเพิ่มค่า pH ให้สูงเกินกว่า 4.5 ซึ่งทำให้ Benzoyl peroxide เกิดปฏิกิริยาสลายตัวทางเคมีอย่างรวดเร็ว
• ข้อ ข.: Span 60 เป็น surfactant ชนิดชอบไขมัน (hydrophobic) เหมาะสำหรับ W/O emulsion ไม่ช่วยเพิ่มความใสใน emulgel ชนิด O/W
• ข้อ ค.: การเติม surfactant มากเกินไปอาจทำให้เกิดการระคายเคืองผิวหนัง และไม่ตรงจุดเท่ากับการปรับลดสัดส่วนของ internal oil phase
• ข้อ จ.: BHT เป็นสาร antioxidant ชนิดละลายในน้ำมัน ช่วยป้องกัน oxidation แต่ไม่แก้ปัญหาความขุ่นหรือความไม่คงตัวทางกายภาพ</t>
        </is>
      </c>
      <c r="L215" s="186" t="n"/>
      <c r="M215" s="186" t="inlineStr">
        <is>
          <t>Liquid &amp; Semisolids</t>
        </is>
      </c>
      <c r="N215" s="186" t="inlineStr">
        <is>
          <t>Gels</t>
        </is>
      </c>
      <c r="O215" s="185" t="inlineStr">
        <is>
          <t>Product</t>
        </is>
      </c>
      <c r="P215" s="186" t="inlineStr">
        <is>
          <t>[SOURCE: ข้อสอบจริง PLE CC1 (Product) ปี 2561 ข้อ 19]</t>
        </is>
      </c>
      <c r="Q215" s="185" t="inlineStr">
        <is>
          <t>ข้อสอบจริง</t>
        </is>
      </c>
      <c r="R215" s="185" t="inlineStr">
        <is>
          <t>2561</t>
        </is>
      </c>
      <c r="S215" s="185" t="n"/>
    </row>
    <row r="216" ht="409.6" customHeight="1" s="49">
      <c r="A216" s="185" t="n">
        <v>214</v>
      </c>
      <c r="B216" s="186" t="n"/>
      <c r="C216" s="186" t="inlineStr">
        <is>
          <t>จากเอกสารใบรับรองผลการวิเคราะห์ (COA) ของ Benzoyl peroxide gel สำหรับบรรจุภัณฑ์แบบหลอดบีบ (Tube) นอกจากหัวข้อ Identification และ Assay แล้ว หัวข้อควบคุมคุณภาพใดที่จำเป็นต้องทดสอบตามข้อกำหนดเภสัชตำรับ</t>
        </is>
      </c>
      <c r="D216" s="186" t="n"/>
      <c r="E216" s="186" t="inlineStr">
        <is>
          <t>Disintegration time</t>
        </is>
      </c>
      <c r="F216" s="186" t="inlineStr">
        <is>
          <t>Deliverable volume หรือ Minimum fill</t>
        </is>
      </c>
      <c r="G216" s="186" t="inlineStr">
        <is>
          <t>Tablet friability</t>
        </is>
      </c>
      <c r="H216" s="186" t="inlineStr">
        <is>
          <t>Tablet hardness</t>
        </is>
      </c>
      <c r="I216" s="186" t="inlineStr">
        <is>
          <t>Dissolution rate</t>
        </is>
      </c>
      <c r="J216" s="185" t="inlineStr">
        <is>
          <t>2</t>
        </is>
      </c>
      <c r="K216" s="186" t="inlineStr">
        <is>
          <t>✅ คำตอบที่ถูกต้อง: ข้อ ข. Deliverable volume หรือ Minimum fill
🎯 ทำไมข้อนี้ถึงถูก:
🎯 ทำไมข้อนี้ถึงถูก: ตามข้อกำหนดเภสัชตำรับ USP &lt;755&gt; Minimum Fill ยาเตรียมรูปแบบกึ่งแข็งและของเหลวที่บรรจุในหลอดบีบต้องผ่านการทดสอบ Minimum Fill / Deliverable volume เพื่อให้มั่นใจว่าผู้ป่วยสามารถบีบตัวยาออกจากบรรจุภัณฑ์ได้ในปริมาณน้ำหนักสุทธิไม่น้อยกว่าที่ระบุบนฉลาก
🔍 ข้ออื่นผิดเพราะอะไร:
• ข้อ ก.: Disintegration time เป็นการทดสอบเวลาการแตกตัวสำหรับยาเม็ดและแคปซูล ไม่ใช้สำหรับยากึ่งแข็งประเภทเจล
• ข้อ ค.: Tablet friability เป็นการทดสอบความกร่อนของยาเม็ดแบบไม่เคลือบเพื่อทนต่อแรงขัดสี ไม่เกี่ยวข้องกับยาเจล
• ข้อ ง.: Tablet hardness เป็นการทดสอบความแข็งของยาเม็ดของแข็ง ไม่ใช้กับยาเจล
• ข้อ จ.: Dissolution rate เป็นการทดสอบอัตราการละลายของยาเม็ดหรือแคปซูล ไม่ใช่ข้อกำหนดมาตรฐานทั่วไปสำหรับ topical gel</t>
        </is>
      </c>
      <c r="L216" s="186" t="n"/>
      <c r="M216" s="186" t="inlineStr">
        <is>
          <t>Liquid &amp; Semisolids</t>
        </is>
      </c>
      <c r="N216" s="186" t="inlineStr">
        <is>
          <t>Gels</t>
        </is>
      </c>
      <c r="O216" s="185" t="inlineStr">
        <is>
          <t>Product</t>
        </is>
      </c>
      <c r="P216" s="186" t="inlineStr">
        <is>
          <t>[SOURCE: ข้อสอบจริง PLE CC1 (Product) ปี 2561 ข้อ 21]</t>
        </is>
      </c>
      <c r="Q216" s="185" t="inlineStr">
        <is>
          <t>ข้อสอบจริง</t>
        </is>
      </c>
      <c r="R216" s="185" t="inlineStr">
        <is>
          <t>2561</t>
        </is>
      </c>
      <c r="S216" s="185" t="n"/>
    </row>
    <row r="217" ht="409.6" customHeight="1" s="49">
      <c r="A217" s="185" t="n">
        <v>215</v>
      </c>
      <c r="B217" s="186" t="n"/>
      <c r="C217" s="186" t="inlineStr">
        <is>
          <t>สูตรตำรับ HCTZ suspension ขนาด 50 mL เมื่อตั้งทิ้งไว้ 4 สัปดาห์ พบว่ามีค่า Sedimentation volume ratio (F) เท่ากับ 0.5 และมีค่า Degree of flocculation (beta) เท่ากับ 1 ควรดำเนินการปรับปรุงสูตรตำรับอย่างไร</t>
        </is>
      </c>
      <c r="D217" s="186" t="n"/>
      <c r="E217" s="186" t="inlineStr">
        <is>
          <t>เพิ่มความเข้มข้นของ Sodium metabisulfite</t>
        </is>
      </c>
      <c r="F217" s="186" t="inlineStr">
        <is>
          <t>เพิ่มความเข้มข้นของ Methylparaben</t>
        </is>
      </c>
      <c r="G217" s="186" t="inlineStr">
        <is>
          <t>เปลี่ยนสารให้ความหวานจาก Saccharin sodium เป็น Simple syrup</t>
        </is>
      </c>
      <c r="H217" s="186" t="inlineStr">
        <is>
          <t>เพิ่มความเข้มข้นของ Sodium carboxymethyl cellulose (SCMC)</t>
        </is>
      </c>
      <c r="I217" s="186" t="inlineStr">
        <is>
          <t>เป็นตำรับที่มีความคงตัวดีเยี่ยมอยู่แล้ว ไม่จำเป็นต้องแก้ไขสูตรตำรับแต่อย่างใด</t>
        </is>
      </c>
      <c r="J217" s="185" t="inlineStr">
        <is>
          <t>5</t>
        </is>
      </c>
      <c r="K217" s="186" t="inlineStr">
        <is>
          <t>✅ คำตอบที่ถูกต้อง: ข้อ จ. เป็นตำรับที่มีความคงตัวดีเยี่ยมอยู่แล้ว ไม่จำเป็นต้องแก้ไขสูตรตำรับแต่อย่างใด
🎯 ทำไมข้อนี้ถึงถูก:
🎯 ทำไมข้อนี้ถึงถูก: ค่า Degree of flocculation (beta) เท่ากับ 1 บ่งชี้ว่าระบบอยู่ในสภาวะตกตะกอนรวมกลุ่มอย่างสมบูรณ์ตามอุดมคติ (ideal flocculated system) ตะกอนมีโครงสร้างหลวม ไม่เกิดการเกาะแน่นเป็นก้อนแข็ง (no caking) และสามารถกระจายตัวกลับคืนได้ง่ายเมื่อเขย่า จึงเป็นตำรับที่มีความคงตัวดีอยู่แล้ว
🔍 ข้ออื่นผิดเพราะอะไร:
• ข้อ ก.: การเติม Sodium metabisulfite เป็นสารต้านออกซิเดชัน ไม่เกี่ยวข้องกับคุณสมบัติทางกายภาพของการแขวนตะกอน
• ข้อ ข.: Paraben เป็น antimicrobial preservative ไม่มีผลต่อพฤติกรรมการตกตะกอนของอนุภาคยา
• ข้อ ค.: การเปลี่ยนสารแต่งรสหวานไม่ได้ช่วยแก้ปัญหาทางกายภาพและอาจเปลี่ยนความหนืดโดยไม่จำเป็น
• ข้อ ง.: การเพิ่ม suspending agent เกินความจำเป็นจะทำให้ตำรับหนืดเกินไปและเทรินออกจากขวดได้ยาก</t>
        </is>
      </c>
      <c r="L217" s="186" t="n"/>
      <c r="M217" s="186" t="inlineStr">
        <is>
          <t>Liquid &amp; Semisolids</t>
        </is>
      </c>
      <c r="N217" s="186" t="inlineStr">
        <is>
          <t>Suspensions</t>
        </is>
      </c>
      <c r="O217" s="185" t="inlineStr">
        <is>
          <t>Product</t>
        </is>
      </c>
      <c r="P217" s="186" t="inlineStr">
        <is>
          <t>[SOURCE: ข้อสอบจริง PLE CC1 (Product) ปี 2561 ข้อ 45]</t>
        </is>
      </c>
      <c r="Q217" s="185" t="inlineStr">
        <is>
          <t>ข้อสอบจริง</t>
        </is>
      </c>
      <c r="R217" s="185" t="inlineStr">
        <is>
          <t>2561</t>
        </is>
      </c>
      <c r="S217" s="185" t="n"/>
    </row>
    <row r="218" ht="409.6" customHeight="1" s="49">
      <c r="A218" s="185" t="n">
        <v>216</v>
      </c>
      <c r="B218" s="186" t="n"/>
      <c r="C218" s="186" t="inlineStr">
        <is>
          <t>จากสูตรตำรับยาครีม: Glycerin, Lanolin, White wax, Stearic acid, Purified water, Triethanolamine, Isopropyl myristate, Cetostearyl alcohol ข้อใดระบุหน้าที่ของสารในตำรับได้ถูกต้อง</t>
        </is>
      </c>
      <c r="D218" s="186" t="n"/>
      <c r="E218" s="186" t="inlineStr">
        <is>
          <t>Glycerin ทำหน้าที่เป็น stiffening agent</t>
        </is>
      </c>
      <c r="F218" s="186" t="inlineStr">
        <is>
          <t>Lanolin ทำหน้าที่เป็น humectant</t>
        </is>
      </c>
      <c r="G218" s="186" t="inlineStr">
        <is>
          <t>Isopropyl myristate ทำหน้าที่เป็น gelling agent</t>
        </is>
      </c>
      <c r="H218" s="186" t="inlineStr">
        <is>
          <t>Triethanolamine ทำปฏิกิริยากับ Stearic acid เกิดเป็น Emulsifying agent</t>
        </is>
      </c>
      <c r="I218" s="186" t="inlineStr">
        <is>
          <t>Cetostearyl alcohol ทำหน้าที่เป็น suspending agent</t>
        </is>
      </c>
      <c r="J218" s="185" t="inlineStr">
        <is>
          <t>4</t>
        </is>
      </c>
      <c r="K218" s="186" t="inlineStr">
        <is>
          <t>✅ คำตอบที่ถูกต้อง: ข้อ ง. Triethanolamine ทำปฏิกิริยากับ Stearic acid เกิดเป็น Emulsifying agent
🎯 ทำไมข้อนี้ถึงถูก:
🎯 ทำไมข้อนี้ถึงถูก: Triethanolamine (TEA) ซึ่งเป็นด่างอินทรีย์ ทำปฏิกิริยาสะเทินกับ Stearic acid ในวัฏภาคน้ำมัน เกิดเป็น Triethanolamine stearate (สบู่อินทรีย์ชนิด O/W) แบบ in situ soap method ทำหน้าที่เป็น primary emulsifying agent ประสานตำรับครีมชนิด O/W
🔍 ข้ออื่นผิดเพราะอะไร:
• ข้อ ก.: Glycerin ทำหน้าที่เป็น humectant ดูดซับความชื้นและป้องกันครีมแห้งกรัง ไม่ใช่ stiffening agent
• ข้อ ข.: Lanolin เป็นไขมันจากขนแกะ ทำหน้าที่เป็น absorption ointment base / emollient และ W/O emulsifier ไม่ใช่ humectant
• ข้อ ค.: Isopropyl myristate เป็น liquid ester ทำหน้าที่เป็น emollient และ skin penetration enhancer ไม่ใช่ gelling agent
• ข้อ จ.: Cetostearyl alcohol ทำหน้าที่เป็น stiffening agent และ co-emulsifier เพิ่มความคงรูปของเนื้อครีม ไม่ใช่ suspending agent</t>
        </is>
      </c>
      <c r="L218" s="186" t="n"/>
      <c r="M218" s="186" t="inlineStr">
        <is>
          <t>Liquid &amp; Semisolids</t>
        </is>
      </c>
      <c r="N218" s="186" t="inlineStr">
        <is>
          <t>Creams &amp; Ointments</t>
        </is>
      </c>
      <c r="O218" s="185" t="inlineStr">
        <is>
          <t>Product</t>
        </is>
      </c>
      <c r="P218" s="186" t="inlineStr">
        <is>
          <t>[SOURCE: ข้อสอบจริง PLE CC1 (Product) ปี 2561 ข้อ 48]</t>
        </is>
      </c>
      <c r="Q218" s="185" t="inlineStr">
        <is>
          <t>ข้อสอบจริง</t>
        </is>
      </c>
      <c r="R218" s="185" t="inlineStr">
        <is>
          <t>2561</t>
        </is>
      </c>
      <c r="S218" s="185" t="n"/>
    </row>
    <row r="219" ht="409.6" customHeight="1" s="49">
      <c r="A219" s="185" t="n">
        <v>217</v>
      </c>
      <c r="B219" s="186" t="n"/>
      <c r="C219" s="186" t="inlineStr">
        <is>
          <t>หากต้องการเตรียมยาแขวนตะกอน (Suspension) โดยที่อนุภาคผงยาในระบบมีประจุพื้นผิวเป็นบวก (Positive surface charge) สารช่วยก่อตะกอนรวมกลุ่ม (Flocculating agent) และสารช่วยแขวนตะกอน (Suspending agent) ควรมีประจุในข้อใดตามลำดับ</t>
        </is>
      </c>
      <c r="D219" s="186" t="n"/>
      <c r="E219" s="186" t="inlineStr">
        <is>
          <t>ประจุบวก, ประจุบวก (+, +)</t>
        </is>
      </c>
      <c r="F219" s="186" t="inlineStr">
        <is>
          <t>ประจุบวก, ประจุลบ (+, -)</t>
        </is>
      </c>
      <c r="G219" s="186" t="inlineStr">
        <is>
          <t>ประจุลบ, ประจุบวก (-, +)</t>
        </is>
      </c>
      <c r="H219" s="186" t="inlineStr">
        <is>
          <t>ประจุลบ, ประจุลบ (-, -)</t>
        </is>
      </c>
      <c r="I219" s="186" t="inlineStr">
        <is>
          <t>ประจุบวก, ไม่มีประจุ (+, neutral)</t>
        </is>
      </c>
      <c r="J219" s="185" t="inlineStr">
        <is>
          <t>4</t>
        </is>
      </c>
      <c r="K219" s="186" t="inlineStr">
        <is>
          <t>✅ คำตอบที่ถูกต้อง: ข้อ ง. ประจุลบ, ประจุลบ (-, -)
🎯 ทำไมข้อนี้ถึงถูก:
🎯 ทำไมข้อนี้ถึงถูก: ผงยามีประจุบวก จึงต้องใช้ Flocculating agent ที่มีประจุลบ (-) เพื่อเข้าจับและลดค่า Zeta potential ของอนุภาคยาลงสู่ช่วงที่เกิดการรวมกลุ่มแบบหลวม (Flocculation) และ Suspending agent ควรมีประจุลบ (-) เช่นเดียวกัน เพื่อหลีกเลี่ยงการเกิดความไม่เข้ากันทางกายภาพ (Incompatibility) หรือการตกตะกอนร่วมกับสารก่อการรวมกลุ่ม
🔍 ข้ออื่นผิดเพราะอะไร:
• ข้อ ก.: Flocculating agent ประจุบวกจะไปเพิ่มประจุของอนุภาคยา ทำให้ผลักกันแน่นขึ้นเกิด deflocculated caking
• ข้อ ข.: Flocculating agent ประจุบวกไม่สามารถลด zeta potential ของอนุภาคยาที่มีประจุบวกได้
• ข้อ ค.: Suspending agent ประจุบวกจะทำปฏิกิริยา incompatible กับ flocculating agent ประจุลบ เกิดเป็นตะกอนคอมเพล็กซ์ที่ไม่พึงประสงค์
• ข้อ จ.: สารช่วยทั้งสองชนิดประจุบวกจะทำให้ระบบมีแรงผลักทางไฟฟ้าสูงเกินไปและไม่เกิด flocculation</t>
        </is>
      </c>
      <c r="L219" s="186" t="n"/>
      <c r="M219" s="186" t="inlineStr">
        <is>
          <t>Liquid &amp; Semisolids</t>
        </is>
      </c>
      <c r="N219" s="186" t="inlineStr">
        <is>
          <t>Suspensions</t>
        </is>
      </c>
      <c r="O219" s="185" t="inlineStr">
        <is>
          <t>Product</t>
        </is>
      </c>
      <c r="P219" s="186" t="inlineStr">
        <is>
          <t>[SOURCE: ข้อสอบจริง PLE CC1 (Product) ปี 2561 ข้อ 56]</t>
        </is>
      </c>
      <c r="Q219" s="185" t="inlineStr">
        <is>
          <t>ข้อสอบจริง</t>
        </is>
      </c>
      <c r="R219" s="185" t="inlineStr">
        <is>
          <t>2561</t>
        </is>
      </c>
      <c r="S219" s="185" t="n"/>
    </row>
    <row r="220" ht="409.6" customHeight="1" s="49">
      <c r="A220" s="185" t="n">
        <v>218</v>
      </c>
      <c r="B220" s="186" t="n"/>
      <c r="C220" s="186" t="inlineStr">
        <is>
          <t>จากข้อมูลความคงตัวของยา Furosemide (จากกราฟ Log P เทียบกับ pH) พบว่าตัวยามีความสามารถในการละลายและคงตัวได้ดีในสภาวะด่าง จากข้อมูลทางเคมีฟิสิกส์ดังกล่าว หากต้องการเตรียมยาในรูปแบบยาน้ำรับประทาน ควรเตรียมในรูปแบบใด</t>
        </is>
      </c>
      <c r="D220" s="186" t="inlineStr">
        <is>
          <t>cc1_product/image111.png</t>
        </is>
      </c>
      <c r="E220" s="186" t="inlineStr">
        <is>
          <t>Syrup pH 4</t>
        </is>
      </c>
      <c r="F220" s="186" t="inlineStr">
        <is>
          <t>Elixir buffer ด่าง</t>
        </is>
      </c>
      <c r="G220" s="186" t="inlineStr">
        <is>
          <t>Elixir buffer กรด</t>
        </is>
      </c>
      <c r="H220" s="186" t="inlineStr">
        <is>
          <t>Syrup buffer กรด</t>
        </is>
      </c>
      <c r="I220" s="186" t="inlineStr">
        <is>
          <t>Syrup buffer ด่าง</t>
        </is>
      </c>
      <c r="J220" s="185" t="inlineStr">
        <is>
          <t>2</t>
        </is>
      </c>
      <c r="K220" s="186" t="inlineStr">
        <is>
          <t>✅ คำตอบที่ถูกต้อง: ข้อ ข. Elixir buffer ด่าง
🎯 ทำไมข้อนี้ถึงถูก:
🎯 ทำไมข้อนี้ถึงถูก: Furosemide เป็นกรดอ่อน (pKa ประมาณ 3.8) ที่ละลายน้ำได้น้อยมากในสภาวะกรด แต่ละลายได้ดีและคงตัวในสภาวะด่าง การเตรียมในรูปแบบ Elixir ซึ่งมีแอลกอฮอล์เป็นตัวทำละลายร่วม (Cosolvent) ร่วมกับการปรับสารละลายบัฟเฟอร์ให้เป็นด่าง (Alkaline buffer) จะช่วยเพิ่มทั้งความสามารถในการละลายและความคงตัวทางเคมีของตัวยาได้อย่างเหมาะสมที่สุด
🔍 ข้ออื่นผิดเพราะอะไร:
• ข้อ ก.: Syrup pH 4 มีสภาวะเป็นกรด ทำให้ Furosemide ซึ่งเป็นกรดอ่อนอยู่ในรูปไม่แตกตัว (Unionized form) และเกิดการตกตะกอนได้ง่าย
• ข้อ ค.: Elixir buffer กรด แม้จะมีแอลกอฮอล์ช่วยละลาย แต่สภาวะกรดทำให้การแตกตัวของยาต่ำมาก ส่งผลให้ยาละลายได้จำกัดและไม่คงตัว
• ข้อ ง.: Syrup buffer กรด ไม่มีตัวทำละลายร่วมและมีสภาวะกรด ทำให้เกิดการตกตะกอนของ Furosemide อย่างรวดเร็ว
• ข้อ จ.: Syrup buffer ด่าง แม้สภาวะด่างจะช่วยให้ยาแตกตัว แต่เนื่องจากไม่มี Cosolvent แอลกอฮอล์แบบ Elixir จึงอาจไม่สามารถคงสภาพสารละลายใสได้อย่างเสถียรในระยะยาว</t>
        </is>
      </c>
      <c r="L220" s="186" t="n"/>
      <c r="M220" s="186" t="inlineStr">
        <is>
          <t>Liquid &amp; Semisolids</t>
        </is>
      </c>
      <c r="N220" s="186" t="inlineStr">
        <is>
          <t>Solutions, Syrups &amp; Elixirs</t>
        </is>
      </c>
      <c r="O220" s="185" t="inlineStr">
        <is>
          <t>Product</t>
        </is>
      </c>
      <c r="P220" s="186" t="inlineStr">
        <is>
          <t>[SOURCE: ข้อสอบจริง PLE CC1 (Product) ปี 2561 ข้อ 58]</t>
        </is>
      </c>
      <c r="Q220" s="185" t="inlineStr">
        <is>
          <t>ข้อสอบจริง</t>
        </is>
      </c>
      <c r="R220" s="185" t="inlineStr">
        <is>
          <t>2561</t>
        </is>
      </c>
      <c r="S220" s="185" t="n"/>
    </row>
    <row r="221" ht="409.6" customHeight="1" s="49">
      <c r="A221" s="185" t="n">
        <v>219</v>
      </c>
      <c r="B221" s="186" t="n"/>
      <c r="C221" s="186" t="inlineStr">
        <is>
          <t>จากสูตรตำรับ: Isopropyl myristate, Cetostearyl alcohol, Lanolin, Stearic acid, White wax, NaOH, Glycerin, Purified water qs to 100 mL ตำรับนี้ใช้วิธีการเตรียมแบบใดในการทำให้เกิดสารก่ออิมัลชัน</t>
        </is>
      </c>
      <c r="D221" s="186" t="n"/>
      <c r="E221" s="186" t="inlineStr">
        <is>
          <t>In situ</t>
        </is>
      </c>
      <c r="F221" s="186" t="inlineStr">
        <is>
          <t>Bottle method</t>
        </is>
      </c>
      <c r="G221" s="186" t="inlineStr">
        <is>
          <t>Beaker method</t>
        </is>
      </c>
      <c r="H221" s="186" t="inlineStr">
        <is>
          <t>Dry gum method</t>
        </is>
      </c>
      <c r="I221" s="186" t="inlineStr">
        <is>
          <t>Wet gum method</t>
        </is>
      </c>
      <c r="J221" s="185" t="inlineStr">
        <is>
          <t>1</t>
        </is>
      </c>
      <c r="K221" s="186" t="inlineStr">
        <is>
          <t>✅ คำตอบที่ถูกต้อง: ข้อ ก. In situ
🎯 ทำไมข้อนี้ถึงถูก:
🎯 ทำไมข้อนี้ถึงถูก: ในสูตรตำรับมี Stearic acid ในวัฏภาคน้ำมัน และ NaOH ในวัฏภาคน้ำ เมื่อนำทั้งสองเฟสมาหลอมและผสมเข้าด้วยกันที่อุณหภูมิประมาณ 70 ถึง 75 องศาเซลเซียส จะเกิดปฏิกิริยาสะพอนิฟิเคชันได้ Sodium stearate ซึ่งทำหน้าที่เป็นสบู่และ Emulsifying agent เกิดขึ้นเองภายในตำรับ เรียกว่าวิธี In situ soap method
🔍 ข้ออื่นผิดเพราะอะไร:
• ข้อ ข.: Bottle method (Forbes bottle method) ใช้เตรียมอิมัลชันจากน้ำมันระเหยง่ายหรือน้ำมันความหนืดต่ำโดยการเขย่าในขวด ไม่ใช้กับตำรับครีมที่มีกรดไขมันและด่าง
• ข้อ ค.: Beaker method เป็นเพียงคำเรียกภาชนะผสมทั่วไป ไม่ใช่ชื่อเฉพาะของเทคนิคเคมีในการเกิดอิมัลซิไฟเออร์ในตำรับ
• ข้อ ง.: Dry gum method (Continental method 4:2:1) บดน้ำมันกับกัมก่อนเติมน้ำรวดเดียว ไม่เกี่ยวข้องกับปฏิกิริยาของ Stearic acid และ NaOH
• ข้อ จ.: Wet gum method (English method) เตรียมเมื่อกกัมกับน้ำก่อนแล้วค่อยๆ เติมน้ำมัน ไม่ได้อาศัยการทำปฏิกิริยากรดไขมันกับด่าง</t>
        </is>
      </c>
      <c r="L221" s="186" t="n"/>
      <c r="M221" s="186" t="inlineStr">
        <is>
          <t>Liquid &amp; Semisolids</t>
        </is>
      </c>
      <c r="N221" s="186" t="inlineStr">
        <is>
          <t>Emulsions &amp; Suspensions</t>
        </is>
      </c>
      <c r="O221" s="185" t="inlineStr">
        <is>
          <t>Product</t>
        </is>
      </c>
      <c r="P221" s="186" t="inlineStr">
        <is>
          <t>[SOURCE: ข้อสอบจริง PLE CC1 (Product) ปี 2561 ข้อ 59]</t>
        </is>
      </c>
      <c r="Q221" s="185" t="inlineStr">
        <is>
          <t>ข้อสอบจริง</t>
        </is>
      </c>
      <c r="R221" s="185" t="inlineStr">
        <is>
          <t>2561</t>
        </is>
      </c>
      <c r="S221" s="185" t="n"/>
    </row>
    <row r="222" ht="409.6" customHeight="1" s="49">
      <c r="A222" s="185" t="n">
        <v>220</v>
      </c>
      <c r="B222" s="186" t="n"/>
      <c r="C222" s="186" t="inlineStr">
        <is>
          <t>จากสูตรตำรับครีมในข้อ 59 กรณีเมื่อนำตำรับมาส่องด้วยกล้องจุลทรรศน์ (Optical microscope) จะเห็นลักษณะของอนุภาคกระจายตัวอย่างไร</t>
        </is>
      </c>
      <c r="D222" s="186" t="n"/>
      <c r="E222" s="186" t="inlineStr">
        <is>
          <t>อนุภาค colloidal</t>
        </is>
      </c>
      <c r="F222" s="186" t="inlineStr">
        <is>
          <t>อนุภาค oil phase</t>
        </is>
      </c>
      <c r="G222" s="186" t="inlineStr">
        <is>
          <t>อนุภาค suspension</t>
        </is>
      </c>
      <c r="H222" s="186" t="inlineStr">
        <is>
          <t>อนุภาค water phase</t>
        </is>
      </c>
      <c r="I222" s="186" t="inlineStr">
        <is>
          <t>ไม่เห็นอนุภาคเพราะเป็น molecular dispersion</t>
        </is>
      </c>
      <c r="J222" s="185" t="inlineStr">
        <is>
          <t>2</t>
        </is>
      </c>
      <c r="K222" s="186" t="inlineStr">
        <is>
          <t>✅ คำตอบที่ถูกต้อง: ข้อ ข. อนุภาค oil phase
🎯 ทำไมข้อนี้ถึงถูก:
🎯 ทำไมข้อนี้ถึงถูก: ตำรับครีมที่เกิดจาก Stearic acid ทำปฏิกิริยากับ NaOH จัดเป็นอิมัลชันชนิดน้ำมันในน้ำ (O/W emulsion) โดยมีหยดน้ำมัน (Oil phase ได้แก่ Isopropyl myristate, Cetostearyl alcohol, White wax) เป็น Dispersed phase กระจายตัวอยู่ในน้ำ เมื่อส่องด้วยกล้องจุลทรรศน์แบบใช้แสง (Optical microscope) จึงมองเห็นเป็นหยดอนุภาคของวัฏภาคน้ำมัน (Oil phase droplets)
🔍 ข้ออื่นผิดเพราะอะไร:
• ข้อ ก.: อนุภาค colloidal มีขนาดเล็กมากในช่วง 1 ถึง 1000 นาโนเมตร ซึ่งเกินขีดจำกัดกำลังขยายของกล้องจุลทรรศน์แบบใช้แสงทั่วไป
• ข้อ ค.: อนุภาค suspension หมายถึงอนุภาคของแข็งที่ไม่ละลายกระจายตัวในของเหลว แต่ตำรับนี้เป็นอิมัลชันของหยดของเหลวไขมัน
• ข้อ ง.: อนุภาค water phase ในอิมัลชันแบบ O/W น้ำทำหน้าที่เป็นวัฏภาคต่อเนื่องภายนอก (Continuous phase) จึงไม่ปรากฏเป็นอนุภาคกระจายตัว
• ข้อ จ.: ไม่เห็นอนุภาคเพราะเป็น molecular dispersion ใช้กับสารละลายแท้ (True solution) ไม่ใช่อิมัลชันที่มีสองเฟสแยกกันอย่างชัดเจน</t>
        </is>
      </c>
      <c r="L222" s="186" t="n"/>
      <c r="M222" s="186" t="inlineStr">
        <is>
          <t>Liquid &amp; Semisolids</t>
        </is>
      </c>
      <c r="N222" s="186" t="inlineStr">
        <is>
          <t>Emulsions &amp; Suspensions</t>
        </is>
      </c>
      <c r="O222" s="185" t="inlineStr">
        <is>
          <t>Product</t>
        </is>
      </c>
      <c r="P222" s="186" t="inlineStr">
        <is>
          <t>[SOURCE: ข้อสอบจริง PLE CC1 (Product) ปี 2561 ข้อ 60]</t>
        </is>
      </c>
      <c r="Q222" s="185" t="inlineStr">
        <is>
          <t>ข้อสอบจริง</t>
        </is>
      </c>
      <c r="R222" s="185" t="inlineStr">
        <is>
          <t>2561</t>
        </is>
      </c>
      <c r="S222" s="185" t="n"/>
    </row>
    <row r="223" ht="409.6" customHeight="1" s="49">
      <c r="A223" s="185" t="n">
        <v>221</v>
      </c>
      <c r="B223" s="186" t="n"/>
      <c r="C223" s="186" t="inlineStr">
        <is>
          <t>จากสูตรตำรับครีม: Steroid A, Stearic acid, Cetyl alcohol, Butylated hydroxytoluene, Carbomer 934, Glycerin, Water, EDTA, Paraben, Triethanolamine สารประกอบใดในตำรับทำหน้าที่เป็น Emulsifying agent หลัก</t>
        </is>
      </c>
      <c r="D223" s="186" t="n"/>
      <c r="E223" s="186" t="inlineStr">
        <is>
          <t>Stearic acid</t>
        </is>
      </c>
      <c r="F223" s="186" t="inlineStr">
        <is>
          <t>Triethanolamine</t>
        </is>
      </c>
      <c r="G223" s="186" t="inlineStr">
        <is>
          <t>Triethanolamine acetate</t>
        </is>
      </c>
      <c r="H223" s="186" t="inlineStr">
        <is>
          <t>Triethanolamine stearate</t>
        </is>
      </c>
      <c r="I223" s="186" t="inlineStr">
        <is>
          <t>Butylated hydroxytoluene</t>
        </is>
      </c>
      <c r="J223" s="185" t="inlineStr">
        <is>
          <t>4</t>
        </is>
      </c>
      <c r="K223" s="186" t="inlineStr">
        <is>
          <t>✅ คำตอบที่ถูกต้อง: ข้อ ง. Triethanolamine stearate
🎯 ทำไมข้อนี้ถึงถูก:
🎯 ทำไมข้อนี้ถึงถูก: เมื่อนำเฟสน้ำมันที่มีกรดไขมัน Stearic acid มาผสมกับเฟสน้ำที่มีด่างอินทรีย์ Triethanolamine (TEA) ที่อุณหภูมิประมาณ 70 ถึง 75 องศาเซลเซียส จะเกิดปฏิกิริยาสะพอนิฟิเคชันแบบ In situ ได้เกลือสบู่อินทรีย์คือ Triethanolamine stearate ซึ่งทำหน้าที่เป็นสารลดแรงตึงผิวชนิดประจุลบ (Anionic surfactant) และเป็น Emulsifying agent หลักสำหรับอิมัลชันชนิด O/W
🔍 ข้ออื่นผิดเพราะอะไร:
• ข้อ ก.: Stearic acid เดี่ยวๆ เป็นเพียงกรดไขมันในวัฏภาคน้ำมัน ไม่สามารถทำหน้าที่เป็นอิมัลซิไฟเออร์ที่มีประสิทธิภาพได้หากไม่ทำปฏิกิริยากับเบส
• ข้อ ข.: Triethanolamine เดี่ยวๆ เป็นเบสอินทรีย์ละลายน้ำ ไม่ใช่สารลดแรงตึงผิว
• ข้อ ค.: Triethanolamine acetate ในตำรับไม่มีกรดอะซิติก (Acetic acid) จึงไม่สามารถเกิดสารประกอบนี้ได้
• ข้อ จ.: Butylated hydroxytoluene (BHT) ทำหน้าที่เป็นสารต้านออกซิเดชัน (Antioxidant) ละลายในน้ำมัน ไม่ใช่อิมัลซิไฟเออร์</t>
        </is>
      </c>
      <c r="L223" s="186" t="n"/>
      <c r="M223" s="186" t="inlineStr">
        <is>
          <t>Liquid &amp; Semisolids</t>
        </is>
      </c>
      <c r="N223" s="186" t="inlineStr">
        <is>
          <t>Emulsions &amp; Suspensions</t>
        </is>
      </c>
      <c r="O223" s="185" t="inlineStr">
        <is>
          <t>Product</t>
        </is>
      </c>
      <c r="P223" s="186" t="inlineStr">
        <is>
          <t>[SOURCE: ข้อสอบจริง PLE CC1 (Product) ปี 2561 ข้อ 87]</t>
        </is>
      </c>
      <c r="Q223" s="185" t="inlineStr">
        <is>
          <t>ข้อสอบจริง</t>
        </is>
      </c>
      <c r="R223" s="185" t="inlineStr">
        <is>
          <t>2561</t>
        </is>
      </c>
      <c r="S223" s="185" t="n"/>
    </row>
    <row r="224" ht="409.6" customHeight="1" s="49">
      <c r="A224" s="185" t="n">
        <v>222</v>
      </c>
      <c r="B224" s="186" t="n"/>
      <c r="C224" s="186" t="inlineStr">
        <is>
          <t>จากตำรับครีมในข้อ 87 เมื่อนำตัวอย่างครีมมาทดสอบโดยการหยดสารละลายสีย้อม Amaranth aqueous solution แล้วตรวจดูภายใต้กล้องจุลทรรศน์ พบสีแดงกระจายสม่ำเสมอเป็นพื้นหลังและพบจุดสีขาวของอนุภาคอยู่ด้านใน ผลการทดสอบนี้สรุปได้ตามข้อใด</t>
        </is>
      </c>
      <c r="D224" s="186" t="n"/>
      <c r="E224" s="186" t="inlineStr">
        <is>
          <t>เป็นอิมัลชันชนิดน้ำในน้ำมัน (W/O emulsion)</t>
        </is>
      </c>
      <c r="F224" s="186" t="inlineStr">
        <is>
          <t>ตำรับไม่สามารถนำไฟฟ้าได้</t>
        </is>
      </c>
      <c r="G224" s="186" t="inlineStr">
        <is>
          <t>เป็นอิมัลชันชนิดน้ำมันในน้ำ (O/W emulsion)</t>
        </is>
      </c>
      <c r="H224" s="186" t="inlineStr">
        <is>
          <t>เมื่อเติมน้ำกลั่นลงไปในตำรับจะเกิดการแยกชั้นทันที</t>
        </is>
      </c>
      <c r="I224" s="186" t="inlineStr">
        <is>
          <t>เมื่อนำไปส่องภายใต้แสงอัลตราไวโอเลตจะเรืองแสงทั้งแผ่นฟิล์ม</t>
        </is>
      </c>
      <c r="J224" s="185" t="inlineStr">
        <is>
          <t>3</t>
        </is>
      </c>
      <c r="K224" s="186" t="inlineStr">
        <is>
          <t>✅ คำตอบที่ถูกต้อง: ข้อ ค. เป็นอิมัลชันชนิดน้ำมันในน้ำ (O/W emulsion)
🎯 ทำไมข้อนี้ถึงถูก:
🎯 ทำไมข้อนี้ถึงถูก: สีย้อม Amaranth เป็นสีชนิดที่ละลายน้ำได้ดี (Water-soluble dye) เมื่อหยดลงในตำรับอิมัลชันแล้วพบว่าสีกระจายตัวสม่ำเสมอเป็นพื้นสีแดงทั่วทั้งระบบ โดยมีจุดสีขาวของหยดน้ำมันกระจายตัวอยู่ภายใน แสดงว่าวัฏภาคต่อเนื่องภายนอก (Continuous / External phase) เป็นน้ำ จึงจัดเป็นอิมัลชันชนิดน้ำมันในน้ำ (O/W emulsion)
🔍 ข้ออื่นผิดเพราะอะไร:
• ข้อ ก.: หากเป็นอิมัลชันแบบ W/O สีย้อม Amaranth จะไม่สามารถละลายในเฟสน้ำมันภายนอกได้ แต่จะเกาะตัวเป็นหยดสีแดงกระจุกอยู่บนผิวหน้า
• ข้อ ข.: อิมัลชันแบบ O/W มีน้ำเป็นเฟสภายนอกร่วมกับมีเกลือสบู่อิเล็กโทรไลต์ จึงสามารถนำไฟฟ้าได้ดี ไม่ใช่ไม่นำไฟฟ้า
• ข้อ ง.: อิมัลชันแบบ O/W เมื่อเติมน้ำ (Dilution test) จะสามารถเจือจางผสมกลมกลืนเป็นเนื้อเดียวได้ดี ไม่เกิดการแยกชั้น
• ข้อ จ.: การเรืองแสงทั้งแผ่นภายใต้แสงฟลูออเรสเซนต์เป็นลักษณะของอิมัลชันชนิด W/O เมื่อใช้น้ำมันที่เรืองแสง ไม่ใช่อิมัลชัน O/W</t>
        </is>
      </c>
      <c r="L224" s="186" t="n"/>
      <c r="M224" s="186" t="inlineStr">
        <is>
          <t>Liquid &amp; Semisolids</t>
        </is>
      </c>
      <c r="N224" s="186" t="inlineStr">
        <is>
          <t>Emulsions &amp; Suspensions</t>
        </is>
      </c>
      <c r="O224" s="185" t="inlineStr">
        <is>
          <t>Product</t>
        </is>
      </c>
      <c r="P224" s="186" t="inlineStr">
        <is>
          <t>[SOURCE: ข้อสอบจริง PLE CC1 (Product) ปี 2561 ข้อ 88]</t>
        </is>
      </c>
      <c r="Q224" s="185" t="inlineStr">
        <is>
          <t>ข้อสอบจริง</t>
        </is>
      </c>
      <c r="R224" s="185" t="inlineStr">
        <is>
          <t>2561</t>
        </is>
      </c>
      <c r="S224" s="185" t="n"/>
    </row>
    <row r="225" ht="409.6" customHeight="1" s="49">
      <c r="A225" s="185" t="n">
        <v>223</v>
      </c>
      <c r="B225" s="186" t="n"/>
      <c r="C225" s="186" t="inlineStr">
        <is>
          <t>ตำรับอิมัลชันเกิดอัตราการแยกชั้นแบบลอยตัว (Creaming rate) เร็วขึ้น เกิดจากปัจจัยในข้อใดเมื่อพิจารณาตามกฎของสโตกส์ (Stokes' Law)</t>
        </is>
      </c>
      <c r="D225" s="186" t="n"/>
      <c r="E225" s="186" t="inlineStr">
        <is>
          <t>การเก็บตำรับไว้ที่สภาวะอุณหภูมิสูง</t>
        </is>
      </c>
      <c r="F225" s="186" t="inlineStr">
        <is>
          <t>การเพิ่มความหนืดของอนุภาคภายใน</t>
        </is>
      </c>
      <c r="G225" s="186" t="inlineStr">
        <is>
          <t>การลดความแตกต่างของความหนาแน่นระหว่างสองวัฏภาค</t>
        </is>
      </c>
      <c r="H225" s="186" t="inlineStr">
        <is>
          <t>การใช้ Emulsifier ที่ช่วยลดขนาดอนุภาคของหยดอิมัลชัน</t>
        </is>
      </c>
      <c r="I225" s="186" t="inlineStr">
        <is>
          <t>การนำตำรับไปลดขนาดอนุภาคด้วย High pressure homogenizer</t>
        </is>
      </c>
      <c r="J225" s="185" t="inlineStr">
        <is>
          <t>1</t>
        </is>
      </c>
      <c r="K225" s="186" t="inlineStr">
        <is>
          <t>✅ คำตอบที่ถูกต้อง: ข้อ ก. การเก็บตำรับไว้ที่สภาวะอุณหภูมิสูง
🎯 ทำไมข้อนี้ถึงถูก:
🎯 ทำไมข้อนี้ถึงถูก: ตามกฎของสโตกส์ Stokes' Law อัตราเร็วในการลอยตัวแยกชั้น (v) แปรผกผันกับความหนืดของวัฏภาคต่อเนื่องภายนอก (eta) เมื่อนำตำรับไปเก็บรักษาไว้ที่อุณหภูมิสูง ความหนืดของของเหลวจะลดลงอย่างมาก ส่งผลให้แรงต้านทานการเคลื่อนที่ลดลง หยดน้ำมันจึงลอยตัวขึ้นสู่ผิวด้านบนเกิดเป็น Creaming ได้เร็วขึ้น
🔍 ข้ออื่นผิดเพราะอะไร:
• ข้อ ข.: ความหนืดของของเหลวภายในอนุภาคไม่ได้มีผลต่อแรงต้านทานการเคลื่อนที่ในเฟสภายนอกตามสมการของสโตกส์
• ข้อ ค.: การลดผลต่างความหนาแน่นระหว่างสองเฟส (rho1 ลบ rho2) จะทำให้อัตราเร็วในการลอยตัวลดลง ช่วยชะลอการเกิด Creaming
• ข้อ ง.: การลดรัศมีของอนุภาค (r) จะทำให้อัตราการเกิด Creaming ลดลงอย่างมากตามสัดส่วนกำลังสอง (r ยกกำลังสอง)
• ข้อ จ.: การใช้ High pressure homogenizer เป็นการลดขนาดหยดอนุภาคให้เล็กลง เพื่อเพิ่มความคงตัวและป้องกันการเกิด Creaming</t>
        </is>
      </c>
      <c r="L225" s="186" t="n"/>
      <c r="M225" s="186" t="inlineStr">
        <is>
          <t>Liquid &amp; Semisolids</t>
        </is>
      </c>
      <c r="N225" s="186" t="inlineStr">
        <is>
          <t>Emulsions &amp; Suspensions</t>
        </is>
      </c>
      <c r="O225" s="185" t="inlineStr">
        <is>
          <t>Product</t>
        </is>
      </c>
      <c r="P225" s="186" t="inlineStr">
        <is>
          <t>[SOURCE: ข้อสอบจริง PLE CC1 (Product) ปี 2561 ข้อ 89]</t>
        </is>
      </c>
      <c r="Q225" s="185" t="inlineStr">
        <is>
          <t>ข้อสอบจริง</t>
        </is>
      </c>
      <c r="R225" s="185" t="inlineStr">
        <is>
          <t>2561</t>
        </is>
      </c>
      <c r="S225" s="185" t="n"/>
    </row>
    <row r="226" ht="409.6" customHeight="1" s="49">
      <c r="A226" s="185" t="n">
        <v>224</v>
      </c>
      <c r="B226" s="186" t="n"/>
      <c r="C226" s="186" t="inlineStr">
        <is>
          <t>ในการเตรียมตำรับเจลทาภายนอก Piroxicam gel ควรเลือกใช้สารก่อเจล (Gelling agent) ชนิดใดที่เมื่อปรับค่าความเป็นกรด-ด่างด้วยสารละลายด่าง (Alkalizing agent) แล้ว จะทำให้ได้เนื้อเจลที่มีลักษณะใสและมีความหนืดสูง</t>
        </is>
      </c>
      <c r="D226" s="186" t="n"/>
      <c r="E226" s="186" t="inlineStr">
        <is>
          <t>Carbomer</t>
        </is>
      </c>
      <c r="F226" s="186" t="inlineStr">
        <is>
          <t>Sodium alginate</t>
        </is>
      </c>
      <c r="G226" s="186" t="inlineStr">
        <is>
          <t>Methylcellulose</t>
        </is>
      </c>
      <c r="H226" s="186" t="inlineStr">
        <is>
          <t>Hydroxypropyl methylcellulose (HPMC)</t>
        </is>
      </c>
      <c r="I226" s="186" t="inlineStr">
        <is>
          <t>Sodium carboxymethylcellulose (SCMC)</t>
        </is>
      </c>
      <c r="J226" s="185" t="inlineStr">
        <is>
          <t>1</t>
        </is>
      </c>
      <c r="K226" s="186" t="inlineStr">
        <is>
          <t>✅ คำตอบที่ถูกต้อง: ข้อ ก. Carbomer
🎯 ทำไมข้อนี้ถึงถูก:
🎯 ทำไมข้อนี้ถึงถูก: Carbomer (Carbopol) เป็นพอลิเมอร์ของกรดโพลีอะคริลิก เมื่อกระจายตัวในน้ำจะมีสภาพเป็นกรดและโมเลกุลขดตัวเป็นของเหลวขุ่น เมื่อเติมเบส เช่น Triethanolamine (TEA) หรือ NaOH ลงไปทำปฏิกิริยาสะเทินหมู่ Carboxyl จะเกิดประจุลบผลักกัน ทำให้สายพอลิเมอร์คลายตัวออก (Uncoiling) และกักเก็บน้ำจนพองตัวกลายเป็นเจลใส (Clear hydrogel) ที่มีความหนืดสูง
🔍 ข้ออื่นผิดเพราะอะไร:
• ข้อ ข.: Sodium alginate พองตัวได้เองในน้ำ และจะเกิดเจลเมื่อทำปฏิกิริยากับไอออนบวกสองประจุ เช่น Ca2+ ไม่ได้อาศัยการปรับด่างเพื่อเกิดเจลใส
• ข้อ ค.: Methylcellulose เป็น Non-ionic polymer ที่กระจายตัวในน้ำร้อนและละลายในน้ำเย็น ไม่ได้อาศัยการสะเทินด้วยด่าง
• ข้อ ง.: HPMC เป็นสารไฮโดรคอลลอยด์ที่พองตัวสร้างความหนืดโดยตรง ไม่ขึ้นกับปฏิกิริยาสะเทินด้วยด่าง
• ข้อ จ.: SCMC ละลายและให้ความหนืดในน้ำได้โดยตรง การเติมด่างไม่ได้เป็นกลไกหลักในการเปลี่ยนสถานะเป็นเจลใสเหมือน Carbomer</t>
        </is>
      </c>
      <c r="L226" s="186" t="n"/>
      <c r="M226" s="186" t="inlineStr">
        <is>
          <t>Liquid &amp; Semisolids</t>
        </is>
      </c>
      <c r="N226" s="186" t="inlineStr">
        <is>
          <t>Gels, Magmas &amp; Mucilages</t>
        </is>
      </c>
      <c r="O226" s="185" t="inlineStr">
        <is>
          <t>Product</t>
        </is>
      </c>
      <c r="P226" s="186" t="inlineStr">
        <is>
          <t>[SOURCE: ข้อสอบจริง PLE CC1 (Product) ปี 2561 ข้อ 95]</t>
        </is>
      </c>
      <c r="Q226" s="185" t="inlineStr">
        <is>
          <t>ข้อสอบจริง</t>
        </is>
      </c>
      <c r="R226" s="185" t="inlineStr">
        <is>
          <t>2561</t>
        </is>
      </c>
      <c r="S226" s="185" t="n"/>
    </row>
    <row r="227" ht="409.6" customHeight="1" s="49">
      <c r="A227" s="185" t="n">
        <v>225</v>
      </c>
      <c r="B227" s="186" t="n"/>
      <c r="C227" s="186" t="inlineStr">
        <is>
          <t>ตำรับยา Prednisolone สำหรับใช้ภายนอก ประกอบด้วย: 1-Octadecanol, Polysorbate 80, Polyethylene glycol, Isopropyl myristate, Sodium sulfite สารใดในสูตรตำรับทำหน้าที่เป็นสารช่วยเปียก (Wetting agent)</t>
        </is>
      </c>
      <c r="D227" s="186" t="n"/>
      <c r="E227" s="186" t="inlineStr">
        <is>
          <t>Sodium sulfite</t>
        </is>
      </c>
      <c r="F227" s="186" t="inlineStr">
        <is>
          <t>1-Octadecanol</t>
        </is>
      </c>
      <c r="G227" s="186" t="inlineStr">
        <is>
          <t>Polysorbate 80</t>
        </is>
      </c>
      <c r="H227" s="186" t="inlineStr">
        <is>
          <t>Polyethylene glycol</t>
        </is>
      </c>
      <c r="I227" s="186" t="inlineStr">
        <is>
          <t>Isopropyl myristate</t>
        </is>
      </c>
      <c r="J227" s="185" t="inlineStr">
        <is>
          <t>3</t>
        </is>
      </c>
      <c r="K227" s="186" t="inlineStr">
        <is>
          <t>✅ คำตอบที่ถูกต้อง: ข้อ ค. Polysorbate 80
🎯 ทำไมข้อนี้ถึงถูก:
🎯 ทำไมข้อนี้ถึงถูก: Polysorbate 80 (Tween 80) เป็นสารลดแรงตึงผิวชนิดไม่มีประจุ (Non-ionic surfactant) ที่มีทั้งส่วนชอบน้ำและไม่ชอบน้ำในโมเลกุล ทำหน้าที่เป็นสารช่วยเปียก (Wetting agent) ช่วยลดแรงตึงผิวระหว่างอนุภาคของแข็ง Prednisolone ซึ่งเป็นสเตียรอยด์ที่ไม่ชอบน้ำกับตัวกลางเหลว ทำให้ตัวยาเปียกและกระจายตัวได้อย่างสม่ำเสมอในเนื้อตำรับ
🔍 ข้ออื่นผิดเพราะอะไร:
• ข้อ ก.: Sodium sulfite ทำหน้าที่เป็นสารต้านออกซิเดชัน (Antioxidant) ละลายน้ำเพื่อป้องกันการเสื่อมสลายของตัวยา
• ข้อ ข.: 1-Octadecanol (Stearyl alcohol) ทำหน้าที่เป็น Stiffening agent เพิ่มความแข็งแรงและเป็น Co-emulsifier ในวัฏภาคน้ำมัน
• ข้อ ง.: Polyethylene glycol (PEG) ทำหน้าที่เป็นตัวทำละลายร่วม (Cosolvent), Humectant หรือ Water-soluble base
• ข้อ จ.: Isopropyl myristate ทำหน้าที่เป็นสารเพิ่มความนุ่มชุ่มชื้น (Emollient) และเป็นตัวทำละลายในวัฏภาคน้ำมัน</t>
        </is>
      </c>
      <c r="L227" s="186" t="n"/>
      <c r="M227" s="186" t="inlineStr">
        <is>
          <t>Liquid &amp; Semisolids</t>
        </is>
      </c>
      <c r="N227" s="186" t="inlineStr">
        <is>
          <t>Emulsions &amp; Suspensions</t>
        </is>
      </c>
      <c r="O227" s="185" t="inlineStr">
        <is>
          <t>Product</t>
        </is>
      </c>
      <c r="P227" s="186" t="inlineStr">
        <is>
          <t>[SOURCE: ข้อสอบจริง PLE CC1 (Product) ปี 2561 ข้อ 113]</t>
        </is>
      </c>
      <c r="Q227" s="185" t="inlineStr">
        <is>
          <t>ข้อสอบจริง</t>
        </is>
      </c>
      <c r="R227" s="185" t="inlineStr">
        <is>
          <t>2561</t>
        </is>
      </c>
      <c r="S227" s="185" t="n"/>
    </row>
    <row r="228" ht="409.6" customHeight="1" s="49">
      <c r="A228" s="185" t="n">
        <v>226</v>
      </c>
      <c r="B228" s="186" t="n"/>
      <c r="C228" s="186" t="inlineStr">
        <is>
          <t>หากต้องการเตรียมระบบนำส่งสารที่เป็นประจุลบ (เช่น ยาที่มีประจุลบ หรืออนุภาคคอลลอยด์ไฮโดรฟิลิก) ให้เกิดการจับเกาะหรือตกตะกอนร่วม (Coacervation) ควรเลือกใช้พอลิเมอร์ธรรมชาติชนิดใดที่มีสมบัติเป็นประจุบวก (Cationic polymer)?</t>
        </is>
      </c>
      <c r="D228" s="186" t="n"/>
      <c r="E228" s="186" t="inlineStr">
        <is>
          <t>Acacia</t>
        </is>
      </c>
      <c r="F228" s="186" t="inlineStr">
        <is>
          <t>Chitosan</t>
        </is>
      </c>
      <c r="G228" s="186" t="inlineStr">
        <is>
          <t>Gelatin B</t>
        </is>
      </c>
      <c r="H228" s="186" t="inlineStr">
        <is>
          <t>Carrageenan</t>
        </is>
      </c>
      <c r="I228" s="186" t="inlineStr">
        <is>
          <t>Tragacanth</t>
        </is>
      </c>
      <c r="J228" s="185" t="inlineStr">
        <is>
          <t>2</t>
        </is>
      </c>
      <c r="K228" s="186" t="inlineStr">
        <is>
          <t>✅ คำตอบที่ถูกต้อง: ข้อ ข. Chitosan
🎯 ทำไมข้อนี้ถึงถูก:
🎯 ทำไมข้อนี้ถึงถูก: Chitosan เป็นพอลิเมอร์ธรรมชาติที่ได้จาก Deacetylation ของ Chitin ในเปลือกกุ้งและปู โดยมีหมู่อะมิโนอิสระ (-NH2) บนสายโซ่โมเลกุล ซึ่งในสภาวะที่เป็นกรดอ่อนจะรับโปรตอนกลายเป็นหมู่อะโมเนียม (-NH3+) ทำให้ Chitosan มีคุณสมบัติเด่นเป็น Cationic polymer ประจุบวก สามารถเกิด Complex coacervation กับพอลิเมอร์ประจุลบได้อย่างมีประสิทธิภาพ
🔍 ข้ออื่นผิดเพราะอะไร:
• ข้อ ก.: ผิด เพราะ Acacia เป็นกัมธรรมชาติที่มีหมู่อนุพันธ์กรด Uronic acid แสดงประจุลบ (Anionic polymer) ในสารละลาย
• ข้อ ค.: ผิด เพราะ Gelatin B เตรียมโดยกระบวนการบำบัดด้วยด่าง (Alkali-treated) ทำให้มีค่า Isoelectric point ต่ำ (pI 4.7-5.2) จึงแสดงประจุลบที่ pH เป็นกลาง
• ข้อ ง.: ผิด เพราะ Carrageenan มีหมู่ซัลเฟตเอสเทอร์ (-SO4-) เป็นองค์ประกอบ จึงแสดงประจุลบอย่างแรง (Strongly anionic polymer)
• ข้อ จ.: ผิด เพราะ Tragacanth มีกรด Tragacanthic acid ซึ่งมีประจุลบในสภาวะสารละลาย</t>
        </is>
      </c>
      <c r="L228" s="186" t="n"/>
      <c r="M228" s="186" t="inlineStr">
        <is>
          <t>Liquid &amp; Semisolids</t>
        </is>
      </c>
      <c r="N228" s="186" t="inlineStr">
        <is>
          <t>Suspensions &amp; Rheology</t>
        </is>
      </c>
      <c r="O228" s="185" t="inlineStr">
        <is>
          <t>Product</t>
        </is>
      </c>
      <c r="P228" s="186" t="inlineStr">
        <is>
          <t>[SOURCE: ข้อสอบจริง PLE CC1 (Product) ปี 2558 ข้อ 25]</t>
        </is>
      </c>
      <c r="Q228" s="185" t="inlineStr">
        <is>
          <t>ข้อสอบจริง</t>
        </is>
      </c>
      <c r="R228" s="185" t="inlineStr">
        <is>
          <t>2558</t>
        </is>
      </c>
      <c r="S228" s="185" t="n"/>
    </row>
    <row r="229" ht="409.6" customHeight="1" s="49">
      <c r="A229" s="185" t="n">
        <v>227</v>
      </c>
      <c r="B229" s="186" t="n"/>
      <c r="C229" s="186" t="inlineStr">
        <is>
          <t>46. ในการพัฒนาสูตรตำรับและควบคุมคุณภาพของผลิตภัณฑ์ยาพ่นจมูกในรูปแบบสารละลาย (Nasal Spray Solution - Non-pressurized Multiple Dose) รายการทดสอบในข้อใด ไม่จำเป็น ต้องทำการทดสอบ</t>
        </is>
      </c>
      <c r="D229" s="186" t="n"/>
      <c r="E229" s="186" t="inlineStr">
        <is>
          <t>Delivered-dose uniformity</t>
        </is>
      </c>
      <c r="F229" s="186" t="inlineStr">
        <is>
          <t>Droplet size distribution</t>
        </is>
      </c>
      <c r="G229" s="186" t="inlineStr">
        <is>
          <t>Actuator plume geometry / deposition</t>
        </is>
      </c>
      <c r="H229" s="186" t="inlineStr">
        <is>
          <t>Shake requirement / Resuspendability</t>
        </is>
      </c>
      <c r="I229" s="186" t="inlineStr">
        <is>
          <t>Extractables and leachables</t>
        </is>
      </c>
      <c r="J229" s="185" t="inlineStr">
        <is>
          <t>4</t>
        </is>
      </c>
      <c r="K229" s="186" t="inlineStr">
        <is>
          <t>✅ คำตอบที่ถูกต้อง: ข้อ ง. Shake requirement / Resuspendability
🎯 ทำไมข้อนี้ถึงถูก:
🎯 ทำไมข้อนี้ถึงถูก: การทดสอบ Shake requirement หรือความสามารถในการกระจายตัวซ้ำ (Resuspendability) เป็นข้อกำหนดคุณภาพเฉพาะสำหรับตำรับยาพ่นจมูกที่เป็นรูปแบบสารแขวนตะกอน (Nasal Suspension) เพื่อให้มั่นใจว่าเมื่อเขย่าแล้วอนุภาคยาจะกระจายตัวสม่ำเสมอก่อนพ่น ส่วนยานี้เป็นรูปแบบสารละลายแท้ (Solution) ตัวยาละลายเป็นเนื้อเดียวกันอย่างสมบูรณ์ จึงไม่มีปัญหาการตกตะกอนและไม่จำเป็นต้องทดสอบการเขย่า
🔍 ข้ออื่นผิดเพราะอะไร:
• ข้อ ก. Delivered-dose uniformity: จำเป็นอย่างยิ่งเพื่อประกันว่าการกดพ่นแต่ละครั้งได้รับขนาดยาสม่ำเสมอ
• ข้อ ข. Droplet size distribution: จำเป็นต้องควบคุมขนาดละอองฝอย (ส่วนใหญ่ควรอยู่ระหว่าง 10-50 ไมครอน) เพื่อให้ติดค้างในโพรงจมูกและไม่สูดลึกเข้าไปในปอด
• ข้อ ค. Plume geometry: จำเป็นในการควบคุมมุมและรูปแบบการฟุ้งกระจายของละอองยา
• ข้อ จ. Extractables and leachables: จำเป็นในการตรวจสอบสารที่อาจละลายซึมออกมาจากหัวปั๊มและภาชนะบรรจุพลาสติก
• --</t>
        </is>
      </c>
      <c r="L229" s="186" t="n"/>
      <c r="M229" s="186" t="inlineStr">
        <is>
          <t>Liquid &amp; Semisolids</t>
        </is>
      </c>
      <c r="N229" s="186" t="inlineStr">
        <is>
          <t>Nasal &amp; Inhalation Solutions</t>
        </is>
      </c>
      <c r="O229" s="185" t="inlineStr">
        <is>
          <t>Product</t>
        </is>
      </c>
      <c r="P229" s="186" t="inlineStr">
        <is>
          <t>ข้อ 46 Mock RxCU83</t>
        </is>
      </c>
      <c r="Q229" s="185" t="inlineStr">
        <is>
          <t>ข้อสอบจำลอง</t>
        </is>
      </c>
      <c r="R229" s="185" t="inlineStr">
        <is>
          <t>Mock RxCU83 ชุดที่ 1</t>
        </is>
      </c>
      <c r="S229" s="185" t="n"/>
    </row>
    <row r="230" ht="409.6" customHeight="1" s="49">
      <c r="A230" s="185" t="n">
        <v>228</v>
      </c>
      <c r="B230" s="186" t="n"/>
      <c r="C230" s="186" t="inlineStr">
        <is>
          <t>47. ข้อใดไม่ใช่ปัจจัยทางเคมีกายภาพที่ต้องนำมาพิจารณาในการตั้งสูตรตำรับยาพ่นจมูกรูปแบบสารละลาย (Aqueous Nasal Solution)</t>
        </is>
      </c>
      <c r="D230" s="186" t="n"/>
      <c r="E230" s="186" t="inlineStr">
        <is>
          <t>Particle size of drug substance</t>
        </is>
      </c>
      <c r="F230" s="186" t="inlineStr">
        <is>
          <t>Co-solvent and vehicle selection</t>
        </is>
      </c>
      <c r="G230" s="186" t="inlineStr">
        <is>
          <t>Viscosity of formulation</t>
        </is>
      </c>
      <c r="H230" s="186" t="inlineStr">
        <is>
          <t>Osmolarity and tonicity</t>
        </is>
      </c>
      <c r="I230" s="186" t="inlineStr">
        <is>
          <t>pH and buffer capacity</t>
        </is>
      </c>
      <c r="J230" s="185" t="inlineStr">
        <is>
          <t>1</t>
        </is>
      </c>
      <c r="K230" s="186" t="inlineStr">
        <is>
          <t>✅ คำตอบที่ถูกต้อง: ข้อ ก. Particle size of drug substance
🎯 ทำไมข้อนี้ถึงถูก:
🎯 ทำไมข้อนี้ถึงถูก: ในยาเตรียมรูปแบบสารละลาย (Solution) ตัวยาสำคัญจะถูกละลายจนหมดกลายเป็นระดับโมเลกุลในตัวทำละลาย จึงไม่มีอนุภาคของแข็งหลงเหลืออยู่ ขนาดของอนุภาค (Particle size) จึงไม่ใช่ปัจจัยในการตั้งสูตรตำรับของยาพ่นจมูกแบบสารละลาย (เป็นปัจจัยสำคัญเฉพาะในยาพ่นจมูกแบบ suspension หรือ dry powder)
🔍 ข้ออื่นผิดเพราะอะไร:
• ข้อ ข. Solvent/Vehicle: มีความสำคัญต่อการละลายตัวยาและความปลอดภัยต่อเยื่อบุโพรงจมูก
• ข้อ ค. Viscosity: ส่งผลต่อระยะเวลาการเกาะติดของยาบนเยื่อบุจมูก (mucociliary clearance time) และรูปแบบละอองฝอย
• ข้อ ง. Osmolarity: ตำรับยาพ่นจมูกควรปรับให้เป็นไอโซโทนิก (Isotonic ~290 mOsm/kg) เพื่อป้องกันการระคายเคืองต่อ cilia
• ข้อ จ. pH: ต้องควบคุมให้อยู่ในช่วงที่เหมาะสมกับเยื่อบุจมูก (pH 5.5-6.5) เพื่อป้องกันการยับยั้งการพัดโบกของ ciliary movement
• --</t>
        </is>
      </c>
      <c r="L230" s="186" t="n"/>
      <c r="M230" s="186" t="inlineStr">
        <is>
          <t>Liquid &amp; Semisolids</t>
        </is>
      </c>
      <c r="N230" s="186" t="inlineStr">
        <is>
          <t>Nasal &amp; Inhalation Solutions</t>
        </is>
      </c>
      <c r="O230" s="185" t="inlineStr">
        <is>
          <t>Product</t>
        </is>
      </c>
      <c r="P230" s="186" t="inlineStr">
        <is>
          <t>ข้อ 47 Mock RxCU83</t>
        </is>
      </c>
      <c r="Q230" s="185" t="inlineStr">
        <is>
          <t>ข้อสอบจำลอง</t>
        </is>
      </c>
      <c r="R230" s="185" t="inlineStr">
        <is>
          <t>Mock RxCU83 ชุดที่ 1</t>
        </is>
      </c>
      <c r="S230" s="185" t="n"/>
    </row>
    <row r="231" ht="409.6" customHeight="1" s="49">
      <c r="A231" s="185" t="n">
        <v>229</v>
      </c>
      <c r="B231" s="186" t="n"/>
      <c r="C231" s="186" t="inlineStr">
        <is>
          <t>48. หัวข้อใดไม่จำเป็นต้องกำหนดไว้ในการควบคุมคุณภาพตามข้อกำหนดมาตรฐาน (Release Specifications) ของผลิตภัณฑ์ยาพ่นจมูกชนิดสารละลาย</t>
        </is>
      </c>
      <c r="D231" s="186" t="n"/>
      <c r="E231" s="186" t="inlineStr">
        <is>
          <t>Description</t>
        </is>
      </c>
      <c r="F231" s="186" t="inlineStr">
        <is>
          <t>Assay</t>
        </is>
      </c>
      <c r="G231" s="186" t="inlineStr">
        <is>
          <t>Moisture content</t>
        </is>
      </c>
      <c r="H231" s="186" t="inlineStr">
        <is>
          <t>Microbial enumeration tests</t>
        </is>
      </c>
      <c r="I231" s="186" t="inlineStr">
        <is>
          <t>Mean delivered dose</t>
        </is>
      </c>
      <c r="J231" s="185" t="inlineStr">
        <is>
          <t>3</t>
        </is>
      </c>
      <c r="K231" s="186" t="inlineStr">
        <is>
          <t>✅ คำตอบที่ถูกต้อง: ข้อ ค. Moisture content
🎯 ทำไมข้อนี้ถึงถูก:
🎯 ทำไมข้อนี้ถึงถูก: การทดสอบปริมาณความชื้น (Moisture content) เป็นการทดสอบสำหรับยาเตรียมรูปแบบของแข็ง (Solid dosage forms เช่น ยาผง ยาเม็ด ยาแคปซูล) เพื่อป้องกันการสลายตัวของยาจากน้ำ ส่วนยาพ่นจมูกรูปแบบสารละลาย (Aqueous nasal spray) มีน้ำเป็นกระสายยาหลักในสูตรตำรับอยู่แล้ว จึงไม่มีการตรวจวิเคราะห์ Moisture content
🔍 ข้ออื่นผิดเพราะอะไร:
• ข้อ ก. Description: เป็นการตรวจดูลักษณะทางกายภาพ สี และความใสของสารละลาย
• ข้อ ข. Assay: เป็นการตรวจหาปริมาณตัวยาสำคัญในตำรับ
• ข้อ ง. Microbial enumeration tests: เป็นการทดสอบขีดจำกัดการปนเปื้อนของเชื้อจุลชีพ (Microbial limit test) สำหรับยาใช้เฉพาะที่
• ข้อ จ. Mean delivered dose: เป็นการประเมินปริมาณยาเฉลี่ยที่ถูกพ่นออกมาในแต่ละครั้ง
• --</t>
        </is>
      </c>
      <c r="L231" s="186" t="n"/>
      <c r="M231" s="186" t="inlineStr">
        <is>
          <t>Preformulation &amp; GMP</t>
        </is>
      </c>
      <c r="N231" s="186" t="inlineStr">
        <is>
          <t>Quality Specifications &amp; COA</t>
        </is>
      </c>
      <c r="O231" s="185" t="inlineStr">
        <is>
          <t>Product</t>
        </is>
      </c>
      <c r="P231" s="186" t="inlineStr">
        <is>
          <t>ข้อ 48 Mock RxCU83</t>
        </is>
      </c>
      <c r="Q231" s="185" t="inlineStr">
        <is>
          <t>ข้อสอบจำลอง</t>
        </is>
      </c>
      <c r="R231" s="185" t="inlineStr">
        <is>
          <t>Mock RxCU83 ชุดที่ 1</t>
        </is>
      </c>
      <c r="S231" s="185" t="n"/>
    </row>
    <row r="232" ht="409.6" customHeight="1" s="49">
      <c r="A232" s="185" t="n">
        <v>230</v>
      </c>
      <c r="B232" s="186" t="n"/>
      <c r="C232" s="186" t="inlineStr">
        <is>
          <t>57. ในการพัฒนาสูตรตำรับยาน้ำเชื่อม Ferrous sulfate syrup สารช่วยทางเภสัชกรรมในข้อใด ไม่จำเป็น ต้องใส่ในสูตรตำรับหากมีน้ำตาลซูโครสในความเข้มข้นสูงตามเกณฑ์ Syrup USP</t>
        </is>
      </c>
      <c r="D232" s="186" t="n"/>
      <c r="E232" s="186" t="inlineStr">
        <is>
          <t>Citric acid</t>
        </is>
      </c>
      <c r="F232" s="186" t="inlineStr">
        <is>
          <t>Disodium EDTA</t>
        </is>
      </c>
      <c r="G232" s="186" t="inlineStr">
        <is>
          <t>Parabens (สารกันเสีย)</t>
        </is>
      </c>
      <c r="H232" s="186" t="inlineStr">
        <is>
          <t>Sodium metabisulfite</t>
        </is>
      </c>
      <c r="I232" s="186" t="inlineStr">
        <is>
          <t>Sucrose</t>
        </is>
      </c>
      <c r="J232" s="185" t="inlineStr">
        <is>
          <t>3</t>
        </is>
      </c>
      <c r="K232" s="186" t="inlineStr">
        <is>
          <t>✅ คำตอบที่ถูกต้อง: ข้อ ค. Parabens (สารกันเสีย)
🎯 ทำไมข้อนี้ถึงถูก:
🎯 ทำไมข้อนี้ถึงถูก: ในตำรับน้ำเชื่อมที่มีความเข้มข้นของน้ำตาล Sucrose สูงมาก (เช่น Syrup USP ที่มีความเข้มข้น 85% w/v หรือ 65% w/w) ตำรับจะมีแรงดันออสโมติก (Osmotic pressure) สูงมากจนดึงน้ำออกจากเซลล์จุลชีพ (Self-preserving property) ทำให้เชื้อจุลชีพไม่สามารถเจริญเติบโตได้ จึงไม่จำเป็นต้องเติมสารกันเสียกลุ่ม Parabens เพิ่มเติม และพาราเบนยังละลายได้ยากมากในสารละลายน้ำเชื่อมเข้มข้น
🔍 ข้ออื่นผิดเพราะอะไร:
• ข้อ ก. Citric acid: จำเป็นในการปรับค่า pH ให้เป็นกรดเพื่อช่วยละลายและป้องกันการตกตะกอนของเกลือเหล็ก
• ข้อ ข. Disodium EDTA: จำเป็นในฐานะ Chelating agent ดักจับโลหะหนักเพื่อชะลอการเกิดออกซิเดชัน
• ข้อ ง. Sodium metabisulfite: จำเป็นอย่างยิ่งในฐานะ Antioxidant ป้องกันไม่ให้ Fe2+ ถูกออกซิไดซ์กลายเป็น Fe3+
• ข้อ จ. Sucrose: เป็นสารให้ความหวานและกระสายยาหลักของน้ำเชื่อม
• --</t>
        </is>
      </c>
      <c r="L232" s="186" t="n"/>
      <c r="M232" s="186" t="inlineStr">
        <is>
          <t>Liquid &amp; Semisolids</t>
        </is>
      </c>
      <c r="N232" s="186" t="inlineStr">
        <is>
          <t>Oral Solutions &amp; Syrups</t>
        </is>
      </c>
      <c r="O232" s="185" t="inlineStr">
        <is>
          <t>Product</t>
        </is>
      </c>
      <c r="P232" s="186" t="inlineStr">
        <is>
          <t>ข้อ 57 Mock RxCU83</t>
        </is>
      </c>
      <c r="Q232" s="185" t="inlineStr">
        <is>
          <t>ข้อสอบจำลอง</t>
        </is>
      </c>
      <c r="R232" s="185" t="inlineStr">
        <is>
          <t>Mock RxCU83 ชุดที่ 1</t>
        </is>
      </c>
      <c r="S232" s="185" t="n"/>
    </row>
    <row r="233" ht="409.6" customHeight="1" s="49">
      <c r="A233" s="185" t="n">
        <v>231</v>
      </c>
      <c r="B233" s="186" t="n"/>
      <c r="C233" s="186" t="inlineStr">
        <is>
          <t>58. ภาชนะบรรจุชนิดใดมีความเหมาะสมสูงสุดในการบรรจุและเก็บรักษายาน้ำเชื่อม Ferrous sulfate syrup เพื่อป้องกันการเสื่อมสลายของตัวยา</t>
        </is>
      </c>
      <c r="D233" s="186" t="n"/>
      <c r="E233" s="186" t="inlineStr">
        <is>
          <t>Clear glass bottle</t>
        </is>
      </c>
      <c r="F233" s="186" t="inlineStr">
        <is>
          <t>Amber glass container (ขวดแก้วสีชา)</t>
        </is>
      </c>
      <c r="G233" s="186" t="inlineStr">
        <is>
          <t>Polyethylene plastic bag</t>
        </is>
      </c>
      <c r="H233" s="186" t="inlineStr">
        <is>
          <t>Clear plastic bottle</t>
        </is>
      </c>
      <c r="I233" s="186" t="inlineStr">
        <is>
          <t>Opaque plastic container</t>
        </is>
      </c>
      <c r="J233" s="185" t="inlineStr">
        <is>
          <t>2</t>
        </is>
      </c>
      <c r="K233" s="186" t="inlineStr">
        <is>
          <t>✅ คำตอบที่ถูกต้อง: ข้อ ข. Amber glass container (ขวดแก้วสีชา)
🎯 ทำไมข้อนี้ถึงถูก:
🎯 ทำไมข้อนี้ถึงถูก: ไอออนของธาตุเหล็ก Ferrous (Fe2+) ในสารละลายมีความไวสูงมากต่อแสง (Photo-oxidation) โดยแสงสว่างจะทำหน้าที่เป็นตัวเร่งปฏิกิริยาให้ Fe2+ ถูกออกซิไดซ์กลายเป็น Ferric (Fe3+) ซึ่งมีสีน้ำตาลแดงและตกตะกอนได้ง่าย ภาชนะแก้วสีชา (Light-resistant amber glass) สามารถกรองรังสี UV และแสงที่ตามองเห็นได้ดีที่สุด ช่วยรักษาความคงตัวของตัวยาตลอดอายุการใช้งาน
🔍 ข้ออื่นผิดเพราะอะไร:
• ข้อ ก. และ ข้อ ง. Clear glass/plastic: แสงส่องผ่านได้โดยตรง เร่งให้ตัวยาเสื่อมสลายอย่างรวดเร็ว
• ข้อ ค. Plastic bag: ไม่เหมาะสมกับยาน้ำรับประทาน และพลาสติกบางชนิดยอมให้ออกซิเจนซึมผ่านได้
• ข้อ จ. Opaque plastic: แม้จะกันแสงได้ แต่ขวดแก้ว Type III Amber glass มีความเฉื่อยทางเคมีและป้องกันการซึมผ่านของก๊าซออกซิเจนได้เหนือกว่าพลาสติก
• --</t>
        </is>
      </c>
      <c r="L233" s="186" t="n"/>
      <c r="M233" s="186" t="inlineStr">
        <is>
          <t>Preformulation &amp; GMP</t>
        </is>
      </c>
      <c r="N233" s="186" t="inlineStr">
        <is>
          <t>Packaging Materials</t>
        </is>
      </c>
      <c r="O233" s="185" t="inlineStr">
        <is>
          <t>Product</t>
        </is>
      </c>
      <c r="P233" s="186" t="inlineStr">
        <is>
          <t>ข้อ 58 Mock RxCU83</t>
        </is>
      </c>
      <c r="Q233" s="185" t="inlineStr">
        <is>
          <t>ข้อสอบจำลอง</t>
        </is>
      </c>
      <c r="R233" s="185" t="inlineStr">
        <is>
          <t>Mock RxCU83 ชุดที่ 1</t>
        </is>
      </c>
      <c r="S233" s="185" t="n"/>
    </row>
    <row r="234" ht="409.6" customHeight="1" s="49">
      <c r="A234" s="185" t="n">
        <v>232</v>
      </c>
      <c r="B234" s="186" t="n"/>
      <c r="C234" s="186" t="inlineStr">
        <is>
          <t>100. หากผู้ป่วยรายนี้ไม่สามารถกลืนยาชนิดเม็ดได้ และแพทย์พิจารณาให้ยารูปแบบสูดพ่นผ่านเครื่องพ่นละอองยา (Nebulized Solution) ข้อใดต่อไปนี้กล่าว ไม่ถูกต้อง เกี่ยวกับคุณลักษณะทางเภสัชกรรมของยาในรูปแบบดังกล่าว</t>
        </is>
      </c>
      <c r="D234" s="186" t="n"/>
      <c r="E234" s="186" t="inlineStr">
        <is>
          <t>เป็นการบริหารยาเข้าสู่ทางเดินหายใจโดยตรงแบบไม่รุกล้ำร่างกาย (Non-invasive route)</t>
        </is>
      </c>
      <c r="F234" s="186" t="inlineStr">
        <is>
          <t>ตัวยาจะออกฤทธิ์เฉพาะที่บริเวณปอดเท่านั้น และไม่มีส่วนใดสามารถดูดซึมเข้าสู่กระแสเลือดได้เลย</t>
        </is>
      </c>
      <c r="G234" s="186" t="inlineStr">
        <is>
          <t>สามารถหลีกเลี่ยงกระบวนการ First-pass metabolism ที่ตับได้ในส่วนของยาที่ถูกดูดซึมผ่านเยื่อบุทางเดินหายใจ</t>
        </is>
      </c>
      <c r="H234" s="186" t="inlineStr">
        <is>
          <t>โดยทั่วไปมีโอกาสเกิดผลข้างเคียงต่อระบบทั่วร่างกาย (Systemic side effects) น้อยกว่ารูปแบบรับประทานในขนาดที่ให้ผลการรักษาเท่ากัน</t>
        </is>
      </c>
      <c r="I234" s="186" t="inlineStr">
        <is>
          <t>สามารถปรับอัตราการไหลและขนาดยาให้เหมาะสมกับสภาวะการหายใจของผู้ป่วยได้</t>
        </is>
      </c>
      <c r="J234" s="185" t="inlineStr">
        <is>
          <t>2</t>
        </is>
      </c>
      <c r="K234" s="186" t="inlineStr">
        <is>
          <t>✅ คำตอบที่ถูกต้อง: ข้อ ข. ตัวยาจะออกฤทธิ์เฉพาะที่บริเวณปอดเท่านั้น และไม่มีส่วนใดสามารถดูดซึมเข้าสู่กระแสเลือดได้เลย
🎯 ทำไมข้อนี้ถึงถูก:
🎯 ทำไมข้อนี้ถึงถูก: ข้อความนี้ไม่ถูกต้อง ในความเป็นจริง ยาพ่นสูดในรูปแบบ Nebulized solution แม้จะมีเป้าหมายให้ออกฤทธิ์เฉพาะที่ในปอด (Local action) แต่ละอองยาขนาดเล็กที่เดินทางไปถึงถุงลมปอด (Alveoli) จะถูกดูดซึมผ่าน alveolar-capillary membrane เข้าสู่กระแสเลือดได้ และละอองยาส่วนใหญ่ที่ติดค้างในช่องปากและคอหอย (Oropharynx) จะถูกกลืนลงสู่ระบบทางเดินอาหารและดูดซึมเข้าสู่กระแสเลือดได้เช่นกัน จึงไม่สามารถกล่าวได้ว่ายาไม่เข้าสู่กระแสเลือดเลย
🔍 ข้ออื่นผิดเพราะอะไร:
• ข้อ ก. ถูกต้อง การสูดพ่นเป็นวิธี non-invasive ที่ไม่ต้องเจาะหรือฉีดยา
• ข้อ ค. ถูกต้อง ยาส่วนที่ดูดซึมผ่านเยื่อบุหลอดลมและถุงลมปอดจะเข้าสู่ pulmonary circulation โดยตรง ไม่ผ่าน portal vein ที่ตับ
• ข้อ ง. ถูกต้อง การพ่นตรงเข้าสู่ปอดทำให้ใช้ขนาดยาต่ำกว่ายาแบบรับประทาน จึงลด systemic adverse effects ได้ดีกว่า
• ข้อ จ. ถูกต้อง เครื่อง Nebulizer สามารถปรับอัตราการพ่นละอองยาได้ตามความต้องการของผู้ป่วย
• '''
• out_path = r'PLE CC Quiz\Markdown_Vault\Mock_RxCU83\Mock_RxCU83_Batch4.md'
• with open(out_path, 'w', encoding='utf-8') as f:
• f.write(md_content.strip() + '\n')
• print(f'Batch 4 written successfully to {out_path} (Size: {os.path.getsize(out_path)} bytes)')</t>
        </is>
      </c>
      <c r="L234" s="186" t="n"/>
      <c r="M234" s="186" t="inlineStr">
        <is>
          <t>Liquid &amp; Semisolids</t>
        </is>
      </c>
      <c r="N234" s="186" t="inlineStr">
        <is>
          <t>Nasal &amp; Inhalation Solutions</t>
        </is>
      </c>
      <c r="O234" s="185" t="inlineStr">
        <is>
          <t>Product</t>
        </is>
      </c>
      <c r="P234" s="186" t="inlineStr">
        <is>
          <t>ข้อ 100 Mock RxCU83</t>
        </is>
      </c>
      <c r="Q234" s="185" t="inlineStr">
        <is>
          <t>ข้อสอบจำลอง</t>
        </is>
      </c>
      <c r="R234" s="185" t="inlineStr">
        <is>
          <t>Mock RxCU83 ชุดที่ 1</t>
        </is>
      </c>
      <c r="S234" s="185" t="n"/>
    </row>
    <row r="235" ht="409.6" customHeight="1" s="49">
      <c r="A235" s="185" t="n">
        <v>233</v>
      </c>
      <c r="B235" s="186" t="n"/>
      <c r="C235" s="186" t="inlineStr">
        <is>
          <t>101. หากต้องการพัฒนาสูตรตำรับยาให้อยู่ในรูปแบบสารละลายสำหรับพ่นสูดผ่านเครื่องพ่นละอองยา (Nebulized Solution) สารในข้อใดต่อไปนี้ ไม่ใช่ ส่วนประกอบที่นำมาใช้ในสูตรตำรับดังกล่าว</t>
        </is>
      </c>
      <c r="D235" s="186" t="n"/>
      <c r="E235" s="186" t="inlineStr">
        <is>
          <t>Solvent (กระสายยาน้ำปราศจากเชื้อ)</t>
        </is>
      </c>
      <c r="F235" s="186" t="inlineStr">
        <is>
          <t>Propellant (ก๊าซขับดัน เช่น HFA)</t>
        </is>
      </c>
      <c r="G235" s="186" t="inlineStr">
        <is>
          <t>Tonicity adjusting agent (สารปรับความตึงตัว)</t>
        </is>
      </c>
      <c r="H235" s="186" t="inlineStr">
        <is>
          <t>Antimicrobial preservative (สารกันเสีย ในตำรับ multi-dose)</t>
        </is>
      </c>
      <c r="I235" s="186" t="inlineStr">
        <is>
          <t>Solubilizing agent (สารช่วยเพิ่มการละลาย)</t>
        </is>
      </c>
      <c r="J235" s="185" t="inlineStr">
        <is>
          <t>2</t>
        </is>
      </c>
      <c r="K235" s="186" t="inlineStr">
        <is>
          <t>✅ คำตอบที่ถูกต้อง: ข้อ ข. Propellant (ก๊าซขับดัน เช่น HFA)
🎯 ทำไมข้อนี้ถึงถูก:
🎯 ทำไมข้อนี้ถึงถูก: Nebulized solution เป็นยาน้ำใสในตัวทำละลายน้ำ (Aqueous solution) ที่อาศัยแรงลมหรือคลื่นอัลตราโซนิกจากเครื่องพ่นละอองยาภายนอก (Jet หรือ Ultrasonic Nebulizer) ในการทำให้เกิดละอองฝอย จึงไม่ต้องใช้ก๊าซขับดัน (Propellant) ก๊าซขับดันเป็นส่วนประกอบเฉพาะของยากลุ่มยาพ่นสูดชนิดกำหนดขนาด (Pressurized Metered Dose Inhalers: pMDIs)
🔍 ข้ออื่นผิดเพราะอะไร:
• ข้อ ก. Solvent: น้ำสำหรับฉีดหรือน้ำบริสุทธิ์เป็นกระสายยาหลักของ nebulizer
• ข้อ ค. Tonicity agent: ต้องปรับให้เป็น Isotonic (NaCl 0.9%) เพื่อป้องกันการระคายเคืองและอาการหลอดลมหดเกร็ง
• ข้อ ง. Preservative: อาจเติมในตำรับขวดใหญ่หลายครั้ง (Multiple-dose) เช่น Benzalkonium chloride
• ข้อ จ. Solubilizer: จำเป็นในกรณีที่ตัวยาสำคัญละลายน้ำได้จำกัด
• --</t>
        </is>
      </c>
      <c r="L235" s="186" t="n"/>
      <c r="M235" s="186" t="inlineStr">
        <is>
          <t>Liquid &amp; Semisolids</t>
        </is>
      </c>
      <c r="N235" s="186" t="inlineStr">
        <is>
          <t>Nasal &amp; Inhalation Solutions</t>
        </is>
      </c>
      <c r="O235" s="185" t="inlineStr">
        <is>
          <t>Product</t>
        </is>
      </c>
      <c r="P235" s="186" t="inlineStr">
        <is>
          <t>ข้อ 101 Mock RxCU83</t>
        </is>
      </c>
      <c r="Q235" s="185" t="inlineStr">
        <is>
          <t>ข้อสอบจำลอง</t>
        </is>
      </c>
      <c r="R235" s="185" t="inlineStr">
        <is>
          <t>Mock RxCU83 ชุดที่ 1</t>
        </is>
      </c>
      <c r="S235" s="185" t="n"/>
    </row>
    <row r="236" ht="409.6" customHeight="1" s="49">
      <c r="A236" s="185" t="n">
        <v>234</v>
      </c>
      <c r="B236" s="186" t="n"/>
      <c r="C236" s="186" t="inlineStr">
        <is>
          <t>102. ข้อใด ไม่จัดเป็น หัวข้อการตรวจวิเคราะห์และควบคุมคุณภาพมาตรฐานของยาในรูปแบบสารละลายใสสำหรับเครื่องพ่นยา (Nebulized Solution)</t>
        </is>
      </c>
      <c r="D236" s="186" t="n"/>
      <c r="E236" s="186" t="inlineStr">
        <is>
          <t>Assay</t>
        </is>
      </c>
      <c r="F236" s="186" t="inlineStr">
        <is>
          <t>Sterility testing</t>
        </is>
      </c>
      <c r="G236" s="186" t="inlineStr">
        <is>
          <t>Deliverable volume / Delivered dose</t>
        </is>
      </c>
      <c r="H236" s="186" t="inlineStr">
        <is>
          <t>Particle size distribution of active drug particles</t>
        </is>
      </c>
      <c r="I236" s="186" t="inlineStr">
        <is>
          <t>Impurities and degradation products</t>
        </is>
      </c>
      <c r="J236" s="185" t="inlineStr">
        <is>
          <t>4</t>
        </is>
      </c>
      <c r="K236" s="186" t="inlineStr">
        <is>
          <t>✅ คำตอบที่ถูกต้อง: ข้อ ง. Particle size distribution of active drug particles
🎯 ทำไมข้อนี้ถึงถูก:
🎯 ทำไมข้อนี้ถึงถูก: Nebulized Solution เป็นรูปแบบสารละลายแท้ที่ตัวยาละลายหมดเป็นเนื้อเดียวกันในระดับโมเลกุล จึงไม่มีอนุภาคของแข็ง (Solid particles) ของตัวยาให้ตรวจวัดขนาดอนุภาค (การตรวจขนาดอนุภาคของตัวยาเป็นข้อกำหนดเฉพาะของ Nebulized Suspension หรือ Dry Powder Inhalers) แต่สำหรับ solution จะตรวจเฉพาะ Droplet size distribution ของละอองฝอยที่พ่นออกมาจากเครื่องเท่านั้น
🔍 ข้ออื่นผิดเพราะอะไร:
• ข้อ ก. Assay: จำเป็นสำหรับการหาปริมาณตัวยาสำคัญ
• ข้อ ข. Sterility: ยาพ่นสูดเข้าปอดต้องผ่านการทดสอบความปราศจากเชื้อ (Sterile product)
• ข้อ ค. Deliverable volume: ตรวจสอบปริมาตรที่ถ่ายรินได้ตามเกณฑ์เภสัชตำรับ
• ข้อ จ. Impurities: ควบคุมสารสลายตัวและสารปนเปื้อน
• --</t>
        </is>
      </c>
      <c r="L236" s="186" t="n"/>
      <c r="M236" s="186" t="inlineStr">
        <is>
          <t>Preformulation &amp; GMP</t>
        </is>
      </c>
      <c r="N236" s="186" t="inlineStr">
        <is>
          <t>Quality Specifications &amp; COA</t>
        </is>
      </c>
      <c r="O236" s="185" t="inlineStr">
        <is>
          <t>Product</t>
        </is>
      </c>
      <c r="P236" s="186" t="inlineStr">
        <is>
          <t>ข้อ 102 Mock RxCU83</t>
        </is>
      </c>
      <c r="Q236" s="185" t="inlineStr">
        <is>
          <t>ข้อสอบจำลอง</t>
        </is>
      </c>
      <c r="R236" s="185" t="inlineStr">
        <is>
          <t>Mock RxCU83 ชุดที่ 1</t>
        </is>
      </c>
      <c r="S236" s="185" t="n"/>
    </row>
    <row r="237" ht="409.6" customHeight="1" s="49">
      <c r="A237" s="185" t="n">
        <v>235</v>
      </c>
      <c r="B237" s="186" t="n"/>
      <c r="C237" s="186" t="inlineStr">
        <is>
          <t>126. ในการควบคุมคุณภาพของผลิตภัณฑ์ยาเตรียมกึ่งแข็งชนิดครีม Acyclovir Cream รายการทดสอบในข้อใด ไม่จำเป็น ต้องทำการทดสอบตามข้อกำหนดมาตรฐานเภสัชตำรับ</t>
        </is>
      </c>
      <c r="D237" s="186" t="n"/>
      <c r="E237" s="186" t="inlineStr">
        <is>
          <t>Assay</t>
        </is>
      </c>
      <c r="F237" s="186" t="inlineStr">
        <is>
          <t>Identification</t>
        </is>
      </c>
      <c r="G237" s="186" t="inlineStr">
        <is>
          <t>Dissolution test</t>
        </is>
      </c>
      <c r="H237" s="186" t="inlineStr">
        <is>
          <t>Minimum fill</t>
        </is>
      </c>
      <c r="I237" s="186" t="inlineStr">
        <is>
          <t>Microbial limit test</t>
        </is>
      </c>
      <c r="J237" s="185" t="inlineStr">
        <is>
          <t>3</t>
        </is>
      </c>
      <c r="K237" s="186" t="inlineStr">
        <is>
          <t>✅ คำตอบที่ถูกต้อง: ข้อ ค. Dissolution test
🎯 ทำไมข้อนี้ถึงถูก:
🎯 ทำไมข้อนี้ถึงถูก: การทดสอบการละลาย (Dissolution test) เป็นการทดสอบสำหรับรูปแบบยาของแข็งรับประทาน (Solid oral dosage forms) ส่วนยาครีมจัดเป็นยาเตรียมกึ่งแข็งสำหรับใช้ภายนอก (Semisolid topical dosage forms) ซึ่งไม่มีการทดสอบ Dissolution ตามมาตรฐานทั่วไป (แต่อาจมีการทดสอบ In vitro drug release ในการวิจัย) ส่วน Assay, Identification, Minimum fill (การตรวจสอบปริมาณบรรจุขั้นต่ำ), และ Microbial limit ล้วนเป็นหัวข้อบังคับในเภสัชตำรับ
🔍 ข้ออื่นผิดเพราะอะไร:
• ข้อ ก. และ ข้อ ข. จำเป็นในการยืนยันตัวยาและความแรง
• ข้อ ง. Minimum fill เป็นหัวข้อบังคับสำหรับยาขี้ผึ้งและยาครีมเพื่อประกันว่าผู้บริโภคได้รับปริมาณยาครบถ้วนตามฉลาก
• ข้อ จ. Microbial limit จำเป็นสำหรับยาใช้เฉพาะที่
• --</t>
        </is>
      </c>
      <c r="L237" s="186" t="n"/>
      <c r="M237" s="186" t="inlineStr">
        <is>
          <t>Preformulation &amp; GMP</t>
        </is>
      </c>
      <c r="N237" s="186" t="inlineStr">
        <is>
          <t>Quality Specifications &amp; COA</t>
        </is>
      </c>
      <c r="O237" s="185" t="inlineStr">
        <is>
          <t>Product</t>
        </is>
      </c>
      <c r="P237" s="186" t="inlineStr">
        <is>
          <t>ข้อ 126 Mock RxCU83</t>
        </is>
      </c>
      <c r="Q237" s="185" t="inlineStr">
        <is>
          <t>ข้อสอบจำลอง</t>
        </is>
      </c>
      <c r="R237" s="185" t="inlineStr">
        <is>
          <t>Mock RxCU83 ชุดที่ 1</t>
        </is>
      </c>
      <c r="S237" s="185" t="n"/>
    </row>
    <row r="238" ht="409.6" customHeight="1" s="49">
      <c r="A238" s="185" t="n">
        <v>236</v>
      </c>
      <c r="B238" s="186" t="n"/>
      <c r="C238" s="186" t="inlineStr">
        <is>
          <t>127. ในกระบวนการผลิตยาครีม Acyclovir หากพบว่าเนื้อครีมที่ได้มีความเหลวมากเกินไป (ความหนืดต่ำกว่าข้อกำหนด) สารช่วยทางเภสัชกรรมในข้อใดเหมาะสมที่สุดในการเติมเพิ่มลงในวัฏภาคน้ำมันเพื่อทำหน้าที่เป็นสารเพิ่มความคงตัวและเพิ่มความหนืดของเนื้อครีม (Stiffening agent / Viscosity increasing agent)</t>
        </is>
      </c>
      <c r="D238" s="186" t="n"/>
      <c r="E238" s="186" t="inlineStr">
        <is>
          <t>Sodium lauryl sulfate</t>
        </is>
      </c>
      <c r="F238" s="186" t="inlineStr">
        <is>
          <t>Mineral oil</t>
        </is>
      </c>
      <c r="G238" s="186" t="inlineStr">
        <is>
          <t>Cetostearyl alcohol</t>
        </is>
      </c>
      <c r="H238" s="186" t="inlineStr">
        <is>
          <t>Propylene glycol</t>
        </is>
      </c>
      <c r="I238" s="186" t="inlineStr">
        <is>
          <t>Purified water</t>
        </is>
      </c>
      <c r="J238" s="185" t="inlineStr">
        <is>
          <t>3</t>
        </is>
      </c>
      <c r="K238" s="186" t="inlineStr">
        <is>
          <t>✅ คำตอบที่ถูกต้อง: ข้อ ค. Cetostearyl alcohol
🎯 ทำไมข้อนี้ถึงถูก:
🎯 ทำไมข้อนี้ถึงถูก: Cetostearyl alcohol (ส่วนผสมของ Cetyl alcohol และ Stearyl alcohol) เป็นสารประกอบประเภทไขมันแข็งที่ทำหน้าที่เป็น Stiffening agent / Consistency factor และ Co-emulsifier ในวัฏภาคน้ำมันของตำรับครีม การเพิ่มสัดส่วนของ Cetostearyl alcohol จะช่วยสร้างโครงข่ายเจล (Gel network) ในวัฏภาคน้ำมันและน้ำ เพิ่มความหนืดและความคงตัว ทำให้เนื้อครีมมีความข้นเนียนและคงรูปได้ดีตามต้องการ
🔍 ข้ออื่นผิดเพราะอะไร:
• ข้อ ก. Sodium lauryl sulfate: เป็นสารลดแรงตึงผิวชนิดประจุลบ (Anionic surfactant) ใช้เป็น Emulsifier ไม่ใช่สารเพิ่มความหนืดหลัก
• ข้อ ข. Mineral oil: เป็นน้ำมันเหลว การเติมเพิ่มจะยิ่งทำให้เนื้อครีมเหลวขึ้น
• ข้อ ง. Propylene glycol: เป็นของเหลวทำหน้าที่เป็น Co-solvent และ Humectant ไม่ช่วยเพิ่มความข้นหนืด
• ข้อ จ. น้ำ: การเติมน้ำเพิ่มจะทำให้เนื้อครีมเจือจางและเหลวลงกว่าเดิม
• --</t>
        </is>
      </c>
      <c r="L238" s="186" t="n"/>
      <c r="M238" s="186" t="inlineStr">
        <is>
          <t>Liquid &amp; Semisolids</t>
        </is>
      </c>
      <c r="N238" s="186" t="inlineStr">
        <is>
          <t>Semisolid Formulations &amp; Rheology</t>
        </is>
      </c>
      <c r="O238" s="185" t="inlineStr">
        <is>
          <t>Product</t>
        </is>
      </c>
      <c r="P238" s="186" t="inlineStr">
        <is>
          <t>ข้อ 127 Mock RxCU83</t>
        </is>
      </c>
      <c r="Q238" s="185" t="inlineStr">
        <is>
          <t>ข้อสอบจำลอง</t>
        </is>
      </c>
      <c r="R238" s="185" t="inlineStr">
        <is>
          <t>Mock RxCU83 ชุดที่ 1</t>
        </is>
      </c>
      <c r="S238" s="185" t="n"/>
    </row>
    <row r="239" ht="409.6" customHeight="1" s="49">
      <c r="A239" s="185" t="n">
        <v>237</v>
      </c>
      <c r="B239" s="186" t="n"/>
      <c r="C239" s="186" t="inlineStr">
        <is>
          <t>130. ตัวยา Acyclovir มีคุณสมบัติละลายน้ำได้น้อยมาก (Solubility ประมาณ 2.5 mg/mL ที่ 37 องศาเซลเซียส) แต่สูตรตำรับครีม Acyclovir 5% w/w มีความเข้มข้นของตัวยาสำคัญสูงถึง 50 mg/g ในการเตรียมยาครีมนี้ เทคนิคการผสมข้อใดถูกต้องและเหมาะสมที่สุดตามหลักเทคโนโลยีเภสัชกรรม</t>
        </is>
      </c>
      <c r="D239" s="186" t="n"/>
      <c r="E239" s="186" t="inlineStr">
        <is>
          <t>ละลายตัวยาทั้งหมดในน้ำร้อนจนใส แล้วจึงนำไปเตรียมครีม</t>
        </is>
      </c>
      <c r="F239" s="186" t="inlineStr">
        <is>
          <t>ละลายตัวยาในวัฏภาคน้ำมันที่อุณหภูมิสูงจนละลายหมด</t>
        </is>
      </c>
      <c r="G239" s="186" t="inlineStr">
        <is>
          <t>บดตัวยาให้เป็นผงละเอียดแล้วนำไปเกลี่ยกระจาย (Levigate) ร่วมกับ Propylene glycol ก่อนนำไปผสมเข้ากันเป็นเนื้อเดียวกับเนื้อพื้นครีม (Vanishing cream base)</t>
        </is>
      </c>
      <c r="H239" s="186" t="inlineStr">
        <is>
          <t>เทผงยาสำคัญลงในเนื้อครีมสำเร็จรูปโดยตรงแล้วคนผสมด้วยความเร็วสูง</t>
        </is>
      </c>
      <c r="I239" s="186" t="inlineStr">
        <is>
          <t>ละลายตัวยาในเอทานอลเข้มข้นแล้วเทลงในเนื้อครีมทันที</t>
        </is>
      </c>
      <c r="J239" s="185" t="inlineStr">
        <is>
          <t>3</t>
        </is>
      </c>
      <c r="K239" s="186" t="inlineStr">
        <is>
          <t>✅ คำตอบที่ถูกต้อง: ข้อ ค. บดตัวยาให้เป็นผงละเอียดแล้วนำไปเกลี่ยกระจาย (Levigate) ร่วมกับ Propylene glycol ก่อนนำไปผสมเข้ากันเป็นเนื้อเดียวกับเนื้อพื้นครีม (Vanishing cream base)
🎯 ทำไมข้อนี้ถึงถูก:
🎯 ทำไมข้อนี้ถึงถูก: เนื่องจากขนาดยา 50 mg/g สูงเกินกว่าความสามารถในการละลายน้ำของตัวยา (2.5 mg/mL) มากกว่า 20 เท่า ตัวยา Acyclovir ในเนื้อครีมจึงต้องอยู่ในรูปแบบ สารแขวนลอยในเนื้อครีม (Suspension cream) เทคนิคทางเภสัชกรรมที่ถูกต้องคือ ต้องนำผงยามาบดลดขนาดอนุภาค (Micronization) แล้วนำมาบดเปียก (Levigation) ร่วมกับ Levigating agent ที่เหมาะสมคือ Propylene glycol (ซึ่งทำหน้าที่เป็น Co-solvent และช่วยแทรกซึมผ่านผิวหนัง) เพื่อไล่อากาศและให้อนุภาคยากระจายตัวอย่างสม่ำเสมอก่อนนำไปผสมกับ Cream base เพื่อป้องกันการเกิดเนื้อครีมสาก (Grittiness)
🔍 ข้ออื่นผิดเพราะอะไร:
• ข้อ ก. และ ข้อ ข. ตัวยาไม่สามารถละลายหมดได้เนื่องจากขนาดยาสูงเกินขีดจำกัดการละลายอย่างมาก
• ข้อ ง. การเทผงยาแห้งลงในเนื้อครีมโดยตรงจะทำให้ผงยาจับกันเป็นก้อน (Agglomerates) และเนื้อครีมหยาบสาก ไม่ผ่านการประเมินทางเภสัชกรรม
• ข้อ จ. เอทานอลจะทำให้เนื้อครีมเสียสภาพ แตกชั้น (Emulsion breaking) และระคายเคืองแผลเริมอย่างรุนแรง
• --</t>
        </is>
      </c>
      <c r="L239" s="186" t="n"/>
      <c r="M239" s="186" t="inlineStr">
        <is>
          <t>Liquid &amp; Semisolids</t>
        </is>
      </c>
      <c r="N239" s="186" t="inlineStr">
        <is>
          <t>Semisolid Formulations &amp; Rheology</t>
        </is>
      </c>
      <c r="O239" s="185" t="inlineStr">
        <is>
          <t>Product</t>
        </is>
      </c>
      <c r="P239" s="186" t="inlineStr">
        <is>
          <t>ข้อ 130 Mock RxCU83</t>
        </is>
      </c>
      <c r="Q239" s="185" t="inlineStr">
        <is>
          <t>ข้อสอบจำลอง</t>
        </is>
      </c>
      <c r="R239" s="185" t="inlineStr">
        <is>
          <t>Mock RxCU83 ชุดที่ 1</t>
        </is>
      </c>
      <c r="S239" s="185" t="n"/>
    </row>
    <row r="240" ht="409.6" customHeight="1" s="49">
      <c r="A240" s="185" t="n">
        <v>238</v>
      </c>
      <c r="B240" s="186" t="n"/>
      <c r="C240" s="186" t="inlineStr">
        <is>
          <t>131. ในการประเมินคุณลักษณะทางกายภาพของยาครีม Acyclovir 5% ข้อกำหนดมาตรฐานในข้อใดบ่งชี้ถึงความสมบูรณ์และความคงตัวที่ดีของเนื้อครีม (Vanishing cream O/W type)</t>
        </is>
      </c>
      <c r="D240" s="186" t="n"/>
      <c r="E240" s="186" t="inlineStr">
        <is>
          <t>เนื้อครีมมีความเนียนละเอียดสม่ำเสมอ ไม่พบการแยกชั้น (No phase separation) และไม่พบเม็ดสากเมื่อสัมผัส</t>
        </is>
      </c>
      <c r="F240" s="186" t="inlineStr">
        <is>
          <t>เนื้อครีมมีการแยกชั้นของน้ำมันที่ผิวหน้าอย่างรวดเร็วเพื่อให้ตัวยาซึมผ่านได้ดี</t>
        </is>
      </c>
      <c r="G240" s="186" t="inlineStr">
        <is>
          <t>เนื้อครีมมีสีเหลืองคล้ำและมีกลิ่นเหม็นหืนของน้ำมัน</t>
        </is>
      </c>
      <c r="H240" s="186" t="inlineStr">
        <is>
          <t>เนื้อครีมล้างออกด้วยน้ำได้ยากมาก</t>
        </is>
      </c>
      <c r="I240" s="186" t="inlineStr">
        <is>
          <t>เนื้อครีมตกผลึกเป็นเม็ดทรายขนาดใหญ่กระจายทั่วเนื้อยา</t>
        </is>
      </c>
      <c r="J240" s="185" t="inlineStr">
        <is>
          <t>1</t>
        </is>
      </c>
      <c r="K240" s="186" t="inlineStr">
        <is>
          <t>✅ คำตอบที่ถูกต้อง: ข้อ ก. เนื้อครีมมีความเนียนละเอียดสม่ำเสมอ ไม่พบการแยกชั้น (No phase separation) และไม่พบเม็ดสากเมื่อสัมผัส
🎯 ทำไมข้อนี้ถึงถูก:
🎯 ทำไมข้อนี้ถึงถูก: ยาครีมประเภทน้ำมันในน้ำ (O/W Vanishing cream) ที่มีคุณภาพต้องมีลักษณะทางกายภาพเป็นเนื้อเนียนสม่ำเสมอ อนุภาคยากระจายตัวได้ดีปราศจากความรู้สึกสาก (Grittiness) เมื่อเกลี่ยบนผิวหนัง ไม่เกิดการแยกชั้น (Creaming / Coalescence / Cracking) ตลอดอายุการเก็บรักษา และสามารถล้างทำความสะอาดออกได้ง่ายด้วยน้ำ
🔍 ข้ออื่นผิดเพราะอะไร:
• ข้อ ข. ค. ง. และ จ. ล้วนเป็นสัญญาณของความไม่คงตัวทางกายภาพและความบกพร่องของสูตรตำรับครีม
• --</t>
        </is>
      </c>
      <c r="L240" s="186" t="n"/>
      <c r="M240" s="186" t="inlineStr">
        <is>
          <t>Liquid &amp; Semisolids</t>
        </is>
      </c>
      <c r="N240" s="186" t="inlineStr">
        <is>
          <t>Semisolid Formulations &amp; Rheology</t>
        </is>
      </c>
      <c r="O240" s="185" t="inlineStr">
        <is>
          <t>Product</t>
        </is>
      </c>
      <c r="P240" s="186" t="inlineStr">
        <is>
          <t>ข้อ 131 Mock RxCU83 | [RECONSTRUCTED: ปรับแต่งและเติมเต็มบริบทโจทย์เพื่อความสมบูรณ์]</t>
        </is>
      </c>
      <c r="Q240" s="185" t="inlineStr">
        <is>
          <t>ข้อสอบจำลอง</t>
        </is>
      </c>
      <c r="R240" s="185" t="inlineStr">
        <is>
          <t>Mock RxCU83 ชุดที่ 1</t>
        </is>
      </c>
      <c r="S240" s="185" t="n"/>
    </row>
    <row r="241" ht="409.6" customHeight="1" s="49">
      <c r="A241" s="185" t="n">
        <v>239</v>
      </c>
      <c r="B241" s="186" t="n"/>
      <c r="C241" s="186" t="inlineStr">
        <is>
          <t>132. การเลือกใช้สารช่วยกลุ่ม Humectant เช่น Propylene glycol หรือ Glycerin ในสูตรตำรับยาครีมทาริมฝีปาก มีวัตถุประสงค์ทางเภสัชกรรมที่สำคัญที่สุดคือข้อใด</t>
        </is>
      </c>
      <c r="D241" s="186" t="n"/>
      <c r="E241" s="186" t="inlineStr">
        <is>
          <t>ป้องกันไม่ให้น้ำระเหยออกจากเนื้อครีมทำให้หน้าครีมแห้งแข็ง และช่วยเพิ่มการกักเก็บความชุ่มชื้นบนผิวหนัง</t>
        </is>
      </c>
      <c r="F241" s="186" t="inlineStr">
        <is>
          <t>ออกฤทธิ์เป็นสารกันเสียหลักแทนพาราเบน</t>
        </is>
      </c>
      <c r="G241" s="186" t="inlineStr">
        <is>
          <t>ทำหน้าที่เป็นสารลดแรงตึงผิวหลักในการทำให้เกิดอิมัลชัน</t>
        </is>
      </c>
      <c r="H241" s="186" t="inlineStr">
        <is>
          <t>ทำหน้าที่เป็นสารกันแสงแดดเพื่อป้องกันตัวยาสลายตัว</t>
        </is>
      </c>
      <c r="I241" s="186" t="inlineStr">
        <is>
          <t>ปรับค่า pH ของเนื้อครีมให้เป็นกรดรุนแรง</t>
        </is>
      </c>
      <c r="J241" s="185" t="inlineStr">
        <is>
          <t>1</t>
        </is>
      </c>
      <c r="K241" s="186" t="inlineStr">
        <is>
          <t>✅ คำตอบที่ถูกต้อง: ข้อ ก. ป้องกันไม่ให้น้ำระเหยออกจากเนื้อครีมทำให้หน้าครีมแห้งแข็ง และช่วยเพิ่มการกักเก็บความชุ่มชื้นบนผิวหนัง
🎯 ทำไมข้อนี้ถึงถูก:
🎯 ทำไมข้อนี้ถึงถูก: Humectant (สารดูดความชื้น เช่น Propylene glycol, Glycerin, Sorbitol) เป็นส่วนประกอบสำคัญในวัฏภาคน้ำของตำรับครีม O/W โดยทำหน้าที่ดูดซับและชะลอการระเหยของน้ำออกจากเนื้อครีม ป้องกันไม่ให้เนื้อครีมแห้งแข็งเป็นแผ่นฟิล์ม (Prevent drying out) เมื่อเปิดใช้งาน และเมื่อทาบนผิวหนังจะช่วยกักเก็บความชุ่มชื้น ทำให้ผิวหนังอ่อนนุ่มและส่งเสริมให้ตัวยาสำคัญซึมผ่านผิวหนังได้ดียิ่งขึ้น
🔍 ข้ออื่นผิดเพราะอะไร:
• ข้อ ข. สารกันเสียหลักมักใช้ Methylparaben และ Propylparaben (แม้ propylene glycol จะมีฤทธิ์ preservative อ่อนๆ ที่ความเข้มข้นสูง แต่ไม่ใช่หน้าที่หลักในครีม)
• ข้อ ค. สารลดแรงตึงผิวหลักคือ Cetomacrogol, SLS, หรือ Stearic acid / Triethanolamine
• ข้อ ง. ไม่ได้มีคุณสมบัติกันแดด
• ข้อ จ. Humectant เป็นสารที่เป็นกลาง ไม่ได้ปรับ pH ให้เป็นกรดรุนแรง</t>
        </is>
      </c>
      <c r="L241" s="186" t="n"/>
      <c r="M241" s="186" t="inlineStr">
        <is>
          <t>Liquid &amp; Semisolids</t>
        </is>
      </c>
      <c r="N241" s="186" t="inlineStr">
        <is>
          <t>Semisolid Formulations &amp; Rheology</t>
        </is>
      </c>
      <c r="O241" s="185" t="inlineStr">
        <is>
          <t>Product</t>
        </is>
      </c>
      <c r="P241" s="186" t="inlineStr">
        <is>
          <t>ข้อ 132 Mock RxCU83 | [RECONSTRUCTED: ปรับแต่งและเติมเต็มบริบทโจทย์เพื่อความสมบูรณ์]</t>
        </is>
      </c>
      <c r="Q241" s="185" t="inlineStr">
        <is>
          <t>ข้อสอบจำลอง</t>
        </is>
      </c>
      <c r="R241" s="185" t="inlineStr">
        <is>
          <t>Mock RxCU83 ชุดที่ 1</t>
        </is>
      </c>
      <c r="S241" s="185" t="n"/>
    </row>
    <row r="242" ht="409.6" customHeight="1" s="49">
      <c r="A242" s="185" t="n">
        <v>240</v>
      </c>
      <c r="B242" s="186" t="n"/>
      <c r="C242" s="186" t="inlineStr">
        <is>
          <t>53. ตัวยา Ciprofloxacin มีคุณสมบัติละลายได้ดีในสารละลายกรดไฮโดรคลอริกเจือจาง (0.1 N HCl) แต่แทบไม่ละลายในน้ำบริสุทธิ์และเอทานอล ในการเตรียมสูตรตำรับยาฉีดสารละลายสำหรับหยดเข้าหลอดเลือดดำ (Ciprofloxacin IV Infusion Solution) ข้อใดคือเทคนิคทางเภสัชกรรมที่ใช้ในการเพิ่มการละลายของตัวยานี้</t>
        </is>
      </c>
      <c r="D242" s="186" t="n"/>
      <c r="E242" s="186" t="inlineStr">
        <is>
          <t>การปรับค่า pH ของสารละลายให้เป็นกรดด้วย Lactic acid หรือ Hydrochloric acid เพื่อเปลี่ยนตัวยาให้อยู่ในรูปเกลือที่ละลายน้ำได้</t>
        </is>
      </c>
      <c r="F242" s="186" t="inlineStr">
        <is>
          <t>การเติมตัวทำละลายร่วมประเภทน้ำมันแร่ (Mineral oil)</t>
        </is>
      </c>
      <c r="G242" s="186" t="inlineStr">
        <is>
          <t>การปรับค่า pH ให้เป็นด่างจัดด้วย Sodium hydroxide (pH &gt; 10)</t>
        </is>
      </c>
      <c r="H242" s="186" t="inlineStr">
        <is>
          <t>การใช้เทคนิค Co-grinding กับแป้งข้าวโพด</t>
        </is>
      </c>
      <c r="I242" s="186" t="inlineStr">
        <is>
          <t>การเติมสารแขวนตะกอน Sodium carboxymethylcellulose</t>
        </is>
      </c>
      <c r="J242" s="185" t="inlineStr">
        <is>
          <t>1</t>
        </is>
      </c>
      <c r="K242" s="186" t="inlineStr">
        <is>
          <t>✅ คำตอบที่ถูกต้อง: ข้อ ก. การปรับค่า pH ของสารละลายให้เป็นกรดด้วย Lactic acid หรือ Hydrochloric acid เพื่อเปลี่ยนตัวยาให้อยู่ในรูปเกลือที่ละลายน้ำได้
🎯 ทำไมข้อนี้ถึงถูก:
🎯 ทำไมข้อนี้ถึงถูก: Ciprofloxacin เป็นสารประกอบ Zwitterion ที่มีค่าการละลายน้ำต่ำสุดที่จุด Isoelectric point (pH 7.4) การพัฒนาสูตรตำรับยาฉีดเข้าหลอดเลือดดำ Ciprofloxacin จึงต้องอาศัยการปรับลดค่า pH ให้เป็นกรด (pH 3.5 - 4.6) โดยใช้ Lactic acid หรือกรดไฮโดรคลอริก เพื่อทำให้หมู่ Quinolone nitrogen แตกตัวเป็นไอออนบวก (Ionized form) กลายเป็นเกลือ Ciprofloxacin lactate/hydrochloride ที่ละลายน้ำได้ดีเป็นสารละลายใสปราศจากเชื้อ
🔍 ข้ออื่นผิดเพราะอะไร:
• ข้อ ข. และ จ. น้ำมันแร่และสารแขวนตะกอนห้ามใช้ในยาฉีดเข้าหลอดเลือดดำชนิดสารละลายใส
• ข้อ ค. การปรับ pH เป็นด่างจะทำให้ Ciprofloxacin ตกตะกอนทันที
• ข้อ ง. เป็นเทคนิคสำหรับยาเม็ด ไม่ใช่ยาฉีด
• --</t>
        </is>
      </c>
      <c r="L242" s="186" t="n"/>
      <c r="M242" s="186" t="inlineStr">
        <is>
          <t>Liquid &amp; Semisolids</t>
        </is>
      </c>
      <c r="N242" s="186" t="inlineStr">
        <is>
          <t>Solutions &amp; Dispersions</t>
        </is>
      </c>
      <c r="O242" s="185" t="inlineStr">
        <is>
          <t>Product</t>
        </is>
      </c>
      <c r="P242" s="186" t="inlineStr">
        <is>
          <t>ข้อ 53 Mock RxCU83 ชุดที่ 2</t>
        </is>
      </c>
      <c r="Q242" s="185" t="inlineStr">
        <is>
          <t>ข้อสอบจำลอง</t>
        </is>
      </c>
      <c r="R242" s="185" t="inlineStr">
        <is>
          <t>Mock RxCU83 ชุดที่ 2</t>
        </is>
      </c>
      <c r="S242" s="185" t="n"/>
    </row>
    <row r="243" ht="24" customHeight="1" s="49">
      <c r="A243" s="185" t="n">
        <v>241</v>
      </c>
      <c r="B243" s="186" t="n"/>
      <c r="C243" s="186" t="inlineStr">
        <is>
          <t>66. ในการพัฒนาสูตรตำรับยาผงสำหรับละลายน้ำ Diclofenac Sodium Powder for Oral Solution เพื่อแก้ปัญหาการกลืนยาในผู้สูงอายุ โดยในสูตรดั้งเดิมมีส่วนประกอบของเกลือ Potassium hydrogen carbonate เพื่อช่วยในการละลาย หากฝ่ายวิจัยต้องการเปลี่ยนเกลือเป็น Sodium hydrogen carbonate เพื่อลดต้นทุน แต่พบปัญหาว่าเกิดฟองก๊าซ CO₂ มากเกินไปจนทำให้ผงยาเกิดการเกาะกลุ่มและละลายช้าลง ปรากฏการณ์นี้และปัจจัยที่ควบคุมอัตราการละลายของ Diclofenac สอดคล้องกับข้อใด</t>
        </is>
      </c>
      <c r="D243" s="186" t="n"/>
      <c r="E243" s="186" t="inlineStr">
        <is>
          <t>ค่า pH ของสารละลายและแรงตึงผิวของระบบเปลี่ยนไป ส่งผลต่อพื้นที่ผิวสัมผัสและอัตราการเปียก (Wetting) ของผงยา</t>
        </is>
      </c>
      <c r="F243" s="186" t="inlineStr">
        <is>
          <t>เกลือโซเดียมไฮโดรเจนคาร์บอเนตทำให้ตัวยา Diclofenac สลายตัวผ่านปฏิกิริยา Oxidation ทันที</t>
        </is>
      </c>
      <c r="G243" s="186" t="inlineStr">
        <is>
          <t>ตัวยา Diclofenac sodium ไม่สามารถแตกตัวเป็นไอออนในสารละลายด่างได้</t>
        </is>
      </c>
      <c r="H243" s="186" t="inlineStr">
        <is>
          <t>ก๊าซ CO₂ ทำปฏิกิริยากับตัวยาเกิดเป็นสารประกอบเชิงซ้อนที่ตกตะกอนถาวร</t>
        </is>
      </c>
      <c r="I243" s="186" t="inlineStr">
        <is>
          <t>เกลือโซเดียมทำหน้าที่เป็นสารเคลือบกันน้ำทำให้ผงยาไม่ดูดซับน้ำ</t>
        </is>
      </c>
      <c r="J243" s="185" t="inlineStr">
        <is>
          <t>1</t>
        </is>
      </c>
      <c r="K243" s="186" t="inlineStr">
        <is>
          <t>✅ คำตอบที่ถูกต้อง: ข้อ ก. ค่า pH ของสารละลายและแรงตึงผิวของระบบเปลี่ยนไป ส่งผลต่อพื้นที่ผิวสัมผัสและอัตราการเปียก (Wetting) ของผงยา
🎯 ทำไมข้อนี้ถึงถูก:
🎯 ทำไมข้อนี้ถึงถูก: การเปลี่ยนเกลือบัฟเฟอร์คาร์บอเนตจากโพแทสเซียมเป็นโซเดียม ส่งผลต่ออัตราการทำปฏิกิริยาของกรด-เบสและการเกิดฟองก๊าซ CO₂ รวมถึงค่า pH บัฟเฟอร์ของสารละลายที่เปลี่ยนไป ฟองก๊าซที่เกิดขึ้นอย่างรวดเร็วและแรงตึงผิวที่สูงขึ้นอาจล้อมรอบอนุภาคยาผง ทำให้ผงยาไม่สัมผัสกับน้ำอย่างทั่วถึง (Poor wetting) ส่งผลให้พื้นที่ผิวสัมผัสประสิทธิผลลดลงและอัตราการละลายโดยรวมช้าลงตามสมการ Noyes-Whitney
🔍 ข้ออื่นผิดเพราะอะไร:
• ข้อ ข. ค. ง. และ จ. ไม่ใช่คำอธิบายทางกายภาพและเภสัชกรรมที่ถูกต้องของปรากฏการณ์การละลายของผงยาฟู่</t>
        </is>
      </c>
      <c r="L243" s="186" t="n"/>
      <c r="M243" s="186" t="inlineStr">
        <is>
          <t>Liquid &amp; Semisolids</t>
        </is>
      </c>
      <c r="N243" s="186" t="inlineStr">
        <is>
          <t>Solutions &amp; Dispersions</t>
        </is>
      </c>
      <c r="O243" s="185" t="inlineStr">
        <is>
          <t>Product</t>
        </is>
      </c>
      <c r="P243" s="186" t="inlineStr">
        <is>
          <t>ข้อ 66 Mock RxCU83 ชุดที่ 2</t>
        </is>
      </c>
      <c r="Q243" s="185" t="inlineStr">
        <is>
          <t>ข้อสอบจำลอง</t>
        </is>
      </c>
      <c r="R243" s="185" t="inlineStr">
        <is>
          <t>Mock RxCU83 ชุดที่ 2</t>
        </is>
      </c>
      <c r="S243" s="185" t="n"/>
    </row>
    <row r="244" ht="24" customHeight="1" s="49">
      <c r="A244" s="185" t="n">
        <v>242</v>
      </c>
      <c r="B244" s="186" t="n"/>
      <c r="C244" s="186" t="inlineStr">
        <is>
          <t>69. สำหรับผลิตภัณฑ์ยาน้ำใสทาภายนอก Diclofenac Sodium Topical Solution รายการทดสอบในข้อใดต่อไปนี้ ไม่จำเป็น และไม่เหมาะสมที่จะบรรจุอยู่ในข้อกำหนดมาตรฐาน (Finished Product Specifications) ของผลิตภัณฑ์</t>
        </is>
      </c>
      <c r="D244" s="186" t="n"/>
      <c r="E244" s="186" t="inlineStr">
        <is>
          <t>Identification: Major peak retention time match using HPLC-UV</t>
        </is>
      </c>
      <c r="F244" s="186" t="inlineStr">
        <is>
          <t>Identification: UV spectrum matching with reference standard</t>
        </is>
      </c>
      <c r="G244" s="186" t="inlineStr">
        <is>
          <t>Assay of active substance using HPLC-UV</t>
        </is>
      </c>
      <c r="H244" s="186" t="inlineStr">
        <is>
          <t>Organic impurities and degradation products using HPLC-UV</t>
        </is>
      </c>
      <c r="I244" s="186" t="inlineStr">
        <is>
          <t>Organic impurities using acid-base titration</t>
        </is>
      </c>
      <c r="J244" s="185" t="inlineStr">
        <is>
          <t>5</t>
        </is>
      </c>
      <c r="K244" s="186" t="inlineStr">
        <is>
          <t>✅ คำตอบที่ถูกต้อง: ข้อ จ. Organic impurities using acid-base titration
🎯 ทำไมข้อนี้ถึงถูก:
🎯 ทำไมข้อนี้ถึงถูก: การตรวจวิเคราะห์สารปนเปื้อนและสารสลายตัว (Organic impurities / Related substances) ต้องใช้วิธีที่มีความจำเพาะเจาะจงสูง (High selectivity/specificity) ที่สามารถแยกและตรวจวัดสารแต่ละชนิดในระดับปริมาณน้อยมากๆ (ระดับ 0.05 - 0.5%) ได้ เช่น เทคนิค Reverse-Phase HPLC-UV การใช้วิธีไทเทรตกรด-เบส (Acid-base titration) ขาดความจำเพาะเจาะจง ไม่สามารถแยกแยะระหว่างตัวยาสำคัญกับสารสลายตัวที่มีหมู่กรดเหมือนกันได้ จึงไม่ใช้ในการทดสอบสารสลายตัว
🔍 ข้ออื่นผิดเพราะอะไร:
• ข้อ ก. ข. ค. และ ง. ล้วนเป็นรายการทดสอบมาตรฐานตามเภสัชตำรับ USP/BP สำหรับผลิตภัณฑ์ยา Diclofenac
• --</t>
        </is>
      </c>
      <c r="L244" s="186" t="n"/>
      <c r="M244" s="186" t="inlineStr">
        <is>
          <t>Preformulation &amp; GMP</t>
        </is>
      </c>
      <c r="N244" s="186" t="inlineStr">
        <is>
          <t>Quality Specifications &amp; COA</t>
        </is>
      </c>
      <c r="O244" s="185" t="inlineStr">
        <is>
          <t>Product</t>
        </is>
      </c>
      <c r="P244" s="186" t="inlineStr">
        <is>
          <t>ข้อ 69 Mock RxCU83 ชุดที่ 2</t>
        </is>
      </c>
      <c r="Q244" s="185" t="inlineStr">
        <is>
          <t>ข้อสอบจำลอง</t>
        </is>
      </c>
      <c r="R244" s="185" t="inlineStr">
        <is>
          <t>Mock RxCU83 ชุดที่ 2</t>
        </is>
      </c>
      <c r="S244" s="185" t="n"/>
    </row>
    <row r="245" ht="24" customHeight="1" s="49">
      <c r="A245" s="185" t="n">
        <v>243</v>
      </c>
      <c r="B245" s="186" t="n"/>
      <c r="C245" s="186" t="inlineStr">
        <is>
          <t>81. ในการพัฒนาสูตรตำรับยาครีมฆ่าเชื้อรา Clotrimazole 1% Cream ซึ่งเป็นอิมัลชันชนิดน้ำมันในน้ำ (O/W Cream) สารช่วยทางเภสัชกรรมในข้อใดต่อไปนี้ทำหน้าที่เป็น วัฏภาคน้ำมันและสารช่วยเพิ่มความหนืดเนื้อครีม (Stiffening agent / Consistency factor)</t>
        </is>
      </c>
      <c r="D245" s="186" t="n"/>
      <c r="E245" s="186" t="inlineStr">
        <is>
          <t>Cetostearyl alcohol</t>
        </is>
      </c>
      <c r="F245" s="186" t="inlineStr">
        <is>
          <t>Purified water</t>
        </is>
      </c>
      <c r="G245" s="186" t="inlineStr">
        <is>
          <t>Propylene glycol</t>
        </is>
      </c>
      <c r="H245" s="186" t="inlineStr">
        <is>
          <t>Benzyl alcohol</t>
        </is>
      </c>
      <c r="I245" s="186" t="inlineStr">
        <is>
          <t>Polysorbate 60</t>
        </is>
      </c>
      <c r="J245" s="185" t="inlineStr">
        <is>
          <t>1</t>
        </is>
      </c>
      <c r="K245" s="186" t="inlineStr">
        <is>
          <t>✅ คำตอบที่ถูกต้อง: ข้อ ก. Cetostearyl alcohol
🎯 ทำไมข้อนี้ถึงถูก:
🎯 ทำไมข้อนี้ถึงถูก: Cetostearyl alcohol (ส่วนผสมของ Cetyl alcohol และ Stearyl alcohol) เป็นไขมันแข็งในวัฏภาคน้ำมัน ทำหน้าที่เป็น Stiffening agent / Consistency promoter และ Co-emulsifier ช่วยสร้างโครงสร้างเครือข่ายเจล (Liquid crystalline gel network) ทำให้เนื้อครีมมีความข้นเนียน คงรูปได้ดี ไม่ไหลเยิ้ม และมีความคงตัวทางกายภาพสูง
🔍 ข้ออื่นผิดเพราะอะไร:
• ข้อ ข. น้ำบริสุทธิ์: เป็นวัฏภาคนอก (Aqueous external phase)
• ข้อ ค. Propylene glycol: เป็น Humectant และ Co-solvent ในวัฏภาคน้ำ
• ข้อ ง. Benzyl alcohol: เป็นสารกันเสีย (Antimicrobial preservative)
• ข้อ จ. Polysorbate 60: เป็นสารลดแรงตึงผิวชนิดชอบน้ำ (Hydrophilic surfactant)
• --</t>
        </is>
      </c>
      <c r="L245" s="186" t="n"/>
      <c r="M245" s="186" t="inlineStr">
        <is>
          <t>Liquid &amp; Semisolids</t>
        </is>
      </c>
      <c r="N245" s="186" t="inlineStr">
        <is>
          <t>Semisolid Formulations &amp; Rheology</t>
        </is>
      </c>
      <c r="O245" s="185" t="inlineStr">
        <is>
          <t>Product</t>
        </is>
      </c>
      <c r="P245" s="186" t="inlineStr">
        <is>
          <t>ข้อ 81 Mock RxCU83 ชุดที่ 2</t>
        </is>
      </c>
      <c r="Q245" s="185" t="inlineStr">
        <is>
          <t>ข้อสอบจำลอง</t>
        </is>
      </c>
      <c r="R245" s="185" t="inlineStr">
        <is>
          <t>Mock RxCU83 ชุดที่ 2</t>
        </is>
      </c>
      <c r="S245" s="185" t="n"/>
    </row>
    <row r="246" ht="24" customHeight="1" s="49">
      <c r="A246" s="185" t="n">
        <v>244</v>
      </c>
      <c r="B246" s="186" t="n"/>
      <c r="C246" s="186" t="inlineStr">
        <is>
          <t>86. ขนาดอนุภาคของละอองฝอยยาพ่นสูด (Aerodynamic particle size: MMAD) ที่มีประสิทธิภาพสูงสุดในการเดินทางผ่านทางเดินหายใจส่วนบนและลงไปสะสมตัวที่หลอดลมฝอยและถุงลมปอดส่วนลึก (Respirable fraction) ควรอยู่ในช่วงใด</t>
        </is>
      </c>
      <c r="D246" s="186" t="n"/>
      <c r="E246" s="186" t="inlineStr">
        <is>
          <t>1 ถึง 5 ไมโครเมตร (1 - 5 µm)</t>
        </is>
      </c>
      <c r="F246" s="186" t="inlineStr">
        <is>
          <t>10 ถึง 20 ไมโครเมตร (10 - 20 µm)</t>
        </is>
      </c>
      <c r="G246" s="186" t="inlineStr">
        <is>
          <t>50 ถึง 100 ไมโครเมตร (50 - 100 µm)</t>
        </is>
      </c>
      <c r="H246" s="186" t="inlineStr">
        <is>
          <t>0.01 ถึง 0.1 ไมโครเมตร (0.01 - 0.1 µm)</t>
        </is>
      </c>
      <c r="I246" s="186" t="inlineStr">
        <is>
          <t>มากกว่า 100 ไมโครเมตรขึ้นไป</t>
        </is>
      </c>
      <c r="J246" s="185" t="inlineStr">
        <is>
          <t>1</t>
        </is>
      </c>
      <c r="K246" s="186" t="inlineStr">
        <is>
          <t>✅ คำตอบที่ถูกต้อง: ข้อ ก. 1 ถึง 5 ไมโครเมตร (1 - 5 µm)
🎯 ทำไมข้อนี้ถึงถูก:
🎯 ทำไมข้อนี้ถึงถูก: อนุภาคละอองยาที่มีขนาดเส้นผ่านศูนย์กลางตามหลักอากาศพลศาสตร์ (Mass Median Aerodynamic Diameter: MMAD) อยู่ในช่วง 1 ถึง 5 ไมโครเมตร เป็นขนาดที่เหมาะสมที่สุดในการตกสะสมในหลอดลมและปอดส่วนล่าง (Lower airways and alveoli) โดยการตกตะกอนตามแรงโน้มถ่วง (Sedimentation) หากขนาดใหญ่กว่า 5 ไมโครเมตรจะตกค้างที่คอหอยจากการชนกระแทก (Inertial impaction) และหากขนาดเล็กกว่า 0.5 ไมโครเมตรจะถูกหายใจออกไปกับลมหายใจ
🔍 ข้ออื่นผิดเพราะอะไร:
• ข้อ ข. ค. และ จ. อนุภาคขนาดใหญ่เกินไป ติดอยู่ที่ช่องปากและลำคอ
• ข้อ ง. อนุภาคขนาดเล็กเกินไปจะถูกพัดพาออกจากปอดขณะหายใจออก
• --</t>
        </is>
      </c>
      <c r="L246" s="186" t="n"/>
      <c r="M246" s="186" t="inlineStr">
        <is>
          <t>Liquid &amp; Semisolids</t>
        </is>
      </c>
      <c r="N246" s="186" t="inlineStr">
        <is>
          <t>Nasal &amp; Inhalation Solutions</t>
        </is>
      </c>
      <c r="O246" s="185" t="inlineStr">
        <is>
          <t>Product</t>
        </is>
      </c>
      <c r="P246" s="186" t="inlineStr">
        <is>
          <t>ข้อ 86 Mock RxCU83 ชุดที่ 2</t>
        </is>
      </c>
      <c r="Q246" s="185" t="inlineStr">
        <is>
          <t>ข้อสอบจำลอง</t>
        </is>
      </c>
      <c r="R246" s="185" t="inlineStr">
        <is>
          <t>Mock RxCU83 ชุดที่ 2</t>
        </is>
      </c>
      <c r="S246" s="185" t="n"/>
    </row>
    <row r="247" ht="24" customHeight="1" s="49">
      <c r="A247" s="185" t="n">
        <v>245</v>
      </c>
      <c r="B247" s="186" t="n"/>
      <c r="C247" s="186" t="inlineStr">
        <is>
          <t>87. ในการพัฒนาสูตรตำรับยาพ่นสูดชนิดกำหนดขนาด (Metered Dose Inhalers: pMDIs) สารขับดัน (Propellant) ชนิดใดที่ได้รับการรับรองและนำมาใช้ทดแทนสารกลุ่มคลอโรฟลูออโรคาร์บอน (CFCs) เนื่องจากไม่ทำลายชั้นโอโซนในบรรยากาศ</t>
        </is>
      </c>
      <c r="D247" s="186" t="n"/>
      <c r="E247" s="186" t="inlineStr">
        <is>
          <t>Hydrofluoroalkanes (HFAs เช่น HFA-134a, HFA-227)</t>
        </is>
      </c>
      <c r="F247" s="186" t="inlineStr">
        <is>
          <t>Chlorofluorocarbon-11 (CFC-11)</t>
        </is>
      </c>
      <c r="G247" s="186" t="inlineStr">
        <is>
          <t>ก๊าซคาร์บอนมอนอกไซด์</t>
        </is>
      </c>
      <c r="H247" s="186" t="inlineStr">
        <is>
          <t>ก๊าซไนโตรเจนเหลว</t>
        </is>
      </c>
      <c r="I247" s="186" t="inlineStr">
        <is>
          <t>เอทิลอีเทอร์</t>
        </is>
      </c>
      <c r="J247" s="185" t="inlineStr">
        <is>
          <t>1</t>
        </is>
      </c>
      <c r="K247" s="186" t="inlineStr">
        <is>
          <t>✅ คำตอบที่ถูกต้อง: ข้อ ก. Hydrofluoroalkanes (HFAs เช่น HFA-134a, HFA-227)
🎯 ทำไมข้อนี้ถึงถูก:
🎯 ทำไมข้อนี้ถึงถูก: ภายใต้พิธีสารมอนทรีออล มีการยกเลิกการใช้สารขับดันกลุ่ม CFCs ทั้งหมดเนื่องจากมีคลอรีนทำลายชั้นโอโซนในบรรยากาศ และเปลี่ยนมาใช้สารขับดันกลุ่ม Hydrofluoroalkanes (HFAs) ได้แก่ HFA-134a (1,1,1,2-tetrafluoroethane) และ HFA-227 ซึ่งมีค่า Ozone Depletion Potential (ODP) เท่ากับศูนย์ ปลอดภัยต่อสิ่งแวดล้อม และให้ละอองยาที่มีอนุภาคละเอียด นุ่มนวลขึ้น
🔍 ข้ออื่นผิดเพราะอะไร:
• ข้อ ข. CFC-11 ถูกสั่งห้ามใช้ทั่วโลก
• ข้อ ค. ก๊าซคาร์บอนมอนอกไซด์เป็นก๊าซพิษ
• ข้อ ง. และ จ. ไม่ใช่สารขับดันในยาพ่นสูด pMDI มาตรฐาน
• --</t>
        </is>
      </c>
      <c r="L247" s="186" t="n"/>
      <c r="M247" s="186" t="inlineStr">
        <is>
          <t>Liquid &amp; Semisolids</t>
        </is>
      </c>
      <c r="N247" s="186" t="inlineStr">
        <is>
          <t>Nasal &amp; Inhalation Solutions</t>
        </is>
      </c>
      <c r="O247" s="185" t="inlineStr">
        <is>
          <t>Product</t>
        </is>
      </c>
      <c r="P247" s="186" t="inlineStr">
        <is>
          <t>ข้อ 87 Mock RxCU83 ชุดที่ 2</t>
        </is>
      </c>
      <c r="Q247" s="185" t="inlineStr">
        <is>
          <t>ข้อสอบจำลอง</t>
        </is>
      </c>
      <c r="R247" s="185" t="inlineStr">
        <is>
          <t>Mock RxCU83 ชุดที่ 2</t>
        </is>
      </c>
      <c r="S247" s="185" t="n"/>
    </row>
    <row r="248" ht="24" customHeight="1" s="49">
      <c r="A248" s="185" t="n">
        <v>246</v>
      </c>
      <c r="B248" s="186" t="n"/>
      <c r="C248" s="186" t="inlineStr">
        <is>
          <t>104. 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D248" s="186" t="inlineStr">
        <is>
          <t>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E248" s="186" t="inlineStr">
        <is>
          <t>Emulsion</t>
        </is>
      </c>
      <c r="F248" s="186" t="inlineStr">
        <is>
          <t>Gel</t>
        </is>
      </c>
      <c r="G248" s="186" t="inlineStr">
        <is>
          <t>Magma</t>
        </is>
      </c>
      <c r="H248" s="186" t="inlineStr">
        <is>
          <t>Solution</t>
        </is>
      </c>
      <c r="I248" s="186" t="inlineStr">
        <is>
          <t>Elixir</t>
        </is>
      </c>
      <c r="J248" s="185" t="inlineStr">
        <is>
          <t>3</t>
        </is>
      </c>
      <c r="K248" s="186" t="inlineStr">
        <is>
          <t>✅ คำตอบที่ถูกต้อง: ข้อ c. Magma
🎯 ทำไมข้อนี้ถึงถูก:
Magma: (หรือ Milk เช่น Milk of Magnesia / Magnesia Magma) เป็นเภสัชภัณฑ์รูปแบบยาน้ำแขวนตะกอน (suspension) ที่ประกอบด้วยอนุภาคของสารอนินทรีย์ที่ไม่ละลายน้ำ (insoluble inorganic compounds เช่น magnesium hydroxide) แขวนลอยอยู่ในตัวกลางน้ำ โดยอนุภาคมีขนาดใหญ่และมีความหนืดสูงโน้มเอียงที่จะเกิดเจลได้ง่าย จัดเป็น Magma ตามนิยาม USP
🔍 ข้ออื่นผิดเพราะอะไร:
• ข้อ a.: Emulsion คือระบบกระจายตัวของของเหลวที่ไม่ผสมเป็นเนื้อเดียวกันสองชนิด (immiscible liquids เช่น oil in water) โดยมี emulsifying agent ไม่ใช่ของแข็งกระจายในของเหลว
• ข้อ b.: Gel คือระบบกึ่งแข็ง (semisolid system) ที่ประกอบด้วยโครงร่างตาข่ายกักเก็บของเหลวไว้ภายใน ไม่ใช่ยาน้ำแขวนตะกอนสำหรับรับประทาน
• ข้อ d.: Solution คือสารละลายเนื้อเดียวที่ตัวถูกละลายละลายได้อย่างสมบูรณ์ แต่ magnesium hydroxide แทบไม่ละลายน้ำ
• ข้อ e.: Elixir คือสารละลายใสที่มีน้ำและแอลกอฮอล์เป็นตัวทำละลายร่วม (hydroalcoholic solution) รสหวานและมีกลิ่นหอม
• --</t>
        </is>
      </c>
      <c r="L248" s="186" t="n"/>
      <c r="M248" s="186" t="inlineStr">
        <is>
          <t>Liquid &amp; Semisolids</t>
        </is>
      </c>
      <c r="N248" s="186" t="inlineStr">
        <is>
          <t>Suspensions &amp; Dispersions</t>
        </is>
      </c>
      <c r="O248" s="185" t="inlineStr">
        <is>
          <t>Product</t>
        </is>
      </c>
      <c r="P248" s="186" t="inlineStr">
        <is>
          <t>2567</t>
        </is>
      </c>
      <c r="Q248" s="185" t="inlineStr">
        <is>
          <t>ข้อสอบจำลอง</t>
        </is>
      </c>
      <c r="R248" s="185" t="inlineStr">
        <is>
          <t>Mock RxCU83 ชุดที่ 2</t>
        </is>
      </c>
      <c r="S248" s="185" t="n"/>
    </row>
    <row r="249" ht="24" customHeight="1" s="49">
      <c r="A249" s="185" t="n">
        <v>247</v>
      </c>
      <c r="B249" s="186" t="n"/>
      <c r="C249" s="186" t="inlineStr">
        <is>
          <t>105. ข้อใดเป็นหน้าที่หลักของ Tragacanth ในสูตรตำรับยาน้ำลดกรดข้างต้น</t>
        </is>
      </c>
      <c r="D249" s="186" t="inlineStr">
        <is>
          <t>ข้อใดเป็นหน้าที่หลักของ Tragacanth ในสูตรตำรับยาน้ำลดกรดข้างต้น</t>
        </is>
      </c>
      <c r="E249" s="186" t="inlineStr">
        <is>
          <t>ทำหน้าที่เป็น buffer เพื่อควบคุม pH ให้คงที่</t>
        </is>
      </c>
      <c r="F249" s="186" t="inlineStr">
        <is>
          <t>ช่วยเพิ่มความหนืดและเป็น suspending agent ในตำรับยา</t>
        </is>
      </c>
      <c r="G249" s="186" t="inlineStr">
        <is>
          <t>ทำให้มีรสชาติเย็นและกลิ่นหอมน่ารับประทาน</t>
        </is>
      </c>
      <c r="H249" s="186" t="inlineStr">
        <is>
          <t>ช่วยเพิ่มการละลายของ Magnesium hydroxide</t>
        </is>
      </c>
      <c r="I249" s="186" t="inlineStr">
        <is>
          <t>ป้องกันการเกิดออกซิเดชันของตัวยาสำคัญ</t>
        </is>
      </c>
      <c r="J249" s="185" t="inlineStr">
        <is>
          <t>2</t>
        </is>
      </c>
      <c r="K249" s="186" t="inlineStr">
        <is>
          <t>✅ คำตอบที่ถูกต้อง: ข้อ b. ช่วยเพิ่มความหนืดและเป็น suspending agent ในตำรับยา
🎯 ทำไมข้อนี้ถึงถูก:
Tragacanth เป็น natural hydrocolloid gum นิยมใช้เป็น suspending agent หรือ viscosity-increasing agent ในตำรับยาน้ำแขวนตะกอน ช่วยเพิ่มความหนืดของตัวกลางน้ำ ชะลออัตราการตกตะกอนของอนุภาค Magnesium hydroxide ตาม Stokes' Law และช่วยให้ยากระจายตัวกลับคืนได้ง่ายเมื่อเขย่า
🔍 ข้ออื่นผิดเพราะอะไร:
• ข้อ a.: สารที่ทำหน้าที่เป็นบัฟเฟอร์คือเกลือของกรดอ่อนและเบสแก่ เช่น phosphate buffer, citrate buffer ไม่ใช่ tragacanth
• ข้อ c.: สารแต่งรสและกลิ่น (flavoring agents) เช่น peppermint oil, menthol หรือสารให้ความหวาน เช่น sorbitol, sucrose
• ข้อ d.: Tragacanth ไม่ใช่ cosolvent หรือ solubilizing agent ไม่ได้ช่วยเพิ่มการละลายของ magnesium hydroxide
• ข้อ e.: สารต้านออกซิเดชัน (antioxidant) เช่น sodium metabisulfite, BHT, BHA ไม่ใช่ tragacanth
• --</t>
        </is>
      </c>
      <c r="L249" s="186" t="n"/>
      <c r="M249" s="186" t="inlineStr">
        <is>
          <t>Liquid &amp; Semisolids</t>
        </is>
      </c>
      <c r="N249" s="186" t="inlineStr">
        <is>
          <t>Suspensions &amp; Dispersions</t>
        </is>
      </c>
      <c r="O249" s="185" t="inlineStr">
        <is>
          <t>Product</t>
        </is>
      </c>
      <c r="P249" s="186" t="inlineStr">
        <is>
          <t>2567</t>
        </is>
      </c>
      <c r="Q249" s="185" t="inlineStr">
        <is>
          <t>ข้อสอบจำลอง</t>
        </is>
      </c>
      <c r="R249" s="185" t="inlineStr">
        <is>
          <t>Mock RxCU83 ชุดที่ 2</t>
        </is>
      </c>
      <c r="S249" s="185" t="n"/>
    </row>
    <row r="250">
      <c r="A250" s="185" t="n">
        <v>248</v>
      </c>
      <c r="B250" s="186" t="n"/>
      <c r="C250" s="186" t="inlineStr">
        <is>
          <t>106. ควรเก็บรักษาและให้คำแนะนำในการใช้ยาน้ำลดกรดข้างต้นอย่างไรเพื่อควบคุมคุณภาพและความคงตัวของตำรับยา</t>
        </is>
      </c>
      <c r="D250" s="186" t="inlineStr">
        <is>
          <t>ควรเก็บรักษาและให้คำแนะนำในการใช้ยาน้ำลดกรดข้างต้นอย่างไรเพื่อควบคุมคุณภาพและความคงตัวของตำรับยา</t>
        </is>
      </c>
      <c r="E250" s="186" t="inlineStr">
        <is>
          <t>เก็บในบรรจุภัณฑ์โลหะเพื่อป้องกันความชื้น</t>
        </is>
      </c>
      <c r="F250" s="186" t="inlineStr">
        <is>
          <t>เก็บในภาชนะโปร่งแสงเพื่อให้สังเกตสีได้ง่าย</t>
        </is>
      </c>
      <c r="G250" s="186" t="inlineStr">
        <is>
          <t>เก็บในบรรจุภัณฑ์ปิดสนิท หลีกเลี่ยงความร้อน หลีกเลี่ยงการแช่แข็ง และต้องเขย่าขวดก่อนใช้ยาทุกครั้ง</t>
        </is>
      </c>
      <c r="H250" s="186" t="inlineStr">
        <is>
          <t>ควรเก็บไว้ในช่องแช่แข็ง (freezer) เพื่อให้ยามีความคงตัวยาวนานที่สุด</t>
        </is>
      </c>
      <c r="I250" s="186" t="inlineStr">
        <is>
          <t>ควรเปิดฝาขวดทิ้งไว้เพื่อลดแรงดันจากปฏิกิริยาสะเทินกรด</t>
        </is>
      </c>
      <c r="J250" s="185" t="inlineStr">
        <is>
          <t>3</t>
        </is>
      </c>
      <c r="K250" s="186" t="inlineStr">
        <is>
          <t>✅ คำตอบที่ถูกต้อง: ข้อ c. เก็บในบรรจุภัณฑ์ปิดสนิท หลีกเลี่ยงความร้อน หลีกเลี่ยงการแช่แข็ง และต้องเขย่าขวดก่อนใช้ยาทุกครั้ง
🎯 ทำไมข้อนี้ถึงถูก:
ยาน้ำแขวนตะกอนลดกรดต้องเก็บในภาชนะปิดสนิท (tight container) ที่อุณหภูมิห้อง ไม่ถูกแสงแดดและความร้อนจัด และห้ามแช่แข็ง (avoid freezing) เนื่องจากความเย็นจัดทำให้โครงสร้างคอลลอยด์เสียสภาพ เกิดการจับตัวเป็นก้อนแข็งตกตะกอนถาวร (caking) ไม่สามารถกระจายตัวกลับคืนได้ และต้องแนะนำให้ผู้ป่วยเขย่าขวดก่อนใช้ยาทุกครั้งเพื่อให้ได้ขนาดยาที่สม่ำเสมอ
🔍 ข้ออื่นผิดเพราะอะไร:
• ข้อ a.: บรรจุภัณฑ์โลหะอาจเกิดปฏิกิริยากับยาลดกรดและเกิดการกัดกร่อนได้ง่าย นิยมใช้ขวดแก้วหรือพลาสติก HDPE/PET
• ข้อ b.: ภาชนะควรป้องกันแสง (light-resistant) หรือเก็บในที่มิดชิดเพื่อป้องกันการสลายตัวจากแสงแดด
• ข้อ d.: ห้ามเก็บยาน้ำแขวนตะกอนในช่องแช่แข็งโดยเด็ดขาด เพราะการแช่แข็งทำลายระบบ dispersion ทำให้เกิด irreversible caking
• ข้อ e.: การเปิดฝาขวดทิ้งไว้จะทำให้ยาปนเปื้อนเชื้อจุลชีพ ทำให้น้ำระเหยจนยาแห้งกรัง และทำให้เกิดปฏิกิริยากับก๊าซคาร์บอนไดออกไซด์ในอากาศ
• --</t>
        </is>
      </c>
      <c r="L250" s="186" t="n"/>
      <c r="M250" s="186" t="inlineStr">
        <is>
          <t>Preformulation &amp; GMP</t>
        </is>
      </c>
      <c r="N250" s="186" t="inlineStr">
        <is>
          <t>Stability testing &amp; Packaging</t>
        </is>
      </c>
      <c r="O250" s="185" t="inlineStr">
        <is>
          <t>Product</t>
        </is>
      </c>
      <c r="P250" s="186" t="inlineStr">
        <is>
          <t>2567</t>
        </is>
      </c>
      <c r="Q250" s="185" t="inlineStr">
        <is>
          <t>ข้อสอบจำลอง</t>
        </is>
      </c>
      <c r="R250" s="185" t="inlineStr">
        <is>
          <t>Mock RxCU83 ชุดที่ 2</t>
        </is>
      </c>
      <c r="S250" s="185" t="n"/>
    </row>
    <row r="251">
      <c r="A251" s="185" t="n">
        <v>249</v>
      </c>
      <c r="B251" s="186" t="n"/>
      <c r="C251" s="186" t="inlineStr">
        <is>
          <t>109. 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D251" s="186" t="inlineStr">
        <is>
          <t>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E251" s="186" t="inlineStr">
        <is>
          <t>Minimum fill</t>
        </is>
      </c>
      <c r="F251" s="186" t="inlineStr">
        <is>
          <t>Visible particulate matter</t>
        </is>
      </c>
      <c r="G251" s="186" t="inlineStr">
        <is>
          <t>Deliverable volume (Delivered volume)</t>
        </is>
      </c>
      <c r="H251" s="186" t="inlineStr">
        <is>
          <t>Content uniformity by weight variation only</t>
        </is>
      </c>
      <c r="I251" s="186" t="inlineStr">
        <is>
          <t>Particulate matter in injections</t>
        </is>
      </c>
      <c r="J251" s="185" t="inlineStr">
        <is>
          <t>3</t>
        </is>
      </c>
      <c r="K251" s="186" t="inlineStr">
        <is>
          <t>✅ คำตอบที่ถูกต้อง: ข้อ c. Deliverable volume (Delivered volume)
🎯 ทำไมข้อนี้ถึงถูก:
ตามเภสัชตำรับ USP หัวข้อ Deliverable Volume (USP &lt;698&gt;) เป็นข้อกำหนดมาตรฐานบังคับสำหรับเภสัชภัณฑ์ชนิดของเหลวรับประทานที่บรรจุใน single-unit containers (เช่น ยาน้ำซอง sachet ขนาด 10 mL) เพื่อประกันคุณภาพว่าเมื่อเทหรือบีบยาออกจากบรรจุภัณฑ์ตามวิธีใช้งานจริง ผู้ป่วยจะได้รับปริมาตรยาครบถ้วนถูกต้องตามที่ระบุบนฉลาก
🔍 ข้ออื่นผิดเพราะอะไร:
• ข้อ a.: Minimum fill (USP &lt;755&gt;) เป็นการทดสอบสำหรับเภสัชภัณฑ์กึ่งแข็ง เช่น ครีมและขี้ผึ้ง (semisolids) หรือ aerosols ไม่ใช่ยาน้ำแขวนตะกอนชนิดซอง
• ข้อ b.: Visible particulate matter ใช้สำหรับยาฉีดและยาหยอดตา (sterile preparations) ยาน้ำแขวนตะกอนเป็น suspension ที่มีอนุภาคของแข็งกระจายตัวอยู่แล้ว จึงไม่ใช้เกณฑ์นี้
• ข้อ d.: สำหรับยาน้ำแขวนตะกอนที่มีความหนืดสูง การประเมินปริมาตรที่เทออกได้ต้องใช้การทดสอบ Deliverable Volume
• ข้อ e.: Particulate matter in injections เป็นข้อกำหนดสำหรับยาฉีดปราศจากเชื้อ ไม่ใช่ยาน้ำรับประทาน
• --</t>
        </is>
      </c>
      <c r="L251" s="186" t="n"/>
      <c r="M251" s="186" t="inlineStr">
        <is>
          <t>Liquid &amp; Semisolids</t>
        </is>
      </c>
      <c r="N251" s="186" t="inlineStr">
        <is>
          <t>Suspensions &amp; Dispersions</t>
        </is>
      </c>
      <c r="O251" s="185" t="inlineStr">
        <is>
          <t>Product</t>
        </is>
      </c>
      <c r="P251" s="186" t="inlineStr">
        <is>
          <t>2567</t>
        </is>
      </c>
      <c r="Q251" s="185" t="inlineStr">
        <is>
          <t>ข้อสอบจำลอง</t>
        </is>
      </c>
      <c r="R251" s="185" t="inlineStr">
        <is>
          <t>Mock RxCU83 ชุดที่ 2</t>
        </is>
      </c>
      <c r="S251" s="185" t="n"/>
    </row>
    <row r="252">
      <c r="A252" s="185" t="n">
        <v>250</v>
      </c>
      <c r="B252" s="186" t="n"/>
      <c r="C252" s="186" t="inlineStr">
        <is>
          <t>132. 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D252" s="186" t="inlineStr">
        <is>
          <t>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E252" s="186" t="inlineStr">
        <is>
          <t>Viscosity-inducing agent</t>
        </is>
      </c>
      <c r="F252" s="186" t="inlineStr">
        <is>
          <t>Sweetening agent</t>
        </is>
      </c>
      <c r="G252" s="186" t="inlineStr">
        <is>
          <t>Wetting agent</t>
        </is>
      </c>
      <c r="H252" s="186" t="inlineStr">
        <is>
          <t>Antimicrobial preservative</t>
        </is>
      </c>
      <c r="I252" s="186" t="inlineStr">
        <is>
          <t>Antifoaming agent</t>
        </is>
      </c>
      <c r="J252" s="185" t="inlineStr">
        <is>
          <t>3</t>
        </is>
      </c>
      <c r="K252" s="186" t="inlineStr">
        <is>
          <t>✅ คำตอบที่ถูกต้อง: ข้อ c. Wetting agent
🎯 ทำไมข้อนี้ถึงถูก:
Carbamazepine เป็นตัวยาที่มีคุณสมบัติไม่ชอบน้ำอย่างยิ่ง (highly hydrophobic powder) มี contact angle สูง ทำให้ยากต่อการเปียกน้ำและมักลอยตัวอยู่บนผิวน้ำ สาร Polysorbate 80 (Tween 80) เป็น non-ionic surfactant ทำหน้าที่เป็น Wetting agent ช่วยลดแรงตึงผิวระหว่างอนุภาคยากับน้ำ ทำให้น้ำแทรกตัวเข้าสู่อนุภาคยาและกระจายตัวเป็น suspension ได้อย่างสม่ำเสมอ
🔍 ข้ออื่นผิดเพราะอะไร:
• ข้อ a.: Xanthan gum ทำหน้าที่เป็น suspending agent / viscosity-inducing agent เพื่อเพิ่มความหนืด
• ข้อ b.: สารให้ความหวาน (sweetening agent) เช่น sucrose, sorbitol ไม่ใช่ polysorbate 80
• ข้อ d.: Potassium sorbate ทำหน้าที่เป็น antimicrobial preservative เพื่อป้องกันเชื้อราและแบคทีเรีย
• ข้อ e.: Antifoaming agent สารลดฟอง เช่น Simethicone ไม่ใช่ polysorbate 80 (polysorbate เป็นสารลดแรงตึงผิวที่อาจทำให้เกิดฟองได้)</t>
        </is>
      </c>
      <c r="L252" s="186" t="n"/>
      <c r="M252" s="186" t="inlineStr">
        <is>
          <t>Liquid &amp; Semisolids</t>
        </is>
      </c>
      <c r="N252" s="186" t="inlineStr">
        <is>
          <t>Suspensions &amp; Dispersions</t>
        </is>
      </c>
      <c r="O252" s="185" t="inlineStr">
        <is>
          <t>Product</t>
        </is>
      </c>
      <c r="P252" s="186" t="inlineStr">
        <is>
          <t>2567</t>
        </is>
      </c>
      <c r="Q252" s="185" t="inlineStr">
        <is>
          <t>ข้อสอบจำลอง</t>
        </is>
      </c>
      <c r="R252" s="185" t="inlineStr">
        <is>
          <t>Mock RxCU83 ชุดที่ 2</t>
        </is>
      </c>
      <c r="S252" s="185" t="n"/>
    </row>
    <row r="253">
      <c r="A253" s="185" t="n">
        <v>251</v>
      </c>
      <c r="B253" s="186" t="n"/>
      <c r="C253" s="186" t="inlineStr">
        <is>
          <t>133. 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D253" s="186" t="inlineStr">
        <is>
          <t>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E253" s="186" t="inlineStr">
        <is>
          <t>Viscosity-inducing agent</t>
        </is>
      </c>
      <c r="F253" s="186" t="inlineStr">
        <is>
          <t>Sweetening agent</t>
        </is>
      </c>
      <c r="G253" s="186" t="inlineStr">
        <is>
          <t>Wetting agent</t>
        </is>
      </c>
      <c r="H253" s="186" t="inlineStr">
        <is>
          <t>Antimicrobial preservative</t>
        </is>
      </c>
      <c r="I253" s="186" t="inlineStr">
        <is>
          <t>Foam booster</t>
        </is>
      </c>
      <c r="J253" s="185" t="inlineStr">
        <is>
          <t>4</t>
        </is>
      </c>
      <c r="K253" s="186" t="inlineStr">
        <is>
          <t>✅ คำตอบที่ถูกต้อง: ข้อ d. Antimicrobial preservative
🎯 ทำไมข้อนี้ถึงถูก:
Potassium sorbate เป็นเกลือโพแทสเซียมของกรดซอร์บิก (sorbic acid) ทำหน้าที่เป็น antimicrobial preservative ป้องกันการเจริญเติบโตของเชื้อรา ยีสต์ และแบคทีเรียในตำรับยาน้ำรับประทานที่มีน้ำเป็นตัวกลาง โดยจะออกฤทธิ์ได้ดีที่สุดในช่วงสภาวะที่เป็นกรดอ่อน (pH &lt; 6.0)
🔍 ข้ออื่นผิดเพราะอะไร:
• ข้อ a.: Xanthan gum ทำหน้าที่เป็น suspending agent และ viscosity-inducing agent
• ข้อ b.: สารให้ความหวาน (sweetening agent) เช่น sorbitol, sucrose, saccharin
• ข้อ c.: Polysorbate 80 ทำหน้าที่เป็น wetting agent ลดแรงตึงผิวของผงยาที่ไม่ชอบน้ำ
• ข้อ e.: Foam booster ใช้ในผลิตภัณฑ์ทำความสะอาด เช่น แชมพู ไม่ใช้ในยาน้ำแขวนตะกอนรับประทาน
• --</t>
        </is>
      </c>
      <c r="L253" s="186" t="n"/>
      <c r="M253" s="186" t="inlineStr">
        <is>
          <t>Liquid &amp; Semisolids</t>
        </is>
      </c>
      <c r="N253" s="186" t="inlineStr">
        <is>
          <t>Suspensions &amp; Dispersions</t>
        </is>
      </c>
      <c r="O253" s="185" t="inlineStr">
        <is>
          <t>Product</t>
        </is>
      </c>
      <c r="P253" s="186" t="inlineStr">
        <is>
          <t>2567</t>
        </is>
      </c>
      <c r="Q253" s="185" t="inlineStr">
        <is>
          <t>ข้อสอบจำลอง</t>
        </is>
      </c>
      <c r="R253" s="185" t="inlineStr">
        <is>
          <t>Mock RxCU83 ชุดที่ 2</t>
        </is>
      </c>
      <c r="S253" s="185" t="n"/>
    </row>
    <row r="254">
      <c r="A254" s="185" t="n">
        <v>252</v>
      </c>
      <c r="B254" s="186" t="n"/>
      <c r="C254" s="186" t="inlineStr">
        <is>
          <t>134. จากสูตรตำรับ Carbamazepine oral suspension USP (100 mg/5 mL) ข้างต้น สาร Xanthan gum ในสูตรตำรับนี้ทำหน้าที่หลักคืออะไร</t>
        </is>
      </c>
      <c r="D254" s="186" t="inlineStr">
        <is>
          <t>จากสูตรตำรับ Carbamazepine oral suspension USP (100 mg/5 mL) ข้างต้น สาร Xanthan gum ในสูตรตำรับนี้ทำหน้าที่หลักคืออะไร</t>
        </is>
      </c>
      <c r="E254" s="186" t="inlineStr">
        <is>
          <t>Viscosity-inducing agent / Suspending agent</t>
        </is>
      </c>
      <c r="F254" s="186" t="inlineStr">
        <is>
          <t>Sweetening agent</t>
        </is>
      </c>
      <c r="G254" s="186" t="inlineStr">
        <is>
          <t>Wetting agent</t>
        </is>
      </c>
      <c r="H254" s="186" t="inlineStr">
        <is>
          <t>Antimicrobial preservative</t>
        </is>
      </c>
      <c r="I254" s="186" t="inlineStr">
        <is>
          <t>Antifoaming agent</t>
        </is>
      </c>
      <c r="J254" s="185" t="inlineStr">
        <is>
          <t>1</t>
        </is>
      </c>
      <c r="K254" s="186" t="inlineStr">
        <is>
          <t>✅ คำตอบที่ถูกต้อง: ข้อ a. Viscosity-inducing agent / Suspending agent
🎯 ทำไมข้อนี้ถึงถูก:
Xanthan gum เป็นโพลีแซ็กคาไรด์สายยาวที่มีคุณสมบัติเป็น pseudoplastic rheology (shear-thinning) ทำหน้าที่เป็น suspending agent หรือ viscosity-inducing agent ช่วยเพิ่มความหนืดของตัวกลางน้ำเพื่อชะลอการตกตะกอนของอนุภาค carbamazepine ตาม Stokes' Law และเมื่อเขย่าขวด ความหนืดจะลดลงทำให้เทยาออกจากขวดได้ง่าย
🔍 ข้ออื่นผิดเพราะอะไร:
• ข้อ b.: สารให้ความหวาน (sweetening agent) ได้แก่ glycerin, sorbitol หรือน้ำตาล
• ข้อ c.: Wetting agent คือ Polysorbate 80
• ข้อ d.: Antimicrobial preservative คือ Potassium sorbate
• ข้อ e.: Antifoaming agent สารลดฟอง เช่น Simethicone
• --</t>
        </is>
      </c>
      <c r="L254" s="186" t="n"/>
      <c r="M254" s="186" t="inlineStr">
        <is>
          <t>Liquid &amp; Semisolids</t>
        </is>
      </c>
      <c r="N254" s="186" t="inlineStr">
        <is>
          <t>Suspensions &amp; Dispersions</t>
        </is>
      </c>
      <c r="O254" s="185" t="inlineStr">
        <is>
          <t>Product</t>
        </is>
      </c>
      <c r="P254" s="186" t="inlineStr">
        <is>
          <t>2567</t>
        </is>
      </c>
      <c r="Q254" s="185" t="inlineStr">
        <is>
          <t>ข้อสอบจำลอง</t>
        </is>
      </c>
      <c r="R254" s="185" t="inlineStr">
        <is>
          <t>Mock RxCU83 ชุดที่ 2</t>
        </is>
      </c>
      <c r="S254" s="185" t="n"/>
    </row>
    <row r="255">
      <c r="A255" s="185" t="n">
        <v>253</v>
      </c>
      <c r="B255" s="186" t="n"/>
      <c r="C255" s="186" t="inlineStr">
        <is>
          <t>ในการเตรียมยาแขวนตะกอน Aspirin suspension หากต้องการให้ยาตกตะกอนไม่เร็วเกินไป (ตามกฎของ Stokes' law) สารปรุงแต่งที่ต้องเติมในสูตรตำรับคือข้อใด</t>
        </is>
      </c>
      <c r="D255" s="186" t="n"/>
      <c r="E255" s="186" t="inlineStr">
        <is>
          <t>Sodium chloride</t>
        </is>
      </c>
      <c r="F255" s="186" t="inlineStr">
        <is>
          <t>Tween 80</t>
        </is>
      </c>
      <c r="G255" s="186" t="inlineStr">
        <is>
          <t>Methylcellulose</t>
        </is>
      </c>
      <c r="H255" s="186" t="inlineStr">
        <is>
          <t>Citric acid</t>
        </is>
      </c>
      <c r="I255" s="186" t="inlineStr">
        <is>
          <t>Glycerin</t>
        </is>
      </c>
      <c r="J255" s="185" t="inlineStr">
        <is>
          <t>3</t>
        </is>
      </c>
      <c r="K255" s="186" t="inlineStr">
        <is>
          <t>✅ คำตอบที่ถูกต้อง: ข้อ ค. Methylcellulose
🎯 ทำไมข้อนี้ถึงถูก:
ตามสมการ Stokes' law อัตราการตกตะกอน (v) แปรผกผันกับความหนืดของตัวกลาง (viscosity, eta) การเติมสารเพิ่มความหนืด (Suspending agent / Viscosity-inducing agent) เช่น Methylcellulose จะช่วยเพิ่มความหนืดของกระสายยา ทำให้อนุภาคยาตกตะกอนช้าลง
🔍 ข้ออื่นผิดเพราะอะไร:
• ข้อ ก. ผิด เพราะ Sodium chloride เป็นอิเล็กโทรไลต์ ใช้ปรับแรงตึงตัวหรือประจุไฟฟ้า
• ข้อ ข. ผิด เพราะ Tween 80 เป็น Surfactant ทำหน้าที่เป็น Wetting agent
• ข้อ ง. ผิด เพราะ Citric acid ใช้ปรับ pH หรือเป็น Buffer
• ข้อ จ. ผิด เพราะ Glycerin ในยาน้ำมักใช้เป็น Cosolvent, Sweetener หรือ Wetting agent</t>
        </is>
      </c>
      <c r="L255" s="186" t="inlineStr">
        <is>
          <t>Product</t>
        </is>
      </c>
      <c r="M255" s="186" t="inlineStr">
        <is>
          <t>Liquid &amp; Semisolids</t>
        </is>
      </c>
      <c r="N255" s="186" t="inlineStr">
        <is>
          <t>Suspensions &amp; Emulsions</t>
        </is>
      </c>
      <c r="O255" s="185" t="inlineStr">
        <is>
          <t>Product</t>
        </is>
      </c>
      <c r="P255" s="186" t="inlineStr">
        <is>
          <t>รุ่น RxCU83</t>
        </is>
      </c>
      <c r="Q255" s="185" t="inlineStr">
        <is>
          <t>แบบฝึกหัด</t>
        </is>
      </c>
      <c r="R255" s="185" t="inlineStr">
        <is>
          <t>Quiz เตรียมสอบ CC1 RxCU83</t>
        </is>
      </c>
      <c r="S255" s="185" t="n"/>
    </row>
    <row r="256">
      <c r="A256" s="185" t="n">
        <v>254</v>
      </c>
      <c r="B256" s="186" t="n"/>
      <c r="C256" s="186" t="inlineStr">
        <is>
          <t>ตำรับ Aspirin suspension ที่เตรียมแล้วพบว่าเมื่อตั้งทิ้งไว้ อนุภาคตกตะกอนรวมกันแน่นเป็นก้อนแข็งที่ก้นภาชนะและไม่สามารถเขย่าให้กระจายตัวกลับคืนได้ เรียกว่าปรากฏการณ์ใด</t>
        </is>
      </c>
      <c r="D256" s="186" t="n"/>
      <c r="E256" s="186" t="inlineStr">
        <is>
          <t>Flocculation</t>
        </is>
      </c>
      <c r="F256" s="186" t="inlineStr">
        <is>
          <t>Lamination</t>
        </is>
      </c>
      <c r="G256" s="186" t="inlineStr">
        <is>
          <t>Creaming</t>
        </is>
      </c>
      <c r="H256" s="186" t="inlineStr">
        <is>
          <t>Coalescence</t>
        </is>
      </c>
      <c r="I256" s="186" t="inlineStr">
        <is>
          <t>Caking</t>
        </is>
      </c>
      <c r="J256" s="185" t="inlineStr">
        <is>
          <t>5</t>
        </is>
      </c>
      <c r="K256" s="186" t="inlineStr">
        <is>
          <t>✅ คำตอบที่ถูกต้อง: ข้อ จ. Caking
🎯 ทำไมข้อนี้ถึงถูก:
ปรากฏการณ์ Caking หรือ Deflocculated settling เกิดขึ้นเมื่ออนุภาคยาในยาแขวนตะกอนตกตะกอนอย่างช้าๆ ทำให้อนุภาคขนาดเล็กแทรกตัวลงไประหว่างช่องว่างของอนุภาคขนาดใหญ่ เกิดแรงดึงดูดระหว่างอนุภาคแน่นหนาเป็นก้อนแข็ง (Hard cake) ไม่สามารถเขย่าให้กระจายตัวกลับคืนได้
🔍 ข้ออื่นผิดเพราะอะไร:
• ข้อ ก. ผิด เพราะ Flocculation เป็นการเกาะกลุ่มกันอย่างหลวมๆ ตกตะกอนเร็วแต่เขย่ากระจายตัวกลับได้ง่าย
• ข้อ ข. ผิด เพราะ Lamination เป็นปัญหาการแตกตัวเป็นชั้นของยาเม็ด
• ข้อ ค. ผิด เพราะ Creaming เป็นการลอยตัวของหยดน้ำมันในอิมัลชันที่ยังเขย่ากลับคืนได้
• ข้อ ง. ผิด เพราะ Coalescence เป็นการรวมตัวของหยดน้ำมันในอิมัลชันเป็นหยดใหญ่จนเกิดการแยกชั้นอย่างถาวร</t>
        </is>
      </c>
      <c r="L256" s="186" t="inlineStr">
        <is>
          <t>Product</t>
        </is>
      </c>
      <c r="M256" s="186" t="inlineStr">
        <is>
          <t>Liquid &amp; Semisolids</t>
        </is>
      </c>
      <c r="N256" s="186" t="inlineStr">
        <is>
          <t>Suspensions &amp; Emulsions</t>
        </is>
      </c>
      <c r="O256" s="185" t="inlineStr">
        <is>
          <t>Product</t>
        </is>
      </c>
      <c r="P256" s="186" t="inlineStr">
        <is>
          <t>รุ่น RxCU83</t>
        </is>
      </c>
      <c r="Q256" s="185" t="inlineStr">
        <is>
          <t>แบบฝึกหัด</t>
        </is>
      </c>
      <c r="R256" s="185" t="inlineStr">
        <is>
          <t>Quiz เตรียมสอบ CC1 RxCU83</t>
        </is>
      </c>
      <c r="S256" s="185" t="n"/>
    </row>
    <row r="257">
      <c r="A257" s="185" t="n">
        <v>255</v>
      </c>
      <c r="B257" s="186" t="n"/>
      <c r="C257" s="186" t="inlineStr">
        <is>
          <t>พิจารณาสูตรตำรับยาน้ำ Ferrous sulfate: Ferrous sulfate 12.5 g, Citric acid 0.2 g, Paraben concentrate 1 mL, Syrup qs 100 mL ข้อใดกล่าวถูกต้องเกี่ยวกับตำรับยานี้</t>
        </is>
      </c>
      <c r="D257" s="186" t="n"/>
      <c r="E257" s="186" t="inlineStr">
        <is>
          <t>มีปัญหาการละลาย (ตัวยาสำคัญละลายได้ไม่หมดเนื่องจากความเข้มข้นสูงเกิน solubility)</t>
        </is>
      </c>
      <c r="F257" s="186" t="inlineStr">
        <is>
          <t>ต้องเก็บในตู้เย็นเสมอเพื่อป้องกันการตกตะกอน</t>
        </is>
      </c>
      <c r="G257" s="186" t="inlineStr">
        <is>
          <t>ต้องเก็บในขวดใสเพื่อตรวจสอบสี</t>
        </is>
      </c>
      <c r="H257" s="186" t="inlineStr">
        <is>
          <t>ไม่มีสารแต่งรสในสูตรตำรับ</t>
        </is>
      </c>
      <c r="I257" s="186" t="inlineStr">
        <is>
          <t>ไม่มีสารเพิ่มความคงตัวในสูตรตำรับ</t>
        </is>
      </c>
      <c r="J257" s="185" t="inlineStr">
        <is>
          <t>1</t>
        </is>
      </c>
      <c r="K257" s="186" t="inlineStr">
        <is>
          <t>✅ คำตอบที่ถูกต้อง: ข้อ ก. มีปัญหาการละลาย
🎯 ทำไมข้อนี้ถึงถูก:
Ferrous sulfate มีค่าความสามารถในการละลายในน้ำประมาณ 1 กรัม ใน 1.5 mL ของน้ำ (หรือละลายได้ยากขึ้นเมื่อมีน้ำตาลเข้มข้นใน Syrup) ในสูตรนี้มี Ferrous sulfate ถึง 12.5 g ต่อน้ำเชื่อม 100 mL ซึ่งมีปริมาณน้ำอิสระน้อยมาก จึงทำให้เกิดปัญหาการละลายของตัวยาสำคัญ
🔍 ข้ออื่นผิดเพราะอะไร:
• ข้อ ข. ผิด เพราะการแช่เย็นยิ่งลดการละลายและทำให้ยาตกผลึก
• ข้อ ค. ผิด เพราะ Ferrous sulfate ไวต่อแสงและการเกิดปฏิกิริยาออกซิเดชัน จึงต้องเก็บในขวดสีชา (Amber bottle)
• ข้อ ง. ผิด เพราะ Syrup ทำหน้าที่เป็นทั้งกระสายยาและสารแต่งรสหวาน
• ข้อ จ. ผิด เพราะ Citric acid ทำหน้าที่เป็นสารต้านออกซิเดชันและคีเลติงเอเจนต์เพิ่มความคงตัว</t>
        </is>
      </c>
      <c r="L257" s="186" t="inlineStr">
        <is>
          <t>Product</t>
        </is>
      </c>
      <c r="M257" s="186" t="inlineStr">
        <is>
          <t>Liquid &amp; Semisolids</t>
        </is>
      </c>
      <c r="N257" s="186" t="inlineStr">
        <is>
          <t>Suspensions &amp; Emulsions</t>
        </is>
      </c>
      <c r="O257" s="185" t="inlineStr">
        <is>
          <t>Product</t>
        </is>
      </c>
      <c r="P257" s="186" t="inlineStr">
        <is>
          <t>รุ่น RxCU83</t>
        </is>
      </c>
      <c r="Q257" s="185" t="inlineStr">
        <is>
          <t>แบบฝึกหัด</t>
        </is>
      </c>
      <c r="R257" s="185" t="inlineStr">
        <is>
          <t>Quiz เตรียมสอบ CC1 RxCU83</t>
        </is>
      </c>
      <c r="S257" s="185" t="n"/>
    </row>
    <row r="258">
      <c r="A258" s="185" t="n">
        <v>256</v>
      </c>
      <c r="B258" s="186" t="n"/>
      <c r="C258" s="186" t="inlineStr">
        <is>
          <t>ยาลดกรดแขวนตะกอน Aluminum hydroxide + Magnesium hydroxide ควรมีพฤติกรรมการไหล (Rheological property) แบบ Thixotropy ซึ่งมีลักษณะอย่างไร</t>
        </is>
      </c>
      <c r="D258" s="186" t="n"/>
      <c r="E258" s="186" t="inlineStr">
        <is>
          <t>ความหนืดไม่เปลี่ยนแปลงเมื่อออกแรงเขย่าหรือเมื่อตั้งทิ้งไว้</t>
        </is>
      </c>
      <c r="F258" s="186" t="inlineStr">
        <is>
          <t>ความหนืดลดลงเมื่อออกแรงเขย่า และความหนืดลดลงต่อเนื่องเมื่อตั้งทิ้งไว้</t>
        </is>
      </c>
      <c r="G258" s="186" t="inlineStr">
        <is>
          <t>ความหนืดลดลงเมื่อออกแรงเขย่า (Shear thinning) และความหนืดค่อยๆ เพิ่มขึ้นคืนสู่สภาพเดิมเมื่อตั้งทิ้งไว้ (Thixotropic recovery)</t>
        </is>
      </c>
      <c r="H258" s="186" t="inlineStr">
        <is>
          <t>ความหนืดเพิ่มขึ้นเมื่อออกแรงเขย่า และความหนืดเพิ่มขึ้นเมื่อตั้งทิ้งไว้</t>
        </is>
      </c>
      <c r="I258" s="186" t="inlineStr">
        <is>
          <t>ความหนืดเพิ่มขึ้นเมื่อออกแรงเขย่า และความหนืดลดลงเมื่อตั้งทิ้งไว้</t>
        </is>
      </c>
      <c r="J258" s="185" t="inlineStr">
        <is>
          <t>3</t>
        </is>
      </c>
      <c r="K258" s="186" t="inlineStr">
        <is>
          <t>✅ คำตอบที่ถูกต้อง: ข้อ ค. ความหนืดลดลงเมื่อออกแรงเขย่า และความหนืดเพิ่มขึ้นเมื่อตั้งทิ้งไว้
🎯 ทำไมข้อนี้ถึงถูก:
พฤติกรรม Thixotropy เป็นคุณสมบัติในอุดมคติของยาแขวนตะกอน คือเมื่อมีแรงเฉือนจากการเขย่าขวด (Shear stress) โครงสร้างร่างแหจะสลายทำให้ความหนืดลดลง เทรินรินยาได้ง่าย และเมื่อตั้งทิ้งไว้ โครงสร้างร่างแหจะค่อยๆ ฟื้นตัวกลับคืน ทำให้ความหนืดเพิ่มขึ้นเพื่อชะลอการตกตะกอนของอนุภาคยา
🔍 ข้ออื่นผิดเพราะอะไร:
• ข้อ ก. ผิด เพราะเป็นพฤติกรรมการไหลแบบ Newtonian flow
• ข้อ ข. ผิด เพราะหากความหนืดลดลงเมื่อตั้งทิ้งไว้ ยาจะตกตะกอนอย่างรวดเร็ว
• ข้อ ง. ผิด เพราะเป็นพฤติกรรมแบบ Dilatant flow (Shear thickening)
• ข้อ จ. ผิด เพราะการเขย่าแล้วหนืดขึ้นจะทำให้เทยาออกจากขวดไม่ได้</t>
        </is>
      </c>
      <c r="L258" s="186" t="inlineStr">
        <is>
          <t>Product</t>
        </is>
      </c>
      <c r="M258" s="186" t="inlineStr">
        <is>
          <t>Liquid &amp; Semisolids</t>
        </is>
      </c>
      <c r="N258" s="186" t="inlineStr">
        <is>
          <t>Rheology &amp; Flow Properties</t>
        </is>
      </c>
      <c r="O258" s="185" t="inlineStr">
        <is>
          <t>Product</t>
        </is>
      </c>
      <c r="P258" s="186" t="inlineStr">
        <is>
          <t>รุ่น RxCU83</t>
        </is>
      </c>
      <c r="Q258" s="185" t="inlineStr">
        <is>
          <t>แบบฝึกหัด</t>
        </is>
      </c>
      <c r="R258" s="185" t="inlineStr">
        <is>
          <t>Quiz เตรียมสอบ CC1 RxCU83</t>
        </is>
      </c>
      <c r="S258" s="185" t="n"/>
    </row>
    <row r="259">
      <c r="A259" s="185" t="n">
        <v>257</v>
      </c>
      <c r="B259" s="186" t="n"/>
      <c r="C259" s="186" t="inlineStr">
        <is>
          <t>พิจารณาตำรับ Brown Mixture: Glycyrrhiza fluid extract 12 mL, Antimony potassium tartrate 24 mg, Camphorated opium tincture 12 mL, Glycerin 12 mL, Water qs 100 mL ขั้นตอนการเตรียมตำรับที่ถูกต้องคือข้อใด</t>
        </is>
      </c>
      <c r="D259" s="186" t="n"/>
      <c r="E259" s="186" t="inlineStr">
        <is>
          <t>ละลาย Camphorated opium tincture ในน้ำก่อน</t>
        </is>
      </c>
      <c r="F259" s="186" t="inlineStr">
        <is>
          <t>ผสม Camphorated opium tincture ในน้ำก่อนแล้วจึงเติมสารอื่น</t>
        </is>
      </c>
      <c r="G259" s="186" t="inlineStr">
        <is>
          <t>ผสมของเหลวทั้งหมดก่อน แล้วเติม Antimony potassium tartrate ลงไปละลาย</t>
        </is>
      </c>
      <c r="H259" s="186" t="inlineStr">
        <is>
          <t>ละลาย Antimony potassium tartrate ใน Glycyrrhiza fluid extract</t>
        </is>
      </c>
      <c r="I259" s="186" t="inlineStr">
        <is>
          <t>ละลาย Antimony potassium tartrate ใน Camphorated opium tincture</t>
        </is>
      </c>
      <c r="J259" s="185" t="inlineStr">
        <is>
          <t>4</t>
        </is>
      </c>
      <c r="K259" s="186" t="inlineStr">
        <is>
          <t>✅ คำตอบที่ถูกต้อง: ข้อ ง. ละลาย Antimony potassium tartrate ใน Glycyrrhiza fluid extract
🎯 ทำไมข้อนี้ถึงถูก:
ตามวิธีเตรียม Brown Mixture (ยาน้ำแก้ไอผสมชะเอมเทศ) ในเภสัชตำรับ Antimony potassium tartrate (Tartar emetic) เป็นผงของแข็ง จะถูกนำมาละลายในของเหลวส่วนที่เป็น Glycyrrhiza fluid extract หรือน้ำร้อนปริมาณเล็กน้อยก่อนจะนำไปผสมรวมกับส่วนประกอบที่เป็นของเหลวอื่นๆ
🔍 ข้ออื่นผิดเพราะอะไร:
• ข้อ ก. ผิด เพราะ Camphorated opium tincture มีแอลกอฮอล์ การเทใส่น้ำโดยตรงจะทำให้เกิดการตกตะกอนของเรซิน
• ข้อ ข. ผิด เพราะจะทำให้เกิดตะกอนขุ่นแยกชั้น
• ข้อ ค. ผิด เพราะผงยาจะไม่ละลายในสารละลายผสมที่มีความหนืดสูง
• ข้อ จ. ผิด เพราะ Antimony potassium tartrate ละลายได้ไม่ดีในแอลกอฮอล์เข้มข้น</t>
        </is>
      </c>
      <c r="L259" s="186" t="inlineStr">
        <is>
          <t>Product</t>
        </is>
      </c>
      <c r="M259" s="186" t="inlineStr">
        <is>
          <t>Liquid &amp; Semisolids</t>
        </is>
      </c>
      <c r="N259" s="186" t="inlineStr">
        <is>
          <t>Suspensions &amp; Emulsions</t>
        </is>
      </c>
      <c r="O259" s="185" t="inlineStr">
        <is>
          <t>Product</t>
        </is>
      </c>
      <c r="P259" s="186" t="inlineStr">
        <is>
          <t>รุ่น RxCU83</t>
        </is>
      </c>
      <c r="Q259" s="185" t="inlineStr">
        <is>
          <t>แบบฝึกหัด</t>
        </is>
      </c>
      <c r="R259" s="185" t="inlineStr">
        <is>
          <t>Quiz เตรียมสอบ CC1 RxCU83</t>
        </is>
      </c>
      <c r="S259" s="185" t="n"/>
    </row>
    <row r="260">
      <c r="A260" s="185" t="n">
        <v>258</v>
      </c>
      <c r="B260" s="186" t="n"/>
      <c r="C260" s="186" t="inlineStr">
        <is>
          <t>จากสูตรตำรับ Brown Mixture ในข้อที่ 8 ข้อใดกล่าวถึงบทบาทหน้าที่ของสารในสูตรตำรับได้ถูกต้อง</t>
        </is>
      </c>
      <c r="D260" s="186" t="n"/>
      <c r="E260" s="186" t="inlineStr">
        <is>
          <t>Camphorated opium tincture เป็น Expectorant</t>
        </is>
      </c>
      <c r="F260" s="186" t="inlineStr">
        <is>
          <t>Antimony potassium tartrate เป็น Artificial sweetener</t>
        </is>
      </c>
      <c r="G260" s="186" t="inlineStr">
        <is>
          <t>Glycyrrhiza ช่วยละลาย Antimony potassium tartrate</t>
        </is>
      </c>
      <c r="H260" s="186" t="inlineStr">
        <is>
          <t>Glycyrrhiza fluid extract เป็น Expectorant และ Demulcent</t>
        </is>
      </c>
      <c r="I260" s="186" t="inlineStr">
        <is>
          <t>Glycyrrhiza fluid extract เป็น Bitter tonic</t>
        </is>
      </c>
      <c r="J260" s="185" t="inlineStr">
        <is>
          <t>4</t>
        </is>
      </c>
      <c r="K260" s="186" t="inlineStr">
        <is>
          <t>✅ คำตอบที่ถูกต้อง: ข้อ ง. Glycyrrhiza fluid extract เป็น Expectorant
🎯 ทำไมข้อนี้ถึงถูก:
Glycyrrhiza fluid extract (สารสกัดชะเอมเทศ) ทำหน้าที่เป็น ยาขับเสมหะ (Expectorant), สารเคลือบลำคอเพื่อบรรเทาอาการระคายเคือง (Demulcent) และสารแต่งรสหวานธรรมชาติ ส่วน Antimony potassium tartrate เป็น expectorant และ Camphorated opium tincture ทำหน้าที่ระงับอาการไอ (Antitussive)
🔍 ข้ออื่นผิดเพราะอะไร:
• ข้อ ก. ผิด เพราะ Camphorated opium tincture มีมอร์ฟีนทำหน้าที่กดศูนย์ไอ (Antitussive)
• ข้อ ข. ผิด เพราะ Antimony potassium tartrate เป็นสารขับเสมหะ
• ข้อ ค. ผิด เพราะไม่ได้ทำหน้าที่เป็นตัวทำละลายหลักของสูตรตำรับ
• ข้อ จ. ผิด เพราะ Glycyrrhiza มีรสหวาน ไม่ใช่ยาบำรุงธาตุรสขม</t>
        </is>
      </c>
      <c r="L260" s="186" t="inlineStr">
        <is>
          <t>Product</t>
        </is>
      </c>
      <c r="M260" s="186" t="inlineStr">
        <is>
          <t>Liquid &amp; Semisolids</t>
        </is>
      </c>
      <c r="N260" s="186" t="inlineStr">
        <is>
          <t>Suspensions &amp; Emulsions</t>
        </is>
      </c>
      <c r="O260" s="185" t="inlineStr">
        <is>
          <t>Product</t>
        </is>
      </c>
      <c r="P260" s="186" t="inlineStr">
        <is>
          <t>รุ่น RxCU83</t>
        </is>
      </c>
      <c r="Q260" s="185" t="inlineStr">
        <is>
          <t>แบบฝึกหัด</t>
        </is>
      </c>
      <c r="R260" s="185" t="inlineStr">
        <is>
          <t>Quiz เตรียมสอบ CC1 RxCU83</t>
        </is>
      </c>
      <c r="S260" s="185" t="n"/>
    </row>
    <row r="261">
      <c r="A261" s="185" t="n">
        <v>259</v>
      </c>
      <c r="B261" s="186" t="n"/>
      <c r="C261" s="186" t="inlineStr">
        <is>
          <t>ในการเตรียมยาทารักษาโรคติดเชื้อราที่เล็บ (Onychomycosis) ควรเลือกใช้ยาพื้น (Base) ชนิดใดในการนำส่งยาผ่านเคราตินของเล็บ</t>
        </is>
      </c>
      <c r="D261" s="186" t="n"/>
      <c r="E261" s="186" t="inlineStr">
        <is>
          <t>Oleaginous bases</t>
        </is>
      </c>
      <c r="F261" s="186" t="inlineStr">
        <is>
          <t>Absorption bases</t>
        </is>
      </c>
      <c r="G261" s="186" t="inlineStr">
        <is>
          <t>W/O emulsion bases</t>
        </is>
      </c>
      <c r="H261" s="186" t="inlineStr">
        <is>
          <t>O/W emulsion bases</t>
        </is>
      </c>
      <c r="I261" s="186" t="inlineStr">
        <is>
          <t>Water soluble bases</t>
        </is>
      </c>
      <c r="J261" s="185" t="inlineStr">
        <is>
          <t>2</t>
        </is>
      </c>
      <c r="K261" s="186" t="inlineStr">
        <is>
          <t>✅ คำตอบที่ถูกต้อง: ข้อ ข. Absorption bases
🎯 ทำไมข้อนี้ถึงถูก:
Absorption bases: มีคุณสมบัติในการอุ้มน้ำและมีความสามารถในการเกาะติดและนำส่งตัวยาเข้าสู่แผ่นเล็บได้ดี หรือตามแนวทางการตั้งตำรับในข้อสอบชุดนี้ระบุเลือก Absorption bases
🔍 ข้ออื่นผิดเพราะอะไร:
• ข้อ ก. ผิด เพราะ Oleaginous bases มีความเหนียวเหนอะหนะสูงมากและซึมผ่านเล็บได้ยาก
• ข้อ ค. ผิด เพราะ W/O emulsion ล้างออกยากและซึมผ่านแผ่นเล็บได้จำกัด
• ข้อ ง. ผิด เพราะ O/W emulsion แห้งเร็วและไม่คงอยู่บนแผ่นเล็บได้นานพอ
• ข้อ จ. ผิด เพราะ Water soluble bases ละลายน้ำหลุดลอกง่ายเมื่อถูกน้ำ</t>
        </is>
      </c>
      <c r="L261" s="186" t="inlineStr">
        <is>
          <t>Product</t>
        </is>
      </c>
      <c r="M261" s="186" t="inlineStr">
        <is>
          <t>Liquid &amp; Semisolids</t>
        </is>
      </c>
      <c r="N261" s="186" t="inlineStr">
        <is>
          <t>Ointments, Creams &amp; Gels</t>
        </is>
      </c>
      <c r="O261" s="185" t="inlineStr">
        <is>
          <t>Product</t>
        </is>
      </c>
      <c r="P261" s="186" t="inlineStr">
        <is>
          <t>รุ่น RxCU83</t>
        </is>
      </c>
      <c r="Q261" s="185" t="inlineStr">
        <is>
          <t>แบบฝึกหัด</t>
        </is>
      </c>
      <c r="R261" s="185" t="inlineStr">
        <is>
          <t>Quiz เตรียมสอบ CC1 RxCU83</t>
        </is>
      </c>
      <c r="S261" s="185" t="n"/>
    </row>
    <row r="262">
      <c r="A262" s="185" t="n">
        <v>260</v>
      </c>
      <c r="B262" s="186" t="n"/>
      <c r="C262" s="186" t="inlineStr">
        <is>
          <t>รูปแบบทางเภสัชกรรม (Dosage form) ชนิดใดมีความเหมาะสมและมีประสิทธิภาพสูงสุดในการรักษาโรคเชื้อราที่เล็บ (Onychomycosis)</t>
        </is>
      </c>
      <c r="D262" s="186" t="n"/>
      <c r="E262" s="186" t="inlineStr">
        <is>
          <t>Ointment</t>
        </is>
      </c>
      <c r="F262" s="186" t="inlineStr">
        <is>
          <t>Lacquer (Nail lacquer)</t>
        </is>
      </c>
      <c r="G262" s="186" t="inlineStr">
        <is>
          <t>Water spray</t>
        </is>
      </c>
      <c r="H262" s="186" t="inlineStr">
        <is>
          <t>Cream</t>
        </is>
      </c>
      <c r="I262" s="186" t="inlineStr">
        <is>
          <t>Alcohol spray</t>
        </is>
      </c>
      <c r="J262" s="185" t="inlineStr">
        <is>
          <t>2</t>
        </is>
      </c>
      <c r="K262" s="186" t="inlineStr">
        <is>
          <t>✅ คำตอบที่ถูกต้อง: ข้อ ข. Lacquer
🎯 ทำไมข้อนี้ถึงถูก:
Nail lacquer (เช่น Amorolfine หรือ Ciclopirox nail lacquer) เป็นรูปแบบยาที่พัฒนาขึ้นเฉพาะสำหรับรักษาโรคเชื้อราที่เล็บ เมื่อทาลงบนแผ่นเล็บ ตัวทำละลายจะระเหยไปอย่างรวดเร็วเหลือฟิล์มโพลีเมอร์บางๆ เคลือบติดแน่นบนเล็บ ปลดปล่อยตัวยาสำคัญให้แทรกซึมผ่านชั้นเคราตินของเล็บได้อย่างต่อเนื่องและทนทานต่อน้ำ
🔍 ข้ออื่นผิดเพราะอะไร:
• ข้อ ก. ผิด เพราะ Ointment ล้างหลุดง่าย ไม่เกาะติดผิวเล็บ และซึมผ่านแผ่นเล็บได้น้อยมาก
• ข้อ ค. ผิด เพราะ Water spray ไหลหลุด ไม่สามารถเกาะติดเล็บได้
• ข้อ ง. ผิด เพราะ Cream หลุดลอกง่ายเมื่อล้างมือหรือถูกเสียดสี
• ข้อ จ. ผิด เพราะ Alcohol spray ระเหยหมดโดยไม่เกิดฟิล์มนำส่งยาเข้าสู่เล็บ</t>
        </is>
      </c>
      <c r="L262" s="186" t="inlineStr">
        <is>
          <t>Product</t>
        </is>
      </c>
      <c r="M262" s="186" t="inlineStr">
        <is>
          <t>Liquid &amp; Semisolids</t>
        </is>
      </c>
      <c r="N262" s="186" t="inlineStr">
        <is>
          <t>Ointments, Creams &amp; Gels</t>
        </is>
      </c>
      <c r="O262" s="185" t="inlineStr">
        <is>
          <t>Product</t>
        </is>
      </c>
      <c r="P262" s="186" t="inlineStr">
        <is>
          <t>รุ่น RxCU83</t>
        </is>
      </c>
      <c r="Q262" s="185" t="inlineStr">
        <is>
          <t>แบบฝึกหัด</t>
        </is>
      </c>
      <c r="R262" s="185" t="inlineStr">
        <is>
          <t>Quiz เตรียมสอบ CC1 RxCU83</t>
        </is>
      </c>
      <c r="S262" s="185" t="n"/>
    </row>
    <row r="263">
      <c r="A263" s="185" t="n">
        <v>261</v>
      </c>
      <c r="B263" s="186" t="n"/>
      <c r="C263" s="186" t="inlineStr">
        <is>
          <t>ในการเตรียมยาเหน็บทวารหนักกลีเซอรีน (Glycerin Suppository) ชนิด Soap-Glycerin Base ซึ่งเตรียมจากปฏิกิริยาระหว่างกรดสเตียริก (Stearic Acid) กับสารละลายโซเดียมคาร์บอเนต (Sodium Carbonate) หรือโซเดียมไฮดรอกไซด์ ข้อความในข้อใดต่อไปนี้ อธิบายบทบาทหน้าที่ของส่วนประกอบและคุณลักษณะของตำรับได้อย่างถูกต้องที่สุด</t>
        </is>
      </c>
      <c r="D263" s="186" t="inlineStr">
        <is>
          <t>ปฏิกิริยาดังกล่าวทำให้เกิด Sodium Stearate ซึ่งทำหน้าที่เป็นสบู่ (Soap) ก่อโครงสร้างร่างแหและทำให้ยาเหน็บมีความแข็งตัวคงรูปได้ที่อุณหภูมิห้อง</t>
        </is>
      </c>
      <c r="E263" s="186" t="inlineStr">
        <is>
          <t>ปฏิกิริยาดังกล่าวทำให้เกิด Sodium Stearate ซึ่งทำหน้าที่เป็นสบู่ (Soap) ก่อโครงสร้างร่างแหและทำให้ยาเหน็บมีความแข็งตัวคงรูปได้ที่อุณหภูมิห้อง</t>
        </is>
      </c>
      <c r="F263" s="186" t="inlineStr">
        <is>
          <t>Stearic acid ทำหน้าที่เป็นสารบัฟเฟอร์ควบคุมค่า pH ให้เป็นกรดจัดเพื่อป้องกันการเจริญเติบโตของเชื้อจุลชีพ</t>
        </is>
      </c>
      <c r="G263" s="186" t="inlineStr">
        <is>
          <t>Sodium carbonate ทำหน้าที่เป็นตัวยาสำคัญในการระบายอุจจาระโดยตรง</t>
        </is>
      </c>
      <c r="H263" s="186" t="inlineStr">
        <is>
          <t>ยาเหน็บชนิดนี้มีคุณลักษณะและกลไกการขึ้นรูปเหมือนกับ Gelatinized Glycerin Suppository ทุกประการ</t>
        </is>
      </c>
      <c r="I263" s="186" t="inlineStr">
        <is>
          <t>Stearic acid สามารถละลายน้ำได้ดีเยี่ยมในของเหลวในช่องทวารหนัก จึงเป็นตัวพากลีเซอรีนดูดซึมเข้าสู่กระแสเลือด</t>
        </is>
      </c>
      <c r="J263" s="185" t="inlineStr">
        <is>
          <t>1</t>
        </is>
      </c>
      <c r="K263" s="186" t="inlineStr">
        <is>
          <t>✅ คำตอบที่ถูกต้อง: ข้อ ก. ปฏิกิริยาดังกล่าวทำให้เกิด Sodium Stearate ซึ่งทำหน้าที่เป็นสบู่ (Soap) ก่อโครงสร้างร่างแหและทำให้ยาเหน็บมีความแข็งตัวคงรูปได้ที่อุณหภูมิห้อง
🎯 ทำไมข้อนี้ถึงถูก:
🎯 ทำไมข้อนี้ถึงถูก: ในสูตรตำรับ Glycerin Suppository ชนิด Soap Base เกิดจากปฏิกิริยา Saponification ระหว่าง Stearic acid กับ Sodium carbonate/hydroxide เกิดเป็นเกลือ Sodium stearate (สบู่โซเดียม) ซึ่งทำหน้าที่เป็น Gel-forming agent หรือ Solidifying agent ก่อตัวเป็นโครงร่างแหกักเก็บ Glycerin (มากถึงร้อยละ 90) ไว้ภายใน ทำให้แท่งยาเหน็บมีความแข็งคงรูป สามารถสอดเข้าทวารหนักได้ง่าย และจะละลายในของเหลวในลำไส้ตรงเพื่อปลดปล่อยกลีเซอรีน
🔍 ข้ออื่นผิดเพราะอะไร:
• ข้อ ข.: Stearic acid ไม่ใช่สารบัฟเฟอร์ แต่เป็น Fatty acid ที่ทำปฏิกิริยาเกิดสบู่
• ข้อ ค.: Sodium carbonate เป็นด่างที่ใช้ทำปฏิกิริยากับกรดไขมัน ไม่ใช่ตัวยาสำคัญ (ตัวยาสำคัญคือ Glycerin)
• ข้อ ง.: ตำรับ Gelatinized glycerin ใช้ Gelatin เป็นสารก่อเจล มีความยืดหยุ่นคล้ายยาง ต่างจาก Soap-glycerin base ที่แข็งกว่า
• ข้อ จ.: Stearic acid ไม่ละลายน้ำ แต่เกลือโซเดียมสเตียเรตสามารถกระจายตัวและละลายได้ในของเหลวทวารหนัก</t>
        </is>
      </c>
      <c r="L263" s="186" t="inlineStr">
        <is>
          <t>Intermediate</t>
        </is>
      </c>
      <c r="M263" s="186" t="inlineStr">
        <is>
          <t>Liquid &amp; Semisolids</t>
        </is>
      </c>
      <c r="N263" s="186" t="inlineStr">
        <is>
          <t>Glycerin Suppositories &amp; Soap-Glycerin Bases</t>
        </is>
      </c>
      <c r="O263" s="185" t="inlineStr">
        <is>
          <t>Product</t>
        </is>
      </c>
      <c r="P263" s="186" t="inlineStr">
        <is>
          <t>[RECONSTRUCTED: ปรับแต่งและเติมเต็มบริบทโจทย์/ตัวเลือกเพื่อความสมบูรณ์] ข้อสอบจริง PLE-CC1 ปี 2567 ข้อ 46</t>
        </is>
      </c>
      <c r="Q263" s="185" t="inlineStr">
        <is>
          <t>ข้อสอบจริง</t>
        </is>
      </c>
      <c r="R263" s="185" t="inlineStr">
        <is>
          <t>2567</t>
        </is>
      </c>
      <c r="S263" s="185" t="n"/>
    </row>
    <row r="264">
      <c r="A264" s="185" t="n">
        <v>262</v>
      </c>
      <c r="B264" s="186" t="n"/>
      <c r="C264" s="186" t="inlineStr">
        <is>
          <t>ในการพัฒนาสูตรตำรับผลิตภัณฑ์บำรุงผิว หากต้องการสารที่มีคุณสมบัติเคลือบปิดผิวเพื่อป้องกันการระเหยของน้ำออกจากชั้นผิวหนัง (Occlusive agent) ควรเลือกใช้สารในข้อใด</t>
        </is>
      </c>
      <c r="D264" s="186" t="inlineStr">
        <is>
          <t>White soft paraffin (Petrolatum)</t>
        </is>
      </c>
      <c r="E264" s="186" t="inlineStr">
        <is>
          <t>White soft paraffin (Petrolatum)</t>
        </is>
      </c>
      <c r="F264" s="186" t="inlineStr">
        <is>
          <t>Glycerin</t>
        </is>
      </c>
      <c r="G264" s="186" t="inlineStr">
        <is>
          <t>Sorbitol</t>
        </is>
      </c>
      <c r="H264" s="186" t="inlineStr">
        <is>
          <t>Hyaluronic acid</t>
        </is>
      </c>
      <c r="I264" s="186" t="inlineStr">
        <is>
          <t>Niacinamide</t>
        </is>
      </c>
      <c r="J264" s="185" t="inlineStr">
        <is>
          <t>1</t>
        </is>
      </c>
      <c r="K264" s="186" t="inlineStr">
        <is>
          <t>✅ คำตอบที่ถูกต้อง: ข้อ ก. White soft paraffin (Petrolatum)
🎯 ทำไมข้อนี้ถึงถูก:
🎯 ทำไมข้อนี้ถึงถูก: White soft paraffin (หรือ Petrolatum / Vaseline) เป็นสารในกลุ่ม Occlusive agents ที่มีโครงสร้างไฮโดรคาร์บอนไม่ชอบน้ำ (hydrophobic barrier) เมื่อทาบนผิวหนังจะก่อตัวเป็นแผ่นฟิล์มเคลือบผิว ช่วยป้องกันการระเหยของน้ำออกจากชั้นผิวหนัง (Transepidermal Water Loss: TEWL) ได้สูงที่สุด (มากกว่า 98%) เหมาะสำหรับรักษาภาวะผิวแห้งรุนแรง
🔍 ข้ออื่นผิดเพราะอะไร:
• ข้อ ข. Glycerin: จัดเป็นสารกลุ่ม Humectant ทำหน้าที่ดูดซับและกักเก็บน้ำจากบรรยากาศหรือชั้นหนังแท้เข้าสู่ Stratum corneum ไม่ใช่สารเคลือบผิว
• ข้อ ค. Sorbitol: จัดเป็นสารกลุ่ม Humectant เช่นเดียวกับ Glycerin
• ข้อ ง. Hyaluronic acid: จัดเป็นสารกลุ่ม Humectant ที่มีความสามารถในการอุ้มน้ำสูง ไม่ใช่ Occlusive agent
• ข้อ จ. Niacinamide: เป็นวิตามินบี 3 ทำหน้าที่เป็น Active ingredient บำรุงผิวและเสริมเกราะป้องกันผิว (skin barrier) ไม่ใช่ Occlusive film-former</t>
        </is>
      </c>
      <c r="L264" s="186" t="inlineStr">
        <is>
          <t>Product</t>
        </is>
      </c>
      <c r="M264" s="186" t="inlineStr">
        <is>
          <t>Liquid &amp; Semisolids</t>
        </is>
      </c>
      <c r="N264" s="186" t="inlineStr">
        <is>
          <t>Moisturizing Agents (Occlusive vs Humectant)</t>
        </is>
      </c>
      <c r="O264" s="185" t="inlineStr">
        <is>
          <t>ข้อสอบจริง</t>
        </is>
      </c>
      <c r="P264" s="186" t="inlineStr">
        <is>
          <t>PLE_CC1_2567_Key ข้อ 89</t>
        </is>
      </c>
      <c r="Q264" s="185" t="inlineStr">
        <is>
          <t>ข้อสอบจริง</t>
        </is>
      </c>
      <c r="R264" s="185" t="inlineStr">
        <is>
          <t>2567</t>
        </is>
      </c>
      <c r="S264" s="185" t="n"/>
    </row>
    <row r="265">
      <c r="A265" s="185" t="n">
        <v>263</v>
      </c>
      <c r="B265" s="186" t="n"/>
      <c r="C265" s="186" t="inlineStr">
        <is>
          <t>Potassium Chloride (KCl) สารละลายอิเล็กโทรไลต์ในทางเภสัชกรรม มีคุณสมบัติละลายได้ดีในน้ำ แต่ละลายได้น้อยมากในแอลกอฮอล์ หากต้องการเตรียมตำรับยาน้ำ KCl เพื่อป้องกันการตกตะกอนของตัวยา ควรปรับค่า pH ของตำรับให้อยู่ในช่วงใด</t>
        </is>
      </c>
      <c r="D265" s="186" t="inlineStr">
        <is>
          <t>pH 7 - 8 (ใกล้เคียงเป็นกลาง)</t>
        </is>
      </c>
      <c r="E265" s="186" t="inlineStr">
        <is>
          <t>pH 7 - 8 (ใกล้เคียงเป็นกลาง)</t>
        </is>
      </c>
      <c r="F265" s="186" t="inlineStr">
        <is>
          <t>pH 1 - 2 (กรดแก่มาก)</t>
        </is>
      </c>
      <c r="G265" s="186" t="inlineStr">
        <is>
          <t>pH 11 - 12 (เบสแก่)</t>
        </is>
      </c>
      <c r="H265" s="186" t="inlineStr">
        <is>
          <t>pH 13 - 14 (ด่างรุนแรง)</t>
        </is>
      </c>
      <c r="I265" s="186" t="inlineStr">
        <is>
          <t>pH &lt; 4 (กรด)</t>
        </is>
      </c>
      <c r="J265" s="185" t="inlineStr">
        <is>
          <t>1</t>
        </is>
      </c>
      <c r="K265" s="186" t="inlineStr">
        <is>
          <t>✅ คำตอบที่ถูกต้อง: ข้อ ก. pH 7 - 8 (ใกล้เคียงเป็นกลาง)
🎯 ทำไมข้อนี้ถึงถูก:
🎯 ทำไมข้อนี้ถึงถูก: Potassium chloride (KCl) เป็น strong electrolyte salt ที่เกิดจากกรดแก่ (HCl) และเบสแก่ (KOH) มีการแตกตัวเป็นไอออนอย่างสมบูรณ์ในน้ำ สารละลายในน้ำจึงมีความคงสภาพทางเคมีและกายภาพดีที่สุดที่สภาวะใกล้เคียงเป็นกลาง (pH neutral ประมาณ 6.5 - 8.0) ตามเกณฑ์เภสัชตำรับ USP สารละลาย KCl injection หรือ oral solution กำหนดช่วง pH อยู่ที่ 4.0 - 8.0 เพื่อป้องกันการระคายเคืองและไม่ทำให้สารปรุงแต่งกลิ่นรสตกตะกอน
🔍 ข้ออื่นผิดเพราะอะไร:
• ข้อ ข. pH 1 - 2: เป็นกรดรุนแรงเกินไป ทำให้เกิดการระคายเคืองต่อเยื่อบุทางเดินอาหารและหลอดเลือดอย่างรุนแรง
• ข้อ ค. pH 11 - 12: เป็นเบสแก่เกินไป ทำให้เกิดเนื้อเยื่อเน่าตาย (tissue necrosis) และทำลายความคงตัวของสารแต่งกลิ่นรส
• ข้อ ง. pH 13 - 14: เป็นด่างรุนแรง เป็นอันตรายต่อสิ่งมีชีวิตและไม่สามารถนำมาใช้ทางยาได้
• ข้อ จ. pH &lt; 4: สภาวะกรดจัดอาจทำให้สารช่วยในตำรับเกิดความไม่คงตัว</t>
        </is>
      </c>
      <c r="L265" s="186" t="inlineStr">
        <is>
          <t>Product</t>
        </is>
      </c>
      <c r="M265" s="186" t="inlineStr">
        <is>
          <t>Liquid &amp; Semisolids</t>
        </is>
      </c>
      <c r="N265" s="186" t="inlineStr">
        <is>
          <t>Potassium Chloride Solution Formulation</t>
        </is>
      </c>
      <c r="O265" s="185" t="inlineStr">
        <is>
          <t>ข้อสอบจริง</t>
        </is>
      </c>
      <c r="P265" s="186" t="inlineStr">
        <is>
          <t>PLE_CC1_2567_Key ข้อ 93</t>
        </is>
      </c>
      <c r="Q265" s="185" t="inlineStr">
        <is>
          <t>ข้อสอบจริง</t>
        </is>
      </c>
      <c r="R265" s="185" t="inlineStr">
        <is>
          <t>2567</t>
        </is>
      </c>
      <c r="S265" s="185" t="n"/>
    </row>
    <row r="266">
      <c r="A266" s="185" t="n">
        <v>264</v>
      </c>
      <c r="B266" s="186" t="n"/>
      <c r="C266" s="186" t="inlineStr">
        <is>
          <t>ในการพัฒนาสูตรตำรับยาน้ำแขวนตะกอน Fluticasone ประกอบด้วยตัวยา Fluticasone, สารก่อเจล Sodium carboxymethylcellulose (NaCMC), แป้ง (Starch), สารกันเสีย Benzalkonium chloride (BAK) และ Hydroxypropyl methylcellulose (HPMC) หลังเตรียมตำรับและตั้งทิ้งไว้ 30 วัน พบว่าขนาดอนุภาคเฉลี่ยของตัวยาเพิ่มขึ้นจาก 250 นาโนเมตรเป็น 500 นาโนเมตร ปรากฏการณ์ดังกล่าวเกิดจากสาเหตุใดมากที่สุด</t>
        </is>
      </c>
      <c r="D266" s="186" t="inlineStr">
        <is>
          <t>images/2567/q65_hypromellose.png</t>
        </is>
      </c>
      <c r="E266" s="186" t="inlineStr">
        <is>
          <t>การรวมตัวกันของอนุภาคยา (Aggregation) เนื่องจากแรงดึงดูดระหว่างอนุภาคมากกว่าแรงผลัก</t>
        </is>
      </c>
      <c r="F266" s="186" t="inlineStr">
        <is>
          <t>การละลายตัวของอนุภาคยา (Solubilization) ในตัวกลาง</t>
        </is>
      </c>
      <c r="G266" s="186" t="inlineStr">
        <is>
          <t>การเกิดปฏิกิริยา Hydrolysis ของพอลิเมอร์ NaCMC</t>
        </is>
      </c>
      <c r="H266" s="186" t="inlineStr">
        <is>
          <t>การเกิด Oxidation ของตัวยา Fluticasone</t>
        </is>
      </c>
      <c r="I266" s="186" t="inlineStr">
        <is>
          <t>การระเหยของตัวทำละลายทำให้ความเข้มข้นตัวยาสูงขึ้น</t>
        </is>
      </c>
      <c r="J266" s="185" t="inlineStr">
        <is>
          <t>1</t>
        </is>
      </c>
      <c r="K266" s="186" t="inlineStr">
        <is>
          <t>✅ คำตอบที่ถูกต้อง: ข้อ ก. การรวมตัวกันของอนุภาคยา (Aggregation) เนื่องจากแรงดึงดูดระหว่างอนุภาคมากกว่าแรงผลัก
🎯 ทำไมข้อนี้ถึงถูก:
🎯 ทำไมข้อนี้ถึงถูก: การที่ขนาดอนุภาคเฉลี่ยของยาน้ำแขวนตะกอนเพิ่มขึ้นจาก 250 nm เป็น 500 nm เป็นลักษณะทางกายภาพที่ไม่คงสภาพ เรียกว่า การรวมตัวของอนุภาค (Aggregation / Coagulation) ซึ่งเกิดจากการที่แรงผลักทางประจุไฟฟ้า (electrostatic repulsion) หรือ steric repulsion ไม่เพียงพอ ทำให้แรงดึงดูดระหว่างอนุภาค (van der Waals attraction) เด่นกว่า อนุภาคจึงเคลื่อนที่เข้ามาชิดกันและเกาะกลุ่มรวมกันเป็นก้อนที่มีขนาดอนุภาคใหญ่ขึ้น
🔍 ข้ออื่นผิดเพราะอะไร:
• ข้อ ข. Solubilization: หากเกิดการละลายตัว ขนาดอนุภาคที่แขวนตะกอนควรจะเล็กลงหรือละลายหายไป ไม่ใช่มีขนาดอนุภาคใหญ่ขึ้น
• ข้อ ค. Hydrolysis ของ NaCMC: การไฮโดรไลซิสของพอลิเมอร์อาจส่งผลต่อความหนืดของตำรับ แต่ไม่ได้เป็นกลไกหลักที่อธิบายการรวมตัวของอนุภาคตัวยาโดยตรง
• ข้อ ง. Oxidation ของ Fluticasone: เป็นความไม่คงตัวทางเคมี (chemical degradation) ซึ่งทำให้เกิด degradation products แต่ไม่ได้ทำให้อนุภาคโตขึ้นในลักษณะคอลลอยด์
• ข้อ จ. การระเหยของตัวทำละลาย: ในภาชนะปิดสนิทจะไม่เกิดการระเหยของน้ำ และการระเหยจะเพิ่มความเข้มข้นแต่ไม่ได้เพิ่มขนาดอนุภาคตัวยาเดี่ยวเป็น 500 nm</t>
        </is>
      </c>
      <c r="L266" s="186" t="inlineStr">
        <is>
          <t>Product</t>
        </is>
      </c>
      <c r="M266" s="186" t="inlineStr">
        <is>
          <t>Liquid &amp; Semisolids</t>
        </is>
      </c>
      <c r="N266" s="186" t="inlineStr">
        <is>
          <t>Suspension Physical Stability (Aggregation)</t>
        </is>
      </c>
      <c r="O266" s="185" t="inlineStr">
        <is>
          <t>ข้อสอบจริง</t>
        </is>
      </c>
      <c r="P266" s="186" t="inlineStr">
        <is>
          <t>PLE_CC1_2567_Key ข้อ 100</t>
        </is>
      </c>
      <c r="Q266" s="185" t="inlineStr">
        <is>
          <t>ข้อสอบจริง</t>
        </is>
      </c>
      <c r="R266" s="185" t="inlineStr">
        <is>
          <t>2567</t>
        </is>
      </c>
      <c r="S266" s="185" t="n"/>
    </row>
    <row r="267">
      <c r="A267" s="185" t="n">
        <v>265</v>
      </c>
      <c r="B267" s="186" t="inlineStr">
        <is>
          <t>สูตรตำรับ Piroxicam gel (Feldene gel) ประกอบด้วยตัวยาสำคัญ Piroxicam 5 mg ต่อกรัม และมีสารปรุงแต่งตำรับ (Excipients) ได้แก่ Benzyl alcohol, Carbopol 940, Diisopropanolamine, Ethyl alcohol, Hydroxyethyl cellulose, Polyethylene glycol 400 (PEG 400), Propylene glycol และ Purified water</t>
        </is>
      </c>
      <c r="C267" s="186" t="inlineStr">
        <is>
          <t>ตัวเลข 400 ที่ระบุต่อท้ายชื่อพอลิเมอร์ Polyethylene glycol (PEG 400) มีความหมายทางเภสัชกรรมอย่างไร</t>
        </is>
      </c>
      <c r="D267" s="186" t="n"/>
      <c r="E267" s="186" t="inlineStr">
        <is>
          <t>ค่าความหนืดเชิงจลน์ (Kinematic viscosity) มีค่า 400 เซนติสโตกส์</t>
        </is>
      </c>
      <c r="F267" s="186" t="inlineStr">
        <is>
          <t>จำนวนโมโนเมอร์ของ Ethylene oxide ที่นำมาต่อกันเท่ากับ 400 หน่วย</t>
        </is>
      </c>
      <c r="G267" s="186" t="inlineStr">
        <is>
          <t>น้ำหนักโมเลกุลเฉลี่ย (Average molecular weight) เท่ากับ 400 กรัมต่อโมล</t>
        </is>
      </c>
      <c r="H267" s="186" t="inlineStr">
        <is>
          <t>ขนาดอนุภาคเฉลี่ย (Mean particle size) มีขนาด 400 นาโนเมตร</t>
        </is>
      </c>
      <c r="I267" s="186" t="inlineStr">
        <is>
          <t>ค่าการละลายได้สูงสุดในน้ำเท่ากับ 400 มิลลิกรัมต่อมิลลิลิตร</t>
        </is>
      </c>
      <c r="J267" s="185" t="inlineStr">
        <is>
          <t>3</t>
        </is>
      </c>
      <c r="K267" s="186" t="inlineStr">
        <is>
          <t>✅ คำตอบที่ถูกต้อง: ข้อ ค. น้ำหนักโมเลกุลเฉลี่ย (Average molecular weight) เท่ากับ 400 กรัมต่อโมล
🎯 ทำไมข้อนี้ถึงถูก:
ตามเภสัชตำรับสากล (USP/BP) ตัวเลขที่ตามหลังชื่อสารกลุ่ม Polyethylene glycol (PEG) ที่เป็นของเหลวและกึ่งแข็ง (เช่น PEG 200, 300, 400, 600) จนถึงของแข็ง (เช่น PEG 1000, 4000, 6000) แสดงถึงค่าน้ำหนักโมเลกุลเฉลี่ย (Average molecular weight) ของสายโซ่พอลิเมอร์ในหน่วย กรัมต่อโมล (g/mol)
🔍 ข้ออื่นผิดเพราะอะไร:
• ข้อ ก. ผิดเพราะ: ตัวเลข 400 ไม่ได้หมายถึงค่าความหนืด (สารที่มีตัวเลขระบุความหนืดจะเป็นกลุ่มเซลลูโลส เช่น Methylcellulose 400 cP)
• ข้อ ข. ผิดเพราะ: จำนวนโมโนเมอร์ของ Ethylene oxide (MW ประมาณ 44) ใน PEG 400 มีเพียงประมาณ 8-9 หน่วยเท่านั้น ไม่ใช่ 400 หน่วย
• ข้อ ง. ผิดเพราะ: PEG 400 เป็นของเหลวใส ละลายเป็นเนื้อเดียวกับน้ำ ไม่มีสถานะเป็นอนุภาคในระดับนาโนเมตร
• ข้อ จ. ผิดเพราะ: PEG 400 สามารถผสมเข้าเป็นเนื้อเดียวกับน้ำได้ในทุกสัดส่วน (Miscible with water) จึงไม่มีข้อจำกัดของการละลายที่ 400 mg/mL</t>
        </is>
      </c>
      <c r="L267" s="186" t="n"/>
      <c r="M267" s="186" t="inlineStr">
        <is>
          <t>Liquid &amp; Semisolid Dosage Forms</t>
        </is>
      </c>
      <c r="N267" s="186" t="inlineStr">
        <is>
          <t>Semisolid Excipients &amp; Polymers</t>
        </is>
      </c>
      <c r="O267" s="185" t="inlineStr">
        <is>
          <t>Product</t>
        </is>
      </c>
      <c r="P267" s="186" t="inlineStr">
        <is>
          <t>ข้อสอบจริง PLE-CC1 ปี 2566 Day 1 ข้อ 8 [CASE_2566_PIROX_01]</t>
        </is>
      </c>
      <c r="Q267" s="185" t="inlineStr">
        <is>
          <t>ข้อสอบจริง</t>
        </is>
      </c>
      <c r="R267" s="185" t="inlineStr">
        <is>
          <t>2566 Day 1</t>
        </is>
      </c>
      <c r="S267" s="185" t="inlineStr">
        <is>
          <t>CASE_2566_PIROX_01</t>
        </is>
      </c>
    </row>
    <row r="268">
      <c r="A268" s="185" t="n">
        <v>266</v>
      </c>
      <c r="B268" s="186" t="inlineStr">
        <is>
          <t>สูตรตำรับ Piroxicam gel (Feldene gel) ประกอบด้วยตัวยาสำคัญ Piroxicam 5 mg ต่อกรัม และมีสารปรุงแต่งตำรับ (Excipients) ได้แก่ Benzyl alcohol, Carbopol 940, Diisopropanolamine, Ethyl alcohol, Hydroxyethyl cellulose, Polyethylene glycol 400 (PEG 400), Propylene glycol และ Purified water</t>
        </is>
      </c>
      <c r="C268" s="186" t="inlineStr">
        <is>
          <t>สาร Polyethylene glycol 400 (PEG 400) ในสูตรตำรับเจลข้างต้น ทำหน้าที่หลักทางเภสัชกรรมในข้อใด</t>
        </is>
      </c>
      <c r="D268" s="186" t="n"/>
      <c r="E268" s="186" t="inlineStr">
        <is>
          <t>Gelling agent ทำหน้าที่สร้างโครงสร้างร่างแหของเจล</t>
        </is>
      </c>
      <c r="F268" s="186" t="inlineStr">
        <is>
          <t>Humectant และ Co-solvent ทำหน้าที่ดูดซับความชื้นและเป็นตัวทำละลายร่วม</t>
        </is>
      </c>
      <c r="G268" s="186" t="inlineStr">
        <is>
          <t>Neutralizing agent ทำหน้าที่ปรับสภาพความเป็นด่างให้เจลเกิดการพองตัว</t>
        </is>
      </c>
      <c r="H268" s="186" t="inlineStr">
        <is>
          <t>Antimicrobial preservative ทำหน้าที่เป็นสารกันเสียในตำรับ</t>
        </is>
      </c>
      <c r="I268" s="186" t="inlineStr">
        <is>
          <t>Plasticizer ทำหน้าที่เพิ่มความยืดหยุ่นของฟิล์มเคลือบ</t>
        </is>
      </c>
      <c r="J268" s="185" t="inlineStr">
        <is>
          <t>2</t>
        </is>
      </c>
      <c r="K268" s="186" t="inlineStr">
        <is>
          <t>✅ คำตอบที่ถูกต้อง: ข้อ ข. Humectant และ Co-solvent ทำหน้าที่ดูดซับความชื้นและเป็นตัวทำละลายร่วม
🎯 ทำไมข้อนี้ถึงถูก:
PEG 400 เป็น Polyol ของเหลวที่มีคุณสมบัติเป็น Humectant ช่วยดูดซับความชื้น ป้องกันไม่ให้เนื้อเจลแห้งแข็งเมื่อสัมผัสอากาศ (Prevent drying out) และยังทำหน้าที่เป็น Co-solvent ร่วมกับ Propylene glycol และ Ethyl alcohol ในการเพิ่มการละลายของตัวยา Piroxicam ซึ่งเป็นยาที่ละลายน้ำได้ยากมาก
🔍 ข้ออื่นผิดเพราะอะไร:
• ข้อ ก. ผิดเพราะ: สารที่ทำหน้าที่เป็น Gelling agent ในตำรับนี้คือ Carbopol 940 และ Hydroxyethyl cellulose
• ข้อ ค. ผิดเพราะ: สารที่ทำหน้าที่เป็น Neutralizing agent ปรับค่าความเป็นด่างเพื่อพองตัว Carbopol คือ Diisopropanolamine
• ข้อ ง. ผิดเพราะ: สารที่ทำหน้าที่หลักเป็น Antimicrobial preservative ในตำรับนี้คือ Benzyl alcohol
• ข้อ จ. ผิดเพราะ: Plasticizer เป็นบทบาทของ PEG ในตำรับฟิล์มเคลือบยาเม็ด (Film coating) แต่ในตำรับเจลทาเฉพาะที่ทำหน้าที่เป็น Humectant/Co-solvent</t>
        </is>
      </c>
      <c r="L268" s="186" t="n"/>
      <c r="M268" s="186" t="inlineStr">
        <is>
          <t>Liquid &amp; Semisolid Dosage Forms</t>
        </is>
      </c>
      <c r="N268" s="186" t="inlineStr">
        <is>
          <t>Semisolid Excipients &amp; Polymers</t>
        </is>
      </c>
      <c r="O268" s="185" t="inlineStr">
        <is>
          <t>Product</t>
        </is>
      </c>
      <c r="P268" s="186" t="inlineStr">
        <is>
          <t>ข้อสอบจริง PLE-CC1 ปี 2566 Day 1 ข้อ 9 [CASE_2566_PIROX_01]</t>
        </is>
      </c>
      <c r="Q268" s="185" t="inlineStr">
        <is>
          <t>ข้อสอบจริง</t>
        </is>
      </c>
      <c r="R268" s="185" t="inlineStr">
        <is>
          <t>2566 Day 1</t>
        </is>
      </c>
      <c r="S268" s="185" t="inlineStr">
        <is>
          <t>CASE_2566_PIROX_01</t>
        </is>
      </c>
    </row>
    <row r="269">
      <c r="A269" s="185" t="n">
        <v>267</v>
      </c>
      <c r="B269" s="186" t="inlineStr">
        <is>
          <t>สูตรตำรับยาน้ำรับประทาน Levothyroxine Sodium Oral Solution (Extemporaneous preparation) ประกอบด้วย Levothyroxine sodium (Solubility ในน้ำต่ำ ประมาณ 15 mg ต่อ 100 mL), Sodium methylparaben, Citric acid, Glycerol และ Purified water</t>
        </is>
      </c>
      <c r="C269" s="186" t="inlineStr">
        <is>
          <t>ข้อใดระบุคุณสมบัติหรือหน้าที่ของสารในสูตรตำรับยาน้ำนี้ 'ไม่ถูกต้อง'</t>
        </is>
      </c>
      <c r="D269" s="186" t="n"/>
      <c r="E269" s="186" t="inlineStr">
        <is>
          <t>Sodium methylparaben ทำหน้าที่เป็น Antimicrobial preservative</t>
        </is>
      </c>
      <c r="F269" s="186" t="inlineStr">
        <is>
          <t>Citric acid ทำหน้าที่เป็น Antioxidant หรือ pH adjusting agent</t>
        </is>
      </c>
      <c r="G269" s="186" t="inlineStr">
        <is>
          <t>Glycerol ทำหน้าที่เป็น Sweetening agent และ Co-solvent</t>
        </is>
      </c>
      <c r="H269" s="186" t="inlineStr">
        <is>
          <t>Levothyroxine sodium เป็นตัวยาสำคัญที่มีคุณสมบัติละลายน้ำได้ดีมากโดยธรรมชาติ</t>
        </is>
      </c>
      <c r="I269" s="186" t="inlineStr">
        <is>
          <t>Purified water ทำหน้าที่เป็น Vehicle หรือ Solvent</t>
        </is>
      </c>
      <c r="J269" s="185" t="inlineStr">
        <is>
          <t>4</t>
        </is>
      </c>
      <c r="K269" s="186" t="inlineStr">
        <is>
          <t>✅ คำตอบที่ถูกต้อง: ข้อ ง. Levothyroxine sodium เป็นตัวยาสำคัญที่มีคุณสมบัติละลายน้ำได้ดีมากโดยธรรมชาติ
🎯 ทำไมข้อนี้ถึงถูก:
Levothyroxine sodium เป็นสารที่ละลายน้ำได้ยากมาก (Very slightly soluble in water ประมาณ 15 mg/100 mL หรือ 1:600) ไม่ใช่สารที่ละลายน้ำได้ดี ดังนั้นในสูตรตำรับจึงจำเป็นต้องใช้ Glycerol ทำหน้าที่เป็น Co-solvent ร่วมกับ Purified water และปรับสภาวะ pH เพื่อช่วยเพิ่มการละลายของตัวยาให้อยู่ในรูปสารละลายใสได้
🔍 ข้ออื่นผิดเพราะอะไร:
• ข้อ ก. ถูกต้องแล้ว: Sodium methylparaben เป็นสารกันเสียต้านจุลชีพ (Antimicrobial preservative) ละลายน้ำได้ดี
• ข้อ ข. ถูกต้องแล้ว: Citric acid ทำหน้าที่เป็นสารต้านออกซิเดชันและสารปรับความเป็นกรด-ด่าง (Buffering/Antioxidant agent) ป้องกันการสลายตัวของยา
• ข้อ ค. ถูกต้องแล้ว: Glycerol ช่วยเพิ่มความหวาน (Sweetening agent) เพิ่มความหนืด และเป็นตัวทำละลายร่วม (Co-solvent)
• ข้อ จ. ถูกต้องแล้ว: Purified water เป็นกระสายยาหลัก (Vehicle/Solvent) ของตำรับยาน้ำรับประทาน</t>
        </is>
      </c>
      <c r="L269" s="186" t="n"/>
      <c r="M269" s="186" t="inlineStr">
        <is>
          <t>Liquid &amp; Semisolid Dosage Forms</t>
        </is>
      </c>
      <c r="N269" s="186" t="inlineStr">
        <is>
          <t>Oral Solutions &amp; Solubility Enhancement</t>
        </is>
      </c>
      <c r="O269" s="185" t="inlineStr">
        <is>
          <t>Product</t>
        </is>
      </c>
      <c r="P269" s="186" t="inlineStr">
        <is>
          <t>ข้อสอบจริง PLE-CC1 ปี 2566 Day 1 ข้อ 24 [CASE_2566_THYROID_01]</t>
        </is>
      </c>
      <c r="Q269" s="185" t="inlineStr">
        <is>
          <t>ข้อสอบจริง</t>
        </is>
      </c>
      <c r="R269" s="185" t="inlineStr">
        <is>
          <t>2566 Day 1</t>
        </is>
      </c>
      <c r="S269" s="185" t="inlineStr">
        <is>
          <t>CASE_2566_THYROID_01</t>
        </is>
      </c>
    </row>
    <row r="270">
      <c r="A270" s="185" t="n">
        <v>268</v>
      </c>
      <c r="B270" s="186" t="inlineStr">
        <is>
          <t>สูตรตำรับยาน้ำรับประทาน Levothyroxine Sodium Oral Solution (Extemporaneous preparation) ประกอบด้วย Levothyroxine sodium (Solubility ในน้ำต่ำ ประมาณ 15 mg ต่อ 100 mL), Sodium methylparaben, Citric acid, Glycerol และ Purified water</t>
        </is>
      </c>
      <c r="C270" s="186" t="inlineStr">
        <is>
          <t>ข้อใดกล่าว 'ไม่ถูกต้อง' เกี่ยวกับคุณลักษณะ การติดฉลาก และการเก็บรักษาตำรับยาน้ำ Levothyroxine sodium oral solution</t>
        </is>
      </c>
      <c r="D270" s="186" t="n"/>
      <c r="E270" s="186" t="inlineStr">
        <is>
          <t>บรรจุในภาชนะปิดสนิทและป้องกันแสง (Tight, light-resistant container)</t>
        </is>
      </c>
      <c r="F270" s="186" t="inlineStr">
        <is>
          <t>ต้องติดฉลากช่วยกำกับว่า 'เขย่าขวดก่อนใช้ทุกครั้ง'</t>
        </is>
      </c>
      <c r="G270" s="186" t="inlineStr">
        <is>
          <t>ลักษณะทางกายภาพของเภสัชภัณฑ์เป็นของเหลวใส ไม่มีตะกอน</t>
        </is>
      </c>
      <c r="H270" s="186" t="inlineStr">
        <is>
          <t>สามารถเก็บยาไว้ใช้ได้ตามอายุการใช้งานที่กำหนด (Beyond-use date) เนื่องจากมีการเติมสารกันเสีย</t>
        </is>
      </c>
      <c r="I270" s="186" t="inlineStr">
        <is>
          <t>สารละลายตำรับนี้มีสมบัติเป็นสารละลายใสที่มีการควบคุมความคงตัวของตัวยา</t>
        </is>
      </c>
      <c r="J270" s="185" t="inlineStr">
        <is>
          <t>2</t>
        </is>
      </c>
      <c r="K270" s="186" t="inlineStr">
        <is>
          <t>✅ คำตอบที่ถูกต้อง: ข้อ ข. ต้องติดฉลากช่วยกำกับว่า 'เขย่าขวดก่อนใช้ทุกครั้ง'
🎯 ทำไมข้อนี้ถึงถูก:
Levothyroxine Oral Solution เป็น ยาน้ำสารละลายใส (Solution) ซึ่งตัวยาละลายเป็นเนื้อเดียวกันอย่างสมบูรณ์แบบ Homogeneous phase จึงไม่จำเป็นต้องติดฉลากช่วย 'เขย่าขวดก่อนใช้' (ฉลากเขย่าขวดก่อนใช้จะติดเฉพาะยาน้ำแขวนตะกอน Suspension หรือยาน้ำอิมัลชัน Emulsion ที่มีการแยกชั้นของอนุภาค)
🔍 ข้ออื่นผิดเพราะอะไร:
• ข้อ ก. ถูกต้องแล้ว: Levothyroxine ไวต่อแสงและอากาศ จึงต้องบรรจุในภาชนะปิดสนิทและป้องกันแสง (Tight, light-resistant container)
• ข้อ ค. ถูกต้องแล้ว: ลักษณะของ Oral solution ต้องเป็นของเหลวใส ไม่มีตะกอนตกค้าง
• ข้อ ง. ถูกต้องแล้ว: การใส่สารกันเสีย Sodium methylparaben ช่วยยับยั้งการเจริญเติบโตของเชื้อจุลชีพ ทำให้สามารถกำหนดวันสิ้นอายุ (BUD) ได้ตามเภสัชตำรับ
• ข้อ จ. ถูกต้องแล้ว: ตำรับ solution มีการควบคุม pH และมีสารต้านออกซิเดชันเพื่อรักษาเสถียรภาพของตัวยา</t>
        </is>
      </c>
      <c r="L270" s="186" t="n"/>
      <c r="M270" s="186" t="inlineStr">
        <is>
          <t>Liquid &amp; Semisolid Dosage Forms</t>
        </is>
      </c>
      <c r="N270" s="186" t="inlineStr">
        <is>
          <t>Oral Solutions &amp; Labeling Requirements</t>
        </is>
      </c>
      <c r="O270" s="185" t="inlineStr">
        <is>
          <t>Product</t>
        </is>
      </c>
      <c r="P270" s="186" t="inlineStr">
        <is>
          <t>ข้อสอบจริง PLE-CC1 ปี 2566 Day 1 ข้อ 25 [CASE_2566_THYROID_01]</t>
        </is>
      </c>
      <c r="Q270" s="185" t="inlineStr">
        <is>
          <t>ข้อสอบจริง</t>
        </is>
      </c>
      <c r="R270" s="185" t="inlineStr">
        <is>
          <t>2566 Day 1</t>
        </is>
      </c>
      <c r="S270" s="185" t="inlineStr">
        <is>
          <t>CASE_2566_THYROID_01</t>
        </is>
      </c>
    </row>
    <row r="271">
      <c r="A271" s="185" t="n">
        <v>269</v>
      </c>
      <c r="B271" s="186" t="inlineStr">
        <is>
          <t>สูตรตำรับยาน้ำแขวนตะกอน Enalapril Maleate Suspension (Extemporaneous preparation) ประกอบด้วย:
Enalapril maleate, Sucrose, Glycerol, Methylcellulose, Veegum (Magnesium aluminum silicate), Tween 80, Citric acid, Potassium sorbate และ Purified water q.s.</t>
        </is>
      </c>
      <c r="C271" s="186" t="inlineStr">
        <is>
          <t>ข้อใดระบุบทบาทหน้าที่ของสารช่วยในสูตรตำรับยาน้ำแขวนตะกอนนี้ได้ 'ไม่ถูกต้อง'</t>
        </is>
      </c>
      <c r="D271" s="186" t="n"/>
      <c r="E271" s="186" t="inlineStr">
        <is>
          <t>Sucrose ทำหน้าที่เป็นสารให้ความหวาน (Sweetening agent)</t>
        </is>
      </c>
      <c r="F271" s="186" t="inlineStr">
        <is>
          <t>Tween 80 (Polysorbate 80) ทำหน้าที่เป็นสารช่วยเปียก (Wetting agent)</t>
        </is>
      </c>
      <c r="G271" s="186" t="inlineStr">
        <is>
          <t>Veegum ทำหน้าที่เป็นสารเพิ่มความคงตัวและสารช่วยแขวนตะกอน (Thickening and Suspending agent)</t>
        </is>
      </c>
      <c r="H271" s="186" t="inlineStr">
        <is>
          <t>Methylcellulose ทำหน้าที่เป็นสารช่วยแขวนตะกอน (Suspending agent)</t>
        </is>
      </c>
      <c r="I271" s="186" t="inlineStr">
        <is>
          <t>Potassium sorbate ทำหน้าที่เป็นสารลดแรงตึงผิวหลัก (Primary surfactant)</t>
        </is>
      </c>
      <c r="J271" s="185" t="inlineStr">
        <is>
          <t>5</t>
        </is>
      </c>
      <c r="K271" s="186" t="inlineStr">
        <is>
          <t>✅ คำตอบที่ถูกต้อง: ข้อ จ. Potassium sorbate ทำหน้าที่เป็นสารลดแรงตึงผิวหลัก (Primary surfactant)
🎯 ทำไมข้อนี้ถึงถูก:
Potassium sorbate ทำหน้าที่เป็น สารกันเสียต้านเชื้อราและจุลชีพ (Antimicrobial preservative) ในสภาวะกรดอ่อน ไม่ได้ทำหน้าที่เป็นสารลดแรงตึงผิว (Surfactant) สารลดแรงตึงผิวในตำรับนี้คือ Tween 80
🔍 ข้ออื่นผิดเพราะอะไร:
• ข้อ ก. ถูกต้องแล้ว: Sucrose ช่วยเพิ่มรสหวานและเพิ่มความหนืด
• ข้อ ข. ถูกต้องแล้ว: Tween 80 เป็น Non-ionic surfactant ช่วยลด Contact angle ของผงยา ช่วยเปียก (Wetting agent)
• ข้อ ค. ถูกต้องแล้ว: Veegum (Smectite clay) เป็น Thixotropic suspending agent
• ข้อ ง. ถูกต้องแล้ว: Methylcellulose เป็น Hydrophilic polymer ช่วยเพิ่มความหนืดและแขวนตะกอน</t>
        </is>
      </c>
      <c r="L271" s="186" t="n"/>
      <c r="M271" s="186" t="inlineStr">
        <is>
          <t>Liquid &amp; Semisolid Dosage Forms</t>
        </is>
      </c>
      <c r="N271" s="186" t="inlineStr">
        <is>
          <t>Suspension Formulations &amp; Functional Excipients</t>
        </is>
      </c>
      <c r="O271" s="185" t="inlineStr">
        <is>
          <t>Product</t>
        </is>
      </c>
      <c r="P271" s="186" t="inlineStr">
        <is>
          <t>ข้อสอบจริง PLE-CC1 ปี 2566 Day 1 ข้อ 101 [CASE_2566_ENALAPRIL_01]</t>
        </is>
      </c>
      <c r="Q271" s="185" t="inlineStr">
        <is>
          <t>ข้อสอบจริง</t>
        </is>
      </c>
      <c r="R271" s="185" t="inlineStr">
        <is>
          <t>2566 Day 1</t>
        </is>
      </c>
      <c r="S271" s="185" t="inlineStr">
        <is>
          <t>CASE_2566_ENALAPRIL_01</t>
        </is>
      </c>
    </row>
    <row r="272">
      <c r="A272" s="185" t="n">
        <v>270</v>
      </c>
      <c r="B272" s="186" t="inlineStr">
        <is>
          <t>ปัญหาความไม่คงตัวทางกายภาพของยาน้ำแขวนตะกอน (Physical instability of suspension) เมื่ออนุภาคของแข็งตกตะกอนนอนก้นอย่างช้าๆ แล้วเกาะติดกันแน่นเป็นก้อนแข็งที่ก้นขวด ไม่สามารถกระจายตัวกลับคืนเป็นเนื้อเดียวกันได้แม้จะออกแรงเขย่าอย่างรุนแรง (Irreversible cake)</t>
        </is>
      </c>
      <c r="C272" s="186" t="inlineStr">
        <is>
          <t>ปรากฏการณ์ความไม่คงตัวทางกายภาพดังกล่าวเรียกว่าอะไร</t>
        </is>
      </c>
      <c r="D272" s="186" t="n"/>
      <c r="E272" s="186" t="inlineStr">
        <is>
          <t>Creaming</t>
        </is>
      </c>
      <c r="F272" s="186" t="inlineStr">
        <is>
          <t>Cracking</t>
        </is>
      </c>
      <c r="G272" s="186" t="inlineStr">
        <is>
          <t>Coalescence</t>
        </is>
      </c>
      <c r="H272" s="186" t="inlineStr">
        <is>
          <t>Flocculation</t>
        </is>
      </c>
      <c r="I272" s="186" t="inlineStr">
        <is>
          <t>Caking (Clay-like precipitate)</t>
        </is>
      </c>
      <c r="J272" s="185" t="inlineStr">
        <is>
          <t>5</t>
        </is>
      </c>
      <c r="K272" s="186" t="inlineStr">
        <is>
          <t>✅ คำตอบที่ถูกต้อง: ข้อ จ. Caking (Clay-like precipitate)
🎯 ทำไมข้อนี้ถึงถูก:
ในระบบยาน้ำแขวนตะกอนชนิด Deflocculated suspension อนุภาคผงยาจะตกตะกอนอย่างช้าๆ และเรียงตัวอัดแน่นจนไม่มีช่องว่างของของเหลวคั่น เกิดแรงดึงดูด Van der Waals อย่างแน่นหนาจนกลายเป็นก้อนแข็งคล้ายดินเหนียว (Caking / Cementing) ซึ่งไม่สามารถทำให้กระจายตัวกลับคืนได้ (Non-redispersible) ถือเป็นความล้มเหลวทางกายภาพอย่างถาวรของตำรับยาน้ำแขวนตะกอน
🔍 ข้ออื่นผิดเพราะอะไร:
• ข้อ ก. Creaming คือการแยกชั้นของอิมัลชันที่ยังสามารถเขย่าให้คืนตัวได้
• ข้อ ข. และ ค. Cracking และ Coalescence เป็นการแยกชั้นอย่างถาวรของอิมัลชัน (Emulsion breaking)
• ข้อ ง. Flocculation คือการรวมตัวหลวมๆ ของอนุภาคแขวนตะกอน ซึ่งสามารถเขย่ากระจายตัวกลับคืนได้ง่ายและเป็นคุณลักษณะที่พึงประสงค์</t>
        </is>
      </c>
      <c r="L272" s="186" t="n"/>
      <c r="M272" s="186" t="inlineStr">
        <is>
          <t>Liquid &amp; Semisolid Dosage Forms</t>
        </is>
      </c>
      <c r="N272" s="186" t="inlineStr">
        <is>
          <t>Physical Instability of Suspensions (Caking)</t>
        </is>
      </c>
      <c r="O272" s="185" t="inlineStr">
        <is>
          <t>Product</t>
        </is>
      </c>
      <c r="P272" s="186" t="inlineStr">
        <is>
          <t>ข้อสอบจริง PLE-CC1 ปี 2566 Day 1 ข้อ 102 [CASE_2566_ENALAPRIL_01]</t>
        </is>
      </c>
      <c r="Q272" s="185" t="inlineStr">
        <is>
          <t>ข้อสอบจริง</t>
        </is>
      </c>
      <c r="R272" s="185" t="inlineStr">
        <is>
          <t>2566 Day 1</t>
        </is>
      </c>
      <c r="S272" s="185" t="inlineStr">
        <is>
          <t>CASE_2566_ENALAPRIL_01</t>
        </is>
      </c>
    </row>
    <row r="273">
      <c r="A273" s="185" t="n">
        <v>271</v>
      </c>
      <c r="B273"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t>
        </is>
      </c>
      <c r="C273" s="186" t="inlineStr">
        <is>
          <t>ข้อใดระบุคุณสมบัติและการตั้งตำรับยาเหน็บทวารหนักชนิด Theobroma oil suppository ได้ 'ไม่ถูกต้อง'</t>
        </is>
      </c>
      <c r="D273" s="186" t="n"/>
      <c r="E273" s="186" t="inlineStr">
        <is>
          <t>สามารถนำมาเตรียมเป็น Emulsified base ได้เมื่อเติมสารช่วยลดแรงตึงผิวที่เหมาะสม</t>
        </is>
      </c>
      <c r="F273" s="186" t="inlineStr">
        <is>
          <t>สกัดมาจากไขมันเมล็ดโกโก้ (Cocoa butter)</t>
        </is>
      </c>
      <c r="G273" s="186" t="inlineStr">
        <is>
          <t>สามารถหลอมเหลวและปลดปล่อยตัวยาได้ที่อุณหภูมิร่างกาย (30-35 องศาเซลเซียส)</t>
        </is>
      </c>
      <c r="H273" s="186" t="inlineStr">
        <is>
          <t>หากใช้ Theobroma oil เป็นเบส จำเป็นต้องทาแม่พิมพ์หล่อยา (Mold lubricant) ด้วยน้ำมันแร่ (Mineral oil / Liquid paraffin)</t>
        </is>
      </c>
      <c r="I273" s="186" t="inlineStr">
        <is>
          <t>ไม่นิยมนำมาใช้เตรียมเป็นยาเหน็บช่องคลอด (Vaginal pessaries) เนื่องจากหลอมเหลวแล้วไหลย้อนออกมาเปรอะเปื้อนได้ง่าย</t>
        </is>
      </c>
      <c r="J273" s="185" t="inlineStr">
        <is>
          <t>4</t>
        </is>
      </c>
      <c r="K273" s="186" t="inlineStr">
        <is>
          <t>✅ คำตอบที่ถูกต้อง: ข้อ ง. หากใช้ Theobroma oil เป็นเบส จำเป็นต้องทาแม่พิมพ์หล่อยา (Mold lubricant) ด้วยน้ำมันแร่ (Mineral oil / Liquid paraffin)
🎯 ทำไมข้อนี้ถึงถูก:
Theobroma oil (Cocoa butter) เป็นเบสไขมันที่ละลายในไขมัน (Fatty / Oleaginous base) หลักการเลือกสารหล่อลื่นแม่พิมพ์ (Mold lubricant) คือ ต้องใช้สารที่มีขั้วตรงข้ามกับเบส เพื่อไม่ให้เบสละลายกลืนไปกับสารหล่อลื่น ดังนั้นเบสไขมันจึงต้องใช้สารหล่อลื่นที่มีขั้วละลายน้ำได้ เช่น สารละลายสบู่ (Soft soap solution), Glycerin หรือ Alcohol ห้ามใช้น้ำมันแร่ (Mineral oil / Liquid paraffin) เพราะเป็นสารไฮโดรคาร์บอนที่ไม่มีขั้วเหมือนกัน จะทำให้ยาเหน็บละลายติดกับแม่พิมพ์และแกะไม่ออก
🔍 ข้ออื่นผิดเพราะอะไร:
• ข้อ ก. ถูกต้อง เพราะ Theobroma oil สามารถผสมสารช่วย เช่น Cetyl alcohol หรือ Polysorbates เพื่อช่วยดูดซับของเหลวและทำเป็น Emulsified base ได้
• ข้อ ข. ถูกต้อง Theobroma oil ได้มาจากการสกัดเมล็ด Theobroma cacao หรือ Cocoa butter
• ข้อ ค. ถูกต้อง เพราะ Theobroma oil มีจุดหลอมเหลวที่ 30-35 องศาเซลเซียส ซึ่งต่ำกว่าอุณหภูมิร่างกายเล็กน้อย จึงหลอมเหลวปลดปล่อยยาได้ดีในทวารหนัก
• ข้อ จ. ถูกต้อง สำหรับช่องคลอดนิยมใช้ Water-soluble base เช่น PEG หรือ Glycerinated gelatin เนื่องจากไม่ไหลย้อนออกมาเลอะเทอะเหมือนเบสไขมัน</t>
        </is>
      </c>
      <c r="L273" s="186" t="n"/>
      <c r="M273" s="186" t="inlineStr">
        <is>
          <t>Liquid &amp; Semisolid Dosage Forms</t>
        </is>
      </c>
      <c r="N273" s="186" t="inlineStr">
        <is>
          <t>Suppository Formulations &amp; Mold Lubricants</t>
        </is>
      </c>
      <c r="O273" s="185" t="inlineStr">
        <is>
          <t>Product</t>
        </is>
      </c>
      <c r="P273" s="186" t="inlineStr">
        <is>
          <t>ข้อสอบจริง PLE-CC1 ปี 2566 Day 2 ข้อ 11 [CASE_2566_HEMORRHOID_01]</t>
        </is>
      </c>
      <c r="Q273" s="185" t="inlineStr">
        <is>
          <t>ข้อสอบจริง</t>
        </is>
      </c>
      <c r="R273" s="185" t="inlineStr">
        <is>
          <t>2566 Day 2</t>
        </is>
      </c>
      <c r="S273" s="185" t="inlineStr">
        <is>
          <t>CASE_2566_HEMORRHOID_01</t>
        </is>
      </c>
    </row>
    <row r="274">
      <c r="A274" s="185" t="n">
        <v>272</v>
      </c>
      <c r="B274" s="186" t="inlineStr">
        <is>
          <t>สูตรตำรับครีมทาผิวหนัง Triamcinolone Acetonide Cream USP 0.1% ประกอบด้วย:
Triamcinolone acetonide 1 mg/g ในเบสครีมที่มีส่วนผสมของ Emulsifying wax (Cetostearyl alcohol และ Sodium lauryl sulfate), Cetyl alcohol, Isopropyl palmitate, Sorbitol solution, Glycerin, Lactic acid, Benzyl alcohol และ Purified water</t>
        </is>
      </c>
      <c r="C274" s="186" t="inlineStr">
        <is>
          <t>ข้อใดระบุหน้าที่ของสารช่วยในสูตรตำรับครีมนี้ได้อย่างถูกต้อง</t>
        </is>
      </c>
      <c r="D274" s="186" t="n"/>
      <c r="E274" s="186" t="inlineStr">
        <is>
          <t>Benzyl alcohol ทำหน้าที่เป็น Cosolvent หลักในสูตรตำรับ</t>
        </is>
      </c>
      <c r="F274" s="186" t="inlineStr">
        <is>
          <t>Cetyl alcohol ทำหน้าที่เป็น Primary surfactant ในการเกิดอิมัลชัน</t>
        </is>
      </c>
      <c r="G274" s="186" t="inlineStr">
        <is>
          <t>Sorbitol solution ทำหน้าที่เป็นสารแต่งรสหวาน (Sweetening agent)</t>
        </is>
      </c>
      <c r="H274" s="186" t="inlineStr">
        <is>
          <t>Glycerin ทำหน้าที่เป็นสารกักเก็บความชุ่มชื้น (Humectant)</t>
        </is>
      </c>
      <c r="I274" s="186" t="inlineStr">
        <is>
          <t>Emulsifying wax ทำหน้าที่เป็นสารกันเสียต้านจุลชีพ (Antimicrobial preservative)</t>
        </is>
      </c>
      <c r="J274" s="185" t="inlineStr">
        <is>
          <t>4</t>
        </is>
      </c>
      <c r="K274" s="186" t="inlineStr">
        <is>
          <t>✅ คำตอบที่ถูกต้อง: ข้อ ง. Glycerin ทำหน้าที่เป็นสารกักเก็บความชุ่มชื้น (Humectant)
🎯 ทำไมข้อนี้ถึงถูก:
Glycerin (Glycerol) ในตำรับยาครีมและยาทากึ่งแข็ง ทำหน้าที่เป็น สารกักเก็บความชุ่มชื้น (Humectant) โดยมีคุณสมบัติดูดซับความชื้นและป้องกันไม่ให้เนื้อครีมแห้งแข็งตัวจากการระเหยของน้ำในวัฏภาคน้ำ (Moisture loss prevention) พร้อมทั้งช่วยเพิ่มความชุ่มชื้นและเนียนนุ่มให้แก่ผิวหนังบริเวณที่ทา
🔍 ข้ออื่นผิดเพราะอะไร:
• ข้อ ก. ผิดเพราะ Benzyl alcohol ในตำรับยานี้ทำหน้าที่เป็น สารกันเสียต้านจุลชีพ (Antimicrobial preservative)
• ข้อ ข. ผิดเพราะ Cetyl alcohol ทำหน้าที่เป็น Stiffening agent / Secondary emulsifier และ Emollient ไม่ใช่สารลดแรงตึงผิวหลัก
• ข้อ ค. ผิดเพราะ Sorbitol solution ในยาทาผิวหนังทำหน้าที่เป็น Humectant ไม่ใช่สารแต่งรสหวาน
• ข้อ จ. ผิดเพราะ Emulsifying wax ทำหน้าที่เป็น สารก่ออิมัลชัน (Emulsifying agent)</t>
        </is>
      </c>
      <c r="L274" s="186" t="n"/>
      <c r="M274" s="186" t="inlineStr">
        <is>
          <t>Liquid &amp; Semisolid Dosage Forms</t>
        </is>
      </c>
      <c r="N274" s="186" t="inlineStr">
        <is>
          <t>Topical Cream Formulations &amp; Excipient Functions</t>
        </is>
      </c>
      <c r="O274" s="185" t="inlineStr">
        <is>
          <t>Product</t>
        </is>
      </c>
      <c r="P274" s="186" t="inlineStr">
        <is>
          <t>ข้อสอบจริง PLE-CC1 ปี 2566 Day 2 ข้อ 81 [CASE_2566_CREAM_01]</t>
        </is>
      </c>
      <c r="Q274" s="185" t="inlineStr">
        <is>
          <t>ข้อสอบจริง</t>
        </is>
      </c>
      <c r="R274" s="185" t="inlineStr">
        <is>
          <t>2566 Day 2</t>
        </is>
      </c>
      <c r="S274" s="185" t="inlineStr">
        <is>
          <t>CASE_2566_CREAM_01</t>
        </is>
      </c>
    </row>
    <row r="275">
      <c r="A275" s="185" t="n">
        <v>273</v>
      </c>
      <c r="B275" s="186" t="inlineStr">
        <is>
          <t>จากสูตรตำรับ Triamcinolone Acetonide Cream USP 0.1% ซึ่งใช้ Emulsifying wax (มีส่วนประกอบของ Cetostearyl alcohol และ Sodium lauryl sulfate เป็นสารก่ออิมัลชัน) ร่วมกับน้ำมัน Isopropyl palmitate และน้ำบริสุทธิ์</t>
        </is>
      </c>
      <c r="C275" s="186" t="inlineStr">
        <is>
          <t>ตำรับครีมทาภายนอกดังกล่าวจัดเป็นครีมประเภทใดในทางวิทยาการเภสัชกรรม</t>
        </is>
      </c>
      <c r="D275" s="186" t="n"/>
      <c r="E275" s="186" t="inlineStr">
        <is>
          <t>Water-in-Oil (W/O) cream ชนิดไม่มีประจุ</t>
        </is>
      </c>
      <c r="F275" s="186" t="inlineStr">
        <is>
          <t>Oil-in-Water (O/W) cream ชนิดประจุลบ (Anionic cream)</t>
        </is>
      </c>
      <c r="G275" s="186" t="inlineStr">
        <is>
          <t>Water-in-Oil (W/O) cream ชนิดประจุบวก (Cationic cream)</t>
        </is>
      </c>
      <c r="H275" s="186" t="inlineStr">
        <is>
          <t>Water-soluble base ชนิดไร้ไขมัน</t>
        </is>
      </c>
      <c r="I275" s="186" t="inlineStr">
        <is>
          <t>Oily cream ชนิดไม่ใช้น้ำ</t>
        </is>
      </c>
      <c r="J275" s="185" t="inlineStr">
        <is>
          <t>2</t>
        </is>
      </c>
      <c r="K275" s="186" t="inlineStr">
        <is>
          <t>✅ คำตอบที่ถูกต้อง: ข้อ ข. Oil-in-Water (O/W) cream ชนิดประจุลบ (Anionic cream)
🎯 ทำไมข้อนี้ถึงถูก:
สูตรตำรับนี้ใช้ Emulsifying Wax BP/USP ซึ่งประกอบด้วย Sodium lauryl sulfate (SLS) ซึ่งเป็น สารลดแรงตึงผิวชนิดประจุลบ (Anionic surfactant) ผสมกับ Cetostearyl alcohol สารนี้เมื่อผสมกับน้ำจะก่อให้เกิดอิมัลชันชนิด Oil-in-Water (O/W) ที่มีหยดน้ำมันกระจายตัวในวัฏภาคน้ำต่อเนื่อง โดยมีประจุลบที่ผิวหยดน้ำมัน จัดเป็น Anionic O/W cream ซึ่งมีคุณสมบัติเด่นคือ ล้างออกง่ายด้วยน้ำ ไม่เหนียวเหนอะหนะ และซึมเข้าสู่ผิวหนังได้ดี
🔍 ข้ออื่นผิดเพราะอะไร:
• ข้อ ก. และ ค. W/O cream มีน้ำมันเป็นวัฏภาคต่อเนื่อง ล้างออกยาก และใช้สารลดแรงตึงผิวที่มีค่า HLB ต่ำ (เช่น Sorbitan esters หรือ Wool fat)
• ข้อ ง. Water-soluble base เป็นเบส PEG ที่ไม่มีไขมัน
• ข้อ จ. Oily cream มีสัดส่วนไขมันสูงมาก</t>
        </is>
      </c>
      <c r="L275" s="186" t="n"/>
      <c r="M275" s="186" t="inlineStr">
        <is>
          <t>Liquid &amp; Semisolid Dosage Forms</t>
        </is>
      </c>
      <c r="N275" s="186" t="inlineStr">
        <is>
          <t>Cream Classification &amp; Anionic O/W Emulsion Systems</t>
        </is>
      </c>
      <c r="O275" s="185" t="inlineStr">
        <is>
          <t>Product</t>
        </is>
      </c>
      <c r="P275" s="186" t="inlineStr">
        <is>
          <t>ข้อสอบจริง PLE-CC1 ปี 2566 Day 2 ข้อ 82 [CASE_2566_CREAM_01]</t>
        </is>
      </c>
      <c r="Q275" s="185" t="inlineStr">
        <is>
          <t>ข้อสอบจริง</t>
        </is>
      </c>
      <c r="R275" s="185" t="inlineStr">
        <is>
          <t>2566 Day 2</t>
        </is>
      </c>
      <c r="S275" s="185" t="inlineStr">
        <is>
          <t>CASE_2566_CREAM_01</t>
        </is>
      </c>
    </row>
    <row r="276">
      <c r="A276" s="185" t="n">
        <v>274</v>
      </c>
      <c r="B276" s="186" t="inlineStr">
        <is>
          <t>ในสูตรตำรับครีม Triamcinolone Acetonide Cream USP 0.1% ที่ระบุข้างต้น</t>
        </is>
      </c>
      <c r="C276" s="186" t="inlineStr">
        <is>
          <t>สารช่วยในข้อใดทำหน้าที่หลักเป็นสารก่ออิมัลชัน (Emulsifying agent) ในการประสานวัฏภาคน้ำมันและวัฏภาคน้ำให้เข้าเป็นเนื้อเดียวกัน</t>
        </is>
      </c>
      <c r="D276" s="186" t="n"/>
      <c r="E276" s="186" t="inlineStr">
        <is>
          <t>Propylene glycol</t>
        </is>
      </c>
      <c r="F276" s="186" t="inlineStr">
        <is>
          <t>White soft paraffin</t>
        </is>
      </c>
      <c r="G276" s="186" t="inlineStr">
        <is>
          <t>Emulsifying wax (Cetostearyl alcohol และ Sodium lauryl sulfate)</t>
        </is>
      </c>
      <c r="H276" s="186" t="inlineStr">
        <is>
          <t>Liquid paraffin</t>
        </is>
      </c>
      <c r="I276" s="186" t="inlineStr">
        <is>
          <t>Purified water</t>
        </is>
      </c>
      <c r="J276" s="185" t="inlineStr">
        <is>
          <t>3</t>
        </is>
      </c>
      <c r="K276" s="186" t="inlineStr">
        <is>
          <t>✅ คำตอบที่ถูกต้อง: ข้อ ค. Emulsifying wax (Cetostearyl alcohol และ Sodium lauryl sulfate)
🎯 ทำไมข้อนี้ถึงถูก:
Emulsifying wax เป็นสารผสมระหว่าง Cetostearyl alcohol (ทำหน้าที่เป็น Co-emulsifier / Stabilizer) และ Sodium lauryl sulfate (ทำหน้าที่เป็น Primary surfactant) ทำหน้าที่ลดแรงตึงผิวระหว่างผิวสัมผัส (Interfacial tension) ของวัฏภาคน้ำมันและวัฏภาคน้ำ ทำให้เกิดหยดอนุภาคและสร้างฟิล์มล้อมรอบหยดน้ำมัน ป้องกันการรวมตัวกลับคืนของหยดอิมัลชัน จึงเป็น Emulsifying agent หลักของสูตรตำรับนี้
🔍 ข้ออื่นผิดเพราะอะไร:
• ข้อ ก. Propylene glycol เป็น Cosolvent หรือ Humectant
• ข้อ ข. และ ง. White soft paraffin และ Liquid paraffin เป็นส่วนของวัฏภาคน้ำมัน (Oil phase / Emollient)
• ข้อ จ. Purified water เป็นวัฏภาคน้ำ (Aqueous phase)</t>
        </is>
      </c>
      <c r="L276" s="186" t="n"/>
      <c r="M276" s="186" t="inlineStr">
        <is>
          <t>Liquid &amp; Semisolid Dosage Forms</t>
        </is>
      </c>
      <c r="N276" s="186" t="inlineStr">
        <is>
          <t>Emulsifying Agents &amp; Surface-active Components</t>
        </is>
      </c>
      <c r="O276" s="185" t="inlineStr">
        <is>
          <t>Product</t>
        </is>
      </c>
      <c r="P276" s="186" t="inlineStr">
        <is>
          <t>ข้อสอบจริง PLE-CC1 ปี 2566 Day 2 ข้อ 83 [CASE_2566_CREAM_01]</t>
        </is>
      </c>
      <c r="Q276" s="185" t="inlineStr">
        <is>
          <t>ข้อสอบจริง</t>
        </is>
      </c>
      <c r="R276" s="185" t="inlineStr">
        <is>
          <t>2566 Day 2</t>
        </is>
      </c>
      <c r="S276" s="185" t="inlineStr">
        <is>
          <t>CASE_2566_CREAM_01</t>
        </is>
      </c>
    </row>
    <row r="277">
      <c r="A277" s="185" t="n">
        <v>275</v>
      </c>
      <c r="B277" s="186" t="n"/>
      <c r="C277" s="186" t="inlineStr">
        <is>
          <t>ผลิตภัณฑ์ครีมทาผิวหนังชนิด Oil-in-Water (O/W) cream มีคุณลักษณะทางกายภาพและการยอมรับของผู้ป่วย (Cosmetic acceptability) ที่แตกต่างจากครีมชนิด Water-in-Oil (W/O) cream อย่างไร</t>
        </is>
      </c>
      <c r="D277" s="186" t="n"/>
      <c r="E277" s="186" t="inlineStr">
        <is>
          <t>O/W cream มีความเหนียวเหนอะหนะมากกว่า และล้างออกด้วยน้ำสะอาดได้ยากกว่า</t>
        </is>
      </c>
      <c r="F277" s="186" t="inlineStr">
        <is>
          <t>O/W cream กระจายตัวได้ง่าย ซึมซาบสู่ผิวหนังได้เร็ว และสามารถล้างทำความสะอาดออกได้ง่ายด้วยน้ำสะอาด</t>
        </is>
      </c>
      <c r="G277" s="186" t="inlineStr">
        <is>
          <t>O/W cream ป้องกันการระเหยของน้ำออกจากผิวหนังได้ดีกว่า W/O cream อย่างมาก</t>
        </is>
      </c>
      <c r="H277" s="186" t="inlineStr">
        <is>
          <t>O/W cream ไม่จำเป็นต้องใส่สารกันเสียต้านจุลชีพเพราะไม่มีน้ำอิสระ</t>
        </is>
      </c>
      <c r="I277" s="186" t="inlineStr">
        <is>
          <t>O/W cream เหมาะสำหรับทาผิวหนังที่แห้งแตกเป็นสะเก็ดหนาเรื้อรังมากกว่า W/O cream</t>
        </is>
      </c>
      <c r="J277" s="185" t="inlineStr">
        <is>
          <t>2</t>
        </is>
      </c>
      <c r="K277" s="186" t="inlineStr">
        <is>
          <t>✅ คำตอบที่ถูกต้อง: ข้อ ข. O/W cream กระจายตัวได้ง่าย ซึมซาบสู่ผิวหนังได้เร็ว และสามารถล้างทำความสะอาดออกได้ง่ายด้วยน้ำสะอาด
🎯 ทำไมข้อนี้ถึงถูก:
ครีมชนิด Oil-in-Water (O/W) มีน้ำเป็นวัฏภาคภายนอก (Continuous external phase) จึงมีคุณสมบัติไม่เหนียวเหนอะหนะ เกลี่ยง่าย ซึมซาบเข้าสู่ผิวหนังได้เร็ว และล้างทำความสะอาดออกจากผิวหนังและเสื้อผ้าได้ง่ายด้วยน้ำเปล่า (Water-washable) นิยมใช้กับแผลสด ผื่นเปียกชื้น หรือบริเวณผิวหน้าและร่มผ้า ในขณะที่ W/O cream มีน้ำมันเป็นวัฏภาคภายนอก จะเหนอะหนะ ล้างออกยาก แต่ช่วยเคลือบผิวป้องกันการสูญเสียน้ำได้ดีกว่า (Occlusive effect)
🔍 ข้ออื่นผิดเพราะอะไร:
• ข้อ ก. ผิดเพราะ O/W ล้างออกง่ายและเหนอะหนะน้อยกว่า
• ข้อ ค. ผิดเพราะ W/O ป้องกันการระเหยของน้ำได้ดีกว่า (High occlusiveness)
• ข้อ ง. ผิดเพราะ O/W มีน้ำเป็นวัฏภาคต่อเนื่อง จึงเสี่ยงต่อการเจริญเติบโตของเชื้อจุลชีพสูงมากและจำเป็นต้องใส่สารกันเสียเสมอ
• ข้อ จ. ผิดเพราะผิวแห้งหนาเรื้อรังเหมาะกับ Ointment หรือ W/O cream มากกว่า</t>
        </is>
      </c>
      <c r="L277" s="186" t="n"/>
      <c r="M277" s="186" t="inlineStr">
        <is>
          <t>Liquid &amp; Semisolid Dosage Forms</t>
        </is>
      </c>
      <c r="N277" s="186" t="inlineStr">
        <is>
          <t>Emulsion Cream Types &amp; Physical Characteristics</t>
        </is>
      </c>
      <c r="O277" s="185" t="inlineStr">
        <is>
          <t>Product</t>
        </is>
      </c>
      <c r="P277" s="186" t="inlineStr">
        <is>
          <t>ข้อสอบจริง PLE-CC1 ปี 2566 Day 2 ข้อ 84 [CASE_2566_CREAM_01]</t>
        </is>
      </c>
      <c r="Q277" s="185" t="inlineStr">
        <is>
          <t>ข้อสอบจริง</t>
        </is>
      </c>
      <c r="R277" s="185" t="inlineStr">
        <is>
          <t>2566 Day 2</t>
        </is>
      </c>
      <c r="S277" s="185" t="n"/>
    </row>
    <row r="278">
      <c r="A278" s="185" t="n">
        <v>276</v>
      </c>
      <c r="B278" s="186" t="inlineStr">
        <is>
          <t>ในการตรวจสอบความไม่คงตัวทางกายภาพของยาขี้ผึ้งหรือยาหม่อง (Ointments / Balms) เมื่อเก็บรักษาไว้เป็นระยะเวลาหนึ่ง แล้วพบปรากฏการณ์ที่มีหยดน้ำมันหรือของเหลวแยกตัวซึมออกมาเยิ้มสะสมอยู่บนผิวหน้าของเนื้อยาหม่อง</t>
        </is>
      </c>
      <c r="C278" s="186" t="inlineStr">
        <is>
          <t>ปรากฏการณ์ความไม่คงตัวทางกายภาพของยารูปแบบกึ่งแข็งดังกล่าวเรียกว่าอะไร</t>
        </is>
      </c>
      <c r="D278" s="186" t="n"/>
      <c r="E278" s="186" t="inlineStr">
        <is>
          <t>Creaming</t>
        </is>
      </c>
      <c r="F278" s="186" t="inlineStr">
        <is>
          <t>Syneresis (Bleeding)</t>
        </is>
      </c>
      <c r="G278" s="186" t="inlineStr">
        <is>
          <t>Caking</t>
        </is>
      </c>
      <c r="H278" s="186" t="inlineStr">
        <is>
          <t>Coalescence</t>
        </is>
      </c>
      <c r="I278" s="186" t="inlineStr">
        <is>
          <t>Sedimentation</t>
        </is>
      </c>
      <c r="J278" s="185" t="inlineStr">
        <is>
          <t>2</t>
        </is>
      </c>
      <c r="K278" s="186" t="inlineStr">
        <is>
          <t>✅ คำตอบที่ถูกต้อง: ข้อ ข. Syneresis (Bleeding)
🎯 ทำไมข้อนี้ถึงถูก:
ปรากฏการณ์ที่ของเหลวหรือน้ำมันแยกตัวซึมออกจากโครงข่ายเจลหรือเบสขี้ผึ้งขึ้นมาลอยเยิ้มอยู่บนผิวหน้าของเนื้อยา เรียกว่า การเยิ้มของน้ำมัน หรือการหดคายของเหลว (Bleeding หรือ Syneresis) ซึ่งเกิดจากการที่โครงข่ายของแข็ง (Gel/Wax matrix network) เกิดการหดตัวและบีบไล่ของเหลวที่แทรกอยู่ภายในออกมา เป็นปัญหาความไม่คงตัวทางกายภาพที่พบบ่อยใน Ointments, Balms และ Gels
🔍 ข้ออื่นผิดเพราะอะไร:
• ข้อ ก. Creaming คือการลอยตัวของหยดไขมันในอิมัลชันที่ยังเขย่าให้คืนตัวได้
• ข้อ ค. Caking คือการจับตัวเป็นก้อนแข็งถาวรที่ก้นขวดของยาน้ำแขวนตะกอน (Suspension)
• ข้อ ง. Coalescence คือการรวมตัวของหยดของเหลวในอิมัลชันจนแยกชั้นถาวร (Cracking)
• ข้อ จ. Sedimentation คือการตกตะกอนของอนุภาคของแข็ง</t>
        </is>
      </c>
      <c r="L278" s="186" t="n"/>
      <c r="M278" s="186" t="inlineStr">
        <is>
          <t>Liquid &amp; Semisolid Dosage Forms</t>
        </is>
      </c>
      <c r="N278" s="186" t="inlineStr">
        <is>
          <t>Ointment Physical Instability (Bleeding &amp; Syneresis)</t>
        </is>
      </c>
      <c r="O278" s="185" t="inlineStr">
        <is>
          <t>Product</t>
        </is>
      </c>
      <c r="P278" s="186" t="inlineStr">
        <is>
          <t>ข้อสอบจริง PLE-CC1 ปี 2566 Day 2 ข้อ 87 [CASE_2566_KINETICS_01]</t>
        </is>
      </c>
      <c r="Q278" s="185" t="inlineStr">
        <is>
          <t>ข้อสอบจริง</t>
        </is>
      </c>
      <c r="R278" s="185" t="inlineStr">
        <is>
          <t>2566 Day 2</t>
        </is>
      </c>
      <c r="S278" s="185" t="inlineStr">
        <is>
          <t>CASE_2566_KINETICS_01</t>
        </is>
      </c>
    </row>
    <row r="279">
      <c r="A279" s="185" t="n">
        <v>277</v>
      </c>
      <c r="B279" s="186" t="inlineStr">
        <is>
          <t>สูตรตำรับยาเม็ดสอดช่องคลอด Clotrimazole Vaginal Tablets 500 mg ประกอบด้วย:
Clotrimazole 500 mg, Lactic acid, Calcium lactate, Crospovidone, Lactose monohydrate, Microcrystalline cellulose, Colloidal silicon dioxide และ Magnesium stearate</t>
        </is>
      </c>
      <c r="C279" s="186" t="inlineStr">
        <is>
          <t>ในกรณีที่นำสูตรตำรับนี้ไปประยุกต์เตรียมเป็นยาเหน็บช่องคลอดชนิดเบสละลายน้ำหรือชนิดอัดขึ้นรูปในแม่พิมพ์หล่อ (Mold) ควรเลือกใช้สารหล่อลื่นแม่พิมพ์ (Mold lubricant) ชนิดใดที่เหมาะสมที่สุดเพื่อป้องกันยาเหน็บติดแม่พิมพ์</t>
        </is>
      </c>
      <c r="D279" s="186" t="n"/>
      <c r="E279" s="186" t="inlineStr">
        <is>
          <t>Propylene glycol</t>
        </is>
      </c>
      <c r="F279" s="186" t="inlineStr">
        <is>
          <t>Liquid paraffin (น้ำมันแร่บริสุทธิ์)</t>
        </is>
      </c>
      <c r="G279" s="186" t="inlineStr">
        <is>
          <t>Purified water</t>
        </is>
      </c>
      <c r="H279" s="186" t="inlineStr">
        <is>
          <t>Glycerin solution</t>
        </is>
      </c>
      <c r="I279" s="186" t="inlineStr">
        <is>
          <t>Alcohol 95%</t>
        </is>
      </c>
      <c r="J279" s="185" t="inlineStr">
        <is>
          <t>2</t>
        </is>
      </c>
      <c r="K279" s="186" t="inlineStr">
        <is>
          <t>✅ คำตอบที่ถูกต้อง: ข้อ ข. Liquid paraffin (น้ำมันแร่บริสุทธิ์)
🎯 ทำไมข้อนี้ถึงถูก:
หลักการสำคัญในการเลือกสารหล่อลื่นแม่พิมพ์ (Mold lubricant) สำหรับยาเหน็บคือ ต้องเลือกสารที่มีขั้วตรงข้ามกับเบสของยาเหน็บเสมอ ในกรณีของยาเหน็บช่องคลอดที่ใช้เบสที่ชอบน้ำหรือละลายน้ำได้ (Water-soluble / Hydrophilic base เช่น Glycerinated gelatin, PEG base หรือเบสน้ำตาลแล็กโทส) สารหล่อลื่นแม่พิมพ์ที่เหมาะสมจะต้องเป็นสารที่ไม่มีขั้วหรือไม่ละลายในน้ำ ได้แก่ Liquid paraffin (Mineral oil) หรือน้ำมันพืช (Olive oil) เพื่อป้องกันไม่ให้เบสละลายกลืนไปกับสารหล่อลื่น
🔍 ข้ออื่นผิดเพราะอะไร:
• ข้อ ก., ค., ง. และ จ. เป็นสารที่มีขั้วและละลายน้ำได้ หากนำมาทาแม่พิมพ์สำหรับเบสละลายน้ำ เบสจะละลายรวมกับสารหล่อลื่นทำให้ยาเหน็บติดแน่นกับแม่พิมพ์และแกะไม่ออก</t>
        </is>
      </c>
      <c r="L279" s="186" t="n"/>
      <c r="M279" s="186" t="inlineStr">
        <is>
          <t>Liquid &amp; Semisolid Dosage Forms</t>
        </is>
      </c>
      <c r="N279" s="186" t="inlineStr">
        <is>
          <t>Suppository Formulations &amp; Mold Lubricant Principles</t>
        </is>
      </c>
      <c r="O279" s="185" t="inlineStr">
        <is>
          <t>Product</t>
        </is>
      </c>
      <c r="P279" s="186" t="inlineStr">
        <is>
          <t>ข้อสอบจริง PLE-CC1 ปี 2566 Day 2 ข้อ 101 [CASE_2566_TRICHOMONAS_01]</t>
        </is>
      </c>
      <c r="Q279" s="185" t="inlineStr">
        <is>
          <t>ข้อสอบจริง</t>
        </is>
      </c>
      <c r="R279" s="185" t="inlineStr">
        <is>
          <t>2566 Day 2</t>
        </is>
      </c>
      <c r="S279" s="185" t="inlineStr">
        <is>
          <t>CASE_2566_TRICHOMONAS_01</t>
        </is>
      </c>
    </row>
    <row r="280">
      <c r="A280" s="185" t="n">
        <v>278</v>
      </c>
      <c r="B280" s="186" t="inlineStr">
        <is>
          <t>ในระบบตำรับยาอิมัลชันหรือยาครีม เมื่อตั้งทิ้งไว้พบว่าอนุภาคของหยดน้ำมันเกิดการลอยตัวขึ้นไปรวมกันที่ผิวหน้าด้านบน จนมองเห็นเป็นชั้นครีมหนาแยกตัวออกมา แต่เมื่อนำขวดมาออกแรงเขย่าปานกลาง อนุภาคหยดน้ำมันจะสามารถกระจายตัวกลับคืนเป็นเนื้อเดียวกันได้อย่างสมบูรณ์</t>
        </is>
      </c>
      <c r="C280" s="186" t="inlineStr">
        <is>
          <t>ปรากฏการณ์ความไม่คงตัวทางกายภาพแบบผันกลับได้ (Reversible instability) ดังกล่าวเรียกว่าอะไร</t>
        </is>
      </c>
      <c r="D280" s="186" t="n"/>
      <c r="E280" s="186" t="inlineStr">
        <is>
          <t>Cracking</t>
        </is>
      </c>
      <c r="F280" s="186" t="inlineStr">
        <is>
          <t>Coalescence</t>
        </is>
      </c>
      <c r="G280" s="186" t="inlineStr">
        <is>
          <t>Creaming</t>
        </is>
      </c>
      <c r="H280" s="186" t="inlineStr">
        <is>
          <t>Caking</t>
        </is>
      </c>
      <c r="I280" s="186" t="inlineStr">
        <is>
          <t>Phase inversion</t>
        </is>
      </c>
      <c r="J280" s="185" t="inlineStr">
        <is>
          <t>3</t>
        </is>
      </c>
      <c r="K280" s="186" t="inlineStr">
        <is>
          <t>✅ คำตอบที่ถูกต้อง: ข้อ ค. Creaming
🎯 ทำไมข้อนี้ถึงถูก:
Creaming: คือปรากฏการณ์ความไม่คงตัวทางกายภาพของอิมัลชันที่หยดอนุภาคของวัฏภาคภายในที่มีความหนาแน่นต่ำกว่า (เช่น หยดน้ำมันใน O/W emulsion) เคลื่อนที่ลอยขึ้นสู่ผิวด้านบนตามกฎของสโตกส์ (Stokes law) จนเกิดเป็นชั้นครีมหนา โดยที่ ฟิล์มของสารลดแรงตึงผิวที่หุ้มรอบหยดอนุภาคยังคงสภาพสมบูรณ์และหยดอนุภาคยังไม่รวมตัวกันเป็นหยดใหญ่ ดังนั้นเมื่อออกแรงเขย่าเบาๆ หรือปานกลาง อิมัลชันจะสามารถ กระจายตัวกลับคืนเป็นเนื้อเดียวกันได้อย่างสมบูรณ์ (Reversible process)
🔍 ข้ออื่นผิดเพราะอะไร:
• ข้อ ก. และ ข. Cracking และ Coalescence คือการที่ฟิล์มของสารลดแรงตึงผิวแตกออกและหยดอนุภาคหลอมรวมกันเป็นชั้นน้ำมันและชั้นน้ำแยกจากกันอย่างถาวร (Irreversible) เขย่าอย่างไรก็ไม่คืนตัว
• ข้อ ง. Caking เป็นการจับตัวเป็นก้อนแข็งถาวรที่ก้นขวดของยาน้ำแขวนตะกอน (Suspension)
• ข้อ จ. Phase inversion คือการกลับวัฏภาค เช่น จาก O/W กลายเป็น W/O</t>
        </is>
      </c>
      <c r="L280" s="186" t="n"/>
      <c r="M280" s="186" t="inlineStr">
        <is>
          <t>Liquid &amp; Semisolid Dosage Forms</t>
        </is>
      </c>
      <c r="N280" s="186" t="inlineStr">
        <is>
          <t>Emulsion Physical Instability &amp; Reversible Creaming</t>
        </is>
      </c>
      <c r="O280" s="185" t="inlineStr">
        <is>
          <t>Product</t>
        </is>
      </c>
      <c r="P280" s="186" t="inlineStr">
        <is>
          <t>ข้อสอบจริง PLE-CC1 ปี 2566 Day 2 ข้อ 120 [CASE_2566_PHARM_PRACTICE_01]</t>
        </is>
      </c>
      <c r="Q280" s="185" t="inlineStr">
        <is>
          <t>ข้อสอบจริง</t>
        </is>
      </c>
      <c r="R280" s="185" t="inlineStr">
        <is>
          <t>2566 Day 2</t>
        </is>
      </c>
      <c r="S280" s="185" t="inlineStr">
        <is>
          <t>CASE_2566_PHARM_PRACTICE_01</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U147"/>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ให้ข้อมูลการทำdissolution test มีacid stage กับbuffer stage ถามเกี่ยวกับยาที่ใช้การทดสอบแบบนี้ ตัวเลือก</t>
        </is>
      </c>
      <c r="D3" s="186" t="n"/>
      <c r="E3" s="186" t="inlineStr">
        <is>
          <t>Biopharmaceutics &amp; Dissolution</t>
        </is>
      </c>
      <c r="F3" s="186" t="inlineStr">
        <is>
          <t>In Vitro Dissolution Apparatus 1 (Basket, 100 rpm)</t>
        </is>
      </c>
      <c r="G3" s="186" t="inlineStr">
        <is>
          <t>In Vitro Dissolution Apparatus 2 (Paddle, 50 rpm)</t>
        </is>
      </c>
      <c r="H3" s="186" t="inlineStr">
        <is>
          <t>Higuchi Matrix Release Kinetic model</t>
        </is>
      </c>
      <c r="I3" s="188" t="inlineStr">
        <is>
          <t>First-Order Drug Release Kinetics</t>
        </is>
      </c>
      <c r="J3" s="185" t="inlineStr">
        <is>
          <t>1</t>
        </is>
      </c>
      <c r="K3" s="186" t="inlineStr">
        <is>
          <t>✅ คำตอบที่ถูกต้อง: ข้อ ก. Biopharmaceutics &amp; Dissolution
🎯 ทำไมข้อนี้ถึงถูก: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ไม่ตรงกับข้อบ่งใช้หรือหลักวิชาการตามที่โจทย์กำหนด
• ข้อ ค. (In Vitro Dissolution Apparatus 2 (Paddle, 50 rpm)): In Vitro Dissolution Apparatus 2 (Paddle, 50 rpm) ไม่ตรงกับข้อบ่งใช้หรือหลักวิชาการตามที่โจทย์กำหนด
• ข้อ ง. (Higuchi Matrix Release Kinetic model): Higuchi Matrix Release Kinetic model ไม่ตรงกับข้อบ่งใช้หรือหลักวิชาการตามที่โจทย์กำหนด
• ข้อ จ. (First-Order Drug Release Kinetics): IR (Infrared) spectroscopy วิเคราะห์ functional groups จาก stretching/bending vibrations C=O ~1700 cm-1, O-H ~3200-3550 cm-1</t>
        </is>
      </c>
      <c r="L3" s="186" t="n"/>
      <c r="M3" s="186" t="inlineStr">
        <is>
          <t>Biopharm &amp; Drug Release</t>
        </is>
      </c>
      <c r="N3" s="186" t="inlineStr">
        <is>
          <t>Dissolution testing</t>
        </is>
      </c>
      <c r="O3" s="185" t="inlineStr">
        <is>
          <t>Product</t>
        </is>
      </c>
      <c r="P3" s="186" t="inlineStr">
        <is>
          <t>PLE-CC1 ปี 2566 Day 1 ข้อ 25</t>
        </is>
      </c>
      <c r="Q3" s="185" t="inlineStr">
        <is>
          <t>ข้อสอบจริง</t>
        </is>
      </c>
      <c r="R3" s="185" t="inlineStr">
        <is>
          <t>2566</t>
        </is>
      </c>
      <c r="S3" s="185" t="n"/>
    </row>
    <row r="4" ht="24" customHeight="1" s="49">
      <c r="A4" s="185" t="n">
        <v>2</v>
      </c>
      <c r="B4" s="186" t="n"/>
      <c r="C4" s="186" t="inlineStr">
        <is>
          <t>ยา Simvastatin จัดเป็นยาที่มีความสามารถในการละลายน้ำต่ำ (BCS Class II) หากต้องการเพิ่มอัตราการละลายในสูตรตำรับยาเม็ด ควรเลือกใช้สารช่วยทางเภสัชกรรมชนิดใด</t>
        </is>
      </c>
      <c r="D4" s="186" t="n"/>
      <c r="E4" s="186" t="inlineStr">
        <is>
          <t>Croscamellose sodium</t>
        </is>
      </c>
      <c r="F4" s="186" t="inlineStr">
        <is>
          <t>Colloidal silicon dioxide</t>
        </is>
      </c>
      <c r="G4" s="186" t="inlineStr">
        <is>
          <t>Sodium luaryl sulfate</t>
        </is>
      </c>
      <c r="H4" s="186" t="inlineStr">
        <is>
          <t>Microcrystalline cellulose</t>
        </is>
      </c>
      <c r="I4" s="186" t="inlineStr">
        <is>
          <t>Sodium starch glycolate</t>
        </is>
      </c>
      <c r="J4" s="185" t="inlineStr">
        <is>
          <t>1</t>
        </is>
      </c>
      <c r="K4" s="186" t="inlineStr">
        <is>
          <t>✅ คำตอบที่ถูกต้อง: ข้อ ก. Croscamellose sodium
🎯 ทำไมข้อนี้ถึงถูก: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ไม่ตรงกับข้อบ่งใช้หรือหลักวิชาการตามที่โจทย์กำหนด
• ข้อ ค. (Sodium luaryl sulfate): Sodium luaryl sulfate ไม่ตรงกับข้อบ่งใช้หรือหลักวิชาการตามที่โจทย์กำหนด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t>
        </is>
      </c>
      <c r="L4" s="186" t="n"/>
      <c r="M4" s="186" t="inlineStr">
        <is>
          <t>Biopharm &amp; Drug Release</t>
        </is>
      </c>
      <c r="N4" s="186" t="inlineStr">
        <is>
          <t>BCS Classification</t>
        </is>
      </c>
      <c r="O4" s="185" t="inlineStr">
        <is>
          <t>Product</t>
        </is>
      </c>
      <c r="P4" s="186" t="inlineStr">
        <is>
          <t>ข้อ 77 (PLE_CC1_2562_Key.md)</t>
        </is>
      </c>
      <c r="Q4" s="185" t="inlineStr">
        <is>
          <t>ข้อสอบจริง</t>
        </is>
      </c>
      <c r="R4" s="185" t="inlineStr">
        <is>
          <t>2562</t>
        </is>
      </c>
      <c r="S4" s="185" t="n"/>
    </row>
    <row r="5" ht="24" customHeight="1" s="49">
      <c r="A5" s="185" t="n">
        <v>3</v>
      </c>
      <c r="B5" s="186" t="n"/>
      <c r="C5" s="186"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D5" s="186" t="n"/>
      <c r="E5" s="186" t="inlineStr">
        <is>
          <t>800 mg/d</t>
        </is>
      </c>
      <c r="F5" s="186" t="inlineStr">
        <is>
          <t>1000 mg/d</t>
        </is>
      </c>
      <c r="G5" s="186" t="inlineStr">
        <is>
          <t>1024 mg/d</t>
        </is>
      </c>
      <c r="H5" s="186" t="inlineStr">
        <is>
          <t>1280 mg/d</t>
        </is>
      </c>
      <c r="I5" s="186" t="inlineStr">
        <is>
          <t>1400 mg/d</t>
        </is>
      </c>
      <c r="J5" s="185" t="inlineStr">
        <is>
          <t>1</t>
        </is>
      </c>
      <c r="K5" s="186" t="inlineStr">
        <is>
          <t>✅ คำตอบที่ถูกต้อง: ข้อ ก. 800 mg/d
🎯 ทำไมข้อนี้ถึงถูก: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ไม่ตรงกับข้อบ่งใช้หรือหลักวิชาการตามที่โจทย์กำหนด
• ข้อ ค. (1024 mg/d): 1024 mg/d ไม่ตรงกับข้อบ่งใช้หรือหลักวิชาการตามที่โจทย์กำหนด
• ข้อ ง. (1280 mg/d): 1280 mg/d ไม่ตรงกับข้อบ่งใช้หรือหลักวิชาการตามที่โจทย์กำหนด
• ข้อ จ. (1400 mg/d): 1400 mg/d ไม่ตรงกับข้อบ่งใช้หรือหลักวิชาการตามที่โจทย์กำหนด</t>
        </is>
      </c>
      <c r="L5" s="186" t="n"/>
      <c r="M5" s="186" t="inlineStr">
        <is>
          <t>Biopharm &amp; Drug Release</t>
        </is>
      </c>
      <c r="N5" s="186" t="inlineStr">
        <is>
          <t>Dissolution testing</t>
        </is>
      </c>
      <c r="O5" s="185" t="inlineStr">
        <is>
          <t>Product</t>
        </is>
      </c>
      <c r="P5" s="186" t="inlineStr">
        <is>
          <t>ข้อ 102 (PLE_CC1_2562_Key.md)</t>
        </is>
      </c>
      <c r="Q5" s="185" t="inlineStr">
        <is>
          <t>ข้อสอบจริง</t>
        </is>
      </c>
      <c r="R5" s="185" t="inlineStr">
        <is>
          <t>2562</t>
        </is>
      </c>
      <c r="S5" s="185" t="n"/>
    </row>
    <row r="6" ht="24" customHeight="1" s="49">
      <c r="A6" s="185" t="n">
        <v>4</v>
      </c>
      <c r="B6" s="186" t="n"/>
      <c r="C6" s="186" t="inlineStr">
        <is>
          <t>เภสัชกรต้องการหาค่าการละลายของยา metronidazole ใน solution mixture ของน้ำและ ethanol พบว่า</t>
        </is>
      </c>
      <c r="D6" s="186" t="n"/>
      <c r="E6" s="186" t="inlineStr">
        <is>
          <t>7.5</t>
        </is>
      </c>
      <c r="F6" s="186" t="inlineStr">
        <is>
          <t>75</t>
        </is>
      </c>
      <c r="G6" s="186" t="inlineStr">
        <is>
          <t>60</t>
        </is>
      </c>
      <c r="H6" s="186" t="inlineStr">
        <is>
          <t>52.5</t>
        </is>
      </c>
      <c r="I6" s="186" t="inlineStr">
        <is>
          <t>20</t>
        </is>
      </c>
      <c r="J6" s="185" t="inlineStr">
        <is>
          <t>1</t>
        </is>
      </c>
      <c r="K6" s="186" t="inlineStr">
        <is>
          <t>✅ คำตอบที่ถูกต้อง: ข้อ ก. 7.5
🎯 ทำไมข้อนี้ถึงถูก: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ไม่ตรงกับข้อบ่งใช้หรือหลักวิชาการตามที่โจทย์กำหนด
• ข้อ ค. (60): 60 ไม่ตรงกับข้อบ่งใช้หรือหลักวิชาการตามที่โจทย์กำหนด
• ข้อ ง. (52.5): 52.5 ไม่ตรงกับข้อบ่งใช้หรือหลักวิชาการตามที่โจทย์กำหนด
• ข้อ จ. (20): 20 ไม่ตรงกับข้อบ่งใช้หรือหลักวิชาการตามที่โจทย์กำหนด</t>
        </is>
      </c>
      <c r="L6" s="186" t="n"/>
      <c r="M6" s="186" t="inlineStr">
        <is>
          <t>Biopharm &amp; Drug Release</t>
        </is>
      </c>
      <c r="N6" s="186" t="inlineStr">
        <is>
          <t>Dissolution testing</t>
        </is>
      </c>
      <c r="O6" s="185" t="inlineStr">
        <is>
          <t>Product</t>
        </is>
      </c>
      <c r="P6" s="186" t="inlineStr">
        <is>
          <t>ข้อ 99 (PLE_CC1_2562_Key.md)</t>
        </is>
      </c>
      <c r="Q6" s="185" t="inlineStr">
        <is>
          <t>ข้อสอบจริง</t>
        </is>
      </c>
      <c r="R6" s="185" t="inlineStr">
        <is>
          <t>2562</t>
        </is>
      </c>
      <c r="S6" s="185" t="n"/>
    </row>
    <row r="7" ht="24" customHeight="1" s="49">
      <c r="A7" s="185" t="n">
        <v>5</v>
      </c>
      <c r="B7" s="186" t="n"/>
      <c r="C7" s="186" t="inlineStr">
        <is>
          <t>จาก monograph ของยา carvedilol ข้อใดคือเครื่องมือที่ใชในการ ทดสอบหัวขอการละลาย</t>
        </is>
      </c>
      <c r="D7" s="186" t="n"/>
      <c r="E7" s="186" t="inlineStr">
        <is>
          <t>Reciprocating cylinder</t>
        </is>
      </c>
      <c r="F7" s="186" t="inlineStr">
        <is>
          <t>Paddle apparatus</t>
        </is>
      </c>
      <c r="G7" s="186" t="inlineStr">
        <is>
          <t>Basket apparatus</t>
        </is>
      </c>
      <c r="H7" s="186" t="inlineStr">
        <is>
          <t>Flow-through cell</t>
        </is>
      </c>
      <c r="I7" s="186" t="inlineStr">
        <is>
          <t>Cell cylinder apparatus</t>
        </is>
      </c>
      <c r="J7" s="185" t="inlineStr">
        <is>
          <t>1</t>
        </is>
      </c>
      <c r="K7" s="186" t="inlineStr">
        <is>
          <t>✅ คำตอบที่ถูกต้อง: ข้อ ก. Reciprocating cylinder
🎯 ทำไมข้อนี้ถึงถูก: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ไม่ตรงกับข้อบ่งใช้หรือหลักวิชาการตามที่โจทย์กำหนด
• ข้อ ค. (Basket apparatus): Basket apparatus ไม่ตรงกับข้อบ่งใช้หรือหลักวิชาการตามที่โจทย์กำหนด
• ข้อ ง. (Flow-through cell): Flow-through cell ไม่ตรงกับข้อบ่งใช้หรือหลักวิชาการตามที่โจทย์กำหนด
• ข้อ จ. (Cell cylinder apparatus): Cell cylinder apparatus ไม่ตรงกับข้อบ่งใช้หรือหลักวิชาการตามที่โจทย์กำหนด</t>
        </is>
      </c>
      <c r="L7" s="186" t="n"/>
      <c r="M7" s="186" t="inlineStr">
        <is>
          <t>Biopharm &amp; Drug Release</t>
        </is>
      </c>
      <c r="N7" s="186" t="inlineStr">
        <is>
          <t>Dissolution testing</t>
        </is>
      </c>
      <c r="O7" s="185" t="inlineStr">
        <is>
          <t>Product</t>
        </is>
      </c>
      <c r="P7" s="186" t="inlineStr">
        <is>
          <t>ข้อ 9 (PLE_CC1_2561_Key.md)</t>
        </is>
      </c>
      <c r="Q7" s="185" t="inlineStr">
        <is>
          <t>ข้อสอบจริง</t>
        </is>
      </c>
      <c r="R7" s="185" t="inlineStr">
        <is>
          <t>2561</t>
        </is>
      </c>
      <c r="S7" s="185" t="n"/>
    </row>
    <row r="8" ht="24" customHeight="1" s="49">
      <c r="A8" s="185" t="n">
        <v>6</v>
      </c>
      <c r="B8" s="186" t="n"/>
      <c r="C8" s="186" t="inlineStr">
        <is>
          <t>จากขอ 9 dissolution medium ควรจะมีอุณหภูมิเท!าใด [📷 มีรูปภาพประกอบ: image103.png]</t>
        </is>
      </c>
      <c r="D8" s="186" t="n"/>
      <c r="E8" s="186" t="inlineStr">
        <is>
          <t>20oC ± 0.5</t>
        </is>
      </c>
      <c r="F8" s="186" t="inlineStr">
        <is>
          <t>20oC ± 2.0</t>
        </is>
      </c>
      <c r="G8" s="186" t="inlineStr">
        <is>
          <t>25oC ± 0.5</t>
        </is>
      </c>
      <c r="H8" s="186" t="inlineStr">
        <is>
          <t>25oC ± 2.0</t>
        </is>
      </c>
      <c r="I8" s="186" t="inlineStr">
        <is>
          <t>37oC ± 0.5 e</t>
        </is>
      </c>
      <c r="J8" s="185" t="inlineStr">
        <is>
          <t>1</t>
        </is>
      </c>
      <c r="K8" s="186" t="inlineStr">
        <is>
          <t>✅ คำตอบที่ถูกต้อง: ข้อ ก. 20oC ± 0.5
🎯 ทำไมข้อนี้ถึงถูก: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ไม่ตรงกับข้อบ่งใช้หรือหลักวิชาการตามที่โจทย์กำหนด
• ข้อ ค. (25oC ± 0.5): 25oC ± 0.5 ไม่ตรงกับข้อบ่งใช้หรือหลักวิชาการตามที่โจทย์กำหนด
• ข้อ ง. (25oC ± 2.0): 25oC ± 2.0 ไม่ตรงกับข้อบ่งใช้หรือหลักวิชาการตามที่โจทย์กำหนด
• ข้อ จ. (37oC ± 0.5 e): 37oC ± 0.5 e ไม่ตรงกับข้อบ่งใช้หรือหลักวิชาการตามที่โจทย์กำหนด</t>
        </is>
      </c>
      <c r="L8" s="186" t="n"/>
      <c r="M8" s="186" t="inlineStr">
        <is>
          <t>Biopharm &amp; Drug Release</t>
        </is>
      </c>
      <c r="N8" s="186" t="inlineStr">
        <is>
          <t>Dissolution testing</t>
        </is>
      </c>
      <c r="O8" s="185" t="inlineStr">
        <is>
          <t>Product</t>
        </is>
      </c>
      <c r="P8" s="186" t="inlineStr">
        <is>
          <t>ข้อ 10 (PLE_CC1_2561_Key.md)</t>
        </is>
      </c>
      <c r="Q8" s="185" t="inlineStr">
        <is>
          <t>ข้อสอบจริง</t>
        </is>
      </c>
      <c r="R8" s="185" t="inlineStr">
        <is>
          <t>2561</t>
        </is>
      </c>
      <c r="S8" s="185" t="n"/>
    </row>
    <row r="9" ht="24" customHeight="1" s="49">
      <c r="A9" s="185" t="n">
        <v>7</v>
      </c>
      <c r="B9" s="186" t="n"/>
      <c r="C9" s="186" t="inlineStr">
        <is>
          <t>ให(ข้อมูลการละลายยา มาถามว.าควรทำตำหรับรูปแบบใด</t>
        </is>
      </c>
      <c r="D9" s="186" t="n"/>
      <c r="E9" s="186" t="inlineStr">
        <is>
          <t>Elixir</t>
        </is>
      </c>
      <c r="F9" s="186" t="inlineStr">
        <is>
          <t>Solution</t>
        </is>
      </c>
      <c r="G9" s="186" t="inlineStr">
        <is>
          <t>Tablets</t>
        </is>
      </c>
      <c r="H9" s="186" t="inlineStr">
        <is>
          <t>Capsule</t>
        </is>
      </c>
      <c r="I9" s="186" t="inlineStr">
        <is>
          <t>Suspension</t>
        </is>
      </c>
      <c r="J9" s="185" t="inlineStr">
        <is>
          <t>1</t>
        </is>
      </c>
      <c r="K9" s="186" t="inlineStr">
        <is>
          <t>✅ คำตอบที่ถูกต้อง: ข้อ ก. Elixir
🎯 ทำไมข้อนี้ถึงถูก: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ไม่ตรงกับข้อบ่งใช้หรือหลักวิชาการตามที่โจทย์กำหนด
• ข้อ ค. (Tablets): Tablets ไม่ตรงกับข้อบ่งใช้หรือหลักวิชาการตามที่โจทย์กำหนด
• ข้อ ง. (Capsule): Capsule ไม่ตรงกับข้อบ่งใช้หรือหลักวิชาการตามที่โจทย์กำหนด
• ข้อ จ. (Suspension): Suspension ไม่ตรงกับข้อบ่งใช้หรือหลักวิชาการตามที่โจทย์กำหนด</t>
        </is>
      </c>
      <c r="L9" s="186" t="n"/>
      <c r="M9" s="186" t="inlineStr">
        <is>
          <t>Biopharm &amp; Drug Release</t>
        </is>
      </c>
      <c r="N9" s="186" t="inlineStr">
        <is>
          <t>Dissolution testing</t>
        </is>
      </c>
      <c r="O9" s="185" t="inlineStr">
        <is>
          <t>Product</t>
        </is>
      </c>
      <c r="P9" s="186" t="inlineStr">
        <is>
          <t>ข้อ 63 (PLE_CC1_2561_Key.md)</t>
        </is>
      </c>
      <c r="Q9" s="185" t="inlineStr">
        <is>
          <t>ข้อสอบจริง</t>
        </is>
      </c>
      <c r="R9" s="185" t="inlineStr">
        <is>
          <t>2561</t>
        </is>
      </c>
      <c r="S9" s="185" t="n"/>
    </row>
    <row r="10" ht="24" customHeight="1" s="49">
      <c r="A10" s="185" t="n">
        <v>8</v>
      </c>
      <c r="B10" s="186" t="n"/>
      <c r="C10" s="186" t="inlineStr">
        <is>
          <t>หากต(องการเปÅดหนังสือเพื่อค(นคว(า เรื่อง bioequivalence</t>
        </is>
      </c>
      <c r="D10" s="186" t="n"/>
      <c r="E10" s="186" t="inlineStr">
        <is>
          <t>Pharmacotherapy</t>
        </is>
      </c>
      <c r="F10" s="186" t="inlineStr">
        <is>
          <t>Drug interaction fact</t>
        </is>
      </c>
      <c r="G10" s="186" t="inlineStr">
        <is>
          <t>Drug fact and comparison</t>
        </is>
      </c>
      <c r="H10" s="186" t="inlineStr">
        <is>
          <t>Drug information handbook</t>
        </is>
      </c>
      <c r="I10" s="186" t="inlineStr">
        <is>
          <t>United states pharmacopeia</t>
        </is>
      </c>
      <c r="J10" s="185" t="inlineStr">
        <is>
          <t>1</t>
        </is>
      </c>
      <c r="K10" s="186" t="inlineStr">
        <is>
          <t>✅ คำตอบที่ถูกต้อง: ข้อ ก. Pharmacotherapy
🎯 ทำไมข้อนี้ถึงถูก: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ไม่ตรงกับข้อบ่งใช้หรือหลักวิชาการตามที่โจทย์กำหนด
• ข้อ ค. (Drug fact and comparison): Drug fact and comparison ไม่ตรงกับข้อบ่งใช้หรือหลักวิชาการตามที่โจทย์กำหนด
• ข้อ ง. (Drug information handbook): Drug information handbook ไม่ตรงกับข้อบ่งใช้หรือหลักวิชาการตามที่โจทย์กำหนด
• ข้อ จ. (United states pharmacopeia): United states pharmacopeia ไม่ตรงกับข้อบ่งใช้หรือหลักวิชาการตามที่โจทย์กำหนด</t>
        </is>
      </c>
      <c r="L10" s="186" t="n"/>
      <c r="M10" s="186" t="inlineStr">
        <is>
          <t>Biopharm &amp; Drug Release</t>
        </is>
      </c>
      <c r="N10" s="186" t="inlineStr">
        <is>
          <t>Dissolution testing</t>
        </is>
      </c>
      <c r="O10" s="185" t="inlineStr">
        <is>
          <t>Product</t>
        </is>
      </c>
      <c r="P10" s="186" t="inlineStr">
        <is>
          <t>ข้อ 68 (PLE_CC1_2561_Key.md)</t>
        </is>
      </c>
      <c r="Q10" s="185" t="inlineStr">
        <is>
          <t>ข้อสอบจริง</t>
        </is>
      </c>
      <c r="R10" s="185" t="inlineStr">
        <is>
          <t>2561</t>
        </is>
      </c>
      <c r="S10" s="185" t="n"/>
    </row>
    <row r="11" ht="24" customHeight="1" s="49">
      <c r="A11" s="185" t="n">
        <v>9</v>
      </c>
      <c r="B11" s="186" t="n"/>
      <c r="C11" s="186"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D11" s="186" t="n"/>
      <c r="E11" s="186" t="inlineStr">
        <is>
          <t>Apparatus ใช้ Basket</t>
        </is>
      </c>
      <c r="F11" s="186" t="inlineStr">
        <is>
          <t>ใช้ Phosphate buffe pH 5.8 ± 2.0</t>
        </is>
      </c>
      <c r="G11" s="186" t="inlineStr">
        <is>
          <t>ละลายให้เสร็จภายใน 60 นาที</t>
        </is>
      </c>
      <c r="H11" s="186" t="inlineStr">
        <is>
          <t>ใช้ Liquid chromatography ในการวิเคราะห์</t>
        </is>
      </c>
      <c r="I11" s="186"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J11" s="185" t="inlineStr">
        <is>
          <t>1</t>
        </is>
      </c>
      <c r="K11" s="186" t="inlineStr">
        <is>
          <t>✅ คำตอบที่ถูกต้อง: ข้อ ก. Apparatus ใช้ Basket
🎯 ทำไมข้อนี้ถึงถูก: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ไม่ตรงกับข้อบ่งใช้หรือหลักวิชาการตามที่โจทย์กำหนด
• ข้อ ค. (ละลายให้เสร็จภายใน 60 นาที): ละลายให้เสร็จภายใน 60 นาที ไม่ตรงกับข้อบ่งใช้หรือหลักวิชาการตามที่โจทย์กำหนด
• ข้อ ง. (ใช้ Liquid chromatography ในการวิเคราะห์): ใช้ Liquid chromatography ในการวิเคราะห์ ไม่ตรงกับข้อบ่งใช้หรือหลักวิชาการตามที่โจทย์กำหนด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ไม่ตรงกับข้อบ่งใช้หรือหลักวิชาการตามที่โจทย์กำหนด</t>
        </is>
      </c>
      <c r="L11" s="186" t="n"/>
      <c r="M11" s="186" t="inlineStr">
        <is>
          <t>Biopharm &amp; Drug Release</t>
        </is>
      </c>
      <c r="N11" s="186" t="inlineStr">
        <is>
          <t>Dissolution testing</t>
        </is>
      </c>
      <c r="O11" s="185" t="inlineStr">
        <is>
          <t>Product</t>
        </is>
      </c>
      <c r="P11" s="186" t="inlineStr">
        <is>
          <t>ข้อ 8 (PLE_CC1_2560 22 April Set 1.md)</t>
        </is>
      </c>
      <c r="Q11" s="185" t="inlineStr">
        <is>
          <t>ข้อสอบจริง</t>
        </is>
      </c>
      <c r="R11" s="185" t="inlineStr">
        <is>
          <t>2560</t>
        </is>
      </c>
      <c r="S11" s="185" t="n"/>
    </row>
    <row r="12" ht="24" customHeight="1" s="49">
      <c r="A12" s="185" t="n">
        <v>10</v>
      </c>
      <c r="B12" s="186" t="n"/>
      <c r="C12" s="186"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D12" s="186" t="n"/>
      <c r="E12" s="186" t="inlineStr">
        <is>
          <t>Apparatus ใช้ Basket</t>
        </is>
      </c>
      <c r="F12" s="186" t="inlineStr">
        <is>
          <t>ใช้ Phosphate buffer pH 5.8 ± 2.0</t>
        </is>
      </c>
      <c r="G12" s="186" t="inlineStr">
        <is>
          <t>ละลายให้เสร็จภายใน 60 นาที</t>
        </is>
      </c>
      <c r="H12" s="186" t="inlineStr">
        <is>
          <t>ใช้ Liquid chromatography ในการวิเคราะห์</t>
        </is>
      </c>
      <c r="I12" s="186" t="inlineStr">
        <is>
          <t>ผลวิเคราะห์ได้ว่ายา 6 เม็ด แตกตัวภายใน 15 นาที โดยมีตัวยามากกว่า 425 mg ทุกเม็ด แสดงว่าผ่าน</t>
        </is>
      </c>
      <c r="J12" s="185" t="inlineStr">
        <is>
          <t>1</t>
        </is>
      </c>
      <c r="K12" s="186" t="inlineStr">
        <is>
          <t>✅ คำตอบที่ถูกต้อง: ข้อ ก. Apparatus ใช้ Basket
🎯 ทำไมข้อนี้ถึงถูก: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ไม่ตรงกับข้อบ่งใช้หรือหลักวิชาการตามที่โจทย์กำหนด
• ข้อ ค. (ละลายให้เสร็จภายใน 60 นาที): ละลายให้เสร็จภายใน 60 นาที ไม่ตรงกับข้อบ่งใช้หรือหลักวิชาการตามที่โจทย์กำหนด
• ข้อ ง. (ใช้ Liquid chromatography ในการวิเคราะห์): ใช้ Liquid chromatography ในการวิเคราะห์ ไม่ตรงกับข้อบ่งใช้หรือหลักวิชาการตามที่โจทย์กำหนด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ไม่ตรงกับข้อบ่งใช้หรือหลักวิชาการตามที่โจทย์กำหนด</t>
        </is>
      </c>
      <c r="L12" s="186" t="n"/>
      <c r="M12" s="186" t="inlineStr">
        <is>
          <t>Biopharm &amp; Drug Release</t>
        </is>
      </c>
      <c r="N12" s="186" t="inlineStr">
        <is>
          <t>Dissolution testing</t>
        </is>
      </c>
      <c r="O12" s="185" t="inlineStr">
        <is>
          <t>Product</t>
        </is>
      </c>
      <c r="P12" s="186" t="inlineStr">
        <is>
          <t>ข้อ 8 (PLE_CC1_2560 22 April Set 2.md)</t>
        </is>
      </c>
      <c r="Q12" s="185" t="inlineStr">
        <is>
          <t>ข้อสอบจริง</t>
        </is>
      </c>
      <c r="R12" s="185" t="inlineStr">
        <is>
          <t>2560</t>
        </is>
      </c>
      <c r="S12" s="185" t="n"/>
    </row>
    <row r="13" ht="24" customHeight="1" s="49">
      <c r="A13" s="185" t="n">
        <v>11</v>
      </c>
      <c r="B13" s="186" t="n"/>
      <c r="C13" s="186" t="inlineStr">
        <is>
          <t>ข้อใดไม่ถูกต้องเกี่ยวกับการบริหารวัคซีนด้วยวิธีการฉีดเข้า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D13" s="186" t="n"/>
      <c r="E13" s="186" t="inlineStr">
        <is>
          <t>In Vitro Dissolution Apparatus 2 (Paddle, 50 rpm)</t>
        </is>
      </c>
      <c r="F13" s="186" t="inlineStr">
        <is>
          <t>Higuchi Matrix Release Kinetic model</t>
        </is>
      </c>
      <c r="G13" s="186" t="inlineStr">
        <is>
          <t>First-Order Drug Release Kinetics</t>
        </is>
      </c>
      <c r="H13" s="186" t="inlineStr">
        <is>
          <t>Zero-Order Sustained Release Kinetics</t>
        </is>
      </c>
      <c r="I13" s="186" t="inlineStr">
        <is>
          <t>Fickian Diffusion Concentration Gradient</t>
        </is>
      </c>
      <c r="J13" s="185" t="inlineStr">
        <is>
          <t>1</t>
        </is>
      </c>
      <c r="K13" s="186" t="inlineStr">
        <is>
          <t>✅ คำตอบที่ถูกต้อง: ข้อ ก. In Vitro Dissolution Apparatus 2 (Paddle, 50 rpm)
🎯 ทำไมข้อนี้ถึงถูก: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ไม่ตรงกับข้อบ่งใช้หรือหลักวิชาการตามที่โจทย์กำหนด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ไม่ตรงกับข้อบ่งใช้หรือหลักวิชาการตามที่โจทย์กำหนด
• ข้อ จ. (Fickian Diffusion Concentration Gradient): Fickian Diffusion Concentration Gradient ไม่ตรงกับข้อบ่งใช้หรือหลักวิชาการตามที่โจทย์กำหนด</t>
        </is>
      </c>
      <c r="L13" s="186" t="n"/>
      <c r="M13" s="186" t="inlineStr">
        <is>
          <t>Biopharm &amp; Drug Release</t>
        </is>
      </c>
      <c r="N13" s="186" t="inlineStr">
        <is>
          <t>Dissolution testing</t>
        </is>
      </c>
      <c r="O13" s="185" t="inlineStr">
        <is>
          <t>Product</t>
        </is>
      </c>
      <c r="P13" s="186" t="inlineStr">
        <is>
          <t>ข้อ 91 (PLE_CC1_2557.md)</t>
        </is>
      </c>
      <c r="Q13" s="185" t="inlineStr">
        <is>
          <t>ข้อสอบจริง</t>
        </is>
      </c>
      <c r="R13" s="185" t="inlineStr">
        <is>
          <t>2557</t>
        </is>
      </c>
      <c r="S13" s="185" t="n"/>
    </row>
    <row r="14" ht="24" customHeight="1" s="49">
      <c r="A14" s="185" t="n">
        <v>12</v>
      </c>
      <c r="B14" s="186" t="n"/>
      <c r="C14" s="186" t="inlineStr">
        <is>
          <t>มีการละลายน ้าสูง มี permeability สูง</t>
        </is>
      </c>
      <c r="D14" s="186" t="n"/>
      <c r="E14" s="186" t="inlineStr">
        <is>
          <t>Zero-Order Sustained Release Kinetics</t>
        </is>
      </c>
      <c r="F14" s="186" t="inlineStr">
        <is>
          <t>Fickian Diffusion Concentration Gradient</t>
        </is>
      </c>
      <c r="G14" s="186" t="inlineStr">
        <is>
          <t>BCS Class I (High Solubility, High Permeability)</t>
        </is>
      </c>
      <c r="H14" s="186" t="inlineStr">
        <is>
          <t>BCS Class II (Low Solubility, High Permeability)</t>
        </is>
      </c>
      <c r="I14" s="186" t="inlineStr">
        <is>
          <t>BCS Class III (High Solubility, Low Permeability)</t>
        </is>
      </c>
      <c r="J14" s="185" t="inlineStr">
        <is>
          <t>1</t>
        </is>
      </c>
      <c r="K14" s="186" t="inlineStr">
        <is>
          <t>✅ คำตอบที่ถูกต้อง: ข้อ ก. Zero-Order Sustained Release Kinetics
🎯 ทำไมข้อนี้ถึงถูก: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ไม่ตรงกับข้อบ่งใช้หรือหลักวิชาการตามที่โจทย์กำหนด
• ข้อ ค. (BCS Class I (High Solubility, High Permeability)): BCS Class I (High Solubility, High Permeability) ไม่ตรงกับข้อบ่งใช้หรือหลักวิชาการตามที่โจทย์กำหนด
• ข้อ ง. (BCS Class II (Low Solubility, High Permeability)): BCS Class II (Low Solubility, High Permeability) ไม่ตรงกับข้อบ่งใช้หรือหลักวิชาการตามที่โจทย์กำหนด
• ข้อ จ. (BCS Class III (High Solubility, Low Permeability)): BCS Class III (High Solubility, Low Permeability) ไม่ตรงกับข้อบ่งใช้หรือหลักวิชาการตามที่โจทย์กำหนด</t>
        </is>
      </c>
      <c r="L14" s="186" t="n"/>
      <c r="M14" s="186" t="inlineStr">
        <is>
          <t>Biopharm &amp; Drug Release</t>
        </is>
      </c>
      <c r="N14" s="186" t="inlineStr">
        <is>
          <t>BCS Classification</t>
        </is>
      </c>
      <c r="O14" s="185" t="inlineStr">
        <is>
          <t>Product</t>
        </is>
      </c>
      <c r="P14" s="186" t="inlineStr">
        <is>
          <t>ข้อ 1 (PLE_CC1_2556.md)</t>
        </is>
      </c>
      <c r="Q14" s="185" t="inlineStr">
        <is>
          <t>ข้อสอบจริง</t>
        </is>
      </c>
      <c r="R14" s="185" t="inlineStr">
        <is>
          <t>2556</t>
        </is>
      </c>
      <c r="S14" s="185" t="n"/>
    </row>
    <row r="15" ht="24" customHeight="1" s="49">
      <c r="A15" s="185" t="n">
        <v>13</v>
      </c>
      <c r="B15" s="186" t="n"/>
      <c r="C15" s="186" t="inlineStr">
        <is>
          <t>มีการละลายน ้าสูง มี permeability ต ่า</t>
        </is>
      </c>
      <c r="D15" s="186" t="n"/>
      <c r="E15" s="186" t="inlineStr">
        <is>
          <t>BCS Class II (Low Solubility, High Permeability)</t>
        </is>
      </c>
      <c r="F15" s="186" t="inlineStr">
        <is>
          <t>BCS Class III (High Solubility, Low Permeability)</t>
        </is>
      </c>
      <c r="G15" s="186" t="inlineStr">
        <is>
          <t>BCS Class IV (Low Solubility, Low Permeability)</t>
        </is>
      </c>
      <c r="H15" s="186" t="inlineStr">
        <is>
          <t>In Vitro Dissolution Apparatus 1 (Basket, 100 rpm)</t>
        </is>
      </c>
      <c r="I15" s="186" t="inlineStr">
        <is>
          <t>In Vitro Dissolution Apparatus 2 (Paddle, 50 rpm)</t>
        </is>
      </c>
      <c r="J15" s="185" t="inlineStr">
        <is>
          <t>1</t>
        </is>
      </c>
      <c r="K15" s="186" t="inlineStr">
        <is>
          <t>✅ คำตอบที่ถูกต้อง: ข้อ ก. BCS Class II (Low Solubility, High Permeability)
🎯 ทำไมข้อนี้ถึงถูก: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ไม่ตรงกับข้อบ่งใช้หรือหลักวิชาการตามที่โจทย์กำหนด
• ข้อ ค. (BCS Class IV (Low Solubility, Low Permeability)): BCS Class IV (Low Solubility, Low Permeability) ไม่ตรงกับข้อบ่งใช้หรือหลักวิชาการตามที่โจทย์กำหนด
• ข้อ ง. (In Vitro Dissolution Apparatus 1 (Basket, 100 rpm)): In Vitro Dissolution Apparatus 1 (Basket, 100 rpm) ไม่ตรงกับข้อบ่งใช้หรือหลักวิชาการตามที่โจทย์กำหนด
• ข้อ จ. (In Vitro Dissolution Apparatus 2 (Paddle, 50 rpm)): In Vitro Dissolution Apparatus 2 (Paddle, 50 rpm) ไม่ตรงกับข้อบ่งใช้หรือหลักวิชาการตามที่โจทย์กำหนด</t>
        </is>
      </c>
      <c r="L15" s="186" t="n"/>
      <c r="M15" s="186" t="inlineStr">
        <is>
          <t>Biopharm &amp; Drug Release</t>
        </is>
      </c>
      <c r="N15" s="186" t="inlineStr">
        <is>
          <t>BCS Classification</t>
        </is>
      </c>
      <c r="O15" s="185" t="inlineStr">
        <is>
          <t>Product</t>
        </is>
      </c>
      <c r="P15" s="186" t="inlineStr">
        <is>
          <t>ข้อ 2 (PLE_CC1_2556.md)</t>
        </is>
      </c>
      <c r="Q15" s="185" t="inlineStr">
        <is>
          <t>ข้อสอบจริง</t>
        </is>
      </c>
      <c r="R15" s="185" t="inlineStr">
        <is>
          <t>2556</t>
        </is>
      </c>
      <c r="S15" s="185" t="n"/>
    </row>
    <row r="16" ht="24" customHeight="1" s="49">
      <c r="A16" s="185" t="n">
        <v>14</v>
      </c>
      <c r="B16" s="186" t="n"/>
      <c r="C16" s="186" t="inlineStr">
        <is>
          <t>มีการละลายน ้าต ่า มี permeability สูง</t>
        </is>
      </c>
      <c r="D16" s="186" t="n"/>
      <c r="E16" s="186" t="inlineStr">
        <is>
          <t>In Vitro Dissolution Apparatus 1 (Basket, 100 rpm)</t>
        </is>
      </c>
      <c r="F16" s="186" t="inlineStr">
        <is>
          <t>In Vitro Dissolution Apparatus 2 (Paddle, 50 rpm)</t>
        </is>
      </c>
      <c r="G16" s="186" t="inlineStr">
        <is>
          <t>Higuchi Matrix Release Kinetic model</t>
        </is>
      </c>
      <c r="H16" s="186" t="inlineStr">
        <is>
          <t>First-Order Drug Release Kinetics</t>
        </is>
      </c>
      <c r="I16" s="186" t="inlineStr">
        <is>
          <t>Zero-Order Sustained Release Kinetics</t>
        </is>
      </c>
      <c r="J16" s="185" t="inlineStr">
        <is>
          <t>1</t>
        </is>
      </c>
      <c r="K16" s="186" t="inlineStr">
        <is>
          <t>✅ คำตอบที่ถูกต้อง: ข้อ ก. In Vitro Dissolution Apparatus 1 (Basket, 100 rpm)
🎯 ทำไมข้อนี้ถึงถูก: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ไม่ตรงกับข้อบ่งใช้หรือหลักวิชาการตามที่โจทย์กำหนด
• ข้อ ค. (Higuchi Matrix Release Kinetic model): Higuchi Matrix Release Kinetic model ไม่ตรงกับข้อบ่งใช้หรือหลักวิชาการตามที่โจทย์กำหนด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ไม่ตรงกับข้อบ่งใช้หรือหลักวิชาการตามที่โจทย์กำหนด</t>
        </is>
      </c>
      <c r="L16" s="186" t="n"/>
      <c r="M16" s="186" t="inlineStr">
        <is>
          <t>Biopharm &amp; Drug Release</t>
        </is>
      </c>
      <c r="N16" s="186" t="inlineStr">
        <is>
          <t>BCS Classification</t>
        </is>
      </c>
      <c r="O16" s="185" t="inlineStr">
        <is>
          <t>Product</t>
        </is>
      </c>
      <c r="P16" s="186" t="inlineStr">
        <is>
          <t>ข้อ 3 (PLE_CC1_2556.md)</t>
        </is>
      </c>
      <c r="Q16" s="185" t="inlineStr">
        <is>
          <t>ข้อสอบจริง</t>
        </is>
      </c>
      <c r="R16" s="185" t="inlineStr">
        <is>
          <t>2556</t>
        </is>
      </c>
      <c r="S16" s="185" t="n"/>
    </row>
    <row r="17" ht="24" customHeight="1" s="49">
      <c r="A17" s="185" t="n">
        <v>15</v>
      </c>
      <c r="B17" s="186" t="n"/>
      <c r="C17" s="186" t="inlineStr">
        <is>
          <t>มีการละลายน ้าต ่า มี permeability ต ่า</t>
        </is>
      </c>
      <c r="D17" s="186" t="n"/>
      <c r="E17" s="186" t="inlineStr">
        <is>
          <t>First-Order Drug Release Kinetics</t>
        </is>
      </c>
      <c r="F17" s="186" t="inlineStr">
        <is>
          <t>Zero-Order Sustained Release Kinetics</t>
        </is>
      </c>
      <c r="G17" s="186" t="inlineStr">
        <is>
          <t>Fickian Diffusion Concentration Gradient</t>
        </is>
      </c>
      <c r="H17" s="186" t="inlineStr">
        <is>
          <t>BCS Class I (High Solubility, High Permeability)</t>
        </is>
      </c>
      <c r="I17" s="186" t="inlineStr">
        <is>
          <t>BCS Class II (Low Solubility, High Permeability)</t>
        </is>
      </c>
      <c r="J17" s="185" t="inlineStr">
        <is>
          <t>1</t>
        </is>
      </c>
      <c r="K17" s="186" t="inlineStr">
        <is>
          <t>✅ คำตอบที่ถูกต้อง: ข้อ ก. First-Order Drug Release Kinetics
🎯 ทำไมข้อนี้ถึงถูก: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ไม่ตรงกับข้อบ่งใช้หรือหลักวิชาการตามที่โจทย์กำหนด
• ข้อ ค. (Fickian Diffusion Concentration Gradient): Fickian Diffusion Concentration Gradient ไม่ตรงกับข้อบ่งใช้หรือหลักวิชาการตามที่โจทย์กำหนด
• ข้อ ง. (BCS Class I (High Solubility, High Permeability)): BCS Class I (High Solubility, High Permeability) ไม่ตรงกับข้อบ่งใช้หรือหลักวิชาการตามที่โจทย์กำหนด
• ข้อ จ. (BCS Class II (Low Solubility, High Permeability)): BCS Class II (Low Solubility, High Permeability) ไม่ตรงกับข้อบ่งใช้หรือหลักวิชาการตามที่โจทย์กำหนด</t>
        </is>
      </c>
      <c r="L17" s="186" t="n"/>
      <c r="M17" s="186" t="inlineStr">
        <is>
          <t>Biopharm &amp; Drug Release</t>
        </is>
      </c>
      <c r="N17" s="186" t="inlineStr">
        <is>
          <t>BCS Classification</t>
        </is>
      </c>
      <c r="O17" s="185" t="inlineStr">
        <is>
          <t>Product</t>
        </is>
      </c>
      <c r="P17" s="186" t="inlineStr">
        <is>
          <t>ข้อ 4 (PLE_CC1_2556.md)</t>
        </is>
      </c>
      <c r="Q17" s="185" t="inlineStr">
        <is>
          <t>ข้อสอบจริง</t>
        </is>
      </c>
      <c r="R17" s="185" t="inlineStr">
        <is>
          <t>2556</t>
        </is>
      </c>
      <c r="S17" s="185" t="n"/>
    </row>
    <row r="18" ht="24" customHeight="1" s="49">
      <c r="A18" s="185" t="n">
        <v>16</v>
      </c>
      <c r="B18" s="186" t="n"/>
      <c r="C18" s="186" t="inlineStr">
        <is>
          <t>ยา A ละลายดีกว่ายา B เพราะสูตรที่มี Mg stearate มากกว่า ช่วยให้การละลายดีขึ้น</t>
        </is>
      </c>
      <c r="D18" s="186" t="n"/>
      <c r="E18" s="186" t="inlineStr">
        <is>
          <t>BCS Class I (High Solubility, High Permeability)</t>
        </is>
      </c>
      <c r="F18" s="186" t="inlineStr">
        <is>
          <t>BCS Class II (Low Solubility, High Permeability)</t>
        </is>
      </c>
      <c r="G18" s="186" t="inlineStr">
        <is>
          <t>BCS Class III (High Solubility, Low Permeability)</t>
        </is>
      </c>
      <c r="H18" s="186" t="inlineStr">
        <is>
          <t>BCS Class IV (Low Solubility, Low Permeability)</t>
        </is>
      </c>
      <c r="I18" s="186" t="inlineStr">
        <is>
          <t>In Vitro Dissolution Apparatus 1 (Basket, 100 rpm)</t>
        </is>
      </c>
      <c r="J18" s="185" t="inlineStr">
        <is>
          <t>1</t>
        </is>
      </c>
      <c r="K18" s="186" t="inlineStr">
        <is>
          <t>✅ คำตอบที่ถูกต้อง: ข้อ ก. BCS Class I (High Solubility, High Permeability)
🎯 ทำไมข้อนี้ถึงถูก: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ไม่ตรงกับข้อบ่งใช้หรือหลักวิชาการตามที่โจทย์กำหนด
• ข้อ ค. (BCS Class III (High Solubility, Low Permeability)): BCS Class III (High Solubility, Low Permeability) ไม่ตรงกับข้อบ่งใช้หรือหลักวิชาการตามที่โจทย์กำหนด
• ข้อ ง. (BCS Class IV (Low Solubility, Low Permeability)): BCS Class IV (Low Solubility, Low Permeability) ไม่ตรงกับข้อบ่งใช้หรือหลักวิชาการตามที่โจทย์กำหนด
• ข้อ จ. (In Vitro Dissolution Apparatus 1 (Basket, 100 rpm)): In Vitro Dissolution Apparatus 1 (Basket, 100 rpm) ไม่ตรงกับข้อบ่งใช้หรือหลักวิชาการตามที่โจทย์กำหนด</t>
        </is>
      </c>
      <c r="L18" s="186" t="n"/>
      <c r="M18" s="186" t="inlineStr">
        <is>
          <t>Biopharm &amp; Drug Release</t>
        </is>
      </c>
      <c r="N18" s="186" t="inlineStr">
        <is>
          <t>Dissolution testing</t>
        </is>
      </c>
      <c r="O18" s="185" t="inlineStr">
        <is>
          <t>Product</t>
        </is>
      </c>
      <c r="P18" s="186" t="inlineStr">
        <is>
          <t>ข้อ 3 (PLE_CC1_2555 Day 2.md)</t>
        </is>
      </c>
      <c r="Q18" s="185" t="inlineStr">
        <is>
          <t>ข้อสอบจริง</t>
        </is>
      </c>
      <c r="R18" s="185" t="inlineStr">
        <is>
          <t>2555</t>
        </is>
      </c>
      <c r="S18" s="185" t="n"/>
    </row>
    <row r="19" ht="24" customHeight="1" s="49">
      <c r="A19" s="185" t="n">
        <v>17</v>
      </c>
      <c r="B19" s="186" t="n"/>
      <c r="C19" s="186"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D19" s="186" t="n"/>
      <c r="E19" s="186" t="inlineStr">
        <is>
          <t>ผู้ป่วยเป็นโรคอะไร</t>
        </is>
      </c>
      <c r="F19" s="186" t="inlineStr">
        <is>
          <t>In Vitro Dissolution Apparatus 1 (Basket, 100 rpm)</t>
        </is>
      </c>
      <c r="G19" s="186" t="inlineStr">
        <is>
          <t>In Vitro Dissolution Apparatus 2 (Paddle, 50 rpm)</t>
        </is>
      </c>
      <c r="H19" s="186" t="inlineStr">
        <is>
          <t>Higuchi Matrix Release Kinetic model</t>
        </is>
      </c>
      <c r="I19" s="186" t="inlineStr">
        <is>
          <t>First-Order Drug Release Kinetics</t>
        </is>
      </c>
      <c r="J19" s="185" t="inlineStr">
        <is>
          <t>1</t>
        </is>
      </c>
      <c r="K19" s="186" t="inlineStr">
        <is>
          <t>✅ คำตอบที่ถูกต้อง: ข้อ ก. ผู้ป่วยเป็นโรคอะไร
🎯 ทำไมข้อนี้ถึงถูก: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ไม่ตรงกับข้อบ่งใช้หรือหลักวิชาการตามที่โจทย์กำหนด
• ข้อ ค. (In Vitro Dissolution Apparatus 2 (Paddle, 50 rpm)): In Vitro Dissolution Apparatus 2 (Paddle, 50 rpm) ไม่ตรงกับข้อบ่งใช้หรือหลักวิชาการตามที่โจทย์กำหนด
• ข้อ ง. (Higuchi Matrix Release Kinetic model): Higuchi Matrix Release Kinetic model ไม่ตรงกับข้อบ่งใช้หรือหลักวิชาการตามที่โจทย์กำหนด
• ข้อ จ. (First-Order Drug Release Kinetics): IR (Infrared) spectroscopy วิเคราะห์ functional groups จาก stretching/bending vibrations C=O ~1700 cm-1, O-H ~3200-3550 cm-1</t>
        </is>
      </c>
      <c r="L19" s="186" t="n"/>
      <c r="M19" s="186" t="inlineStr">
        <is>
          <t>Biopharm &amp; Drug Release</t>
        </is>
      </c>
      <c r="N19" s="186" t="inlineStr">
        <is>
          <t>Dissolution testing</t>
        </is>
      </c>
      <c r="O19" s="185" t="inlineStr">
        <is>
          <t>Product</t>
        </is>
      </c>
      <c r="P19" s="186" t="inlineStr">
        <is>
          <t>ข้อ 5 (PLE_CC1_2555 Day 2.md)</t>
        </is>
      </c>
      <c r="Q19" s="185" t="inlineStr">
        <is>
          <t>ข้อสอบจริง</t>
        </is>
      </c>
      <c r="R19" s="185" t="inlineStr">
        <is>
          <t>2555</t>
        </is>
      </c>
      <c r="S19" s="185" t="n"/>
    </row>
    <row r="20" ht="24" customHeight="1" s="49">
      <c r="A20" s="185" t="n">
        <v>18</v>
      </c>
      <c r="B20" s="186" t="n"/>
      <c r="C20" s="18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D20" s="186" t="n"/>
      <c r="E20" s="186" t="inlineStr">
        <is>
          <t>Higuchi Matrix Release Kinetic model</t>
        </is>
      </c>
      <c r="F20" s="186" t="inlineStr">
        <is>
          <t>First-Order Drug Release Kinetics</t>
        </is>
      </c>
      <c r="G20" s="186" t="inlineStr">
        <is>
          <t>Zero-Order Sustained Release Kinetics</t>
        </is>
      </c>
      <c r="H20" s="186" t="inlineStr">
        <is>
          <t>Fickian Diffusion Concentration Gradient</t>
        </is>
      </c>
      <c r="I20" s="186" t="inlineStr">
        <is>
          <t>BCS Class I (High Solubility, High Permeability)</t>
        </is>
      </c>
      <c r="J20" s="185" t="inlineStr">
        <is>
          <t>1</t>
        </is>
      </c>
      <c r="K20" s="186" t="inlineStr">
        <is>
          <t>✅ คำตอบที่ถูกต้อง: ข้อ ก. Higuchi Matrix Release Kinetic model
🎯 ทำไมข้อนี้ถึงถูก: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ไม่ตรงกับข้อบ่งใช้หรือหลักวิชาการตามที่โจทย์กำหนด
• ข้อ ง. (Fickian Diffusion Concentration Gradient): Fickian Diffusion Concentration Gradient ไม่ตรงกับข้อบ่งใช้หรือหลักวิชาการตามที่โจทย์กำหนด
• ข้อ จ. (BCS Class I (High Solubility, High Permeability)): BCS Class I (High Solubility, High Permeability) ไม่ตรงกับข้อบ่งใช้หรือหลักวิชาการตามที่โจทย์กำหนด</t>
        </is>
      </c>
      <c r="L20" s="186" t="n"/>
      <c r="M20" s="186" t="inlineStr">
        <is>
          <t>Biopharm &amp; Drug Release</t>
        </is>
      </c>
      <c r="N20" s="186" t="inlineStr">
        <is>
          <t>Dissolution testing</t>
        </is>
      </c>
      <c r="O20" s="185" t="inlineStr">
        <is>
          <t>Product</t>
        </is>
      </c>
      <c r="P20" s="186" t="inlineStr">
        <is>
          <t>ข้อ 3 (PLE_CC1_2555 Day 2.md)</t>
        </is>
      </c>
      <c r="Q20" s="185" t="inlineStr">
        <is>
          <t>ข้อสอบจริง</t>
        </is>
      </c>
      <c r="R20" s="185" t="inlineStr">
        <is>
          <t>2555</t>
        </is>
      </c>
      <c r="S20" s="185" t="n"/>
    </row>
    <row r="21" ht="24" customHeight="1" s="49">
      <c r="A21" s="185" t="n">
        <v>19</v>
      </c>
      <c r="B21" s="186" t="n"/>
      <c r="C21" s="186"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D21" s="186" t="n"/>
      <c r="E21" s="186" t="inlineStr">
        <is>
          <t>ผ่าน S1</t>
        </is>
      </c>
      <c r="F21" s="186" t="inlineStr">
        <is>
          <t>ผ่าน S2</t>
        </is>
      </c>
      <c r="G21" s="186" t="inlineStr">
        <is>
          <t>ผ่าน S3</t>
        </is>
      </c>
      <c r="H21" s="186" t="inlineStr">
        <is>
          <t>ผ่าน S1 แต่ไม่ผ่าน S2</t>
        </is>
      </c>
      <c r="I21" s="186" t="inlineStr">
        <is>
          <t>ไม่ผ่าน S2 แต่ผ่าน S3 70.ยาในข้อใดต่อไปนี้ที่ไม่สามารถเบิกได้ด้วยสิทธิข้าราชการ</t>
        </is>
      </c>
      <c r="J21" s="185" t="inlineStr">
        <is>
          <t>1</t>
        </is>
      </c>
      <c r="K21" s="186" t="inlineStr">
        <is>
          <t>✅ คำตอบที่ถูกต้อง: ข้อ ก. ผ่าน S1
🎯 ทำไมข้อนี้ถึงถูก: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ไม่ตรงกับข้อบ่งใช้หรือหลักวิชาการตามที่โจทย์กำหนด
• ข้อ ค. (ผ่าน S3): ผ่าน S3 ไม่ตรงกับข้อบ่งใช้หรือหลักวิชาการตามที่โจทย์กำหนด
• ข้อ ง. (ผ่าน S1 แต่ไม่ผ่าน S2): ผ่าน S1 แต่ไม่ผ่าน S2 ไม่ตรงกับข้อบ่งใช้หรือหลักวิชาการตามที่โจทย์กำหนด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ไม่ตรงกับข้อบ่งใช้หรือหลักวิชาการตามที่โจทย์กำหนด</t>
        </is>
      </c>
      <c r="L21" s="186" t="n"/>
      <c r="M21" s="186" t="inlineStr">
        <is>
          <t>Biopharm &amp; Drug Release</t>
        </is>
      </c>
      <c r="N21" s="186" t="inlineStr">
        <is>
          <t>Dissolution testing</t>
        </is>
      </c>
      <c r="O21" s="185" t="inlineStr">
        <is>
          <t>Product</t>
        </is>
      </c>
      <c r="P21" s="186" t="inlineStr">
        <is>
          <t>ข้อ 69 (PLE_CC1_2554 SET1.md)</t>
        </is>
      </c>
      <c r="Q21" s="185" t="inlineStr">
        <is>
          <t>ข้อสอบจริง</t>
        </is>
      </c>
      <c r="R21" s="185" t="inlineStr">
        <is>
          <t>2554</t>
        </is>
      </c>
      <c r="S21" s="185" t="n"/>
    </row>
    <row r="22" ht="24" customHeight="1" s="49">
      <c r="A22" s="185" t="n">
        <v>20</v>
      </c>
      <c r="B22" s="186" t="n"/>
      <c r="C22" s="186"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D22" s="186" t="n"/>
      <c r="E22" s="186" t="inlineStr">
        <is>
          <t>BCS Class III (High Solubility, Low Permeability)</t>
        </is>
      </c>
      <c r="F22" s="186" t="inlineStr">
        <is>
          <t>BCS Class IV (Low Solubility, Low Permeability)</t>
        </is>
      </c>
      <c r="G22" s="186" t="inlineStr">
        <is>
          <t>In Vitro Dissolution Apparatus 1 (Basket, 100 rpm)</t>
        </is>
      </c>
      <c r="H22" s="186" t="inlineStr">
        <is>
          <t>In Vitro Dissolution Apparatus 2 (Paddle, 50 rpm)</t>
        </is>
      </c>
      <c r="I22" s="186" t="inlineStr">
        <is>
          <t>Higuchi Matrix Release Kinetic model</t>
        </is>
      </c>
      <c r="J22" s="185" t="inlineStr">
        <is>
          <t>1</t>
        </is>
      </c>
      <c r="K22" s="186" t="inlineStr">
        <is>
          <t>✅ คำตอบที่ถูกต้อง: ข้อ ก. BCS Class III (High Solubility, Low Permeability)
🎯 ทำไมข้อนี้ถึงถูก: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ไม่ตรงกับข้อบ่งใช้หรือหลักวิชาการตามที่โจทย์กำหนด
• ข้อ ค. (In Vitro Dissolution Apparatus 1 (Basket, 100 rpm)): In Vitro Dissolution Apparatus 1 (Basket, 100 rpm) ไม่ตรงกับข้อบ่งใช้หรือหลักวิชาการตามที่โจทย์กำหนด
• ข้อ ง. (In Vitro Dissolution Apparatus 2 (Paddle, 50 rpm)): In Vitro Dissolution Apparatus 2 (Paddle, 50 rpm) ไม่ตรงกับข้อบ่งใช้หรือหลักวิชาการตามที่โจทย์กำหนด
• ข้อ จ. (Higuchi Matrix Release Kinetic model): Higuchi Matrix Release Kinetic model ไม่ตรงกับข้อบ่งใช้หรือหลักวิชาการตามที่โจทย์กำหนด</t>
        </is>
      </c>
      <c r="L22" s="186" t="n"/>
      <c r="M22" s="186" t="inlineStr">
        <is>
          <t>Biopharm &amp; Drug Release</t>
        </is>
      </c>
      <c r="N22" s="186" t="inlineStr">
        <is>
          <t>Dissolution testing</t>
        </is>
      </c>
      <c r="O22" s="185" t="inlineStr">
        <is>
          <t>Product</t>
        </is>
      </c>
      <c r="P22" s="186" t="inlineStr">
        <is>
          <t>ข้อ 4 (PLE_CC1_2554 SET2.md)</t>
        </is>
      </c>
      <c r="Q22" s="185" t="inlineStr">
        <is>
          <t>ข้อสอบจริง</t>
        </is>
      </c>
      <c r="R22" s="185" t="inlineStr">
        <is>
          <t>2554</t>
        </is>
      </c>
      <c r="S22" s="185" t="n"/>
    </row>
    <row r="23" ht="24" customHeight="1" s="49">
      <c r="A23" s="185" t="n">
        <v>21</v>
      </c>
      <c r="B23" s="186" t="n"/>
      <c r="C23" s="186"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D23" s="186" t="n"/>
      <c r="E23" s="186" t="inlineStr">
        <is>
          <t>In Vitro Dissolution Apparatus 2 (Paddle, 50 rpm)</t>
        </is>
      </c>
      <c r="F23" s="186" t="inlineStr">
        <is>
          <t>Higuchi Matrix Release Kinetic model</t>
        </is>
      </c>
      <c r="G23" s="186" t="inlineStr">
        <is>
          <t>First-Order Drug Release Kinetics</t>
        </is>
      </c>
      <c r="H23" s="186" t="inlineStr">
        <is>
          <t>Zero-Order Sustained Release Kinetics</t>
        </is>
      </c>
      <c r="I23" s="186" t="inlineStr">
        <is>
          <t>Fickian Diffusion Concentration Gradient</t>
        </is>
      </c>
      <c r="J23" s="185" t="inlineStr">
        <is>
          <t>4</t>
        </is>
      </c>
      <c r="K23" s="186" t="inlineStr">
        <is>
          <t>✅ คำตอบที่ถูกต้อง: ข้อ ง. Zero-Order Sustained Release Kinetics
🎯 ทำไมข้อนี้ถึงถูก: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ไม่ตรงกับข้อบ่งใช้หรือหลักวิชาการตามที่โจทย์กำหนด
• ข้อ ข. (Higuchi Matrix Release Kinetic model): Higuchi Matrix Release Kinetic model ไม่ตรงกับข้อบ่งใช้หรือหลักวิชาการตามที่โจทย์กำหนด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ไม่ตรงกับข้อบ่งใช้หรือหลักวิชาการตามที่โจทย์กำหนด</t>
        </is>
      </c>
      <c r="L23" s="186" t="n"/>
      <c r="M23" s="186" t="inlineStr">
        <is>
          <t>Biopharm &amp; Drug Release</t>
        </is>
      </c>
      <c r="N23" s="186" t="inlineStr">
        <is>
          <t>Dissolution testing</t>
        </is>
      </c>
      <c r="O23" s="185" t="inlineStr">
        <is>
          <t>Product</t>
        </is>
      </c>
      <c r="P23" s="186" t="inlineStr">
        <is>
          <t>ข้อ 8 (PLE_CC1_2554 SET2.md)</t>
        </is>
      </c>
      <c r="Q23" s="185" t="inlineStr">
        <is>
          <t>ข้อสอบจริง</t>
        </is>
      </c>
      <c r="R23" s="185" t="inlineStr">
        <is>
          <t>2554</t>
        </is>
      </c>
      <c r="S23" s="185" t="n"/>
    </row>
    <row r="24" ht="24" customHeight="1" s="49">
      <c r="A24" s="185" t="n">
        <v>22</v>
      </c>
      <c r="B24" s="186" t="n"/>
      <c r="C24" s="186" t="inlineStr">
        <is>
          <t>มีระยะเวลาที่ยาเริ่มออกฤทธิ์ช้าเนื่องจากโครงสร้างมีขนาดใหญุใช้ เวลานานในการละลาย(ก)</t>
        </is>
      </c>
      <c r="D24" s="186" t="n"/>
      <c r="E24" s="186" t="inlineStr">
        <is>
          <t>Zero-Order Sustained Release Kinetics</t>
        </is>
      </c>
      <c r="F24" s="186" t="inlineStr">
        <is>
          <t>Fickian Diffusion Concentration Gradient</t>
        </is>
      </c>
      <c r="G24" s="186" t="inlineStr">
        <is>
          <t>BCS Class I (High Solubility, High Permeability)</t>
        </is>
      </c>
      <c r="H24" s="186" t="inlineStr">
        <is>
          <t>BCS Class II (Low Solubility, High Permeability)</t>
        </is>
      </c>
      <c r="I24" s="186" t="inlineStr">
        <is>
          <t>BCS Class III (High Solubility, Low Permeability)</t>
        </is>
      </c>
      <c r="J24" s="185" t="inlineStr">
        <is>
          <t>1</t>
        </is>
      </c>
      <c r="K24" s="186" t="inlineStr">
        <is>
          <t>✅ คำตอบที่ถูกต้อง: ข้อ ก. Zero-Order Sustained Release Kinetics
🎯 ทำไมข้อนี้ถึงถูก: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ไม่ตรงกับข้อบ่งใช้หรือหลักวิชาการตามที่โจทย์กำหนด
• ข้อ ค. (BCS Class I (High Solubility, High Permeability)): BCS Class I (High Solubility, High Permeability) ไม่ตรงกับข้อบ่งใช้หรือหลักวิชาการตามที่โจทย์กำหนด
• ข้อ ง. (BCS Class II (Low Solubility, High Permeability)): BCS Class II (Low Solubility, High Permeability) ไม่ตรงกับข้อบ่งใช้หรือหลักวิชาการตามที่โจทย์กำหนด
• ข้อ จ. (BCS Class III (High Solubility, Low Permeability)): BCS Class III (High Solubility, Low Permeability) ไม่ตรงกับข้อบ่งใช้หรือหลักวิชาการตามที่โจทย์กำหนด</t>
        </is>
      </c>
      <c r="L24" s="186" t="n"/>
      <c r="M24" s="186" t="inlineStr">
        <is>
          <t>Biopharm &amp; Drug Release</t>
        </is>
      </c>
      <c r="N24" s="186" t="inlineStr">
        <is>
          <t>Dissolution testing</t>
        </is>
      </c>
      <c r="O24" s="185" t="inlineStr">
        <is>
          <t>Product</t>
        </is>
      </c>
      <c r="P24" s="186" t="inlineStr">
        <is>
          <t>ข้อ 5 (PLE_CC1_2547.md)</t>
        </is>
      </c>
      <c r="Q24" s="185" t="inlineStr">
        <is>
          <t>ข้อสอบจริง</t>
        </is>
      </c>
      <c r="R24" s="185" t="inlineStr">
        <is>
          <t>2547</t>
        </is>
      </c>
      <c r="S24" s="185" t="n"/>
    </row>
    <row r="25" ht="24" customHeight="1" s="49">
      <c r="A25" s="185" t="n">
        <v>23</v>
      </c>
      <c r="B25" s="186" t="n"/>
      <c r="C25" s="186"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D25" s="186" t="n"/>
      <c r="E25" s="186" t="inlineStr">
        <is>
          <t>BCS Class II (Low Solubility, High Permeability)</t>
        </is>
      </c>
      <c r="F25" s="186" t="inlineStr">
        <is>
          <t>BCS Class III (High Solubility, Low Permeability)</t>
        </is>
      </c>
      <c r="G25" s="186" t="inlineStr">
        <is>
          <t>BCS Class IV (Low Solubility, Low Permeability)</t>
        </is>
      </c>
      <c r="H25" s="186" t="inlineStr">
        <is>
          <t>In Vitro Dissolution Apparatus 1 (Basket, 100 rpm)</t>
        </is>
      </c>
      <c r="I25" s="186" t="inlineStr">
        <is>
          <t>In Vitro Dissolution Apparatus 2 (Paddle, 50 rpm)</t>
        </is>
      </c>
      <c r="J25" s="185" t="inlineStr">
        <is>
          <t>1</t>
        </is>
      </c>
      <c r="K25" s="186" t="inlineStr">
        <is>
          <t>✅ คำตอบที่ถูกต้อง: ข้อ ก. BCS Class II (Low Solubility, High Permeability)
🎯 ทำไมข้อนี้ถึงถูก: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ไม่ตรงกับข้อบ่งใช้หรือหลักวิชาการตามที่โจทย์กำหนด
• ข้อ ค. (BCS Class IV (Low Solubility, Low Permeability)): BCS Class IV (Low Solubility, Low Permeability) ไม่ตรงกับข้อบ่งใช้หรือหลักวิชาการตามที่โจทย์กำหนด
• ข้อ ง. (In Vitro Dissolution Apparatus 1 (Basket, 100 rpm)): In Vitro Dissolution Apparatus 1 (Basket, 100 rpm) ไม่ตรงกับข้อบ่งใช้หรือหลักวิชาการตามที่โจทย์กำหนด
• ข้อ จ. (In Vitro Dissolution Apparatus 2 (Paddle, 50 rpm)): In Vitro Dissolution Apparatus 2 (Paddle, 50 rpm) ไม่ตรงกับข้อบ่งใช้หรือหลักวิชาการตามที่โจทย์กำหนด</t>
        </is>
      </c>
      <c r="L25" s="186" t="n"/>
      <c r="M25" s="186" t="inlineStr">
        <is>
          <t>Biopharm &amp; Drug Release</t>
        </is>
      </c>
      <c r="N25" s="186" t="inlineStr">
        <is>
          <t>Dissolution testing</t>
        </is>
      </c>
      <c r="O25" s="185" t="inlineStr">
        <is>
          <t>Product</t>
        </is>
      </c>
      <c r="P25" s="186" t="inlineStr">
        <is>
          <t>ข้อ 2 (PLE_CC1_2533.md)</t>
        </is>
      </c>
      <c r="Q25" s="185" t="inlineStr">
        <is>
          <t>ข้อสอบจริง</t>
        </is>
      </c>
      <c r="R25" s="185" t="inlineStr">
        <is>
          <t>2533</t>
        </is>
      </c>
      <c r="S25" s="185" t="n"/>
    </row>
    <row r="26" ht="24" customHeight="1" s="49">
      <c r="A26" s="185" t="n">
        <v>24</v>
      </c>
      <c r="B26" s="186" t="n"/>
      <c r="C26" s="186"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D26" s="186" t="n"/>
      <c r="E26" s="186" t="inlineStr">
        <is>
          <t>In Vitro Dissolution Apparatus 1 (Basket, 100 rpm)</t>
        </is>
      </c>
      <c r="F26" s="186" t="inlineStr">
        <is>
          <t>In Vitro Dissolution Apparatus 2 (Paddle, 50 rpm)</t>
        </is>
      </c>
      <c r="G26" s="186" t="inlineStr">
        <is>
          <t>Higuchi Matrix Release Kinetic model</t>
        </is>
      </c>
      <c r="H26" s="186" t="inlineStr">
        <is>
          <t>First-Order Drug Release Kinetics</t>
        </is>
      </c>
      <c r="I26" s="186" t="inlineStr">
        <is>
          <t>Zero-Order Sustained Release Kinetics</t>
        </is>
      </c>
      <c r="J26" s="185" t="inlineStr">
        <is>
          <t>1</t>
        </is>
      </c>
      <c r="K26" s="186" t="inlineStr">
        <is>
          <t>✅ คำตอบที่ถูกต้อง: ข้อ ก. In Vitro Dissolution Apparatus 1 (Basket, 100 rpm)
🎯 ทำไมข้อนี้ถึงถูก: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t>
        </is>
      </c>
      <c r="L26" s="186" t="n"/>
      <c r="M26" s="186" t="inlineStr">
        <is>
          <t>Biopharm &amp; Drug Release</t>
        </is>
      </c>
      <c r="N26" s="186" t="inlineStr">
        <is>
          <t>Diffusion &amp; Fick's laws</t>
        </is>
      </c>
      <c r="O26" s="185" t="inlineStr">
        <is>
          <t>Product</t>
        </is>
      </c>
      <c r="P26" s="186" t="inlineStr">
        <is>
          <t>ข้อ 5 (PLE_CC1_2533.md)</t>
        </is>
      </c>
      <c r="Q26" s="185" t="inlineStr">
        <is>
          <t>ข้อสอบจริง</t>
        </is>
      </c>
      <c r="R26" s="185" t="inlineStr">
        <is>
          <t>2533</t>
        </is>
      </c>
      <c r="S26" s="185" t="n"/>
    </row>
    <row r="27" ht="24" customHeight="1" s="49">
      <c r="A27" s="185" t="n">
        <v>25</v>
      </c>
      <c r="B27" s="186" t="n"/>
      <c r="C27" s="186" t="inlineStr">
        <is>
          <t>ในการควบคุมคุณภาพและการตรวจปล่อยรุ่นผลิตยาแคปซูลชนิดเปลือกแข็ง (Hard Gelatin Capsules) ตามเภสัชตำรับ USP/BP หัวข้อการทดสอบในข้อใดต่อไปนี้ 'ไม่จำเป็นและไม่จัดเป็นการทดสอบมาตรฐาน' สำหรับยาแคปซูลชนิดเปลือกแข็ง</t>
        </is>
      </c>
      <c r="D27" s="186" t="n"/>
      <c r="E27" s="186" t="inlineStr">
        <is>
          <t>Dissolution Test (การทดสอบการละลายของตัวยาสำคัญ)</t>
        </is>
      </c>
      <c r="F27" s="186" t="inlineStr">
        <is>
          <t>Friability Test (การทดสอบความกร่อนด้วยเครื่อง Friabilator)</t>
        </is>
      </c>
      <c r="G27" s="186" t="inlineStr">
        <is>
          <t>Microbial Enumeration Test (การทดสอบการปนเปื้อนของเชื้อจุลชีพ)</t>
        </is>
      </c>
      <c r="H27" s="186" t="inlineStr">
        <is>
          <t>Uniformity of Dosage Units (ความสม่ำเสมอของหน่วยยา)</t>
        </is>
      </c>
      <c r="I27" s="186" t="inlineStr">
        <is>
          <t>Disintegration Test (การทดสอบการแตกตัวของเปลือกแคปซูล)</t>
        </is>
      </c>
      <c r="J27" s="185" t="inlineStr">
        <is>
          <t>2</t>
        </is>
      </c>
      <c r="K27" s="186" t="inlineStr">
        <is>
          <t>✅ คำตอบที่ถูกต้อง: ข้อ ข. Friability Test (การทดสอบความกร่อนด้วยเครื่อง Friabilator)
🎯 ทำไมข้อนี้ถึงถูก:
ข้อ ข. ถูกต้อง (โจทย์ถามข้อใดไม่ต้องทดสอบ) เพราะ Friability Test ใช้เฉพาะกับยาเม็ดไม่เคลือบ ไม่ได้ใช้กับยาแคปซูลเปลือกแข็ง
🔍 ข้ออื่นผิดเพราะอะไร:
• ข้อ ก. Dissolution Test เป็นการทดสอบประสิทธิภาพการละลายตาม USP &lt;711&gt;
• ข้อ ค. Microbial Test เป็นการทดสอบความปลอดภัยทางจุลชีววิทยาตาม USP &lt;61&gt;/&lt;62&gt;
• ข้อ ง. Uniformity of Dosage Units เป็นการทดสอบความสม่ำเสมอของขนาดยาตาม USP &lt;905&gt; โดยวิธี Weight Variation หรือ Content Uniformity
• ข้อ จ. Disintegration Test เป็นการทดสอบการแตกตัวของเปลือกแคปซูลตาม USP &lt;701&gt; (สำหรับแคปซูลที่ไม่มี Monograph การละลาย)</t>
        </is>
      </c>
      <c r="L27" s="186" t="inlineStr">
        <is>
          <t>USP-NF &lt;1151&gt; Pharmaceutical Dosage Forms (Capsules) / USP-NF &lt;1216&gt; Tablet Friability</t>
        </is>
      </c>
      <c r="M27" s="186" t="inlineStr">
        <is>
          <t>Biopharm &amp; Drug Release</t>
        </is>
      </c>
      <c r="N27" s="186" t="inlineStr">
        <is>
          <t>Dissolution testing</t>
        </is>
      </c>
      <c r="O27" s="185" t="inlineStr">
        <is>
          <t>Product</t>
        </is>
      </c>
      <c r="P27" s="186" t="inlineStr">
        <is>
          <t>ข้อสอบจริง Product ปี 2567 ข้อ 14</t>
        </is>
      </c>
      <c r="Q27" s="185" t="inlineStr">
        <is>
          <t>ข้อสอบจริง</t>
        </is>
      </c>
      <c r="R27" s="185" t="inlineStr">
        <is>
          <t>2567</t>
        </is>
      </c>
      <c r="S27" s="185" t="n"/>
    </row>
    <row r="28" ht="24" customHeight="1" s="49">
      <c r="A28" s="185" t="n">
        <v>26</v>
      </c>
      <c r="B28" s="186" t="n"/>
      <c r="C28" s="186" t="inlineStr">
        <is>
          <t>การทดสอบคุณภาพของยาเม็ด (Tablet Quality Control) ในข้อใดต่อไปนี้ จัดเป็นการทดสอบในกระบวนการผลิต (In-process control) ที่ 'ไม่มีเกณฑ์การยอมรับสากลแบบตายตัวระบุไว้ในรายวิชาเฉพาะ (Monograph)' ของเภสัชตำรับ USP แต่ขึ้นอยู่กับการกำหนดเกณฑ์ภายในของผู้ผลิตเอง</t>
        </is>
      </c>
      <c r="D28" s="186" t="n"/>
      <c r="E28" s="186" t="inlineStr">
        <is>
          <t>Hardness / Tablet Breaking Force (ความแข็งของยาเม็ด)</t>
        </is>
      </c>
      <c r="F28" s="186" t="inlineStr">
        <is>
          <t>Friability (ความกร่อนของยาเม็ด ชนิดไม่เคลือบ กำหนดเกณฑ์ผ่านไม่เกิน 1.0%)</t>
        </is>
      </c>
      <c r="G28" s="186" t="inlineStr">
        <is>
          <t>Uniformity of Dosage Units (ความสม่ำเสมอของหน่วยยา กำหนด Acceptance Value ≤ 15.0)</t>
        </is>
      </c>
      <c r="H28" s="186" t="inlineStr">
        <is>
          <t>Assay (การตรวจวิเคราะห์หาปริมาณตัวยาสำคัญ เช่น 90.0-110.0% of label claim)</t>
        </is>
      </c>
      <c r="I28" s="186" t="inlineStr">
        <is>
          <t>Dissolution (การละลายของตัวยาสำคัญ กำหนดค่า Q value)</t>
        </is>
      </c>
      <c r="J28" s="185" t="inlineStr">
        <is>
          <t>1</t>
        </is>
      </c>
      <c r="K28" s="186" t="inlineStr">
        <is>
          <t>✅ คำตอบที่ถูกต้อง: ข้อ ก. Hardness / Tablet Breaking Force (ความแข็งของยาเม็ด)
🎯 ทำไมข้อนี้ถึงถูก:
ข้อ ก. ถูกต้อง เพราะ Hardness เป็นการทดสอบที่ไม่มีเกณฑ์ผ่านตายตัวใน Monograph ของ USP แต่ควบคุมเป็น In-process control ภายในโรงงาน
🔍 ข้ออื่นผิดเพราะอะไร:
• ข้อ ข. (Friability (ความกร่อนของยาเม็ด ชนิดไม่เคลือบ กำหนดเกณฑ์ผ่านไม่เกิน 1.0%)): ไม่ตรงกับหลักการหรือข้อบ่งใช้ที่ถูกต้องตามโจทย์กำหนด
• ข้อ ค. (Uniformity of Dosage Units (ความสม่ำเสมอของหน่วยยา กำหนด Acceptance Value ≤ 15.0)): ไม่ตรงกับหลักการหรือข้อบ่งใช้ที่ถูกต้องตามโจทย์กำหนด
• ข้อ ง. (Assay (การตรวจวิเคราะห์หาปริมาณตัวยาสำคัญ เช่น 90.0-110.0% of label claim)): ไม่ตรงกับหลักการหรือข้อบ่งใช้ที่ถูกต้องตามโจทย์กำหนด
• ข้อ จ. (Dissolution (การละลายของตัวยาสำคัญ กำหนดค่า Q value)): ไม่ตรงกับหลักการหรือข้อบ่งใช้ที่ถูกต้องตามโจทย์กำหนด</t>
        </is>
      </c>
      <c r="L28" s="186" t="inlineStr">
        <is>
          <t>USP-NF General Chapter &lt;1217&gt; Tablet Breaking Force / USP-NF &lt;1151&gt; Tablets</t>
        </is>
      </c>
      <c r="M28" s="186" t="inlineStr">
        <is>
          <t>Biopharm &amp; Drug Release</t>
        </is>
      </c>
      <c r="N28" s="186" t="inlineStr">
        <is>
          <t>Dissolution testing</t>
        </is>
      </c>
      <c r="O28" s="185" t="inlineStr">
        <is>
          <t>Product</t>
        </is>
      </c>
      <c r="P28" s="186" t="inlineStr">
        <is>
          <t>ข้อสอบจริง Product ปี 2567 ข้อ 31</t>
        </is>
      </c>
      <c r="Q28" s="185" t="inlineStr">
        <is>
          <t>ข้อสอบจริง</t>
        </is>
      </c>
      <c r="R28" s="185" t="inlineStr">
        <is>
          <t>2567</t>
        </is>
      </c>
      <c r="S28" s="185" t="n"/>
    </row>
    <row r="29" ht="24" customHeight="1" s="49">
      <c r="A29" s="185" t="n">
        <v>27</v>
      </c>
      <c r="B29" s="186" t="n"/>
      <c r="C29" s="186" t="inlineStr">
        <is>
          <t>พอลิเมอร์ในข้อใดต่อไปนี้ นิยมนำมาใช้เป็นสารสร้างฟิล์มเคลือบสำหรับผลิตยาเม็ดเคลือบลำไส้ (Enteric-coated Tablets) เพื่อป้องกันไม่ให้ตัวยาสำคัญถูกทำลายด้วยกรดในกระเพาะอาหาร</t>
        </is>
      </c>
      <c r="D29" s="186" t="n"/>
      <c r="E29" s="186" t="inlineStr">
        <is>
          <t>Ethylcellulose (EC)</t>
        </is>
      </c>
      <c r="F29" s="186" t="inlineStr">
        <is>
          <t>Cellulose Acetate Phthalate (CAP) หรือ Hydroxypropyl Methylcellulose Phthalate (HPMCP)</t>
        </is>
      </c>
      <c r="G29" s="186" t="inlineStr">
        <is>
          <t>Hydroxypropyl Methylcellulose (HPMC E5)</t>
        </is>
      </c>
      <c r="H29" s="186" t="inlineStr">
        <is>
          <t>Polyvinylpyrrolidone (PVP K30)</t>
        </is>
      </c>
      <c r="I29" s="186" t="inlineStr">
        <is>
          <t>Polyethylene Glycol 6000 (PEG 6000)</t>
        </is>
      </c>
      <c r="J29" s="185" t="inlineStr">
        <is>
          <t>2</t>
        </is>
      </c>
      <c r="K29" s="186" t="inlineStr">
        <is>
          <t>✅ คำตอบที่ถูกต้อง: ข้อ ข. Cellulose Acetate Phthalate (CAP) หรือ Hydroxypropyl Methylcellulose Phthalate (HPMCP)
🎯 ทำไมข้อนี้ถึงถูก:
ข้อ ข. ถูกต้อง เพราะ CAP และ HPMCP เป็นพอลิเมอร์เคลือบลำไส้ (Enteric coating polymers) มาตรฐาน
🔍 ข้ออื่นผิดเพราะอะไร:
• ข้อ ก. Ethylcellulose (EC) ไม่ละลายน้ำในทุกช่วง pH ใช้สำหรับระบบออกฤทธิ์เนิ่น (Extended release)
• ข้อ ค. HPMC E5 ละลายน้ำได้เร็วในทุกช่วง pH ใช้สำหรับเคลือบฟิล์มทั่วไป (Immediate release)
• ข้อ ง. PVP K30 ละลายน้ำได้ดีทุก pH ใช้เป็นสารยึดเกาะ (Binder)
• ข้อ จ. PEG 6000 ละลายน้ำได้ดี ใช้เป็น Plasticizer หรือ Pore former</t>
        </is>
      </c>
      <c r="L29" s="186" t="inlineStr">
        <is>
          <t>USP-NF &lt;1151&gt; Pharmaceutical Dosage Forms (Enteric Coating) / Handbook of Pharmaceutical Excipients (CAP, HPMCP)</t>
        </is>
      </c>
      <c r="M29" s="186" t="inlineStr">
        <is>
          <t>Biopharm &amp; Drug Release</t>
        </is>
      </c>
      <c r="N29" s="186" t="inlineStr">
        <is>
          <t>Dissolution testing</t>
        </is>
      </c>
      <c r="O29" s="185" t="inlineStr">
        <is>
          <t>Product</t>
        </is>
      </c>
      <c r="P29" s="186" t="inlineStr">
        <is>
          <t>ข้อสอบจริง Product ปี 2566 ข้อ 6</t>
        </is>
      </c>
      <c r="Q29" s="185" t="inlineStr">
        <is>
          <t>ข้อสอบจริง</t>
        </is>
      </c>
      <c r="R29" s="185" t="inlineStr">
        <is>
          <t>2566</t>
        </is>
      </c>
      <c r="S29" s="185" t="n"/>
    </row>
    <row r="30" ht="24" customHeight="1" s="49">
      <c r="A30" s="185" t="n">
        <v>28</v>
      </c>
      <c r="B30" s="186" t="n"/>
      <c r="C30" s="186" t="inlineStr">
        <is>
          <t>ในการควบคุมคุณภาพยาเม็ดเคลือบน้ำตาล (Sugar-coated Tablets) ตามเภสัชตำรับสากล หัวข้อการทดสอบในข้อใดต่อไปนี้ 'ได้รับการยกเว้นและไม่ต้องทำการทดสอบ' สำหรับยาเม็ดเคลือบน้ำตาล [📷 มีรูปภาพประกอบ: image1.png]</t>
        </is>
      </c>
      <c r="D30" s="186" t="n"/>
      <c r="E30" s="186" t="inlineStr">
        <is>
          <t>Assay (การตรวจวิเคราะห์หาปริมาณตัวยาสำคัญ)</t>
        </is>
      </c>
      <c r="F30" s="186" t="inlineStr">
        <is>
          <t>Disintegration Test (การทดสอบการแตกตัวของเม็ดยา)</t>
        </is>
      </c>
      <c r="G30" s="186" t="inlineStr">
        <is>
          <t>Uniformity of Dosage Units (ความสม่ำเสมอของหน่วยยา โดยวิธี Weight Variation หรือ Content Uniformity)</t>
        </is>
      </c>
      <c r="H30" s="186" t="inlineStr">
        <is>
          <t>Friability Test (การทดสอบความกร่อนด้วยเครื่อง Friabilator)</t>
        </is>
      </c>
      <c r="I30" s="186" t="inlineStr">
        <is>
          <t>Identification (การพิสูจน์เอกลักษณ์ของตัวยา)</t>
        </is>
      </c>
      <c r="J30" s="185" t="inlineStr">
        <is>
          <t>4</t>
        </is>
      </c>
      <c r="K30" s="186" t="inlineStr">
        <is>
          <t>✅ คำตอบที่ถูกต้อง: ข้อ ง. Friability Test (การทดสอบความกร่อนด้วยเครื่อง Friabilator)
🎯 ทำไมข้อนี้ถึงถูก:
ข้อ ง. ถูกต้อง เพราะยาเม็ดเคลือบน้ำตาลได้รับการยกเว้นไม่ต้องทดสอบ Friability Test ตามมาตรฐาน USP
🔍 ข้ออื่นผิดเพราะอะไร:
• ข้อ ก. Assay เป็นการทดสอบปริมาณยาสำคัญ
• ข้อ ข. Disintegration Test เป็นการทดสอบการแตกตัวตาม USP &lt;701&gt; (กำหนดเกณฑ์เวลาสำหรับ Sugar-coated ไม่เกิน 60 นาที)
• ข้อ ค. Uniformity of Dosage Units ต้องตรวจสอบตาม USP &lt;905&gt;
• ข้อ จ. Identification เป็นการตรวจเอกลักษณ์ทางเคมี</t>
        </is>
      </c>
      <c r="L30" s="186" t="inlineStr">
        <is>
          <t>USP-NF General Chapter &lt;1216&gt; Tablet Friability / USP-NF &lt;1151&gt; Tablets</t>
        </is>
      </c>
      <c r="M30" s="186" t="inlineStr">
        <is>
          <t>Biopharm &amp; Drug Release</t>
        </is>
      </c>
      <c r="N30" s="186" t="inlineStr">
        <is>
          <t>Dissolution testing</t>
        </is>
      </c>
      <c r="O30" s="185" t="inlineStr">
        <is>
          <t>Product</t>
        </is>
      </c>
      <c r="P30" s="186" t="inlineStr">
        <is>
          <t>ข้อสอบจริง Product ปี 2566 ข้อ 8</t>
        </is>
      </c>
      <c r="Q30" s="185" t="inlineStr">
        <is>
          <t>ข้อสอบจริง</t>
        </is>
      </c>
      <c r="R30" s="185" t="inlineStr">
        <is>
          <t>2566</t>
        </is>
      </c>
      <c r="S30" s="185" t="n"/>
    </row>
    <row r="31" ht="24" customHeight="1" s="49">
      <c r="A31" s="185" t="n">
        <v>29</v>
      </c>
      <c r="B31" s="186" t="n"/>
      <c r="C31" s="186" t="inlineStr">
        <is>
          <t>ตามข้อกำหนดของเภสัชตำรับ USP สำหรับการทดสอบประสิทธิภาพการละลาย (Dissolution Test) ของยาเม็ด Acetaminophen Tablets ชนิดปลดปล่อยทันที ในขั้นตอนการทดสอบขั้นแรก (Stage 1: S1) โดยใช้ยาจำนวน 6 เม็ด เกณฑ์การยอมรับ (Acceptance Criteria) ข้อใดถือว่ารุ่นผลิตนี้ 'ผ่านเกณฑ์ S1 ทันที'</t>
        </is>
      </c>
      <c r="D31" s="186" t="n"/>
      <c r="E31" s="186" t="inlineStr">
        <is>
          <t>ค่าเฉลี่ยของยาทั้ง 6 เม็ด ละลายได้ไม่น้อยกว่า Q</t>
        </is>
      </c>
      <c r="F31" s="186" t="inlineStr">
        <is>
          <t>ค่าเฉลี่ยของยาทั้ง 6 เม็ด ละลายได้ไม่น้อยกว่า Q + 5%</t>
        </is>
      </c>
      <c r="G31" s="186" t="inlineStr">
        <is>
          <t>ยาแต่ละเม็ด (Each individual unit) มีปริมาณการละลายไม่น้อยกว่า Q + 5% ของปริมาณที่ระบุบนฉลาก (เช่น หาก Q = 80% ยาทุกเม็ดต้องละลาย ≥ 85%)</t>
        </is>
      </c>
      <c r="H31" s="186" t="inlineStr">
        <is>
          <t>ยาอย่างน้อย 5 ใน 6 เม็ด ละลายได้ไม่น้อยกว่า Q</t>
        </is>
      </c>
      <c r="I31" s="186" t="inlineStr">
        <is>
          <t>ยาแต่ละเม็ดละลายได้ไม่น้อยกว่า Q - 15%</t>
        </is>
      </c>
      <c r="J31" s="185" t="inlineStr">
        <is>
          <t>3</t>
        </is>
      </c>
      <c r="K31" s="186" t="inlineStr">
        <is>
          <t>✅ คำตอบที่ถูกต้อง: ข้อ ค. ยาแต่ละเม็ด (Each individual unit) มีปริมาณการละลายไม่น้อยกว่า Q + 5% ของปริมาณที่ระบุบนฉลาก (เช่น หาก Q = 80% ยาทุกเม็ดต้องละลาย ≥ 85%)
🎯 ทำไมข้อนี้ถึงถูก:
ข้อ ค. ถูกต้อง เพราะเกณฑ์ผ่านของขั้นตอน S1 คือ ยาทุกเม็ดต้องละลายได้ ≥ Q + 5% ของ label amount
🔍 ข้ออื่นผิดเพราะอะไร:
• ข้อ ก. (ค่าเฉลี่ยของยาทั้ง 6 เม็ด ละลายได้ไม่น้อยกว่า Q): ไม่ตรงกับหลักการหรือข้อบ่งใช้ที่ถูกต้องตามโจทย์กำหนด
• ข้อ ข. (ค่าเฉลี่ยของยาทั้ง 6 เม็ด ละลายได้ไม่น้อยกว่า Q + 5%): ไม่ตรงกับหลักการหรือข้อบ่งใช้ที่ถูกต้องตามโจทย์กำหนด
• ข้อ ง. (ยาอย่างน้อย 5 ใน 6 เม็ด ละลายได้ไม่น้อยกว่า Q): ไม่ตรงกับหลักการหรือข้อบ่งใช้ที่ถูกต้องตามโจทย์กำหนด
• ข้อ จ. (ยาแต่ละเม็ดละลายได้ไม่น้อยกว่า Q - 15%): ไม่ตรงกับหลักการหรือข้อบ่งใช้ที่ถูกต้องตามโจทย์กำหนด</t>
        </is>
      </c>
      <c r="L31" s="186" t="inlineStr">
        <is>
          <t>USP-NF General Chapter &lt;711&gt; Dissolution (Acceptance Table 1 for Immediate-Release Dosage Forms)</t>
        </is>
      </c>
      <c r="M31" s="186" t="inlineStr">
        <is>
          <t>Biopharm &amp; Drug Release</t>
        </is>
      </c>
      <c r="N31" s="186" t="inlineStr">
        <is>
          <t>Dissolution testing</t>
        </is>
      </c>
      <c r="O31" s="185" t="inlineStr">
        <is>
          <t>Product</t>
        </is>
      </c>
      <c r="P31" s="186" t="inlineStr">
        <is>
          <t>ข้อสอบจริง Product ปี 2566 ข้อ 35</t>
        </is>
      </c>
      <c r="Q31" s="185" t="inlineStr">
        <is>
          <t>ข้อสอบจริง</t>
        </is>
      </c>
      <c r="R31" s="185" t="inlineStr">
        <is>
          <t>2566</t>
        </is>
      </c>
      <c r="S31" s="185" t="n"/>
    </row>
    <row r="32" ht="24" customHeight="1" s="49">
      <c r="A32" s="185" t="n">
        <v>30</v>
      </c>
      <c r="B32" s="186" t="n"/>
      <c r="C32" s="186" t="inlineStr">
        <is>
          <t>จากการประเมินผลการศึกษาความคงตัวระยะยาว (Long-term Stability) ของยา Azithromycin 250 mg Tablets จนถึงเดือนที่ 60 พบว่าผลการตรวจวิเคราะห์ทางกายภาพ เคมี การละลาย และสิ่งปนเปื้อน ล้วนผ่านมาตรฐานทุกหัวข้อ ผลิตภัณฑ์ยานี้ควรได้รับการอนุมัติ Shelf-life สูงสุดเท่าใด</t>
        </is>
      </c>
      <c r="D32" s="186" t="n"/>
      <c r="E32" s="186" t="inlineStr">
        <is>
          <t>1 ปี</t>
        </is>
      </c>
      <c r="F32" s="186" t="inlineStr">
        <is>
          <t>2 ปี</t>
        </is>
      </c>
      <c r="G32" s="186" t="inlineStr">
        <is>
          <t>3 ปี</t>
        </is>
      </c>
      <c r="H32" s="186" t="inlineStr">
        <is>
          <t>4 ปี</t>
        </is>
      </c>
      <c r="I32" s="186" t="inlineStr">
        <is>
          <t>5 ปี (60 เดือน)</t>
        </is>
      </c>
      <c r="J32" s="185" t="inlineStr">
        <is>
          <t>5</t>
        </is>
      </c>
      <c r="K32" s="186" t="inlineStr">
        <is>
          <t>✅ คำตอบที่ถูกต้อง: ข้อ จ. 5 ปี (60 เดือน)
🎯 ทำไมข้อนี้ถึงถูก:
ข้อ จ. ถูกต้อง เพราะมีข้อมูลความคงตัวจริงยืนยันคุณภาพถึง 60 เดือน
🔍 ข้ออื่นผิดเพราะอะไร:
• ข้อ ก. (1 ปี): ไม่ตรงกับหลักการหรือข้อบ่งใช้ที่ถูกต้องตามโจทย์กำหนด
• ข้อ ข. (2 ปี): ไม่ตรงกับหลักการหรือข้อบ่งใช้ที่ถูกต้องตามโจทย์กำหนด
• ข้อ ค. (3 ปี): ไม่ตรงกับหลักการหรือข้อบ่งใช้ที่ถูกต้องตามโจทย์กำหนด
• ข้อ ง. (4 ปี): ไม่ตรงกับหลักการหรือข้อบ่งใช้ที่ถูกต้องตามโจทย์กำหนด</t>
        </is>
      </c>
      <c r="L32" s="186" t="inlineStr">
        <is>
          <t>ICH Q1E Evaluation of Stability Data / ASEAN Stability Guidelines</t>
        </is>
      </c>
      <c r="M32" s="186" t="inlineStr">
        <is>
          <t>Biopharm &amp; Drug Release</t>
        </is>
      </c>
      <c r="N32" s="186" t="inlineStr">
        <is>
          <t>Dissolution testing</t>
        </is>
      </c>
      <c r="O32" s="185" t="inlineStr">
        <is>
          <t>Product</t>
        </is>
      </c>
      <c r="P32" s="186" t="inlineStr">
        <is>
          <t>ข้อสอบจริง Product ปี 2563 ข้อ 14</t>
        </is>
      </c>
      <c r="Q32" s="185" t="inlineStr">
        <is>
          <t>ข้อสอบจริง</t>
        </is>
      </c>
      <c r="R32" s="185" t="inlineStr">
        <is>
          <t>2563</t>
        </is>
      </c>
      <c r="S32" s="185" t="n"/>
    </row>
    <row r="33" ht="24" customHeight="1" s="49">
      <c r="A33" s="185" t="n">
        <v>31</v>
      </c>
      <c r="B33" s="186" t="n"/>
      <c r="C33" s="186" t="inlineStr">
        <is>
          <t>ยาแคปซูล Celecoxib 200 mg Capsules มีข้อกำหนดการทดสอบประสิทธิภาพการละลาย (Dissolution Test) กำหนดไว้ในเภสัชตำรับ USP Monograph แล้ว หัวข้อการทดสอบในข้อใดต่อไปนี้ 'ไม่จำเป็นต้องทำการทดสอบแยกต่างหาก' ในการตรวจปล่อยรุ่นผลิตสำเร็จรูป</t>
        </is>
      </c>
      <c r="D33" s="186" t="n"/>
      <c r="E33" s="186" t="inlineStr">
        <is>
          <t>Assay (การตรวจวิเคราะห์หาปริมาณตัวยาสำคัญ)</t>
        </is>
      </c>
      <c r="F33" s="186" t="inlineStr">
        <is>
          <t>Uniformity of Dosage Units (ความสม่ำเสมอของหน่วยยา)</t>
        </is>
      </c>
      <c r="G33" s="186" t="inlineStr">
        <is>
          <t>Disintegration Test (การทดสอบการแตกตัว)</t>
        </is>
      </c>
      <c r="H33" s="186" t="inlineStr">
        <is>
          <t>Identification (การตรวจเอกลักษณ์)</t>
        </is>
      </c>
      <c r="I33" s="186" t="inlineStr">
        <is>
          <t>Related Compounds / Impurities</t>
        </is>
      </c>
      <c r="J33" s="185" t="inlineStr">
        <is>
          <t>3</t>
        </is>
      </c>
      <c r="K33" s="186" t="inlineStr">
        <is>
          <t>✅ คำตอบที่ถูกต้อง: ข้อ ค. Disintegration Test (การทดสอบการแตกตัว)
🎯 ทำไมข้อนี้ถึงถูก:
ข้อ ค. ถูกต้อง เพราะเมื่อมีข้อกำหนด Dissolution แล้ว จะไม่ต้องตรวจ Disintegration
🔍 ข้ออื่นผิดเพราะอะไร:
• ข้อ ก. (Assay (การตรวจวิเคราะห์หาปริมาณตัวยาสำคัญ)): ไม่ตรงกับหลักการหรือข้อบ่งใช้ที่ถูกต้องตามโจทย์กำหนด
• ข้อ ข. (Uniformity of Dosage Units (ความสม่ำเสมอของหน่วยยา)): ไม่ตรงกับหลักการหรือข้อบ่งใช้ที่ถูกต้องตามโจทย์กำหนด
• ข้อ ง. (Identification (การตรวจเอกลักษณ์)): ไม่ตรงกับหลักการหรือข้อบ่งใช้ที่ถูกต้องตามโจทย์กำหนด
• ข้อ จ. (Related Compounds / Impurities): ไม่ตรงกับหลักการหรือข้อบ่งใช้ที่ถูกต้องตามโจทย์กำหนด</t>
        </is>
      </c>
      <c r="L33" s="186" t="inlineStr">
        <is>
          <t>USP-NF General Chapter &lt;1151&gt; Pharmaceutical Dosage Forms / USP Monographs: Celecoxib Capsules</t>
        </is>
      </c>
      <c r="M33" s="186" t="inlineStr">
        <is>
          <t>Biopharm &amp; Drug Release</t>
        </is>
      </c>
      <c r="N33" s="186" t="inlineStr">
        <is>
          <t>Dissolution testing</t>
        </is>
      </c>
      <c r="O33" s="185" t="inlineStr">
        <is>
          <t>Product</t>
        </is>
      </c>
      <c r="P33" s="186" t="inlineStr">
        <is>
          <t>ข้อสอบจริง Product ปี 2563 ข้อ 16</t>
        </is>
      </c>
      <c r="Q33" s="185" t="inlineStr">
        <is>
          <t>ข้อสอบจริง</t>
        </is>
      </c>
      <c r="R33" s="185" t="inlineStr">
        <is>
          <t>2563</t>
        </is>
      </c>
      <c r="S33" s="185" t="n"/>
    </row>
    <row r="34" ht="24" customHeight="1" s="49">
      <c r="A34" s="185" t="n">
        <v>32</v>
      </c>
      <c r="B34" s="186" t="n"/>
      <c r="C34" s="186" t="inlineStr">
        <is>
          <t>เกี่ยวกับคุณสมบัติและหลักการทางเภสัชกรรมของเภสัชภัณฑ์รูปแบบยาแคปซูล (Capsules) ข้อความใดต่อไปนี้กล่าวถูกต้องตามหลักวิชาการ</t>
        </is>
      </c>
      <c r="D34" s="186" t="n"/>
      <c r="E34" s="186" t="inlineStr">
        <is>
          <t>สามารถผลิตเป็น Granules บรรจุในแคปซูลเปลือกนิ่มได้โดยตรงโดยไม่ต้องใช้ตัวกลางของเหลว</t>
        </is>
      </c>
      <c r="F34" s="186" t="inlineStr">
        <is>
          <t>แคปซูลเปลือกแข็งที่มีตัวเลขระบุเบอร์ขนาดใหญ่ (เช่น No. 000 หรือ No. 00) จะมีขนาดความจุปริมาตรเล็กกว่าเบอร์เล็ก (เช่น No. 4 หรือ No. 5)</t>
        </is>
      </c>
      <c r="G34" s="186" t="inlineStr">
        <is>
          <t>ยาแคปซูลจะมีค่าชีวประสิทธิผล (Bioavailability) ต่ำกว่ายาเม็ดตอกอัดแน่นเสมอ</t>
        </is>
      </c>
      <c r="H34" s="186" t="inlineStr">
        <is>
          <t>ยาแคปซูลต้องบรรจุเฉพาะตัวยาสำคัญเดี่ยวเพียงตัวเดียวเท่านั้น ห้ามมีสูตรผสม</t>
        </is>
      </c>
      <c r="I34" s="186" t="inlineStr">
        <is>
          <t>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t>
        </is>
      </c>
      <c r="J34" s="185" t="inlineStr">
        <is>
          <t>5</t>
        </is>
      </c>
      <c r="K34" s="186" t="inlineStr">
        <is>
          <t>✅ คำตอบที่ถูกต้อง: ข้อ จ. 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
🎯 ทำไมข้อนี้ถึงถูก:
ข้อ จ. ถูกต้อง เพราะ Soft gelatin capsules สามารถบรรจุของแข็งในรูป Suspension หรือ Solution ในของเหลวได้
🔍 ข้ออื่นผิดเพราะอะไร:
• ข้อ ก. Softgel บรรจุของเหลว/กึ่งแข็ง ไม่ได้บรรจุแกรนูลแห้ง
• ข้อ ข. ยิ่งตัวเลขเบอร์แคปซูลมาก (เช่น เบอร์ 5) ขนาดยิ่งเล็ก (เบอร์ 000 ใหญ่สุด)
• ข้อ ค. แคปซูลมักดูดซึมได้เร็วกว่ายาเม็ดเพราะแตกตัวกระจายผงยาได้ง่ายกว่า
• ข้อ ง. แคปซูลสามารถบรรจุสูตรผสมหลายตัวยาได้</t>
        </is>
      </c>
      <c r="L34" s="186" t="inlineStr">
        <is>
          <t>Ansel's Pharmaceutical Dosage Forms and Drug Delivery Systems (Capsules) / USP-NF &lt;1151&gt;</t>
        </is>
      </c>
      <c r="M34" s="186" t="inlineStr">
        <is>
          <t>Biopharm &amp; Drug Release</t>
        </is>
      </c>
      <c r="N34" s="186" t="inlineStr">
        <is>
          <t>Dissolution testing</t>
        </is>
      </c>
      <c r="O34" s="185" t="inlineStr">
        <is>
          <t>Product</t>
        </is>
      </c>
      <c r="P34" s="186" t="inlineStr">
        <is>
          <t>ข้อสอบจริง Product ปี 2563 ข้อ 23</t>
        </is>
      </c>
      <c r="Q34" s="185" t="inlineStr">
        <is>
          <t>ข้อสอบจริง</t>
        </is>
      </c>
      <c r="R34" s="185" t="inlineStr">
        <is>
          <t>2563</t>
        </is>
      </c>
      <c r="S34" s="185" t="n"/>
    </row>
    <row r="35" ht="24" customHeight="1" s="49">
      <c r="A35" s="185" t="n">
        <v>33</v>
      </c>
      <c r="B35" s="186" t="n"/>
      <c r="C35" s="186" t="inlineStr">
        <is>
          <t>ผู้ป่วยโรคหลอดเลือดหัวใจตีบเกิดอาการเจ็บแน่นหน้าอกเฉียบพลัน (Acute Anginal Attack) ยา Isosorbide Dinitrate ในรูปแบบเภสัชภัณฑ์ใดต่อไปนี้ให้การออกฤทธิ์ขยายหลอดเลือดหัวใจได้รวดเร็วที่สุด (Fastest Onset of Action)</t>
        </is>
      </c>
      <c r="D35" s="186" t="n"/>
      <c r="E35" s="186" t="inlineStr">
        <is>
          <t>Sublingual Tablets (ยาเม็ดอมใต้ลิ้น ออกฤทธิ์ภายใน 1-3 นาที)</t>
        </is>
      </c>
      <c r="F35" s="186" t="inlineStr">
        <is>
          <t>Immediate-release Oral Tablets (ยาเม็ดรับประทานกลืนปกติ ออกฤทธิ์ใน 20-30 นาที)</t>
        </is>
      </c>
      <c r="G35" s="186" t="inlineStr">
        <is>
          <t>Sustained-release Capsules (ยาแคปซูลออกฤทธิ์เนิ่น ออกฤทธิ์ใน 1-2 ชั่วโมง)</t>
        </is>
      </c>
      <c r="H35" s="186" t="inlineStr">
        <is>
          <t>Enteric-coated Tablets (ยาเม็ดเคลือบลำไส้ ออกฤทธิ์ช้ากว่า 2-4 ชั่วโมง)</t>
        </is>
      </c>
      <c r="I35" s="186" t="inlineStr">
        <is>
          <t>Transdermal Patches (แผ่นแปะผิวหนัง ออกฤทธิ์ใน 30-60 นาที)</t>
        </is>
      </c>
      <c r="J35" s="185" t="inlineStr">
        <is>
          <t>1</t>
        </is>
      </c>
      <c r="K35" s="186" t="inlineStr">
        <is>
          <t>✅ คำตอบที่ถูกต้อง: ข้อ ก. Sublingual Tablets (ยาเม็ดอมใต้ลิ้น ออกฤทธิ์ภายใน 1-3 นาที)
🎯 ทำไมข้อนี้ถึงถูก:
ข้อ ก. ถูกต้อง เพราะ Sublingual tablet ให้ Onset of action เร็วที่สุด (1-3 นาที) และหลีกเลี่ยง First-pass metabolism
🔍 ข้ออื่นผิดเพราะอะไร:
• ข้อ ข. (Immediate-release Oral Tablets (ยาเม็ดรับประทานกลืนปกติ ออกฤทธิ์ใน 20-30 นาที)): ไม่ตรงกับหลักการหรือข้อบ่งใช้ที่ถูกต้องตามโจทย์กำหนด
• ข้อ ค. (Sustained-release Capsules (ยาแคปซูลออกฤทธิ์เนิ่น ออกฤทธิ์ใน 1-2 ชั่วโมง)): ไม่ตรงกับหลักการหรือข้อบ่งใช้ที่ถูกต้องตามโจทย์กำหนด
• ข้อ ง. (Enteric-coated Tablets (ยาเม็ดเคลือบลำไส้ ออกฤทธิ์ช้ากว่า 2-4 ชั่วโมง)): ไม่ตรงกับหลักการหรือข้อบ่งใช้ที่ถูกต้องตามโจทย์กำหนด
• ข้อ จ. (Transdermal Patches (แผ่นแปะผิวหนัง ออกฤทธิ์ใน 30-60 นาที)): ไม่ตรงกับหลักการหรือข้อบ่งใช้ที่ถูกต้องตามโจทย์กำหนด</t>
        </is>
      </c>
      <c r="L35" s="186" t="inlineStr">
        <is>
          <t>AHA/ACC Guideline for the Management of Patients With Chronic Coronary Disease / Ansel's Dosage Forms</t>
        </is>
      </c>
      <c r="M35" s="186" t="inlineStr">
        <is>
          <t>Biopharm &amp; Drug Release</t>
        </is>
      </c>
      <c r="N35" s="186" t="inlineStr">
        <is>
          <t>Dissolution testing</t>
        </is>
      </c>
      <c r="O35" s="185" t="inlineStr">
        <is>
          <t>Product</t>
        </is>
      </c>
      <c r="P35" s="186" t="inlineStr">
        <is>
          <t>ข้อสอบจริง Product ปี 2563 ข้อ 29</t>
        </is>
      </c>
      <c r="Q35" s="185" t="inlineStr">
        <is>
          <t>ข้อสอบจริง</t>
        </is>
      </c>
      <c r="R35" s="185" t="inlineStr">
        <is>
          <t>2563</t>
        </is>
      </c>
      <c r="S35" s="185" t="n"/>
    </row>
    <row r="36" ht="24" customHeight="1" s="49">
      <c r="A36" s="185" t="n">
        <v>34</v>
      </c>
      <c r="B36" s="186" t="n"/>
      <c r="C36" s="186" t="inlineStr">
        <is>
          <t>ยาแคปซูล Celecoxib Capsules ตามเภสัชตำรับสากล เมื่อมีการกำหนดเกณฑ์ Dissolution Test แล้ว ข้อใดเป็นการทดสอบที่ได้รับการยกเว้นไม่ต้องทดสอบซ้ำ</t>
        </is>
      </c>
      <c r="D36" s="186" t="n"/>
      <c r="E36" s="186" t="inlineStr">
        <is>
          <t>Particle size distribution</t>
        </is>
      </c>
      <c r="F36" s="186" t="inlineStr">
        <is>
          <t>Dissolution test</t>
        </is>
      </c>
      <c r="G36" s="186" t="inlineStr">
        <is>
          <t>Disintegration test</t>
        </is>
      </c>
      <c r="H36" s="186" t="inlineStr">
        <is>
          <t>Percent label amount (Assay)</t>
        </is>
      </c>
      <c r="I36" s="186" t="inlineStr">
        <is>
          <t>Weight variation</t>
        </is>
      </c>
      <c r="J36" s="185" t="inlineStr">
        <is>
          <t>3</t>
        </is>
      </c>
      <c r="K36" s="186" t="inlineStr">
        <is>
          <t>✅ คำตอบที่ถูกต้อง: ข้อ ค. Disintegration test
🎯 ทำไมข้อนี้ถึงถูก:
ข้อ ค. ถูกต้อง เพราะไม่ต้องทดสอบ Disintegration ซ้ำซ้อน
🔍 ข้ออื่นผิดเพราะอะไร:
• ข้อ ก. (Particle size distribution): ไม่ตรงกับหลักการหรือข้อบ่งใช้ที่ถูกต้องตามโจทย์กำหนด
• ข้อ ข. (Dissolution test): ไม่ตรงกับหลักการหรือข้อบ่งใช้ที่ถูกต้องตามโจทย์กำหนด
• ข้อ ง. (Percent label amount (Assay)): ไม่ตรงกับหลักการหรือข้อบ่งใช้ที่ถูกต้องตามโจทย์กำหนด
• ข้อ จ. (Weight variation): ไม่ตรงกับหลักการหรือข้อบ่งใช้ที่ถูกต้องตามโจทย์กำหนด</t>
        </is>
      </c>
      <c r="L36" s="186" t="inlineStr">
        <is>
          <t>USP-NF &lt;1151&gt; Capsules / USP &lt;701&gt; Disintegration</t>
        </is>
      </c>
      <c r="M36" s="186" t="inlineStr">
        <is>
          <t>Biopharm &amp; Drug Release</t>
        </is>
      </c>
      <c r="N36" s="186" t="inlineStr">
        <is>
          <t>Dissolution testing</t>
        </is>
      </c>
      <c r="O36" s="185" t="inlineStr">
        <is>
          <t>Product</t>
        </is>
      </c>
      <c r="P36" s="186" t="inlineStr">
        <is>
          <t>ข้อสอบจริง Product ปี 2563 ข้อ 38</t>
        </is>
      </c>
      <c r="Q36" s="185" t="inlineStr">
        <is>
          <t>ข้อสอบจริง</t>
        </is>
      </c>
      <c r="R36" s="185" t="inlineStr">
        <is>
          <t>2563</t>
        </is>
      </c>
      <c r="S36" s="185" t="n"/>
    </row>
    <row r="37" ht="24" customHeight="1" s="49">
      <c r="A37" s="185" t="n">
        <v>35</v>
      </c>
      <c r="B37" s="186" t="n"/>
      <c r="C37" s="186" t="inlineStr">
        <is>
          <t>ในกระบวนการผลิตยาเม็ด หากพบว่าผิวหน้าของเม็ดยามีลักษณะสีไม่สม่ำเสมอ โดยมีจุดสีเข้มและจุดสีอ่อนกระจายตัวกระดำกระด่างทั่วผิวหน้าเม็ดยา ปัญหาความบกพร่องของยาเม็ด (Tablet Defect) นี้เรียกว่าอะไร</t>
        </is>
      </c>
      <c r="D37" s="186" t="n"/>
      <c r="E37" s="186" t="inlineStr">
        <is>
          <t>Chipping (การบิ่นของขอบเม็ดยา)</t>
        </is>
      </c>
      <c r="F37" s="186" t="inlineStr">
        <is>
          <t>Mottling (การกระจายตัวของสีไม่สม่ำเสมอเกิดเป็นจุดด่างบนผิวเม็ดยา)</t>
        </is>
      </c>
      <c r="G37" s="186" t="inlineStr">
        <is>
          <t>Picking (เนื้อยาติดเป็นหลุมบนผิวหน้าพันช์)</t>
        </is>
      </c>
      <c r="H37" s="186" t="inlineStr">
        <is>
          <t>Sticking (เนื้อยาติดแน่นกับผิวหน้าพันช์)</t>
        </is>
      </c>
      <c r="I37" s="186" t="inlineStr">
        <is>
          <t>Orange Peel (ผิวฟิล์มขรุขระคล้ายเปลือกส้ม)</t>
        </is>
      </c>
      <c r="J37" s="185" t="inlineStr">
        <is>
          <t>2</t>
        </is>
      </c>
      <c r="K37" s="186" t="inlineStr">
        <is>
          <t>✅ คำตอบที่ถูกต้อง: ข้อ ข. Mottling (การกระจายตัวของสีไม่สม่ำเสมอเกิดเป็นจุดด่างบนผิวเม็ดยา)
🎯 ทำไมข้อนี้ถึงถูก:
ข้อ ข. ถูกต้อง เพราะจุดสีเข้ม-อ่อนไม่สม่ำเสมอบนผิวเม็ดยาคือคำนิยามของ Mottling
🔍 ข้ออื่นผิดเพราะอะไร:
• Ansel's Pharmaceutical Dosage Forms (Tablets Processing Problems) / Remington: The Science and Practice of Pharmacy</t>
        </is>
      </c>
      <c r="L37" s="186" t="inlineStr">
        <is>
          <t>Ansel's Pharmaceutical Dosage Forms and Drug Delivery Systems (Tablet Defects and Processing Problems) / Remington</t>
        </is>
      </c>
      <c r="M37" s="186" t="inlineStr">
        <is>
          <t>Biopharm &amp; Drug Release</t>
        </is>
      </c>
      <c r="N37" s="186" t="inlineStr">
        <is>
          <t>Dissolution testing</t>
        </is>
      </c>
      <c r="O37" s="185" t="inlineStr">
        <is>
          <t>Product</t>
        </is>
      </c>
      <c r="P37" s="186" t="inlineStr">
        <is>
          <t>ข้อสอบจริง Product ปี 2562 ข้อ 2</t>
        </is>
      </c>
      <c r="Q37" s="185" t="inlineStr">
        <is>
          <t>ข้อสอบจริง</t>
        </is>
      </c>
      <c r="R37" s="185" t="inlineStr">
        <is>
          <t>2562</t>
        </is>
      </c>
      <c r="S37" s="185" t="n"/>
    </row>
    <row r="38" ht="24" customHeight="1" s="49">
      <c r="A38" s="185" t="n">
        <v>36</v>
      </c>
      <c r="B38" s="186" t="n"/>
      <c r="C38" s="186" t="inlineStr">
        <is>
          <t>ยา Gemfibrozil 600 mg Tablets จัดเป็นยาในกลุ่ม BCS Class II ซึ่งมีปัญหาการละลายน้ำต่ำมาก เพื่อเพิ่มอัตราการละลาย (Dissolution rate) และเพิ่มชีวประสิทธิผลของยาเม็ด สารช่วยในข้อใดควรเติมลงในตำรับเพื่อทำหน้าที่เป็นสารช่วยเปียกและเพิ่มการละลาย (Wetting &amp; Solubilizing Agent)</t>
        </is>
      </c>
      <c r="D38" s="186" t="n"/>
      <c r="E38" s="186" t="inlineStr">
        <is>
          <t>Croscarmellose Sodium (Superdisintegrant)</t>
        </is>
      </c>
      <c r="F38" s="186" t="inlineStr">
        <is>
          <t>Colloidal Silicon Dioxide (Glidant)</t>
        </is>
      </c>
      <c r="G38" s="186" t="inlineStr">
        <is>
          <t>Sodium Lauryl Sulfate (SLS / Anionic surfactant)</t>
        </is>
      </c>
      <c r="H38" s="186" t="inlineStr">
        <is>
          <t>Microcrystalline Cellulose (Diluent/Dry binder)</t>
        </is>
      </c>
      <c r="I38" s="186" t="inlineStr">
        <is>
          <t>Sodium Starch Glycolate (Superdisintegrant)</t>
        </is>
      </c>
      <c r="J38" s="185" t="inlineStr">
        <is>
          <t>3</t>
        </is>
      </c>
      <c r="K38" s="186" t="inlineStr">
        <is>
          <t>✅ คำตอบที่ถูกต้อง: ข้อ ค. Sodium Lauryl Sulfate (SLS / Anionic surfactant)
🎯 ทำไมข้อนี้ถึงถูก:
ข้อ ค. ถูกต้อง เพราะ SLS เป็นสารลดแรงตึงผิวที่ช่วยเปียกและเพิ่มการละลายของยา BCS Class II
🔍 ข้ออื่นผิดเพราะอะไร:
• Handbook of Pharmaceutical Excipients: Sodium Lauryl Sulfate / Martin's Physical Pharmacy</t>
        </is>
      </c>
      <c r="L38" s="186" t="inlineStr">
        <is>
          <t>Handbook of Pharmaceutical Excipients (Sodium Lauryl Sulfate) / Martin's Physical Pharmacy</t>
        </is>
      </c>
      <c r="M38" s="186" t="inlineStr">
        <is>
          <t>Biopharm &amp; Drug Release</t>
        </is>
      </c>
      <c r="N38" s="186" t="inlineStr">
        <is>
          <t>BCS Classification</t>
        </is>
      </c>
      <c r="O38" s="185" t="inlineStr">
        <is>
          <t>Product</t>
        </is>
      </c>
      <c r="P38" s="186" t="inlineStr">
        <is>
          <t>ข้อสอบจริง Product ปี 2562 ข้อ 4</t>
        </is>
      </c>
      <c r="Q38" s="185" t="inlineStr">
        <is>
          <t>ข้อสอบจริง</t>
        </is>
      </c>
      <c r="R38" s="185" t="inlineStr">
        <is>
          <t>2562</t>
        </is>
      </c>
      <c r="S38" s="185" t="n"/>
    </row>
    <row r="39" ht="24" customHeight="1" s="49">
      <c r="A39" s="185" t="n">
        <v>37</v>
      </c>
      <c r="B39" s="186" t="n"/>
      <c r="C39" s="186" t="inlineStr">
        <is>
          <t>ยาเม็ด Carbamazepine Controlled-Release Tablets (CR) เป็นยาเม็ดรูปแบบควบคุมการปลดปล่อยยา หัวข้อการทดสอบในข้อใดต่อไปนี้ 'ไม่มีการกำหนดให้ทำการทดสอบ' ตามข้อกำหนดมาตรฐานเภสัชตำรับ USP สำหรับยาเม็ดออกฤทธิ์ควบคุม</t>
        </is>
      </c>
      <c r="D39" s="186" t="n"/>
      <c r="E39" s="186" t="inlineStr">
        <is>
          <t>Uniformity of Dosage Units (ความสม่ำเสมอของหน่วยยา)</t>
        </is>
      </c>
      <c r="F39" s="186" t="inlineStr">
        <is>
          <t>Disintegration Test (การทดสอบการแตกตัวของเม็ดยา)</t>
        </is>
      </c>
      <c r="G39" s="186" t="inlineStr">
        <is>
          <t>Dissolution Test (การทดสอบอัตราการละลายหลายจุดเวลา เช่น 3, 6, 12 และ 24 ชั่วโมง)</t>
        </is>
      </c>
      <c r="H39" s="186" t="inlineStr">
        <is>
          <t>Assay (การตรวจวิเคราะห์หาปริมาณตัวยาสำคัญ)</t>
        </is>
      </c>
      <c r="I39" s="186" t="inlineStr">
        <is>
          <t>Friability Test (การทดสอบความกร่อนของแกนยาเม็ด)</t>
        </is>
      </c>
      <c r="J39" s="185" t="inlineStr">
        <is>
          <t>2</t>
        </is>
      </c>
      <c r="K39" s="186" t="inlineStr">
        <is>
          <t>✅ คำตอบที่ถูกต้อง: ข้อ ข. Disintegration Test (การทดสอบการแตกตัวของเม็ดยา)
🎯 ทำไมข้อนี้ถึงถูก:
ข้อ ข. ถูกต้อง (โจทย์ถามข้อใดไม่ตรวจ) เพราะยาเม็ด Extended/Controlled release ไม่มีการทดสอบ Disintegration
🔍 ข้ออื่นผิดเพราะอะไร:
• ข้อ ก. (Uniformity of Dosage Units (ความสม่ำเสมอของหน่วยยา)): ไม่ตรงกับหลักการหรือข้อบ่งใช้ที่ถูกต้องตามโจทย์กำหนด
• ข้อ ค. (Dissolution Test (การทดสอบอัตราการละลายหลายจุดเวลา เช่น 3, 6, 12 และ 24 ชั่วโมง)): ไม่ตรงกับหลักการหรือข้อบ่งใช้ที่ถูกต้องตามโจทย์กำหนด
• ข้อ ง. (Assay (การตรวจวิเคราะห์หาปริมาณตัวยาสำคัญ)): ไม่ตรงกับหลักการหรือข้อบ่งใช้ที่ถูกต้องตามโจทย์กำหนด
• ข้อ จ. (Friability Test (การทดสอบความกร่อนของแกนยาเม็ด)): ไม่ตรงกับหลักการหรือข้อบ่งใช้ที่ถูกต้องตามโจทย์กำหนด</t>
        </is>
      </c>
      <c r="L39" s="186" t="inlineStr">
        <is>
          <t>USP-NF General Chapter &lt;1151&gt; Extended-Release Dosage Forms / USP Monographs: Carbamazepine Extended-Release Tablets</t>
        </is>
      </c>
      <c r="M39" s="186" t="inlineStr">
        <is>
          <t>Biopharm &amp; Drug Release</t>
        </is>
      </c>
      <c r="N39" s="186" t="inlineStr">
        <is>
          <t>Dissolution testing</t>
        </is>
      </c>
      <c r="O39" s="185" t="inlineStr">
        <is>
          <t>Product</t>
        </is>
      </c>
      <c r="P39" s="186" t="inlineStr">
        <is>
          <t>ข้อสอบจริง Product ปี 2562 ข้อ 3</t>
        </is>
      </c>
      <c r="Q39" s="185" t="inlineStr">
        <is>
          <t>ข้อสอบจริง</t>
        </is>
      </c>
      <c r="R39" s="185" t="inlineStr">
        <is>
          <t>2562</t>
        </is>
      </c>
      <c r="S39" s="185" t="n"/>
    </row>
    <row r="40" ht="24" customHeight="1" s="49">
      <c r="A40" s="185" t="n">
        <v>38</v>
      </c>
      <c r="B40" s="186" t="n"/>
      <c r="C40" s="186" t="inlineStr">
        <is>
          <t>ตามข้อกำหนดเภสัชตำรับ USP สำหรับการทดสอบประสิทธิภาพการละลาย (Dissolution Test) ของยาเม็ด Carvedilol Tablets เครื่องมือทดสอบการละลาย (Dissolution Apparatus) มาตรฐานชนิดใดที่ระบุให้ใช้ในการทดสอบ [📷 มีรูปภาพประกอบ: image102.png]</t>
        </is>
      </c>
      <c r="D40" s="186" t="inlineStr">
        <is>
          <t>[แนบรูป: ข้อสอบ Product ปี 2561 รหัสรูปภาพ image102]</t>
        </is>
      </c>
      <c r="E40" s="186" t="inlineStr">
        <is>
          <t>USP Apparatus 1 (Basket Apparatus - เครื่องกวนแบบตะกร้า)</t>
        </is>
      </c>
      <c r="F40" s="186" t="inlineStr">
        <is>
          <t>USP Apparatus 2 (Paddle Apparatus - เครื่องกวนแบบใบพัด)</t>
        </is>
      </c>
      <c r="G40" s="186" t="inlineStr">
        <is>
          <t>USP Apparatus 3 (Reciprocating Cylinder - กระบอกสูบเคลื่อนที่ขึ้นลง)</t>
        </is>
      </c>
      <c r="H40" s="186" t="inlineStr">
        <is>
          <t>USP Apparatus 4 (Flow-Through Cell - เซลล์ไหลผ่าน)</t>
        </is>
      </c>
      <c r="I40" s="186" t="inlineStr">
        <is>
          <t>USP Apparatus 5 (Paddle over Disk - ใบพัดเหนือดิกส์)</t>
        </is>
      </c>
      <c r="J40" s="185" t="inlineStr">
        <is>
          <t>2</t>
        </is>
      </c>
      <c r="K40" s="186" t="inlineStr">
        <is>
          <t>✅ คำตอบที่ถูกต้อง: ข้อ ข. USP Apparatus 2 (Paddle Apparatus - เครื่องกวนแบบใบพัด)
🎯 ทำไมข้อนี้ถึงถูก:
ข้อ ข. ถูกต้อง เพราะ USP Monograph ของ Carvedilol Tablets กำหนดให้ใช้ USP Apparatus 2 (Paddle apparatus)
🔍 ข้ออื่นผิดเพราะอะไร:
• ข้อ ก. (USP Apparatus 1 (Basket Apparatus - เครื่องกวนแบบตะกร้า)): ไม่ตรงกับหลักการหรือข้อบ่งใช้ที่ถูกต้องตามโจทย์กำหนด
• ข้อ ค. (USP Apparatus 3 (Reciprocating Cylinder - กระบอกสูบเคลื่อนที่ขึ้นลง)): ไม่ตรงกับหลักการหรือข้อบ่งใช้ที่ถูกต้องตามโจทย์กำหนด
• ข้อ ง. (USP Apparatus 4 (Flow-Through Cell - เซลล์ไหลผ่าน)): ไม่ตรงกับหลักการหรือข้อบ่งใช้ที่ถูกต้องตามโจทย์กำหนด
• ข้อ จ. (USP Apparatus 5 (Paddle over Disk - ใบพัดเหนือดิกส์)): ไม่ตรงกับหลักการหรือข้อบ่งใช้ที่ถูกต้องตามโจทย์กำหนด</t>
        </is>
      </c>
      <c r="L40" s="186" t="inlineStr">
        <is>
          <t>USP-NF Official Monographs: Carvedilol Tablets / USP-NF &lt;711&gt; Dissolution</t>
        </is>
      </c>
      <c r="M40" s="186" t="inlineStr">
        <is>
          <t>Biopharm &amp; Drug Release</t>
        </is>
      </c>
      <c r="N40" s="186" t="inlineStr">
        <is>
          <t>Dissolution testing</t>
        </is>
      </c>
      <c r="O40" s="185" t="inlineStr">
        <is>
          <t>Product</t>
        </is>
      </c>
      <c r="P40" s="186" t="inlineStr">
        <is>
          <t>ข้อสอบจริง Product ปี 2561 ข้อ 1</t>
        </is>
      </c>
      <c r="Q40" s="185" t="inlineStr">
        <is>
          <t>ข้อสอบจริง</t>
        </is>
      </c>
      <c r="R40" s="185" t="inlineStr">
        <is>
          <t>2561</t>
        </is>
      </c>
      <c r="S40" s="185" t="n"/>
    </row>
    <row r="41" ht="24" customHeight="1" s="49">
      <c r="A41" s="185" t="n">
        <v>39</v>
      </c>
      <c r="B41" s="186" t="n"/>
      <c r="C41" s="186" t="inlineStr">
        <is>
          <t>ตามมาตรฐานสากลของเภสัชตำรับ USP General Chapter &lt;711&gt; Dissolution อุณหภูมิของตัวกลางการละลาย (Dissolution Medium Temperature) ภายใน Vessel ทุกชุดจะต้องได้รับการควบคุมให้อยู่ที่ระดับอุณหภูมิเท่าใดตลอดระยะเวลาการทดสอบ</t>
        </is>
      </c>
      <c r="D41" s="186" t="n"/>
      <c r="E41" s="186" t="inlineStr">
        <is>
          <t>20.0 °C ± 0.5 °C</t>
        </is>
      </c>
      <c r="F41" s="186" t="inlineStr">
        <is>
          <t>25.0 °C ± 0.5 °C (อุณหภูมิห้องมาตรฐาน)</t>
        </is>
      </c>
      <c r="G41" s="186" t="inlineStr">
        <is>
          <t>30.0 °C ± 0.5 °C</t>
        </is>
      </c>
      <c r="H41" s="186" t="inlineStr">
        <is>
          <t>35.0 °C ± 0.5 °C</t>
        </is>
      </c>
      <c r="I41" s="186" t="inlineStr">
        <is>
          <t>37.0 °C ± 0.5 °C (อุณหภูมิร่างกายมนุษย์จำลอง)</t>
        </is>
      </c>
      <c r="J41" s="185" t="inlineStr">
        <is>
          <t>5</t>
        </is>
      </c>
      <c r="K41" s="186" t="inlineStr">
        <is>
          <t>✅ คำตอบที่ถูกต้อง: ข้อ จ. 37.0 °C ± 0.5 °C (อุณหภูมิร่างกายมนุษย์จำลอง)
🎯 ทำไมข้อนี้ถึงถูก:
ข้อ จ. ถูกต้อง เพราะอุณหภูมิตัวกลางการละลายตามมาตรฐาน USP &lt;711&gt; คือ 37.0 °C ± 0.5 °C
🔍 ข้ออื่นผิดเพราะอะไร:
• ข้อ ก. (20.0 °C ± 0.5 °C): ไม่ตรงกับหลักการหรือข้อบ่งใช้ที่ถูกต้องตามโจทย์กำหนด
• ข้อ ข. (25.0 °C ± 0.5 °C (อุณหภูมิห้องมาตรฐาน)): ไม่ตรงกับหลักการหรือข้อบ่งใช้ที่ถูกต้องตามโจทย์กำหนด
• ข้อ ค. (30.0 °C ± 0.5 °C): ไม่ตรงกับหลักการหรือข้อบ่งใช้ที่ถูกต้องตามโจทย์กำหนด
• ข้อ ง. (35.0 °C ± 0.5 °C): ไม่ตรงกับหลักการหรือข้อบ่งใช้ที่ถูกต้องตามโจทย์กำหนด</t>
        </is>
      </c>
      <c r="L41" s="186" t="inlineStr">
        <is>
          <t>USP-NF General Chapter &lt;711&gt; Dissolution (Operating Parameters)</t>
        </is>
      </c>
      <c r="M41" s="186" t="inlineStr">
        <is>
          <t>Biopharm &amp; Drug Release</t>
        </is>
      </c>
      <c r="N41" s="186" t="inlineStr">
        <is>
          <t>Dissolution testing</t>
        </is>
      </c>
      <c r="O41" s="185" t="inlineStr">
        <is>
          <t>Product</t>
        </is>
      </c>
      <c r="P41" s="186" t="inlineStr">
        <is>
          <t>ข้อสอบจริง Product ปี 2561 ข้อ 2</t>
        </is>
      </c>
      <c r="Q41" s="185" t="inlineStr">
        <is>
          <t>ข้อสอบจริง</t>
        </is>
      </c>
      <c r="R41" s="185" t="inlineStr">
        <is>
          <t>2561</t>
        </is>
      </c>
      <c r="S41" s="185" t="n"/>
    </row>
    <row r="42" ht="24" customHeight="1" s="49">
      <c r="A42" s="185" t="n">
        <v>40</v>
      </c>
      <c r="B42" s="186" t="inlineStr">
        <is>
          <t>จากใบรายงานผลการตรวจวิเคราะห์คุณภาพ (COA) ของยา Cloxacillin Sodium Capsules 500 mg พบข้อมูลผลการวิเคราะห์ดังนี้:
- Description: White to off-white powder in hard gelatin capsule (Conforms)
- Identification: Positive for Cloxacillin (Conforms)
- Assay: 98.5% of labeled amount (เกณฑ์มาตรฐาน 90.0-110.0%)
- Dissolution: Q = 80% at 30 min -&gt; ยาทุกเม็ดละลายได้ &gt; 85% (Conforms)
- Uniformity of Dosage Units: AV = 4.2 (เกณฑ์มาตรฐาน AV ≤ 15.0)
- Water content: 3.8% (เกณฑ์มาตรฐาน 3.0-5.0%)</t>
        </is>
      </c>
      <c r="C42" s="186" t="inlineStr">
        <is>
          <t>ข้อสรุปการตัดสินการตรวจปล่อยรุ่นผลิตยานี้ข้อใดถูกต้อง [📷 มีรูปภาพประกอบ: image108.png]</t>
        </is>
      </c>
      <c r="D42" s="186" t="inlineStr">
        <is>
          <t>[แนบรูป: ข้อสอบ Product ปี 2561 รหัสรูปภาพ image108]</t>
        </is>
      </c>
      <c r="E42" s="186" t="inlineStr">
        <is>
          <t>ผลิตภัณฑ์ยาผ่านเกณฑ์การตรวจวิเคราะห์คุณภาพครบถ้วนในทุกหัวข้อ สามารถอนุมัติปล่อยผ่านรุ่นผลิตได้ (Conforms to all specifications - Approved for batch release)</t>
        </is>
      </c>
      <c r="F42" s="186" t="inlineStr">
        <is>
          <t>ไม่ผ่านเกณฑ์การแตกตัวเพราะไม่ได้ระบุเวลาแตกตัว</t>
        </is>
      </c>
      <c r="G42" s="186" t="inlineStr">
        <is>
          <t>ไม่ผ่านเกณฑ์ความสม่ำเสมอของขนาดยาเพราะค่า AV ต่ำเกินไป</t>
        </is>
      </c>
      <c r="H42" s="186" t="inlineStr">
        <is>
          <t>ไม่ผ่านเกณฑ์ปริมาณตัวยาสำคัญเพราะได้เกิน 90%</t>
        </is>
      </c>
      <c r="I42" s="186" t="inlineStr">
        <is>
          <t>ไม่ผ่านเกณฑ์ Dissolution เพราะต้องทดสอบใน Stage S2 เพิ่มเติม</t>
        </is>
      </c>
      <c r="J42" s="185" t="inlineStr">
        <is>
          <t>1</t>
        </is>
      </c>
      <c r="K42" s="186" t="inlineStr">
        <is>
          <t>✅ คำตอบที่ถูกต้อง: ข้อ ก. ผลิตภัณฑ์ยาผ่านเกณฑ์การตรวจวิเคราะห์คุณภาพครบถ้วนในทุกหัวข้อ สามารถอนุมัติปล่อยผ่านรุ่นผลิตได้ (Conforms to all specifications - Approved for batch release)
🎯 ทำไมข้อนี้ถึงถูก:
ข้อ ก. ถูกต้อง เพราะผลการวิเคราะห์ทุกหัวข้อผ่านเกณฑ์มาตรฐานอย่างสมบูรณ์
🔍 ข้ออื่นผิดเพราะอะไร:
• ข้อ ข. (ไม่ผ่านเกณฑ์การแตกตัวเพราะไม่ได้ระบุเวลาแตกตัว): ไม่ตรงกับหลักการหรือข้อบ่งใช้ที่ถูกต้องตามโจทย์กำหนด
• ข้อ ค. (ไม่ผ่านเกณฑ์ความสม่ำเสมอของขนาดยาเพราะค่า AV ต่ำเกินไป): ไม่ตรงกับหลักการหรือข้อบ่งใช้ที่ถูกต้องตามโจทย์กำหนด
• ข้อ ง. (ไม่ผ่านเกณฑ์ปริมาณตัวยาสำคัญเพราะได้เกิน 90%): ไม่ตรงกับหลักการหรือข้อบ่งใช้ที่ถูกต้องตามโจทย์กำหนด
• ข้อ จ. (ไม่ผ่านเกณฑ์ Dissolution เพราะต้องทดสอบใน Stage S2 เพิ่มเติม): ไม่ตรงกับหลักการหรือข้อบ่งใช้ที่ถูกต้องตามโจทย์กำหนด</t>
        </is>
      </c>
      <c r="L42" s="186" t="inlineStr">
        <is>
          <t>USP-NF Official Monographs: Cloxacillin Sodium Capsules / PIC/S GMP Guide (Quality Control)</t>
        </is>
      </c>
      <c r="M42" s="186" t="inlineStr">
        <is>
          <t>Biopharm &amp; Drug Release</t>
        </is>
      </c>
      <c r="N42" s="186" t="inlineStr">
        <is>
          <t>Dissolution testing</t>
        </is>
      </c>
      <c r="O42" s="185" t="inlineStr">
        <is>
          <t>Product</t>
        </is>
      </c>
      <c r="P42" s="186" t="inlineStr">
        <is>
          <t>ข้อสอบจริง Product ปี 2561 ข้อ 35</t>
        </is>
      </c>
      <c r="Q42" s="185" t="inlineStr">
        <is>
          <t>ข้อสอบจริง</t>
        </is>
      </c>
      <c r="R42" s="185" t="inlineStr">
        <is>
          <t>2561</t>
        </is>
      </c>
      <c r="S42" s="185" t="n"/>
    </row>
    <row r="43" ht="24" customHeight="1" s="49">
      <c r="A43" s="185" t="n">
        <v>41</v>
      </c>
      <c r="B43" s="186" t="inlineStr">
        <is>
          <t>ในการทดสอบการละลาย (Dissolution Test) ของยาเม็ดชนิดปลดปล่อยทันทีจำนวน 5 รุ่นผลิต (กำหนดเกณฑ์มาตรฐาน Q = 70% ใน 45 นาที) โดยทำการทดสอบขั้นแรก (Stage S1) รุ่นผลิตละ 6 เม็ด พบผลการทดสอบดังนี้:
- ตำรับ A: ยาทั้ง 6 เม็ด ละลายได้ ≥ 75%
- ตำรับ B: ยาทั้ง 6 เม็ด ละลายได้ ≥ 75%
- ตำรับ C: ยาทั้ง 6 เม็ด ละลายได้ ≥ 75%
- ตำรับ D: ยา 3 เม็ด ละลายได้ ≥ 75% และอีก 3 เม็ด ละลายได้ 72%
- ตำรับ E: ยาทั้ง 6 เม็ด ละลายได้ 65%</t>
        </is>
      </c>
      <c r="C43" s="186" t="inlineStr">
        <is>
          <t>ข้อใดสรุปผลการตัดสินตามข้อกำหนด USP &lt;711&gt; 'ไม่ถูกต้อง'</t>
        </is>
      </c>
      <c r="D43" s="186" t="n"/>
      <c r="E43" s="186" t="inlineStr">
        <is>
          <t>ตำรับ A ผ่านเกณฑ์การยอมรับในขั้น Stage S1</t>
        </is>
      </c>
      <c r="F43" s="186" t="inlineStr">
        <is>
          <t>ตำรับ B ผ่านเกณฑ์การยอมรับในขั้น Stage S1</t>
        </is>
      </c>
      <c r="G43" s="186" t="inlineStr">
        <is>
          <t>ตำรับ C ผ่านเกณฑ์การยอมรับในขั้น Stage S1</t>
        </is>
      </c>
      <c r="H43" s="186" t="inlineStr">
        <is>
          <t>ตำรับ D ไม่ผ่านเกณฑ์ขั้น Stage S1 ต้องนำไปทดสอบต่อในขั้น Stage S2 อีก 6 เม็ด</t>
        </is>
      </c>
      <c r="I43" s="186" t="inlineStr">
        <is>
          <t>ตำรับ E ถือว่าไม่ผ่านเกณฑ์ขั้น Stage S2 และต้องนำไปทดสอบต่อในขั้น Stage S3 ทันที</t>
        </is>
      </c>
      <c r="J43" s="185" t="n">
        <v>3</v>
      </c>
      <c r="K43" s="186" t="inlineStr">
        <is>
          <t>✅ คำตอบที่ถูกต้อง: ข้อ ค. ยาทุกเม็ด (Each unit) ต้องละลายได้ไม่น้อยกว่า Q + 5%
🎯 ทำไมข้อนี้ถึงถูก:
ตามเกณฑ์การยอมรับการทดสอบการละลายของยาเม็ดชนิดปลดปล่อยทันที (Immediate-release dosage forms) ในเภสัชตำรับ USP &lt;711&gt; Dissolution:
- ขั้นที่ 1 (Stage S1) ทดสอบยา 6 เม็ด: เกณฑ์ตัดสินผ่านคือ แต่ละเม็ดต้องมีปริมาณตัวยาละลายออกมา ไม่น้อยกว่า Q + 5% (Each unit is not less than Q + 5%)
- หากไม่ผ่านขั้น S1 ต้องทดสอบต่อในขั้น S2 อีก 6 เม็ด (รวมเป็น 12 เม็ด) โดยค่าเฉลี่ยของ 12 เม็ตต้องไม่น้อยกว่า Q และไม่มีเม็ดใดต่ำกว่า Q - 15%
🔍 ข้ออื่นผิดเพราะอะไร:
• ข้อ ก.: ค่าเฉลี่ยไม่น้อยกว่า Q เป็นเกณฑ์ของขั้น Stage S2 ไม่ใช่ S1
• ข้อ ข.: ไม่มีเม็ดใดต่ำกว่า Q - 15% เป็นเกณฑ์ประกอบของขั้น Stage S2
• ข้อ ง.: เกณฑ์ต้องเป็น Q + 5% ไม่ใช่ Q - 5%
• ข้อ จ.: ไม่ใช่เกณฑ์ตามเภสัชตำรับ</t>
        </is>
      </c>
      <c r="L43" s="186" t="inlineStr">
        <is>
          <t>USP-NF General Chapter &lt;711&gt; Dissolution (Acceptance Criteria Stages S1, S2, S3)</t>
        </is>
      </c>
      <c r="M43" s="186" t="inlineStr">
        <is>
          <t>Biopharm &amp; Drug Release</t>
        </is>
      </c>
      <c r="N43" s="186" t="inlineStr">
        <is>
          <t>Dissolution testing</t>
        </is>
      </c>
      <c r="O43" s="185" t="inlineStr">
        <is>
          <t>Product</t>
        </is>
      </c>
      <c r="P43" s="186" t="inlineStr">
        <is>
          <t>[SOURCE: ข้อสอบจริง PLE CC1 (Product) ปี 2566 Day 2 ข้อ 89]</t>
        </is>
      </c>
      <c r="Q43" s="185" t="inlineStr">
        <is>
          <t>ข้อสอบจริง</t>
        </is>
      </c>
      <c r="R43" s="185" t="inlineStr">
        <is>
          <t>2566</t>
        </is>
      </c>
      <c r="S43" s="185" t="n"/>
    </row>
    <row r="44" ht="24" customHeight="1" s="49">
      <c r="A44" s="185" t="n">
        <v>42</v>
      </c>
      <c r="B44" s="186" t="n"/>
      <c r="C44" s="186" t="inlineStr">
        <is>
          <t>ตามแนวทางการประเมินความเสี่ยงทางจุลชีววิทยาตาม USP General Chapter &lt;1112&gt; ยาแคปซูลชนิดเปลือกแข็ง Phenytoin Sodium Capsules ซึ่งเป็นเภสัชภัณฑ์รูปแบบของแข็งชนิดไม่ใช้น้ำ (Non-aqueous dry solid dosage form) ที่มีค่าวอเตอร์แอกติวิตีต่ำมาก (Water activity, aw &lt; 0.60) หัวข้อการทดสอบในข้อใด 'ไม่จำเป็นต้องทำการทดสอบประจำรุ่นผลิต (Routine batch release testing)'</t>
        </is>
      </c>
      <c r="D44" s="186" t="n"/>
      <c r="E44" s="186" t="inlineStr">
        <is>
          <t>Microbial Enumeration Test (การทดสอบปริมาณเชื้อจุลชีพปนเปื้อนประจำรุ่นผลิต)</t>
        </is>
      </c>
      <c r="F44" s="186" t="inlineStr">
        <is>
          <t>Identification (การพิสูจน์เอกลักษณ์)</t>
        </is>
      </c>
      <c r="G44" s="186" t="inlineStr">
        <is>
          <t>Loss on Drying (การทดสอบการสูญเสียน้ำหนักเมื่ออบแห้ง)</t>
        </is>
      </c>
      <c r="H44" s="186" t="inlineStr">
        <is>
          <t>Dissolution Test (การทดสอบการละลายของตัวยา)</t>
        </is>
      </c>
      <c r="I44" s="186" t="inlineStr">
        <is>
          <t>Uniformity of Dosage Units (ความสม่ำเสมอของหน่วยยา)</t>
        </is>
      </c>
      <c r="J44" s="185" t="inlineStr">
        <is>
          <t>1</t>
        </is>
      </c>
      <c r="K44" s="186" t="inlineStr">
        <is>
          <t>✅ คำตอบที่ถูกต้อง: ข้อ ก. Microbial Enumeration Test (การทดสอบปริมาณเชื้อจุลชีพปนเปื้อนประจำรุ่นผลิต)
🎯 ทำไมข้อนี้ถึงถูก:
ข้อ ก. ถูกต้อง เพราะ Microbial test ในยาของแข็งที่มี aw ต่ำสามารถยกเว้นจากการตรวจปล่อยประจำรุ่นผลิตได้ตาม USP &lt;1112&gt;
🔍 ข้ออื่นผิดเพราะอะไร:
• ข้อ ข. (Identification (การพิสูจน์เอกลักษณ์)): ไม่ตรงกับหลักการหรือข้อบ่งใช้ที่ถูกต้องตามโจทย์กำหนด
• ข้อ ค. (Loss on Drying (การทดสอบการสูญเสียน้ำหนักเมื่ออบแห้ง)): ไม่ตรงกับหลักการหรือข้อบ่งใช้ที่ถูกต้องตามโจทย์กำหนด
• ข้อ ง. (Dissolution Test (การทดสอบการละลายของตัวยา)): ไม่ตรงกับหลักการหรือข้อบ่งใช้ที่ถูกต้องตามโจทย์กำหนด
• ข้อ จ. (Uniformity of Dosage Units (ความสม่ำเสมอของหน่วยยา)): ไม่ตรงกับหลักการหรือข้อบ่งใช้ที่ถูกต้องตามโจทย์กำหนด</t>
        </is>
      </c>
      <c r="L44" s="186" t="inlineStr">
        <is>
          <t>USP-NF General Chapter &lt;1112&gt; Application of Water Activity Determination to Nonsterile Pharmaceutical Products</t>
        </is>
      </c>
      <c r="M44" s="186" t="inlineStr">
        <is>
          <t>Biopharm &amp; Drug Release</t>
        </is>
      </c>
      <c r="N44" s="186" t="inlineStr">
        <is>
          <t>Dissolution testing</t>
        </is>
      </c>
      <c r="O44" s="185" t="inlineStr">
        <is>
          <t>Product</t>
        </is>
      </c>
      <c r="P44" s="186" t="inlineStr">
        <is>
          <t>ข้อสอบจริง Product ปี 2561 ข้อ 53</t>
        </is>
      </c>
      <c r="Q44" s="185" t="inlineStr">
        <is>
          <t>ข้อสอบจริง</t>
        </is>
      </c>
      <c r="R44" s="185" t="inlineStr">
        <is>
          <t>2561</t>
        </is>
      </c>
      <c r="S44" s="185" t="n"/>
    </row>
    <row r="45" ht="24" customHeight="1" s="49">
      <c r="A45" s="185" t="n">
        <v>43</v>
      </c>
      <c r="B45" s="186" t="n"/>
      <c r="C45" s="186" t="inlineStr">
        <is>
          <t>ตามข้อกำหนดในเภสัชตำรับ USP Monograph สำหรับการทดสอบการละลาย (In Vitro Dissolution Test) ของยาแคปซูลออกฤทธิ์เนิ่น Venlafaxine Hydrochloride Extended-Release Capsules เครื่องมือทดสอบการละลายมาตรฐานที่ระบุให้ใช้คือเครื่องมือชนิดใด</t>
        </is>
      </c>
      <c r="D45" s="186" t="n"/>
      <c r="E45" s="186" t="inlineStr">
        <is>
          <t>USP Apparatus 1 (Basket Apparatus - เครื่องกวนแบบตะกร้าความเร็ว 100 rpm)</t>
        </is>
      </c>
      <c r="F45" s="186" t="inlineStr">
        <is>
          <t>USP Apparatus 3 (Reciprocating Cylinder)</t>
        </is>
      </c>
      <c r="G45" s="186" t="inlineStr">
        <is>
          <t>USP Apparatus 4 (Flow-Through Cell)</t>
        </is>
      </c>
      <c r="H45" s="186" t="inlineStr">
        <is>
          <t>USP Apparatus 5 (Paddle over Disk)</t>
        </is>
      </c>
      <c r="I45" s="186" t="inlineStr">
        <is>
          <t>USP Apparatus 7 (Reciprocating Holder)</t>
        </is>
      </c>
      <c r="J45" s="185" t="inlineStr">
        <is>
          <t>1</t>
        </is>
      </c>
      <c r="K45" s="186" t="inlineStr">
        <is>
          <t>✅ คำตอบที่ถูกต้อง: ข้อ ก. USP Apparatus 1 (Basket Apparatus - เครื่องกวนแบบตะกร้าความเร็ว 100 rpm)
🎯 ทำไมข้อนี้ถึงถูก:
ข้อ ก. ถูกต้อง เพราะ USP Monograph ของ Venlafaxine XR Capsules กำหนดให้ใช้ USP Apparatus 1 (Basket apparatus)
🔍 ข้ออื่นผิดเพราะอะไร:
• ข้อ ข. (USP Apparatus 3 (Reciprocating Cylinder)): ไม่ตรงกับหลักการหรือข้อบ่งใช้ที่ถูกต้องตามโจทย์กำหนด
• ข้อ ค. (USP Apparatus 4 (Flow-Through Cell)): ไม่ตรงกับหลักการหรือข้อบ่งใช้ที่ถูกต้องตามโจทย์กำหนด
• ข้อ ง. (USP Apparatus 5 (Paddle over Disk)): ไม่ตรงกับหลักการหรือข้อบ่งใช้ที่ถูกต้องตามโจทย์กำหนด
• ข้อ จ. (USP Apparatus 7 (Reciprocating Holder)): ไม่ตรงกับหลักการหรือข้อบ่งใช้ที่ถูกต้องตามโจทย์กำหนด</t>
        </is>
      </c>
      <c r="L45" s="186" t="inlineStr">
        <is>
          <t>USP-NF Official Monographs: Venlafaxine Hydrochloride Extended-Release Capsules / USP-NF &lt;711&gt;</t>
        </is>
      </c>
      <c r="M45" s="186" t="inlineStr">
        <is>
          <t>Biopharm &amp; Drug Release</t>
        </is>
      </c>
      <c r="N45" s="186" t="inlineStr">
        <is>
          <t>Dissolution testing</t>
        </is>
      </c>
      <c r="O45" s="185" t="inlineStr">
        <is>
          <t>Product</t>
        </is>
      </c>
      <c r="P45" s="186" t="inlineStr">
        <is>
          <t>ข้อสอบจริง Product ปี 2561 ข้อ 71</t>
        </is>
      </c>
      <c r="Q45" s="185" t="inlineStr">
        <is>
          <t>ข้อสอบจริง</t>
        </is>
      </c>
      <c r="R45" s="185" t="inlineStr">
        <is>
          <t>2561</t>
        </is>
      </c>
      <c r="S45" s="185" t="n"/>
    </row>
    <row r="46" ht="24" customHeight="1" s="49">
      <c r="A46" s="185" t="n">
        <v>44</v>
      </c>
      <c r="B46" s="186" t="n"/>
      <c r="C46" s="186" t="inlineStr">
        <is>
          <t>เพราะเหตุใดตำรับยา Phenytoin Sodium Capsules จึงจัดเป็นยาที่มีความสำคัญอย่างยิ่งยวดที่ต้องผ่านการศึกษาชีวสมมูล (Bioequivalence Study) อย่างเข้มงวดเมื่อมีการเปลี่ยนสูตรตำรับหรือเปลี่ยนบริษัทผู้ผลิต [📷 มีรูปภาพประกอบ: image60.png]</t>
        </is>
      </c>
      <c r="D46" s="186" t="n"/>
      <c r="E46" s="186" t="inlineStr">
        <is>
          <t>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t>
        </is>
      </c>
      <c r="F46" s="186" t="inlineStr">
        <is>
          <t>เพราะตัวยามีความคงตัวสูงมากและไม่มีผลข้างเคียงใดๆ</t>
        </is>
      </c>
      <c r="G46" s="186" t="inlineStr">
        <is>
          <t>เพราะเป็นยาในกลุ่ม BCS Class I ที่ละลายน้ำได้เร็วมาก</t>
        </is>
      </c>
      <c r="H46" s="186" t="inlineStr">
        <is>
          <t>เพราะตัวยาถูกขับออกทางไตโดยตรงโดยไม่ผ่านการเผาผลาญที่ตับ</t>
        </is>
      </c>
      <c r="I46" s="186" t="inlineStr">
        <is>
          <t>เพราะยาไม่มีปฏิกิริยากับสารช่วยในตำรับ</t>
        </is>
      </c>
      <c r="J46" s="185" t="n">
        <v>1</v>
      </c>
      <c r="K46" s="186" t="inlineStr">
        <is>
          <t>✅ คำตอบที่ถูกต้อง: ข้อ ก. เพราะเป็นยาที่มีช่วงหน้าต่างการรักษาแคบ (Narrow Therapeutic Index - NTI) และมีเภสัชจลนศาสตร์แบบไม่เป็นเชิงเส้น (Non-linear / Michaelis-Menten Kinetics)
🎯 ทำไมข้อนี้ถึงถูก:
Phenytoin เป็นยาต้านอาการชักที่มีลักษณะทางเภสัชจลนศาสตร์จำเพาะคือ:
1. Narrow Therapeutic Index (ช่วงการรักษาแคบ: 10-20 mcg/mL)
2. Capacity-limited / Saturable metabolism (Michaelis-Menten Kinetics) เมื่อเอนไซม์ที่ตับอิ่มตัว การเปลี่ยนแปลงการดูดซึมยาเข้าสู่ร่างกายเพียงเล็กน้อยจะทำให้ระดับยาในพลาสมาเพิ่มสูงขึ้นอย่างก้าวกระโดดจนเกิดพิษต่อระบบประสาท (Ataxia, Nystagmus, Coma) หรือหากดูดซึมลดลงจะทำให้ระดับยาตกจนชักกำเริบ
ดังนั้นความแตกต่างของสูตรตำรับ สารช่วย และกระบวนการผลิตจึงมีผลกระทบวิกฤติต่อประสิทธิภาพและความปลอดภัยของผู้ป่วย
🔍 ข้ออื่นผิดเพราะอะไร:
• ข้อ ข.: Phenytoin มีผลข้างเคียงเด่นชัดหลายประการ เช่น เหงือกบวม (Gingival hyperplasia), ขนดก (Hirsutism)
• ข้อ ค.: Phenytoin จัดอยู่ใน BCS Class II (Low solubility, High permeability) ไม่ใช่ Class I
• ข้อ ง.: Phenytoin ถูกกำจัดผ่านการเผาผลาญที่ตับ (CYP2C9/2C19) มากกว่าร้อยละ 95 ขับออกทางไตน้อยมาก
• ข้อ จ.: Phenytoin สามารถเกิดอันตรกิริยากับสารช่วยในตำรับได้ เช่น การเปลี่ยนสารเพิ่มปริมาณจาก Calcium sulfate เป็น Lactose ในอดีตเคยทำให้เกิดพิษระบาดในออสเตรเลีย</t>
        </is>
      </c>
      <c r="L46" s="186" t="inlineStr">
        <is>
          <t>Applied Biopharmaceutics &amp; Pharmacokinetics (Shargel: Non-linear Pharmacokinetics) / Goodman &amp; Gilman's</t>
        </is>
      </c>
      <c r="M46" s="186" t="inlineStr">
        <is>
          <t>Biopharm &amp; Drug Release</t>
        </is>
      </c>
      <c r="N46" s="186" t="inlineStr">
        <is>
          <t>Dissolution testing</t>
        </is>
      </c>
      <c r="O46" s="185" t="inlineStr">
        <is>
          <t>Product</t>
        </is>
      </c>
      <c r="P46" s="186" t="inlineStr">
        <is>
          <t>ข้อสอบจริง Product ปี 2561 ข้อ 72</t>
        </is>
      </c>
      <c r="Q46" s="185" t="inlineStr">
        <is>
          <t>ข้อสอบจริง</t>
        </is>
      </c>
      <c r="R46" s="185" t="inlineStr">
        <is>
          <t>2561</t>
        </is>
      </c>
      <c r="S46" s="185" t="n"/>
    </row>
    <row r="47" ht="24" customHeight="1" s="49">
      <c r="A47" s="185" t="n">
        <v>45</v>
      </c>
      <c r="B47" s="186" t="n"/>
      <c r="C47" s="186" t="inlineStr">
        <is>
          <t>ยาแคปซูล Phenytoin Sodium 100 mg Capsules เมื่อมีข้อกำหนดการทดสอบ Dissolution ในเภสัชตำรับ USP แล้ว ข้อใดเป็นการทดสอบที่ได้รับการยกเว้นไม่ต้องทำการทดสอบ</t>
        </is>
      </c>
      <c r="D47" s="186" t="n"/>
      <c r="E47" s="186" t="inlineStr">
        <is>
          <t>Assay</t>
        </is>
      </c>
      <c r="F47" s="186" t="inlineStr">
        <is>
          <t>Dissolution</t>
        </is>
      </c>
      <c r="G47" s="186" t="inlineStr">
        <is>
          <t>Identification</t>
        </is>
      </c>
      <c r="H47" s="186" t="inlineStr">
        <is>
          <t>Disintegration</t>
        </is>
      </c>
      <c r="I47" s="186" t="inlineStr">
        <is>
          <t>Uniformity of Dosage Units</t>
        </is>
      </c>
      <c r="J47" s="185" t="inlineStr">
        <is>
          <t>4</t>
        </is>
      </c>
      <c r="K47" s="186" t="inlineStr">
        <is>
          <t>✅ คำตอบที่ถูกต้อง: ข้อ ง. Disintegration
🎯 ทำไมข้อนี้ถึงถูก:
ข้อ ง. ถูกต้อง เพราะไม่ต้องทดสอบ Disintegration
🔍 ข้ออื่นผิดเพราะอะไร:
• ข้อ ก. (Assay): ไม่ตรงกับหลักการหรือข้อบ่งใช้ที่ถูกต้องตามโจทย์กำหนด
• ข้อ ข. (Dissolution): ไม่ตรงกับหลักการหรือข้อบ่งใช้ที่ถูกต้องตามโจทย์กำหนด
• ข้อ ค. (Identification): ไม่ตรงกับหลักการหรือข้อบ่งใช้ที่ถูกต้องตามโจทย์กำหนด
• ข้อ จ. (Uniformity of Dosage Units): ไม่ตรงกับหลักการหรือข้อบ่งใช้ที่ถูกต้องตามโจทย์กำหนด</t>
        </is>
      </c>
      <c r="L47" s="186" t="inlineStr">
        <is>
          <t>USP-NF &lt;1151&gt; Capsules / USP Monographs: Phenytoin Sodium Capsules</t>
        </is>
      </c>
      <c r="M47" s="186" t="inlineStr">
        <is>
          <t>Biopharm &amp; Drug Release</t>
        </is>
      </c>
      <c r="N47" s="186" t="inlineStr">
        <is>
          <t>Dissolution testing</t>
        </is>
      </c>
      <c r="O47" s="185" t="inlineStr">
        <is>
          <t>Product</t>
        </is>
      </c>
      <c r="P47" s="186" t="inlineStr">
        <is>
          <t>ข้อสอบจริง Product ปี 2561 ข้อ 73</t>
        </is>
      </c>
      <c r="Q47" s="185" t="inlineStr">
        <is>
          <t>ข้อสอบจริง</t>
        </is>
      </c>
      <c r="R47" s="185" t="inlineStr">
        <is>
          <t>2561</t>
        </is>
      </c>
      <c r="S47" s="185" t="n"/>
    </row>
    <row r="48" ht="24" customHeight="1" s="49">
      <c r="A48" s="185" t="n">
        <v>46</v>
      </c>
      <c r="B48" s="186" t="n"/>
      <c r="C48" s="186" t="inlineStr">
        <is>
          <t>ในการวิเคราะห์หาปริมาณตัวยาสำคัญ A ในยาเม็ดสำเร็จรูป (ขนาดความแรง 100 mg/tablet, น้ำหนักเฉลี่ยเม็ดยา 400 mg) ด้วยเทคนิค HPLC:
- ชั่งสารมาตรฐานเทียบเท่าตัวยา A 100 mg ได้พื้นที่ใต้พีค (AUC) = 1,000,000
- สุ่มชั่งผงยาเม็ดตัวอย่างหนัก 500 mg (ซึ่งตามทฤษฎีเทียบเท่าตัวยา 125 mg) นำมาละลายและเจือจางในสภาวะเดียวกัน ได้พื้นที่ใต้พีค (AUC) = 1,250,000
จงคำนวณหาร้อยละของปริมาณตัวยาสำคัญเทียบกับฉลาก (% of labeled amount) ของยาเม็ดนี้</t>
        </is>
      </c>
      <c r="D48" s="186" t="n"/>
      <c r="E48" s="186" t="inlineStr">
        <is>
          <t>100.0%</t>
        </is>
      </c>
      <c r="F48" s="186" t="inlineStr">
        <is>
          <t>120.0%</t>
        </is>
      </c>
      <c r="G48" s="186" t="inlineStr">
        <is>
          <t>125.0%</t>
        </is>
      </c>
      <c r="H48" s="186" t="inlineStr">
        <is>
          <t>130.0%</t>
        </is>
      </c>
      <c r="I48" s="186" t="inlineStr">
        <is>
          <t>140.0%</t>
        </is>
      </c>
      <c r="J48" s="185" t="inlineStr">
        <is>
          <t>1</t>
        </is>
      </c>
      <c r="K48" s="186" t="inlineStr">
        <is>
          <t>✅ คำตอบที่ถูกต้อง: ข้อ ก. 100.0%
🎯 ทำไมข้อนี้ถึงถูก:
ข้อ ก. ถูกต้อง เพราะจากการคำนวณทางเภสัชวิเคราะห์ ยาเม็ดมีปริมาณตัวยาสำคัญตรงตามฉลาก 100.0% พอดี
🔍 ข้ออื่นผิดเพราะอะไร:
• Pharmaceutical Analysis (Watson) / USP-NF &lt;621&gt; Chromatography</t>
        </is>
      </c>
      <c r="L48" s="186" t="inlineStr">
        <is>
          <t>Pharmaceutical Analysis &amp; Calculations (Howard C. Ansel) / USP-NF &lt;621&gt; Chromatography</t>
        </is>
      </c>
      <c r="M48" s="186" t="inlineStr">
        <is>
          <t>Biopharm &amp; Drug Release</t>
        </is>
      </c>
      <c r="N48" s="186" t="inlineStr">
        <is>
          <t>Dissolution testing</t>
        </is>
      </c>
      <c r="O48" s="185" t="inlineStr">
        <is>
          <t>Product</t>
        </is>
      </c>
      <c r="P48" s="186" t="inlineStr">
        <is>
          <t>ข้อสอบจริง Product ปี 2561 ข้อ 83</t>
        </is>
      </c>
      <c r="Q48" s="185" t="inlineStr">
        <is>
          <t>ข้อสอบจริง</t>
        </is>
      </c>
      <c r="R48" s="185" t="inlineStr">
        <is>
          <t>2561</t>
        </is>
      </c>
      <c r="S48" s="185" t="n"/>
    </row>
    <row r="49" ht="24" customHeight="1" s="49">
      <c r="A49" s="185" t="n">
        <v>47</v>
      </c>
      <c r="B49" s="186" t="n"/>
      <c r="C49" s="186" t="inlineStr">
        <is>
          <t>ยาฉีด Enfuvirtide (ยาต้านไวรัส HIV ชนิด Fusion Inhibitor) ผลิตในรูปผงแห้งเยือกแข็ง (Lyophilized Powder for Injection) ในสูตรตำรับประกอบด้วย: Enfuvirtide 90 mg, Mannitol 22.55 mg, Sodium Carbonate และปรับ pH = 9.0 สาร Mannitol ทำหน้าที่สำคัญอย่างไรในตำรับยานี้</t>
        </is>
      </c>
      <c r="D49" s="186" t="n"/>
      <c r="E49" s="186" t="inlineStr">
        <is>
          <t>Lyoprotectant / Bulking agent (สารปกป้องโครงสร้างโปรตีนระหว่างแช่เยือกแข็งและเพิ่มมวลเนื้อเค้กยา) และ Tonicity agent</t>
        </is>
      </c>
      <c r="F49" s="186" t="inlineStr">
        <is>
          <t>Chemical Preservative สารกันเสีย</t>
        </is>
      </c>
      <c r="G49" s="186" t="inlineStr">
        <is>
          <t>Antioxidant สารต้านออกซิเดชัน</t>
        </is>
      </c>
      <c r="H49" s="186" t="inlineStr">
        <is>
          <t>Primary Emulsifier สารก่ออิมัลชัน</t>
        </is>
      </c>
      <c r="I49" s="186" t="inlineStr">
        <is>
          <t>Superdisintegrant สารช่วยแตกตัว</t>
        </is>
      </c>
      <c r="J49" s="185" t="inlineStr">
        <is>
          <t>1</t>
        </is>
      </c>
      <c r="K49" s="186" t="inlineStr">
        <is>
          <t>✅ คำตอบที่ถูกต้อง: ข้อ ก. Lyoprotectant / Bulking agent (สารปกป้องโครงสร้างโปรตีนระหว่างแช่เยือกแข็งและเพิ่มมวลเนื้อเค้กยา) และ Tonicity agent
🎯 ทำไมข้อนี้ถึงถูก:
ข้อ ก. ถูกต้อง เพราะ Mannitol ทำหน้าที่เป็น Bulking agent, Lyoprotectant และ Tonicity agent ในยาฉีดผงแห้งเยือกแข็ง
🔍 ข้ออื่นผิดเพราะอะไร:
• Handbook of Pharmaceutical Excipients: Mannitol / Ansel's Dosage Forms (Biotechnology Products &amp; Lyophilization)</t>
        </is>
      </c>
      <c r="L49" s="186" t="inlineStr">
        <is>
          <t>Handbook of Pharmaceutical Excipients (Mannitol) / Ansel's Pharmaceutical Dosage Forms (Lyophilization of Biopharmaceuticals)</t>
        </is>
      </c>
      <c r="M49" s="186" t="inlineStr">
        <is>
          <t>Biopharm &amp; Drug Release</t>
        </is>
      </c>
      <c r="N49" s="186" t="inlineStr">
        <is>
          <t>Dissolution testing</t>
        </is>
      </c>
      <c r="O49" s="185" t="inlineStr">
        <is>
          <t>Product</t>
        </is>
      </c>
      <c r="P49" s="186" t="inlineStr">
        <is>
          <t>ข้อสอบจริง Product ปี 2559 ข้อ 13</t>
        </is>
      </c>
      <c r="Q49" s="185" t="inlineStr">
        <is>
          <t>ข้อสอบจริง</t>
        </is>
      </c>
      <c r="R49" s="185" t="inlineStr">
        <is>
          <t>2559</t>
        </is>
      </c>
      <c r="S49" s="185" t="n"/>
    </row>
    <row r="50" ht="24" customHeight="1" s="49">
      <c r="A50" s="185" t="n">
        <v>48</v>
      </c>
      <c r="B50" s="186" t="n"/>
      <c r="C50" s="186" t="inlineStr">
        <is>
          <t>ในใบรายงานผลการตรวจวิเคราะห์คุณภาพประจำรุ่นผลิต (Certificate of Analysis: COA) ของยาแคปซูล Amoxicillin Capsules 500 mg สำหรับการตรวจปล่อยผ่านรุ่นผลิต (Finished Product Release) หัวข้อในข้อใดต่อไปนี้ 'ไม่จำเป็นและไม่มีการระบุในใบ COA ประจำรุ่น'</t>
        </is>
      </c>
      <c r="D50" s="186" t="n"/>
      <c r="E50" s="186" t="inlineStr">
        <is>
          <t>Assay (% Labeled amount ของตัวยาสำคัญ)</t>
        </is>
      </c>
      <c r="F50" s="186" t="inlineStr">
        <is>
          <t>Dissolution Test (การทดสอบการละลายของตัวยา)</t>
        </is>
      </c>
      <c r="G50" s="186" t="inlineStr">
        <is>
          <t>Uniformity of Dosage Units (ความสม่ำเสมอของหน่วยยา)</t>
        </is>
      </c>
      <c r="H50" s="186" t="inlineStr">
        <is>
          <t>Description and Identification (ลักษณะภายนอกและการพิสูจน์เอกลักษณ์)</t>
        </is>
      </c>
      <c r="I50" s="186" t="inlineStr">
        <is>
          <t>Bioequivalence Study Report (รายงานการศึกษาชีวสมมูลในมนุษย์)</t>
        </is>
      </c>
      <c r="J50" s="185" t="inlineStr">
        <is>
          <t>5</t>
        </is>
      </c>
      <c r="K50" s="186" t="inlineStr">
        <is>
          <t>✅ คำตอบที่ถูกต้อง: ข้อ จ. Bioequivalence Study Report (รายงานการศึกษาชีวสมมูลในมนุษย์)
🎯 ทำไมข้อนี้ถึงถูก:
ข้อ จ. ถูกต้อง (โจทย์ถามข้อใดไม่ระบุใน COA) เพราะรายงาน BE เป็นเอกสารขึ้นทะเบียนยา ไม่ได้ระบุในใบ COA ประจำรุ่นผลิต
🔍 ข้ออื่นผิดเพราะอะไร:
• PIC/S Guide to Good Manufacturing Practice: Quality Control &amp; Batch Release</t>
        </is>
      </c>
      <c r="L50" s="186" t="inlineStr">
        <is>
          <t>PIC/S GMP Guide (Annex on Certificate of Analysis) / USP-NF Monographs: Amoxicillin Capsules</t>
        </is>
      </c>
      <c r="M50" s="186" t="inlineStr">
        <is>
          <t>Biopharm &amp; Drug Release</t>
        </is>
      </c>
      <c r="N50" s="186" t="inlineStr">
        <is>
          <t>Dissolution testing</t>
        </is>
      </c>
      <c r="O50" s="185" t="inlineStr">
        <is>
          <t>Product</t>
        </is>
      </c>
      <c r="P50" s="186" t="inlineStr">
        <is>
          <t>ข้อสอบจริง Product ปี 2559 ข้อ 21</t>
        </is>
      </c>
      <c r="Q50" s="185" t="inlineStr">
        <is>
          <t>ข้อสอบจริง</t>
        </is>
      </c>
      <c r="R50" s="185" t="inlineStr">
        <is>
          <t>2559</t>
        </is>
      </c>
      <c r="S50" s="185" t="n"/>
    </row>
    <row r="51" ht="24" customHeight="1" s="49">
      <c r="A51" s="185" t="n">
        <v>49</v>
      </c>
      <c r="B51" s="186" t="inlineStr">
        <is>
          <t>จากการทดลองเปรียบเทียบสูตรตำรับยาเม็ด 5 สูตร (F1 ถึง F5) โดยเติมสารช่วยแตกตัวชนิดต่างๆ ในปริมาณเท่ากัน (10 mg) พบผลเวลาการแตกตัว (Disintegration Time: DT) ดังนี้:
- F1 (NaCMC): DT = 22 วินาที
- F2 (Crospovidone): DT = 12 วินาที
- F3 (Alginic acid): DT = 31 วินาที
- F4 (Corn starch): DT = 27 วินาที
- F5 (Pregelatinized starch): DT = 22 วินาที</t>
        </is>
      </c>
      <c r="C51" s="186" t="inlineStr">
        <is>
          <t>สูตรตำรับใดให้ประสิทธิภาพในการแตกตัวเร็วที่สุด (Fastest Disintegration) และสารช่วยแตกตัวในสูตรนั้นจัดเป็นสารกลุ่มใด</t>
        </is>
      </c>
      <c r="D51" s="186" t="n"/>
      <c r="E51" s="186" t="inlineStr">
        <is>
          <t>F1 (NaCMC เป็นสารช่วยแตกตัวเร็วที่สุด)</t>
        </is>
      </c>
      <c r="F51" s="186" t="inlineStr">
        <is>
          <t>F2 (Crospovidone เป็น Superdisintegrant ที่ช่วยให้เม็ดยาแตกตัวเร็วที่สุดในเวลาเพียง 12 วินาที)</t>
        </is>
      </c>
      <c r="G51" s="186" t="inlineStr">
        <is>
          <t>F3 (Alginic acid)</t>
        </is>
      </c>
      <c r="H51" s="186" t="inlineStr">
        <is>
          <t>F4 (Corn starch)</t>
        </is>
      </c>
      <c r="I51" s="186" t="inlineStr">
        <is>
          <t>F5 (Pregelatinized starch)</t>
        </is>
      </c>
      <c r="J51" s="185" t="inlineStr">
        <is>
          <t>2</t>
        </is>
      </c>
      <c r="K51" s="186" t="inlineStr">
        <is>
          <t>✅ คำตอบที่ถูกต้อง: ข้อ ข. F2 (Crospovidone เป็น Superdisintegrant ที่ช่วยให้เม็ดยาแตกตัวเร็วที่สุดในเวลาเพียง 12 วินาที)
🎯 ทำไมข้อนี้ถึงถูก:
ข้อ ข. ถูกต้อง เพราะสูตร F2 ใช้ Crospovidone ซึ่งเป็น Superdisintegrant ให้เวลาแตกตัวเร็วที่สุด (12 วินาที)
🔍 ข้ออื่นผิดเพราะอะไร:
• Handbook of Pharmaceutical Excipients: Crospovidone / Ansel's Dosage Forms (Disintegrants)</t>
        </is>
      </c>
      <c r="L51" s="186" t="inlineStr">
        <is>
          <t>Handbook of Pharmaceutical Excipients (Crospovidone) / Ansel's Pharmaceutical Dosage Forms</t>
        </is>
      </c>
      <c r="M51" s="186" t="inlineStr">
        <is>
          <t>Biopharm &amp; Drug Release</t>
        </is>
      </c>
      <c r="N51" s="186" t="inlineStr">
        <is>
          <t>Dissolution testing</t>
        </is>
      </c>
      <c r="O51" s="185" t="inlineStr">
        <is>
          <t>Product</t>
        </is>
      </c>
      <c r="P51" s="186" t="inlineStr">
        <is>
          <t>ข้อสอบจริง Product ปี 2559 ข้อ 24</t>
        </is>
      </c>
      <c r="Q51" s="185" t="inlineStr">
        <is>
          <t>ข้อสอบจริง</t>
        </is>
      </c>
      <c r="R51" s="185" t="inlineStr">
        <is>
          <t>2559</t>
        </is>
      </c>
      <c r="S51" s="185" t="n"/>
    </row>
    <row r="52" ht="24" customHeight="1" s="49">
      <c r="A52" s="185" t="n">
        <v>50</v>
      </c>
      <c r="B52" s="186" t="n"/>
      <c r="C52" s="186" t="inlineStr">
        <is>
          <t>ในสูตรตำรับยาฉีดผงแห้งเยือกแข็ง Enfuvirtide 90 mg Lyophilized Powder for Injection มีการเติมสาร Mannitol 22.55 mg สารดังกล่าวทำหน้าที่สำคัญอย่างไร</t>
        </is>
      </c>
      <c r="D52" s="186" t="n"/>
      <c r="E52" s="186" t="inlineStr">
        <is>
          <t>Bulking agent / Lyoprotectant และ Isotonicity agent</t>
        </is>
      </c>
      <c r="F52" s="186" t="inlineStr">
        <is>
          <t>Preservative สารกันเสีย</t>
        </is>
      </c>
      <c r="G52" s="186" t="inlineStr">
        <is>
          <t>Antioxidant สารต้านออกซิเดชัน</t>
        </is>
      </c>
      <c r="H52" s="186" t="inlineStr">
        <is>
          <t>Emulsifying agent สารก่ออิมัลชัน</t>
        </is>
      </c>
      <c r="I52" s="186" t="inlineStr">
        <is>
          <t>Surfactant สารลดแรงตึงผิว</t>
        </is>
      </c>
      <c r="J52" s="185" t="inlineStr">
        <is>
          <t>1</t>
        </is>
      </c>
      <c r="K52" s="186" t="inlineStr">
        <is>
          <t>✅ คำตอบที่ถูกต้อง: ข้อ ก. Bulking agent / Lyoprotectant และ Isotonicity agent
🎯 ทำไมข้อนี้ถึงถูก:
ข้อ ก. ถูกต้อง เพราะเป็นบทบาทหน้าที่มาตรฐานของ Mannitol ในยาฉีด Lyophilized powder
🔍 ข้ออื่นผิดเพราะอะไร:
• Handbook of Pharmaceutical Excipients: Mannitol</t>
        </is>
      </c>
      <c r="L52" s="186" t="inlineStr">
        <is>
          <t>Handbook of Pharmaceutical Excipients (Mannitol) / Ansel's Dosage Forms</t>
        </is>
      </c>
      <c r="M52" s="186" t="inlineStr">
        <is>
          <t>Biopharm &amp; Drug Release</t>
        </is>
      </c>
      <c r="N52" s="186" t="inlineStr">
        <is>
          <t>Dissolution testing</t>
        </is>
      </c>
      <c r="O52" s="185" t="inlineStr">
        <is>
          <t>Product</t>
        </is>
      </c>
      <c r="P52" s="186" t="inlineStr">
        <is>
          <t>ข้อสอบจริง Product ปี 2559 ข้อ 11</t>
        </is>
      </c>
      <c r="Q52" s="185" t="inlineStr">
        <is>
          <t>ข้อสอบจริง</t>
        </is>
      </c>
      <c r="R52" s="185" t="inlineStr">
        <is>
          <t>2559</t>
        </is>
      </c>
      <c r="S52" s="185" t="n"/>
    </row>
    <row r="53" ht="24" customHeight="1" s="49">
      <c r="A53" s="185" t="n">
        <v>51</v>
      </c>
      <c r="B53" s="186" t="n"/>
      <c r="C53" s="186" t="inlineStr">
        <is>
          <t>การทดสอบคุณภาพของยาเม็ดในข้อใดต่อไปนี้ 'ไม่มีการกำหนดเกณฑ์ผ่าน/ไม่ผ่านตายตัวในรายวิชาเฉพาะ (Monograph)' ของเภสัชตำรับ USP แต่ควบคุมเป็น In-process specification ภายในโรงงาน</t>
        </is>
      </c>
      <c r="D53" s="186" t="n"/>
      <c r="E53" s="186" t="inlineStr">
        <is>
          <t>Disintegration Test (การทดสอบการแตกตัว)</t>
        </is>
      </c>
      <c r="F53" s="186" t="inlineStr">
        <is>
          <t>Dissolution Test (การทดสอบการละลาย)</t>
        </is>
      </c>
      <c r="G53" s="186" t="inlineStr">
        <is>
          <t>Hardness / Tablet Breaking Force (ความแข็งของยาเม็ดตาม USP &lt;1217&gt;)</t>
        </is>
      </c>
      <c r="H53" s="186" t="inlineStr">
        <is>
          <t>Content Uniformity (ความสม่ำเสมอของปริมาณตัวยาสำคัญตาม USP &lt;905&gt;)</t>
        </is>
      </c>
      <c r="I53" s="186" t="inlineStr">
        <is>
          <t>Weight Variation (ความสม่ำเสมอของน้ำหนักตาม USP &lt;905&gt;)</t>
        </is>
      </c>
      <c r="J53" s="185" t="inlineStr">
        <is>
          <t>3</t>
        </is>
      </c>
      <c r="K53" s="186" t="inlineStr">
        <is>
          <t>✅ คำตอบที่ถูกต้อง: ข้อ ค. Hardness / Tablet Breaking Force (ความแข็งของยาเม็ดตาม USP &lt;1217&gt;)
🎯 ทำไมข้อนี้ถึงถูก:
ข้อ ค. ถูกต้อง เพราะ Hardness เป็น Non-compendial in-process test ที่ไม่มีเกณฑ์ตายตัวใน USP Monograph
🔍 ข้ออื่นผิดเพราะอะไร:
• ข้อ ก. (Disintegration Test (การทดสอบการแตกตัว)): ไม่ตรงกับหลักการหรือข้อบ่งใช้ที่ถูกต้องตามโจทย์กำหนด
• ข้อ ข. (Dissolution Test (การทดสอบการละลาย)): ไม่ตรงกับหลักการหรือข้อบ่งใช้ที่ถูกต้องตามโจทย์กำหนด
• ข้อ ง. (Content Uniformity (ความสม่ำเสมอของปริมาณตัวยาสำคัญตาม USP &lt;905&gt;)): ไม่ตรงกับหลักการหรือข้อบ่งใช้ที่ถูกต้องตามโจทย์กำหนด
• ข้อ จ. (Weight Variation (ความสม่ำเสมอของน้ำหนักตาม USP &lt;905&gt;)): ไม่ตรงกับหลักการหรือข้อบ่งใช้ที่ถูกต้องตามโจทย์กำหนด</t>
        </is>
      </c>
      <c r="L53" s="186" t="inlineStr">
        <is>
          <t>USP-NF General Chapter &lt;1217&gt; Tablet Breaking Force / USP-NF &lt;1151&gt; Tablets</t>
        </is>
      </c>
      <c r="M53" s="186" t="inlineStr">
        <is>
          <t>Biopharm &amp; Drug Release</t>
        </is>
      </c>
      <c r="N53" s="186" t="inlineStr">
        <is>
          <t>Dissolution testing</t>
        </is>
      </c>
      <c r="O53" s="185" t="inlineStr">
        <is>
          <t>Product</t>
        </is>
      </c>
      <c r="P53" s="186" t="inlineStr">
        <is>
          <t>ข้อสอบจริง Product ปี 2559 ข้อ 2</t>
        </is>
      </c>
      <c r="Q53" s="185" t="inlineStr">
        <is>
          <t>ข้อสอบจริง</t>
        </is>
      </c>
      <c r="R53" s="185" t="inlineStr">
        <is>
          <t>2559</t>
        </is>
      </c>
      <c r="S53" s="185" t="n"/>
    </row>
    <row r="54" ht="24" customHeight="1" s="49">
      <c r="A54" s="185" t="n">
        <v>52</v>
      </c>
      <c r="B54" s="186" t="n"/>
      <c r="C54" s="186" t="inlineStr">
        <is>
          <t>ถ้าระดับ Albumin ในเลือดลดลง กระบวนการใดที่ไม่ได้รับผลกระทบจากการเปลี่ยนแปลงนี้</t>
        </is>
      </c>
      <c r="D54" s="186" t="n"/>
      <c r="E54" s="186" t="inlineStr">
        <is>
          <t>Absorption</t>
        </is>
      </c>
      <c r="F54" s="186" t="inlineStr">
        <is>
          <t>Distribution</t>
        </is>
      </c>
      <c r="G54" s="186" t="inlineStr">
        <is>
          <t>Metabolism</t>
        </is>
      </c>
      <c r="H54" s="186" t="inlineStr">
        <is>
          <t>Elimination</t>
        </is>
      </c>
      <c r="I54" s="186" t="inlineStr">
        <is>
          <t>Biotransformation</t>
        </is>
      </c>
      <c r="J54" s="185" t="inlineStr">
        <is>
          <t>1</t>
        </is>
      </c>
      <c r="K54" s="186" t="inlineStr">
        <is>
          <t>✅ คำตอบที่ถูกต้อง: ข้อ ก. Absorption
🎯 ทำไมข้อนี้ถึงถูก: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t>
        </is>
      </c>
      <c r="L54" s="186" t="n"/>
      <c r="M54" s="186" t="inlineStr">
        <is>
          <t>Biopharm &amp; Drug Release</t>
        </is>
      </c>
      <c r="N54" s="186" t="inlineStr">
        <is>
          <t>Diffusion &amp; Fick's laws</t>
        </is>
      </c>
      <c r="O54" s="185" t="inlineStr">
        <is>
          <t>Clinic</t>
        </is>
      </c>
      <c r="P54" s="186" t="inlineStr">
        <is>
          <t>ข้อ 11 (PLE_CC1_Practice_Exam.md)</t>
        </is>
      </c>
      <c r="Q54" s="185" t="inlineStr">
        <is>
          <t>แบบฝึกหัด</t>
        </is>
      </c>
      <c r="R54" s="185" t="inlineStr">
        <is>
          <t>เล่มม่วง</t>
        </is>
      </c>
      <c r="S54" s="185" t="n"/>
    </row>
    <row r="55" ht="24" customHeight="1" s="49">
      <c r="A55" s="185" t="n">
        <v>53</v>
      </c>
      <c r="B55" s="186" t="inlineStr">
        <is>
          <t>[กรณีศึกษา 2]
ผู้ป่วยพาร์กินสันได้รับยา levodopa+benserazide และ trihexyphenidyl</t>
        </is>
      </c>
      <c r="C55" s="186" t="inlineStr">
        <is>
          <t>คำถาม: L-dopa เข้า BBB ด้วยกลไกใด</t>
        </is>
      </c>
      <c r="D55" s="186" t="n"/>
      <c r="E55" s="186" t="inlineStr">
        <is>
          <t>ใช้ amino acid co-transporter</t>
        </is>
      </c>
      <c r="F55" s="186" t="inlineStr">
        <is>
          <t>ใช้ passive diffusion</t>
        </is>
      </c>
      <c r="G55" s="186" t="inlineStr">
        <is>
          <t>ถูกเปลี่ยนเป็น dopamine ก่อนที่จะผ่าน BBB</t>
        </is>
      </c>
      <c r="H55" s="186" t="inlineStr">
        <is>
          <t>ต้องอาศัย carrier ในการเข้าสมอง</t>
        </is>
      </c>
      <c r="I55" s="186" t="inlineStr">
        <is>
          <t>ผ่านกระบวนการ active transporter</t>
        </is>
      </c>
      <c r="J55" s="185" t="inlineStr">
        <is>
          <t>1</t>
        </is>
      </c>
      <c r="K55" s="186" t="inlineStr">
        <is>
          <t>✅ คำตอบที่ถูกต้อง: ข้อ ก. ใช้ amino acid co-transporter
🎯 ทำไมข้อนี้ถึงถูก:
🔍 ข้ออื่นผิดเพราะอะไร:
🔍 ข้ออื่นผิดเพราะอะไร:
• ข้อ ข. (ใช้ passive diffusion): ไม่ตรงกับหลักการหรือข้อบ่งใช้ที่ถูกต้องตามโจทย์กำหนด
• ข้อ ค. (ถูกเปลี่ยนเป็น dopamine ก่อนที่จะผ่าน BBB): ไม่ตรงกับหลักการหรือข้อบ่งใช้ที่ถูกต้องตามโจทย์กำหนด
• ข้อ ง. (ต้องอาศัย carrier ในการเข้าสมอง): ไม่ตรงกับหลักการหรือข้อบ่งใช้ที่ถูกต้องตามโจทย์กำหนด
• ข้อ จ. (ผ่านกระบวนการ active transporter): ไม่ตรงกับหลักการหรือข้อบ่งใช้ที่ถูกต้องตามโจทย์กำหนด</t>
        </is>
      </c>
      <c r="L55" s="186" t="n"/>
      <c r="M55" s="186" t="inlineStr">
        <is>
          <t>Biopharm &amp; Drug Release</t>
        </is>
      </c>
      <c r="N55" s="186" t="inlineStr">
        <is>
          <t>Diffusion &amp; Fick's laws</t>
        </is>
      </c>
      <c r="O55" s="185" t="inlineStr">
        <is>
          <t>Product</t>
        </is>
      </c>
      <c r="P55" s="186" t="inlineStr">
        <is>
          <t>[SOURCE: Pharma Plus เล่มม่วง 2 - ข้อสอบย้อนหลังปี 2558 วันที่ 1 ข้อ 13]</t>
        </is>
      </c>
      <c r="Q55" s="185" t="inlineStr">
        <is>
          <t>ข้อสอบจริง</t>
        </is>
      </c>
      <c r="R55" s="185" t="inlineStr">
        <is>
          <t>2558</t>
        </is>
      </c>
      <c r="S55" s="185" t="n"/>
    </row>
    <row r="56" ht="24" customHeight="1" s="49">
      <c r="A56" s="185" t="n">
        <v>54</v>
      </c>
      <c r="B56" s="186" t="n"/>
      <c r="C56" s="186" t="inlineStr">
        <is>
          <t>จงหาค่าคงที่ของการกำจัดยาที่มีค่าครึ่งชีวิต 8 ชม.</t>
        </is>
      </c>
      <c r="D56" s="186" t="n"/>
      <c r="E56" s="186" t="inlineStr">
        <is>
          <t>5.544 hr⁻¹</t>
        </is>
      </c>
      <c r="F56" s="186" t="inlineStr">
        <is>
          <t>7.704 hr⁻¹</t>
        </is>
      </c>
      <c r="G56" s="186" t="inlineStr">
        <is>
          <t>0.086 hr⁻¹</t>
        </is>
      </c>
      <c r="H56" s="186" t="inlineStr">
        <is>
          <t>0.120 hr⁻¹</t>
        </is>
      </c>
      <c r="I56" s="186" t="inlineStr">
        <is>
          <t>0.963 hr⁻¹</t>
        </is>
      </c>
      <c r="J56" s="185" t="inlineStr">
        <is>
          <t>3</t>
        </is>
      </c>
      <c r="K56" s="186" t="inlineStr">
        <is>
          <t>✅ คำตอบที่ถูกต้อง: ข้อ ค. 0.086 hr⁻¹
🎯 ทำไมข้อนี้ถึงถูก:
🔍 ข้ออื่นผิดเพราะอะไร:
🔍 ข้ออื่นผิดเพราะอะไร:
• ข้อ ก. (5.544 hr⁻¹): ไม่ตรงกับหลักการหรือข้อบ่งใช้ที่ถูกต้องตามโจทย์กำหนด
• ข้อ ข. (7.704 hr⁻¹): ไม่ตรงกับหลักการหรือข้อบ่งใช้ที่ถูกต้องตามโจทย์กำหนด
• ข้อ ง. (0.120 hr⁻¹): ไม่ตรงกับหลักการหรือข้อบ่งใช้ที่ถูกต้องตามโจทย์กำหนด
• ข้อ จ. (0.963 hr⁻¹): ไม่ตรงกับหลักการหรือข้อบ่งใช้ที่ถูกต้องตามโจทย์กำหนด</t>
        </is>
      </c>
      <c r="L56" s="186" t="n"/>
      <c r="M56" s="186" t="inlineStr">
        <is>
          <t>Biopharm &amp; Drug Release</t>
        </is>
      </c>
      <c r="N56" s="186" t="inlineStr">
        <is>
          <t>Diffusion &amp; Fick's laws</t>
        </is>
      </c>
      <c r="O56" s="185" t="inlineStr">
        <is>
          <t>Product</t>
        </is>
      </c>
      <c r="P56" s="186" t="inlineStr">
        <is>
          <t>[SOURCE: Pharma Plus เล่มม่วง 2 - ข้อสอบย้อนหลังปี 2558 วันที่ 1 ข้อ 53]</t>
        </is>
      </c>
      <c r="Q56" s="185" t="inlineStr">
        <is>
          <t>ข้อสอบจริง</t>
        </is>
      </c>
      <c r="R56" s="185" t="inlineStr">
        <is>
          <t>2558</t>
        </is>
      </c>
      <c r="S56" s="185" t="n"/>
    </row>
    <row r="57" ht="24" customHeight="1" s="49">
      <c r="A57" s="185" t="n">
        <v>55</v>
      </c>
      <c r="B57" s="186" t="inlineStr">
        <is>
          <t>[กรณีศึกษา 10]
การใช้ยาคุมกำเนิดชนิดแผ่นแปะ โดยติดแผ่น 1 แผ่น/สัปดาห์ ติดต่อกัน 3 สัปดาห์ และเว้น 1 สัปดาห์</t>
        </is>
      </c>
      <c r="C57" s="186" t="inlineStr">
        <is>
          <t>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D57" s="186" t="n"/>
      <c r="E57" s="186" t="inlineStr">
        <is>
          <t>กราฟเส้นตรงคงที่ตลอด 21 วัน แล้วดิ่งลงทันที</t>
        </is>
      </c>
      <c r="F57" s="186" t="inlineStr">
        <is>
          <t>กราฟค่อยๆ เพิ่มขึ้นเป็นที่ราบสูง (plateau) ตลอด 21 วัน แล้วลดลง</t>
        </is>
      </c>
      <c r="G57" s="186" t="inlineStr">
        <is>
          <t>กราฟรูปฟันปลาขึ้นลง 3 ยอด (peaks) ตามการเปลี่ยนแผ่นแปะทุกสัปดาห์จนถึง 21 วัน แล้วลดลง</t>
        </is>
      </c>
      <c r="H57" s="186" t="inlineStr">
        <is>
          <t>กราฟยอดแหลมสูงช่วงแรกแล้วค่อยๆ ลาดต่ำลงตลอด 21 วัน</t>
        </is>
      </c>
      <c r="I57" s="186" t="inlineStr">
        <is>
          <t>กราฟลดลงฮวบทันทีตั้งแต่วันแรกและต่ำราบจนถึง 21 วัน</t>
        </is>
      </c>
      <c r="J57" s="185" t="inlineStr">
        <is>
          <t>2</t>
        </is>
      </c>
      <c r="K57" s="186" t="inlineStr">
        <is>
          <t>✅ คำตอบที่ถูกต้อง: ข้อ ข. กราฟค่อยๆ เพิ่มขึ้นเป็นที่ราบสูง (plateau) ตลอด 21 วัน แล้วลดลง
🎯 ทำไมข้อนี้ถึงถูก:
🔍 ข้ออื่นผิดเพราะอะไร:
🔍 ข้ออื่นผิดเพราะอะไร:
• ข้อ ก. (กราฟเส้นตรงคงที่ตลอด 21 วัน แล้วดิ่งลงทันที): ไม่ตรงกับหลักการหรือข้อบ่งใช้ที่ถูกต้องตามโจทย์กำหนด
• ข้อ ค. (กราฟรูปฟันปลาขึ้นลง 3 ยอด (peaks) ตามการเปลี่ยนแผ่นแปะทุกสัปดาห์จนถึง 21 วัน แล้วลดลง): ไม่ตรงกับหลักการหรือข้อบ่งใช้ที่ถูกต้องตามโจทย์กำหนด
• ข้อ ง. (กราฟยอดแหลมสูงช่วงแรกแล้วค่อยๆ ลาดต่ำลงตลอด 21 วัน): ไม่ตรงกับหลักการหรือข้อบ่งใช้ที่ถูกต้องตามโจทย์กำหนด
• ข้อ จ. (กราฟลดลงฮวบทันทีตั้งแต่วันแรกและต่ำราบจนถึง 21 วัน): ไม่ตรงกับหลักการหรือข้อบ่งใช้ที่ถูกต้องตามโจทย์กำหนด</t>
        </is>
      </c>
      <c r="L57" s="186" t="n"/>
      <c r="M57" s="186" t="inlineStr">
        <is>
          <t>Biopharm &amp; Drug Release</t>
        </is>
      </c>
      <c r="N57" s="186" t="inlineStr">
        <is>
          <t>Transdermal Delivery (TDS)</t>
        </is>
      </c>
      <c r="O57" s="185" t="inlineStr">
        <is>
          <t>Product</t>
        </is>
      </c>
      <c r="P57" s="186" t="inlineStr">
        <is>
          <t>[SOURCE: Pharma Plus เล่มม่วง 2 - ข้อสอบย้อนหลังปี 2558 วันที่ 1 ข้อ 84]</t>
        </is>
      </c>
      <c r="Q57" s="185" t="inlineStr">
        <is>
          <t>ข้อสอบจริง</t>
        </is>
      </c>
      <c r="R57" s="185" t="inlineStr">
        <is>
          <t>2558</t>
        </is>
      </c>
      <c r="S57" s="185" t="n"/>
    </row>
    <row r="58" ht="24" customHeight="1" s="49">
      <c r="A58" s="185" t="n">
        <v>56</v>
      </c>
      <c r="B58" s="186" t="n"/>
      <c r="C58" s="186" t="inlineStr">
        <is>
          <t>[กรณีศึกษา 12] คำแนะนำในข้อใดที่เภสัชกรควรแนะนำแก่ผู้ป่วยสำหรับยา griseofulvin</t>
        </is>
      </c>
      <c r="D58" s="186" t="n"/>
      <c r="E58" s="186" t="inlineStr">
        <is>
          <t>ดื่มน้ำตามมากๆ</t>
        </is>
      </c>
      <c r="F58" s="186" t="inlineStr">
        <is>
          <t>รับประทานก่อนอาหาร 30 นาที</t>
        </is>
      </c>
      <c r="G58" s="186" t="inlineStr">
        <is>
          <t>รับประทานพร้อมอาหารไขมันสูง จะช่วยเพิ่มการดูดซึม</t>
        </is>
      </c>
      <c r="H58" s="186" t="inlineStr">
        <is>
          <t>รับประทานหลังอาหารทันที</t>
        </is>
      </c>
      <c r="I58" s="186" t="inlineStr">
        <is>
          <t>รับประทานเวลาใดก็ได้ เพราะอาหารไม่มีผลต่อการดูดซึม</t>
        </is>
      </c>
      <c r="J58" s="185" t="inlineStr">
        <is>
          <t>3</t>
        </is>
      </c>
      <c r="K58" s="186" t="inlineStr">
        <is>
          <t>✅ คำตอบที่ถูกต้อง: ข้อ ค. รับประทานพร้อมอาหารไขมันสูง จะช่วยเพิ่มการดูดซึม
🎯 ทำไมข้อนี้ถึงถูก:
🔍 ข้ออื่นผิดเพราะอะไร:
🔍 ข้ออื่นผิดเพราะอะไร:
• ข้อ ก. (ดื่มน้ำตามมากๆ): ไม่ตรงกับหลักการหรือข้อบ่งใช้ที่ถูกต้องตามโจทย์กำหนด
• ข้อ ข. (รับประทานก่อนอาหาร 30 นาที): ไม่ตรงกับหลักการหรือข้อบ่งใช้ที่ถูกต้องตามโจทย์กำหนด
• ข้อ ง. (รับประทานหลังอาหารทันที): ไม่ตรงกับหลักการหรือข้อบ่งใช้ที่ถูกต้องตามโจทย์กำหนด
• ข้อ จ. (รับประทานเวลาใดก็ได้ เพราะอาหารไม่มีผลต่อการดูดซึม): ไม่ตรงกับหลักการหรือข้อบ่งใช้ที่ถูกต้องตามโจทย์กำหนด</t>
        </is>
      </c>
      <c r="L58" s="186" t="n"/>
      <c r="M58" s="186" t="inlineStr">
        <is>
          <t>Biopharm &amp; Drug Release</t>
        </is>
      </c>
      <c r="N58" s="186" t="inlineStr">
        <is>
          <t>Diffusion &amp; Fick's laws</t>
        </is>
      </c>
      <c r="O58" s="185" t="inlineStr">
        <is>
          <t>Clinic</t>
        </is>
      </c>
      <c r="P58" s="186" t="inlineStr">
        <is>
          <t>[SOURCE: Pharma Plus เล่มม่วง 2 - ข้อสอบย้อนหลังปี 2558 วันที่ 1 ข้อ 96]</t>
        </is>
      </c>
      <c r="Q58" s="185" t="inlineStr">
        <is>
          <t>ข้อสอบจริง</t>
        </is>
      </c>
      <c r="R58" s="185" t="inlineStr">
        <is>
          <t>2558</t>
        </is>
      </c>
      <c r="S58" s="185" t="n"/>
    </row>
    <row r="59" ht="24" customHeight="1" s="49">
      <c r="A59" s="185" t="n">
        <v>57</v>
      </c>
      <c r="B59" s="186" t="n"/>
      <c r="C59" s="186"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D59" s="186" t="n"/>
      <c r="E59" s="186" t="inlineStr">
        <is>
          <t>2 ng/L</t>
        </is>
      </c>
      <c r="F59" s="186" t="inlineStr">
        <is>
          <t>0.2 ng/L</t>
        </is>
      </c>
      <c r="G59" s="186" t="inlineStr">
        <is>
          <t>10 ng/L</t>
        </is>
      </c>
      <c r="H59" s="186" t="inlineStr">
        <is>
          <t>18 ng/L</t>
        </is>
      </c>
      <c r="I59" s="186" t="inlineStr">
        <is>
          <t>20 ng/L</t>
        </is>
      </c>
      <c r="J59" s="185" t="inlineStr">
        <is>
          <t>1</t>
        </is>
      </c>
      <c r="K59" s="186" t="inlineStr">
        <is>
          <t>✅ คำตอบที่ถูกต้อง: ข้อ ก. 2 ng/L
🎯 ทำไมข้อนี้ถึงถูก:
🔍 ข้ออื่นผิดเพราะอะไร:
🔍 ข้ออื่นผิดเพราะอะไร:
• ข้อ ข. (0.2 ng/L): ไม่ตรงกับหลักการหรือข้อบ่งใช้ที่ถูกต้องตามโจทย์กำหนด
• ข้อ ค. (10 ng/L): ไม่ตรงกับหลักการหรือข้อบ่งใช้ที่ถูกต้องตามโจทย์กำหนด
• ข้อ ง. (18 ng/L): ไม่ตรงกับหลักการหรือข้อบ่งใช้ที่ถูกต้องตามโจทย์กำหนด
• ข้อ จ. (20 ng/L): ไม่ตรงกับหลักการหรือข้อบ่งใช้ที่ถูกต้องตามโจทย์กำหนด</t>
        </is>
      </c>
      <c r="L59" s="186" t="n"/>
      <c r="M59" s="186" t="inlineStr">
        <is>
          <t>Biopharm &amp; Drug Release</t>
        </is>
      </c>
      <c r="N59" s="186" t="inlineStr">
        <is>
          <t>Diffusion &amp; Fick's laws</t>
        </is>
      </c>
      <c r="O59" s="185" t="inlineStr">
        <is>
          <t>Product</t>
        </is>
      </c>
      <c r="P59" s="186" t="inlineStr">
        <is>
          <t>[SOURCE: Pharma Plus เล่มม่วง 2 - ข้อสอบย้อนหลังปี 2558 วันที่ 2 ข้อ 46]</t>
        </is>
      </c>
      <c r="Q59" s="185" t="inlineStr">
        <is>
          <t>ข้อสอบจริง</t>
        </is>
      </c>
      <c r="R59" s="185" t="inlineStr">
        <is>
          <t>2558</t>
        </is>
      </c>
      <c r="S59" s="185" t="n"/>
    </row>
    <row r="60" ht="24" customHeight="1" s="49">
      <c r="A60" s="185" t="n">
        <v>58</v>
      </c>
      <c r="B60" s="186" t="inlineStr">
        <is>
          <t>[กรณีศึกษา 7]
คนไข้อ้วน ชอบกินมื้อเย็นแล้วนอนเลย ชอบดื่มนม สูบบุหรี่ แสบยอดอก ชอบกินอาหารเผ็ดๆ มียาหลายตัว</t>
        </is>
      </c>
      <c r="C60" s="186" t="inlineStr">
        <is>
          <t>คำถาม: ยาใดเพิ่มการขับออกทางปัสสาวะของโครงสร้างยาต่อไปนี้ (โครงสร้าง Acetylsalicylic acid / Aspirin)</t>
        </is>
      </c>
      <c r="D60" s="186" t="n"/>
      <c r="E60" s="186" t="inlineStr">
        <is>
          <t>Diclofenac</t>
        </is>
      </c>
      <c r="F60" s="186" t="inlineStr">
        <is>
          <t>Phenytoin</t>
        </is>
      </c>
      <c r="G60" s="186" t="inlineStr">
        <is>
          <t>Ascorbic acid</t>
        </is>
      </c>
      <c r="H60" s="186" t="inlineStr">
        <is>
          <t>NaHCO3</t>
        </is>
      </c>
      <c r="I60" s="186" t="inlineStr">
        <is>
          <t>Naproxen</t>
        </is>
      </c>
      <c r="J60" s="185" t="inlineStr">
        <is>
          <t>4</t>
        </is>
      </c>
      <c r="K60" s="186" t="inlineStr">
        <is>
          <t>✅ คำตอบที่ถูกต้อง: ข้อ ง. NaHCO3
🎯 ทำไมข้อนี้ถึงถูก:
🔍 ข้ออื่นผิดเพราะอะไร:
🔍 ข้ออื่นผิดเพราะอะไร:
• ข้อ ก. (Diclofenac): ไม่ตรงกับหลักการหรือข้อบ่งใช้ที่ถูกต้องตามโจทย์กำหนด
• ข้อ ข. (Phenytoin): ไม่ตรงกับหลักการหรือข้อบ่งใช้ที่ถูกต้องตามโจทย์กำหนด
• ข้อ ค. (Ascorbic acid): ไม่ตรงกับหลักการหรือข้อบ่งใช้ที่ถูกต้องตามโจทย์กำหนด
• ข้อ จ. (Naproxen): ไม่ตรงกับหลักการหรือข้อบ่งใช้ที่ถูกต้องตามโจทย์กำหนด</t>
        </is>
      </c>
      <c r="L60" s="186" t="n"/>
      <c r="M60" s="186" t="inlineStr">
        <is>
          <t>Biopharm &amp; Drug Release</t>
        </is>
      </c>
      <c r="N60" s="186" t="inlineStr">
        <is>
          <t>Diffusion &amp; Fick's laws</t>
        </is>
      </c>
      <c r="O60" s="185" t="inlineStr">
        <is>
          <t>Product</t>
        </is>
      </c>
      <c r="P60" s="186" t="inlineStr">
        <is>
          <t>[SOURCE: Pharma Plus เล่มม่วง 2 - ข้อสอบย้อนหลังปี 2558 วันที่ 2 ข้อ 52]</t>
        </is>
      </c>
      <c r="Q60" s="185" t="inlineStr">
        <is>
          <t>ข้อสอบจริง</t>
        </is>
      </c>
      <c r="R60" s="185" t="inlineStr">
        <is>
          <t>2558</t>
        </is>
      </c>
      <c r="S60" s="185" t="n"/>
    </row>
    <row r="61" ht="24" customHeight="1" s="49">
      <c r="A61" s="185" t="n">
        <v>59</v>
      </c>
      <c r="B61" s="186"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t>
        </is>
      </c>
      <c r="C61" s="186" t="inlineStr">
        <is>
          <t>คำถาม: จากข้อความทางวิชาการข้างต้น ข้อใดถูกต้องเกี่ยวกับยา Tamoxifen</t>
        </is>
      </c>
      <c r="D61" s="186" t="n"/>
      <c r="E61" s="186" t="inlineStr">
        <is>
          <t>Tamoxifen ไม่ใช่ active metabolite</t>
        </is>
      </c>
      <c r="F61" s="186" t="inlineStr">
        <is>
          <t>การออกฤทธิ์ของ tamoxifen ไม่ขึ้นกับเชื้อชาติ</t>
        </is>
      </c>
      <c r="G61" s="186" t="inlineStr">
        <is>
          <t>คนไข้ที่เป็น poor metabolizer ของ 2D6 จะทำให้ ยาออกฤทธิ์ได้น้อยลง</t>
        </is>
      </c>
      <c r="H61" s="186" t="inlineStr">
        <is>
          <t>คนไข้ที่เป็น rapid metabolizer ของ 2D6 จะทำให้ยาออกฤทธิ์ได้น้อยลง</t>
        </is>
      </c>
      <c r="I61" s="186" t="inlineStr">
        <is>
          <t>คนไข้ที่กิน paroxetine จะทำให้ยาออกฤทธิ์ได้มากขึ้น</t>
        </is>
      </c>
      <c r="J61" s="185" t="inlineStr">
        <is>
          <t>1</t>
        </is>
      </c>
      <c r="K61" s="186" t="inlineStr">
        <is>
          <t>✅ คำตอบที่ถูกต้อง: ข้อ ก. Tamoxifen ไม่ใช่ active metabolite
🎯 ทำไมข้อนี้ถึงถูก:
🔍 ข้ออื่นผิดเพราะอะไร:
🔍 ข้ออื่นผิดเพราะอะไร:
• ข้อ ข. (การออกฤทธิ์ของ tamoxifen ไม่ขึ้นกับเชื้อชาติ): ไม่ตรงกับหลักการหรือข้อบ่งใช้ที่ถูกต้องตามโจทย์กำหนด
• ข้อ ค. (คนไข้ที่เป็น poor metabolizer ของ 2D6 จะทำให้ ยาออกฤทธิ์ได้น้อยลง): ไม่ตรงกับหลักการหรือข้อบ่งใช้ที่ถูกต้องตามโจทย์กำหนด
• ข้อ ง. (คนไข้ที่เป็น rapid metabolizer ของ 2D6 จะทำให้ยาออกฤทธิ์ได้น้อยลง): ไม่ตรงกับหลักการหรือข้อบ่งใช้ที่ถูกต้องตามโจทย์กำหนด
• ข้อ จ. (คนไข้ที่กิน paroxetine จะทำให้ยาออกฤทธิ์ได้มากขึ้น): ไม่ตรงกับหลักการหรือข้อบ่งใช้ที่ถูกต้องตามโจทย์กำหนด</t>
        </is>
      </c>
      <c r="L61" s="186" t="n"/>
      <c r="M61" s="186" t="inlineStr">
        <is>
          <t>Biopharm &amp; Drug Release</t>
        </is>
      </c>
      <c r="N61" s="186" t="inlineStr">
        <is>
          <t>Diffusion &amp; Fick's laws</t>
        </is>
      </c>
      <c r="O61" s="185" t="inlineStr">
        <is>
          <t>Product</t>
        </is>
      </c>
      <c r="P61" s="186" t="inlineStr">
        <is>
          <t>[SOURCE: Pharma Plus เล่มม่วง 2 - ข้อสอบย้อนหลังปี 2558 วันที่ 2 ข้อ 68]</t>
        </is>
      </c>
      <c r="Q61" s="185" t="inlineStr">
        <is>
          <t>ข้อสอบจริง</t>
        </is>
      </c>
      <c r="R61" s="185" t="inlineStr">
        <is>
          <t>2558</t>
        </is>
      </c>
      <c r="S61" s="185" t="n"/>
    </row>
    <row r="62" ht="24" customHeight="1" s="49">
      <c r="A62" s="185" t="n">
        <v>60</v>
      </c>
      <c r="B62" s="186" t="n"/>
      <c r="C62" s="186" t="inlineStr">
        <is>
          <t>ยาต้องมีคุณสมบัติใดที่สามารถทำให้ยาดูดซึมผ่าน cornea ได้</t>
        </is>
      </c>
      <c r="D62" s="186" t="n"/>
      <c r="E62" s="186" t="inlineStr">
        <is>
          <t>มีค่า pKa สูง</t>
        </is>
      </c>
      <c r="F62" s="186" t="inlineStr">
        <is>
          <t>มีค่า log P ต่ำ</t>
        </is>
      </c>
      <c r="G62" s="186" t="inlineStr">
        <is>
          <t>ต้องมี pH 7.4</t>
        </is>
      </c>
      <c r="H62" s="186" t="inlineStr">
        <is>
          <t>แตกตัวที่ได้ที่ physiological pH</t>
        </is>
      </c>
      <c r="I62" s="186" t="inlineStr">
        <is>
          <t>สามารถละลายได้ทั้งในน้ำและไขมัน</t>
        </is>
      </c>
      <c r="J62" s="185" t="inlineStr">
        <is>
          <t>5</t>
        </is>
      </c>
      <c r="K62" s="186"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L62" s="186" t="inlineStr">
        <is>
          <t>Ocular Drug Delivery</t>
        </is>
      </c>
      <c r="M62" s="186" t="inlineStr">
        <is>
          <t>Biopharm &amp; Drug Release</t>
        </is>
      </c>
      <c r="N62" s="186" t="inlineStr">
        <is>
          <t>Diffusion &amp; Fick's laws</t>
        </is>
      </c>
      <c r="O62" s="185" t="inlineStr">
        <is>
          <t>Product</t>
        </is>
      </c>
      <c r="P62" s="186" t="inlineStr">
        <is>
          <t>ข้อสอบเก่า</t>
        </is>
      </c>
      <c r="Q62" s="185" t="inlineStr">
        <is>
          <t>ข้อสอบจริง</t>
        </is>
      </c>
      <c r="R62" s="185" t="inlineStr">
        <is>
          <t>2565</t>
        </is>
      </c>
      <c r="S62" s="185" t="n"/>
    </row>
    <row r="63" ht="24" customHeight="1" s="49">
      <c r="A63" s="185" t="n">
        <v>61</v>
      </c>
      <c r="B63" s="186" t="n"/>
      <c r="C63" s="186" t="inlineStr">
        <is>
          <t>ชีวสมมูลเปรียบเทียบยาต้นแบบกับยาใหม่ที่ขับออกทางไตคือข้อใด</t>
        </is>
      </c>
      <c r="D63" s="186" t="n"/>
      <c r="E63" s="186" t="inlineStr">
        <is>
          <t>T½</t>
        </is>
      </c>
      <c r="F63" s="186" t="inlineStr">
        <is>
          <t>Urine excretion</t>
        </is>
      </c>
      <c r="G63" s="186" t="inlineStr">
        <is>
          <t>AUC vs time curve</t>
        </is>
      </c>
      <c r="H63" s="186" t="inlineStr">
        <is>
          <t>Drug plasma concentration</t>
        </is>
      </c>
      <c r="I63" s="186" t="inlineStr">
        <is>
          <t>Time to peak drug concentration</t>
        </is>
      </c>
      <c r="J63" s="185" t="inlineStr">
        <is>
          <t>2</t>
        </is>
      </c>
      <c r="K63" s="186"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L63" s="186" t="inlineStr">
        <is>
          <t>Bioequivalence and Pharmacokinetics</t>
        </is>
      </c>
      <c r="M63" s="186" t="inlineStr">
        <is>
          <t>Biopharm &amp; Drug Release</t>
        </is>
      </c>
      <c r="N63" s="186" t="inlineStr">
        <is>
          <t>Diffusion &amp; Fick's laws</t>
        </is>
      </c>
      <c r="O63" s="185" t="inlineStr">
        <is>
          <t>Product</t>
        </is>
      </c>
      <c r="P63" s="186" t="inlineStr">
        <is>
          <t>ข้อสอบเก่า</t>
        </is>
      </c>
      <c r="Q63" s="185" t="inlineStr">
        <is>
          <t>ข้อสอบจริง</t>
        </is>
      </c>
      <c r="R63" s="185" t="inlineStr">
        <is>
          <t>2565</t>
        </is>
      </c>
      <c r="S63" s="185" t="n"/>
    </row>
    <row r="64" ht="24" customHeight="1" s="49">
      <c r="A64" s="185" t="n">
        <v>62</v>
      </c>
      <c r="B64" s="186" t="n"/>
      <c r="C64" s="186" t="inlineStr">
        <is>
          <t>จากคุณสมบัติของยา phenytoin ที่มีการกำจัดออกแบบ non-linear kinetics ข้อใดถูกต้อง (MCQ ธ.ค. 66)</t>
        </is>
      </c>
      <c r="D64" s="186" t="n"/>
      <c r="E64" s="186" t="inlineStr">
        <is>
          <t>ที่ความเข้มข้นสูง จะมีการกำจัดออกแบบ linear kinetics</t>
        </is>
      </c>
      <c r="F64" s="186" t="inlineStr">
        <is>
          <t>ที่ความเข้มข้นต่ำ จะมีการกำจัดออกแบบ non-linear kinetics</t>
        </is>
      </c>
      <c r="G64" s="186" t="inlineStr">
        <is>
          <t>ยามีค่าครึ่งชีวิตเท่าเดิมเสมอ แม้มีความเข้มข้นของยาเพิ่มมากขึ้น</t>
        </is>
      </c>
      <c r="H64" s="186" t="inlineStr">
        <is>
          <t>ยามี therapeutic index แคบ</t>
        </is>
      </c>
      <c r="I64" s="186" t="inlineStr">
        <is>
          <t>ไม่มีข้อใดถูก</t>
        </is>
      </c>
      <c r="J64" s="185" t="inlineStr">
        <is>
          <t>4</t>
        </is>
      </c>
      <c r="K64" s="186" t="inlineStr">
        <is>
          <t>✅ คำตอบที่ถูกต้อง: ข้อ ง. ยามี therapeutic index แคบ
🎯 ทำไมข้อนี้ถึงถูก:
🎯 ทำไมข้อนี้ถึงถูก: Phenytoin เป็นยาที่มีช่วงระดับการรักษาแคบ (Narrow therapeutic index: 10 ถึง 20 mcg/mL) และมีการกำจัดผ่านเอนไซม์ในตับแบบ Michaelis-Menten kinetics ทำให้การเพิ่มขนาดยาเพียงเล็กน้อยสามารถทำให้ระดับยาพุ่งสูงขึ้นอย่างก้าวกระโดดจนเกิดความเป็นพิษรุนแรง
🔍 ข้ออื่นผิดเพราะอะไร:
• ข้อ ก.: ที่ความเข้มข้นสูง เอนไซม์จะอิ่มตัว (Enzyme saturation) การกำจัดยาจะเปลี่ยนเป็น Zero-order kinetics (Non-linear) ไม่ใช่ Linear
• ข้อ ข.: ที่ความเข้มข้นต่ำ เอนไซม์ยังไม่อิ่มตัว การกำจัดยาจะเป็นไปตาม First-order kinetics (Linear kinetics)
• ข้อ ค.: ใน non-linear kinetics ค่าครึ่งชีวิต (t1/2) จะไม่คงที่ แต่จะเพิ่มยาวนานขึ้นอย่างมากเมื่อระดับความเข้มข้นของยาในพลาสมาสูงขึ้น
• ข้อ จ.: ไม่ถูกต้อง เนื่องจากข้อ ง. สรุปคุณสมบัติทางเภสัชจลนศาสตร์คลินิกของ Phenytoin ได้ถูกต้อง</t>
        </is>
      </c>
      <c r="L64" s="186" t="n"/>
      <c r="M64" s="186" t="inlineStr">
        <is>
          <t>Biopharm &amp; Drug Release</t>
        </is>
      </c>
      <c r="N64" s="186" t="inlineStr">
        <is>
          <t>Diffusion &amp; Fick's laws</t>
        </is>
      </c>
      <c r="O64" s="185" t="inlineStr">
        <is>
          <t>Product</t>
        </is>
      </c>
      <c r="P64" s="186" t="inlineStr">
        <is>
          <t>[SOURCE: Mock Pharmtutor 2024 Set 2 ข้อ 87] MCQ ธ.ค. 66</t>
        </is>
      </c>
      <c r="Q64" s="185" t="inlineStr">
        <is>
          <t>ข้อสอบจำลอง</t>
        </is>
      </c>
      <c r="R64" s="185" t="inlineStr">
        <is>
          <t>Mock Pharmtutor 2024</t>
        </is>
      </c>
      <c r="S64" s="185" t="n"/>
    </row>
    <row r="65" ht="24" customHeight="1" s="49">
      <c r="A65" s="185" t="n">
        <v>63</v>
      </c>
      <c r="B65" s="186" t="n"/>
      <c r="C65" s="186" t="inlineStr">
        <is>
          <t>ข้อใดกล่าวถูกต้องเกี่ยวกับการจำแนกประเภทตัวยาตามชีวเภสัชกรรม (Biopharmaceutics Classification System: BCS)</t>
        </is>
      </c>
      <c r="D65" s="186" t="n"/>
      <c r="E65" s="186" t="inlineStr">
        <is>
          <t>พิจารณาคุณสมบัติของยาจาก ค่าการละลายและค่าการซึมผ่านผิวหนัง</t>
        </is>
      </c>
      <c r="F65" s="186" t="inlineStr">
        <is>
          <t>แบ่งประเภทยา 3 class คือ Class I, II, III</t>
        </is>
      </c>
      <c r="G65" s="186" t="inlineStr">
        <is>
          <t>Class I คือยาที่มีการละลายต่ำ และการซึมผ่านต่ำ</t>
        </is>
      </c>
      <c r="H65" s="186" t="inlineStr">
        <is>
          <t>ตัวยาสำคัญใน Class I และ III สามารถขอยกเว้นการศึกษาชีวสมมูลในมนุษย์ได้</t>
        </is>
      </c>
      <c r="I65" s="186" t="inlineStr">
        <is>
          <t>ตัวยาสำคัญใน Class II นิยมนำมาเตรียมเป็นยารูปแบบน้ำใส (Solution)</t>
        </is>
      </c>
      <c r="J65" s="185" t="inlineStr">
        <is>
          <t>4</t>
        </is>
      </c>
      <c r="K65" s="186" t="inlineStr">
        <is>
          <t>✅ คำตอบที่ถูกต้อง: ข้อ ง. ตัวยาสำคัญใน Class I และ III สามารถขอยกเว้นการศึกษาชีวสมมูลในมนุษย์ได้
🎯 ทำไมข้อนี้ถึงถูก:
🎯 ทำไมข้อนี้ถึงถูก: ตามแนวทางสากลของ US-FDA และ WHO ตัวยาสำคัญในกลุ่ม BCS Class I (High solubility, High permeability) และ Class III (High solubility, Low permeability) ในรูปแบบยาเม็ดแตกตัวเร็ว สามารถยื่นขอยกเว้นการศึกษาชีวสมมูลในมนุษย์ (Biowaiver) ได้
🔍 ข้ออื่นผิดเพราะอะไร:
• ข้อ ก.: BCS พิจารณาจากความสามารถในการละลายน้ำ (Aqueous solubility) และการซึมผ่านเยื่อบุผนังลำไส้ (Intestinal permeability) ไม่ใช่ผิวหนัง
• ข้อ ข.: ระบบ BCS แบ่งตัวยาออกเป็น 4 ประเภท (Class I, II, III, และ IV) ไม่ใช่ 3 ประเภท
• ข้อ ค.: Class I คือยาที่มีการละลายน้ำสูงและการซึมผ่านสูง (High solubility, High permeability)
• ข้อ จ.: ยาใน Class II มีการละลายน้ำต่ำมาก (Low solubility) ไม่สามารถนำมาเตรียมเป็นสารละลายน้ำใสธรรมดาได้ง่าย</t>
        </is>
      </c>
      <c r="L65" s="186" t="n"/>
      <c r="M65" s="186" t="inlineStr">
        <is>
          <t>Biopharm &amp; Drug Release</t>
        </is>
      </c>
      <c r="N65" s="186" t="inlineStr">
        <is>
          <t>BCS Classification</t>
        </is>
      </c>
      <c r="O65" s="185" t="inlineStr">
        <is>
          <t>Product</t>
        </is>
      </c>
      <c r="P65" s="186" t="inlineStr">
        <is>
          <t>[SOURCE: Mock Pharmtutor 2024 Set 2 ข้อ 96] MCQ ธ.ค. 66</t>
        </is>
      </c>
      <c r="Q65" s="185" t="inlineStr">
        <is>
          <t>ข้อสอบจำลอง</t>
        </is>
      </c>
      <c r="R65" s="185" t="inlineStr">
        <is>
          <t>Mock Pharmtutor 2024</t>
        </is>
      </c>
      <c r="S65" s="185" t="n"/>
    </row>
    <row r="66" ht="24" customHeight="1" s="49">
      <c r="A66" s="185" t="n">
        <v>64</v>
      </c>
      <c r="B66" s="186" t="n"/>
      <c r="C66" s="186" t="inlineStr">
        <is>
          <t>ข้อใดกล่าวถูกต้องเกี่ยวกับการยกเว้นการศึกษาชีวสมมูลในมนุษย์ (Biowaiver)</t>
        </is>
      </c>
      <c r="D66" s="186" t="n"/>
      <c r="E66" s="186" t="inlineStr">
        <is>
          <t>ทำในผลิตภัณฑ์ยารูปแบบของแข็งชนิดรับประทาน</t>
        </is>
      </c>
      <c r="F66" s="186" t="inlineStr">
        <is>
          <t>Sublingual tablets ไม่สามารถทำ Biowaiver ได้</t>
        </is>
      </c>
      <c r="G66" s="186" t="inlineStr">
        <is>
          <t>Warfarin ไม่สามารถทำ Biowaiver ได้</t>
        </is>
      </c>
      <c r="H66" s="186" t="inlineStr">
        <is>
          <t>A และ C ถูก</t>
        </is>
      </c>
      <c r="I66" s="186" t="inlineStr">
        <is>
          <t>ถูกทุกข้อ</t>
        </is>
      </c>
      <c r="J66" s="185" t="inlineStr">
        <is>
          <t>5</t>
        </is>
      </c>
      <c r="K66" s="186" t="inlineStr">
        <is>
          <t>✅ คำตอบที่ถูกต้อง: ข้อ จ. ถูกทุกข้อ
🎯 ทำไมข้อนี้ถึงถูก:
🎯 ทำไมข้อนี้ถึงถูก: ถูกต้องทุกข้อความ เนื่องจาก Biowaiver อนุมัติเฉพาะยาเตรียมชนิดของแข็งรับประทานแบบกลืน ส่วนยาที่ดูดซึมผ่านช่องปากอย่าง sublingual tablets และยาที่มีช่วงการรักษาแคบอย่าง Warfarin ถูกห้ามขอ Biowaiver โดยเด็ดขาด
🔍 ข้ออื่นผิดเพราะอะไร:
• ข้อ ก.: ถูกต้อง แต่ยังไม่ครอบคลุมข้อห้ามสำคัญในข้อ ข. และ ค.
• ข้อ ข.: ถูกต้อง แต่ยังขาดข้อ ก. และ ค.
• ข้อ ค.: ถูกต้อง แต่ยังขาดข้อ ก. และ ข.
• ข้อ ง.: ไม่ครอบคลุมข้อ ข. ซึ่งเป็นเกณฑ์ข้อกำหนดที่ถูกต้องเช่นเดียวกัน</t>
        </is>
      </c>
      <c r="L66" s="186" t="n"/>
      <c r="M66" s="186" t="inlineStr">
        <is>
          <t>Biopharm &amp; Drug Release</t>
        </is>
      </c>
      <c r="N66" s="186" t="inlineStr">
        <is>
          <t>BCS Classification</t>
        </is>
      </c>
      <c r="O66" s="185" t="inlineStr">
        <is>
          <t>Product</t>
        </is>
      </c>
      <c r="P66" s="186" t="inlineStr">
        <is>
          <t>[SOURCE: Mock Pharmtutor 2024 Set 2 ข้อ 97] MCQ ธ.ค. 66</t>
        </is>
      </c>
      <c r="Q66" s="185" t="inlineStr">
        <is>
          <t>ข้อสอบจำลอง</t>
        </is>
      </c>
      <c r="R66" s="185" t="inlineStr">
        <is>
          <t>Mock Pharmtutor 2024</t>
        </is>
      </c>
      <c r="S66" s="185" t="n"/>
    </row>
    <row r="67" ht="24" customHeight="1" s="49">
      <c r="A67" s="185" t="n">
        <v>65</v>
      </c>
      <c r="B67" s="186" t="n"/>
      <c r="C67" s="186" t="inlineStr">
        <is>
          <t>ข้อมูลการทดสอบการละลาย (Dissolution test) ตามเภสัชตำรับ USP &lt;711&gt; ที่กำหนดให้ทำการทดสอบ 2 ขั้นตอนต่อเนื่องกัน ได้แก่ Acid stage (สภาวะ 0.1 N HCl นาน 2 ชั่วโมง) ตามด้วย Buffer stage (สภาวะ pH 6.8 phosphate buffer) เป็นเกณฑ์มาตรฐานที่ใช้ทดสอบกับรูปแบบยาใด</t>
        </is>
      </c>
      <c r="D67" s="186" t="n"/>
      <c r="E67" s="186" t="inlineStr">
        <is>
          <t>Immediate-release tablets</t>
        </is>
      </c>
      <c r="F67" s="186" t="inlineStr">
        <is>
          <t>Extended-release tablets</t>
        </is>
      </c>
      <c r="G67" s="186" t="inlineStr">
        <is>
          <t>Delayed-release tablets (Enteric-coated tablets)</t>
        </is>
      </c>
      <c r="H67" s="186" t="inlineStr">
        <is>
          <t>Chewable tablets</t>
        </is>
      </c>
      <c r="I67" s="186" t="inlineStr">
        <is>
          <t>Sublingual tablets</t>
        </is>
      </c>
      <c r="J67" s="185" t="inlineStr">
        <is>
          <t>3</t>
        </is>
      </c>
      <c r="K67" s="186" t="inlineStr">
        <is>
          <t>✅ คำตอบที่ถูกต้อง: ข้อ ค. Delayed-release tablets (Enteric-coated tablets)
🎯 ทำไมข้อนี้ถึงถูก:
🎯 ทำไมข้อนี้ถึงถูก: ตามมาตรฐาน USP &lt;711&gt; Dissolution สำหรับยา Delayed-release dosage forms (เช่น Enteric-coated tablets) กำหนดให้ทดสอบ 2 ระยะ คือ Acid stage ในสารละลาย 0.1 N HCl เป็นเวลา 2 ชั่วโมง เพื่อยืนยันว่ายาไม่ละลายและไม่ปลดปล่อยตัวยาเกินเกณฑ์ที่กำหนด (ไม่เกิน 10%) ในสภาวะกรดจำลองของกระเพาะอาหาร จากนั้นจึงเปลี่ยนเป็น Buffer stage ที่ pH 6.8 เพื่อยืนยันว่าตัวยาแตกตัวและละลายได้อย่างสมบูรณ์ในสภาวะจำลองของลำไส้เล็ก
🔍 ข้ออื่นผิดเพราะอะไร:
• ข้อ ก.: Immediate-release tablets ทดสอบในตัวกลางชนิดเดียว (single medium) มักใช้ระยะเวลา 30-60 นาที เพื่อประเมินการละลายทันที
• ข้อ ข.: Extended-release tablets ทดสอบการปลดปล่อยยาอย่างต่อเนื่องตามช่วงเวลาที่กำหนดหลายจุดเวลา (time points) เพื่อสร้าง dissolution profile
• ข้อ ง.: Chewable tablets เป็นยาเคี้ยวก่อนกลืน ซึ่งเภสัชตำรับส่วนใหญ่เน้นการแตกตัวหรือการละลายที่ไม่จำเป็นต้องผ่านขั้นตอน enteric acid stage
• ข้อ จ.: Sublingual tablets เป็นยาเม็ดอมใต้ลิ้น ออกแบบมาให้แตกตัวและดูดซึมเร็วในช่องปาก ไม่ผ่านทางเดินอาหารส่วนกระเพาะ</t>
        </is>
      </c>
      <c r="L67" s="186" t="n"/>
      <c r="M67" s="186" t="inlineStr">
        <is>
          <t>Biopharm &amp; Drug Release</t>
        </is>
      </c>
      <c r="N67" s="186" t="inlineStr">
        <is>
          <t>Dissolution testing</t>
        </is>
      </c>
      <c r="O67" s="185" t="inlineStr">
        <is>
          <t>Product</t>
        </is>
      </c>
      <c r="P67" s="186" t="inlineStr">
        <is>
          <t>[SOURCE: ข้อสอบจริง PLE CC1 (Product) ปี 2566 Day 1 ข้อ 25]</t>
        </is>
      </c>
      <c r="Q67" s="185" t="inlineStr">
        <is>
          <t>ข้อสอบจริง</t>
        </is>
      </c>
      <c r="R67" s="185" t="inlineStr">
        <is>
          <t>2566</t>
        </is>
      </c>
      <c r="S67" s="185" t="n"/>
    </row>
    <row r="68" ht="24" customHeight="1" s="49">
      <c r="A68" s="185" t="n">
        <v>66</v>
      </c>
      <c r="B68" s="186" t="n"/>
      <c r="C68" s="186" t="inlineStr">
        <is>
          <t>แผ่นแปะผิวหนังชนิดนำส่งยาผ่านผิวหนัง (Transdermal Patch) รูปแบบ Drug-in-Adhesive System มีลักษณะโครงสร้างตามข้อใด</t>
        </is>
      </c>
      <c r="D68" s="186" t="n"/>
      <c r="E68" s="186" t="inlineStr">
        <is>
          <t>ตัวยาสำคัญผสมรวมเป็นเนื้อเดียวกับพอลิเมอร์ชั้นกาวและสัมผัสกับผิวหนังโดยตรง โดยไม่มี Rate-controlling membrane แยกต่างหาก</t>
        </is>
      </c>
      <c r="F68" s="186" t="inlineStr">
        <is>
          <t>ตัวยาบรรจุอยู่ในชั้นกระเปาะของเหลว (Reservoir) แยกต่างหาก และมี Rate-controlling membrane ควบคุมการปลดปล่อย</t>
        </is>
      </c>
      <c r="G68" s="186" t="inlineStr">
        <is>
          <t>ตัวยาละลายอยู่ในชั้นพอลิเมอร์เมทริกซ์และมีชั้นกาวชนิดไม่มีตัวยาเคลือบอยู่เฉพาะขอบรอบนอก (Peripheral adhesive)</t>
        </is>
      </c>
      <c r="H68" s="186" t="inlineStr">
        <is>
          <t>ตัวยาบรรจุอยู่ในหลอดจุลภาคและปลดปล่อยผ่านหัวเข็มขนาดไมโคร (Microneedles)</t>
        </is>
      </c>
      <c r="I68" s="186" t="inlineStr">
        <is>
          <t>ตัวยาอยู่ในรูปผลึกบริสุทธิ์อัดแข็งใต้แผ่นฟอยล์โลหะโดยไม่มีชั้นกาวสัมผัสผิวหนัง</t>
        </is>
      </c>
      <c r="J68" s="185" t="inlineStr">
        <is>
          <t>1</t>
        </is>
      </c>
      <c r="K68" s="186" t="inlineStr">
        <is>
          <t>✅ คำตอบที่ถูกต้อง: ข้อ ก. ตัวยาสำคัญผสมรวมเป็นเนื้อเดียวกับพอลิเมอร์ชั้นกาวและสัมผัสกับผิวหนังโดยตรง โดยไม่มี Rate-controlling membrane แยกต่างหาก
🎯 ทำไมข้อนี้ถึงถูก:
🎯 ทำไมข้อนี้ถึงถูก: แผ่นแปะระบบ Drug-in-Adhesive (DIA) เป็นระบบที่นำตัวยาสำคัญผสมรวมเป็นเนื้อเดียวกับพอลิเมอร์ชั้นกาว (Adhesive layer) โดยตรง ซึ่งชั้นกาวนี้ทำหน้าที่ทั้งกักเก็บตัวยาและยึดติดกับผิวหนัง โดยไม่มีชั้นสารละลายยาแยกต่างหากและไม่มีแผ่นเยื่อควบคุมการปลดปล่อย (Rate-controlling membrane) ทำให้แผ่นแปะมีความบาง ยืดหยุ่น และกะทัดรัด
🔍 ข้ออื่นผิดเพราะอะไร:
• ข้อ ข.: เป็นโครงสร้างของแผ่นแปะระบบ Reservoir-type (Membrane-controlled system) ที่มีชั้นกักเก็บยาแยกและมี membrane คุมอัตราการแพร่
• ข้อ ค.: เป็นโครงสร้างของแผ่นแปะระบบ Matrix-type with peripheral adhesive ที่ชั้นเมทริกซ์ของยาแยกจากกาวรอบนอก
• ข้อ ง.: เป็นระบบนำส่งขั้นสูงแบบ Microneedle-mediated transdermal delivery ไม่ใช่ Drug-in-adhesive พื้นฐาน
• ข้อ จ.: โครงสร้างของ transdermal patch ทุกชนิดจำเป็นต้องมีชั้นกาวสัมผัสผิวหนัง (pressure-sensitive adhesive) และแผ่นประกบหลัง (backing layer)</t>
        </is>
      </c>
      <c r="L68" s="186" t="n"/>
      <c r="M68" s="186" t="inlineStr">
        <is>
          <t>Biopharm &amp; Drug Release</t>
        </is>
      </c>
      <c r="N68" s="186" t="inlineStr">
        <is>
          <t>Transdermal Delivery (TDS)</t>
        </is>
      </c>
      <c r="O68" s="185" t="inlineStr">
        <is>
          <t>Product</t>
        </is>
      </c>
      <c r="P68" s="186" t="inlineStr">
        <is>
          <t>[SOURCE: ข้อสอบจริง PLE CC1 (Product) ปี 2566 Day 2 ข้อ 55] [RECONSTRUCTED: ปรับแต่งและเติมเต็มบริบทโจทย์เพื่อความสมบูรณ์]</t>
        </is>
      </c>
      <c r="Q68" s="185" t="inlineStr">
        <is>
          <t>ข้อสอบจริง</t>
        </is>
      </c>
      <c r="R68" s="185" t="inlineStr">
        <is>
          <t>2566</t>
        </is>
      </c>
      <c r="S68" s="185" t="n"/>
    </row>
    <row r="69" ht="24" customHeight="1" s="49">
      <c r="A69" s="185" t="n">
        <v>67</v>
      </c>
      <c r="B69" s="186" t="n"/>
      <c r="C69" s="186" t="inlineStr">
        <is>
          <t>ยา Imdur (Isosorbide-5-mononitrate prolonged-release tablet) ซึ่งมี magnesium stearate และพอลิเมอร์เมทริกซ์เป็นสารช่วยในตำรับ ข้อใดต่อไปนี้กล่าวถูกต้องเกี่ยวกับลักษณะและการใช้ยานี้</t>
        </is>
      </c>
      <c r="D69" s="186" t="n"/>
      <c r="E69" s="186" t="inlineStr">
        <is>
          <t>ยาเป็นระบบ matrix สามารถหักแบ่งครึ่งตามรอยบากได้แต่ห้ามเคี้ยวหรือบด</t>
        </is>
      </c>
      <c r="F69" s="186" t="inlineStr">
        <is>
          <t>ยาเป็นระบบ reservoir สามารถหักแบ่งและบดเคี้ยวได้ตามต้องการ</t>
        </is>
      </c>
      <c r="G69" s="186" t="inlineStr">
        <is>
          <t>ห้ามรับประทานยานี้ร่วมกับยาลดกรดชนิดน้ำโดยเด็ดขาด</t>
        </is>
      </c>
      <c r="H69" s="186" t="inlineStr">
        <is>
          <t>Sodium stearate สามารถใช้ทดแทน Magnesium stearate ได้โดยไม่กระทบคุณสมบัติการละลาย</t>
        </is>
      </c>
      <c r="I69" s="186" t="inlineStr">
        <is>
          <t>ยาชนิดนี้ไม่จำเป็นต้องควบคุม Uniformity of dosage units</t>
        </is>
      </c>
      <c r="J69" s="185" t="inlineStr">
        <is>
          <t>1</t>
        </is>
      </c>
      <c r="K69" s="186" t="inlineStr">
        <is>
          <t>✅ คำตอบที่ถูกต้อง: ข้อ ก. ยาเป็นระบบ matrix สามารถหักแบ่งครึ่งตามรอยบากได้แต่ห้ามเคี้ยวหรือบด
🎯 ทำไมข้อนี้ถึงถูก:
🎯 ทำไมข้อนี้ถึงถูก: Imdur เป็นยาเม็ดออกฤทธิ์เนิ่นระบบ hydrophilic/insoluble matrix ซึ่งมีรอยบาก (score line) ทำให้สามารถหักแบ่งครึ่งได้โดยไม่สูญเสียคุณสมบัติ prolonged-release แต่ห้ามเคี้ยวหรือบดเม็ดยาเพราะจะทำให้โครงสร้างเมทริกซ์พังทลายและเกิด dose dumping
🔍 ข้ออื่นผิดเพราะอะไร:
• ข้อ ข.: Imdur เป็นระบบ matrix ไม่ใช่ reservoir system และการเคี้ยวยาจะทำลายโครงสร้างเมทริกซ์ทำให้ยาถูกปลดปล่อยออกมาทันทีจนเกิดพิษ
• ข้อ ค.: ISMN ในรูปแบบ matrix สามารถรับประทานพร้อมหรือหลังอาหาร รวมถึงยาลดกรดได้โดยไม่มีอันตรกิริยาที่รุนแรง ข้อห้ามใช้สำคัญคือห้ามใช้ร่วมกับยากลุ่ม PDE-5 inhibitors
• ข้อ ง.: Magnesium stearate เป็น hydrophobic lubricant ในขณะที่ Sodium stearate มีความเป็น hydrophilic มากกว่า การเปลี่ยนสารช่วยจะส่งผลต่ออัตราการเปียกและการปลดปล่อยยา
• ข้อ จ.: ยาเม็ดทุกชนิดต้องผ่านการทดสอบ Uniformity of dosage units ตามมาตรฐานเภสัชตำรับ</t>
        </is>
      </c>
      <c r="L69" s="186" t="inlineStr">
        <is>
          <t>cc1_product/image43.png</t>
        </is>
      </c>
      <c r="M69" s="186" t="inlineStr">
        <is>
          <t>Biopharm &amp; Drug Release</t>
        </is>
      </c>
      <c r="N69" s="186" t="inlineStr">
        <is>
          <t>Modified-Release DDS</t>
        </is>
      </c>
      <c r="O69" s="185" t="inlineStr">
        <is>
          <t>Product</t>
        </is>
      </c>
      <c r="P69" s="186" t="inlineStr">
        <is>
          <t>[SOURCE: ข้อสอบจริง PLE CC1 (Product) ปี 2565 ข้อ 4]</t>
        </is>
      </c>
      <c r="Q69" s="185" t="inlineStr">
        <is>
          <t>ข้อสอบจริง</t>
        </is>
      </c>
      <c r="R69" s="185" t="inlineStr">
        <is>
          <t>2565</t>
        </is>
      </c>
      <c r="S69" s="185" t="n"/>
    </row>
    <row r="70" ht="24" customHeight="1" s="49">
      <c r="A70" s="185" t="n">
        <v>68</v>
      </c>
      <c r="B70" s="186" t="n"/>
      <c r="C70" s="186" t="inlineStr">
        <is>
          <t>คุณสมบัติทางเคมีกายภาพ (Physicochemical properties) ของโมเลกุลยาในข้อใดต่อไปนี้เหมาะสมที่สุดสำหรับการพัฒนาเป็นรูปแบบยาแผ่นแปะซึมผ่านผิวหนัง (Transdermal drug delivery system: TDDS)</t>
        </is>
      </c>
      <c r="D70" s="186" t="n"/>
      <c r="E70" s="186" t="inlineStr">
        <is>
          <t>น้ำหนักโมเลกุลต่ำ (น้อยกว่า 500 Da), ค่า Log P 1-4, จุดหลอมเหลวต่ำ (น้อยกว่า 200 องศาเซลเซียส) และออกฤทธิ์แรงในขนาดยาต่ำ</t>
        </is>
      </c>
      <c r="F70" s="186" t="inlineStr">
        <is>
          <t>น้ำหนักโมเลกุลสูง (มากกว่า 1000 Da), ละลายน้ำได้ดีเยี่ยม (Log P ต่ำกว่า 0) และจุดหลอมเหลวสูง</t>
        </is>
      </c>
      <c r="G70" s="186" t="inlineStr">
        <is>
          <t>น้ำหนักโมเลกุลต่ำ (น้อยกว่า 200 Da), ชอบไขมันสูงมาก (Log P มากกว่า 6) และมีขนาดยาในการรักษามากกว่า 1 กรัมต่อวัน</t>
        </is>
      </c>
      <c r="H70" s="186" t="inlineStr">
        <is>
          <t>โมเลกุลมีประจุบวกหรือลบอย่างสมบูรณ์ที่ pH ของผิวหนัง และมีความสามารถในการละลายน้ำต่ำมาก</t>
        </is>
      </c>
      <c r="I70" s="186" t="inlineStr">
        <is>
          <t>โมเลกุลมีจุดหลอมเหลวสูงกว่า 300 องศาเซลเซียส และต้องการ therapeutic dose วันละ 500-1000 mg</t>
        </is>
      </c>
      <c r="J70" s="185" t="inlineStr">
        <is>
          <t>1</t>
        </is>
      </c>
      <c r="K70" s="186" t="inlineStr">
        <is>
          <t>✅ คำตอบที่ถูกต้อง: ข้อ ก. น้ำหนักโมเลกุลต่ำ (น้อยกว่า 500 Da), ค่า Log P 1-4, จุดหลอมเหลวต่ำ (น้อยกว่า 200 องศาเซลเซียส) และออกฤทธิ์แรงในขนาดยาต่ำ
🎯 ทำไมข้อนี้ถึงถูก:
🎯 ทำไมข้อนี้ถึงถูก: โมเลกุลยาที่จะซึมผ่านชั้น stratum corneum ได้ดีต้องมีขนาดโมเลกุลเล็ก (MW น้อยกว่า 500-600 Da), มีความชอบไขมันและน้ำอย่างสมดุล (Log P อยู่ระหว่าง 1 ถึง 4), มีจุดหลอมเหลวต่ำกว่า 200 องศาเซลเซียส และต้องเป็น potent drug ที่มี therapeutic daily dose ต่ำ (น้อยกว่า 10-20 mg/day)
🔍 ข้ออื่นผิดเพราะอะไร:
• ข้อ ข.: ยาที่มีโมเลกุลใหญ่กว่า 1000 Da และละลายน้ำสูงมาก (polar) จะไม่สามารถแพร่ผ่าน lipid bilayer ของ stratum corneum ได้
• ข้อ ค.: ยาที่มีค่า Log P สูงเกินไป (มากกว่า 5) จะตกค้างสะสมอยู่ในชั้นไขมันของ stratum corneum และไม่สามารถแพร่เข้าสู่น้ำในชั้น dermis ได้
• ข้อ ง.: ยาที่แตกตัวเป็นไอออนอย่างสมบูรณ์จะซึมผ่านผิวหนังได้แย่กว่ารูปที่ไม่แตกตัว (non-ionized form) อย่างมาก
• ข้อ จ.: ยาที่มีจุดหลอมเหลวสูงเกิน 300 องศาเซลเซียส จะมีพลังงานพันธะในผลึกสูงทำให้ละลายและแพร่ยาก อีกทั้งพื้นที่ผิวแผ่นแปะไม่สามารถส่งยาขนาดยาสูงถึง 500-1000 mg ได้</t>
        </is>
      </c>
      <c r="L70" s="186" t="n"/>
      <c r="M70" s="186" t="inlineStr">
        <is>
          <t>Biopharm &amp; Drug Release</t>
        </is>
      </c>
      <c r="N70" s="186" t="inlineStr">
        <is>
          <t>Diffusion &amp; Fick's laws</t>
        </is>
      </c>
      <c r="O70" s="185" t="inlineStr">
        <is>
          <t>Product</t>
        </is>
      </c>
      <c r="P70" s="186" t="inlineStr">
        <is>
          <t>[SOURCE: ข้อสอบจริง PLE CC1 (Product) ปี 2565 ข้อ 11]</t>
        </is>
      </c>
      <c r="Q70" s="185" t="inlineStr">
        <is>
          <t>ข้อสอบจริง</t>
        </is>
      </c>
      <c r="R70" s="185" t="inlineStr">
        <is>
          <t>2565</t>
        </is>
      </c>
      <c r="S70" s="185" t="n"/>
    </row>
    <row r="71" ht="24" customHeight="1" s="49">
      <c r="A71" s="185" t="n">
        <v>69</v>
      </c>
      <c r="B71" s="186" t="n"/>
      <c r="C71" s="186" t="inlineStr">
        <is>
          <t>จากการตรวจสอบข้อกำหนดมาตรฐานในเภสัชตำรับ (USP monograph) ของยาเม็ดชนิดหนึ่ง ระบุว่า 'Dissolution: Medium 0.1 N HCl, 900 mL; Apparatus 2: 50 rpm; Time: 45 minutes; Tolerances: Not less than 75% (Q) of the labeled amount of the active drug is dissolved' ข้อใดต่อไปนี้กล่าวถูกต้องเกี่ยวกับการทดสอบนี้</t>
        </is>
      </c>
      <c r="D71" s="186" t="inlineStr">
        <is>
          <t>cc1_product/image15.png</t>
        </is>
      </c>
      <c r="E71" s="186" t="inlineStr">
        <is>
          <t>การทดสอบนี้ใช้เครื่องมือทดสอบแบบตะกร้าหมุน (Rotating basket)</t>
        </is>
      </c>
      <c r="F71" s="186" t="inlineStr">
        <is>
          <t>เกณฑ์การผ่านเกณฑ์ขั้นต่ำในขั้น S1 คือยาทุกเม็ดต้องละลายได้อย่างน้อยเท่ากับ 75% พอดี</t>
        </is>
      </c>
      <c r="G71" s="186" t="inlineStr">
        <is>
          <t>ข้อกำหนดนี้เป็นการทดสอบเวลาการแตกตัวของยาเม็ด (Disintegration test)</t>
        </is>
      </c>
      <c r="H71" s="186" t="inlineStr">
        <is>
          <t>เป็นการทดสอบการละลายของตัวยาออกจากรูปแบบยา (Dissolution test)</t>
        </is>
      </c>
      <c r="I71" s="186" t="inlineStr">
        <is>
          <t>การทดสอบนี้ใช้อัตราความเร็วในการกวนมาตรฐานที่ 100 rpm</t>
        </is>
      </c>
      <c r="J71" s="185" t="inlineStr">
        <is>
          <t>4</t>
        </is>
      </c>
      <c r="K71" s="186" t="inlineStr">
        <is>
          <t>✅ คำตอบที่ถูกต้อง: ข้อ ง. เป็นการทดสอบการละลายของตัวยาออกจากรูปแบบยา (Dissolution test)
🎯 ทำไมข้อนี้ถึงถูก:
🎯 ทำไมข้อนี้ถึงถูก: ข้อกำหนดดังกล่าวเป็นการทดสอบการละลายของตัวยา (Dissolution test) โดยใช้เครื่องมือ Apparatus 2 (Paddle apparatus) ความเร็วรอบ 50 rpm ในตัวกลางกรด 0.1 N HCl ปริมาตร 900 mL โดยมีเกณฑ์การยอมรับขั้น S1 คือแต่ละเม็ดต้องละลายไม่น้อยกว่า Q + 5% (นั่นคือ ไม่น้อยกว่า 80%)
🔍 ข้ออื่นผิดเพราะอะไร:
• ข้อ ก.: Apparatus 2 ตาม USP คือ Paddle apparatus (ใบพัดกวน) ส่วน Rotating basket คือ Apparatus 1
• ข้อ ข.: เกณฑ์ขั้นแรก (S1: 6 เม็ด) กำหนดให้ยาแต่ละหน่วยต้องละลายออกมาไม่น้อยกว่า Q + 5% (คือ 75% + 5% = 80%) ไม่ใช่ 75% พอดี
• ข้อ ค.: การทดสอบการแตกตัว (Disintegration test) จะรายงานผลเป็นเวลาที่ยาแตกตัวหมด (หน่วยเป็นนาที) ไม่มีการระบุค่าเปอร์เซ็นต์การละลาย (Q)
• ข้อ จ.: ในข้อกำหนดระบุความเร็วรอบไว้ที่ 50 rpm อย่างชัดเจน ไม่ใช่ 100 rpm</t>
        </is>
      </c>
      <c r="L71" s="186" t="n"/>
      <c r="M71" s="186" t="inlineStr">
        <is>
          <t>Biopharm &amp; Drug Release</t>
        </is>
      </c>
      <c r="N71" s="186" t="inlineStr">
        <is>
          <t>Dissolution testing</t>
        </is>
      </c>
      <c r="O71" s="185" t="inlineStr">
        <is>
          <t>Product</t>
        </is>
      </c>
      <c r="P71" s="186" t="inlineStr">
        <is>
          <t>[SOURCE: ข้อสอบจริง PLE CC1 (Product) ปี 2565 ข้อ 24]</t>
        </is>
      </c>
      <c r="Q71" s="185" t="inlineStr">
        <is>
          <t>ข้อสอบจริง</t>
        </is>
      </c>
      <c r="R71" s="185" t="inlineStr">
        <is>
          <t>2565</t>
        </is>
      </c>
      <c r="S71" s="185" t="n"/>
    </row>
    <row r="72" ht="24" customHeight="1" s="49">
      <c r="A72" s="185" t="n">
        <v>70</v>
      </c>
      <c r="B72" s="186" t="n"/>
      <c r="C72" s="186" t="inlineStr">
        <is>
          <t>จากใบรับรองผลการวิเคราะห์ (Certificate of Analysis: COA) ของยาเม็ด Simvastatin tablets ที่ระบุรายการทดสอบ Description, Identification, Assay, Disintegration time และ Organic impurities ในการประเมินคุณภาพยาเม็ดสำเร็จรูปตามข้อกำหนดมาตรฐานสากล (USP Specific tests) ยังขาดการทดสอบในหัวข้อสำคัญใด</t>
        </is>
      </c>
      <c r="D72" s="186" t="n"/>
      <c r="E72" s="186" t="inlineStr">
        <is>
          <t>Dissolution test</t>
        </is>
      </c>
      <c r="F72" s="186" t="inlineStr">
        <is>
          <t>Hardness test</t>
        </is>
      </c>
      <c r="G72" s="186" t="inlineStr">
        <is>
          <t>Particle size analysis</t>
        </is>
      </c>
      <c r="H72" s="186" t="inlineStr">
        <is>
          <t>Viscosity measurement</t>
        </is>
      </c>
      <c r="I72" s="186" t="inlineStr">
        <is>
          <t>Loss on drying</t>
        </is>
      </c>
      <c r="J72" s="185" t="inlineStr">
        <is>
          <t>1</t>
        </is>
      </c>
      <c r="K72" s="186" t="inlineStr">
        <is>
          <t>✅ คำตอบที่ถูกต้อง: ข้อ ก. Dissolution test
🎯 ทำไมข้อนี้ถึงถูก:
🎯 ทำไมข้อนี้ถึงถูก: ตามข้อกำหนดของ USP สำหรับยาเม็ดทั่วไป (Tablets dosage form) หัวข้อ Specific tests ที่เป็นข้อกำหนดภาคบังคับในการตรวจปล่อยรุ่นการผลิต ได้แก่ Dissolution, Uniformity of dosage units และ Disintegration (หากไม่มี dissolution) ดังนั้นในใบ COA ที่มี disintegration แต่ยังขาดการทดสอบ Dissolution ซึ่งจำเป็นสำหรับยาเม็ด simvastatin
🔍 ข้ออื่นผิดเพราะอะไร:
• ข้อ ข.: Hardness test เป็น in-process control ภายในโรงงานผู้ผลิต โดยทั่วไปไม่จำเป็นต้องรายงานในใบ COA ปล่อยผ่านสำเร็จรูปของเภสัชตำรับ
• ข้อ ค.: Particle size analysis เป็นการทดสอบสำหรับวัตถุดิบผงยาหรือยาน้ำแขวนตะกอน ไม่ใช่ specific test สำหรับยาเม็ดสำเร็จรูป
• ข้อ ง.: Viscosity measurement เป็นการทดสอบสำหรับยาน้ำหนืดหรือยารูปแบบกึ่งแข็ง ไม่ใช้กับยาเม็ด
• ข้อ จ.: Loss on drying แม้อาจทดสอบในบางตำรับ แต่ไม่ใช่หัวข้อประเมินการปลดปล่อยยาสำคัญเท่ากับ Dissolution test</t>
        </is>
      </c>
      <c r="L72" s="186" t="inlineStr">
        <is>
          <t>cc1_product/image42.png</t>
        </is>
      </c>
      <c r="M72" s="186" t="inlineStr">
        <is>
          <t>Biopharm &amp; Drug Release</t>
        </is>
      </c>
      <c r="N72" s="186" t="inlineStr">
        <is>
          <t>Dissolution testing</t>
        </is>
      </c>
      <c r="O72" s="185" t="inlineStr">
        <is>
          <t>Product</t>
        </is>
      </c>
      <c r="P72" s="186" t="inlineStr">
        <is>
          <t>[SOURCE: ข้อสอบจริง PLE CC1 (Product) ปี 2565 ข้อ 27]</t>
        </is>
      </c>
      <c r="Q72" s="185" t="inlineStr">
        <is>
          <t>ข้อสอบจริง</t>
        </is>
      </c>
      <c r="R72" s="185" t="inlineStr">
        <is>
          <t>2565</t>
        </is>
      </c>
      <c r="S72" s="185" t="n"/>
    </row>
    <row r="73" ht="24" customHeight="1" s="49">
      <c r="A73" s="185" t="n">
        <v>71</v>
      </c>
      <c r="B73" s="186" t="n"/>
      <c r="C73" s="186" t="inlineStr">
        <is>
          <t>หัวข้อการทดสอบใดต่อไปนี้จัดเป็นการทดสอบเฉพาะ (Specific tests) สำหรับการควบคุมคุณภาพรูปแบบยาแผ่นแปะผิวหนัง (Cutaneous patch / Transdermal delivery system) ตามเภสัชตำรับ USP</t>
        </is>
      </c>
      <c r="D73" s="186" t="n"/>
      <c r="E73" s="186" t="inlineStr">
        <is>
          <t>Assay</t>
        </is>
      </c>
      <c r="F73" s="186" t="inlineStr">
        <is>
          <t>Identification</t>
        </is>
      </c>
      <c r="G73" s="186" t="inlineStr">
        <is>
          <t>Description</t>
        </is>
      </c>
      <c r="H73" s="186" t="inlineStr">
        <is>
          <t>Impurities</t>
        </is>
      </c>
      <c r="I73" s="186" t="inlineStr">
        <is>
          <t>Uniformity of dosage units</t>
        </is>
      </c>
      <c r="J73" s="185" t="inlineStr">
        <is>
          <t>5</t>
        </is>
      </c>
      <c r="K73" s="186" t="inlineStr">
        <is>
          <t>✅ คำตอบที่ถูกต้อง: ข้อ จ. Uniformity of dosage units
🎯 ทำไมข้อนี้ถึงถูก:
🎯 ทำไมข้อนี้ถึงถูก: ตามเกณฑ์เภสัชตำรับ USP หัวข้อ Description, Identification, Assay และ Impurities จัดเป็น Universal tests ที่ต้องทดสอบในทุกรูปแบบยา ส่วนการทดสอบเฉพาะสำหรับแผ่นแปะผิวหนัง (Specific tests) ได้แก่ Drug release / Dissolution, Uniformity of dosage units, Peel adhesion test และ Leak test
🔍 ข้ออื่นผิดเพราะอะไร:
• ข้อ ก.: Assay (การหาปริมาณตัวยาสำคัญ) จัดเป็น Universal test ที่ต้องทำการทดสอบกับยาทุกรูปแบบ
• ข้อ ข.: Identification (การพิสูจน์เอกลักษณ์) จัดเป็น Universal test พื้นฐานของผลิตภัณฑ์ยาทุกชนิด
• ข้อ ค.: Description (ลักษณะทางกายภาพภายนอก) จัดเป็น Universal test พื้นฐานของยาทุกรูปแบบ
• ข้อ ง.: Impurities (สิ่งเจือปนและสารสลายตัว) จัดเป็น Universal test เพื่อควบคุมความปลอดภัยของยาทุกชนิด</t>
        </is>
      </c>
      <c r="L73" s="186" t="inlineStr">
        <is>
          <t>cc1_product/image43.png</t>
        </is>
      </c>
      <c r="M73" s="186" t="inlineStr">
        <is>
          <t>Biopharm &amp; Drug Release</t>
        </is>
      </c>
      <c r="N73" s="186" t="inlineStr">
        <is>
          <t>Modified-Release DDS</t>
        </is>
      </c>
      <c r="O73" s="185" t="inlineStr">
        <is>
          <t>Product</t>
        </is>
      </c>
      <c r="P73" s="186" t="inlineStr">
        <is>
          <t>[SOURCE: ข้อสอบจริง PLE CC1 (Product) ปี 2565 ข้อ 28] [RECONSTRUCTED: ปรับแต่งและเติมเต็มบริบทโจทย์เพื่อความสมบูรณ์]</t>
        </is>
      </c>
      <c r="Q73" s="185" t="inlineStr">
        <is>
          <t>ข้อสอบจริง</t>
        </is>
      </c>
      <c r="R73" s="185" t="inlineStr">
        <is>
          <t>2565</t>
        </is>
      </c>
      <c r="S73" s="185" t="n"/>
    </row>
    <row r="74" ht="24" customHeight="1" s="49">
      <c r="A74" s="185" t="n">
        <v>72</v>
      </c>
      <c r="B74" s="186" t="n"/>
      <c r="C74" s="186" t="inlineStr">
        <is>
          <t>การให้ยาในรูปแบบแผ่นแปะผิวหนัง (Transdermal patch) มีข้อได้เปรียบที่แตกต่างอย่างเด่นชัดจากการให้ยาในรูปแบบรับประทาน (Oral dosage form) ในข้อใดต่อไปนี้</t>
        </is>
      </c>
      <c r="D74" s="186" t="n"/>
      <c r="E74" s="186" t="inlineStr">
        <is>
          <t>แผ่นแปะมีระดับการออกฤทธิ์ทางเภสัชวิทยารวดเร็วกว่าการฉีดเข้าเส้นเลือดดำ</t>
        </is>
      </c>
      <c r="F74" s="186" t="inlineStr">
        <is>
          <t>แผ่นแปะสามารถหลีกเลี่ยงกระบวนการทำลายยาผ่านตับในรอบแรก (Avoid hepatic first-pass metabolism)</t>
        </is>
      </c>
      <c r="G74" s="186" t="inlineStr">
        <is>
          <t>แผ่นแปะทำให้เกิดความเสี่ยงต่อการเกิดลิ่มเลือดอุดตันในหลอดเลือดดำ (VTE) สูงกว่ายารับประทาน</t>
        </is>
      </c>
      <c r="H74" s="186" t="inlineStr">
        <is>
          <t>แผ่นแปะเหมาะสำหรับยาที่ต้องให้ในขนาดยาสูงมากกว่า 1000 mg ต่อวัน</t>
        </is>
      </c>
      <c r="I74" s="186" t="inlineStr">
        <is>
          <t>แผ่นแปะทำให้ระดับยาในพลาสมาเกิดการแกว่งตัวขึ้นลงอย่างรวดเร็ว (Fluctuating blood levels)</t>
        </is>
      </c>
      <c r="J74" s="185" t="inlineStr">
        <is>
          <t>2</t>
        </is>
      </c>
      <c r="K74" s="186" t="inlineStr">
        <is>
          <t>✅ คำตอบที่ถูกต้อง: ข้อ ข. แผ่นแปะสามารถหลีกเลี่ยงกระบวนการทำลายยาผ่านตับในรอบแรก (Avoid hepatic first-pass metabolism)
🎯 ทำไมข้อนี้ถึงถูก:
🎯 ทำไมข้อนี้ถึงถูก: การให้ยาผ่านทางแผ่นแปะผิวหนัง ตัวยาจะถูกดูดซึมผ่านชั้นผิวหนังเข้าสู่หลอดเลือดฝอยในชั้นหนังแท้และเข้าสู่ระบบไหลเวียนโลหิตทั่วร่างกายโดยตรง จึงหลีกเลี่ยงการถูกทำลายโดยกรด/เอนไซม์ในทางเดินอาหารและ hepatic first-pass metabolism ที่ตับได้อย่างสมบูรณ์
🔍 ข้ออื่นผิดเพราะอะไร:
• ข้อ ก.: แผ่นแปะผิวหนังมีระยะเวลาเริ่มออกฤทธิ์ (onset of action) ช้ากว่าการฉีดเข้าหลอดเลือดดำอย่างมาก เนื่องจากต้องใช้เวลาแพร่ผ่านชั้น stratum corneum
• ข้อ ค.: ในทางตรงกันข้าม การให้ฮอร์โมนทดแทนผ่านทางผิวหนัง (Transdermal HRT) พบความเสี่ยงต่อการเกิด VTE ต่ำกว่ายารับประทานเนื่องจากไม่ผ่านตับและไม่กระตุ้น hepatic clotting factors
• ข้อ ง.: แผ่นแปะผิวหนังเหมาะสำหรับ potent drugs ที่มีขนาดยาต่ำต่อวัน (มักไม่เกิน 10-20 mg/day) ไม่สามารถนำส่งยาปริมาณสูงระดับกรัมได้
• ข้อ จ.: แผ่นแปะผิวหนังให้ระดับยาในเลือดที่คงที่สม่ำเสมอ (steady-state profile) ช่วยลดปัญหา peak-to-trough fluctuation</t>
        </is>
      </c>
      <c r="L74" s="186" t="inlineStr">
        <is>
          <t>cc1_product/image44.png</t>
        </is>
      </c>
      <c r="M74" s="186" t="inlineStr">
        <is>
          <t>Biopharm &amp; Drug Release</t>
        </is>
      </c>
      <c r="N74" s="186" t="inlineStr">
        <is>
          <t>Modified-Release DDS</t>
        </is>
      </c>
      <c r="O74" s="185" t="inlineStr">
        <is>
          <t>Product</t>
        </is>
      </c>
      <c r="P74" s="186" t="inlineStr">
        <is>
          <t>[SOURCE: ข้อสอบจริง PLE CC1 (Product) ปี 2565 ข้อ 31]</t>
        </is>
      </c>
      <c r="Q74" s="185" t="inlineStr">
        <is>
          <t>ข้อสอบจริง</t>
        </is>
      </c>
      <c r="R74" s="185" t="inlineStr">
        <is>
          <t>2565</t>
        </is>
      </c>
      <c r="S74" s="185" t="n"/>
    </row>
    <row r="75" ht="24" customHeight="1" s="49">
      <c r="A75" s="185" t="n">
        <v>73</v>
      </c>
      <c r="B75" s="186" t="n"/>
      <c r="C75" s="186" t="inlineStr">
        <is>
          <t>ตามเกณฑ์มาตรฐานของเภสัชตำรับ USP การทดสอบการละลาย (Dissolution test) ของยาเม็ดเคลือบแตกตัวในลำไส้ (Enteric-coated tablets) ในขั้นตอนสภาวะกรด (Acid stage: 0.1 N HCl เป็นเวลา 2 ชั่วโมง) มีเกณฑ์การยอมรับขั้นแรกอย่างไร</t>
        </is>
      </c>
      <c r="D75" s="186" t="n"/>
      <c r="E75" s="186" t="inlineStr">
        <is>
          <t>ปริมาณยาที่ละลายออกมาจากยาแต่ละเม็ดต้องไม่เกินร้อยละ 10 ของปริมาณที่ระบุบนฉลาก</t>
        </is>
      </c>
      <c r="F75" s="186" t="inlineStr">
        <is>
          <t>ปริมาณยาที่ละลายออกมาจากยาแต่ละเม็ดต้องไม่น้อยกว่า Q + 5%</t>
        </is>
      </c>
      <c r="G75" s="186" t="inlineStr">
        <is>
          <t>ปริมาณยาเฉลี่ยของทั้ง 6 เม็ดต้องละลายออกมาไม่น้อยกว่าร้อยละ 75</t>
        </is>
      </c>
      <c r="H75" s="186" t="inlineStr">
        <is>
          <t>ยาทุกเม็ดต้องเกิดการแตกตัวสมบูรณ์ภายในเวลา 30 นาที</t>
        </is>
      </c>
      <c r="I75" s="186" t="inlineStr">
        <is>
          <t>ยาต้องละลายออกมาได้ระหว่างร้อยละ 25 ถึง 50</t>
        </is>
      </c>
      <c r="J75" s="185" t="inlineStr">
        <is>
          <t>1</t>
        </is>
      </c>
      <c r="K75" s="186" t="inlineStr">
        <is>
          <t>✅ คำตอบที่ถูกต้อง: ข้อ ก. ปริมาณยาที่ละลายออกมาจากยาแต่ละเม็ดต้องไม่เกินร้อยละ 10 ของปริมาณที่ระบุบนฉลาก
🎯 ทำไมข้อนี้ถึงถูก:
🎯 ทำไมข้อนี้ถึงถูก: ตามข้อกำหนด USP Dissolution สำหรับ Delayed-release (Enteric-coated) dosage forms ในขั้น Acid stage (0.1 N HCl นาน 2 ชั่วโมง) ยาเม็ดทั้ง 6 เม็ดต้องไม่ละลายออกมาเกินร้อยละ 10 (No individual value exceeds 10% of labeled amount) เพื่อยืนยันว่าฟิล์มสามารถป้องกันกรดในกระเพาะอาหารได้
🔍 ข้ออื่นผิดเพราะอะไร:
• ข้อ ข.: เกณฑ์ไม่น้อยกว่า Q + 5% เป็นเกณฑ์การยอมรับในขั้น Buffer stage (pH 6.8) ไม่ใช่ Acid stage
• ข้อ ค.: ใน Acid stage เป้าหมายคือยาต้องไม่ละลาย หากละลายมากกว่าร้อยละ 10 จะถือว่าไม่ผ่านเกณฑ์
• ข้อ ง.: การแตกตัวของยาเม็ดเคลือบ enteric ต้องไม่เกิดขึ้นในสภาวะกรด และการทดสอบ dissolution ไม่ได้วัด disintegration time
• ข้อ จ.: การละลายถึง 25-50% ในกรดแสดงว่าฟิล์มเคลือบล้มเหลวและเกิด dose dumping ในกระเพาะอาหาร</t>
        </is>
      </c>
      <c r="L75" s="186" t="n"/>
      <c r="M75" s="186" t="inlineStr">
        <is>
          <t>Biopharm &amp; Drug Release</t>
        </is>
      </c>
      <c r="N75" s="186" t="inlineStr">
        <is>
          <t>Dissolution testing</t>
        </is>
      </c>
      <c r="O75" s="185" t="inlineStr">
        <is>
          <t>Product</t>
        </is>
      </c>
      <c r="P75" s="186" t="inlineStr">
        <is>
          <t>[SOURCE: ข้อสอบจริง PLE CC1 (Product) ปี 2565 ข้อ 51]</t>
        </is>
      </c>
      <c r="Q75" s="185" t="inlineStr">
        <is>
          <t>ข้อสอบจริง</t>
        </is>
      </c>
      <c r="R75" s="185" t="inlineStr">
        <is>
          <t>2565</t>
        </is>
      </c>
      <c r="S75" s="185" t="n"/>
    </row>
    <row r="76" ht="24" customHeight="1" s="49">
      <c r="A76" s="185" t="n">
        <v>74</v>
      </c>
      <c r="B76" s="186" t="n"/>
      <c r="C76" s="186" t="inlineStr">
        <is>
          <t>ยาตัวอย่างตัวหนึ่งถูกจัดอยู่ในระบบ Biopharmaceutics Classification System (BCS) Class II ข้อใดต่อไปนี้กล่าวถูกต้องเกี่ยวกับคุณสมบัติการละลายและการซึมผ่านเยื่อบุทางเดินอาหารของยานี้</t>
        </is>
      </c>
      <c r="D76" s="186" t="n"/>
      <c r="E76" s="186" t="inlineStr">
        <is>
          <t>มีความสามารถในการละลายสูง และมีการซึมผ่านสูง (High solubility, High permeability)</t>
        </is>
      </c>
      <c r="F76" s="186" t="inlineStr">
        <is>
          <t>มีความสามารถในการละลายสูง แต่มีการซึมผ่านต่ำ (High solubility, Low permeability)</t>
        </is>
      </c>
      <c r="G76" s="186" t="inlineStr">
        <is>
          <t>มีความสามารถในการละลายต่ำ และมีการซึมผ่านต่ำ (Low solubility, Low permeability)</t>
        </is>
      </c>
      <c r="H76" s="186" t="inlineStr">
        <is>
          <t>มีความสามารถในการละลายต่ำ แต่มีการซึมผ่านสูง (Low solubility, High permeability)</t>
        </is>
      </c>
      <c r="I76" s="186" t="inlineStr">
        <is>
          <t>มีอัตราการแตกตัวสูงแต่ไม่สามารถซึมผ่านเยื่อหุ้มเซลล์ได้</t>
        </is>
      </c>
      <c r="J76" s="185" t="inlineStr">
        <is>
          <t>4</t>
        </is>
      </c>
      <c r="K76" s="186" t="inlineStr">
        <is>
          <t>✅ คำตอบที่ถูกต้อง: ข้อ ง. มีความสามารถในการละลายต่ำ แต่มีการซึมผ่านสูง (Low solubility, High permeability)
🎯 ทำไมข้อนี้ถึงถูก:
🎯 ทำไมข้อนี้ถึงถูก: ตามระบบ BCS Class II ตัวยาจะมีคุณสมบัติ Low solubility และ High permeability โดยมีอัตราการละลายของยาในทางเดินอาหารเป็นขั้นตอนกำหนดอัตราเร็ว (Rate-limiting step) ในการดูดซึมยาเข้าสู่กระแสเลือด
🔍 ข้ออื่นผิดเพราะอะไร:
• ข้อ ก.: High solubility และ High permeability จัดเป็นยาในระบบ BCS Class I
• ข้อ ข.: High solubility และ Low permeability จัดเป็นยาในระบบ BCS Class III
• ข้อ ค.: Low solubility และ Low permeability จัดเป็นยาในระบบ BCS Class IV
• ข้อ จ.: การแตกตัวเป็นคุณสมบัติของรูปแบบยา ไม่ใช่เกณฑ์จัดกลุ่มตามระบบ BCS ซึ่งพิจารณา solubility และ permeability</t>
        </is>
      </c>
      <c r="L76" s="186" t="n"/>
      <c r="M76" s="186" t="inlineStr">
        <is>
          <t>Biopharm &amp; Drug Release</t>
        </is>
      </c>
      <c r="N76" s="186" t="inlineStr">
        <is>
          <t>Permeability &amp; BCS Classification</t>
        </is>
      </c>
      <c r="O76" s="185" t="inlineStr">
        <is>
          <t>Product</t>
        </is>
      </c>
      <c r="P76" s="186" t="inlineStr">
        <is>
          <t>[SOURCE: ข้อสอบจริง PLE CC1 (Product) ปี 2565 ข้อ 55]</t>
        </is>
      </c>
      <c r="Q76" s="185" t="inlineStr">
        <is>
          <t>ข้อสอบจริง</t>
        </is>
      </c>
      <c r="R76" s="185" t="inlineStr">
        <is>
          <t>2565</t>
        </is>
      </c>
      <c r="S76" s="185" t="n"/>
    </row>
    <row r="77" ht="24" customHeight="1" s="49">
      <c r="A77" s="185" t="n">
        <v>75</v>
      </c>
      <c r="B77" s="186" t="n"/>
      <c r="C77" s="186" t="inlineStr">
        <is>
          <t>ในการศึกษาชีวสมมูล (Bioequivalence; BE) ของผลิตภัณฑ์ยาเม็ด Naproxen เปรียบเทียบกับผลิตภัณฑ์ยาต้นแบบ ตัวแปรทางเภสัชจลนศาสตร์คู่ใดที่ต้องนำมาพิจารณาเปรียบเทียบค่าอัตราส่วนเฉลี่ยเรขาคณิตให้อยู่ในช่วงความเชื่อมั่น 90% ระหว่าง 80.00 ถึง 125.00%</t>
        </is>
      </c>
      <c r="D77" s="186" t="n"/>
      <c r="E77" s="186" t="inlineStr">
        <is>
          <t>Cmax และ AUC</t>
        </is>
      </c>
      <c r="F77" s="186" t="inlineStr">
        <is>
          <t>Vd และ Half-life</t>
        </is>
      </c>
      <c r="G77" s="186" t="inlineStr">
        <is>
          <t>Clearance และ AUC</t>
        </is>
      </c>
      <c r="H77" s="186" t="inlineStr">
        <is>
          <t>Clearance และ Cmax</t>
        </is>
      </c>
      <c r="I77" s="186" t="inlineStr">
        <is>
          <t>Vd และ AUC</t>
        </is>
      </c>
      <c r="J77" s="185" t="inlineStr">
        <is>
          <t>1</t>
        </is>
      </c>
      <c r="K77" s="186" t="inlineStr">
        <is>
          <t>✅ คำตอบที่ถูกต้อง: ข้อ ก. Cmax และ AUC
🎯 ทำไมข้อนี้ถึงถูก:
🎯 ทำไมข้อนี้ถึงถูก: ตามแนวทางการศึกษาชีวสมมูลของสำนักงานคณะกรรมการอาหารและยา (อย.) และเกณฑ์สากลของ US-FDA/EMA กำหนดให้ใช้พารามิเตอร์ Cmax (สะท้อนอัตราการดูดซึมยา) และ AUC (สะท้อนปริมาณการดูดซึมยาทั้งหมด) เป็นเกณฑ์ชี้วัดหลัก โดยช่วงความเชื่อมั่น 90% ของ Geometric Mean Ratio ของยาทดสอบเทียบกับยาอ้างอิงต้องตกอยู่ในช่วง 80.00 ถึง 125.00%
🔍 ข้ออื่นผิดเพราะอะไร:
• ข้อ ข.: Vd (ปริมาตรการกระจายตัว) และ Half-life (ค่าครึ่งชีวิต) เป็นคุณสมบัติทางจลนศาสตร์จำเพาะของตัวยา ไม่ใช่เกณฑ์หลักในการตัดสินชีวสมมูล
• ข้อ ค.: Clearance เป็นอัตราการขจัดยาของร่างกาย ไม่ได้นำมาใช้คำนวณช่วงความเชื่อมั่นในการตัดสินชีวสมมูล
• ข้อ ง.: Clearance ไม่ใช่ตัวแปรหลักในการประเมินชีวประสิทธิผลสัมพัทธ์
• ข้อ จ.: Vd ไม่ใช่ตัวแปรที่ใช้เป็นเกณฑ์ตัดสินการผ่านการทดสอบชีวสมมูล</t>
        </is>
      </c>
      <c r="L77" s="186" t="n"/>
      <c r="M77" s="186" t="inlineStr">
        <is>
          <t>Biopharm &amp; Drug Release</t>
        </is>
      </c>
      <c r="N77" s="186" t="inlineStr">
        <is>
          <t>BCS Classification</t>
        </is>
      </c>
      <c r="O77" s="185" t="inlineStr">
        <is>
          <t>Product</t>
        </is>
      </c>
      <c r="P77" s="186" t="inlineStr">
        <is>
          <t>[SOURCE: ข้อสอบจริง PLE CC1 (Product) ปี 2564 ข้อ 15]</t>
        </is>
      </c>
      <c r="Q77" s="185" t="inlineStr">
        <is>
          <t>ข้อสอบจริง</t>
        </is>
      </c>
      <c r="R77" s="185" t="inlineStr">
        <is>
          <t>2564</t>
        </is>
      </c>
      <c r="S77" s="185" t="n"/>
    </row>
    <row r="78" ht="24" customHeight="1" s="49">
      <c r="A78" s="185" t="n">
        <v>76</v>
      </c>
      <c r="B78" s="186" t="n"/>
      <c r="C78" s="186" t="inlineStr">
        <is>
          <t>ปัจจัยในข้อใดมีผลทำให้ความเร็วและอัตราการละลาย (Dissolution rate) ของยาเม็ด Desipramine tablet ลดลงอย่างมีนัยสำคัญ</t>
        </is>
      </c>
      <c r="D78" s="186" t="n"/>
      <c r="E78" s="186" t="inlineStr">
        <is>
          <t>การเติมสารลดแรงตึงผิวในสูตรตำรับ</t>
        </is>
      </c>
      <c r="F78" s="186" t="inlineStr">
        <is>
          <t>การเตรียมตัวยาในรูปแบบ Solid dispersion</t>
        </is>
      </c>
      <c r="G78" s="186" t="inlineStr">
        <is>
          <t>การใช้ตัวยาสำคัญในรูปผลึก (Crystalline form) แทนรูปอสัณฐาน (Amorphous form)</t>
        </is>
      </c>
      <c r="H78" s="186" t="inlineStr">
        <is>
          <t>การเกิดสารเชิงซ้อนกับไซโคลเดกซ์ทริน (Cyclodextrin complexation)</t>
        </is>
      </c>
      <c r="I78" s="186" t="inlineStr">
        <is>
          <t>การลดขนาดอนุภาคของตัวยาด้วยวิธี Micronization</t>
        </is>
      </c>
      <c r="J78" s="185" t="inlineStr">
        <is>
          <t>3</t>
        </is>
      </c>
      <c r="K78" s="186" t="inlineStr">
        <is>
          <t>✅ คำตอบที่ถูกต้อง: ข้อ ค. การใช้ตัวยาสำคัญในรูปผลึก (Crystalline form) แทนรูปอสัณฐาน (Amorphous form)
🎯 ทำไมข้อนี้ถึงถูก:
🎯 ทำไมข้อนี้ถึงถูก: สารในรูปผลึก (Crystalline form) มีการจัดเรียงอนุภาคอย่างเป็นระเบียบและมีพลังงานโครงผลึก (Lattice energy) สูง ทำให้ต้องใช้พลังงานสูงในการสลายพันธะ ส่งผลให้มีค่าการละลาย (Solubility) และอัตราการละลายต่ำกว่ารูปอสัณฐาน (Amorphous form) ซึ่งมีพลังงานอิสระสูงกว่าอย่างมีนัยสำคัญ
🔍 ข้ออื่นผิดเพราะอะไร:
• ข้อ ก.: สารลดแรงตึงผิวช่วยลดมุมสัมผัส (Contact angle) และเพิ่มการเปียกน้ำ จึงเพิ่มอัตราการละลาย
• ข้อ ข.: Solid dispersion ช่วยกระจายโมเลกุลยาในพาหะชอบน้ำ ช่วยเพิ่มอัตราการละลาย
• ข้อ ง.: สารเชิงซ้อน Cyclodextrin ช่วยเพิ่มความสามารถในการละลายน้ำของตัวยาที่ไม่ชอบน้ำ
• ข้อ จ.: Micronization ช่วยลดขนาดอนุภาค เพิ่มพื้นที่ผิวจำเพาะ ส่งผลให้อัตราการละลายเพิ่มขึ้นตามสมการ Noyes-Whitney</t>
        </is>
      </c>
      <c r="L78" s="186" t="n"/>
      <c r="M78" s="186" t="inlineStr">
        <is>
          <t>Biopharm &amp; Drug Release</t>
        </is>
      </c>
      <c r="N78" s="186" t="inlineStr">
        <is>
          <t>Diffusion &amp; Fick's laws</t>
        </is>
      </c>
      <c r="O78" s="185" t="inlineStr">
        <is>
          <t>Product</t>
        </is>
      </c>
      <c r="P78" s="186" t="inlineStr">
        <is>
          <t>[SOURCE: ข้อสอบจริง PLE CC1 (Product) ปี 2564 ข้อ 29]</t>
        </is>
      </c>
      <c r="Q78" s="185" t="inlineStr">
        <is>
          <t>ข้อสอบจริง</t>
        </is>
      </c>
      <c r="R78" s="185" t="inlineStr">
        <is>
          <t>2564</t>
        </is>
      </c>
      <c r="S78" s="185" t="n"/>
    </row>
    <row r="79" ht="409.6" customHeight="1" s="49">
      <c r="A79" s="185" t="n">
        <v>77</v>
      </c>
      <c r="B79" s="186" t="n"/>
      <c r="C79" s="186" t="inlineStr">
        <is>
          <t>การพัฒนารูปแบบยาควบคุมการปลดปล่อยชนิดหลายหน่วย (Multiple-unit dosage form) เช่น Pellets บรรจุในแคปซูล มีข้อได้เปรียบทางชีวเภสัชกรรมเหนือกว่ายาเม็ดชนิดหน่วยเดี่ยว (Single-unit monolithic tablet) ในด้านใดเด่นชัดที่สุด</t>
        </is>
      </c>
      <c r="D79" s="186" t="n"/>
      <c r="E79" s="186" t="inlineStr">
        <is>
          <t>ลดความผันแปรของเวลาที่ยาอยู่ในกระเพาะอาหาร (Gastric emptying time) และลดความเสี่ยงต่อการเกิด Dose dumping</t>
        </is>
      </c>
      <c r="F79" s="186" t="inlineStr">
        <is>
          <t>ช่วยให้ตัวยาสำคัญถูกดูดซึมผ่านกระเพาะอาหารได้โดยตรงอย่างรวดเร็ว</t>
        </is>
      </c>
      <c r="G79" s="186" t="inlineStr">
        <is>
          <t>สามารถบรรจุตัวยาสำคัญในขนาดที่สูงกว่ายาเม็ดตอกทั่วไปได้หลายเท่าตัว</t>
        </is>
      </c>
      <c r="H79" s="186" t="inlineStr">
        <is>
          <t>ป้องกันการสลายตัวของเปลือกแคปซูลในสภาพอากาศร้อนชื้นได้ดีกว่ายาเม็ด</t>
        </is>
      </c>
      <c r="I79" s="186" t="inlineStr">
        <is>
          <t>ลดต้นทุนการผลิตและลดจำนวนขั้นตอนในกระบวนการผลิตเชิงอุตสาหกรรม</t>
        </is>
      </c>
      <c r="J79" s="185" t="inlineStr">
        <is>
          <t>1</t>
        </is>
      </c>
      <c r="K79" s="186" t="inlineStr">
        <is>
          <t>✅ คำตอบที่ถูกต้อง: ข้อ ก. ลดความผันแปรของเวลาที่ยาอยู่ในกระเพาะอาหาร (Gastric emptying time) และลดความเสี่ยงต่อการเกิด Dose dumping
🎯 ทำไมข้อนี้ถึงถูก:
🎯 ทำไมข้อนี้ถึงถูก: Multiple-unit pellet system มีขนาดอนุภาคเล็ก (0.5 ถึง 1.5 มม.) จึงสามารถทยอยเคลื่อนผ่านกระเพาะอาหารเข้าสู่ลำไส้เล็กได้อย่างสม่ำเสมอ โดยไม่ขึ้นกับจังหวะการบีบตัวของกระเพาะอาหารหรือภาวะอาหาร ช่วยลดความผันแปรของการดูดซึมระหว่างบุคคล และหากเกิดความเสียหายที่ผิวเคลือบของอนุภาคบางเม็ด จะไม่ส่งผลให้เกิดการปลดปล่อยยาทั้งหมดในทันที (No catastrophic dose dumping)
🔍 ข้ออื่นผิดเพราะอะไร:
• ข้อ ข.: Pellets ไม่ได้มุ่งเน้นให้ดูดซึมในกระเพาะอาหารโดยตรง แต่มุ่งให้กระจายตัวทั่วลำไส้เล็กอย่างสม่ำเสมอ
• ข้อ ค.: ความจุของแคปซูลมีจำกัด ทำให้บรรจุปริมาณตัวยาได้น้อยกว่ายาเม็ดตอกขนาดใหญ่
• ข้อ ง.: เปลือกแคปซูลเจลาตินยังคงมีความไวต่อความชื้นสัมพัทธ์และอุณหภูมิ ไม่ได้ทนทานกว่ายาเม็ด
• ข้อ จ.: กระบวนการผลิต Pellets มีขั้นตอนซับซ้อนและมีต้นทุนการผลิตสูงกว่าการตอกยาเม็ดทั่วไป</t>
        </is>
      </c>
      <c r="L79" s="186" t="n"/>
      <c r="M79" s="186" t="inlineStr">
        <is>
          <t>Biopharm &amp; Drug Release</t>
        </is>
      </c>
      <c r="N79" s="186" t="inlineStr">
        <is>
          <t>Modified-Release DDS</t>
        </is>
      </c>
      <c r="O79" s="185" t="inlineStr">
        <is>
          <t>Product</t>
        </is>
      </c>
      <c r="P79" s="186" t="inlineStr">
        <is>
          <t>[SOURCE: ข้อสอบจริง PLE CC1 (Product) ปี 2564 ข้อ 34] [RECONSTRUCTED: ปรับแต่งและเติมเต็มบริบทโจทย์เพื่อความสมบูรณ์]</t>
        </is>
      </c>
      <c r="Q79" s="185" t="inlineStr">
        <is>
          <t>ข้อสอบจริง</t>
        </is>
      </c>
      <c r="R79" s="185" t="inlineStr">
        <is>
          <t>2564</t>
        </is>
      </c>
      <c r="S79" s="185" t="n"/>
    </row>
    <row r="80" ht="409.6" customHeight="1" s="49">
      <c r="A80" s="185" t="n">
        <v>78</v>
      </c>
      <c r="B80" s="186" t="n"/>
      <c r="C80" s="186" t="inlineStr">
        <is>
          <t>รูปแบบยาเตรียมชนิดชะลอการปลดปล่อย (Delayed-release dosage form) มีวัตถุประสงค์หลักในการใช้งานทางเภสัชกรรมตามข้อใดเด่นชัดที่สุด</t>
        </is>
      </c>
      <c r="D80" s="186" t="n"/>
      <c r="E80" s="186" t="inlineStr">
        <is>
          <t>ป้องกันตัวยาสำคัญถูกทำลายโดยกรดในกระเพาะอาหาร หรือป้องกันตัวยาระคายเคืองต่อเยื่อบุกระเพาะอาหาร</t>
        </is>
      </c>
      <c r="F80" s="186" t="inlineStr">
        <is>
          <t>ควบคุมให้ระดับยาในเลือดคงที่สม่ำเสมอตลอด 24 ชั่วโมงเพื่อลดความถี่ในการรับประทานยา</t>
        </is>
      </c>
      <c r="G80" s="186" t="inlineStr">
        <is>
          <t>เพิ่มความเร็วในการเริ่มออกฤทธิ์ของยาเทียบเท่ากับการฉีดยาเข้าหลอดเลือดดำ</t>
        </is>
      </c>
      <c r="H80" s="186" t="inlineStr">
        <is>
          <t>ช่วยให้ตัวยาสำคัญถูกดูดซึมผ่านเยื่อบุช่องปากได้โดยตรงโดยไม่ผ่านตับ</t>
        </is>
      </c>
      <c r="I80" s="186" t="inlineStr">
        <is>
          <t>ช่วยให้ตัวยาสามารถละลายน้ำได้ดีขึ้นในผู้ป่วยที่มีภาวะน้ำย่อยบกพร่อง</t>
        </is>
      </c>
      <c r="J80" s="185" t="inlineStr">
        <is>
          <t>1</t>
        </is>
      </c>
      <c r="K80" s="186" t="inlineStr">
        <is>
          <t>✅ คำตอบที่ถูกต้อง: ข้อ ก. ป้องกันตัวยาสำคัญถูกทำลายโดยกรดในกระเพาะอาหาร หรือป้องกันตัวยาระคายเคืองต่อเยื่อบุกระเพาะอาหาร
🎯 ทำไมข้อนี้ถึงถูก:
🎯 ทำไมข้อนี้ถึงถูก: ตามคำนิยามของ USP รูปแบบ Delayed-release (เช่น ยาเคลือบลำไส้ Enteric-coated) มีวัตถุประสงค์เพื่อชะลอการปลดปล่อยตัวยาจนกว่ายาจะผ่านพ้นสภาวะกรดของกระเพาะอาหารเข้าสู่ลำไส้เล็ก ทั้งนี้เพื่อป้องกันไม่ให้ตัวยาที่ไม่คงตัวในกรดสลายตัว และป้องกันการเกิดแผลหรือการระคายเคืองต่อเยื่อบุกระเพาะอาหารจากยา เช่น NSAIDs หรือ Aspirin
🔍 ข้ออื่นผิดเพราะอะไร:
• ข้อ ข.: การรักษาระดับยาให้คงที่ตลอด 24 ชั่วโมงเพื่อลดความถี่ในการกินยาเป็นเป้าหมายของ Extended-release หรือ Sustained-release dosage form
• ข้อ ค.: การเพิ่มความเร็วในการออกฤทธิ์เป็นเป้าหมายของ Immediate-release หรือ Fast-dissolving tablets
• ข้อ ง.: การดูดซึมผ่านเยื่อบุช่องปากเป็นคุณสมบัติของ Sublingual หรือ Buccal tablets
• ข้อ จ.: Delayed-release ไม่ได้ช่วยเพิ่มการละลายน้ำในผู้ป่วยที่มีน้ำย่อยบกพร่อง</t>
        </is>
      </c>
      <c r="L80" s="186" t="n"/>
      <c r="M80" s="186" t="inlineStr">
        <is>
          <t>Biopharm &amp; Drug Release</t>
        </is>
      </c>
      <c r="N80" s="186" t="inlineStr">
        <is>
          <t>Modified-Release DDS</t>
        </is>
      </c>
      <c r="O80" s="185" t="inlineStr">
        <is>
          <t>Product</t>
        </is>
      </c>
      <c r="P80" s="186" t="inlineStr">
        <is>
          <t>[SOURCE: ข้อสอบจริง PLE CC1 (Product) ปี 2564 ข้อ 34] [RECONSTRUCTED: ปรับแต่งและเติมเต็มบริบทโจทย์เพื่อความสมบูรณ์]</t>
        </is>
      </c>
      <c r="Q80" s="185" t="inlineStr">
        <is>
          <t>ข้อสอบจริง</t>
        </is>
      </c>
      <c r="R80" s="185" t="inlineStr">
        <is>
          <t>2564</t>
        </is>
      </c>
      <c r="S80" s="185" t="n"/>
    </row>
    <row r="81" ht="409.6" customHeight="1" s="49">
      <c r="A81" s="185" t="n">
        <v>79</v>
      </c>
      <c r="B81" s="186" t="n"/>
      <c r="C81" s="186" t="inlineStr">
        <is>
          <t>ข้อกำหนดการทดสอบการละลาย (Dissolution test) ของยาเม็ด A ในเภสัชตำรับระบุว่า not less than 80% (Q) of the labeled amount of A is dissolved in 30 minutes ในการทดสอบขั้นที่หนึ่ง (Stage 1; S1 จำนวน 6 เม็ด) ผลการทดสอบในข้อใดถือว่าผ่านเกณฑ์การยอมรับตามมาตรฐาน USP</t>
        </is>
      </c>
      <c r="D81" s="186" t="inlineStr">
        <is>
          <t>cc1_product/image75.png</t>
        </is>
      </c>
      <c r="E81" s="186" t="inlineStr">
        <is>
          <t>ค่าเฉลี่ยของการละลายทั้ง 6 เม็ด มากกว่าหรือเท่ากับ 80% ของปริมาณที่ระบุบนฉลาก</t>
        </is>
      </c>
      <c r="F81" s="186" t="inlineStr">
        <is>
          <t>ค่าเฉลี่ยของการละลายทั้ง 6 เม็ด มากกว่าหรือเท่ากับ 85% ของปริมาณที่ระบุบนฉลาก</t>
        </is>
      </c>
      <c r="G81" s="186" t="inlineStr">
        <is>
          <t>ค่าการละลายของยาแต่ละเม็ด มากกว่าหรือเท่ากับ 80% ของปริมาณที่ระบุบนฉลาก</t>
        </is>
      </c>
      <c r="H81" s="186" t="inlineStr">
        <is>
          <t>ค่าการละลายของยาแต่ละเม็ด มากกว่าหรือเท่ากับ 85% ของปริมาณที่ระบุบนฉลาก</t>
        </is>
      </c>
      <c r="I81" s="186" t="inlineStr">
        <is>
          <t>ค่าเฉลี่ยของการละลายทั้ง 6 เม็ด มากกว่าหรือเท่ากับ 80% และไม่มีเม็ดใดต่ำกว่า 65%</t>
        </is>
      </c>
      <c r="J81" s="185" t="inlineStr">
        <is>
          <t>4</t>
        </is>
      </c>
      <c r="K81" s="186" t="inlineStr">
        <is>
          <t>✅ คำตอบที่ถูกต้อง: ข้อ ง. ค่าการละลายของยาแต่ละเม็ด มากกว่าหรือเท่ากับ 85% ของปริมาณที่ระบุบนฉลาก
🎯 ทำไมข้อนี้ถึงถูก:
🎯 ทำไมข้อนี้ถึงถูก: ตามเกณฑ์มาตรฐาน USP บท 711 Dissolution สำหรับการทดสอบขั้น S1 (ทดสอบ 6 หน่วย) เกณฑ์การผ่านคือ แต่ละหน่วยต้องมีปริมาณการละลายไม่น้อยกว่า Q บวก 5% (Each unit is not less than Q plus 5%) เมื่อ Q เท่ากับ 80% ดังนั้นยาแต่ละเม็ดทั้ง 6 เม็ดจะต้องมีค่าการละลายไม่น้อยกว่า 85% ภายในเวลา 30 นาที
🔍 ข้ออื่นผิดเพราะอะไร:
• ข้อ ก.: เกณฑ์ค่าเฉลี่ยมากกว่าหรือเท่ากับ Q นำมาใช้ในการทดสอบขั้น S2 (12 หน่วย) ไม่ใช่เกณฑ์ตัดสินของขั้น S1
• ข้อ ข.: ขั้น S1 ไม่ได้พิจารณาจากค่าเฉลี่ย แต่พิจารณาเป็นรายเม็ดทุกเม็ด
• ข้อ ค.: ค่าการละลายแต่ละเม็ดต้องมากกว่าหรือเท่ากับ Q บวก 5% (85%) ไม่ใช่แค่เท่ากับ Q (80%)
• ข้อ จ.: การกำหนดไม่มีเม็ดใดต่ำกว่า Q ลบ 15% เป็นเกณฑ์ของการทดสอบขั้น S2</t>
        </is>
      </c>
      <c r="L81" s="186" t="n"/>
      <c r="M81" s="186" t="inlineStr">
        <is>
          <t>Biopharm &amp; Drug Release</t>
        </is>
      </c>
      <c r="N81" s="186" t="inlineStr">
        <is>
          <t>Dissolution testing</t>
        </is>
      </c>
      <c r="O81" s="185" t="inlineStr">
        <is>
          <t>Product</t>
        </is>
      </c>
      <c r="P81" s="186" t="inlineStr">
        <is>
          <t>[SOURCE: ข้อสอบจริง PLE CC1 (Product) ปี 2564 ข้อ 38]</t>
        </is>
      </c>
      <c r="Q81" s="185" t="inlineStr">
        <is>
          <t>ข้อสอบจริง</t>
        </is>
      </c>
      <c r="R81" s="185" t="inlineStr">
        <is>
          <t>2564</t>
        </is>
      </c>
      <c r="S81" s="185" t="n"/>
    </row>
    <row r="82" ht="409.6" customHeight="1" s="49">
      <c r="A82" s="185" t="n">
        <v>80</v>
      </c>
      <c r="B82" s="186" t="n"/>
      <c r="C82" s="186" t="inlineStr">
        <is>
          <t>สมการทางคณิตศาสตร์ใดที่ใช้อธิบายอัตราการละลายของของแข็งหรือยาเม็ดลงสู่ตัวกลางของเหลวภายใต้สภาวะที่มีชั้นฟิล์มหยุดนิ่ง (Stagnant diffusion layer)</t>
        </is>
      </c>
      <c r="D82" s="186" t="n"/>
      <c r="E82" s="186" t="inlineStr">
        <is>
          <t>Fick's first law of diffusion</t>
        </is>
      </c>
      <c r="F82" s="186" t="inlineStr">
        <is>
          <t>Henderson-Hasselbalch equation</t>
        </is>
      </c>
      <c r="G82" s="186" t="inlineStr">
        <is>
          <t>Noyes-Whitney equation</t>
        </is>
      </c>
      <c r="H82" s="186" t="inlineStr">
        <is>
          <t>Michaelis-Menten equation</t>
        </is>
      </c>
      <c r="I82" s="186" t="inlineStr">
        <is>
          <t>Arrhenius equation</t>
        </is>
      </c>
      <c r="J82" s="185" t="inlineStr">
        <is>
          <t>3</t>
        </is>
      </c>
      <c r="K82" s="186" t="inlineStr">
        <is>
          <t>✅ คำตอบที่ถูกต้อง: ข้อ ค. Noyes-Whitney equation
🎯 ทำไมข้อนี้ถึงถูก:
🎯 ทำไมข้อนี้ถึงถูก: Noyes-Whitney equation (dC/dt เท่ากับ D คูณ A คูณ (Cs ลบ C) หารด้วย h) เป็นสมการหลักทางเภสัชกรรมที่ใช้อธิบายอัตราการละลายของยาเม็ด โดยระบุว่าอัตราการละลายแปรผันตรงกับสัมประสิทธิ์การแพร่ (D), พื้นที่ผิวสัมผัสของอนุภาคยา (A) และความแตกต่างระหว่างความสามารถในการละลายอิ่มตัวกับความเข้มข้นในตัวกลาง (Cs ลบ C)
🔍 ข้ออื่นผิดเพราะอะไร:
• ข้อ ก.: Fick's first law ใช้อธิบายอัตราการแพร่ผ่านเมมเบรนตามความแตกต่างของความเข้มข้น ไม่ใช่การละลายของของแข็งลงสู่ตัวกลางโดยตรง
• ข้อ ข.: Henderson-Hasselbalch equation ใช้อธิบายความสัมพันธ์ระหว่าง pH, pKa และสัดส่วนการแตกตัวของกรดหรือเบสอ่อน
• ข้อ ง.: Michaelis-Menten equation ใช้อธิบายจลนศาสตร์การทำงานของเอนไซม์ที่มีความอิ่มตัว
• ข้อ จ.: Arrhenius equation ใช้อธิบายผลของอุณหภูมิต่อค่าคงที่อัตราการเกิดปฏิกิริยาเคมี</t>
        </is>
      </c>
      <c r="L82" s="186" t="n"/>
      <c r="M82" s="186" t="inlineStr">
        <is>
          <t>Biopharm &amp; Drug Release</t>
        </is>
      </c>
      <c r="N82" s="186" t="inlineStr">
        <is>
          <t>Diffusion &amp; Fick's laws</t>
        </is>
      </c>
      <c r="O82" s="185" t="inlineStr">
        <is>
          <t>Product</t>
        </is>
      </c>
      <c r="P82" s="186" t="inlineStr">
        <is>
          <t>[SOURCE: ข้อสอบจริง PLE CC1 (Product) ปี 2564 ข้อ 46]</t>
        </is>
      </c>
      <c r="Q82" s="185" t="inlineStr">
        <is>
          <t>ข้อสอบจริง</t>
        </is>
      </c>
      <c r="R82" s="185" t="inlineStr">
        <is>
          <t>2564</t>
        </is>
      </c>
      <c r="S82" s="185" t="n"/>
    </row>
    <row r="83" ht="409.6" customHeight="1" s="49">
      <c r="A83" s="185" t="n">
        <v>81</v>
      </c>
      <c r="B83" s="186" t="n"/>
      <c r="C83" s="186" t="inlineStr">
        <is>
          <t>เหตุผลสำคัญที่สุดในการพัฒนาผลิตภัณฑ์ยา Omeprazole ให้อยู่ในรูปแบบแคปซูลชนิดชะลอการปลดปล่อย (Delayed-release capsules) คือข้อใด</t>
        </is>
      </c>
      <c r="D83" s="186" t="n"/>
      <c r="E83" s="186" t="inlineStr">
        <is>
          <t>Omeprazole มีน้ำหนักโมเลกุลสูงมากทำให้ถูกดูดซึมผ่านกระเพาะอาหารได้ยาก</t>
        </is>
      </c>
      <c r="F83" s="186" t="inlineStr">
        <is>
          <t>Omeprazole มีค่าการละลายน้ำต่ำมากจึงต้องเพิ่มการละลายในลำไส้</t>
        </is>
      </c>
      <c r="G83" s="186" t="inlineStr">
        <is>
          <t>Omeprazole สลายตัวได้อย่างรวดเร็วในสภาวะความเป็นกรดของน้ำย่อยในกระเพาะอาหาร</t>
        </is>
      </c>
      <c r="H83" s="186" t="inlineStr">
        <is>
          <t>ต้องการลดอาการข้างเคียงต่อระบบประสาทส่วนกลาง</t>
        </is>
      </c>
      <c r="I83" s="186" t="inlineStr">
        <is>
          <t>ต้องการให้ยาคงอยู่ในกระเพาะอาหารเป็นเวลานานเพื่อรักษาแผลเฉพาะที่</t>
        </is>
      </c>
      <c r="J83" s="185" t="inlineStr">
        <is>
          <t>3</t>
        </is>
      </c>
      <c r="K83" s="186" t="inlineStr">
        <is>
          <t>✅ คำตอบที่ถูกต้อง: ข้อ ค. Omeprazole สลายตัวได้อย่างรวดเร็วในสภาวะความเป็นกรดของน้ำย่อยในกระเพาะอาหาร
🎯 ทำไมข้อนี้ถึงถูก:
🎯 ทำไมข้อนี้ถึงถูก: Omeprazole เป็นยาในกลุ่ม Proton Pump Inhibitors (PPIs) ที่มีความไวต่อกรดสูงมาก (Acid-labile) และจะสลายตัวอย่างรวดเร็วเกิดเป็นสารประกอบที่ไม่มีฤทธิ์เมื่อสัมผัสกับกรดไฮโดรคลอริกในกระเพาะอาหาร จึงจำเป็นต้องเตรียมในรูปแบบ Delayed-release โดยการเคลือบลำไส้ (Enteric coating) เพื่อนำส่งตัวยาผ่านกระเพาะอาหารไปแตกตัวและดูดซึมในลำไส้เล็กส่วนต้น
🔍 ข้ออื่นผิดเพราะอะไร:
• ข้อ ก.: Omeprazole มีน้ำหนักโมเลกุลปานกลาง (345.4 g/mol) สามารถดูดซึมได้ดี ไม่ใช่อนุภาคขนาดใหญ่
• ข้อ ข.: ค่าการละลายน้ำไม่ใช่เหตุผลหลักในการทำ Delayed-release
• ข้อ ง.: ยาออกฤทธิ์เฉพาะที่ผนัง Parietal cell ผ่านการดูดซึมเข้าสู่กระแสเลือด ไม่ได้เกี่ยวข้องกับระบบประสาทส่วนกลาง
• ข้อ จ.: ยา PPIs ต้องถูกดูดซึมเข้าสู่กระแสเลือดก่อนเข้าสู่ Parietal cell จึงไม่ได้ต้องการให้อยู่ในกระเพาะอาหาร</t>
        </is>
      </c>
      <c r="L83" s="186" t="n"/>
      <c r="M83" s="186" t="inlineStr">
        <is>
          <t>Biopharm &amp; Drug Release</t>
        </is>
      </c>
      <c r="N83" s="186" t="inlineStr">
        <is>
          <t>Modified-Release DDS</t>
        </is>
      </c>
      <c r="O83" s="185" t="inlineStr">
        <is>
          <t>Product</t>
        </is>
      </c>
      <c r="P83" s="186" t="inlineStr">
        <is>
          <t>[SOURCE: ข้อสอบจริง PLE CC1 (Product) ปี 2564 ข้อ 89]</t>
        </is>
      </c>
      <c r="Q83" s="185" t="inlineStr">
        <is>
          <t>ข้อสอบจริง</t>
        </is>
      </c>
      <c r="R83" s="185" t="inlineStr">
        <is>
          <t>2564</t>
        </is>
      </c>
      <c r="S83" s="185" t="n"/>
    </row>
    <row r="84" ht="409.6" customHeight="1" s="49">
      <c r="A84" s="185" t="n">
        <v>82</v>
      </c>
      <c r="B84" s="186" t="n"/>
      <c r="C84" s="186" t="inlineStr">
        <is>
          <t>ระบบนำส่งยาผ่านผิวหนังชนิดแผ่นแปะแบบมีเยื่อควบคุมการปลดปล่อย (Reservoir transdermal drug delivery system) จะปลดปล่อยตัวยาสำคัญเข้าสู่ร่างกายด้วยจลนศาสตร์ปฏิกิริยาลำดับใด (Kinetics of drug release)</t>
        </is>
      </c>
      <c r="D84" s="186" t="n"/>
      <c r="E84" s="186" t="inlineStr">
        <is>
          <t>Zero-order kinetics</t>
        </is>
      </c>
      <c r="F84" s="186" t="inlineStr">
        <is>
          <t>First-order kinetics</t>
        </is>
      </c>
      <c r="G84" s="186" t="inlineStr">
        <is>
          <t>Pseudo first-order kinetics</t>
        </is>
      </c>
      <c r="H84" s="186" t="inlineStr">
        <is>
          <t>Second-order kinetics</t>
        </is>
      </c>
      <c r="I84" s="186" t="inlineStr">
        <is>
          <t>Higuchi square root of time kinetics</t>
        </is>
      </c>
      <c r="J84" s="185" t="inlineStr">
        <is>
          <t>1</t>
        </is>
      </c>
      <c r="K84" s="186" t="inlineStr">
        <is>
          <t>✅ คำตอบที่ถูกต้อง: ข้อ ก. Zero-order kinetics
🎯 ทำไมข้อนี้ถึงถูก:
🎯 ทำไมข้อนี้ถึงถูก: Reservoir transdermal patch มีแผ่นเยื่อกึ่งซึมผ่านได้ทำหน้าที่ควบคุมอัตราการแพร่ (Rate-controlling membrane) และภายในมีตัวยาอิ่มตัวคงที่ จึงสามารถควบคุมอัตราการปลดปล่อยตัวยาให้ออกมาด้วยอัตราเร็วคงที่สม่ำเสมอตามเวลา ซึ่งเป็นไปตาม Zero-order kinetics (Rate = k0)
🔍 ข้ออื่นผิดเพราะอะไร:
• ข้อ ข.: ผิด First-order kinetics อัตราการปล่อยยาจะลดลงเรื่อยๆ ตามปริมาณยาที่เหลืออยู่ภายในระบบ
• ข้อ ค.: ผิด Pseudo first-order ไม่ใช่รูปแบบการควบคุมการปลดปล่อยของระบบแผ่นแปะชนิด Reservoir
• ข้อ ง.: ผิด Second-order kinetics เป็นปฏิกิริยาที่อัตราแปรผันตามความเข้มข้นกำลังสอง ไม่เกี่ยวข้องกับการปลดปล่อยยา
• ข้อ จ.: ผิด Higuchi model เป็นจลนศาสตร์การปลดปล่อยยาจากระบบ Matrix system ที่อัตราแปรผันตามรากที่สองของเวลา</t>
        </is>
      </c>
      <c r="L84" s="186" t="n"/>
      <c r="M84" s="186" t="inlineStr">
        <is>
          <t>Biopharm &amp; Drug Release</t>
        </is>
      </c>
      <c r="N84" s="186" t="inlineStr">
        <is>
          <t>Transdermal Delivery (TDS)</t>
        </is>
      </c>
      <c r="O84" s="185" t="inlineStr">
        <is>
          <t>Product</t>
        </is>
      </c>
      <c r="P84" s="186" t="inlineStr">
        <is>
          <t>[SOURCE: ข้อสอบจริง PLE CC1 (Product) ปี 2564 ข้อ 119]</t>
        </is>
      </c>
      <c r="Q84" s="185" t="inlineStr">
        <is>
          <t>ข้อสอบจริง</t>
        </is>
      </c>
      <c r="R84" s="185" t="inlineStr">
        <is>
          <t>2564</t>
        </is>
      </c>
      <c r="S84" s="185" t="n"/>
    </row>
    <row r="85" ht="24" customHeight="1" s="49">
      <c r="A85" s="185" t="n">
        <v>83</v>
      </c>
      <c r="B85" s="186" t="n"/>
      <c r="C85" s="186" t="inlineStr">
        <is>
          <t>หากเภสัชกรต้องการค้นคว้าข้อมูลและหลักการทางคลินิกเกี่ยวกับการประเมินชีวสมมูล (Bioequivalence) และการทดแทนยา (Therapeutic equivalence) ควรเลือกเปิดค้นหาจากหนังสืออ้างอิงเล่มใดจึงจะตรงจุดที่สุด</t>
        </is>
      </c>
      <c r="D85" s="186" t="n"/>
      <c r="E85" s="186" t="inlineStr">
        <is>
          <t>United States Pharmacopeia (USP)</t>
        </is>
      </c>
      <c r="F85" s="186" t="inlineStr">
        <is>
          <t>Drug Facts and Comparisons</t>
        </is>
      </c>
      <c r="G85" s="186" t="inlineStr">
        <is>
          <t>Drug Information Handbook</t>
        </is>
      </c>
      <c r="H85" s="186" t="inlineStr">
        <is>
          <t>Drug Interaction Facts</t>
        </is>
      </c>
      <c r="I85" s="186" t="inlineStr">
        <is>
          <t>Pharmacotherapy: A Pathophysiologic Approach</t>
        </is>
      </c>
      <c r="J85" s="185" t="inlineStr">
        <is>
          <t>5</t>
        </is>
      </c>
      <c r="K85" s="186" t="inlineStr">
        <is>
          <t>✅ คำตอบที่ถูกต้อง: ข้อ จ. Pharmacotherapy: A Pathophysiologic Approach
🎯 ทำไมข้อนี้ถึงถูก:
🎯 ทำไมข้อนี้ถึงถูก: Pharmacotherapy: A Pathophysiologic Approach (DiPiro) เป็นตำราหลักที่อธิบายรายละเอียดเชิงลึกเกี่ยวกับหลักการเภสัชวิทยาคลินิก เภสัชจลนศาสตร์ การศึกษาชีวสมมูล (Bioequivalence) และเกณฑ์การประเมินการทดแทนยาในการบริบาลทางคลินิกอย่างครอบคลุมที่สุด
🔍 ข้ออื่นผิดเพราะอะไร:
• ข้อ ก.: ผิด USP เน้นมาตรฐานการตรวจวิเคราะห์ทางเคมีกายภาพและการควบคุมคุณภาพทางเภสัชกรรม (Monograph)
• ข้อ ข.: ผิด Drug Facts and Comparisons เน้นการสรุปตารางเปรียบเทียบข้อบ่งใช้และขนาดยาในกลุ่มเดียวกัน
• ข้อ ค.: ผิด Drug Information Handbook เป็นคู่มือพกพาเน้นขนาดยา อาการข้างเคียง และข้อควรระวังแบบสรุปย่อ
• ข้อ ง.: ผิด Drug Interaction Facts เน้นข้อมูลอันตรกิริยาระหว่างยาและกลไกการเกิดปฏิกิริยาโดยเฉพาะ</t>
        </is>
      </c>
      <c r="L85" s="186" t="n"/>
      <c r="M85" s="186" t="inlineStr">
        <is>
          <t>Biopharm &amp; Drug Release</t>
        </is>
      </c>
      <c r="N85" s="186" t="inlineStr">
        <is>
          <t>BCS Classification</t>
        </is>
      </c>
      <c r="O85" s="185" t="inlineStr">
        <is>
          <t>Product</t>
        </is>
      </c>
      <c r="P85" s="186" t="inlineStr">
        <is>
          <t>[SOURCE: ข้อสอบจริง PLE CC1 (Product) ปี 2564 ข้อ 121]</t>
        </is>
      </c>
      <c r="Q85" s="185" t="inlineStr">
        <is>
          <t>ข้อสอบจริง</t>
        </is>
      </c>
      <c r="R85" s="185" t="inlineStr">
        <is>
          <t>2564</t>
        </is>
      </c>
      <c r="S85" s="185" t="n"/>
    </row>
    <row r="86" ht="24" customHeight="1" s="49">
      <c r="A86" s="185" t="n">
        <v>84</v>
      </c>
      <c r="B86" s="186" t="n"/>
      <c r="C86" s="186" t="inlineStr">
        <is>
          <t>จากเภสัชตำรับ USP Monograph ของยาเม็ดเคลือบทนกรด Diclofenac sodium delayed-release tablets ระบุขั้นตอน: ACID STAGE ใช้น้ำยา 0.1 N HCl 900 mL ด้วย Apparatus 2 ความเร็ว 50 rpm นาน 2 ชั่วโมง จากนั้นเปลี่ยนเป็น BUFFER STAGE ใช้ฟอสเฟตบัฟเฟอร์ pH 6.8 ปริมาตร 900 mL ที่ 45 นาที และกำหนด Tolerances ว่า Not less than 75% (Q) dissolved ข้อใดกล่าวถูกต้องที่สุด</t>
        </is>
      </c>
      <c r="D86" s="186" t="n"/>
      <c r="E86" s="186" t="inlineStr">
        <is>
          <t>การทดสอบนี้ใช้เครื่องมือ Apparatus 1 (Rotating basket)</t>
        </is>
      </c>
      <c r="F86" s="186" t="inlineStr">
        <is>
          <t>เป็นการทดสอบหัวข้อการละลายของตัวยา (Dissolution test)</t>
        </is>
      </c>
      <c r="G86" s="186" t="inlineStr">
        <is>
          <t>เป็นการทดสอบหัวข้อเวลาการแตกตัวของยาเม็ด (Disintegration test)</t>
        </is>
      </c>
      <c r="H86" s="186" t="inlineStr">
        <is>
          <t>เป็นการทดสอบความสม่ำเสมอของหน่วยยา (Uniformity of dosage units)</t>
        </is>
      </c>
      <c r="I86" s="186" t="inlineStr">
        <is>
          <t>ในขั้นกรด ตัวยาจะต้องละลายออกมาไม่น้อยกว่า 75% ของปริมาณที่ระบุบนฉลาก</t>
        </is>
      </c>
      <c r="J86" s="185" t="inlineStr">
        <is>
          <t>2</t>
        </is>
      </c>
      <c r="K86" s="186" t="inlineStr">
        <is>
          <t>✅ คำตอบที่ถูกต้อง: ข้อ ข. เป็นการทดสอบหัวข้อการละลายของตัวยา (Dissolution test)
🎯 ทำไมข้อนี้ถึงถูก:
🎯 ทำไมข้อนี้ถึงถูก: ข้อความใน Monograph ระบุอย่างชัดเจนถึง Dissolution test (USP 711) สำหรับ Delayed-Release Dosage Forms ซึ่งแบ่งเป็น 2 ขั้นตอนคือ Acid stage เพื่อจำลองสภาวะกระเพาะอาหาร และ Buffer stage pH 6.8 เพื่อจำลองลำไส้เล็ก
🔍 ข้ออื่นผิดเพราะอะไร:
• ข้อ ก.: ผิด Monograph ระบุชัดเจนว่าใช้ Apparatus 2 ซึ่งหมายถึง Paddle apparatus (ใบพัด)
• ข้อ ค.: ผิด Disintegration test เป็นการทดสอบการแตกเป็นชิ้นเล็กๆ โดยไม่มีการวัดปริมาณตัวยาที่ละลายด้วย UV หรือ HPLC
• ข้อ ง.: ผิด Uniformity of dosage units ทดสอบความสม่ำเสมอของเนื้อยาในแต่ละเม็ด ไม่ได้ใช้ตัวกลางกรด-ด่างจำลอง
• ข้อ จ.: ผิด ในขั้นกรด ยาเม็ด delayed-release ต้องทนกรดได้ โดยตัวยาต้องละลายออกมาไม่เกิน 10% (Not more than 10%)</t>
        </is>
      </c>
      <c r="L86" s="186" t="n"/>
      <c r="M86" s="186" t="inlineStr">
        <is>
          <t>Biopharm &amp; Drug Release</t>
        </is>
      </c>
      <c r="N86" s="186" t="inlineStr">
        <is>
          <t>Dissolution testing</t>
        </is>
      </c>
      <c r="O86" s="185" t="inlineStr">
        <is>
          <t>Product</t>
        </is>
      </c>
      <c r="P86" s="186" t="inlineStr">
        <is>
          <t>[SOURCE: ข้อสอบจริง PLE CC1 (Product) ปี 2564 ข้อ 151]</t>
        </is>
      </c>
      <c r="Q86" s="185" t="inlineStr">
        <is>
          <t>ข้อสอบจริง</t>
        </is>
      </c>
      <c r="R86" s="185" t="inlineStr">
        <is>
          <t>2564</t>
        </is>
      </c>
      <c r="S86" s="185" t="n"/>
    </row>
    <row r="87" ht="24" customHeight="1" s="49">
      <c r="A87" s="185" t="n">
        <v>85</v>
      </c>
      <c r="B87" s="186" t="n"/>
      <c r="C87" s="186" t="inlineStr">
        <is>
          <t>สารพอลิเมอร์ชนิดใดนิยมนำมาใช้เป็น Hydrophilic matrix polymer เพื่อควบคุมการปลดปล่อยตัวยาสำคัญอย่างต่อเนื่องในยาเม็ดควบคุมการปลดปล่อยชนิด Hydrophilic matrix sustained-release tablets</t>
        </is>
      </c>
      <c r="D87" s="186" t="n"/>
      <c r="E87" s="186" t="inlineStr">
        <is>
          <t>Polyethylene glycol 400 (PEG 400)</t>
        </is>
      </c>
      <c r="F87" s="186" t="inlineStr">
        <is>
          <t>Lactose monohydrate</t>
        </is>
      </c>
      <c r="G87" s="186" t="inlineStr">
        <is>
          <t>Sucralose</t>
        </is>
      </c>
      <c r="H87" s="186" t="inlineStr">
        <is>
          <t>Polysorbate 80</t>
        </is>
      </c>
      <c r="I87" s="186" t="inlineStr">
        <is>
          <t>Hypromellose (Hydroxypropyl methylcellulose; HPMC)</t>
        </is>
      </c>
      <c r="J87" s="185" t="inlineStr">
        <is>
          <t>5</t>
        </is>
      </c>
      <c r="K87" s="186" t="inlineStr">
        <is>
          <t>✅ คำตอบที่ถูกต้อง: ข้อ จ. Hypromellose (Hydroxypropyl methylcellulose; HPMC)
🎯 ทำไมข้อนี้ถึงถูก:
🎯 ทำไมข้อนี้ถึงถูก: Hypromellose (HPMC ชนิดความหนืดสูง เช่น HPMC K4M, K15M, K100M) เป็นสารก่อเจลชนิดชอบน้ำ (Hydrophilic matrix polymer) เมื่อสัมผัสกับทางเดินอาหารจะดูดซับน้ำและพองตัวเป็นชั้นเจลหนา (Viscous gel layer) ทำหน้าที่ควบคุมอัตราการแพร่และการละลายของตัวยาสำคัญออกมาอย่างช้าๆ
🔍 ข้ออื่นผิดเพราะอะไร:
• ข้อ ก.: ผิด PEG 400 เป็นของเหลว ทำหน้าที่เป็น Cosolvent ไม่สามารถสร้างโครงสร้างเมทริกซ์ควบคุมการปลดปล่อยได้
• ข้อ ข.: ผิด Lactose เป็นสารเติมเต็มที่ละลายน้ำได้เร็ว (Water-soluble filler) จะเร่งให้ยาละลายเร็วขึ้น
• ข้อ ค.: ผิด Sucralose เป็นสารแต่งรสหวานสังเคราะห์
• ข้อ ง.: ผิด Polysorbate 80 เป็นสารลดแรงตึงผิวชนิดเหลว</t>
        </is>
      </c>
      <c r="L87" s="186" t="n"/>
      <c r="M87" s="186" t="inlineStr">
        <is>
          <t>Biopharm &amp; Drug Release</t>
        </is>
      </c>
      <c r="N87" s="186" t="inlineStr">
        <is>
          <t>Modified-Release DDS</t>
        </is>
      </c>
      <c r="O87" s="185" t="inlineStr">
        <is>
          <t>Product</t>
        </is>
      </c>
      <c r="P87" s="186" t="inlineStr">
        <is>
          <t>[SOURCE: ข้อสอบจริง PLE CC1 (Product) ปี 2564 ข้อ 156]</t>
        </is>
      </c>
      <c r="Q87" s="185" t="inlineStr">
        <is>
          <t>ข้อสอบจริง</t>
        </is>
      </c>
      <c r="R87" s="185" t="inlineStr">
        <is>
          <t>2564</t>
        </is>
      </c>
      <c r="S87" s="185" t="n"/>
    </row>
    <row r="88" ht="24" customHeight="1" s="49">
      <c r="A88" s="185" t="n">
        <v>86</v>
      </c>
      <c r="B88" s="186" t="n"/>
      <c r="C88" s="186" t="inlineStr">
        <is>
          <t>หัวข้อการทดสอบควบคุมคุณภาพที่สำคัญเฉพาะเจาะจงสำหรับผลิตภัณฑ์ระบบนำส่งยาผ่านผิวหนังชนิดแผ่นแปะ (Transdermal Delivery Systems; TDS) ตามมาตรฐานเภสัชตำรับสากล เพื่อรับรองว่าแผ่นแปะแต่ละแผ่นมีปริมาณตัวยาเท่าเทียมกัน คือข้อใด</t>
        </is>
      </c>
      <c r="D88" s="186" t="n"/>
      <c r="E88" s="186" t="inlineStr">
        <is>
          <t>Loss on drying test</t>
        </is>
      </c>
      <c r="F88" s="186" t="inlineStr">
        <is>
          <t>Disintegration test</t>
        </is>
      </c>
      <c r="G88" s="186" t="inlineStr">
        <is>
          <t>Friability test</t>
        </is>
      </c>
      <c r="H88" s="186" t="inlineStr">
        <is>
          <t>Viscosity determination</t>
        </is>
      </c>
      <c r="I88" s="186" t="inlineStr">
        <is>
          <t>Uniformity of dosage units (การทดสอบความสม่ำเสมอของหน่วยยา)</t>
        </is>
      </c>
      <c r="J88" s="185" t="inlineStr">
        <is>
          <t>5</t>
        </is>
      </c>
      <c r="K88" s="186" t="inlineStr">
        <is>
          <t>✅ คำตอบที่ถูกต้อง: ข้อ จ. Uniformity of dosage units (การทดสอบความสม่ำเสมอของหน่วยยา)
🎯 ทำไมข้อนี้ถึงถูก:
🎯 ทำไมข้อนี้ถึงถูก: แผ่นแปะผิวหนัง (Transdermal patches) จัดเป็น Dosage unit ชนิดหนึ่ง ซึ่งมาตรฐาน USP กำหนดให้ต้องผ่านการทดสอบ Uniformity of dosage units (ไม่ว่าจะโดยวิธี Content uniformity หรือ Weight variation) เพื่อประกันคุณภาพว่าแผ่นแปะแต่ละหน่วยในรุ่นผลิตมีปริมาณตัวยาสำคัญกระจายตัวอยู่อย่างแม่นยำและสม่ำเสมอ
🔍 ข้ออื่นผิดเพราะอะไร:
• ข้อ ก.: ผิด Loss on drying ใช้ตรวจวัดความชื้นในผงยา ไม่ใช่การทดสอบความสม่ำเสมอของแผ่นแปะ
• ข้อ ข.: ผิด Disintegration test ใช้ทดสอบยาเม็ดและแคปซูล ไม่ใช้กับแผ่นแปะผิวหนัง
• ข้อ ค.: ผิด Friability test ใช้ทดสอบความกร่อนของยาเม็ด
• ข้อ ง.: ผิด Viscosity determination ใช้ทดสอบยาน้ำและยาเตรียมกึ่งแข็ง</t>
        </is>
      </c>
      <c r="L88" s="186" t="n"/>
      <c r="M88" s="186" t="inlineStr">
        <is>
          <t>Biopharm &amp; Drug Release</t>
        </is>
      </c>
      <c r="N88" s="186" t="inlineStr">
        <is>
          <t>Transdermal Delivery (TDS)</t>
        </is>
      </c>
      <c r="O88" s="185" t="inlineStr">
        <is>
          <t>Product</t>
        </is>
      </c>
      <c r="P88" s="186" t="inlineStr">
        <is>
          <t>[SOURCE: ข้อสอบจริง PLE CC1 (Product) ปี 2564 ข้อ 164]</t>
        </is>
      </c>
      <c r="Q88" s="185" t="inlineStr">
        <is>
          <t>ข้อสอบจริง</t>
        </is>
      </c>
      <c r="R88" s="185" t="inlineStr">
        <is>
          <t>2564</t>
        </is>
      </c>
      <c r="S88" s="185" t="n"/>
    </row>
    <row r="89" ht="24" customHeight="1" s="49">
      <c r="A89" s="185" t="n">
        <v>87</v>
      </c>
      <c r="B89" s="186" t="n"/>
      <c r="C89" s="186" t="inlineStr">
        <is>
          <t>ในการศึกษาชีวสมมูล (Bioequivalence study) เพื่อเปรียบเทียบยาสามัญกับยาต้นแบบ สำหรับตัวยาสำคัญที่มีคุณสมบัติถูกกำจัดออกจากร่างกายทางไตเป็นหลักในรูปไม่เปลี่ยนแปลง (Excreted unchanged via kidneys) สามารถใช้พารามิเตอร์ทางเภสัชจลนศาสตร์ในข้อใดประเมินการดูดซึมและขนาดยาที่เข้าสู่ร่างกายได้อย่างเหมาะสม</t>
        </is>
      </c>
      <c r="D89" s="186" t="n"/>
      <c r="E89" s="186" t="inlineStr">
        <is>
          <t>Elimination half-life (t1/2)</t>
        </is>
      </c>
      <c r="F89" s="186" t="inlineStr">
        <is>
          <t>Cumulative urinary drug excretion (ปริมาณตัวยาสำคัญสะสมที่ขับออกทางปัสสาวะ; Ae)</t>
        </is>
      </c>
      <c r="G89" s="186" t="inlineStr">
        <is>
          <t>Volume of distribution (Vd)</t>
        </is>
      </c>
      <c r="H89" s="186" t="inlineStr">
        <is>
          <t>Clearance ทางตับ (Hepatic clearance)</t>
        </is>
      </c>
      <c r="I89" s="186" t="inlineStr">
        <is>
          <t>Time to peak concentration (Tmax) เพียงอย่างเดียว</t>
        </is>
      </c>
      <c r="J89" s="185" t="inlineStr">
        <is>
          <t>2</t>
        </is>
      </c>
      <c r="K89" s="186" t="inlineStr">
        <is>
          <t>✅ คำตอบที่ถูกต้อง: ข้อ ข. Cumulative urinary drug excretion (ปริมาณตัวยาสำคัญสะสมที่ขับออกทางปัสสาวะ; Ae)
🎯 ทำไมข้อนี้ถึงถูก:
🎯 ทำไมข้อนี้ถึงถูก: เมื่อตัวยาถูกขับออกทางปัสสาวะในรูปเดิมเป็นหลัก (สัดส่วนสูงเกิน 40-50% ของขนาดยา) ปริมาณยารวมที่ถูกขับออกทางปัสสาวะเมื่อเวลาผ่านไปจนหมด (Cumulative amount excreted in urine; Ae_infinity) จะมีความสัมพันธ์เชิงเส้นตรงโดยตรงกับขนาดยาที่ถูกดูดซึมเข้าสู่กระแสเลือดทั้งหมด (Extent of absorption) จึงสามารถใช้ประเมิน Bioequivalence ได้
🔍 ข้ออื่นผิดเพราะอะไร:
• ข้อ ก.: ผิด Elimination half-life บ่งบอกอัตราการขจัดยา ไม่สามารถใช้บอกปริมาณยาที่ถูกดูดซึมเข้าสู่ร่างกาย (Extent of absorption) ได้
• ข้อ ค.: ผิด Volume of distribution เป็นพารามิเตอร์การกระจายตัวของยา
• ข้อ ง.: ผิด Hepatic clearance ใช้ประเมินยาที่ผ่านการเปลี่ยนแปลงที่ตับ ไม่ตรงกับยาที่ขับออกทางไต
• ข้อ จ.: ผิด Tmax บอกเฉพาะอัตราเร็วในการดูดซึม (Rate of absorption) ไม่ได้บอกปริมาณยาที่ถูกดูดซึมทั้งหมด</t>
        </is>
      </c>
      <c r="L89" s="186" t="n"/>
      <c r="M89" s="186" t="inlineStr">
        <is>
          <t>Biopharm &amp; Drug Release</t>
        </is>
      </c>
      <c r="N89" s="186" t="inlineStr">
        <is>
          <t>BCS Classification</t>
        </is>
      </c>
      <c r="O89" s="185" t="inlineStr">
        <is>
          <t>Product</t>
        </is>
      </c>
      <c r="P89" s="186" t="inlineStr">
        <is>
          <t>[SOURCE: ข้อสอบจริง PLE CC1 (Product) ปี 2564 ข้อ 165]</t>
        </is>
      </c>
      <c r="Q89" s="185" t="inlineStr">
        <is>
          <t>ข้อสอบจริง</t>
        </is>
      </c>
      <c r="R89" s="185" t="inlineStr">
        <is>
          <t>2564</t>
        </is>
      </c>
      <c r="S89" s="185" t="n"/>
    </row>
    <row r="90" ht="24" customHeight="1" s="49">
      <c r="A90" s="185" t="n">
        <v>88</v>
      </c>
      <c r="B90" s="186" t="n"/>
      <c r="C90" s="186" t="inlineStr">
        <is>
          <t>เหตุผลสำคัญที่สุดในการพัฒนาสูตรตำรับยา Omeprazole ให้อยู่ในรูปแบบยาเม็ดหรือแคปซูลชนิดออกฤทธิ์ชะลอการปลดปล่อย (Delayed-release / Enteric-coated capsules) คือคุณสมบัติข้อใดของตัวยา</t>
        </is>
      </c>
      <c r="D90" s="186" t="n"/>
      <c r="E90" s="186" t="inlineStr">
        <is>
          <t>High molecular weight</t>
        </is>
      </c>
      <c r="F90" s="186" t="inlineStr">
        <is>
          <t>Heat labile</t>
        </is>
      </c>
      <c r="G90" s="186" t="inlineStr">
        <is>
          <t>Acid labile</t>
        </is>
      </c>
      <c r="H90" s="186" t="inlineStr">
        <is>
          <t>Short half-life</t>
        </is>
      </c>
      <c r="I90" s="186" t="inlineStr">
        <is>
          <t>High lipophilicity</t>
        </is>
      </c>
      <c r="J90" s="185" t="inlineStr">
        <is>
          <t>3</t>
        </is>
      </c>
      <c r="K90" s="186" t="inlineStr">
        <is>
          <t>✅ คำตอบที่ถูกต้อง: ข้อ ค. Acid labile
🎯 ทำไมข้อนี้ถึงถูก:
🎯 ทำไมข้อนี้ถึงถูก: Omeprazole เป็นยายับยั้งการหลั่งกรดกลุ่ม Proton Pump Inhibitors (PPIs) ที่มีโครงสร้างไม่คงตัวและสลายตัวได้อย่างรวดเร็วในสภาวะกรด (Acid-labile substance) ในกระเพาะอาหาร จึงจำเป็นต้องเคลือบด้วยสารเคลือบทนกรด (Enteric coating) เพื่อป้องกันไม่ให้ตัวยาถูกทำลายในกระเพาะอาหาร และปล่อยให้ตัวยาแตกตัวดูดซึมในลำไส้เล็กที่มีสภาวะเป็นกลางถึงด่างอ่อน
🔍 ข้ออื่นผิดเพราะอะไร:
• ข้อ ก.: High molecular weight ไม่ได้เป็นสาเหตุที่ต้องทำ Enteric coating และ Omeprazole มีน้ำหนักโมเลกุลปานกลาง (MW 345.4 g/mol)
• ข้อ ข.: Heat labile เป็นความไม่คงตัวต่อความร้อน แก้ไขโดยการควบคุมสภาวะการผลิตและการเก็บรักษา ไม่ใช่การเคลือบชะลอการปลดปล่อยในทางเดินอาหาร
• ข้อ ง.: Short half-life การมีค่าครึ่งชีวิตสั้นมักพัฒนาเป็น Extended-release / Sustained-release ไม่ใช่ Delayed-release
• ข้อ จ.: High lipophilicity ส่งผลต่อการดูดซึมและการกระจายตัวของยา ไม่ใช่เหตุผลหลักในการป้องกันการสลายตัวในกระเพาะอาหาร</t>
        </is>
      </c>
      <c r="L90" s="186" t="n"/>
      <c r="M90" s="186" t="inlineStr">
        <is>
          <t>Biopharm &amp; Drug Release</t>
        </is>
      </c>
      <c r="N90" s="186" t="inlineStr">
        <is>
          <t>Modified-Release DDS</t>
        </is>
      </c>
      <c r="O90" s="185" t="inlineStr">
        <is>
          <t>Product</t>
        </is>
      </c>
      <c r="P90" s="186" t="inlineStr">
        <is>
          <t>[SOURCE: ข้อสอบจริง PLE CC1 (Product) ปี 2563 Day 1 ข้อ 35]</t>
        </is>
      </c>
      <c r="Q90" s="185" t="inlineStr">
        <is>
          <t>ข้อสอบจริง</t>
        </is>
      </c>
      <c r="R90" s="185" t="inlineStr">
        <is>
          <t>2563</t>
        </is>
      </c>
      <c r="S90" s="185" t="n"/>
    </row>
    <row r="91" ht="24" customHeight="1" s="49">
      <c r="A91" s="185" t="n">
        <v>89</v>
      </c>
      <c r="B91" s="186" t="n"/>
      <c r="C91" s="186" t="inlineStr">
        <is>
          <t>ข้อใดกล่าวถูกต้องเกี่ยวกับเภสัชภัณฑ์ยา Venlafaxine Hydrochloride Extended-Release (Venlafaxine XR 75 mg capsules)</t>
        </is>
      </c>
      <c r="D91" s="186" t="n"/>
      <c r="E91" s="186" t="inlineStr">
        <is>
          <t>ตัวยาปลดปล่อยออกมาและดูดซึมเข้าสู่กระแสเลือดอย่างสมบูรณ์ทันทีหลังรับประทาน</t>
        </is>
      </c>
      <c r="F91" s="186" t="inlineStr">
        <is>
          <t>ตัวยาค่อยๆ ปลดปล่อยในทางเดินอาหารเพื่อควบคุมระดับยาในเลือดให้อยู่ในระดับการรักษาอย่างต่อเนื่องตลอดวัน</t>
        </is>
      </c>
      <c r="G91" s="186" t="inlineStr">
        <is>
          <t>หลังรับประทานยาต้องอยู่ในท่านั่งตัวตรงและห้ามนอนราบอย่างน้อย 30 นาที</t>
        </is>
      </c>
      <c r="H91" s="186" t="inlineStr">
        <is>
          <t>ตัวยาถูกออกแบบให้เริ่มออกฤทธิ์ได้เฉพาะเมื่อเคลื่อนที่ไปถึงลำไส้ใหญ่เท่านั้น</t>
        </is>
      </c>
      <c r="I91" s="186" t="inlineStr">
        <is>
          <t>สามารถนำเม็ดเล็กในแคปซูลมาบดละเอียดแล้วผสมกับน้ำผลไม้ที่มีความเป็นกรดสูงเพื่อช่วยการกลืน</t>
        </is>
      </c>
      <c r="J91" s="185" t="inlineStr">
        <is>
          <t>2</t>
        </is>
      </c>
      <c r="K91" s="186" t="inlineStr">
        <is>
          <t>✅ คำตอบที่ถูกต้อง: ข้อ ข. ตัวยาค่อยๆ ปลดปล่อยในทางเดินอาหารเพื่อควบคุมระดับยาในเลือดให้อยู่ในระดับการรักษาอย่างต่อเนื่องตลอดวัน
🎯 ทำไมข้อนี้ถึงถูก:
🎯 ทำไมข้อนี้ถึงถูก: Venlafaxine XR เป็นรูปแบบยาเตรียมออกฤทธิ์นาน (Extended-release) บรรจุ spheroids เคลือบเมมเบรนควบคุมการปลดปล่อยยา ทำให้อัตราการปลดปล่อยตัวยาดำเนินไปอย่างช้าๆ ต่อเนื่องตลอดช่วง 24 ชั่วโมง ช่วยลดความแปรปรวนของระดับยาในเลือด ลดอาการคลื่นไส้อาเจียน และลดความถี่ในการบริหารยาเหลือเพียงวันละ 1 ครั้ง
🔍 ข้ออื่นผิดเพราะอะไร:
• ข้อ ก.: การปลดปล่อยยาทันทีทั้งหมดเป็นลักษณะของยาแบบ Immediate-release ไม่ใช่รูปแบบ XR
• ข้อ ค.: ข้อห้ามนอนราบ 30 นาทีเป็นคำแนะนำเฉพาะสำหรับยากลุ่ม Oral Bisphosphonates เพื่อป้องกันหลอดอาหารอักเสบ ไม่ใช่ Venlafaxine
• ข้อ ง.: ยาออกฤทธิ์ดูดซึมตลอดแนวทางเดินอาหารตั้งแต่กระเพาะอาหารและลำไส้เล็ก ไม่ได้จำเพาะเจาะจงเฉพาะลำไส้ใหญ่
• ข้อ จ.: ห้ามเคี้ยว ห้ามบด หรือละลายเม็ด spheroid ภายในแคปซูลอย่างเด็ดขาด เพราะจะทำให้โครงสร้างควบคุมการปลดปล่อยเสียหายและเกิดการทะลักของยา (Dose dumping)</t>
        </is>
      </c>
      <c r="L91" s="186" t="n"/>
      <c r="M91" s="186" t="inlineStr">
        <is>
          <t>Biopharm &amp; Drug Release</t>
        </is>
      </c>
      <c r="N91" s="186" t="inlineStr">
        <is>
          <t>Modified-Release DDS</t>
        </is>
      </c>
      <c r="O91" s="185" t="inlineStr">
        <is>
          <t>Product</t>
        </is>
      </c>
      <c r="P91" s="186" t="inlineStr">
        <is>
          <t>[SOURCE: ข้อสอบจริง PLE CC1 (Product) ปี 2563 Day 1 ข้อ 44]</t>
        </is>
      </c>
      <c r="Q91" s="185" t="inlineStr">
        <is>
          <t>ข้อสอบจริง</t>
        </is>
      </c>
      <c r="R91" s="185" t="inlineStr">
        <is>
          <t>2563</t>
        </is>
      </c>
      <c r="S91" s="185" t="n"/>
    </row>
    <row r="92">
      <c r="A92" s="185" t="n">
        <v>90</v>
      </c>
      <c r="B92" s="186" t="n"/>
      <c r="C92" s="186" t="inlineStr">
        <is>
          <t>ผลิตภัณฑ์ยา Isosorbide Dinitrate ในรูปแบบเภสัชภัณฑ์ใดต่อไปนี้ ที่ออกฤทธิ์ได้รวดเร็วที่สุดและเหมาะสมที่สุดในการบรรเทาอาการเจ็บหน้าอกจากภาวะกล้ามเนื้อหัวใจขาดเลือดเฉียบพลัน (Acute angina pectoris)</t>
        </is>
      </c>
      <c r="D92" s="186" t="n"/>
      <c r="E92" s="186" t="inlineStr">
        <is>
          <t>Sublingual tablets</t>
        </is>
      </c>
      <c r="F92" s="186" t="inlineStr">
        <is>
          <t>Immediate-release oral tablets</t>
        </is>
      </c>
      <c r="G92" s="186" t="inlineStr">
        <is>
          <t>Sustained-release capsules</t>
        </is>
      </c>
      <c r="H92" s="186" t="inlineStr">
        <is>
          <t>Enteric-coated tablets</t>
        </is>
      </c>
      <c r="I92" s="186" t="inlineStr">
        <is>
          <t>Transdermal patches</t>
        </is>
      </c>
      <c r="J92" s="185" t="inlineStr">
        <is>
          <t>1</t>
        </is>
      </c>
      <c r="K92" s="186" t="inlineStr">
        <is>
          <t>✅ คำตอบที่ถูกต้อง: ข้อ ก. Sublingual tablets
🎯 ทำไมข้อนี้ถึงถูก:
🎯 ทำไมข้อนี้ถึงถูก: Sublingual tablets (ยาเม็ดอมใต้ลิ้น) ละลายตัวอย่างรวดเร็วภายในช่องปาก หลอดเลือดใต้ลิ้นที่มีจำนวนมากจะดูดซึมตัวยาเข้าสู่ระบบไหลเวียนโลหิตส่วนกลางโดยตรง โดยไม่ผ่านกระบวนการทำลายที่ตับในรอบแรก (Avoid hepatic first-pass metabolism) ทำให้ยาเริ่มออกฤทธิ์บรรเทาอาการเจ็บหน้าอกได้ภายใน 1 ถึง 3 นาที
🔍 ข้ออื่นผิดเพราะอะไร:
• ข้อ ข.: Immediate-release oral tablets ต้องผ่านการกลืน แตกตัว และดูดซึมในทางเดินอาหาร และถูกทำลายที่ตับสูง ออกฤทธิ์ช้ากว่า (15 ถึง 30 นาที)
• ข้อ ค.: Sustained-release capsules ออกแบบให้ปลดปล่อยยาช้าเพื่อการป้องกันระยะยาว ไม่เหมาะกับภาวะเฉียบพลัน
• ข้อ ง.: Enteric-coated tablets ต้องรอผ่านกระเพาะอาหารไปละลายในลำไส้เล็ก ออกฤทธิ์ช้ามาก
• ข้อ จ.: Transdermal patches ค่อยๆ ปล่อยยาซึมผ่านผิวหนังเพื่อหวังผลป้องกันอาการระยะยาว ไม่สามารถรักษาอาการเฉียบพลันได้</t>
        </is>
      </c>
      <c r="L92" s="186" t="n"/>
      <c r="M92" s="186" t="inlineStr">
        <is>
          <t>Biopharm &amp; Drug Release</t>
        </is>
      </c>
      <c r="N92" s="186" t="inlineStr">
        <is>
          <t>Modified-Release DDS</t>
        </is>
      </c>
      <c r="O92" s="185" t="inlineStr">
        <is>
          <t>Product</t>
        </is>
      </c>
      <c r="P92" s="186" t="inlineStr">
        <is>
          <t>[SOURCE: ข้อสอบจริง PLE CC1 (Product) ปี 2563 Day 2 ข้อ 24]</t>
        </is>
      </c>
      <c r="Q92" s="185" t="inlineStr">
        <is>
          <t>ข้อสอบจริง</t>
        </is>
      </c>
      <c r="R92" s="185" t="inlineStr">
        <is>
          <t>2563</t>
        </is>
      </c>
      <c r="S92" s="185" t="n"/>
    </row>
    <row r="93">
      <c r="A93" s="185" t="n">
        <v>91</v>
      </c>
      <c r="B93" s="186" t="n"/>
      <c r="C93" s="186" t="inlineStr">
        <is>
          <t>จากกราฟความเข้มข้นของนิโคตินในพลาสมาเทียบกับเวลา (Plasma concentration-time profile) ที่แสดงในภาพ กราฟเส้นใดแสดงลักษณะทางเภสัชจลนศาสตร์ของ Nicotine chewing gum ขนาด 2 mg (1 ชิ้น) และ Nicotine transdermal patch ขนาด 21 mg (1 แผ่น) ตามลำดับได้อย่างถูกต้อง</t>
        </is>
      </c>
      <c r="D93" s="186" t="inlineStr">
        <is>
          <t>cc1_product/image99.png</t>
        </is>
      </c>
      <c r="E93" s="186" t="inlineStr">
        <is>
          <t>เส้น A และเส้น B ตามลำดับ</t>
        </is>
      </c>
      <c r="F93" s="186" t="inlineStr">
        <is>
          <t>เส้น B และเส้น C ตามลำดับ</t>
        </is>
      </c>
      <c r="G93" s="186" t="inlineStr">
        <is>
          <t>เส้น C และเส้น D ตามลำดับ</t>
        </is>
      </c>
      <c r="H93" s="186" t="inlineStr">
        <is>
          <t>เส้น D และเส้น A ตามลำดับ</t>
        </is>
      </c>
      <c r="I93" s="186" t="inlineStr">
        <is>
          <t>เส้น B และเส้น D ตามลำดับ</t>
        </is>
      </c>
      <c r="J93" s="185" t="inlineStr">
        <is>
          <t>3</t>
        </is>
      </c>
      <c r="K93" s="186" t="inlineStr">
        <is>
          <t>✅ คำตอบที่ถูกต้อง: ข้อ ค. เส้น C และเส้น D ตามลำดับ
🎯 ทำไมข้อนี้ถึงถูก:
🎯 ทำไมข้อนี้ถึงถูก: การสูบบุหรี่ปกติให้ระดับนิโคตินพุ่งขึ้นสูงเร็วมาก (เส้น A หรือ B) ในขณะที่ Nicotine gum (เส้น C) ตัวยาจะค่อยๆ ถูกปลดปล่อยและดูดซึมผ่านเยื่อบุช่องปากอย่างรวดเร็วปานกลาง ได้ระดับ Cmax ภายในประมาณ 30 นาที ส่วน Nicotine transdermal patch (เส้น D) ปลดปล่อยตัวยาอย่างช้าๆ สม่ำเสมอและคงที่ (Zero-order release) ทำให้ระดับยาในพลาสมาค่อยๆ เพิ่มขึ้นและคงที่ต่อเนื่องยาวนานตลอด 16 ถึง 24 ชั่วโมง
🔍 ข้ออื่นผิดเพราะอะไร:
• ข้อ ก.: เส้น A แสดงถึงการสูบบุหรี่โดยตรง (Cigarette smoking) ซึ่งมีอัตราการดูดซึมเข้าสู่สมองเร็วมากระดับวินาที
• ข้อ ข.: เส้น B แสดงถึงรูปแบบที่มีการดูดซึมเร็วสูง เช่น Nicotine nasal spray ไม่ใช่ Transdermal patch
• ข้อ ง.: เส้น D คือ Transdermal patch ไม่ใช่ Gum และเส้น A คือการสูบบุหรี่
• ข้อ จ.: เส้น B มีอัตราเร็วสูงเกินกว่าลักษณะของ Nicotine gum ทั่วไป</t>
        </is>
      </c>
      <c r="L93" s="186" t="n"/>
      <c r="M93" s="186" t="inlineStr">
        <is>
          <t>Biopharm &amp; Drug Release</t>
        </is>
      </c>
      <c r="N93" s="186" t="inlineStr">
        <is>
          <t>Modified-Release DDS</t>
        </is>
      </c>
      <c r="O93" s="185" t="inlineStr">
        <is>
          <t>Product</t>
        </is>
      </c>
      <c r="P93" s="186" t="inlineStr">
        <is>
          <t>[SOURCE: ข้อสอบจริง PLE CC1 (Product) ปี 2563 Day 2 ข้อ 74]</t>
        </is>
      </c>
      <c r="Q93" s="185" t="inlineStr">
        <is>
          <t>ข้อสอบจริง</t>
        </is>
      </c>
      <c r="R93" s="185" t="inlineStr">
        <is>
          <t>2563</t>
        </is>
      </c>
      <c r="S93" s="185" t="n"/>
    </row>
    <row r="94">
      <c r="A94" s="185" t="n">
        <v>92</v>
      </c>
      <c r="B94" s="186" t="n"/>
      <c r="C94" s="186" t="inlineStr">
        <is>
          <t>ข้อใดกล่าวถูกต้องเกี่ยวกับระบบนำส่งยาแบบควบคุมด้วยแรงดันออสโมซิส (Osmotic-controlled drug delivery systems: OROS)</t>
        </is>
      </c>
      <c r="D94" s="186" t="n"/>
      <c r="E94" s="186" t="inlineStr">
        <is>
          <t>สามารถปลดปล่อยตัวยาสำคัญออกมาด้วยจลนศาสตร์อันดับศูนย์ (Zero-order release kinetics) อย่างสม่ำเสมอ</t>
        </is>
      </c>
      <c r="F94" s="186" t="inlineStr">
        <is>
          <t>มีต้นทุนและค่าใช้จ่ายในกระบวนการผลิตต่ำกว่ายาเม็ดเคลือบฟิล์มทั่วไป</t>
        </is>
      </c>
      <c r="G94" s="186" t="inlineStr">
        <is>
          <t>เปลือกหุ้มเมมเบรนกึ่งซึมผ่านได้ (Semipermeable membrane) สามารถย่อยสลายหมดในทางเดินอาหาร</t>
        </is>
      </c>
      <c r="H94" s="186" t="inlineStr">
        <is>
          <t>เป็นระบบที่สามารถบรรจุตัวยาสำคัญในปริมาณขนาดสูงมากๆ (High drug loading) ได้โดยไม่มีข้อจำกัด</t>
        </is>
      </c>
      <c r="I94" s="186" t="inlineStr">
        <is>
          <t>อัตราการปลดปล่อยตัวยาขึ้นอยู่กับความเป็นกรด-ด่าง (pH) และการบีบตัวของทางเดินอาหารเป็นหลัก</t>
        </is>
      </c>
      <c r="J94" s="185" t="inlineStr">
        <is>
          <t>1</t>
        </is>
      </c>
      <c r="K94" s="186" t="inlineStr">
        <is>
          <t>✅ คำตอบที่ถูกต้อง: ข้อ ก. สามารถปลดปล่อยตัวยาสำคัญออกมาด้วยจลนศาสตร์อันดับศูนย์ (Zero-order release kinetics) อย่างสม่ำเสมอ
🎯 ทำไมข้อนี้ถึงถูก:
🎯 ทำไมข้อนี้ถึงถูก: ระบบ Osmotic pump (OROS) อาศัยน้ำจากทางเดินอาหารซึมผ่าน Semipermeable membrane เข้าไปสร้างแรงดันออสโมซิสผลักดันสารละลายตัวยาออกผ่านรูเปิดขนาดเล็ก (Laser-drilled orifice) ด้วยอัตราคงที่ตามจลนศาสตร์อันดับศูนย์ (Zero-order kinetics) โดยไม่ขึ้นกับค่า pH หรือการเคลื่อนไหวของทางเดินอาหาร [RECONSTRUCTED: ปรับแต่งและเติมเต็มบริบทโจทย์เพื่อความสมบูรณ์]
🔍 ข้ออื่นผิดเพราะอะไร:
• ข้อ ข.: กระบวนการผลิตระบบ OROS มีความซับซ้อนสูงมาก ต้องใช้เทคโนโลยีเลเซอร์เจาะรู ทำให้มีต้นทุนการผลิตสูงกว่ายาเม็ดทั่วไป
• ข้อ ค.: เมมเบรน Cellulose acetate ไม่สามารถย่อยสลายในร่างกายได้ และจะถูกขับถ่ายออกมาเป็นปลอกยาเปล่า (Ghost tablet) ทางอุจจาระ
• ข้อ ง.: ระบบมีพื้นที่บรรจุจำกัดเนื่องจากต้องมีชั้นดันตัว (Push layer / Osmotic agent) จึงไม่เหมาะกับตัวยาที่ต้องใช้ขนาดยาสูงมาก
• ข้อ จ.: จุดเด่นสำคัญของระบบ OROS คืออัตราการปล่อยยาเป็นอิสระ ไม่ขึ้นกับ pH หรือการบีบตัวของลำไส้</t>
        </is>
      </c>
      <c r="L94" s="186" t="n"/>
      <c r="M94" s="186" t="inlineStr">
        <is>
          <t>Biopharm &amp; Drug Release</t>
        </is>
      </c>
      <c r="N94" s="186" t="inlineStr">
        <is>
          <t>Modified-Release DDS</t>
        </is>
      </c>
      <c r="O94" s="185" t="inlineStr">
        <is>
          <t>Product</t>
        </is>
      </c>
      <c r="P94" s="186" t="inlineStr">
        <is>
          <t>[SOURCE: ข้อสอบจริง PLE CC1 (Product) ปี 2563 Day 2 ข้อ 112] [RECONSTRUCTED: ปรับแต่งและเติมเต็มบริบทโจทย์เพื่อความสมบูรณ์]</t>
        </is>
      </c>
      <c r="Q94" s="185" t="inlineStr">
        <is>
          <t>ข้อสอบจริง</t>
        </is>
      </c>
      <c r="R94" s="185" t="inlineStr">
        <is>
          <t>2563</t>
        </is>
      </c>
      <c r="S94" s="185" t="n"/>
    </row>
    <row r="95">
      <c r="A95" s="185" t="n">
        <v>93</v>
      </c>
      <c r="B95" s="186" t="n"/>
      <c r="C95" s="186" t="inlineStr">
        <is>
          <t>ข้อใดคือลักษณะทางเคมีกายภาพของตัวยาสำคัญที่ซึมผ่านผิวหนังได้ดี</t>
        </is>
      </c>
      <c r="D95" s="186" t="n"/>
      <c r="E95" s="186" t="inlineStr">
        <is>
          <t>Mw &gt; 500 dalton</t>
        </is>
      </c>
      <c r="F95" s="186" t="inlineStr">
        <is>
          <t>Log P &gt; 10</t>
        </is>
      </c>
      <c r="G95" s="186" t="inlineStr">
        <is>
          <t>อยู่ในรูป unionized เมื่ออยู่ที่ผิวหนัง</t>
        </is>
      </c>
      <c r="H95" s="186" t="inlineStr">
        <is>
          <t>ควรให้ค่า F &lt; 1</t>
        </is>
      </c>
      <c r="I95" s="186" t="inlineStr">
        <is>
          <t>เป็น crystalline</t>
        </is>
      </c>
      <c r="J95" s="185" t="inlineStr">
        <is>
          <t>3</t>
        </is>
      </c>
      <c r="K95" s="186" t="inlineStr">
        <is>
          <t>✅ คำตอบที่ถูกต้อง: ข้อ ค. อยู่ในรูป unionized เมื่ออยู่ที่ผิวหนัง
🎯 ทำไมข้อนี้ถึงถูก:
🎯 ทำไมข้อนี้ถึงถูก: ชั้น stratum corneum ของผิวหนังประกอบด้วย lipid bilayer หนาแน่น ตัวยาที่อยู่ในรูป unionized (ไม่มีประจุ) จะมีความชอบไขมัน (lipophilicity) เพียงพอที่จะแพร่ผ่าน intercellular lipid pathway ได้ดีที่สุดตามทฤษฎี pH-partition hypothesis
🔍 ข้ออื่นผิดเพราะอะไร:
• ข้อ ก.: ผิดเพราะโมเลกุลยาที่จะซึมผ่านผิวหนังได้ดีควรมีน้ำหนักโมเลกุลต่ำ (MW &lt; 400 ถึง 500 Da) หาก MW &gt; 500 Da โมเลกุลจะใหญ่เกินไปจนแพร่ผ่าน stratum corneum ได้ยากมาก
• ข้อ ข.: ผิดเพราะค่า Log P ที่เหมาะสมสำหรับการดูดซึมผ่านผิวหนังอยู่ที่ประมาณ 1 ถึง 3 หรือ 4 หาก Log P &gt; 10 ตัวยาจะชอบไขมันมากเกินไปจนถูกกักติดอยู่ใน stratum corneum และไม่สามารถแพร่เข้าสู่น้ำในชั้น viable epidermis ได้
• ข้อ ง.: ผิดเพราะค่า Bioavailability (F) จากการให้ยาระบบ transdermal หรือการดูดซึมควรมีค่าสูงพอที่จะออกฤทธิ์ทางคลินิก ไม่ใช่เกณฑ์คุณสมบัติที่กำหนดว่ายาซึมผ่านผิวหนังได้ดี
• ข้อ จ.: ผิดเพราะโครงสร้างแบบ amorphous หรือยาที่อยู่ในรูปละลายจะซึมผ่านผิวหนังได้ดีกว่า crystalline เนื่องจาก crystalline มีพลังงานโครงผลึก (lattice energy) สูง ทำให้ละลายและแพร่ยากกว่า</t>
        </is>
      </c>
      <c r="L95" s="186" t="n"/>
      <c r="M95" s="186" t="inlineStr">
        <is>
          <t>Biopharm &amp; Drug Release</t>
        </is>
      </c>
      <c r="N95" s="186" t="inlineStr">
        <is>
          <t>Bioavailability &amp; Bioequivalence</t>
        </is>
      </c>
      <c r="O95" s="185" t="inlineStr">
        <is>
          <t>Product</t>
        </is>
      </c>
      <c r="P95" s="186" t="inlineStr">
        <is>
          <t>[SOURCE: ข้อสอบจริง PLE CC1 (Product) ปี 2562 วันที่ 1 ข้อ 7]</t>
        </is>
      </c>
      <c r="Q95" s="185" t="inlineStr">
        <is>
          <t>ข้อสอบจริง</t>
        </is>
      </c>
      <c r="R95" s="185" t="inlineStr">
        <is>
          <t>2562</t>
        </is>
      </c>
      <c r="S95" s="185" t="n"/>
    </row>
    <row r="96">
      <c r="A96" s="185" t="n">
        <v>94</v>
      </c>
      <c r="B96" s="186" t="n"/>
      <c r="C96" s="186" t="inlineStr">
        <is>
          <t>แพทย์สั่งจ่ายยา metformin hydrochloride extended release 750 mg หรือ 1000 mg โดยในตำรับประกอบด้วย carmellose sodium, hypromellose 2208, hypromellose 2910, microcrystalline cellulose และ magnesium stearate ยาเม็ดสูตรนี้จัดเป็นระบบควบคุมการปลดปล่อยตัวยาแบบใด</t>
        </is>
      </c>
      <c r="D96" s="186" t="n"/>
      <c r="E96" s="186" t="inlineStr">
        <is>
          <t>Matrix type</t>
        </is>
      </c>
      <c r="F96" s="186" t="inlineStr">
        <is>
          <t>Reservoir type</t>
        </is>
      </c>
      <c r="G96" s="186" t="inlineStr">
        <is>
          <t>Multiple unit system</t>
        </is>
      </c>
      <c r="H96" s="186" t="inlineStr">
        <is>
          <t>Osmotic pump</t>
        </is>
      </c>
      <c r="I96" s="186" t="inlineStr">
        <is>
          <t>Membrane controlled type</t>
        </is>
      </c>
      <c r="J96" s="185" t="inlineStr">
        <is>
          <t>1</t>
        </is>
      </c>
      <c r="K96" s="186" t="inlineStr">
        <is>
          <t>✅ คำตอบที่ถูกต้อง: ข้อ ก. Matrix type
🎯 ทำไมข้อนี้ถึงถูก:
🎯 ทำไมข้อนี้ถึงถูก: ตำรับประกอบด้วย hydrophilic polymers ชนิดบวมน้ำได้ ได้แก่ Hypromellose (HPMC 2208, HPMC 2910) และ Carmellose sodium ผสมเข้าเป็นเนื้อเดียวกันกับตัวยา เมื่อสัมผัสน้ำในทางเดินอาหาร พอลิเมอร์จะดูดน้ำและพองตัวเป็น viscous gel layer ควบคุมการแพร่ของตัวยาออกมาอย่างช้าๆ ซึ่งเป็นลักษณะจำเพาะของ Hydrophilic matrix system
🔍 ข้ออื่นผิดเพราะอะไร:
• ข้อ ข.: ผิดเพราะ Reservoir type จะมีแกนกลางบรรจุยา (core) ล้อมรอบด้วยเยื่อควบคุมการปลดปล่อย (polymeric membrane) ไม่ใช่การผสมพอลิเมอร์เป็นเนื้อเดียวกับตัวยา
• ข้อ ค.: ผิดเพราะ Multiple unit system ประกอบด้วยเม็ดเล็กๆ จำนวนมาก เช่น pellets บรรจุในแคปซูล แต่ยา metformin XR เม็ดนี้เป็น monolithic single unit tablet
• ข้อ ง.: ผิดเพราะ Osmotic pump (OROS) ต้องมี semipermeable membrane เคลือบรอบเม็ดยา มีรูเปิดเลเซอร์ (laser-drilled orifice) และมี osmotic core ซึ่งไม่มีในสูตรตำรับนี้
• ข้อ จ.: ผิดเพราะ Membrane controlled type คือชื่อเรียกอีกชื่อหนึ่งของ reservoir system ที่ควบคุมอัตราการปลดปล่อยด้วยแผ่นฟิล์มบางที่เคลือบด้านนอก</t>
        </is>
      </c>
      <c r="L96" s="186" t="n"/>
      <c r="M96" s="186" t="inlineStr">
        <is>
          <t>Biopharm &amp; Drug Release</t>
        </is>
      </c>
      <c r="N96" s="186" t="inlineStr">
        <is>
          <t>Modified-release dosage forms</t>
        </is>
      </c>
      <c r="O96" s="185" t="inlineStr">
        <is>
          <t>Product</t>
        </is>
      </c>
      <c r="P96" s="186" t="inlineStr">
        <is>
          <t>[SOURCE: ข้อสอบจริง PLE CC1 (Product) วันที่ 1 ปี 2562 ข้อ 63]</t>
        </is>
      </c>
      <c r="Q96" s="185" t="inlineStr">
        <is>
          <t>ข้อสอบจริง</t>
        </is>
      </c>
      <c r="R96" s="185" t="inlineStr">
        <is>
          <t>2562</t>
        </is>
      </c>
      <c r="S96" s="185" t="n"/>
    </row>
    <row r="97">
      <c r="A97" s="185" t="n">
        <v>95</v>
      </c>
      <c r="B97" s="186" t="n"/>
      <c r="C97" s="186" t="inlineStr">
        <is>
          <t>จากตำรับยา metformin hydrochloride extended release เม็ดข้างต้น ผู้ป่วยควรได้รับการแนะนำวิธีการบริหารยาอย่างไรจึงจะถูกต้องและเหมาะสมที่สุด</t>
        </is>
      </c>
      <c r="D97" s="186" t="n"/>
      <c r="E97" s="186" t="inlineStr">
        <is>
          <t>สามารถหักได้ เคี้ยวได้</t>
        </is>
      </c>
      <c r="F97" s="186" t="inlineStr">
        <is>
          <t>สามารถหักได้ แต่เคี้ยวไม่ได้</t>
        </is>
      </c>
      <c r="G97" s="186" t="inlineStr">
        <is>
          <t>ไม่สามารถหักได้ และเคี้ยวไม่ได้</t>
        </is>
      </c>
      <c r="H97" s="186" t="inlineStr">
        <is>
          <t>ไม่สามารถหักได้ แต่บดผสมน้ำได้</t>
        </is>
      </c>
      <c r="I97" s="186" t="inlineStr">
        <is>
          <t>ไม่สามารถหักได้ เคี้ยวไม่ได้ แต่นำไปละลายน้ำได้</t>
        </is>
      </c>
      <c r="J97" s="185" t="inlineStr">
        <is>
          <t>3</t>
        </is>
      </c>
      <c r="K97" s="186" t="inlineStr">
        <is>
          <t>✅ คำตอบที่ถูกต้อง: ข้อ ค. ไม่สามารถหักได้ และเคี้ยวไม่ได้
🎯 ทำไมข้อนี้ถึงถูก:
🎯 ทำไมข้อนี้ถึงถูก: ยารูปแบบ extended-release ชนิด monolithic hydrophilic matrix ควบคุมการปลดปล่อยด้วยโครงสร้างตาข่ายเจลที่พองตัวอย่างสมบูรณ์รอบเม็ดยา การหัก เคี้ยว หรือบดยาจะทำลายโครงสร้างเมทริกซ์ ทำให้สูญเสียคุณสมบัติควบคุมการปลดปล่อย เกิดภาวะ dose dumping ซึ่งปลดปล่อยยาทั้งหมดทันที เกิดอาการข้างเคียงต่อระบบทางเดินอาหารและเสี่ยงต่อการเกิด lactic acidosis จึงต้องกลืนทั้งเม็ดพร้อมน้ำ ห้ามหักและห้ามเคี้ยวเด็ดขาด
🔍 ข้ออื่นผิดเพราะอะไร:
• ข้อ ก.: ผิดเพราะการเคี้ยวยาจะบดขยี้โครงสร้าง matrix ส่งผลให้ตัวยาถูกปลดปล่อยออกมาทันทีทั้งหมด เกิดพิษจากยาขนาดสูง
• ข้อ ข.: ผิดเพราะยาเม็ด metformin XR โดยทั่วไปไม่มีรอยบาก (score line) และการหักเม็ดยาจะเพิ่มพื้นที่ผิวสัมผัสอย่างมีนัยสำคัญ รบกวน kinetic การปลดปล่อยยา
• ข้อ ง.: ผิดเพราะการบดยาทำลาย matrix system อย่างสิ้นเชิง ทำให้ตัวยาละลายออกมารวดเร็วเท่ากับยา conventional immediate-release
• ข้อ จ.: ผิดเพราะเมทริกซ์บวมน้ำไม่สามารถละลายน้ำได้ทันที และการนำไปแช่น้ำจะทำให้ชั้นเจลพองตัวเหนียวหนืด กลืนลำบาก และขนาดยาผิดเพี้ยน</t>
        </is>
      </c>
      <c r="L97" s="186" t="n"/>
      <c r="M97" s="186" t="inlineStr">
        <is>
          <t>Biopharm &amp; Drug Release</t>
        </is>
      </c>
      <c r="N97" s="186" t="inlineStr">
        <is>
          <t>Modified-release dosage forms</t>
        </is>
      </c>
      <c r="O97" s="185" t="inlineStr">
        <is>
          <t>Product</t>
        </is>
      </c>
      <c r="P97" s="186" t="inlineStr">
        <is>
          <t>[SOURCE: ข้อสอบจริง PLE CC1 (Product) วันที่ 1 ปี 2562 ข้อ 64]</t>
        </is>
      </c>
      <c r="Q97" s="185" t="inlineStr">
        <is>
          <t>ข้อสอบจริง</t>
        </is>
      </c>
      <c r="R97" s="185" t="inlineStr">
        <is>
          <t>2562</t>
        </is>
      </c>
      <c r="S97" s="185" t="n"/>
    </row>
    <row r="98">
      <c r="A98" s="185" t="n">
        <v>96</v>
      </c>
      <c r="B98" s="186" t="n"/>
      <c r="C98" s="186" t="inlineStr">
        <is>
          <t>รูปแบบการปลดปล่อยตัวยาสำคัญออกจากระบบ controlled release ชนิด homogeneous matrix system เป็นไปตามสมการจลนศาสตร์แบบใด</t>
        </is>
      </c>
      <c r="D98" s="186" t="n"/>
      <c r="E98" s="186" t="inlineStr">
        <is>
          <t>Constant rate</t>
        </is>
      </c>
      <c r="F98" s="186" t="inlineStr">
        <is>
          <t>Square root of time</t>
        </is>
      </c>
      <c r="G98" s="186" t="inlineStr">
        <is>
          <t>First order</t>
        </is>
      </c>
      <c r="H98" s="186" t="inlineStr">
        <is>
          <t>Exponential</t>
        </is>
      </c>
      <c r="I98" s="186" t="inlineStr">
        <is>
          <t>Sigmoidal</t>
        </is>
      </c>
      <c r="J98" s="185" t="inlineStr">
        <is>
          <t>2</t>
        </is>
      </c>
      <c r="K98" s="186" t="inlineStr">
        <is>
          <t>✅ คำตอบที่ถูกต้อง: ข้อ ข. Square root of time
🎯 ทำไมข้อนี้ถึงถูก:
🎯 ทำไมข้อนี้ถึงถูก: การปลดปล่อยยาออกจาก matrix system ควบคุมด้วยกระบวนการแพร่ผ่านโครงข่ายพอลิเมอร์ ซึ่งอธิบายด้วยสมการของ Higuchi model: Q = K คูณ t^(1/2) โดยปริมาณยาที่ปลดปล่อยสะสมจะแปรผันตรงกับรากที่สองของเวลา (square root of time)
🔍 ข้ออื่นผิดเพราะอะไร:
• ข้อ ก.: ผิดเพราะ Constant rate หรือ Zero-order release (Q แปรผันตาม t) พบในระบบ Osmotic pump (OROS) หรือ reservoir membrane บางชนิด ไม่ใช่ matrix ธรรมดา
• ข้อ ค.: ผิดเพราะ First order release อัตราการปลดปล่อยขึ้นกับปริมาณยาที่เหลืออยู่ มักพบใน conventional immediate-release dosage forms
• ข้อ ง.: ผิดเพราะ Exponential release ไม่ใช่รูปแบบจลนศาสตร์มาตรฐานที่อธิบาย planar matrix diffusion ตามโมเดลของ Higuchi
• ข้อ จ.: ผิดเพราะ Sigmoidal release มักพบในระบบที่ต้องอาศัยเวลาหน่วง (lag time) เช่น pH-dependent pulsatile systems</t>
        </is>
      </c>
      <c r="L98" s="186" t="n"/>
      <c r="M98" s="186" t="inlineStr">
        <is>
          <t>Biopharm &amp; Drug Release</t>
        </is>
      </c>
      <c r="N98" s="186" t="inlineStr">
        <is>
          <t>Modified-release dosage forms</t>
        </is>
      </c>
      <c r="O98" s="185" t="inlineStr">
        <is>
          <t>Product</t>
        </is>
      </c>
      <c r="P98" s="186" t="inlineStr">
        <is>
          <t>[SOURCE: ข้อสอบจริง PLE CC1 (Product) ปี 2562 วันที่ 1 ข้อ 94]</t>
        </is>
      </c>
      <c r="Q98" s="185" t="inlineStr">
        <is>
          <t>ข้อสอบจริง</t>
        </is>
      </c>
      <c r="R98" s="185" t="inlineStr">
        <is>
          <t>2562</t>
        </is>
      </c>
      <c r="S98" s="185" t="n"/>
    </row>
    <row r="99">
      <c r="A99" s="185" t="n">
        <v>97</v>
      </c>
      <c r="B99" s="186" t="n"/>
      <c r="C99" s="186" t="inlineStr">
        <is>
          <t>กำหนดข้อมูลยาเม็ด carbamazepine CR เม็ดสีเบจ-ส้ม ทรงรี หลังนูน มีตัวอักษร C/G ข้อใดต่อไปนี้กล่าวไม่ถูกต้องเกี่ยวกับยาเม็ดรูปแบบนี้</t>
        </is>
      </c>
      <c r="D99" s="186" t="n"/>
      <c r="E99" s="186" t="inlineStr">
        <is>
          <t>เป็นรูปแบบควบคุมการปลดปล่อยยา</t>
        </is>
      </c>
      <c r="F99" s="186" t="inlineStr">
        <is>
          <t>มีสารช่วยในการปลดปล่อยตัวยาชนิด acrylic ester</t>
        </is>
      </c>
      <c r="G99" s="186" t="inlineStr">
        <is>
          <t>สามารถบดเม็ดยาได้แต่ห้ามเคี้ยว</t>
        </is>
      </c>
      <c r="H99" s="186" t="inlineStr">
        <is>
          <t>มีหน้าที่ของ titanium dioxide คือเป็น opacifier</t>
        </is>
      </c>
      <c r="I99" s="186" t="inlineStr">
        <is>
          <t>มี croscarmellose ช่วยทำให้ตัวยาปลดปล่อยได้นานกว่า plain tablets</t>
        </is>
      </c>
      <c r="J99" s="185" t="inlineStr">
        <is>
          <t>3</t>
        </is>
      </c>
      <c r="K99" s="186" t="inlineStr">
        <is>
          <t>✅ คำตอบที่ถูกต้อง: ข้อ ค. สามารถบดเม็ดยาได้แต่ห้ามเคี้ยว
🎯 ทำไมข้อนี้ถึงถูก:
🎯 ทำไมข้อนี้ถึงถูก: ข้อความในข้อ ค. ไม่ถูกต้อง เพราะยาเม็ด carbamazepine CR ออกแบบโครงสร้างเมทริกซ์เพื่อควบคุมการปลดปล่อยยาอย่างช้าๆ ห้ามบดยาโดยเด็ดขาด เนื่องจากการบดยาจะทำลายโครงสร้าง matrix ทำให้เกิดปรากฏการณ์ dose dumping ปลดปล่อยยาทั้งหมดออกมาในทันทีจนระดับยาในเลือดสูงเกินช่วงการรักษา เกิดอาการพิษทางระบบประสาทอย่างรุนแรง
🔍 ข้ออื่นผิดเพราะอะไร:
• ข้อ ก.: ถูกต้องตามหลักวิชาการ เพราะ carbamazepine CR เป็นยาในรูปแบบ controlled release
• ข้อ ข.: ถูกต้องตามหลักวิชาการ เพราะ acrylic ester polymers (เช่น Eudragit) นิยมใช้ควบคุมการแพร่และการปลดปล่อยตัวยา
• ข้อ ง.: ถูกต้องตามหลักวิชาการ เพราะ Titanium dioxide ทำหน้าที่เป็น opacifier บังแสงและเพิ่มความทึบแสงของชั้นเคลือบ
• ข้อ จ.: ถูกต้องตามหลักวิชาการในแง่บริบทของสูตรตำรับควบคุมการปลดปล่อยที่มีการผสมสารช่วยเพื่อควบคุม channeling เมื่อเทียบกับ plain conventional tablet</t>
        </is>
      </c>
      <c r="L99" s="186" t="n"/>
      <c r="M99" s="186" t="inlineStr">
        <is>
          <t>Biopharm &amp; Drug Release</t>
        </is>
      </c>
      <c r="N99" s="186" t="inlineStr">
        <is>
          <t>Modified-release dosage forms</t>
        </is>
      </c>
      <c r="O99" s="185" t="inlineStr">
        <is>
          <t>Product</t>
        </is>
      </c>
      <c r="P99" s="186" t="inlineStr">
        <is>
          <t>[SOURCE: ข้อสอบจริง PLE CC1 (Product) วันที่ 1 ปี 2562 ข้อ 105]</t>
        </is>
      </c>
      <c r="Q99" s="185" t="inlineStr">
        <is>
          <t>ข้อสอบจริง</t>
        </is>
      </c>
      <c r="R99" s="185" t="inlineStr">
        <is>
          <t>2562</t>
        </is>
      </c>
      <c r="S99" s="185" t="n"/>
    </row>
    <row r="100">
      <c r="A100" s="185" t="n">
        <v>98</v>
      </c>
      <c r="B100" s="186" t="n"/>
      <c r="C100" s="186" t="inlineStr">
        <is>
          <t>หากต้องการพัฒนาตำรับยาเม็ดเคลือบฟิล์มชนิดออกฤทธิ์นาน Isosorbide dinitrate (ISDN) SR tablet ควรเลือกใช้พอลิเมอร์ชนิดใดสำหรับเคลือบเพื่อควบคุมการปลดปล่อยตัวยา</t>
        </is>
      </c>
      <c r="D100" s="186" t="n"/>
      <c r="E100" s="186" t="inlineStr">
        <is>
          <t>HPMC</t>
        </is>
      </c>
      <c r="F100" s="186" t="inlineStr">
        <is>
          <t>PEG 4000</t>
        </is>
      </c>
      <c r="G100" s="186" t="inlineStr">
        <is>
          <t>Ethyl cellulose</t>
        </is>
      </c>
      <c r="H100" s="186" t="inlineStr">
        <is>
          <t>Methyl cellulose</t>
        </is>
      </c>
      <c r="I100" s="186" t="inlineStr">
        <is>
          <t>Sorbitan monostearate</t>
        </is>
      </c>
      <c r="J100" s="185" t="inlineStr">
        <is>
          <t>3</t>
        </is>
      </c>
      <c r="K100" s="186" t="inlineStr">
        <is>
          <t>✅ คำตอบที่ถูกต้อง: ข้อ ค. Ethyl cellulose
🎯 ทำไมข้อนี้ถึงถูก:
🎯 ทำไมข้อนี้ถึงถูก: Ethyl cellulose (EC) เป็น water-insoluble hydrophobic polymer ที่ไม่ละลายน้ำที่ทุกค่า pH ในทางเดินอาหาร เหมาะสำหรับการเคลือบฟิล์มชนิด sustained release (SR) โดยทำหน้าที่เป็น rate-controlling membrane ที่ให้น้ำซึมผ่านเข้าไปละลายยา แล้วตัวยาจะค่อยๆ แพร่ผ่านรูพรุนของฟิล์มออกมาตามกลไก diffusion-controlled release
🔍 ข้ออื่นผิดเพราะอะไร:
• ข้อ ก.: ผิดเพราะ HPMC (เกรดความหนืดต่ำ) เป็นพอลิเมอร์ละลายน้ำได้ง่าย ใช้สำหรับ immediate-release film coating
• ข้อ ข.: ผิดเพราะ PEG 4000 เป็นสารละลายน้ำง่ายมาก นิยมใช้เป็น pore former หรือ plasticizer ไม่สามารถสร้าง barrier ชะลอการปลดปล่อยยาได้เดี่ยวๆ
• ข้อ ง.: ผิดเพราะ Methyl cellulose ในชั้นฟิล์มเคลือบจะละลายน้ำได้ดีในทางเดินอาหาร ไม่ให้ฟิล์มทนน้ำเหมือน EC
• ข้อ จ.: ผิดเพราะ Sorbitan monostearate (Span 60) เป็น surfactant ไม่ใช่ film-forming polymer</t>
        </is>
      </c>
      <c r="L100" s="186" t="n"/>
      <c r="M100" s="186" t="inlineStr">
        <is>
          <t>Biopharm &amp; Drug Release</t>
        </is>
      </c>
      <c r="N100" s="186" t="inlineStr">
        <is>
          <t>Modified-release dosage forms</t>
        </is>
      </c>
      <c r="O100" s="185" t="inlineStr">
        <is>
          <t>Product</t>
        </is>
      </c>
      <c r="P100" s="186" t="inlineStr">
        <is>
          <t>[SOURCE: ข้อสอบจริง PLE CC1 (Product) วันที่ 2 ปี 2562 ข้อ 90]</t>
        </is>
      </c>
      <c r="Q100" s="185" t="inlineStr">
        <is>
          <t>ข้อสอบจริง</t>
        </is>
      </c>
      <c r="R100" s="185" t="inlineStr">
        <is>
          <t>2562</t>
        </is>
      </c>
      <c r="S100" s="185" t="n"/>
    </row>
    <row r="101">
      <c r="A101" s="185" t="n">
        <v>99</v>
      </c>
      <c r="B101" s="186" t="n"/>
      <c r="C101" s="186" t="inlineStr">
        <is>
          <t>สารใดในข้อใดนิยมนำมาใช้เป็นพอลิเมอร์ควบคุมอัตราการปลดปล่อยตัวยาในตำรับยาเม็ด Isosorbide mononitrate (ISMN) SR</t>
        </is>
      </c>
      <c r="D101" s="186" t="n"/>
      <c r="E101" s="186" t="inlineStr">
        <is>
          <t>EC</t>
        </is>
      </c>
      <c r="F101" s="186" t="inlineStr">
        <is>
          <t>MC</t>
        </is>
      </c>
      <c r="G101" s="186" t="inlineStr">
        <is>
          <t>PEG</t>
        </is>
      </c>
      <c r="H101" s="186" t="inlineStr">
        <is>
          <t>HPMC</t>
        </is>
      </c>
      <c r="I101" s="186" t="inlineStr">
        <is>
          <t>Sorbitan monostearate</t>
        </is>
      </c>
      <c r="J101" s="185" t="inlineStr">
        <is>
          <t>1</t>
        </is>
      </c>
      <c r="K101" s="186" t="inlineStr">
        <is>
          <t>✅ คำตอบที่ถูกต้อง: ข้อ ก. EC
🎯 ทำไมข้อนี้ถึงถูก:
🎯 ทำไมข้อนี้ถึงถูก: Ethyl cellulose (EC) เป็นพอลิเมอร์ไม่ละลายน้ำที่ใช้ควบคุมการปลดปล่อยตัวยาในตำรับ Isosorbide mononitrate sustained-release (ISMN SR) เพื่อช่วยให้ยาค่อยๆ แพร่ผ่านฟิล์มหรือเมทริกซ์ที่ไม่ละลายออกมาอย่างสม่ำเสมอ ช่วยรักษาระดับยาในเลือดและลดความถี่ในการบริหารยาเหลือวันละครั้ง
🔍 ข้ออื่นผิดเพราะอะไร:
• ข้อ ข.: ผิดเพราะ MC (Methylcellulose) ละลายในน้ำเย็นและไม่สามารถทำหน้าที่เป็น insoluble barrier ที่ทนทานได้เท่า EC
• ข้อ ค.: ผิดเพราะ PEG เป็นพอลิเมอร์ละลายน้ำเร็ว ทำหน้าที่เป็น channeling agent หรือ plasticizer
• ข้อ ง.: ผิดเพราะสำหรับ ISMN SR เคลือบเมมเบรน EC เป็นตัวเลือกมาตรฐานที่ใช้ควบคุมการแพร่แบบไม่ละลายน้ำ
• ข้อ จ.: ผิดเพราะ Sorbitan monostearate เป็นสารลดแรงตึงผิวชนิดชอบไขมัน ไม่ใช่พอลิเมอร์ควบคุมการปลดปล่อย</t>
        </is>
      </c>
      <c r="L101" s="186" t="n"/>
      <c r="M101" s="186" t="inlineStr">
        <is>
          <t>Biopharm &amp; Drug Release</t>
        </is>
      </c>
      <c r="N101" s="186" t="inlineStr">
        <is>
          <t>Modified-release dosage forms</t>
        </is>
      </c>
      <c r="O101" s="185" t="inlineStr">
        <is>
          <t>Product</t>
        </is>
      </c>
      <c r="P101" s="186" t="inlineStr">
        <is>
          <t>[SOURCE: ข้อสอบจริง PLE CC1 (Product) วันที่ 2 ปี 2562 ข้อ 91]</t>
        </is>
      </c>
      <c r="Q101" s="185" t="inlineStr">
        <is>
          <t>ข้อสอบจริง</t>
        </is>
      </c>
      <c r="R101" s="185" t="inlineStr">
        <is>
          <t>2562</t>
        </is>
      </c>
      <c r="S101" s="185" t="n"/>
    </row>
    <row r="102">
      <c r="A102" s="185" t="n">
        <v>100</v>
      </c>
      <c r="B102" s="186" t="n"/>
      <c r="C102" s="186" t="inlineStr">
        <is>
          <t>จาก monograph เภสัชตำรับของยา Carvedilol ข้อใดคือเครื่องมือที่ใช้ในการทดสอบหัวข้อการละลาย (Dissolution test)</t>
        </is>
      </c>
      <c r="D102" s="186" t="inlineStr">
        <is>
          <t>cc1_product/image102.png</t>
        </is>
      </c>
      <c r="E102" s="186" t="inlineStr">
        <is>
          <t>Reciprocating cylinder</t>
        </is>
      </c>
      <c r="F102" s="186" t="inlineStr">
        <is>
          <t>Paddle apparatus</t>
        </is>
      </c>
      <c r="G102" s="186" t="inlineStr">
        <is>
          <t>Basket apparatus</t>
        </is>
      </c>
      <c r="H102" s="186" t="inlineStr">
        <is>
          <t>Flow-through cell</t>
        </is>
      </c>
      <c r="I102" s="186" t="inlineStr">
        <is>
          <t>Cell cylinder apparatus</t>
        </is>
      </c>
      <c r="J102" s="185" t="inlineStr">
        <is>
          <t>2</t>
        </is>
      </c>
      <c r="K102" s="186" t="inlineStr">
        <is>
          <t>✅ คำตอบที่ถูกต้อง: ข้อ ข. Paddle apparatus
🎯 ทำไมข้อนี้ถึงถูก:
🎯 ทำไมข้อนี้ถึงถูก: จาก monograph ระบุ Apparatus 2 ซึ่งตามข้อกำหนดสากลของ USP &lt;711&gt; Dissolution ระบุว่า Apparatus 2 คือ Paddle apparatus ทำงานโดยใช้ใบพัดกวนที่ความเร็วรอบ 50 rpm เพื่อประเมินอัตราการละลายของตัวยา
🔍 ข้ออื่นผิดเพราะอะไร:
• ข้อ ก.: Reciprocating cylinder จัดเป็น Apparatus 3 ตามมาตรฐาน USP นิยมใช้ทดสอบ controlled-release dosage forms หรือ beads
• ข้อ ค.: Basket apparatus จัดเป็น Apparatus 1 ตามมาตรฐาน USP นิยมใช้กับยาเม็ดหรือแคปซูลชนิดลอยน้ำหรือเม็ดที่ไม่จมลงก้นภาชนะ
• ข้อ ง.: Flow-through cell จัดเป็น Apparatus 4 ตามมาตรฐาน USP เหมาะสำหรับยาที่มีการละลายต่ำมาก (poorly soluble drugs) หรือ implants
• ข้อ จ.: Cell cylinder apparatus ไม่ใช่ชื่อเครื่องมือทดสอบการละลายมาตรฐานสากลตามเภสัชตำรับ USP</t>
        </is>
      </c>
      <c r="L102" s="186" t="n"/>
      <c r="M102" s="186" t="inlineStr">
        <is>
          <t>Biopharm &amp; Drug Release</t>
        </is>
      </c>
      <c r="N102" s="186" t="inlineStr">
        <is>
          <t>Dissolution testing</t>
        </is>
      </c>
      <c r="O102" s="185" t="inlineStr">
        <is>
          <t>Product</t>
        </is>
      </c>
      <c r="P102" s="186" t="inlineStr">
        <is>
          <t>[SOURCE: ข้อสอบจริง PLE CC1 (Product) ปี 2561 ข้อ 1]</t>
        </is>
      </c>
      <c r="Q102" s="185" t="inlineStr">
        <is>
          <t>ข้อสอบจริง</t>
        </is>
      </c>
      <c r="R102" s="185" t="inlineStr">
        <is>
          <t>2561</t>
        </is>
      </c>
      <c r="S102" s="185" t="n"/>
    </row>
    <row r="103">
      <c r="A103" s="185" t="n">
        <v>101</v>
      </c>
      <c r="B103" s="186" t="n"/>
      <c r="C103" s="186" t="inlineStr">
        <is>
          <t>ในการทดสอบการละลายของยา (Dissolution testing) อุณหภูมิมาตรฐานของตัวกลางการละลาย (Dissolution medium) ตามเภสัชตำรับ USP ควรควบคุมที่อุณหภูมิใด</t>
        </is>
      </c>
      <c r="D103" s="186" t="n"/>
      <c r="E103" s="186" t="inlineStr">
        <is>
          <t>20°C ± 0.5</t>
        </is>
      </c>
      <c r="F103" s="186" t="inlineStr">
        <is>
          <t>20°C ± 2.0</t>
        </is>
      </c>
      <c r="G103" s="186" t="inlineStr">
        <is>
          <t>25°C ± 0.5</t>
        </is>
      </c>
      <c r="H103" s="186" t="inlineStr">
        <is>
          <t>25°C ± 2.0</t>
        </is>
      </c>
      <c r="I103" s="186" t="inlineStr">
        <is>
          <t>37°C ± 0.5</t>
        </is>
      </c>
      <c r="J103" s="185" t="inlineStr">
        <is>
          <t>5</t>
        </is>
      </c>
      <c r="K103" s="186" t="inlineStr">
        <is>
          <t>✅ คำตอบที่ถูกต้อง: ข้อ จ. 37°C ± 0.5
🎯 ทำไมข้อนี้ถึงถูก:
🎯 ทำไมข้อนี้ถึงถูก: ตามข้อกำหนดเภสัชตำรับ USP &lt;711&gt; อุณหภูมิของ dissolution medium ต้องควบคุมอย่างเข้มงวดที่ 37.0°C ± 0.5°C ตลอดการทดสอบ เพื่อจำลองสภาวะอุณหภูมิแกนกลางปกติของร่างกายมนุษย์ (core body temperature)
🔍 ข้ออื่นผิดเพราะอะไร:
• ข้อ ก.: 20°C ± 0.5 เป็นอุณหภูมิห้องเย็นสำหรับเก็บตัวอย่างบางชนิด ไม่สอดคล้องกับสรีรวิทยาของร่างกายมนุษย์
• ข้อ ข.: 20°C ± 2.0 ไม่ใช่อุณหภูมิและมีช่วงความคลาดเคลื่อนกว้างเกินกว่าเกณฑ์มาตรฐานการควบคุมอุณหภูมิการละลาย
• ข้อ ค.: 25°C ± 0.5 เป็นอุณหภูมิห้องมาตรฐาน (controlled room temperature) ในการทดสอบทางเคมีทั่วไป ไม่ใช่อุณหภูมิการละลายในร่างกาย
• ข้อ ง.: 25°C ± 2.0 เป็นสภาวะอุณหภูมิห้องสำหรับทดสอบความคงตัวระยะยาว ไม่ใช่อุณหภูมิสำหรับ dissolution testing</t>
        </is>
      </c>
      <c r="L103" s="186" t="n"/>
      <c r="M103" s="186" t="inlineStr">
        <is>
          <t>Biopharm &amp; Drug Release</t>
        </is>
      </c>
      <c r="N103" s="186" t="inlineStr">
        <is>
          <t>Dissolution testing</t>
        </is>
      </c>
      <c r="O103" s="185" t="inlineStr">
        <is>
          <t>Product</t>
        </is>
      </c>
      <c r="P103" s="186" t="inlineStr">
        <is>
          <t>[SOURCE: ข้อสอบจริง PLE CC1 (Product) ปี 2561 ข้อ 2]</t>
        </is>
      </c>
      <c r="Q103" s="185" t="inlineStr">
        <is>
          <t>ข้อสอบจริง</t>
        </is>
      </c>
      <c r="R103" s="185" t="inlineStr">
        <is>
          <t>2561</t>
        </is>
      </c>
      <c r="S103" s="185" t="n"/>
    </row>
    <row r="104">
      <c r="A104" s="185" t="n">
        <v>102</v>
      </c>
      <c r="B104" s="186" t="n"/>
      <c r="C104" s="186" t="inlineStr">
        <is>
          <t>ตัวยาสำคัญที่จะนำมาพัฒนาให้อยู่ในรูปแบบยาควบคุมการปลดปล่อย (Controlled-release dosage forms) ควรมีคุณสมบัติทางเคมีกายภาพและชีวเภสัชกรรมอย่างไร</t>
        </is>
      </c>
      <c r="D104" s="186" t="n"/>
      <c r="E104" s="186" t="inlineStr">
        <is>
          <t>ยาละลายน้ำได้ดี</t>
        </is>
      </c>
      <c r="F104" s="186" t="inlineStr">
        <is>
          <t>มีค่าครึ่งชีวิตยาว</t>
        </is>
      </c>
      <c r="G104" s="186" t="inlineStr">
        <is>
          <t>มีดัชนีการรักษาแคบ</t>
        </is>
      </c>
      <c r="H104" s="186" t="inlineStr">
        <is>
          <t>สลายตัวได้ง่ายที่สภาวะเป็นกรด</t>
        </is>
      </c>
      <c r="I104" s="186" t="inlineStr">
        <is>
          <t>เหมาะกับยาที่มีโมเลกุลขนาดใหญ่</t>
        </is>
      </c>
      <c r="J104" s="185" t="inlineStr">
        <is>
          <t>1</t>
        </is>
      </c>
      <c r="K104" s="186" t="inlineStr">
        <is>
          <t>✅ คำตอบที่ถูกต้อง: ข้อ ก. ยาละลายน้ำได้ดี
🎯 ทำไมข้อนี้ถึงถูก:
🎯 ทำไมข้อนี้ถึงถูก: ยาที่เหมาะสมสำหรับ controlled release ต้องมีความสามารถในการละลายน้ำได้ดีพอสมควร (adequate aqueous solubility) เพื่อให้สารละลายตัวยาแพร่ออกผ่าน matrix หรือ rate-controlling membrane ได้อย่างสม่ำเสมอและคาดการณ์ได้
🔍 ข้ออื่นผิดเพราะอะไร:
• ข้อ ข.: ยาที่มี half-life ยาวมาก (มากกว่า 8 ถึง 12 ชั่วโมง) ร่างกายสามารถรักษาระดับยาได้นานอยู่แล้ว จึงไม่มีความจำเป็นต้องทำเป็น controlled release
• ข้อ ค.: ยาที่มี therapeutic index แคบมาก มีความเสี่ยงสูงต่อการเกิด dose dumping หรือความเป็นพิษหากระบบนำส่งยาผิดพลาด จึงไม่เหมาะสม
• ข้อ ง.: ยาที่สลายตัวง่ายในกรดกระเพาะอาหารควรพัฒนาเป็น enteric-coated dosage forms เพื่อป้องกันกรด ไม่ใช่ controlled release ทั่วไป
• ข้อ จ.: ยาที่มีขนาดโมเลกุลใหญ่มากจะแพร่ผ่านเยื่อบุทางเดินอาหารและโครงสร้าง matrix ได้ต่ำมาก จึงยากต่อการควบคุมการดูดซึม</t>
        </is>
      </c>
      <c r="L104" s="186" t="n"/>
      <c r="M104" s="186" t="inlineStr">
        <is>
          <t>Biopharm &amp; Drug Release</t>
        </is>
      </c>
      <c r="N104" s="186" t="inlineStr">
        <is>
          <t>Modified-Release DDS</t>
        </is>
      </c>
      <c r="O104" s="185" t="inlineStr">
        <is>
          <t>Product</t>
        </is>
      </c>
      <c r="P104" s="186" t="inlineStr">
        <is>
          <t>[SOURCE: ข้อสอบจริง PLE CC1 (Product) ปี 2561 ข้อ 3]</t>
        </is>
      </c>
      <c r="Q104" s="185" t="inlineStr">
        <is>
          <t>ข้อสอบจริง</t>
        </is>
      </c>
      <c r="R104" s="185" t="inlineStr">
        <is>
          <t>2561</t>
        </is>
      </c>
      <c r="S104" s="185" t="n"/>
    </row>
    <row r="105">
      <c r="A105" s="185" t="n">
        <v>103</v>
      </c>
      <c r="B105" s="186" t="n"/>
      <c r="C105" s="186" t="inlineStr">
        <is>
          <t>แผ่นแปะผิวหนังส่งผ่านยา (Transdermal delivery system) ที่มีโครงสร้างแยกเป็นชั้น Backing layer, Drug reservoir, Rate-controlling membrane และ Adhesive layer ดังภาพ จัดเป็นระบบนำส่งยาแบบใด</t>
        </is>
      </c>
      <c r="D105" s="186" t="inlineStr">
        <is>
          <t>cc1_product/image104.png</t>
        </is>
      </c>
      <c r="E105" s="186" t="inlineStr">
        <is>
          <t>Reservoir system</t>
        </is>
      </c>
      <c r="F105" s="186" t="inlineStr">
        <is>
          <t>Microreservoir system</t>
        </is>
      </c>
      <c r="G105" s="186" t="inlineStr">
        <is>
          <t>Polyplastic type system</t>
        </is>
      </c>
      <c r="H105" s="186" t="inlineStr">
        <is>
          <t>Matrix dispersion system</t>
        </is>
      </c>
      <c r="I105" s="186" t="inlineStr">
        <is>
          <t>Peripheral adhesive design</t>
        </is>
      </c>
      <c r="J105" s="185" t="inlineStr">
        <is>
          <t>1</t>
        </is>
      </c>
      <c r="K105" s="186" t="inlineStr">
        <is>
          <t>✅ คำตอบที่ถูกต้อง: ข้อ ก. Reservoir system
🎯 ทำไมข้อนี้ถึงถูก:
🎯 ทำไมข้อนี้ถึงถูก: โครงสร้างที่มีชั้นกักเก็บตัวยา (drug reservoir) แยกออกจากชั้นเยื่อควบคุมอัตราการปลดปล่อย (rate-controlling membrane) อย่างชัดเจน เป็นลักษณะจำเพาะของ Membrane-moderated transdermal system หรือ Reservoir system
🔍 ข้ออื่นผิดเพราะอะไร:
• ข้อ ข.: Microreservoir system ตัวยาจะกระจายตัวเป็น microscopic spheres/droplets ภายใน polymer matrix ไม่ได้แยกเป็นชั้นกักเก็บเดี่ยว
• ข้อ ค.: Polyplastic type system ไม่ใช่ชื่อระบบการจำแนกประเภทมาตรฐานของ transdermal drug delivery systems
• ข้อ ง.: Matrix dispersion system ตัวยาจะกระจายตัวสม่ำเสมอทั่วทั้งแผ่น polymer matrix โดยไม่มี rate-controlling membrane กั้นแยก
• ข้อ จ.: Peripheral adhesive design เป็นรูปแบบการจัดวางแถบกาวรอบขอบแผ่นแปะ ไม่ใช่การจัดจำแนกระบบควบคุมการปลดปล่อยหลัก</t>
        </is>
      </c>
      <c r="L105" s="186" t="n"/>
      <c r="M105" s="186" t="inlineStr">
        <is>
          <t>Biopharm &amp; Drug Release</t>
        </is>
      </c>
      <c r="N105" s="186" t="inlineStr">
        <is>
          <t>Transdermal Delivery (TDS)</t>
        </is>
      </c>
      <c r="O105" s="185" t="inlineStr">
        <is>
          <t>Product</t>
        </is>
      </c>
      <c r="P105" s="186" t="inlineStr">
        <is>
          <t>[SOURCE: ข้อสอบจริง PLE CC1 (Product) ปี 2561 ข้อ 12]</t>
        </is>
      </c>
      <c r="Q105" s="185" t="inlineStr">
        <is>
          <t>ข้อสอบจริง</t>
        </is>
      </c>
      <c r="R105" s="185" t="inlineStr">
        <is>
          <t>2561</t>
        </is>
      </c>
      <c r="S105" s="185" t="n"/>
    </row>
    <row r="106">
      <c r="A106" s="185" t="n">
        <v>104</v>
      </c>
      <c r="B106" s="186" t="n"/>
      <c r="C106" s="186" t="inlineStr">
        <is>
          <t>จากระบบแผ่นแปะส่งผ่านยาทางผิวหนังชนิด Reservoir system ตัวยาสำคัญจะถูกกักเก็บและบรรจุอยู่ในส่วนใดของแผ่นแปะ</t>
        </is>
      </c>
      <c r="D106" s="186" t="n"/>
      <c r="E106" s="186" t="inlineStr">
        <is>
          <t>Liner</t>
        </is>
      </c>
      <c r="F106" s="186" t="inlineStr">
        <is>
          <t>Reservoir</t>
        </is>
      </c>
      <c r="G106" s="186" t="inlineStr">
        <is>
          <t>Membrane</t>
        </is>
      </c>
      <c r="H106" s="186" t="inlineStr">
        <is>
          <t>Backing layer</t>
        </is>
      </c>
      <c r="I106" s="186" t="inlineStr">
        <is>
          <t>Adhesive layer</t>
        </is>
      </c>
      <c r="J106" s="185" t="inlineStr">
        <is>
          <t>2</t>
        </is>
      </c>
      <c r="K106" s="186" t="inlineStr">
        <is>
          <t>✅ คำตอบที่ถูกต้อง: ข้อ ข. Reservoir
🎯 ทำไมข้อนี้ถึงถูก:
🎯 ทำไมข้อนี้ถึงถูก: ในระบบ Reservoir system ตัวยาสำคัญจะถูกละลายหรือแขวนตะกอนอยู่ในชั้น Drug reservoir (ชั้นกักเก็บยา) ซึ่งอยู่ระหว่าง backing layer และ rate-controlling membrane เพื่อเตรียมพร้อมปลดปล่อยสู่ผิวหนังอย่างต่อเนื่อง
🔍 ข้ออื่นผิดเพราะอะไร:
• ข้อ ก.: Release liner ทำหน้าที่ปกป้องชั้นกาวและป้องกันตัวยาเสื่อมสภาพก่อนใช้งาน โดยต้องลอกทิ้งก่อนติดแผ่นแปะลงบนผิวหนัง
• ข้อ ค.: Rate-controlling membrane ทำหน้าที่ควบคุมอัตราการแพร่ของตัวยาออกจาก reservoir ไม่ใช่แหล่งเก็บกักตัวยาหลัก
• ข้อ ง.: Backing layer ทำหน้าที่เป็นแผ่นปิดด้านบนเพื่อป้องกันการระเหยของยาและปกป้องระบบจากสิ่งแวดล้อมภายนอก
• ข้อ จ.: Adhesive layer ทำหน้าที่ยึดติดแผ่นแปะเข้ากับผิวหนัง แม้อาจมีตัวยาปนอยู่เล็กน้อย แต่ไม่ใช่แหล่งบรรจุตัวยาหลักของระบบ</t>
        </is>
      </c>
      <c r="L106" s="186" t="n"/>
      <c r="M106" s="186" t="inlineStr">
        <is>
          <t>Biopharm &amp; Drug Release</t>
        </is>
      </c>
      <c r="N106" s="186" t="inlineStr">
        <is>
          <t>Transdermal Delivery (TDS)</t>
        </is>
      </c>
      <c r="O106" s="185" t="inlineStr">
        <is>
          <t>Product</t>
        </is>
      </c>
      <c r="P106" s="186" t="inlineStr">
        <is>
          <t>[SOURCE: ข้อสอบจริง PLE CC1 (Product) ปี 2561 ข้อ 13]</t>
        </is>
      </c>
      <c r="Q106" s="185" t="inlineStr">
        <is>
          <t>ข้อสอบจริง</t>
        </is>
      </c>
      <c r="R106" s="185" t="inlineStr">
        <is>
          <t>2561</t>
        </is>
      </c>
      <c r="S106" s="185" t="n"/>
    </row>
    <row r="107">
      <c r="A107" s="185" t="n">
        <v>105</v>
      </c>
      <c r="B107" s="186" t="n"/>
      <c r="C107" s="186" t="inlineStr">
        <is>
          <t>การปลดปล่อยตัวยาสำคัญออกจากแผ่นแปะผิวหนังชนิด Reservoir system ที่ควบคุมด้วย Rate-controlling membrane เป็นไปตามจลนศาสตร์การปลดปล่อย (Release kinetics) ลำดับใด</t>
        </is>
      </c>
      <c r="D107" s="186" t="n"/>
      <c r="E107" s="186" t="inlineStr">
        <is>
          <t>First order</t>
        </is>
      </c>
      <c r="F107" s="186" t="inlineStr">
        <is>
          <t>Zero order</t>
        </is>
      </c>
      <c r="G107" s="186" t="inlineStr">
        <is>
          <t>Second order</t>
        </is>
      </c>
      <c r="H107" s="186" t="inlineStr">
        <is>
          <t>Pseudo first order</t>
        </is>
      </c>
      <c r="I107" s="186" t="inlineStr">
        <is>
          <t>Pseudo zero order</t>
        </is>
      </c>
      <c r="J107" s="185" t="inlineStr">
        <is>
          <t>2</t>
        </is>
      </c>
      <c r="K107" s="186" t="inlineStr">
        <is>
          <t>✅ คำตอบที่ถูกต้อง: ข้อ ข. Zero order
🎯 ทำไมข้อนี้ถึงถูก:
🎯 ทำไมข้อนี้ถึงถูก: ในระบบ Reservoir system ความเข้มข้นของตัวยาใน reservoir จะถูกรักษาให้อยู่ในสภาวะอิ่มตัว (saturated solution with excess drug) ทำให้แรงขับเคลื่อนความเข้มข้นข้าม membrane คงที่ ส่งผลให้อัตราการปลดปล่อยยาคงที่ตลอดเวลาตาม Zero-order kinetics
🔍 ข้ออื่นผิดเพราะอะไร:
• ข้อ ก.: First order kinetics อัตราการปลดปล่อยยาจะแปรผันตรงกับปริมาณยาที่เหลืออยู่ ทำให้การปล่อยยาลดลงเรื่อยๆ ตามเวลา
• ข้อ ค.: Second order kinetics อัตราการปล่อยยาขึ้นกับกำลังสองของความเข้มข้น ไม่พบในระบบนำส่งยาทั่วไป
• ข้อ ง.: Pseudo first order kinetics เป็นจลนศาสตร์ลำดับหนึ่งเทียมที่อัตราลดลงตามปริมาณยา ไม่ใช่อัตราคงที่
• ข้อ จ.: Pseudo zero order kinetics เป็นคำที่อาจใช้กับระบบ erosion แต่สำหรับ reservoir ควบคุมด้วย membrane แท้จัดเป็น Zero order สมบูรณ์</t>
        </is>
      </c>
      <c r="L107" s="186" t="n"/>
      <c r="M107" s="186" t="inlineStr">
        <is>
          <t>Biopharm &amp; Drug Release</t>
        </is>
      </c>
      <c r="N107" s="186" t="inlineStr">
        <is>
          <t>Transdermal Delivery (TDS)</t>
        </is>
      </c>
      <c r="O107" s="185" t="inlineStr">
        <is>
          <t>Product</t>
        </is>
      </c>
      <c r="P107" s="186" t="inlineStr">
        <is>
          <t>[SOURCE: ข้อสอบจริง PLE CC1 (Product) ปี 2561 ข้อ 14]</t>
        </is>
      </c>
      <c r="Q107" s="185" t="inlineStr">
        <is>
          <t>ข้อสอบจริง</t>
        </is>
      </c>
      <c r="R107" s="185" t="inlineStr">
        <is>
          <t>2561</t>
        </is>
      </c>
      <c r="S107" s="185" t="n"/>
    </row>
    <row r="108">
      <c r="A108" s="185" t="n">
        <v>106</v>
      </c>
      <c r="B108" s="186" t="n"/>
      <c r="C108" s="186" t="inlineStr">
        <is>
          <t>ยา Carvedilol ชนิดออกฤทธิ์เนิ่น (Controlled-Release: CR) ที่ผลิตโดยการนำ micro-pellets เคลือบสารควบคุมการปลดปล่อยหลายอัตราแล้วบรรจุรวมในแคปซูล จัดเป็นรูปแบบยาแบบใด</t>
        </is>
      </c>
      <c r="D108" s="186" t="n"/>
      <c r="E108" s="186" t="inlineStr">
        <is>
          <t>Single-unit osmotic tablet</t>
        </is>
      </c>
      <c r="F108" s="186" t="inlineStr">
        <is>
          <t>Matrix erosion tablet</t>
        </is>
      </c>
      <c r="G108" s="186" t="inlineStr">
        <is>
          <t>Multiple-unit pellet system (MUPS)</t>
        </is>
      </c>
      <c r="H108" s="186" t="inlineStr">
        <is>
          <t>Ion-exchange resin complex</t>
        </is>
      </c>
      <c r="I108" s="186" t="inlineStr">
        <is>
          <t>Floating gastroretentive system</t>
        </is>
      </c>
      <c r="J108" s="185" t="inlineStr">
        <is>
          <t>3</t>
        </is>
      </c>
      <c r="K108" s="186" t="inlineStr">
        <is>
          <t>✅ คำตอบที่ถูกต้อง: ข้อ ค. Multiple-unit pellet system (MUPS)
🎯 ทำไมข้อนี้ถึงถูก:
🎯 ทำไมข้อนี้ถึงถูก: Carvedilol CR บรรจุเม็ดขนาดเล็กจำนวนมาก (micro-pellets) ที่เคลือบด้วยโพลีเมอร์ในระดับความหนาต่างกันลงในแคปซูล จัดเป็น Multiple-Unit Pellet System (MUPS) ซึ่งช่วยลดความแปรปรวนในการเคลื่อนผ่านกระเพาะอาหารและลดความเสี่ยงการเกิด dose dumping
🔍 ข้ออื่นผิดเพราะอะไร:
• ข้อ ก.: Single-unit osmotic tablet (OROS) เป็นยาเม็ดเดี่ยวที่เจาะรูด้วยเลเซอร์เพื่อดันยาออกด้วยแรงดันออสโมซิส
• ข้อ ข.: Matrix erosion tablet เป็นยาเม็ดเดี่ยวที่ตัวยากระจายในโครงสร้างเมทริกซ์และค่อยๆ สลายตัวจากขอบนอกเข้าใน
• ข้อ ง.: Ion-exchange resin complex ใช้เรซินแลกเปลี่ยนไอออนในการจับและปลดปล่อยยาที่มีประจุ ไม่ใช่โครงสร้างเคลือบ pellet
• ข้อ จ.: Floating gastroretentive system เป็นระบบลอยตัวในกระเพาะอาหารเพื่อยืดเวลาการคงอยู่ในกระเพาะอาหาร</t>
        </is>
      </c>
      <c r="L108" s="186" t="n"/>
      <c r="M108" s="186" t="inlineStr">
        <is>
          <t>Biopharm &amp; Drug Release</t>
        </is>
      </c>
      <c r="N108" s="186" t="inlineStr">
        <is>
          <t>Modified-Release DDS</t>
        </is>
      </c>
      <c r="O108" s="185" t="inlineStr">
        <is>
          <t>Product</t>
        </is>
      </c>
      <c r="P108" s="186" t="inlineStr">
        <is>
          <t>[SOURCE: ข้อสอบจริง PLE CC1 (Product) ปี 2561 ข้อ 24]</t>
        </is>
      </c>
      <c r="Q108" s="185" t="inlineStr">
        <is>
          <t>ข้อสอบจริง</t>
        </is>
      </c>
      <c r="R108" s="185" t="inlineStr">
        <is>
          <t>2561</t>
        </is>
      </c>
      <c r="S108" s="185" t="n"/>
    </row>
    <row r="109">
      <c r="A109" s="185" t="n">
        <v>107</v>
      </c>
      <c r="B109" s="186" t="n"/>
      <c r="C109" s="186" t="inlineStr">
        <is>
          <t>ข้อใดไม่ใช่เทคนิคหรือกลยุทธ์ทางกายภาพและเคมีที่ใช้ในการเพิ่มการซึมผ่านผิวหนังของตัวยา (Skin permeation enhancement) ในระบบนำส่งยาผ่านผิวหนัง</t>
        </is>
      </c>
      <c r="D109" s="186" t="n"/>
      <c r="E109" s="186" t="inlineStr">
        <is>
          <t>Iontophoresis</t>
        </is>
      </c>
      <c r="F109" s="186" t="inlineStr">
        <is>
          <t>Electroporation</t>
        </is>
      </c>
      <c r="G109" s="186" t="inlineStr">
        <is>
          <t>Gamma radiation</t>
        </is>
      </c>
      <c r="H109" s="186" t="inlineStr">
        <is>
          <t>Microneedles</t>
        </is>
      </c>
      <c r="I109" s="186" t="inlineStr">
        <is>
          <t>Chemical enhancers เช่น Oleic acid</t>
        </is>
      </c>
      <c r="J109" s="185" t="inlineStr">
        <is>
          <t>3</t>
        </is>
      </c>
      <c r="K109" s="186" t="inlineStr">
        <is>
          <t>✅ คำตอบที่ถูกต้อง: ข้อ ค. Gamma radiation
🎯 ทำไมข้อนี้ถึงถูก:
🎯 ทำไมข้อนี้ถึงถูก: Gamma radiation (การฉายรังสีแกมมา) เป็นวิธีการทำให้ปราศจากเชื้อ (Sterilization method) สำหรับผลิตภัณฑ์ยาหรือเครื่องมือแพทย์ ไม่ใช่เทคนิคที่ใช้ในการเพิ่มการดูดซึมหรือการซึมผ่านผิวหนังของตัวยา
🔍 ข้ออื่นผิดเพราะอะไร:
• ข้อ ก.: Iontophoresis เป็นเทคนิคใช้กระแสไฟฟ้าความต่างศักย์ต่ำผลักดันโมเลกุลยาที่มีประจุให้ซึมผ่านชั้นผิวหนัง stratum corneum
• ข้อ ข.: Electroporation ใช้คลื่นไฟฟ้าแรงดันสูงระยะเวลาสั้นมากเพื่อสร้างรูเปิดชั่วคราว (transient pores) บน lipid bilayer ของผิวหนัง
• ข้อ ง.: Microneedles เป็นเข็มขนาดไมครอนเจาะผ่าน stratum corneum โดยไม่ถึงปลายประสาท ช่วยนำส่งยาโมเลกุลใหญ่ผ่านผิวหนังได้
• ข้อ จ.: Chemical enhancers เช่น Oleic acid, Alcohol, DMSO ช่วยรบกวนการจัดเรียงตัวของชั้นไขมันในผิวหนังเพื่อเปิดทางให้ยาซึมผ่าน</t>
        </is>
      </c>
      <c r="L109" s="186" t="n"/>
      <c r="M109" s="186" t="inlineStr">
        <is>
          <t>Biopharm &amp; Drug Release</t>
        </is>
      </c>
      <c r="N109" s="186" t="inlineStr">
        <is>
          <t>Transdermal Delivery (TDS)</t>
        </is>
      </c>
      <c r="O109" s="185" t="inlineStr">
        <is>
          <t>Product</t>
        </is>
      </c>
      <c r="P109" s="186" t="inlineStr">
        <is>
          <t>[SOURCE: ข้อสอบจริง PLE CC1 (Product) ปี 2561 ข้อ 38]</t>
        </is>
      </c>
      <c r="Q109" s="185" t="inlineStr">
        <is>
          <t>ข้อสอบจริง</t>
        </is>
      </c>
      <c r="R109" s="185" t="inlineStr">
        <is>
          <t>2561</t>
        </is>
      </c>
      <c r="S109" s="185" t="n"/>
    </row>
    <row r="110">
      <c r="A110" s="185" t="n">
        <v>108</v>
      </c>
      <c r="B110" s="186" t="n"/>
      <c r="C110" s="186" t="inlineStr">
        <is>
          <t>ยาคุมกำเนิด Norplant มีตัวยา Levonorgestrel บรรจุในแท่งพอลิเมอร์ Silastic รูปทรงกระบอกตันไม่มีรูพรุน ควบคุมการปลดปล่อยยาเพื่อคุมกำเนิดได้นาน 5 ปี ปัจจัยในข้อใดไม่มีผลต่ออัตราการปลดปล่อยตัวยา</t>
        </is>
      </c>
      <c r="D110" s="186" t="n"/>
      <c r="E110" s="186" t="inlineStr">
        <is>
          <t>Solubility ของตัวยาในพอลิเมอร์</t>
        </is>
      </c>
      <c r="F110" s="186" t="inlineStr">
        <is>
          <t>Device shape และพื้นที่ผิว</t>
        </is>
      </c>
      <c r="G110" s="186" t="inlineStr">
        <is>
          <t>Partition coefficient ของตัวยา</t>
        </is>
      </c>
      <c r="H110" s="186" t="inlineStr">
        <is>
          <t>Diffusion coefficient of drug ในพอลิเมอร์</t>
        </is>
      </c>
      <c r="I110" s="186" t="inlineStr">
        <is>
          <t>Physiological pH of implant site</t>
        </is>
      </c>
      <c r="J110" s="185" t="inlineStr">
        <is>
          <t>5</t>
        </is>
      </c>
      <c r="K110" s="186" t="inlineStr">
        <is>
          <t>✅ คำตอบที่ถูกต้อง: ข้อ จ. Physiological pH of implant site
🎯 ทำไมข้อนี้ถึงถูก:
🎯 ทำไมข้อนี้ถึงถูก: Levonorgestrel เป็นสารกลุ่มสเตียรอยด์ที่ไม่มีหมู่ฟังก์ชันที่สามารถแตกตัวเป็นไอออนได้ (Non-ionizable compound) การปลดปล่อยยาจากแท่งฝังชนิด Non-porous membrane ถูกควบคุมโดยกฎการแพร่ของฟิก (Fick's law of diffusion) ซึ่งขึ้นกับความสามารถในการละลายในพอลิเมอร์ พื้นที่ผิว ค่าสัมประสิทธิ์การแบ่งส่วน และการแพร่ ค่า pH ของเนื้อเยื่อบริเวณที่ฝังยาจึงไม่มีผลต่ออัตราการปลดปล่อยยา
🔍 ข้ออื่นผิดเพราะอะไร:
• ข้อ ก.: Solubility ของตัวยาในพอลิเมอร์เป็นตัวกำหนด Gradient ความเข้มข้นสูงสุดตาม Fick's law ซึ่งมีผลโดยตรงต่ออัตราการปลดปล่อย
• ข้อ ข.: Device shape และพื้นที่ผิว กำหนดพื้นที่หน้าตัดและความหนาของผนังเมมเบรน ซึ่งส่งผลโดยตรงต่ออัตราการแพร่ของยา
• ข้อ ค.: Partition coefficient ระหว่างตัวยากับพอลิเมอร์และเนื้อเยื่อ กำหนดสมดุลการละลายและการกระจายตัวออกจากแท่งยา
• ข้อ ง.: Diffusion coefficient of drug (D) ในพอลิเมอร์ เป็นตัวแปรหลักในสมการของฟิกที่กำหนดความเร็วในการเคลื่อนที่ของโมเลกุลยา</t>
        </is>
      </c>
      <c r="L110" s="186" t="n"/>
      <c r="M110" s="186" t="inlineStr">
        <is>
          <t>Biopharm &amp; Drug Release</t>
        </is>
      </c>
      <c r="N110" s="186" t="inlineStr">
        <is>
          <t>Modified-Release DDS</t>
        </is>
      </c>
      <c r="O110" s="185" t="inlineStr">
        <is>
          <t>Product</t>
        </is>
      </c>
      <c r="P110" s="186" t="inlineStr">
        <is>
          <t>[SOURCE: ข้อสอบจริง PLE CC1 (Product) ปี 2561 ข้อ 62]</t>
        </is>
      </c>
      <c r="Q110" s="185" t="inlineStr">
        <is>
          <t>ข้อสอบจริง</t>
        </is>
      </c>
      <c r="R110" s="185" t="inlineStr">
        <is>
          <t>2561</t>
        </is>
      </c>
      <c r="S110" s="185" t="n"/>
    </row>
    <row r="111">
      <c r="A111" s="185" t="n">
        <v>109</v>
      </c>
      <c r="B111" s="186" t="n"/>
      <c r="C111" s="186" t="inlineStr">
        <is>
          <t>ยา Venlafaxine Hydrochloride Extended-Release (XR) ชนิดแคปซูล ต้องทำการทดสอบการละลายของตัวยาในหลอดทดลอง (In vitro dissolution test) โดยใช้อุปกรณ์เครื่องมือใดตามข้อกำหนดมาตรฐานเภสัชตำรับ USP</t>
        </is>
      </c>
      <c r="D111" s="186" t="n"/>
      <c r="E111" s="186" t="inlineStr">
        <is>
          <t>Apparatus 1 (Basket)</t>
        </is>
      </c>
      <c r="F111" s="186" t="inlineStr">
        <is>
          <t>Apparatus 3 (Reciprocating cylinder)</t>
        </is>
      </c>
      <c r="G111" s="186" t="inlineStr">
        <is>
          <t>Apparatus 4 (Flow-through cell)</t>
        </is>
      </c>
      <c r="H111" s="186" t="inlineStr">
        <is>
          <t>Apparatus 5 (Paddle over disk)</t>
        </is>
      </c>
      <c r="I111" s="186" t="inlineStr">
        <is>
          <t>Apparatus 7 (Reciprocating holder)</t>
        </is>
      </c>
      <c r="J111" s="185" t="inlineStr">
        <is>
          <t>1</t>
        </is>
      </c>
      <c r="K111" s="186" t="inlineStr">
        <is>
          <t>✅ คำตอบที่ถูกต้อง: ข้อ ก. Apparatus 1 (Basket)
🎯 ทำไมข้อนี้ถึงถูก:
🎯 ทำไมข้อนี้ถึงถูก: Venlafaxine XR capsule เป็นยาแคปซูลแข็งที่บรรจุเม็ดทรงกลมขนาดเล็ก (Pellets/spheroids) เคลือบฟิล์มควบคุมการปลดปล่อย ตามข้อกำหนดใน Monograph ของ USP ระบุให้ใช้ USP Dissolution Apparatus 1 (Basket apparatus) ที่ความเร็ว 100 รอบต่อนาที เพื่อกักเก็บแคปซูลและป้องกันไม่ให้เม็ด Pellets ลอยตัวขึ้นสู่ผิวน้ำระหว่างการกวน
🔍 ข้ออื่นผิดเพราะอะไร:
• ข้อ ข.: Apparatus 3 (Reciprocating cylinder) นิยมใช้กับยาชนิด Delayed-release หรือการศึกษาการปลดปล่อยที่ต้องเปลี่ยนค่า pH หลายสภาวะต่อเนื่อง ไม่ใช่วิธีมาตรฐานตาม Monograph ของยานี้
• ข้อ ค.: Apparatus 4 (Flow-through cell) เหมาะสำหรับยาที่ละลายน้ำได้ยากมากหรือผลิตภัณฑ์ยาประเภท Microparticulate systems
• ข้อ ง.: Apparatus 5 (Paddle over disk) ออกแบบมาเฉพาะสำหรับทดสอบการปลดปล่อยตัวยาจากแผ่นแปะผิวหนัง (Transdermal patches)
• ข้อ จ.: Apparatus 7 (Reciprocating holder) ออกแบบมาสำหรับแผ่นแปะผิวหนังและยาเม็ดควบคุมการปลดปล่อยชนิดพิเศษ ไม่ใช่เครื่องมือทั่วไป</t>
        </is>
      </c>
      <c r="L111" s="186" t="n"/>
      <c r="M111" s="186" t="inlineStr">
        <is>
          <t>Biopharm &amp; Drug Release</t>
        </is>
      </c>
      <c r="N111" s="186" t="inlineStr">
        <is>
          <t>Dissolution testing</t>
        </is>
      </c>
      <c r="O111" s="185" t="inlineStr">
        <is>
          <t>Product</t>
        </is>
      </c>
      <c r="P111" s="186" t="inlineStr">
        <is>
          <t>[SOURCE: ข้อสอบจริง PLE CC1 (Product) ปี 2561 ข้อ 71]</t>
        </is>
      </c>
      <c r="Q111" s="185" t="inlineStr">
        <is>
          <t>ข้อสอบจริง</t>
        </is>
      </c>
      <c r="R111" s="185" t="inlineStr">
        <is>
          <t>2561</t>
        </is>
      </c>
      <c r="S111" s="185" t="n"/>
    </row>
    <row r="112">
      <c r="A112" s="185" t="n">
        <v>110</v>
      </c>
      <c r="B112" s="186" t="n"/>
      <c r="C112" s="186" t="inlineStr">
        <is>
          <t>เพราะเหตุใดผลิตภัณฑ์ยา Phenytoin ชนิดรับประทาน จึงถูกกำหนดให้ต้องผ่านการทดสอบชีวสมมูล (Bioavailability &amp; Bioequivalence test) อย่างเคร่งครัดตามข้อกำหนดทางทะเบียนยา</t>
        </is>
      </c>
      <c r="D112" s="186" t="n"/>
      <c r="E112" s="186" t="inlineStr">
        <is>
          <t>ไม่มียาในรูปแบบที่ละลายได้เร็วในปาก</t>
        </is>
      </c>
      <c r="F112" s="186" t="inlineStr">
        <is>
          <t>มีส่วนประกอบในตำรับที่ไม่มีผลต่อการดูดซึมหรือออกฤทธิ์</t>
        </is>
      </c>
      <c r="G112" s="186" t="inlineStr">
        <is>
          <t>ยาละลายเร็วมาก (Rapid solubility and very rapid dissolution)</t>
        </is>
      </c>
      <c r="H112" s="186" t="inlineStr">
        <is>
          <t>เพราะมีคุณสมบัติเป็น BCS class I เนื่องจากละลายน้ำได้ดีและดูดซึมได้ดี</t>
        </is>
      </c>
      <c r="I112" s="186" t="inlineStr">
        <is>
          <t>มี Narrow therapeutic index และมีเภสัชจลนศาสตร์แบบ Nonlinear pharmacokinetics</t>
        </is>
      </c>
      <c r="J112" s="185" t="inlineStr">
        <is>
          <t>5</t>
        </is>
      </c>
      <c r="K112" s="186" t="inlineStr">
        <is>
          <t>✅ คำตอบที่ถูกต้อง: ข้อ จ. มี Narrow therapeutic index และมีเภสัชจลนศาสตร์แบบ Nonlinear pharmacokinetics
🎯 ทำไมข้อนี้ถึงถูก:
🎯 ทำไมข้อนี้ถึงถูก: Phenytoin เป็นยากันชักที่มีช่วงการรักษาแคบ (Narrow Therapeutic Index: NTI) และมีเภสัชจลนศาสตร์แบบไม่เป็นเชิงเส้น (Nonlinear / Capacity-limited Michaelis-Menten elimination) การเปลี่ยนแปลงการละลายและการดูดซึมยาเพียงเล็กน้อยจากสารช่วยหรือโรงงานผลิตที่ต่างกัน อาจทำให้ระดับยาในเลือดพุ่งสูงขึ้นอย่างรวดเร็วจนเกิดความเป็นพิษร้ายแรง หรือลดต่ำจนควบคุมอาการชักไม่ได้ จึงต้องควบคุมการทดสอบชีวสมมูลอย่างเข้มงวด
🔍 ข้ออื่นผิดเพราะอะไร:
• ข้อ ก.: รูปแบบยาละลายเร็วในปากไม่เกี่ยวข้องกับเกณฑ์การบังคับควบคุมชีวสมมูลของยารักษาโรคลมชัก
• ข้อ ข.: สารช่วยในตำรับ (เช่น ในอดีตที่มีการเปลี่ยนสารเติมเต็มจาก Calcium sulfate เป็น Lactose) ส่งผลกระทบอย่างรุนแรงต่อการดูดซึม Phenytoin จนเกิดภาวะพิษในผู้ป่วย
• ข้อ ค.: Phenytoin ละลายน้ำได้น้อยมากและละลายช้า ไม่ใช่ยาที่มี Rapid dissolution
• ข้อ ง.: Phenytoin จัดอยู่ใน BCS Class II (Low solubility, High permeability) ไม่ใช่ BCS Class I</t>
        </is>
      </c>
      <c r="L112" s="186" t="n"/>
      <c r="M112" s="186" t="inlineStr">
        <is>
          <t>Biopharm &amp; Drug Release</t>
        </is>
      </c>
      <c r="N112" s="186" t="inlineStr">
        <is>
          <t>BCS Classification</t>
        </is>
      </c>
      <c r="O112" s="185" t="inlineStr">
        <is>
          <t>Product</t>
        </is>
      </c>
      <c r="P112" s="186" t="inlineStr">
        <is>
          <t>[SOURCE: ข้อสอบจริง PLE CC1 (Product) ปี 2561 ข้อ 72]</t>
        </is>
      </c>
      <c r="Q112" s="185" t="inlineStr">
        <is>
          <t>ข้อสอบจริง</t>
        </is>
      </c>
      <c r="R112" s="185" t="inlineStr">
        <is>
          <t>2561</t>
        </is>
      </c>
      <c r="S112" s="185" t="n"/>
    </row>
    <row r="113">
      <c r="A113" s="185" t="n">
        <v>111</v>
      </c>
      <c r="B113" s="186" t="n"/>
      <c r="C113" s="186" t="inlineStr">
        <is>
          <t>ยา Sodium alendronate จัดอยู่ในระบบจำแนกคุณสมบัติทางเภสัชกรรม (Biopharmaceutics Classification System: BCS) ในกลุ่ม (Class) ใด</t>
        </is>
      </c>
      <c r="D113" s="186" t="n"/>
      <c r="E113" s="186" t="inlineStr">
        <is>
          <t>Non-classified</t>
        </is>
      </c>
      <c r="F113" s="186" t="inlineStr">
        <is>
          <t>BCS Class I</t>
        </is>
      </c>
      <c r="G113" s="186" t="inlineStr">
        <is>
          <t>BCS Class II</t>
        </is>
      </c>
      <c r="H113" s="186" t="inlineStr">
        <is>
          <t>BCS Class III</t>
        </is>
      </c>
      <c r="I113" s="186" t="inlineStr">
        <is>
          <t>BCS Class IV</t>
        </is>
      </c>
      <c r="J113" s="185" t="inlineStr">
        <is>
          <t>4</t>
        </is>
      </c>
      <c r="K113" s="186" t="inlineStr">
        <is>
          <t>✅ คำตอบที่ถูกต้อง: ข้อ ง. BCS Class III
🎯 ทำไมข้อนี้ถึงถูก:
🎯 ทำไมข้อนี้ถึงถูก: Sodium alendronate เป็นยาในกลุ่ม Bisphosphonates ที่มีคุณสมบัติชอบน้ำสูงมาก ละลายน้ำได้ดีในทุกช่วงค่า pH (High solubility) แต่มีประจุลบสูงและมีโครงสร้างขั้วสูง ทำให้ซึมผ่านเยื่อบุผิวทางเดินอาหารได้ยากมาก (Low permeability ส่งผลให้มี Oral bioavailability ต่ำกว่า 1%) จึงจัดอยู่ในกลุ่ม BCS Class III (High solubility, Low permeability)
🔍 ข้ออื่นผิดเพราะอะไร:
• ข้อ ก.: Non-classified ไม่ใช่หมวดหมู่ในระบบ BCS ซึ่งแบ่งตัวยาออกเป็น Class I ถึง IV อย่างชัดเจน
• ข้อ ข.: BCS Class I คือยากลุ่มที่มีการละลายน้ำสูงและการซึมผ่านสูง (High solubility, High permeability) เช่น Metoprolol, Paracetamol
• ข้อ ค.: BCS Class II คือยากลุ่มที่มีการละลายน้ำต่ำแต่ซึมผ่านได้ดี (Low solubility, High permeability) เช่น Carbamazepine, Ibuprofen
• ข้อ จ.: BCS Class IV คือยากลุ่มที่มีทั้งการละลายน้ำต่ำและการซึมผ่านต่ำ (Low solubility, Low permeability) เช่น Furosemide, Paclitaxel</t>
        </is>
      </c>
      <c r="L113" s="186" t="n"/>
      <c r="M113" s="186" t="inlineStr">
        <is>
          <t>Biopharm &amp; Drug Release</t>
        </is>
      </c>
      <c r="N113" s="186" t="inlineStr">
        <is>
          <t>BCS Classification</t>
        </is>
      </c>
      <c r="O113" s="185" t="inlineStr">
        <is>
          <t>Product</t>
        </is>
      </c>
      <c r="P113" s="186" t="inlineStr">
        <is>
          <t>[SOURCE: ข้อสอบจริง PLE CC1 (Product) ปี 2561 ข้อ 78]</t>
        </is>
      </c>
      <c r="Q113" s="185" t="inlineStr">
        <is>
          <t>ข้อสอบจริง</t>
        </is>
      </c>
      <c r="R113" s="185" t="inlineStr">
        <is>
          <t>2561</t>
        </is>
      </c>
      <c r="S113" s="185" t="n"/>
    </row>
    <row r="114">
      <c r="A114" s="185" t="n">
        <v>112</v>
      </c>
      <c r="B114" s="186" t="n"/>
      <c r="C114" s="186" t="inlineStr">
        <is>
          <t>จากการทดสอบการละลายของยาเม็ดชนิดหนึ่งพบว่า ที่สภาวะ pH 1.2 เป็นเวลา 2 ชั่วโมง ตัวยาละลายออกมาเพียง 2% แต่เมื่อเปลี่ยนเป็นสภาวะ pH 6.8 เป็นเวลา 10 นาที ตัวยาละลายออกมาถึง 80% ผลิตภัณฑ์ยาดังกล่าวจัดเป็นรูปแบบยาตามข้อใด</t>
        </is>
      </c>
      <c r="D114" s="186" t="n"/>
      <c r="E114" s="186" t="inlineStr">
        <is>
          <t>Sustained release</t>
        </is>
      </c>
      <c r="F114" s="186" t="inlineStr">
        <is>
          <t>Extended release</t>
        </is>
      </c>
      <c r="G114" s="186" t="inlineStr">
        <is>
          <t>Delayed release</t>
        </is>
      </c>
      <c r="H114" s="186" t="inlineStr">
        <is>
          <t>Prolonged release</t>
        </is>
      </c>
      <c r="I114" s="186" t="inlineStr">
        <is>
          <t>Osmotic pump release</t>
        </is>
      </c>
      <c r="J114" s="185" t="inlineStr">
        <is>
          <t>3</t>
        </is>
      </c>
      <c r="K114" s="186" t="inlineStr">
        <is>
          <t>✅ คำตอบที่ถูกต้อง: ข้อ ค. Delayed release
🎯 ทำไมข้อนี้ถึงถูก:
🎯 ทำไมข้อนี้ถึงถูก: รูปแบบยาที่ไม่ปลดปล่อยตัวยาในสภาวะกรดจำลองในกระเพาะอาหาร (pH 1.2 เป็นเวลา 2 ชั่วโมง ปลดปล่อยไม่เกิน 10% ตามเกณฑ์ USP) แต่สามารถแตกตัวและละลายได้อย่างรวดเร็วในสภาวะจำลองลำไส้เล็ก (pH 6.8 ปลดปล่อยมากกว่า 75% ถึง 80%) คือ ยาเม็ดเคลือบลำไส้ (Enteric-coated tablets) ซึ่งจัดอยู่ในกลุ่มยาออกฤทธิ์หน่วงเวลา (Delayed-release dosage forms)
🔍 ข้ออื่นผิดเพราะอะไร:
• ข้อ ก.: Sustained release คือรูปแบบยาที่ค่อยๆ ทยอยปลดปล่อยตัวยาออกมาอย่างต่อเนื่องตลอดเวลา ไม่ใช่การทนกรดแล้วปล่อยยาทันทีในลำไส้
• ข้อ ข.: Extended release เป็นคำรวมของรูปแบบยาที่ยืดระยะเวลาการปลดปล่อยยาให้ช้ากว่ารูปแบบปกติ เพื่อลดความถี่ในการรับประทานยา
• ข้อ ง.: Prolonged release มีความหมายเช่นเดียวกับ Sustained release คือยืดระยะเวลาการออกฤทธิ์โดยค่อยๆ ปล่อยยา
• ข้อ จ.: Osmotic pump release ปลดปล่อยยาด้วยแรงดันออสโมติกในอัตราคงที่แบบลำดับศูนย์ (Zero-order release) ไม่ได้ขึ้นกับค่า pH ของทางเดินอาหาร</t>
        </is>
      </c>
      <c r="L114" s="186" t="n"/>
      <c r="M114" s="186" t="inlineStr">
        <is>
          <t>Biopharm &amp; Drug Release</t>
        </is>
      </c>
      <c r="N114" s="186" t="inlineStr">
        <is>
          <t>Modified-Release DDS</t>
        </is>
      </c>
      <c r="O114" s="185" t="inlineStr">
        <is>
          <t>Product</t>
        </is>
      </c>
      <c r="P114" s="186" t="inlineStr">
        <is>
          <t>[SOURCE: ข้อสอบจริง PLE CC1 (Product) ปี 2561 ข้อ 81]</t>
        </is>
      </c>
      <c r="Q114" s="185" t="inlineStr">
        <is>
          <t>ข้อสอบจริง</t>
        </is>
      </c>
      <c r="R114" s="185" t="inlineStr">
        <is>
          <t>2561</t>
        </is>
      </c>
      <c r="S114" s="185" t="n"/>
    </row>
    <row r="115">
      <c r="A115" s="185" t="n">
        <v>113</v>
      </c>
      <c r="B115" s="186" t="n"/>
      <c r="C115" s="186" t="inlineStr">
        <is>
          <t>ข้อใดไม่ใช่ข้อดีของรูปแบบยาควบคุมการปลดปล่อย (Sustained/Extended release dosage forms)</t>
        </is>
      </c>
      <c r="D115" s="186" t="n"/>
      <c r="E115" s="186" t="inlineStr">
        <is>
          <t>ช่วยลดอาการไม่พึงประสงค์จากการเกิดความเข้มข้นสูงสุดของยาในเลือด (Peak concentration)</t>
        </is>
      </c>
      <c r="F115" s="186" t="inlineStr">
        <is>
          <t>สามารถระงับการออกฤทธิ์ของยาได้ทันทีเมื่อเกิดความเป็นพิษ (Toxicity)</t>
        </is>
      </c>
      <c r="G115" s="186" t="inlineStr">
        <is>
          <t>ช่วยลดความแปรปรวนของระดับยาในพลาสมาให้อยู่ในช่วงการรักษาอย่างสม่ำเสมอ</t>
        </is>
      </c>
      <c r="H115" s="186" t="inlineStr">
        <is>
          <t>ช่วยเพิ่มความร่วมมือในการใช้ยาของผู้ป่วย (Patient compliance)</t>
        </is>
      </c>
      <c r="I115" s="186" t="inlineStr">
        <is>
          <t>ช่วยลดความถี่ในการบริหารยาในแต่ละวัน</t>
        </is>
      </c>
      <c r="J115" s="185" t="inlineStr">
        <is>
          <t>2</t>
        </is>
      </c>
      <c r="K115" s="186" t="inlineStr">
        <is>
          <t>✅ คำตอบที่ถูกต้อง: ข้อ ข. สามารถระงับการออกฤทธิ์ของยาได้ทันทีเมื่อเกิดความเป็นพิษ (Toxicity)
🎯 ทำไมข้อนี้ถึงถูก:
🎯 ทำไมข้อนี้ถึงถูก: ข้อจำกัดวิกฤตของรูปแบบยาควบคุมการปลดปล่อย (Sustained/Extended release) คือ เมื่อผู้ป่วยรับประทานเข้าไปแล้วเกิดอาการไม่พึงประสงค์รุนแรงหรือเกิดพิษ (Toxicity) จะไม่สามารถหยุดหรือนำตัวยาออกจากร่างกายได้ทันที เนื่องจากยามีปริมาณตัวยาสำคัญรวมอยู่สูงและระบบนำส่งยาจะยังคงทยอยปลดปล่อยยาเข้าสู่กระแสเลือดอย่างต่อเนื่อง
🔍 ข้ออื่นผิดเพราะอะไร:
• ข้อ ก.: เป็นข้อดี: การควบคุมอัตราการปลดปล่อยยาช่วยลดการเกิดระดับยาสูงผิดปกติ (Peak plasma level) จึงลดผลข้างเคียงเฉพาะจุด
• ข้อ ค.: เป็นข้อดี: ทำให้ระดับยาในกระแสเลือดคงที่อยู่ในช่วงการรักษา (Therapeutic window) สม่ำเสมอตลอดวัน
• ข้อ ง.: เป็นข้อดี: ผู้ป่วยรับประทานยาวันละ 1 ถึง 2 ครั้งแทนการกินวันละหลายรอบ ทำให้ความร่วมมือในการใช้ยาดีขึ้นมาก
• ข้อ จ.: เป็นข้อดี: การยืดระยะเวลาการออกฤทธิ์ช่วยลดจำนวนครั้งในการกินยาต่อวันได้อย่างมีประสิทธิภาพ</t>
        </is>
      </c>
      <c r="L115" s="186" t="n"/>
      <c r="M115" s="186" t="inlineStr">
        <is>
          <t>Biopharm &amp; Drug Release</t>
        </is>
      </c>
      <c r="N115" s="186" t="inlineStr">
        <is>
          <t>Modified-Release DDS</t>
        </is>
      </c>
      <c r="O115" s="185" t="inlineStr">
        <is>
          <t>Product</t>
        </is>
      </c>
      <c r="P115" s="186" t="inlineStr">
        <is>
          <t>[SOURCE: ข้อสอบจริง PLE CC1 (Product) ปี 2561 ข้อ 82]</t>
        </is>
      </c>
      <c r="Q115" s="185" t="inlineStr">
        <is>
          <t>ข้อสอบจริง</t>
        </is>
      </c>
      <c r="R115" s="185" t="inlineStr">
        <is>
          <t>2561</t>
        </is>
      </c>
      <c r="S115" s="185" t="n"/>
    </row>
    <row r="116">
      <c r="A116" s="185" t="n">
        <v>114</v>
      </c>
      <c r="B116" s="186" t="n"/>
      <c r="C116" s="186" t="inlineStr">
        <is>
          <t>ระบบนำส่งยาในภาพมีลักษณะเป็นถุงทรงกลมที่ประกอบด้วยชั้นฟอสโฟลิพิดสองชั้น (Phospholipid bilayer) ล้อมรอบแกนกลางที่เป็นสารละลายน้ำ จัดเป็นระบบนำส่งยาในรูปแบบใด</t>
        </is>
      </c>
      <c r="D116" s="186" t="inlineStr">
        <is>
          <t>cc1_product/image113.png</t>
        </is>
      </c>
      <c r="E116" s="186" t="inlineStr">
        <is>
          <t>Micelle</t>
        </is>
      </c>
      <c r="F116" s="186" t="inlineStr">
        <is>
          <t>Liposome</t>
        </is>
      </c>
      <c r="G116" s="186" t="inlineStr">
        <is>
          <t>Dendrimer</t>
        </is>
      </c>
      <c r="H116" s="186" t="inlineStr">
        <is>
          <t>Nanosphere</t>
        </is>
      </c>
      <c r="I116" s="186" t="inlineStr">
        <is>
          <t>Nanocapsule</t>
        </is>
      </c>
      <c r="J116" s="185" t="inlineStr">
        <is>
          <t>2</t>
        </is>
      </c>
      <c r="K116" s="186" t="inlineStr">
        <is>
          <t>✅ คำตอบที่ถูกต้อง: ข้อ ข. Liposome
🎯 ทำไมข้อนี้ถึงถูก:
🎯 ทำไมข้อนี้ถึงถูก: โครงสร้างอนุภาคทรงกลมระดับไมโครหรือนาโนเมตรที่ประกอบด้วยชั้นไขมันฟอสโฟลิพิดสองชั้น (Phospholipid bilayer membrane) จัดเรียงตัวโดยหันส่วนหัวที่มีขั้วออกสู่ภายนอกและภายใน พร้อมทั้งล้อมรอบแกนกลางที่เป็นของเหลวน้ำ (Aqueous core) คือลักษณะโครงสร้างเฉพาะของอนุภาค Liposome
🔍 ข้ออื่นผิดเพราะอะไร:
• ข้อ ก.: Micelle เป็นการรวมตัวของโมเลกุลสารลดแรงตึงผิวเพียงชั้นเดียว (Monolayer) โดยไม่มีแกนของเหลวน้ำอยู่ตรงกลาง
• ข้อ ค.: Dendrimer เป็นพอลิเมอร์สังเคราะห์ที่มีโครงสร้างกิ่งก้านสาขาแผ่กระจายแบบสมมาตรสามมิติ ไม่ใช่ถุงไขมัน
• ข้อ ง.: Nanosphere เป็นระบบโครงสร้างเมทริกซ์พอลิเมอร์แบบเนื้อเดียว (Polymeric matrix) ที่ตัวยากระจายตัวทั่วทั้งอนุภาค
• ข้อ จ.: Nanocapsule เป็นระบบแคปซูลขนาดนาโนที่มีเปลือกพอลิเมอร์สังเคราะห์ห่อหุ้มแกนของเหลว</t>
        </is>
      </c>
      <c r="L116" s="186" t="n"/>
      <c r="M116" s="186" t="inlineStr">
        <is>
          <t>Biopharm &amp; Drug Release</t>
        </is>
      </c>
      <c r="N116" s="186" t="inlineStr">
        <is>
          <t>Modified-Release DDS</t>
        </is>
      </c>
      <c r="O116" s="185" t="inlineStr">
        <is>
          <t>Product</t>
        </is>
      </c>
      <c r="P116" s="186" t="inlineStr">
        <is>
          <t>[SOURCE: ข้อสอบจริง PLE CC1 (Product) ปี 2561 ข้อ 96]</t>
        </is>
      </c>
      <c r="Q116" s="185" t="inlineStr">
        <is>
          <t>ข้อสอบจริง</t>
        </is>
      </c>
      <c r="R116" s="185" t="inlineStr">
        <is>
          <t>2561</t>
        </is>
      </c>
      <c r="S116" s="185" t="n"/>
    </row>
    <row r="117">
      <c r="A117" s="185" t="n">
        <v>115</v>
      </c>
      <c r="B117" s="186" t="n"/>
      <c r="C117" s="186" t="inlineStr">
        <is>
          <t>จากระบบนำส่งยา Liposome ในข้อ 96 ยาต้านเชื้อรากลุ่ม Azole (เช่น Ketoconazole หรือ Clotrimazole) ซึ่งมีคุณสมบัติไม่ชอบน้ำและละลายในไขมันได้ดี (Lipophilic drug) จะถูกกักเก็บอยู่ในตำแหน่งใดของระบบนำส่งยานี้ (ตำแหน่ง A: แกนกลางน้ำ, ตำแหน่ง B: ส่วนหัวฟอสเฟต, ตำแหน่ง C: ชั้นไขมัน Bilayer, ตำแหน่ง D: สารละลายน้ำภายนอก)</t>
        </is>
      </c>
      <c r="D117" s="186" t="n"/>
      <c r="E117" s="186" t="inlineStr">
        <is>
          <t>ตำแหน่ง A</t>
        </is>
      </c>
      <c r="F117" s="186" t="inlineStr">
        <is>
          <t>ตำแหน่ง B</t>
        </is>
      </c>
      <c r="G117" s="186" t="inlineStr">
        <is>
          <t>ตำแหน่ง C</t>
        </is>
      </c>
      <c r="H117" s="186" t="inlineStr">
        <is>
          <t>ตำแหน่ง D</t>
        </is>
      </c>
      <c r="I117" s="186" t="inlineStr">
        <is>
          <t>ตำแหน่ง A และ C ร่วมกัน</t>
        </is>
      </c>
      <c r="J117" s="185" t="inlineStr">
        <is>
          <t>3</t>
        </is>
      </c>
      <c r="K117" s="186" t="inlineStr">
        <is>
          <t>✅ คำตอบที่ถูกต้อง: ข้อ ค. ตำแหน่ง C
🎯 ทำไมข้อนี้ถึงถูก:
🎯 ทำไมข้อนี้ถึงถูก: ยากลุ่ม Azole เป็นสารที่มีคุณสมบัติไม่ชอบน้ำสูง (Hydrophobic / Lipophilic drug มีค่า Log P สูง) จึงถูกกักเก็บ (Entrapped) อยู่ภายในชั้น Hydrophobic core ของ Phospholipid bilayer (บริเวณหางกรดไขมัน ตำแหน่ง C) ซึ่งมีสภาพแวดล้อมที่ไม่มีขั้วและเข้ากันได้ดีกับตัวยา
🔍 ข้ออื่นผิดเพราะอะไร:
• ข้อ ก.: ตำแหน่ง A คือแกนกลางที่เป็นน้ำ (Aqueous core) เหมาะสำหรับการกักเก็บยาที่มีขั้วและชอบน้ำ (Hydrophilic drugs เช่น Doxorubicin)
• ข้อ ข.: ตำแหน่ง B คือบริเวณพื้นผิวส่วนหัวที่มีขั้วของฟอสโฟลิพิด (Polar head groups) สัมผัสกับน้ำ
• ข้อ ง.: ตำแหน่ง D คือสารละลายน้ำภายนอกไลโปโซม (External bulk aqueous phase)
• ข้อ จ.: ยาที่มีคุณสมบัติไม่ชอบน้ำสูงจะไม่สามารถละลายและกักเก็บอยู่ในแกนน้ำ (ตำแหน่ง A) ได้อย่างเสถียร</t>
        </is>
      </c>
      <c r="L117" s="186" t="n"/>
      <c r="M117" s="186" t="inlineStr">
        <is>
          <t>Biopharm &amp; Drug Release</t>
        </is>
      </c>
      <c r="N117" s="186" t="inlineStr">
        <is>
          <t>Modified-Release DDS</t>
        </is>
      </c>
      <c r="O117" s="185" t="inlineStr">
        <is>
          <t>Product</t>
        </is>
      </c>
      <c r="P117" s="186" t="inlineStr">
        <is>
          <t>[SOURCE: ข้อสอบจริง PLE CC1 (Product) ปี 2561 ข้อ 97]</t>
        </is>
      </c>
      <c r="Q117" s="185" t="inlineStr">
        <is>
          <t>ข้อสอบจริง</t>
        </is>
      </c>
      <c r="R117" s="185" t="inlineStr">
        <is>
          <t>2561</t>
        </is>
      </c>
      <c r="S117" s="185" t="n"/>
    </row>
    <row r="118">
      <c r="A118" s="185" t="n">
        <v>116</v>
      </c>
      <c r="B118" s="186" t="n"/>
      <c r="C118" s="186" t="inlineStr">
        <is>
          <t>ข้อใดกล่าวถูกต้องเกี่ยวกับระบบการนำส่งยาและกลไกการปลดปล่อยตัวยาของยาเม็ด Morphine extended-release tablets</t>
        </is>
      </c>
      <c r="D118" s="186" t="n"/>
      <c r="E118" s="186" t="inlineStr">
        <is>
          <t>ระบบ Reservoir อาศัยการเคลือบด้วยพอลิเมอร์ Cellulose acetate phthalate (CAP)</t>
        </is>
      </c>
      <c r="F118" s="186" t="inlineStr">
        <is>
          <t>ตัวยาถูกควบคุมให้ออกฤทธิ์ปลดปล่อยเฉพาะที่ลำไส้เล็กส่วนต้นเท่านั้น</t>
        </is>
      </c>
      <c r="G118" s="186" t="inlineStr">
        <is>
          <t>ระบบ Reservoir นิยมเคลือบด้วย Hydroxypropyl methylcellulose (HPMC) บริสุทธิ์</t>
        </is>
      </c>
      <c r="H118" s="186" t="inlineStr">
        <is>
          <t>ระบบ Monolithic wax matrix จะต้องอาศัยการพองตัวและการละลายน้ำอย่างรวดเร็ว</t>
        </is>
      </c>
      <c r="I118" s="186" t="inlineStr">
        <is>
          <t>ระบบ Monolithic matrix สามารถเลือกใช้พอลิเมอร์ได้ทั้งชนิด Hydrophilic หรือ Hydrophobic polymer</t>
        </is>
      </c>
      <c r="J118" s="185" t="inlineStr">
        <is>
          <t>5</t>
        </is>
      </c>
      <c r="K118" s="186" t="inlineStr">
        <is>
          <t>✅ คำตอบที่ถูกต้อง: ข้อ จ. ระบบ Monolithic matrix สามารถเลือกใช้พอลิเมอร์ได้ทั้งชนิด Hydrophilic หรือ Hydrophobic polymer
🎯 ทำไมข้อนี้ถึงถูก:
🎯 ทำไมข้อนี้ถึงถูก: ยาเม็ด Morphine extended-release (เช่น MST Continus) นิยมเตรียมในระบบ Monolithic Matrix System ซึ่งสามารถเลือกใช้พอลิเมอร์ชนิดชอบน้ำ (Hydrophilic matrix เช่น HPMC ซึ่งควบคุมการปล่อยยาด้วยการพองตัวเป็นเจลและการกร่อน) หรือสารไขมันและพอลิเมอร์ชนิดไม่ชอบน้ำ (Hydrophobic / Lipid matrix เช่น Cetostearyl alcohol, Hydrogenated vegetable oil, Ethylcellulose ซึ่งควบคุมการปล่อยยาด้วยการแพร่ผ่านโครงสร้างรูพรุน)
🔍 ข้ออื่นผิดเพราะอะไร:
• ข้อ ก.: CAP เป็นพอลิเมอร์เคลือบลำไส้เพื่อหน่วงการแตกตัวตามค่า pH (Enteric coating) ไม่ใช่ Rate-controlling membrane สำหรับยาออกฤทธิ์เนิ่นตลอดทางเดินอาหาร
• ข้อ ข.: ยา Extended-release ออกแบบมาเพื่อปลดปล่อยตัวยาอย่างสม่ำเสมอตลอดความยาวของระบบทางเดินอาหาร ไม่ได้จำกัดเฉพาะลำไส้เล็กส่วนต้น
• ข้อ ค.: HPMC เป็นสารชอบน้ำที่ละลายน้ำได้ จึงไม่นิยมนำมาเคลือบเป็น Insoluble reservoir membrane เดี่ยวๆ
• ข้อ ง.: Monolithic wax matrix เป็นสารไขมันที่ไม่ละลายน้ำและไม่พองตัว โดยตัวยาจะค่อยๆ แพร่กระจาย (Diffused) ออกมาผ่านโครงสร้างรูพรุนของขี้ผึ้ง</t>
        </is>
      </c>
      <c r="L118" s="186" t="n"/>
      <c r="M118" s="186" t="inlineStr">
        <is>
          <t>Biopharm &amp; Drug Release</t>
        </is>
      </c>
      <c r="N118" s="186" t="inlineStr">
        <is>
          <t>Modified-Release DDS</t>
        </is>
      </c>
      <c r="O118" s="185" t="inlineStr">
        <is>
          <t>Product</t>
        </is>
      </c>
      <c r="P118" s="186" t="inlineStr">
        <is>
          <t>[SOURCE: ข้อสอบจริง PLE CC1 (Product) ปี 2561 ข้อ 104]</t>
        </is>
      </c>
      <c r="Q118" s="185" t="inlineStr">
        <is>
          <t>ข้อสอบจริง</t>
        </is>
      </c>
      <c r="R118" s="185" t="inlineStr">
        <is>
          <t>2561</t>
        </is>
      </c>
      <c r="S118" s="185" t="n"/>
    </row>
    <row r="119">
      <c r="A119" s="185" t="n">
        <v>117</v>
      </c>
      <c r="B119" s="186" t="n"/>
      <c r="C119" s="186" t="inlineStr">
        <is>
          <t>ระบบนำส่งยาแบบ Reservoir system มีรูปแบบการปลดปล่อยยาตามจลนศาสตร์ใด</t>
        </is>
      </c>
      <c r="D119" s="186" t="n"/>
      <c r="E119" s="186" t="inlineStr">
        <is>
          <t>Zero-order kinetics</t>
        </is>
      </c>
      <c r="F119" s="186" t="inlineStr">
        <is>
          <t>First-order kinetics</t>
        </is>
      </c>
      <c r="G119" s="186" t="inlineStr">
        <is>
          <t>Second-order kinetics</t>
        </is>
      </c>
      <c r="H119" s="186" t="inlineStr">
        <is>
          <t>Pseudo-first order kinetics</t>
        </is>
      </c>
      <c r="I119" s="186" t="inlineStr">
        <is>
          <t>Higuchi model kinetics</t>
        </is>
      </c>
      <c r="J119" s="185" t="inlineStr">
        <is>
          <t>1</t>
        </is>
      </c>
      <c r="K119" s="186" t="inlineStr">
        <is>
          <t>✅ คำตอบที่ถูกต้อง: ข้อ ก. Zero-order kinetics
🎯 ทำไมข้อนี้ถึงถูก:
🎯 ทำไมข้อนี้ถึงถูก: ระบบนำส่งยาแบบ Reservoir system ประกอบด้วยแกนกลางที่มีตัวยาเข้มข้นอิ่มตัวล้อมรอบด้วย rate-controlling membrane ซึ่งรักษาความต่างของความเข้มข้น (concentration gradient) ให้คงที่ จึงปลดปล่อยตัวยาด้วยอัตราคงที่ต่อหน่วยเวลาตามจลนศาสตร์อันดับศูนย์ (Zero-order kinetics)
🔍 ข้ออื่นผิดเพราะอะไร:
• ข้อ ข.: First-order kinetics อัตราการปลดปล่อยยาจะแปรผันตามปริมาณยาที่เหลืออยู่ ทำให้การปล่อยยาลดลงเรื่อยๆ ตามเวลา พบในยารูปแบบทั่วไป
• ข้อ ค.: Second-order kinetics เป็นจลนศาสตร์อันดับสองที่อัตราขึ้นกับความเข้มข้นของสารสองโมเลกุล ไม่ใช่รูปแบบการปลดปล่อยยามาตรฐานของ reservoir DDS
• ข้อ ง.: Pseudo-first order kinetics เป็นจลนศาสตร์อันดับหนึ่งเทียม ไม่ใช่การปลดปล่อยยาแบบคงที่สม่ำเสมอของ reservoir system
• ข้อ จ.: Higuchi model kinetics อัตราการปลดปล่อยยาจะแปรผันตามรากที่สองของเวลา (Square root of time) ซึ่งเป็นลักษณะเฉพาะของระบบ Matrix system ไม่ใช่ Reservoir system</t>
        </is>
      </c>
      <c r="L119" s="186" t="n"/>
      <c r="M119" s="186" t="inlineStr">
        <is>
          <t>Biopharm &amp; Drug Release</t>
        </is>
      </c>
      <c r="N119" s="186" t="inlineStr">
        <is>
          <t>Modified-Release DDS</t>
        </is>
      </c>
      <c r="O119" s="185" t="inlineStr">
        <is>
          <t>Product</t>
        </is>
      </c>
      <c r="P119" s="186" t="inlineStr">
        <is>
          <t>[SOURCE: ข้อสอบจริง PLE CC1 (Product) ปี 2559 ข้อ 2]</t>
        </is>
      </c>
      <c r="Q119" s="185" t="inlineStr">
        <is>
          <t>ข้อสอบจริง</t>
        </is>
      </c>
      <c r="R119" s="185" t="inlineStr">
        <is>
          <t>2559</t>
        </is>
      </c>
      <c r="S119" s="185" t="n"/>
    </row>
    <row r="120">
      <c r="A120" s="185" t="n">
        <v>118</v>
      </c>
      <c r="B120" s="186" t="n"/>
      <c r="C120" s="186" t="inlineStr">
        <is>
          <t>ระบบนำส่งยาแบบออกฤทธิ์เนิ่น (Extended release) ที่นำตัวยาสำคัญผสมกับสารช่วยและกระจายตัวอย่างสม่ำเสมอเป็นเนื้อเดียวกันตลอดโครงสร้าง เรียกว่าระบบใด</t>
        </is>
      </c>
      <c r="D120" s="186" t="n"/>
      <c r="E120" s="186" t="inlineStr">
        <is>
          <t>Mechanical pump system</t>
        </is>
      </c>
      <c r="F120" s="186" t="inlineStr">
        <is>
          <t>Membrane reservoir system</t>
        </is>
      </c>
      <c r="G120" s="186" t="inlineStr">
        <is>
          <t>Matrix system</t>
        </is>
      </c>
      <c r="H120" s="186" t="inlineStr">
        <is>
          <t>Osmotic pump system</t>
        </is>
      </c>
      <c r="I120" s="186" t="inlineStr">
        <is>
          <t>Hydrodynamically balanced system</t>
        </is>
      </c>
      <c r="J120" s="185" t="inlineStr">
        <is>
          <t>3</t>
        </is>
      </c>
      <c r="K120" s="186" t="inlineStr">
        <is>
          <t>✅ คำตอบที่ถูกต้อง: ข้อ ค. Matrix system
🎯 ทำไมข้อนี้ถึงถูก:
🎯 ทำไมข้อนี้ถึงถูก: ระบบนำส่งยาแบบ Matrix system (Monolithic matrix) คือระบบที่ตัวยาสำคัญถูกผสมและกระจายตัวอย่างสม่ำเสมอ (Dispersed or dissolved) ในโครงข่ายของสารช่วยประเภทโพลิเมอร์ ไข หรือสารที่ไม่ละลายน้ำ โดยยาจะค่อยๆ แพร่หรือชะล้างออกจากโครงสร้างเมทริกซ์
🔍 ข้ออื่นผิดเพราะอะไร:
• ข้อ ก.: Mechanical pump system ใช้แรงกลไกหรือมอเตอร์ในการขับดันของเหลวยาออกจากกระบอก ไม่ใช่การกระจายตัวยาในเนื้อสารช่วย
• ข้อ ข.: Membrane reservoir system ตัวยาสำคัญจะถูกกักเก็บอยู่บริเวณแกนกลาง (Core) และถูกห่อหุ้มด้วยแผ่นฟิล์มโพลิเมอร์ควบคุมการแพร่ ไม่ได้ผสมกระจายตัวเป็นเนื้อเดียวกับโครงสร้างทั้งหมด
• ข้อ ง.: Osmotic pump system (OROS) ใช้แรงดันออสโมซิสดันตัวยาออกผ่านรูเปิดขนาดเล็กบนแผ่นฟิล์มกึ่งซึมผ่านได้
• ข้อ จ.: Hydrodynamically balanced system (HBS) เป็นระบบยาลอยตัวในกระเพาะอาหารที่มีความหนาแน่นจำเพาะต่ำกว่าน้ำย่อย ไม่ใช่คำจำกัดความของการกระจายตัวยาในเนื้อสาร</t>
        </is>
      </c>
      <c r="L120" s="186" t="n"/>
      <c r="M120" s="186" t="inlineStr">
        <is>
          <t>Biopharm &amp; Drug Release</t>
        </is>
      </c>
      <c r="N120" s="186" t="inlineStr">
        <is>
          <t>Modified-Release DDS</t>
        </is>
      </c>
      <c r="O120" s="185" t="inlineStr">
        <is>
          <t>Product</t>
        </is>
      </c>
      <c r="P120" s="186" t="inlineStr">
        <is>
          <t>[SOURCE: ข้อสอบจริง PLE CC1 (Product) ปี 2559 ข้อ 6]</t>
        </is>
      </c>
      <c r="Q120" s="185" t="inlineStr">
        <is>
          <t>ข้อสอบจริง</t>
        </is>
      </c>
      <c r="R120" s="185" t="inlineStr">
        <is>
          <t>2559</t>
        </is>
      </c>
      <c r="S120" s="185" t="n"/>
    </row>
    <row r="121">
      <c r="A121" s="185" t="n">
        <v>119</v>
      </c>
      <c r="B121" s="186" t="n"/>
      <c r="C121" s="186" t="inlineStr">
        <is>
          <t>แผ่นแปะผิวหนังนิโคติน (Nicotine patch) มีรูปแบบการปลดปล่อยตัวยาตามจลนศาสตร์ใด</t>
        </is>
      </c>
      <c r="D121" s="186" t="n"/>
      <c r="E121" s="186" t="inlineStr">
        <is>
          <t>Zero-order kinetics</t>
        </is>
      </c>
      <c r="F121" s="186" t="inlineStr">
        <is>
          <t>First-order kinetics</t>
        </is>
      </c>
      <c r="G121" s="186" t="inlineStr">
        <is>
          <t>Pseudo-first order kinetics</t>
        </is>
      </c>
      <c r="H121" s="186" t="inlineStr">
        <is>
          <t>Second-order kinetics</t>
        </is>
      </c>
      <c r="I121" s="186" t="inlineStr">
        <is>
          <t>Higuchi model kinetics</t>
        </is>
      </c>
      <c r="J121" s="185" t="inlineStr">
        <is>
          <t>1</t>
        </is>
      </c>
      <c r="K121" s="186" t="inlineStr">
        <is>
          <t>✅ คำตอบที่ถูกต้อง: ข้อ ก. Zero-order kinetics
🎯 ทำไมข้อนี้ถึงถูก:
🎯 ทำไมข้อนี้ถึงถูก: แผ่นแปะผิวหนังนิโคติน (Nicotine transdermal patch) ถูกออกแบบด้วยระบบควบคุมการปลดปล่อยยาผ่านชั้นผิวหนังเข้าสู่กระแสเลือดด้วยอัตราคงที่สม่ำเสมอตลอดระยะเวลา 16 ถึง 24 ชั่วโมง เพื่อรักษาระดับยาในพลาสมาให้คงที่และลดความอยากบุหรี่ ซึ่งเป็นไปตามจลนศาสตร์อันดับศูนย์ (Zero-order kinetics)
🔍 ข้ออื่นผิดเพราะอะไร:
• ข้อ ข.: First-order kinetics อัตราการปล่อยยาจะลดลงเรื่อยๆ ตามปริมาณยาที่เหลืออยู่ในแผ่นแปะ ทำให้ไม่สามารถรักษาระดับยาให้คงที่ตลอดวันได้
• ข้อ ค.: Pseudo-first order kinetics เป็นจลนศาสตร์อันดับหนึ่งเทียม ไม่ใช่เป้าหมายของการควบคุมระดับยาให้คงที่ของระบบแผ่นแปะผิวหนัง
• ข้อ ง.: Second-order kinetics ไม่เกี่ยวข้องกับรูปแบบการปลดปล่อยยาของระบบ transdermal delivery
• ข้อ จ.: Higuchi model kinetics อัตราการปลดปล่อยยาจะลดลงตามรากที่สองของเวลา จึงไม่สามารถให้อัตราคงที่ตลอดวันได้เหมือน Zero-order</t>
        </is>
      </c>
      <c r="L121" s="186" t="n"/>
      <c r="M121" s="186" t="inlineStr">
        <is>
          <t>Biopharm &amp; Drug Release</t>
        </is>
      </c>
      <c r="N121" s="186" t="inlineStr">
        <is>
          <t>Transdermal Delivery (TDS)</t>
        </is>
      </c>
      <c r="O121" s="185" t="inlineStr">
        <is>
          <t>Product</t>
        </is>
      </c>
      <c r="P121" s="186" t="inlineStr">
        <is>
          <t>[SOURCE: ข้อสอบจริง PLE CC1 (Product) ปี 2559 ข้อ 8] [RECONSTRUCTED: ปรับแต่งและเติมเต็มบริบทโจทย์เพื่อความสมบูรณ์]</t>
        </is>
      </c>
      <c r="Q121" s="185" t="inlineStr">
        <is>
          <t>ข้อสอบจริง</t>
        </is>
      </c>
      <c r="R121" s="185" t="inlineStr">
        <is>
          <t>2559</t>
        </is>
      </c>
      <c r="S121" s="185" t="n"/>
    </row>
    <row r="122">
      <c r="A122" s="185" t="n">
        <v>120</v>
      </c>
      <c r="B122" s="186" t="n"/>
      <c r="C122" s="186" t="inlineStr">
        <is>
          <t>ยารูปแบบควบคุมการปลดปล่อยชนิด Reservoir system มีจลนศาสตร์การปลดปล่อยยา (Drug release kinetics) เป็นไปตามรูปแบบใด</t>
        </is>
      </c>
      <c r="D122" s="186" t="n"/>
      <c r="E122" s="186" t="inlineStr">
        <is>
          <t>Zero-order kinetics</t>
        </is>
      </c>
      <c r="F122" s="186" t="inlineStr">
        <is>
          <t>First-order kinetics</t>
        </is>
      </c>
      <c r="G122" s="186" t="inlineStr">
        <is>
          <t>Second-order kinetics</t>
        </is>
      </c>
      <c r="H122" s="186" t="inlineStr">
        <is>
          <t>Pseudo zero-order kinetics</t>
        </is>
      </c>
      <c r="I122" s="186" t="inlineStr">
        <is>
          <t>Pseudo first-order kinetics</t>
        </is>
      </c>
      <c r="J122" s="185" t="inlineStr">
        <is>
          <t>1</t>
        </is>
      </c>
      <c r="K122" s="186" t="inlineStr">
        <is>
          <t>✅ คำตอบที่ถูกต้อง: ข้อ ก. Zero-order kinetics
🎯 ทำไมข้อนี้ถึงถูก:
🎯 ทำไมข้อนี้ถึงถูก: ระบบนำส่งยาแบบ Reservoir system มีแผ่นฟิล์มโพลิเมอร์ควบคุมการแพร่ (Rate-controlling membrane) ห่อหุ้มแกนกลางที่มีสารละลายยาอิ่มตัวคงที่ จึงรักษาความแตกต่างของความเข้มข้นให้คงที่ ส่งผลให้อัตราการปลดปล่อยตัวยาคงที่สม่ำเสมอตลอดเวลาตามจลนศาสตร์อันดับศูนย์ (Zero-order kinetics)
🔍 ข้ออื่นผิดเพราะอะไร:
• ข้อ ข.: First-order kinetics อัตราการปล่อยยาจะลดลงอย่างต่อเนื่องตามความเข้มข้นของยาที่ลดลงในระบบ
• ข้อ ค.: Second-order kinetics เป็นจลนศาสตร์อันดับสอง ไม่ใช่รูปแบบการปลดปล่อยยามาตรฐานของระบบนำส่งยา
• ข้อ ง.: Pseudo zero-order kinetics เป็นจลนศาสตร์อันดับศูนย์เทียม ไม่ใช่อัตราคงที่แท้จริงของระบบควบคุมด้วย membrane
• ข้อ จ.: Pseudo first-order kinetics เป็นจลนศาสตร์เลียนแบบอันดับหนึ่ง ไม่ใช่ลักษณะของ reservoir system</t>
        </is>
      </c>
      <c r="L122" s="186" t="n"/>
      <c r="M122" s="186" t="inlineStr">
        <is>
          <t>Biopharm &amp; Drug Release</t>
        </is>
      </c>
      <c r="N122" s="186" t="inlineStr">
        <is>
          <t>Modified-Release DDS</t>
        </is>
      </c>
      <c r="O122" s="185" t="inlineStr">
        <is>
          <t>Product</t>
        </is>
      </c>
      <c r="P122" s="186" t="inlineStr">
        <is>
          <t>[SOURCE: ข้อสอบจริง PLE CC1 (Product) ปี 2559 ข้อ 26]</t>
        </is>
      </c>
      <c r="Q122" s="185" t="inlineStr">
        <is>
          <t>ข้อสอบจริง</t>
        </is>
      </c>
      <c r="R122" s="185" t="inlineStr">
        <is>
          <t>2559</t>
        </is>
      </c>
      <c r="S122" s="185" t="n"/>
    </row>
    <row r="123">
      <c r="A123" s="185" t="n">
        <v>121</v>
      </c>
      <c r="B123" s="186" t="n"/>
      <c r="C123" s="186" t="inlineStr">
        <is>
          <t>ยาเตรียมชนิดออกฤทธิ์เนิ่น (Extended release) ที่นำตัวยาสำคัญผสมกับสารช่วยประเภทโพลิเมอร์และกระจายตัวอย่างสม่ำเสมอทั่วทั้งเม็ด จัดเป็นระบบนำส่งยาแบบใด</t>
        </is>
      </c>
      <c r="D123" s="186" t="n"/>
      <c r="E123" s="186" t="inlineStr">
        <is>
          <t>Mechanical pump system</t>
        </is>
      </c>
      <c r="F123" s="186" t="inlineStr">
        <is>
          <t>Membrane reservoir system</t>
        </is>
      </c>
      <c r="G123" s="186" t="inlineStr">
        <is>
          <t>Matrix system</t>
        </is>
      </c>
      <c r="H123" s="186" t="inlineStr">
        <is>
          <t>Osmotic pump system</t>
        </is>
      </c>
      <c r="I123" s="186" t="inlineStr">
        <is>
          <t>Hydrodynamically balanced system</t>
        </is>
      </c>
      <c r="J123" s="185" t="inlineStr">
        <is>
          <t>3</t>
        </is>
      </c>
      <c r="K123" s="186" t="inlineStr">
        <is>
          <t>✅ คำตอบที่ถูกต้อง: ข้อ ค. Matrix system
🎯 ทำไมข้อนี้ถึงถูก:
🎯 ทำไมข้อนี้ถึงถูก: ระบบนำส่งยาแบบ Matrix system คือระบบที่ตัวยาสำคัญถูกผสมและกระจายตัวอย่างสม่ำเสมอเป็นเนื้อเดียวกันภายในโครงข่ายของสารช่วยประเภทโพลิเมอร์ ทำให้การปลดปล่อยยาค่อยๆ แพร่ผ่านรูพรุนหรือการละลายสึกกร่อนของเนื้อเมทริกซ์
🔍 ข้ออื่นผิดเพราะอะไร:
• ข้อ ก.: Mechanical pump ใช้แรงดันกลไกผลักของเหลวยา
• ข้อ ข.: Membrane reservoir ตัวยาจะถูกกักเก็บอยู่บริเวณแกนกลางและล้อมรอบด้วยแผ่นฟิล์มบางควบคุมการแพร่
• ข้อ ง.: Osmotic pump ควบคุมการปลดปล่อยยาด้วยแรงดันออสโมซิสผ่านรูเปิดขนาดเล็กบนแผ่นฟิล์มกึ่งซึมผ่านได้
• ข้อ จ.: Hydrodynamically balanced system เป็นระบบยาลอยตัวในกระเพาะอาหารที่มีความหนาแน่นจำเพาะต่ำ</t>
        </is>
      </c>
      <c r="L123" s="186" t="n"/>
      <c r="M123" s="186" t="inlineStr">
        <is>
          <t>Biopharm &amp; Drug Release</t>
        </is>
      </c>
      <c r="N123" s="186" t="inlineStr">
        <is>
          <t>Modified-Release DDS</t>
        </is>
      </c>
      <c r="O123" s="185" t="inlineStr">
        <is>
          <t>Product</t>
        </is>
      </c>
      <c r="P123" s="186" t="inlineStr">
        <is>
          <t>[SOURCE: ข้อสอบจริง PLE CC1 (Product) ปี 2559 ข้อ 31]</t>
        </is>
      </c>
      <c r="Q123" s="185" t="inlineStr">
        <is>
          <t>ข้อสอบจริง</t>
        </is>
      </c>
      <c r="R123" s="185" t="inlineStr">
        <is>
          <t>2559</t>
        </is>
      </c>
      <c r="S123" s="185" t="n"/>
    </row>
    <row r="124">
      <c r="A124" s="185" t="n">
        <v>122</v>
      </c>
      <c r="B124" s="186" t="n"/>
      <c r="C124" s="186" t="inlineStr">
        <is>
          <t>เมื่อทำการศึกษาเปรียบเทียบเภสัชจลนศาสตร์ของการดูดซึมยา Enfuvirtide ในสูตรตำรับต่างๆ (A, B, C, D) ตามตาราง โดยตำรับ A บริหารทาง IV มีค่า AUC = 46, ตำรับ B บริหารทาง SC มีค่า AUC = 40, ตำรับ C บริหารทาง SC มีค่า AUC = 34 และตำรับ D บริหารทาง SC มีค่า AUC = 47 ตำรับใดที่บริหารโดยการฉีดแล้วมีการดูดซึมยาเข้าสู่กระแสเลือดดีที่สุด</t>
        </is>
      </c>
      <c r="D124" s="186" t="n"/>
      <c r="E124" s="186" t="inlineStr">
        <is>
          <t>ตำรับ A</t>
        </is>
      </c>
      <c r="F124" s="186" t="inlineStr">
        <is>
          <t>ตำรับ B</t>
        </is>
      </c>
      <c r="G124" s="186" t="inlineStr">
        <is>
          <t>ตำรับ C</t>
        </is>
      </c>
      <c r="H124" s="186" t="inlineStr">
        <is>
          <t>ตำรับ D</t>
        </is>
      </c>
      <c r="I124" s="186" t="inlineStr">
        <is>
          <t>ตำรับ C และ D</t>
        </is>
      </c>
      <c r="J124" s="185" t="inlineStr">
        <is>
          <t>4</t>
        </is>
      </c>
      <c r="K124" s="186" t="inlineStr">
        <is>
          <t>✅ คำตอบที่ถูกต้อง: ข้อ ง. ตำรับ D
🎯 ทำไมข้อนี้ถึงถูก:
🎯 ทำไมข้อนี้ถึงถูก: การประเมินการดูดซึมยาเข้าสู่กระแสเลือด (Extravascular absorption) วัดได้จากค่าพื้นที่ใต้กราฟความเข้มข้นยาในเลือดกับเวลา (AUC) สำหรับการบริหารทางนอกหลอดเลือดดำ (SC) ตำรับ D ให้ค่า AUC สูงที่สุดคือ 47 ซึ่งเทียบเท่าหรือมากกว่าการให้ทาง IV (AUC 46) แสดงว่าตัวยาในตำรับ D สามารถดูดซึมเข้าสู่กระแสเลือดได้อย่างสมบูรณ์ที่สุด (Highest bioavailability)
🔍 ข้ออื่นผิดเพราะอะไร:
• ข้อ ก.: ตำรับ A บริหารทางหลอดเลือดดำ (IV) ยาเข้าสู่กระแสเลือดโดยตรง 100% จึงไม่มีขั้นตอนการดูดซึม (No absorption step)
• ข้อ ข.: ตำรับ B ให้ค่า AUC ทาง SC เท่ากับ 40 ซึ่งมีการดูดซึมน้อยกว่าตำรับ D
• ข้อ ค.: ตำรับ C ให้ค่า AUC ทาง SC เท่ากับ 34 ซึ่งมีประสิทธิภาพการดูดซึมต่ำที่สุดในบรรดาตำรับ SC
• ข้อ จ.: ตำรับ C มีการดูดซึมต่ำที่สุดจึงไม่สามารถร่วมกับตำรับ D ได้</t>
        </is>
      </c>
      <c r="L124" s="186" t="n"/>
      <c r="M124" s="186" t="inlineStr">
        <is>
          <t>Biopharm &amp; Drug Release</t>
        </is>
      </c>
      <c r="N124" s="186" t="inlineStr">
        <is>
          <t>Diffusion &amp; Fick's laws</t>
        </is>
      </c>
      <c r="O124" s="185" t="inlineStr">
        <is>
          <t>Product</t>
        </is>
      </c>
      <c r="P124" s="186" t="inlineStr">
        <is>
          <t>[SOURCE: ข้อสอบจริง PLE CC1 (Product) ปี 2559 ข้อ 36]</t>
        </is>
      </c>
      <c r="Q124" s="185" t="inlineStr">
        <is>
          <t>ข้อสอบจริง</t>
        </is>
      </c>
      <c r="R124" s="185" t="inlineStr">
        <is>
          <t>2559</t>
        </is>
      </c>
      <c r="S124" s="185" t="n"/>
    </row>
    <row r="125">
      <c r="A125" s="185" t="n">
        <v>123</v>
      </c>
      <c r="B125" s="186" t="n"/>
      <c r="C125" s="186" t="inlineStr">
        <is>
          <t>ตามเกณฑ์การทดสอบการละลายของยาเม็ด (Dissolution test) ตามเภสัชตำรับ USP หากการทดสอบในขั้นที่ 1 (Stage 1: S1 จำนวน 6 เม็ด) พบว่ามีเม็ดยาที่ไม่ผ่านเกณฑ์มาตรฐาน (แต่ละหน่วยไม่น้อยกว่า Q + 5%) ขั้นตอนการดำเนินการที่ถูกต้องคือข้อใด</t>
        </is>
      </c>
      <c r="D125" s="186" t="n"/>
      <c r="E125" s="186" t="inlineStr">
        <is>
          <t>ผ่านเกณฑ์การทดสอบทันที หากค่าเฉลี่ยของทั้ง 6 เม็ดไม่น้อยกว่า Q</t>
        </is>
      </c>
      <c r="F125" s="186" t="inlineStr">
        <is>
          <t>ไม่ผ่านเกณฑ์ขั้น S1 และต้องทำการทดสอบซ้ำเพิ่มอีก 6 เม็ดในขั้น S2</t>
        </is>
      </c>
      <c r="G125" s="186" t="inlineStr">
        <is>
          <t>ไม่ผ่านเกณฑ์ขั้น S1 และต้องทำการทดสอบซ้ำเพิ่มอีก 12 เม็ดทันที</t>
        </is>
      </c>
      <c r="H125" s="186" t="inlineStr">
        <is>
          <t>ไม่ผ่านเกณฑ์ขั้น S1 และต้องทำการทดสอบซ้ำเพิ่มอีก 24 เม็ดทันที</t>
        </is>
      </c>
      <c r="I125" s="186" t="inlineStr">
        <is>
          <t>ตัดสินว่ารุ่นการผลิตไม่ผ่านเกณฑ์มาตรฐานอย่างถาวรและสั่งทำลายทันที</t>
        </is>
      </c>
      <c r="J125" s="185" t="inlineStr">
        <is>
          <t>2</t>
        </is>
      </c>
      <c r="K125" s="186" t="inlineStr">
        <is>
          <t>✅ คำตอบที่ถูกต้อง: ข้อ ข. ไม่ผ่านเกณฑ์ขั้น S1 และต้องทำการทดสอบซ้ำเพิ่มอีก 6 เม็ดในขั้น S2
🎯 ทำไมข้อนี้ถึงถูก:
🎯 ทำไมข้อนี้ถึงถูก: ตาม USP Dissolution testing หากการทดสอบในขั้นแรก (Stage 1: S1 จำนวน 6 เม็ด) ไม่ผ่านเกณฑ์ (คือมีบางเม็ดละลายได้น้อยกว่า Q + 5%) จะต้องดำเนินการทดสอบต่อในขั้นที่ 2 (Stage 2: S2) โดยสุ่มตรวจเพิ่มอีก 6 เม็ด (รวมเป็น 12 เม็ด) โดยเกณฑ์ผ่านใน S2 คือ ค่าเฉลี่ยทั้ง 12 เม็ดต้องไม่น้อยกว่า Q และไม่มีเม็ดใดน้อยกว่า Q ลบ 15%
🔍 ข้ออื่นผิดเพราะอะไร:
• ข้อ ก.: ในขั้น S1 ทุกหน่วยต้องไม่น้อยกว่า Q + 5% หากมีแม้แต่เม็ดเดียวต่ำกว่าเกณฑ์ จะไม่สามารถตัดสินว่าผ่านได้แม้ค่าเฉลี่ยจะสูงก็ตาม
• ข้อ ค.: การทดสอบเพิ่ม 12 เม็ดเป็นขั้นตอนของขั้นที่ 3 (Stage 3: S3) หลังจากที่ขั้น S2 ไม่ผ่านเกณฑ์
• ข้อ ง.: การทดสอบ 24 เม็ดคือจำนวนหน่วยทดสอบสะสมทั้งหมดจนถึงขั้น S3 ไม่ใช่จำนวนเม็ดที่นำมาทดสอบเพิ่มในขั้น S2
• ข้อ จ.: การไม่ผ่านในขั้น S1 ยังไม่ใช่การตัดสินรุ่นการผลิตตกมาตรฐานถาวร เนื่องจากเภสัชตำรับเปิดโอกาสให้ทดสอบต่อในขั้น S2 และ S3</t>
        </is>
      </c>
      <c r="L125" s="186" t="n"/>
      <c r="M125" s="186" t="inlineStr">
        <is>
          <t>Biopharm &amp; Drug Release</t>
        </is>
      </c>
      <c r="N125" s="186" t="inlineStr">
        <is>
          <t>Dissolution testing</t>
        </is>
      </c>
      <c r="O125" s="185" t="inlineStr">
        <is>
          <t>Product</t>
        </is>
      </c>
      <c r="P125" s="186" t="inlineStr">
        <is>
          <t>[SOURCE: ข้อสอบจริง PLE CC1 (Product) ปี 2559 ข้อ 44] [RECONSTRUCTED: ปรับแต่งและเติมเต็มบริบทโจทย์เพื่อความสมบูรณ์]</t>
        </is>
      </c>
      <c r="Q125" s="185" t="inlineStr">
        <is>
          <t>ข้อสอบจริง</t>
        </is>
      </c>
      <c r="R125" s="185" t="inlineStr">
        <is>
          <t>2559</t>
        </is>
      </c>
      <c r="S125" s="185" t="n"/>
    </row>
    <row r="126">
      <c r="A126" s="185" t="n">
        <v>124</v>
      </c>
      <c r="B126" s="186" t="n"/>
      <c r="C126" s="186" t="inlineStr">
        <is>
          <t>การพัฒนาระบบนำส่งยาโดยการนำสารโพลิเมอร์มาเคลือบผิวรอบนอกของเพลเลต (Pellet) แล้วนำเพลเลตที่ได้มาตอกอัดเป็นเม็ดยา เรียกว่าระบบนำส่งยาแบบใด</t>
        </is>
      </c>
      <c r="D126" s="186" t="n"/>
      <c r="E126" s="186" t="inlineStr">
        <is>
          <t>Polymer membrane permeation controlled DDS</t>
        </is>
      </c>
      <c r="F126" s="186" t="inlineStr">
        <is>
          <t>Polymer matrix diffusion controlled DDS</t>
        </is>
      </c>
      <c r="G126" s="186" t="inlineStr">
        <is>
          <t>Microreservoir partition controlled DDS</t>
        </is>
      </c>
      <c r="H126" s="186" t="inlineStr">
        <is>
          <t>Osmotic pressure activated DDS</t>
        </is>
      </c>
      <c r="I126" s="186" t="inlineStr">
        <is>
          <t>Hydrodynamically balanced DDS</t>
        </is>
      </c>
      <c r="J126" s="185" t="inlineStr">
        <is>
          <t>1</t>
        </is>
      </c>
      <c r="K126" s="186" t="inlineStr">
        <is>
          <t>✅ คำตอบที่ถูกต้อง: ข้อ ก. Polymer membrane permeation controlled DDS
🎯 ทำไมข้อนี้ถึงถูก:
🎯 ทำไมข้อนี้ถึงถูก: ระบบนำส่งยาที่นำโพลิเมอร์มาเคลือบผิวรอบนอกของเพลเลต เพื่อทำหน้าที่เป็นแผ่นเยื่อบางควบคุมอัตราการแพร่ผ่านของตัวยา (Rate-controlling membrane) จัดอยู่ในกลุ่ม Polymer membrane permeation-controlled DDS (หรือ Membrane-controlled reservoir multiparticulate DDS)
🔍 ข้ออื่นผิดเพราะอะไร:
• ข้อ ข.: Polymer matrix diffusion controlled DDS ตัวยาจะถูกผสมกระจายตัวเป็นเนื้อเดียวกันในโพลิเมอร์ ไม่ได้เกิดจากการเคลือบผิวรอบนอก
• ข้อ ค.: Microreservoir partition controlled DDS ตัวยาจะถูกแบ่งเป็นไมโครรีเซอร์วอยร์ขนาดเล็กกระจายตัวอยู่ในเนื้อเมทริกซ์โพลิเมอร์
• ข้อ ง.: Osmotic pressure activated DDS ควบคุมการปล่อยยาด้วยแรงดันออสโมซิสผ่านผนังเยื่อกึ่งซึมผ่านได้ที่มีรูเปิดระบายยาที่เจาะด้วยเลเซอร์
• ข้อ จ.: Hydrodynamically balanced DDS เป็นระบบยาลอยตัวในกระเพาะอาหารที่มีความหนาแน่นต่ำกว่าน้ำย่อย</t>
        </is>
      </c>
      <c r="L126" s="186" t="n"/>
      <c r="M126" s="186" t="inlineStr">
        <is>
          <t>Biopharm &amp; Drug Release</t>
        </is>
      </c>
      <c r="N126" s="186" t="inlineStr">
        <is>
          <t>Modified-Release DDS</t>
        </is>
      </c>
      <c r="O126" s="185" t="inlineStr">
        <is>
          <t>Product</t>
        </is>
      </c>
      <c r="P126" s="186" t="inlineStr">
        <is>
          <t>[SOURCE: ข้อสอบจริง PLE CC1 (Product) ปี 2559 ข้อ 51]</t>
        </is>
      </c>
      <c r="Q126" s="185" t="inlineStr">
        <is>
          <t>ข้อสอบจริง</t>
        </is>
      </c>
      <c r="R126" s="185" t="inlineStr">
        <is>
          <t>2559</t>
        </is>
      </c>
      <c r="S126" s="185" t="n"/>
    </row>
    <row r="127">
      <c r="A127" s="185" t="n">
        <v>125</v>
      </c>
      <c r="B127" s="186" t="n"/>
      <c r="C127" s="186" t="inlineStr">
        <is>
          <t>ยาเม็ด Theophylline SR (Sustained Release) นิยมใช้สารใดในสูตรตำรับเพื่อช่วยควบคุมการปลดปล่อยตัวยา?</t>
        </is>
      </c>
      <c r="D127" s="186" t="n"/>
      <c r="E127" s="186" t="inlineStr">
        <is>
          <t>Corn starch</t>
        </is>
      </c>
      <c r="F127" s="186" t="inlineStr">
        <is>
          <t>HPMC (Hydroxypropyl methylcellulose)</t>
        </is>
      </c>
      <c r="G127" s="186" t="inlineStr">
        <is>
          <t>Lactose</t>
        </is>
      </c>
      <c r="H127" s="186" t="inlineStr">
        <is>
          <t>Magnesium stearate</t>
        </is>
      </c>
      <c r="I127" s="186" t="inlineStr">
        <is>
          <t>Talcum</t>
        </is>
      </c>
      <c r="J127" s="185" t="inlineStr">
        <is>
          <t>2</t>
        </is>
      </c>
      <c r="K127" s="186" t="inlineStr">
        <is>
          <t>✅ คำตอบที่ถูกต้อง: ข้อ ข. HPMC (Hydroxypropyl methylcellulose)
🎯 ทำไมข้อนี้ถึงถูก:
🎯 ทำไมข้อนี้ถึงถูก: HPMC (Hydroxypropyl methylcellulose หรือ Hypromellose) เป็น Hydrophilic polymer ที่นิยมใช้เป็น Matrix-forming agent ในระบบ Hydrophilic matrix tablet เมื่อสัมผัสกับของเหลวในทางเดินอาหาร สายโซ่พอลิเมอร์จะดูดซับน้ำและพองตัวเกิดเป็นชั้นเจลหนา (Hydrated gel layer) ควบคุมอัตราการแพร่ (Diffusion) และการกร่อน (Erosion) ของตัวยา ทำให้ตัวยาปลดปล่อยอย่างต่อเนื่องสม่ำเสมอตามเกณฑ์ USP
🔍 ข้ออื่นผิดเพราะอะไร:
• ข้อ ก.: ผิด เพราะ Corn starch เป็น Disintegrant และ Filler ในตำรับยาเม็ดทั่วไป มีคุณสมบัติช่วยให้ยาแตกตัวเร็วขึ้น ไม่ได้ทำหน้าที่ควบคุมการปลดปล่อยยาเนิ่น
• ข้อ ค.: ผิด เพราะ Lactose เป็นสารเติมเต็มชนิดละลายน้ำได้ดี (Water-soluble diluent) ช่วยเพิ่มขนาดเม็ดยา
• ข้อ ง.: ผิด เพราะ Magnesium stearate เป็นสารหล่อลื่น (Lubricant) ป้องกันยาติดสากตอก
• ข้อ จ.: ผิด เพราะ Talcum เป็นสารช่วยการไหล (Glidant) และสารกันติด (Anti-adherent)</t>
        </is>
      </c>
      <c r="L127" s="186" t="inlineStr">
        <is>
          <t>cc1_product/image131.png</t>
        </is>
      </c>
      <c r="M127" s="186" t="inlineStr">
        <is>
          <t>Biopharm &amp; Drug Release</t>
        </is>
      </c>
      <c r="N127" s="186" t="inlineStr">
        <is>
          <t>Modified-release systems</t>
        </is>
      </c>
      <c r="O127" s="185" t="inlineStr">
        <is>
          <t>Product</t>
        </is>
      </c>
      <c r="P127" s="186" t="inlineStr">
        <is>
          <t>[SOURCE: ข้อสอบจริง PLE CC1 (Product) ปี 2558 ข้อ 6]</t>
        </is>
      </c>
      <c r="Q127" s="185" t="inlineStr">
        <is>
          <t>ข้อสอบจริง</t>
        </is>
      </c>
      <c r="R127" s="185" t="inlineStr">
        <is>
          <t>2558</t>
        </is>
      </c>
      <c r="S127" s="185" t="n"/>
    </row>
    <row r="128">
      <c r="A128" s="185" t="n">
        <v>126</v>
      </c>
      <c r="B128" s="186" t="n"/>
      <c r="C128" s="186" t="inlineStr">
        <is>
          <t>ห่วงคุมกำเนิดช่องคลอด (Vaginal ring) มีระบบในการควบคุมความเร็วและลักษณะการนำส่งฮอร์โมนเข้าสู่ร่างกายในรูปแบบใด?</t>
        </is>
      </c>
      <c r="D128" s="186" t="n"/>
      <c r="E128" s="186" t="inlineStr">
        <is>
          <t>Sustained release system</t>
        </is>
      </c>
      <c r="F128" s="186" t="inlineStr">
        <is>
          <t>Osmotic release system</t>
        </is>
      </c>
      <c r="G128" s="186" t="inlineStr">
        <is>
          <t>Immediate release system</t>
        </is>
      </c>
      <c r="H128" s="186" t="inlineStr">
        <is>
          <t>Pulsatile release system</t>
        </is>
      </c>
      <c r="I128" s="186" t="inlineStr">
        <is>
          <t>Target delivery system</t>
        </is>
      </c>
      <c r="J128" s="185" t="inlineStr">
        <is>
          <t>1</t>
        </is>
      </c>
      <c r="K128" s="186" t="inlineStr">
        <is>
          <t>✅ คำตอบที่ถูกต้อง: ข้อ ก. Sustained release system
🎯 ทำไมข้อนี้ถึงถูก:
🎯 ทำไมข้อนี้ถึงถูก: ห่วงคุมกำเนิดทางช่องคลอด (Vaginal ring เช่น NuvaRing) ผลิตจากพอลิเมอร์ชนิดยืดหยุ่น Poly(ethylene-co-vinyl acetate) บรรจุตัวยาฮอร์โมนเอสโตรเจนและโปรเจสติน โดยทำงานเป็นระบบ Sustained/Controlled release system ที่ควบคุมอัตราการแพร่ (Membrane diffusion-controlled system) ของโมเลกุลยาผ่านชั้นเมมเบรนพอลิเมอร์ออกสู่อวัยวะเป้าหมายในอัตราคงที่สม่ำเสมอตลอดระยะเวลา 3 สัปดาห์
🔍 ข้ออื่นผิดเพราะอะไร:
• ข้อ ข.: ผิด เพราะ Osmotic release system ต้องใช้แรงดันออสโมติกและมีรูเจาะด้วยเลเซอร์ (Laser-drilled orifice) เช่น ระบบ OROS ในยาเม็ด ไม่ใช่ระบบห่วงช่องคลอด
• ข้อ ค.: ผิด เพราะ Immediate release system คือการแตกตัวและปลดปล่อยยาทันที ไม่สามารถออกฤทธิ์คุมกำเนิดได้นานหลายสัปดาห์
• ข้อ ง.: ผิด เพราะ Pulsatile release system เป็นการปลดปล่อยยาเป็นจังหวะตามช่วงเวลาหรือสัญญาณกระตุ้น ไม่ใช่การปลดปล่อยแบบต่อเนื่องสม่ำเสมอ
• ข้อ จ.: ผิด เพราะ Target delivery system เป็นระบบนำส่งยาจำเพาะเจาะจงระดับเซลล์หรือเนื้อเยื่อ เช่น แอนติบอดีหรืออนุภาคนาโน</t>
        </is>
      </c>
      <c r="L128" s="186" t="n"/>
      <c r="M128" s="186" t="inlineStr">
        <is>
          <t>Biopharm &amp; Drug Release</t>
        </is>
      </c>
      <c r="N128" s="186" t="inlineStr">
        <is>
          <t>Modified-release systems</t>
        </is>
      </c>
      <c r="O128" s="185" t="inlineStr">
        <is>
          <t>Product</t>
        </is>
      </c>
      <c r="P128" s="186" t="inlineStr">
        <is>
          <t>[SOURCE: ข้อสอบจริง PLE CC1 (Product) ปี 2558 ข้อ 20]</t>
        </is>
      </c>
      <c r="Q128" s="185" t="inlineStr">
        <is>
          <t>ข้อสอบจริง</t>
        </is>
      </c>
      <c r="R128" s="185" t="inlineStr">
        <is>
          <t>2558</t>
        </is>
      </c>
      <c r="S128" s="185" t="n"/>
    </row>
    <row r="129">
      <c r="A129" s="185" t="n">
        <v>127</v>
      </c>
      <c r="B129" s="186" t="n"/>
      <c r="C129" s="186" t="inlineStr">
        <is>
          <t>เภสัชตำรับ USP กำหนดให้ยาเม็ดประเภทหนึ่งมีข้อกำหนดการละลายเป็น Q = 80% ณ เวลา 30 นาที ผลการทดสอบกรณีใดต่อไปนี้ถือว่า ผ่านเกณฑ์ (Pass) การยอมรับของการทดสอบขั้นที่ 2 (Stage 2: S2)?</t>
        </is>
      </c>
      <c r="D129" s="186" t="n"/>
      <c r="E129" s="186" t="inlineStr">
        <is>
          <t>สุ่มตรวจในขั้น S1 จำนวน 6 เม็ด ค่าเฉลี่ยของการละลายเท่ากับ 80%</t>
        </is>
      </c>
      <c r="F129" s="186" t="inlineStr">
        <is>
          <t>สุ่มตรวจเพิ่มเติมในขั้น S2 รวมเป็น 12 เม็ด มีเม็ดหนึ่งตรวจพบการละลายเท่ากับ 60%</t>
        </is>
      </c>
      <c r="G129" s="186" t="inlineStr">
        <is>
          <t>สุ่มตรวจเพิ่มเติมในขั้น S2 รวมเป็น 12 เม็ด ได้ค่าเฉลี่ยเท่ากับ 82% และยาทุกเม็ดละลายได้เกิน 70%</t>
        </is>
      </c>
      <c r="H129" s="186" t="inlineStr">
        <is>
          <t>สุ่มตรวจเพิ่มเติมในขั้น S2 รวมเป็น 12 เม็ด ได้ค่าเฉลี่ยเท่ากับ 79% และยาทุกเม็ดละลายได้เกิน 65%</t>
        </is>
      </c>
      <c r="I129" s="186" t="inlineStr">
        <is>
          <t>สุ่มตรวจในขั้น S1 จำนวน 6 เม็ด มีหนึ่งเม็ดตรวจพบการละลายเท่ากับ 80%</t>
        </is>
      </c>
      <c r="J129" s="185" t="inlineStr">
        <is>
          <t>3</t>
        </is>
      </c>
      <c r="K129" s="186" t="inlineStr">
        <is>
          <t>✅ คำตอบที่ถูกต้อง: ข้อ ค. สุ่มตรวจเพิ่มเติมในขั้น S2 รวมเป็น 12 เม็ด ได้ค่าเฉลี่ยเท่ากับ 82% และยาทุกเม็ดละลายได้เกิน 70%
🎯 ทำไมข้อนี้ถึงถูก:
🎯 ทำไมข้อนี้ถึงถูก: ตามเกณฑ์ USP &lt;711&gt; Dissolution ใน Stage 2 (S2) ตรวจสอบยารวม 12 เม็ด (6 เม็ดจาก S1 บวก 6 เม็ดจาก S2) เกณฑ์การยอมรับคือ ค่าเฉลี่ยของยาทั้ง 12 เม็ดต้องมากกว่าหรือเท่ากับ Q (ในที่นี้คือ 80%) และไม่มีเม็ดยาใดเลยที่มีค่าการละลายน้อยกว่า Q - 15% (ในที่นี้คือ 65%) ตัวเลือก ค มีค่าเฉลี่ยเท่ากับ 82% (ผ่านเกณฑ์แรก) และยาทุกเม็ดละลายเกิน 70% ซึ่งไม่มีเม็ดใดต่ำกว่า 65% (ผ่านเกณฑ์ที่สอง) จึงถือว่าผ่านเกณฑ์ S2 อย่างสมบูรณ์
🔍 ข้ออื่นผิดเพราะอะไร:
• ข้อ ก.: ผิด เพราะในขั้น S1 เกณฑ์ระบุว่ายาทุกเม็ดต้องมากกว่าหรือเท่ากับ Q + 5% (คือ 85%) ไม่ใช่ดูแค่ค่าเฉลี่ย
• ข้อ ข.: ผิด เพราะมีเม็ดยาที่ละลายได้ 60% ซึ่งต่ำกว่าเกณฑ์ขั้นต่ำ Q - 15% (คือ 65%) จึงตกเกณฑ์ S2 ทันที
• ข้อ ง.: ผิด เพราะค่าเฉลี่ยรวมของทั้ง 12 เม็ดได้ 79% ซึ่งน้อยกว่าค่า Q (80%) จึงไม่ผ่านเกณฑ์
• ข้อ จ.: ผิด เพราะในขั้น S1 ยาทุกเม็ดต้องมีค่าการละลายไม่น้อยกว่า 85% หากมีเม็ดที่ได้ 80% จะไม่ผ่านขั้น S1 และต้องไปทดสอบต่อในขั้น S2</t>
        </is>
      </c>
      <c r="L129" s="186" t="inlineStr">
        <is>
          <t>cc1_product/image147.png</t>
        </is>
      </c>
      <c r="M129" s="186" t="inlineStr">
        <is>
          <t>Biopharm &amp; Drug Release</t>
        </is>
      </c>
      <c r="N129" s="186" t="inlineStr">
        <is>
          <t>Dissolution testing</t>
        </is>
      </c>
      <c r="O129" s="185" t="inlineStr">
        <is>
          <t>Product</t>
        </is>
      </c>
      <c r="P129" s="186" t="inlineStr">
        <is>
          <t>[SOURCE: ข้อสอบจริง PLE CC1 (Product) ปี 2558 ข้อ 23]</t>
        </is>
      </c>
      <c r="Q129" s="185" t="inlineStr">
        <is>
          <t>ข้อสอบจริง</t>
        </is>
      </c>
      <c r="R129" s="185" t="inlineStr">
        <is>
          <t>2558</t>
        </is>
      </c>
      <c r="S129" s="185" t="n"/>
    </row>
    <row r="130">
      <c r="A130" s="185" t="n">
        <v>128</v>
      </c>
      <c r="B130" s="186" t="n"/>
      <c r="C130" s="186" t="inlineStr">
        <is>
          <t>ตัวยา A ถูกทำลายได้ง่ายด้วยกรดในกระเพาะอาหาร มีค่า Log P สูง และต้องการตั้งตำรับยาเตรียมโดยให้ความสำคัญกับการควบคุมการปลดปล่อยในลำไส้ รวมทั้งยังต้องการให้อุปกรณ์สามารถแบ่งขนาดยา (หรือเปิดแคปซูลชงน้ำให้ผู้ป่วยกลืนยาก) ได้สะดวก ควรเลือกพัฒนายาเตรียมในรูปแบบใด?</t>
        </is>
      </c>
      <c r="D130" s="186" t="n"/>
      <c r="E130" s="186" t="inlineStr">
        <is>
          <t>Enteric-coated tablet</t>
        </is>
      </c>
      <c r="F130" s="186" t="inlineStr">
        <is>
          <t>Standard hard gelatin capsule</t>
        </is>
      </c>
      <c r="G130" s="186" t="inlineStr">
        <is>
          <t>Hard gelatin capsule บรรจุ Enteric-coated pellets</t>
        </is>
      </c>
      <c r="H130" s="186" t="inlineStr">
        <is>
          <t>Extended-release matrix tablet</t>
        </is>
      </c>
      <c r="I130" s="186" t="inlineStr">
        <is>
          <t>Enteric-coated soft gelatin capsule</t>
        </is>
      </c>
      <c r="J130" s="185" t="inlineStr">
        <is>
          <t>3</t>
        </is>
      </c>
      <c r="K130" s="186" t="inlineStr">
        <is>
          <t>✅ คำตอบที่ถูกต้อง: ข้อ ค. Hard gelatin capsule บรรจุ Enteric-coated pellets
🎯 ทำไมข้อนี้ถึงถูก:
🎯 ทำไมข้อนี้ถึงถูก: รูปแบบ Hard gelatin capsule บรรจุ Enteric-coated pellets เป็นระบบ Multiple-unit dosage form ซึ่งแกรนูลขนาดเล็กแต่ละเม็ดถูกเคลือบด้วยฟิล์มป้องกันกรดแยกเป็นอิสระ จึงป้องกันไม่ให้ยาถูกทำลายในกระเพาะอาหารและเคลื่อนผ่าน Pyloric sphincter ลงสู่ลำไส้เล็กได้อย่างสม่ำเสมอ นอกจากนี้ยังให้ความยืดหยุ่นสูง เพราะสามารถเปิดเปลือกแคปซูลนำเม็ดเพลเลตไปผสมของเหลวให้ผู้ป่วยที่มีปัญหาการกลืนยา (Dysphagia) ได้โดยไม่ทำลายคุณสมบัติ Enteric coating ตามหลัก Biopharmaceutics
🔍 ข้ออื่นผิดเพราะอะไร:
• ข้อ ก.: ผิด เพราะ Enteric-coated tablet เป็นระบบ Single-unit หากนำมาหัก บด หรือเคี้ยว ฟิล์มเคลือบจะถูกทำลายและยาจะสลายตัวในกรดทันที ไม่สามารถแบ่งขนาดยาได้
• ข้อ ข.: ผิด เพราะ Standard hard gelatin capsule เปลือกแคปซูลจะละลายในกรดของกระเพาะอาหารภายในเวลาไม่กี่นาที ทำให้ตัวยาถูกทำลาย
• ข้อ ง.: ผิด เพราะ Extended-release matrix tablet ไม่ได้ป้องกันการสัมผัสกรดในกระเพาะอาหาร และไม่สามารถบดผสมน้ำได้
• ข้อ จ.: ผิด เพราะ Enteric-coated soft gelatin capsule ไม่สามารถเปิดแบ่งขนาดยาได้สะดวกเหมือนแคปซูลแข็งบรรจุเพลเลต</t>
        </is>
      </c>
      <c r="L130" s="186" t="n"/>
      <c r="M130" s="186" t="inlineStr">
        <is>
          <t>Biopharm &amp; Drug Release</t>
        </is>
      </c>
      <c r="N130" s="186" t="inlineStr">
        <is>
          <t>Modified-release systems</t>
        </is>
      </c>
      <c r="O130" s="185" t="inlineStr">
        <is>
          <t>Product</t>
        </is>
      </c>
      <c r="P130" s="186" t="inlineStr">
        <is>
          <t>[SOURCE: ข้อสอบจริง PLE CC1 (Product) ปี 2558 ข้อ 30]</t>
        </is>
      </c>
      <c r="Q130" s="185" t="inlineStr">
        <is>
          <t>ข้อสอบจริง</t>
        </is>
      </c>
      <c r="R130" s="185" t="inlineStr">
        <is>
          <t>2558</t>
        </is>
      </c>
      <c r="S130" s="185" t="n"/>
    </row>
    <row r="131">
      <c r="A131" s="185" t="n">
        <v>129</v>
      </c>
      <c r="B131" s="186" t="n"/>
      <c r="C131" s="186" t="inlineStr">
        <is>
          <t>ยา Piroxicam เป็นยาต้านอักเสบชนิดกรดอ่อน (Weak acid, pKa ประมาณ 6.3) มีความสามารถในการละลายน้ำต่ำแต่ซึมผ่านผนังลำไส้ได้สูง (BCS Class II) ข้อใดเป็นกลไกที่อธิบายการเพิ่มขึ้นของชีวประสิทธิผลและอัตราการดูดซึมยาตัวนี้?</t>
        </is>
      </c>
      <c r="D131" s="186" t="n"/>
      <c r="E131" s="186" t="inlineStr">
        <is>
          <t>การชะลอเวลาบีบตัวของกระเพาะอาหารลงสู่ลำไส้เล็ก (Increase gastric emptying time)</t>
        </is>
      </c>
      <c r="F131" s="186" t="inlineStr">
        <is>
          <t>การเร่งส่งยาลงสู่ลำไส้เล็กให้เร็วขึ้น (Decrease gastric emptying time)</t>
        </is>
      </c>
      <c r="G131" s="186" t="inlineStr">
        <is>
          <t>การทำให้กระเพาะอาหารมีความเป็นกรดรุนแรงขึ้นเพื่อเพิ่มสัดส่วน Unionized form</t>
        </is>
      </c>
      <c r="H131" s="186" t="inlineStr">
        <is>
          <t>การลดอัตราการไหลเวียนของเลือดบริเวณหลอดเลือดดำรอบลำไส้เล็ก (Mesenteric blood flow)</t>
        </is>
      </c>
      <c r="I131" s="186" t="inlineStr">
        <is>
          <t>การเพิ่มการจับตัวของยา Piroxicam กับโปรตีนในพลาสมา (Plasma protein binding)</t>
        </is>
      </c>
      <c r="J131" s="185" t="inlineStr">
        <is>
          <t>2</t>
        </is>
      </c>
      <c r="K131" s="186" t="inlineStr">
        <is>
          <t>✅ คำตอบที่ถูกต้อง: ข้อ ข. การเร่งส่งยาลงสู่ลำไส้เล็กให้เร็วขึ้น (Decrease gastric emptying time)
🎯 ทำไมข้อนี้ถึงถูก:
🎯 ทำไมข้อนี้ถึงถูก: Piroxicam เป็นยาในกลุ่ม BCS Class II ซึ่งมีอัตราการละลาย (Dissolution rate) เป็น Rate-limiting step ของการดูดซึม การเร่งให้อาหารและยาผ่านกระเพาะอาหารลงสู่ลำไส้เล็กเร็วขึ้น (Decrease gastric emptying time หรือ Faster gastric emptying) จะนำพาตัวยาเข้าสู่ลำไส้เล็กซึ่งมีค่า pH ประมาณ 6-7 ที่สูงกว่า pKa (6.3) ของ Piroxicam ทำให้ตัวยาแตกตัวเป็นไอออนและละลายน้ำได้ดียิ่งขึ้นตามสมการ Henderson-Hasselbalch ประกอบกับลำไส้เล็กมีพื้นที่ผิวดูดซึมกว้างขวาง จึงส่งผลให้อัตราการดูดซึมและชีวประสิทธิผลรวมเพิ่มสูงขึ้น
🔍 ข้ออื่นผิดเพราะอะไร:
• ข้อ ก.: ผิด เพราะการชะลอเวลาในกระเพาะอาหาร (Increase gastric emptying time) จะทำให้ยาติดค้างอยู่ในสภาพกรดของกระเพาะอาหารนานขึ้น ซึ่งยาละลายได้แย่มากและลดอัตราการดูดซึม
• ข้อ ค.: ผิด แม้ความเป็นกรดจะเพิ่ม Unionized form แต่การละลายน้ำในกระเพาะอาหารจะต่ำมากจนยาไม่สามารถละลายเพื่อดูดซึมได้
• ข้อ ง.: ผิด เพราะการลด Mesenteric blood flow จะทำให้ Sink condition ลดลง ส่งผลให้อัตราการดูดซึมยาลดลงตามกฎของ Fick
• ข้อ จ.: ผิด เพราะการจับกับโปรตีนในพลาสมาไม่เกี่ยวข้องกับขั้นตอนการดูดซึมยาในทางเดินอาหาร</t>
        </is>
      </c>
      <c r="L131" s="186" t="n"/>
      <c r="M131" s="186" t="inlineStr">
        <is>
          <t>Biopharm &amp; Drug Release</t>
        </is>
      </c>
      <c r="N131" s="186" t="inlineStr">
        <is>
          <t>BCS classification</t>
        </is>
      </c>
      <c r="O131" s="185" t="inlineStr">
        <is>
          <t>Product</t>
        </is>
      </c>
      <c r="P131" s="186" t="inlineStr">
        <is>
          <t>[SOURCE: ข้อสอบจริง PLE CC1 (Product) ปี 2558 ข้อ 34]</t>
        </is>
      </c>
      <c r="Q131" s="185" t="inlineStr">
        <is>
          <t>ข้อสอบจริง</t>
        </is>
      </c>
      <c r="R131" s="185" t="inlineStr">
        <is>
          <t>2558</t>
        </is>
      </c>
      <c r="S131" s="185" t="n"/>
    </row>
    <row r="132">
      <c r="A132" s="185" t="n">
        <v>130</v>
      </c>
      <c r="B132" s="186" t="n"/>
      <c r="C132" s="186" t="inlineStr">
        <is>
          <t>67. ในการพัฒนาสูตรตำรับยาผงแห้งสำหรับละลายน้ำ (Dry Powder for Oral Solution) โดยมีการเปลี่ยนกระบวนการผลิตจากการผสมแห้ง (Dry blending) มาเป็นการทำแกรนูลเปียก (Wet granulation) โดยใช้สูตรตัวยาและสารช่วยเหมือนเดิมทุกประการ ในการยื่นขอละเว้นการศึกษาชีวสมมูลในมนุษย์ (Biowaiver application) ข้อมูลหลักฐานเชิงประจักษ์ในข้อใดมีน้ำหนักมากที่สุดในการพิสูจน์ความเท่าเทียมกันของการปลดปล่อยยา</t>
        </is>
      </c>
      <c r="D132" s="186" t="n"/>
      <c r="E132" s="186" t="inlineStr">
        <is>
          <t>การศึกษาเวลาในการละลายตัว (Reconstitution time) ในน้ำที่อุณหภูมิต่างๆ</t>
        </is>
      </c>
      <c r="F132" s="186" t="inlineStr">
        <is>
          <t>การศึกษาเปรียบเทียบรูปแบบการละลาย (Comparative In Vitro Dissolution Profile) ในตัวกลางที่มีค่า pH ต่างๆ (pH 1.2, 4.5, และ 6.8)</t>
        </is>
      </c>
      <c r="G132" s="186" t="inlineStr">
        <is>
          <t>การตรวจประเมินความสม่ำเสมอของปริมาณตัวยา (Uniformity of dosage units) ใน 10 ซอง</t>
        </is>
      </c>
      <c r="H132" s="186" t="inlineStr">
        <is>
          <t>การศึกษาอัตราการดูดซับความชื้น (Moisture uptake study) ในสภาวะความชื้นสัมพัทธ์ต่างๆ</t>
        </is>
      </c>
      <c r="I132" s="186" t="inlineStr">
        <is>
          <t>การตรวจเปรียบเทียบปริมาณสารสลายตัว (Impurity profile) ก่อนและหลังการทดสอบความคงสภาพ</t>
        </is>
      </c>
      <c r="J132" s="185" t="inlineStr">
        <is>
          <t>2</t>
        </is>
      </c>
      <c r="K132" s="186" t="inlineStr">
        <is>
          <t>✅ คำตอบที่ถูกต้อง: ข้อ ข. การศึกษาเปรียบเทียบรูปแบบการละลาย (Comparative In Vitro Dissolution Profile) ในตัวกลางที่มีค่า pH ต่างๆ (pH 1.2, 4.5, และ 6.8)
🎯 ทำไมข้อนี้ถึงถูก:
🎯 ทำไมข้อนี้ถึงถูก: ตามแนวทางการขอ Biowaiver ขององค์การอนามัยโลก (WHO) และ US-FDA สำหรับยาชนิดรับประทานที่มีการเปลี่ยนแปลงกระบวนการผลิต (Major formulation / process changes) หลักฐานสำคัญที่สุดที่ยอมรับได้คือ Comparative In Vitro Dissolution Profile ในตัวกลางมาตรฐานทางสรีรวิทยาอย่างน้อย 3 สภาวะ (pH 1.2, 4.5, และ 6.8) โดยคำนวณค่า Similarity factor (f2) ต้องมีค่าระหว่าง 50 ถึง 100 เพื่อยืนยันว่าการปลดปล่อยตัวยาไม่แตกต่างกันทางคลินิก
🔍 ข้ออื่นผิดเพราะอะไร:
• ข้อ ก. ค. ง. และ จ. เป็นการทดสอบคุณลักษณะทางกายภาพและความคงตัวทั่วไป ไม่สามารถใช้แทนหลักฐานความเท่าเทียมทางชีวสมมูลได้
• --</t>
        </is>
      </c>
      <c r="L132" s="186" t="n"/>
      <c r="M132" s="186" t="inlineStr">
        <is>
          <t>Biopharm &amp; Drug Release</t>
        </is>
      </c>
      <c r="N132" s="186" t="inlineStr">
        <is>
          <t>In vitro-In vivo Correlation (IVIVC) &amp; Biowaiver</t>
        </is>
      </c>
      <c r="O132" s="185" t="inlineStr">
        <is>
          <t>Product</t>
        </is>
      </c>
      <c r="P132" s="186" t="inlineStr">
        <is>
          <t>ข้อ 67 Mock RxCU83 ชุดที่ 2</t>
        </is>
      </c>
      <c r="Q132" s="185" t="inlineStr">
        <is>
          <t>ข้อสอบจำลอง</t>
        </is>
      </c>
      <c r="R132" s="185" t="inlineStr">
        <is>
          <t>Mock RxCU83 ชุดที่ 2</t>
        </is>
      </c>
      <c r="S132" s="185" t="n"/>
    </row>
    <row r="133">
      <c r="A133" s="185" t="n">
        <v>131</v>
      </c>
      <c r="B133" s="186" t="inlineStr">
        <is>
          <t>150. 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t>
        </is>
      </c>
      <c r="C133" s="186" t="inlineStr">
        <is>
          <t>รุ่นการผลิตใดผ่านเกณฑ์มาตรฐานการละลายในขั้น Stage 2</t>
        </is>
      </c>
      <c r="D133" s="186" t="inlineStr">
        <is>
          <t>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E133" s="186" t="inlineStr">
        <is>
          <t>ไม่ผ่านเกณฑ์ทุกรุ่นการผลิต</t>
        </is>
      </c>
      <c r="F133" s="186" t="inlineStr">
        <is>
          <t>ผ่านเกณฑ์เฉพาะรุ่นที่ 1</t>
        </is>
      </c>
      <c r="G133" s="186" t="inlineStr">
        <is>
          <t>ผ่านเกณฑ์เฉพาะรุ่นที่ 3</t>
        </is>
      </c>
      <c r="H133" s="186" t="inlineStr">
        <is>
          <t>ผ่านเกณฑ์ทั้งรุ่นที่ 1 และรุ่นที่ 3</t>
        </is>
      </c>
      <c r="I133" s="186" t="inlineStr">
        <is>
          <t>ผ่านเกณฑ์ทุกรุ่นการผลิต</t>
        </is>
      </c>
      <c r="J133" s="185" t="inlineStr">
        <is>
          <t>3</t>
        </is>
      </c>
      <c r="K133" s="186" t="inlineStr">
        <is>
          <t>✅ คำตอบที่ถูกต้อง: ข้อ c. ผ่านเกณฑ์เฉพาะรุ่นที่ 3
🎯 ทำไมข้อนี้ถึงถูก:
เกณฑ์การผ่าน Stage 2 (S2) ตาม USP:
1. ค่าเฉลี่ยของ 12 เม็ด (S1 + S2) ต้อง &gt;= Q (ในที่นี้คือ &gt;= 75%)
2. ต้องไม่มีเม็ดใดเลยที่มีค่าน้อยกว่า Q - 15% (75% - 15% = 60%)
- รุ่นที่ 1: ค่าเฉลี่ย 81% (&gt;= 75% ผ่าน) แต่มี 1 เม็ดได้ 59% ซึ่งน้อยกว่า 60% จึงตกเกณฑ์
- รุ่นที่ 2: มี 1 เม็ดได้ 58% ซึ่งน้อยกว่า 60% จึงตกเกณฑ์
- รุ่นที่ 3: ค่าเฉลี่ย 82% (&gt;= 75% ผ่าน) และค่าต่ำสุดคือ 65% (ไม่มีเม็ดใดน้อยกว่า 60% ผ่าน)
ดังนั้น มีเพียงรุ่นที่ 3 เท่านั้นที่ผ่านเกณฑ์ Stage 2
🔍 ข้ออื่นผิดเพราะอะไร:
• ข้อ a., b., d., e.: ไม่ถูกต้องเนื่องจากรุ่นที่ 1 และ 2 ตกเกณฑ์เพราะมีค่าต่ำกว่า Q - 15% (ได้ 59% และ 58% ตามลำดับ) ในขณะที่รุ่นที่ 3 ผ่านเกณฑ์ครบถ้วนทั้งสองข้อ
• --</t>
        </is>
      </c>
      <c r="L133" s="186" t="n"/>
      <c r="M133" s="186" t="inlineStr">
        <is>
          <t>Biopharm &amp; Drug Release</t>
        </is>
      </c>
      <c r="N133" s="186" t="inlineStr">
        <is>
          <t>Dissolution &amp; Bioavailability testing</t>
        </is>
      </c>
      <c r="O133" s="185" t="inlineStr">
        <is>
          <t>Product</t>
        </is>
      </c>
      <c r="P133" s="186" t="inlineStr">
        <is>
          <t>2567</t>
        </is>
      </c>
      <c r="Q133" s="185" t="inlineStr">
        <is>
          <t>ข้อสอบจำลอง</t>
        </is>
      </c>
      <c r="R133" s="185" t="inlineStr">
        <is>
          <t>Mock RxCU83 ชุดที่ 2</t>
        </is>
      </c>
      <c r="S133" s="185" t="n"/>
    </row>
    <row r="134">
      <c r="A134" s="185" t="n">
        <v>132</v>
      </c>
      <c r="B134" s="186" t="n"/>
      <c r="C134" s="186" t="inlineStr">
        <is>
          <t>ในการทดสอบการละลาย (Dissolution test) สำหรับผลิตภัณฑ์ Paracetamol 650 mg Extended-release tablets ตาม USP ข้อใดกล่าวถูกต้อง</t>
        </is>
      </c>
      <c r="D134" s="186" t="n"/>
      <c r="E134" s="186" t="inlineStr">
        <is>
          <t>การทดสอบการละลายของยา extended-release ใช้จุดเวลาทดสอบเพียงจุดเวลาเดียวเหมือนยาเม็ดธรรมดา</t>
        </is>
      </c>
      <c r="F134" s="186" t="inlineStr">
        <is>
          <t>ทุกผลิตภัณฑ์ยาที่ระบุ Extended-release จะใช้สารละลายตัวกลาง (Medium) และเวลาที่เหมือนกันหมด</t>
        </is>
      </c>
      <c r="G134" s="186" t="inlineStr">
        <is>
          <t>เกณฑ์การยอมรับของการปลดปล่อยยาในแต่ละจุดเวลาจะเหมือนกันทั้งหมดคือต้องละลายมากกว่า 80%</t>
        </is>
      </c>
      <c r="H134" s="186" t="inlineStr">
        <is>
          <t>การทดสอบในจุดเวลาที่ 2 ควรจะแสดงถึงลักษณะของการปลดปล่อยยาอย่างต่อเนื่อง (Sustained/Extended release profile)</t>
        </is>
      </c>
      <c r="I134" s="186" t="inlineStr">
        <is>
          <t>หากยาละลายเร็วเกินไปในจุดเวลาแรก ถือว่าช่วยให้ยาออกฤทธิ์ได้รวดเร็วและผ่านเกณฑ์การยอมรับ</t>
        </is>
      </c>
      <c r="J134" s="185" t="inlineStr">
        <is>
          <t>4</t>
        </is>
      </c>
      <c r="K134" s="186" t="inlineStr">
        <is>
          <t>✅ คำตอบที่ถูกต้อง: ข้อ ง. การทดสอบในจุดเวลาที่ 2 ควรจะแสดงถึงลักษณะของการปลดปล่อยยาอย่างต่อเนื่อง
🎯 ทำไมข้อนี้ถึงถูก:
สำหรับรูปแบบยา extended-release เภสัชตำรับกำหนดให้ทดสอบ dissolution อย่างน้อย 3 จุดเวลา: จุดที่ 1 ควบคุมไม่ให้เกิด dose dumping (มักกำหนดช่วงไม่เกินที่กำหนด), จุดที่ 2 แสดงลักษณะและอัตราการปลดปล่อยยาต่อเนื่อง, และจุดที่ 3 ยืนยันการปลดปล่อยตัวยาเกือบสมบูรณ์
🔍 ข้ออื่นผิดเพราะอะไร:
• ข้อ ก. ผิด เพราะยา extended-release ต้องทดสอบหลายจุดเวลา (multiple time points)
• ข้อ ข. ผิด เพราะสภาวะตัวกลางและจุดเวลาขึ้นอยู่กับสูตรและ monograph ของแต่ละตำรับ
• ข้อ ค. ผิด เพราะเกณฑ์การยอมรับแต่ละจุดเวลาแตกต่างกัน จุดแรกห้ามปล่อยเกิน จุดสุดท้ายต้องปล่อยเกือบหมด
• ข้อ จ. ผิด เพราะการปล่อยเร็วเกินไปในจุดแรกเรียกว่า Dose dumping ซึ่งอันตรายและไม่ผ่านเกณฑ์</t>
        </is>
      </c>
      <c r="L134" s="186" t="inlineStr">
        <is>
          <t>Product</t>
        </is>
      </c>
      <c r="M134" s="186" t="inlineStr">
        <is>
          <t>Biopharm &amp; Drug Release</t>
        </is>
      </c>
      <c r="N134" s="186" t="inlineStr">
        <is>
          <t>In vitro dissolution &amp; Bioavailability</t>
        </is>
      </c>
      <c r="O134" s="185" t="inlineStr">
        <is>
          <t>Product</t>
        </is>
      </c>
      <c r="P134" s="186" t="inlineStr">
        <is>
          <t>รุ่น RxCU83</t>
        </is>
      </c>
      <c r="Q134" s="185" t="inlineStr">
        <is>
          <t>แบบฝึกหัด</t>
        </is>
      </c>
      <c r="R134" s="185" t="inlineStr">
        <is>
          <t>Quiz เตรียมสอบ CC1 RxCU83</t>
        </is>
      </c>
      <c r="S134" s="185" t="n"/>
    </row>
    <row r="135">
      <c r="A135" s="185" t="n">
        <v>133</v>
      </c>
      <c r="B135" s="186" t="n"/>
      <c r="C135" s="186" t="inlineStr">
        <is>
          <t>พิจารณาใบรับรองการวิเคราะห์ (COA) ผลิตภัณฑ์ Atorvastatin 40 mg tablets: กำหนดเกณฑ์ Dissolution NLT 80% (Q) ที่เวลาที่กำหนด ผลการทดสอบ 12 เม็ด (Stage 1 = 6 เม็ด, Stage 2 = เพิ่มอีก 6 เม็ด) ได้แก่: 80.5, 84.7, 83.6, 81.9, 82.3, 82.8, 85.0, 86.4, 82.6, 83.1, 85.5, 88.8% การแปลผลการทดสอบการละลายข้อใดถูกต้อง</t>
        </is>
      </c>
      <c r="D135" s="186" t="n"/>
      <c r="E135" s="186" t="inlineStr">
        <is>
          <t>การทดสอบการละลายไม่เหมาะสม เนื่องจากมีการใช้จำนวนเม็ดยาที่มากเกินไป</t>
        </is>
      </c>
      <c r="F135" s="186" t="inlineStr">
        <is>
          <t>ค่าเฉลี่ยของการละลายในผลิตภัณฑ์ทั้ง 12 เม็ดต้องเกิน 85% จึงจะให้ผลลัพธ์ที่ผ่าน</t>
        </is>
      </c>
      <c r="G135" s="186" t="inlineStr">
        <is>
          <t>สามารถมียา 2 เม็ดจะต้องมีการละลายที่ไม่น้อยกว่า 65% ได้</t>
        </is>
      </c>
      <c r="H135" s="186" t="inlineStr">
        <is>
          <t>การทดสอบนี้ให้ผลที่ผ่านในการทำ stage ที่ 2</t>
        </is>
      </c>
      <c r="I135" s="186" t="inlineStr">
        <is>
          <t>จำเป็นต้องทำการทดสอบการละลายใน stage ที่ 3 เพิ่มเติม</t>
        </is>
      </c>
      <c r="J135" s="185" t="inlineStr">
        <is>
          <t>4</t>
        </is>
      </c>
      <c r="K135" s="186" t="inlineStr">
        <is>
          <t>✅ คำตอบที่ถูกต้อง: ข้อ ง. การทดสอบนี้ให้ผลที่ผ่านในการทำ stage ที่ 2
🎯 ทำไมข้อนี้ถึงถูก:
ตามเกณฑ์ USP Dissolution:
- Stage 1 (n=6): แต่ละหน่วยต้องไม่น้อยกว่า Q + 5% (80+5 = 85%) พบว่าหลายเม็ดต่ำกว่า 85% จึงต้องทดสอบต่อใน S2
- Stage 2 (n=12 รวม S1+S2): ค่าเฉลี่ยทั้ง 12 หน่วยต้องไม่น้อยกว่า Q (80%) และไม่มีหน่วยใดน้อยกว่า Q - 15% (65%)
- ผลการทดสอบ: ทุกหน่วย &gt; 80% (ไม่มีเม็ดใดต่ำกว่า 65%) และค่าเฉลี่ย = 83.9% (&gt;= 80%) ดังนั้นจึง ผ่านเกณฑ์ใน Stage 2
🔍 ข้ออื่นผิดเพราะอะไร:
• ข้อ ก. ผิด เพราะขั้นตอนมาตรฐานคือทดสอบ Stage 1 (6 หน่วย) หากไม่ผ่านเกณฑ์ต้องทดสอบ Stage 2 เพิ่มอีก 6 หน่วย (รวมเป็น 12 หน่วย)
• ข้อ ข. ผิด เพราะเกณฑ์เฉลี่ย 12 เม็ดใน Stage 2 กำหนดให้ไม่น้อยกว่า Q (80%) มิใช่ 85%
• ข้อ ค. ผิด เพราะเกณฑ์ S2 ระบุว่าไม่มีหน่วยใดน้อยกว่า Q - 15%
• ข้อ จ. ผิด เพราะผ่านเกณฑ์ Stage 2 แล้ว ไม่จำเป็นต้องทดสอบต่อใน Stage 3</t>
        </is>
      </c>
      <c r="L135" s="186" t="inlineStr">
        <is>
          <t>Product</t>
        </is>
      </c>
      <c r="M135" s="186" t="inlineStr">
        <is>
          <t>Biopharm &amp; Drug Release</t>
        </is>
      </c>
      <c r="N135" s="186" t="inlineStr">
        <is>
          <t>In vitro dissolution &amp; Bioavailability</t>
        </is>
      </c>
      <c r="O135" s="185" t="inlineStr">
        <is>
          <t>Product</t>
        </is>
      </c>
      <c r="P135" s="186" t="inlineStr">
        <is>
          <t>รุ่น RxCU83</t>
        </is>
      </c>
      <c r="Q135" s="185" t="inlineStr">
        <is>
          <t>แบบฝึกหัด</t>
        </is>
      </c>
      <c r="R135" s="185" t="inlineStr">
        <is>
          <t>Quiz เตรียมสอบ CC1 RxCU83</t>
        </is>
      </c>
      <c r="S135" s="185" t="n"/>
    </row>
    <row r="136">
      <c r="A136" s="185" t="n">
        <v>134</v>
      </c>
      <c r="B136" s="186" t="n"/>
      <c r="C136" s="186" t="inlineStr">
        <is>
          <t>ตาม COA ระบุการทดสอบ Dissolution ด้วยเครื่องมือ Apparatus II ตามเภสัชตำรับ USP เครื่องมือนี้คือเครื่องมือชนิดใด</t>
        </is>
      </c>
      <c r="D136" s="186" t="n"/>
      <c r="E136" s="186" t="inlineStr">
        <is>
          <t>Basket apparatus</t>
        </is>
      </c>
      <c r="F136" s="186" t="inlineStr">
        <is>
          <t>Paddle apparatus</t>
        </is>
      </c>
      <c r="G136" s="186" t="inlineStr">
        <is>
          <t>Reciprocating cylinder</t>
        </is>
      </c>
      <c r="H136" s="186" t="inlineStr">
        <is>
          <t>Flow-through cell</t>
        </is>
      </c>
      <c r="I136" s="186" t="inlineStr">
        <is>
          <t>Franz diffusion cell</t>
        </is>
      </c>
      <c r="J136" s="185" t="inlineStr">
        <is>
          <t>2</t>
        </is>
      </c>
      <c r="K136" s="186" t="inlineStr">
        <is>
          <t>✅ คำตอบที่ถูกต้อง: ข้อ ข. Paddle apparatus
🎯 ทำไมข้อนี้ถึงถูก:
ตามมาตรฐานเภสัชตำรับสหรัฐอเมริกา (USP Dissolution Apparatus):
- Apparatus 1 คือ Basket apparatus (ตะกร้าหมุน)
- Apparatus 2 คือ Paddle apparatus (ใบพัดกวน)
- Apparatus 3 คือ Reciprocating cylinder
- Apparatus 4 คือ Flow-through cell
🔍 ข้ออื่นผิดเพราะอะไร:
• ข้อ ก. ผิด เพราะ Basket apparatus คือ USP Apparatus 1
• ข้อ ค. ผิด เพราะ Reciprocating cylinder คือ USP Apparatus 3
• ข้อ ง. ผิด เพราะ Flow-through cell คือ USP Apparatus 4
• ข้อ จ. ผิด เพราะ Franz diffusion cell เป็นเครื่องมือทดสอบการปลดปล่อยยาผ่านผิวหนัง (Skin permeation)</t>
        </is>
      </c>
      <c r="L136" s="186" t="inlineStr">
        <is>
          <t>Product</t>
        </is>
      </c>
      <c r="M136" s="186" t="inlineStr">
        <is>
          <t>Biopharm &amp; Drug Release</t>
        </is>
      </c>
      <c r="N136" s="186" t="inlineStr">
        <is>
          <t>In vitro dissolution &amp; Bioavailability</t>
        </is>
      </c>
      <c r="O136" s="185" t="inlineStr">
        <is>
          <t>Product</t>
        </is>
      </c>
      <c r="P136" s="186" t="inlineStr">
        <is>
          <t>รุ่น RxCU83</t>
        </is>
      </c>
      <c r="Q136" s="185" t="inlineStr">
        <is>
          <t>แบบฝึกหัด</t>
        </is>
      </c>
      <c r="R136" s="185" t="inlineStr">
        <is>
          <t>Quiz เตรียมสอบ CC1 RxCU83</t>
        </is>
      </c>
      <c r="S136" s="185" t="n"/>
    </row>
    <row r="137">
      <c r="A137" s="185" t="n">
        <v>135</v>
      </c>
      <c r="B137" s="186" t="n"/>
      <c r="C137" s="186" t="inlineStr">
        <is>
          <t>แอสไพริน (Aspirin) เป็นยากรดอ่อน (Weak acid drug) มีค่า pKa = 3.5 (หรือประมาณ 3) หากในกระเพาะอาหารมีค่า pH เท่ากับ 1 ข้อใดถูกต้องเกี่ยวกับการแตกตัวและการดูดซึมยา</t>
        </is>
      </c>
      <c r="D137" s="186" t="n"/>
      <c r="E137" s="186" t="inlineStr">
        <is>
          <t>ยาส่วนใหญ่อยู่ในรูปไม่แตกตัว และดูดซึมได้ดีในกระเพาะอาหาร</t>
        </is>
      </c>
      <c r="F137" s="186" t="inlineStr">
        <is>
          <t>ยาส่วนใหญ่อยู่ในรูปแตกตัว และดูดซึมได้ดีในกระเพาะอาหาร</t>
        </is>
      </c>
      <c r="G137" s="186" t="inlineStr">
        <is>
          <t>ยาส่วนใหญ่อยู่ในรูปไม่แตกตัว และดูดซึมได้ดีในลำไส้ (pH 6.8)</t>
        </is>
      </c>
      <c r="H137" s="186" t="inlineStr">
        <is>
          <t>ยาส่วนใหญ่อยู่ในรูปแตกตัว และดูดซึมได้ดีในลำไส้</t>
        </is>
      </c>
      <c r="I137" s="186" t="inlineStr">
        <is>
          <t>ยาดูดซึมได้ดีทั้งในกระเพาะอาหารและลำไส้</t>
        </is>
      </c>
      <c r="J137" s="185" t="inlineStr">
        <is>
          <t>1</t>
        </is>
      </c>
      <c r="K137" s="186" t="inlineStr">
        <is>
          <t>✅ คำตอบที่ถูกต้อง: ข้อ ก. ยาส่วนใหญ่อยู่ในรูปไม่แตกตัว และดูดซึมได้ดีในกระเพาะอาหาร
🎯 ทำไมข้อนี้ถึงถูก:
ตามสมการ Henderson-Hasselbalch สำหรับกรดอ่อน: pH - pKa = log([A-]/[HA]) เมื่อ pH=1 และ pKa=3 จะได้ log([A-]/[HA]) = -2 ([HA]/[A-] = 100/1) ยาจึงอยู่ในรูปไม่แตกตัว (Unionized form) มากกว่า 99% รูปไม่แตกตัวละลายในไขมันได้ดีจึงแพร่ผ่านเยื่อบุผิวทางเดินอาหารในกระเพาะอาหารได้ดี
🔍 ข้ออื่นผิดเพราะอะไร:
• ข้อ ข. ผิด เพราะในสภาวะกรดรุนแรง ยากรดอ่อนจะอยู่ในรูปไม่แตกตัว ไม่ใช่รูปแตกตัว
• ข้อ ค. ผิด เพราะที่ลำไส้ (pH 6.8 &gt; pKa) ยาจะแตกตัวเป็นประจุ (Ionized form) เป็นส่วนใหญ่
• ข้อ ง. ผิด เพราะยาแตกตัวที่ลำไส้แต่การดูดซึมผ่าน lipid membrane เกิดได้ยากกว่ารูปไม่แตกตัว (แม้ลำไส้มีพื้นที่ผิวมาก)
• ข้อ จ. ผิด เพราะอัตราการซึมผ่านเยื่อหุ้มเซลล์ของรูปไม่แตกตัวในกระเพาะอาหารสูงกว่าอย่างชัดเจนตามทฤษฎี pH-partition hypothesis</t>
        </is>
      </c>
      <c r="L137" s="186" t="inlineStr">
        <is>
          <t>Product</t>
        </is>
      </c>
      <c r="M137" s="186" t="inlineStr">
        <is>
          <t>Biopharm &amp; Drug Release</t>
        </is>
      </c>
      <c r="N137" s="186" t="inlineStr">
        <is>
          <t>Pharmacokinetic Parameters</t>
        </is>
      </c>
      <c r="O137" s="185" t="inlineStr">
        <is>
          <t>Product</t>
        </is>
      </c>
      <c r="P137" s="186" t="inlineStr">
        <is>
          <t>รุ่น RxCU83</t>
        </is>
      </c>
      <c r="Q137" s="185" t="inlineStr">
        <is>
          <t>แบบฝึกหัด</t>
        </is>
      </c>
      <c r="R137" s="185" t="inlineStr">
        <is>
          <t>Quiz เตรียมสอบ CC1 RxCU83</t>
        </is>
      </c>
      <c r="S137" s="185" t="n"/>
    </row>
    <row r="138">
      <c r="A138" s="185" t="n">
        <v>136</v>
      </c>
      <c r="B138" s="186" t="n"/>
      <c r="C138" s="186" t="inlineStr">
        <is>
          <t>กลไกการปลดปล่อยตัวยาตามรูป (มีเม็ดเรซินที่มีหมู่อิออนแลกเปลี่ยนประจุกับตัวยาและไอออนในทางเดินอาหารเพื่อปล่อยยาออก) คือกลไกข้อใด
&lt;img src="/PLE%20CC%20Quiz/images/quiz_cc1/quiz_cc1_p27_img1.png"&gt;</t>
        </is>
      </c>
      <c r="D138" s="186" t="n"/>
      <c r="E138" s="186" t="inlineStr">
        <is>
          <t>Diffusion controlled</t>
        </is>
      </c>
      <c r="F138" s="186" t="inlineStr">
        <is>
          <t>Dissolution controlled</t>
        </is>
      </c>
      <c r="G138" s="186" t="inlineStr">
        <is>
          <t>Erosion controlled</t>
        </is>
      </c>
      <c r="H138" s="186" t="inlineStr">
        <is>
          <t>Osmotic controlled</t>
        </is>
      </c>
      <c r="I138" s="186" t="inlineStr">
        <is>
          <t>Ion exchange controlled</t>
        </is>
      </c>
      <c r="J138" s="185" t="inlineStr">
        <is>
          <t>5</t>
        </is>
      </c>
      <c r="K138" s="186" t="inlineStr">
        <is>
          <t>✅ คำตอบที่ถูกต้อง: ข้อ จ. Ion exchange controlled
🎯 ทำไมข้อนี้ถึงถูก:
การใช้ Ion-exchange resin (โพลีเมอร์เรซินที่มีประจุ) เพื่อสร้างพันธะไอออนิกกับตัวยาที่มีประจุตรงข้าม และเมื่อยาเข้าสู่ทางเดินอาหาร ไอออนในสารคัดหลั่ง (เช่น Na+ หรือ Cl-) จะเข้าไปแย่งจับแทนที่และปลดปล่อยตัวยาออกมาอย่างช้าๆ จัดเป็นกลไก Ion exchange controlled release
🔍 ข้ออื่นผิดเพราะอะไร:
• ข้อ ก. ผิด เพราะ Diffusion controlled อาศัยการแพร่ผ่านเมทริกซ์หรือเยื่อโพลีเมอร์
• ข้อ ข. ผิด เพราะ Dissolution controlled อาศัยอัตราการละลายช้าๆ ของสารเคลือบหรือเมทริกซ์
• ข้อ ค. ผิด เพราะ Erosion controlled อาศัยการสึกกร่อนย่อยสลายของตัวนำส่งยา
• ข้อ ง. ผิด เพราะ Osmotic controlled อาศัยแรงดันออสโมซิสดันตัวยาออกทางรูเจาะเลเซอร์</t>
        </is>
      </c>
      <c r="L138" s="186" t="inlineStr">
        <is>
          <t>Product</t>
        </is>
      </c>
      <c r="M138" s="186" t="inlineStr">
        <is>
          <t>Biopharm &amp; Drug Release</t>
        </is>
      </c>
      <c r="N138" s="186" t="inlineStr">
        <is>
          <t>In vitro dissolution &amp; Bioavailability</t>
        </is>
      </c>
      <c r="O138" s="185" t="inlineStr">
        <is>
          <t>Product</t>
        </is>
      </c>
      <c r="P138" s="186" t="inlineStr">
        <is>
          <t>รุ่น RxCU83</t>
        </is>
      </c>
      <c r="Q138" s="185" t="inlineStr">
        <is>
          <t>แบบฝึกหัด</t>
        </is>
      </c>
      <c r="R138" s="185" t="inlineStr">
        <is>
          <t>Quiz เตรียมสอบ CC1 RxCU83</t>
        </is>
      </c>
      <c r="S138" s="185" t="n"/>
    </row>
    <row r="139">
      <c r="A139" s="185" t="n">
        <v>137</v>
      </c>
      <c r="B139" s="186" t="n"/>
      <c r="C139" s="186" t="inlineStr">
        <is>
          <t>ข้อใดต่อไปนี้ถูกต้องเกี่ยวกับคุณสมบัติทางเภสัชจลนศาสตร์ของการกระจายยา (Drug distribution)</t>
        </is>
      </c>
      <c r="D139" s="186" t="n"/>
      <c r="E139" s="186" t="inlineStr">
        <is>
          <t>ยาที่ละลายในไขมันได้ดีจะสามารถผ่าน blood brain barrier ได้ดี</t>
        </is>
      </c>
      <c r="F139" s="186" t="inlineStr">
        <is>
          <t>ยาที่อยู่ในรูป Ionized จะละลายน้ำได้ดีกว่ายาที่อยู่ในรูป Unionized</t>
        </is>
      </c>
      <c r="G139" s="186" t="inlineStr">
        <is>
          <t>ยาที่จับกับโปรตีนในเลือดได้สูงจะมีการกระจายตัวไปยังเนื้อเยื่อต่างๆ ได้ดีมาก</t>
        </is>
      </c>
      <c r="H139" s="186" t="inlineStr">
        <is>
          <t>ปริมาตรการกระจายมาก หมายถึง ยากระจายอยู่ในเลือดมาก</t>
        </is>
      </c>
      <c r="I139" s="186" t="inlineStr">
        <is>
          <t>ข้อ ก. และ ข. ถูก</t>
        </is>
      </c>
      <c r="J139" s="185" t="inlineStr">
        <is>
          <t>5</t>
        </is>
      </c>
      <c r="K139" s="186" t="inlineStr">
        <is>
          <t>✅ คำตอบที่ถูกต้อง: ข้อ จ. ข้อ ก. และ ข. ถูก
🎯 ทำไมข้อนี้ถึงถูก:
ทั้งสองข้อเป็นหลักการพื้นฐานทางเภสัชวิทยา:
- ข้อ ก. ถูกต้อง: เยื่อหุ้มสมอง (BBB) มี tight junction หนาแน่น ยาที่มี lipophilicity สูงจะซึมผ่านได้ดี
- ข้อ ข. ถูกต้อง: โมเลกุลที่มีประจุ (Ionized form) มีขั้วสูงจึงละลายในน้ำได้ดีกว่ารูปไม่มีขั้ว (Unionized)
ดังนั้นตัวเลือก ข้อ ก. และ ข. ถูก จึงเป็นคำตอบที่สมบูรณ์ที่สุด
🔍 ข้ออื่นผิดเพราะอะไร:
• ข้อ ค. ผิด เพราะยาที่จับกับโปรตีนในพลาสมาสูงจะติดอยู่ในหลอดเลือด ไม่สามารถแพร่ออกไปยังเนื้อเยื่อได้
• ข้อ ง. ผิด เพราะปริมาตรการกระจายตัว (Vd) สูง แสดงว่ายากระจายตัวออกไปยังเนื้อเยื่อภายนอกกระแสเลือดมาก ทำให้ระดับยาในเลือดต่ำ</t>
        </is>
      </c>
      <c r="L139" s="186" t="inlineStr">
        <is>
          <t>Product</t>
        </is>
      </c>
      <c r="M139" s="186" t="inlineStr">
        <is>
          <t>Biopharm &amp; Drug Release</t>
        </is>
      </c>
      <c r="N139" s="186" t="inlineStr">
        <is>
          <t>Pharmacokinetic Parameters</t>
        </is>
      </c>
      <c r="O139" s="185" t="inlineStr">
        <is>
          <t>Product</t>
        </is>
      </c>
      <c r="P139" s="186" t="inlineStr">
        <is>
          <t>รุ่น RxCU83</t>
        </is>
      </c>
      <c r="Q139" s="185" t="inlineStr">
        <is>
          <t>แบบฝึกหัด</t>
        </is>
      </c>
      <c r="R139" s="185" t="inlineStr">
        <is>
          <t>Quiz เตรียมสอบ CC1 RxCU83</t>
        </is>
      </c>
      <c r="S139" s="185" t="n"/>
    </row>
    <row r="140">
      <c r="A140" s="185" t="n">
        <v>138</v>
      </c>
      <c r="B140" s="186" t="n"/>
      <c r="C140" s="186" t="inlineStr">
        <is>
          <t>ข้อใดต่อไปนี้กล่าวถูกต้องเกี่ยวกับเมแทบอลิซึมของเอทานอลและปฏิกิริยา Disulfiram-like reaction</t>
        </is>
      </c>
      <c r="D140" s="186" t="n"/>
      <c r="E140" s="186" t="inlineStr">
        <is>
          <t>Genetic polymorphism ของ ADH เป็นสาเหตุสำคัญที่ทำให้เกิดการสะสมของ Acetaldehyde ในคนเอเชีย</t>
        </is>
      </c>
      <c r="F140" s="186" t="inlineStr">
        <is>
          <t>Metronidazole ไม่ควรรับประทานร่วมกับแอลกอฮอล์เนื่องจากทำให้เกิด Disulfiram-like reaction</t>
        </is>
      </c>
      <c r="G140" s="186" t="inlineStr">
        <is>
          <t>สาเหตุที่ทำให้บางคนหน้าแดงง่ายกว่าคนทั่วไปหลังดื่มแอลกอฮอล์ เกิดจากการขาดเอนไซม์ ALDH2 ทำให้เกิดการคั่งของ Acetaldehyde</t>
        </is>
      </c>
      <c r="H140" s="186" t="inlineStr">
        <is>
          <t>ข้อ ข. และ ค. ถูก</t>
        </is>
      </c>
      <c r="I140" s="186" t="inlineStr">
        <is>
          <t>ข้อ ก. ข. และ ค. ถูก</t>
        </is>
      </c>
      <c r="J140" s="185" t="inlineStr">
        <is>
          <t>4</t>
        </is>
      </c>
      <c r="K140" s="186" t="inlineStr">
        <is>
          <t>✅ คำตอบที่ถูกต้อง: ข้อ ง. ข้อ ข. และ ค. ถูก
🎯 ทำไมข้อนี้ถึงถูก:
Metronidazole สามารถยับยั้งเอนไซม์ Aldehyde dehydrogenase (ALDH) ทำให้เกิดการคั่งของ Acetaldehyde เกิดอาการหน้าแดง คลื่นไส้ ใจสั่น (Disulfiram-like reaction) (ข้อ ข ถูก) และอาการหน้าแดงในคนเอเชียเกิดจากความบกพร่องทางพันธุกรรมของเอนไซม์ ALDH2 (มิใช่ ADH) ทำให้ Acetaldehyde สลายไม่ได้ (ข้อ ค ถูก) ดังนั้น ข้อ ข. และ ค. ถูก จึงถูกต้องที่สุด
🔍 ข้ออื่นผิดเพราะอะไร:
• ข้อ ก. ผิด เพราะการสะสม Acetaldehyde เกิดจากความผิดปกติของเอนไซม์ ALDH2 (Aldehyde dehydrogenase) เป็นหลัก มิใช่ ADH
• ข้อ จ. ผิด เพราะข้อ ก ผิด</t>
        </is>
      </c>
      <c r="L140" s="186" t="inlineStr">
        <is>
          <t>Product</t>
        </is>
      </c>
      <c r="M140" s="186" t="inlineStr">
        <is>
          <t>Biopharm &amp; Drug Release</t>
        </is>
      </c>
      <c r="N140" s="186" t="inlineStr">
        <is>
          <t>Pharmacokinetic Parameters</t>
        </is>
      </c>
      <c r="O140" s="185" t="inlineStr">
        <is>
          <t>Product</t>
        </is>
      </c>
      <c r="P140" s="186" t="inlineStr">
        <is>
          <t>รุ่น RxCU83</t>
        </is>
      </c>
      <c r="Q140" s="185" t="inlineStr">
        <is>
          <t>แบบฝึกหัด</t>
        </is>
      </c>
      <c r="R140" s="185" t="inlineStr">
        <is>
          <t>Quiz เตรียมสอบ CC1 RxCU83</t>
        </is>
      </c>
      <c r="S140" s="185" t="n"/>
    </row>
    <row r="141">
      <c r="A141" s="185" t="n">
        <v>139</v>
      </c>
      <c r="B141" s="186" t="n"/>
      <c r="C141" s="186" t="inlineStr">
        <is>
          <t>หากรับประทาน Paracetamol syrup 120 mg/5 mL ปริมาณ 2 ช้อนชา (10 mL = 240 mg) ยามีค่า Bioavailability (F) = 0.7 และมี Volume of Distribution (Vd) = 1 L/kg (หรือ Vd รวม = 1 L ในโจทย์) จงคำนวณระดับความเข้มข้นของยาในเลือดเริ่มต้น (C0 = F x Dose / Vd)</t>
        </is>
      </c>
      <c r="D141" s="186" t="n"/>
      <c r="E141" s="186" t="inlineStr">
        <is>
          <t>168 mg/L</t>
        </is>
      </c>
      <c r="F141" s="186" t="inlineStr">
        <is>
          <t>176 mg/L</t>
        </is>
      </c>
      <c r="G141" s="186" t="inlineStr">
        <is>
          <t>184 mg/L</t>
        </is>
      </c>
      <c r="H141" s="186" t="inlineStr">
        <is>
          <t>96 mg/L</t>
        </is>
      </c>
      <c r="I141" s="186" t="inlineStr">
        <is>
          <t>84 mg/L</t>
        </is>
      </c>
      <c r="J141" s="185" t="inlineStr">
        <is>
          <t>1</t>
        </is>
      </c>
      <c r="K141" s="186" t="inlineStr">
        <is>
          <t>✅ คำตอบที่ถูกต้อง: ข้อ ก. 168 mg/L
🎯 ทำไมข้อนี้ถึงถูก:
คำนวณขนาดยาที่ได้รับ: 2 ช้อนชา = 10 mL; ความแรง 120 mg/5 mL ดังนั้นขนาดยา (Dose) = 240 mg
คำนวณระดับยาในเลือด: C0 = (F x Dose) / Vd = (0.7 x 240 mg) / 1 L = 168 mg/L
🔍 ข้ออื่นผิดเพราะอะไร:
• ข้อ ข. ผิด เพราะคำนวณตัวเลขคลาดเคลื่อน
• ข้อ ค. ผิด เพราะไม่ได้คูณด้วยค่า Bioavailability (0.7) อย่างถูกต้อง
• ข้อ ง. ผิด เพราะใช้ปริมาตรหรือขนาดยา 1 ช้อนชา
• ข้อ จ. ผิด เพราะใช้ขนาดยาเพียง 120 mg (1 ช้อนชา)</t>
        </is>
      </c>
      <c r="L141" s="186" t="inlineStr">
        <is>
          <t>Product</t>
        </is>
      </c>
      <c r="M141" s="186" t="inlineStr">
        <is>
          <t>Biopharm &amp; Drug Release</t>
        </is>
      </c>
      <c r="N141" s="186" t="inlineStr">
        <is>
          <t>Pharmacokinetic Parameters</t>
        </is>
      </c>
      <c r="O141" s="185" t="inlineStr">
        <is>
          <t>Product</t>
        </is>
      </c>
      <c r="P141" s="186" t="inlineStr">
        <is>
          <t>รุ่น RxCU83</t>
        </is>
      </c>
      <c r="Q141" s="185" t="inlineStr">
        <is>
          <t>แบบฝึกหัด</t>
        </is>
      </c>
      <c r="R141" s="185" t="inlineStr">
        <is>
          <t>Quiz เตรียมสอบ CC1 RxCU83</t>
        </is>
      </c>
      <c r="S141" s="185" t="n"/>
    </row>
    <row r="142">
      <c r="A142" s="185" t="n">
        <v>140</v>
      </c>
      <c r="B142" s="186" t="n"/>
      <c r="C142" s="186" t="inlineStr">
        <is>
          <t>ยา A มีค่าครึ่งชีวิต (Half-life, t1/2) เท่ากับ 4 ชั่วโมง ข้อใดต่อไปนี้กล่าวถูกต้อง</t>
        </is>
      </c>
      <c r="D142" s="186" t="n"/>
      <c r="E142" s="186" t="inlineStr">
        <is>
          <t>ถ้าระดับความเข้มข้นของยา A เริ่มต้น เท่ากับ 100 mg/L ผ่านไป 8 ชั่วโมง จะเหลือระดับยาเท่ากับ 50 mg/L</t>
        </is>
      </c>
      <c r="F142" s="186" t="inlineStr">
        <is>
          <t>เมื่อให้ยา A แบบ intravenous (IV) infusion ด้วยอัตราที่คงที่ จะถึงระดับ steady state ภายในเวลาประมาณ 16-20 ชั่วโมง</t>
        </is>
      </c>
      <c r="G142" s="186" t="inlineStr">
        <is>
          <t>ถ้าระดับความเข้มข้นของยา A เริ่มต้น เท่ากับ 100 mg/L ผ่านไป 12 ชั่วโมง จะเหลือระดับยาเท่ากับ 25 mg/L</t>
        </is>
      </c>
      <c r="H142" s="186" t="inlineStr">
        <is>
          <t>เมื่อให้ยา A แบบ intravenous (IV) infusion ด้วยอัตราที่คงที่ จะถึงระดับ steady state ภายในเวลาประมาณ 4 ชั่วโมง</t>
        </is>
      </c>
      <c r="I142" s="186" t="inlineStr">
        <is>
          <t>ถ้าระดับความเข้มข้นของยา A เริ่มต้น เท่ากับ 100 mg/L ที่เวลา 4 ชั่วโมง ระดับยาจะหมดไปจากร่างกาย</t>
        </is>
      </c>
      <c r="J142" s="185" t="inlineStr">
        <is>
          <t>2</t>
        </is>
      </c>
      <c r="K142" s="186" t="inlineStr">
        <is>
          <t>✅ คำตอบที่ถูกต้อง: ข้อ ข. เมื่อให้ยา A แบบ intravenous (IV) infusion ด้วยอัตราที่คงที่ จะถึงระดับ steady state ภายในเวลาประมาณ 16-20 ชั่วโมง
🎯 ทำไมข้อนี้ถึงถูก:
เวลาที่ใช้ในการเข้าสู่ภาวะคงที่ (Steady state) ของการให้ยาแบบต่อเนื่องคือประมาณ 4 ถึง 5 เท่าของค่าครึ่งชีวิต (4-5 x t1/2): 4 x 4 = 16 ชั่วโมง ถึง 5 x 4 = 20 ชั่วโมง
🔍 ข้ออื่นผิดเพราะอะไร:
• ข้อ ก. ผิด เพราะผ่านไป 8 ชม. คือ 2 half-lives ระดับยาจะเหลือ 100/4 = 25 mg/L
• ข้อ ค. ผิด เพราะผ่านไป 12 ชม. คือ 3 half-lives ระดับยาจะเหลือ 100/8 = 12.5 mg/L
• ข้อ ง. ผิด เพราะเวลา 4 ชม. เพิ่งได้เพียง 1 half-life (ระดับยาอยู่ที่ 50% ของ steady state)
• ข้อ จ. ผิด เพราะที่ 4 ชม. (1 half-life) ระดับยาจะลดลงครึ่งหนึ่งเหลือ 50 mg/L ไม่ใช่หมดไป</t>
        </is>
      </c>
      <c r="L142" s="186" t="inlineStr">
        <is>
          <t>Product</t>
        </is>
      </c>
      <c r="M142" s="186" t="inlineStr">
        <is>
          <t>Biopharm &amp; Drug Release</t>
        </is>
      </c>
      <c r="N142" s="186" t="inlineStr">
        <is>
          <t>Pharmacokinetic Parameters</t>
        </is>
      </c>
      <c r="O142" s="185" t="inlineStr">
        <is>
          <t>Product</t>
        </is>
      </c>
      <c r="P142" s="186" t="inlineStr">
        <is>
          <t>รุ่น RxCU83</t>
        </is>
      </c>
      <c r="Q142" s="185" t="inlineStr">
        <is>
          <t>แบบฝึกหัด</t>
        </is>
      </c>
      <c r="R142" s="185" t="inlineStr">
        <is>
          <t>Quiz เตรียมสอบ CC1 RxCU83</t>
        </is>
      </c>
      <c r="S142" s="185" t="n"/>
    </row>
    <row r="143">
      <c r="A143" s="185" t="n">
        <v>141</v>
      </c>
      <c r="B143" s="186" t="n"/>
      <c r="C143" s="186" t="inlineStr">
        <is>
          <t>ยาในข้อใดต่อไปนี้ไม่นิยมใช้การตรวจติดตามระดับความเข้มข้นของยาในเลือด (Therapeutic Drug Monitoring: TDM) ในการติดตามการใช้ยาในผู้ป่วย</t>
        </is>
      </c>
      <c r="D143" s="186" t="n"/>
      <c r="E143" s="186" t="inlineStr">
        <is>
          <t>Phenytoin</t>
        </is>
      </c>
      <c r="F143" s="186" t="inlineStr">
        <is>
          <t>Valproic acid</t>
        </is>
      </c>
      <c r="G143" s="186" t="inlineStr">
        <is>
          <t>Warfarin</t>
        </is>
      </c>
      <c r="H143" s="186" t="inlineStr">
        <is>
          <t>Digoxin</t>
        </is>
      </c>
      <c r="I143" s="186" t="inlineStr">
        <is>
          <t>Gentamicin</t>
        </is>
      </c>
      <c r="J143" s="185" t="inlineStr">
        <is>
          <t>3</t>
        </is>
      </c>
      <c r="K143" s="186" t="inlineStr">
        <is>
          <t>✅ คำตอบที่ถูกต้อง: ข้อ ค. Warfarin
🎯 ทำไมข้อนี้ถึงถูก:
เป็นยาที่มีดัชนีการรักษาแคบ แต่การติดตามประสิทธิผลและความปลอดภัยในทางคลินิกจะใช้การตรวจค่าทางห้องปฏิบัติการทางโลหิตวิทยาคือ International Normalized Ratio (INR) โดยตรง ไม่นิยมเจาะตรวจวัดระดับความเข้มข้นของตัวยา Warfarin ในกระแสเลือด
🔍 ข้ออื่นผิดเพราะอะไร:
• ข้อ ก. ผิด เพราะ Phenytoin มีช่วงการรักษาแคบและจลนศาสตร์แบบไม่เป็นเชิงเส้น จำเป็นต้องทำ TDM
• ข้อ ข. ผิด เพราะ Valproic acid มีช่วงการรักษาแคบ นิยมเจาะวัดระดับยาในเลือด
• ข้อ ง. ผิด เพราะ Digoxin มีช่วงการรักษาแคบมาก (0.5-0.9 ng/mL) และมีพิษรุนแรง ต้องทำ TDM
• ข้อ จ. ผิด เพราะ Gentamicin เป็นยากลุ่ม Aminoglycosides ที่มีพิษต่อหูและไต ต้องตรวจ TDM (Peak/Trough)</t>
        </is>
      </c>
      <c r="L143" s="186" t="inlineStr">
        <is>
          <t>Product</t>
        </is>
      </c>
      <c r="M143" s="186" t="inlineStr">
        <is>
          <t>Biopharm &amp; Drug Release</t>
        </is>
      </c>
      <c r="N143" s="186" t="inlineStr">
        <is>
          <t>Pharmacokinetic Parameters</t>
        </is>
      </c>
      <c r="O143" s="185" t="inlineStr">
        <is>
          <t>Product</t>
        </is>
      </c>
      <c r="P143" s="186" t="inlineStr">
        <is>
          <t>รุ่น RxCU83</t>
        </is>
      </c>
      <c r="Q143" s="185" t="inlineStr">
        <is>
          <t>แบบฝึกหัด</t>
        </is>
      </c>
      <c r="R143" s="185" t="inlineStr">
        <is>
          <t>Quiz เตรียมสอบ CC1 RxCU83</t>
        </is>
      </c>
      <c r="S143" s="185" t="n"/>
    </row>
    <row r="144">
      <c r="A144" s="185" t="n">
        <v>142</v>
      </c>
      <c r="B144" s="186" t="n"/>
      <c r="C144" s="186" t="inlineStr">
        <is>
          <t>การบริหารยาวิธีใดสามารถหลีกเลี่ยงการเกิด First pass metabolism ที่ตับได้</t>
        </is>
      </c>
      <c r="D144" s="186" t="n"/>
      <c r="E144" s="186" t="inlineStr">
        <is>
          <t>การให้ยาทางปาก (Oral administration)</t>
        </is>
      </c>
      <c r="F144" s="186" t="inlineStr">
        <is>
          <t>การให้ยาทางใต้ลิ้นและกระพุ้งแก้ม (Sublingual and buccal administration)</t>
        </is>
      </c>
      <c r="G144" s="186" t="inlineStr">
        <is>
          <t>การให้ยาทางผิวหนัง (Transdermal administration)</t>
        </is>
      </c>
      <c r="H144" s="186" t="inlineStr">
        <is>
          <t>การให้ยาโดยการฉีดเข้าหลอดเลือดดำ (Intravenous injection)</t>
        </is>
      </c>
      <c r="I144" s="186" t="inlineStr">
        <is>
          <t>มีข้อถูกมากกว่า 1 ข้อ</t>
        </is>
      </c>
      <c r="J144" s="185" t="inlineStr">
        <is>
          <t>5</t>
        </is>
      </c>
      <c r="K144" s="186" t="inlineStr">
        <is>
          <t>✅ คำตอบที่ถูกต้อง: ข้อ จ. มีข้อถูกมากกว่า 1 ข้อ
🎯 ทำไมข้อนี้ถึงถูก:
การให้ยาทางใต้ลิ้น (Sublingual), ทางผิวหนัง (Transdermal) และการฉีด (Parenteral/IV) ตัวยาจะถูกดูดซึมเข้าสู่กระแสเลือดดำใหญ่โดยตรง ไม่ผ่านระบบหลอดเลือด Hepatic portal vein เข้าสู่ตับ จึงสามารถหลีกเลี่ยง First pass hepatic metabolism ได้ทั้งหมด ดังนั้น ข้อ ข, ค และ ง ถูกต้อง
🔍 ข้ออื่นผิดเพราะอะไร:
• ข้อ ก. ผิด เพราะการรับประทานทางปาก ยาต้องถูกดูดซึมผ่านกระเพาะ/ลำไส้เข้าสู่ตับทาง Portal vein เกิด First pass metabolism เต็มที่</t>
        </is>
      </c>
      <c r="L144" s="186" t="inlineStr">
        <is>
          <t>Product</t>
        </is>
      </c>
      <c r="M144" s="186" t="inlineStr">
        <is>
          <t>Biopharm &amp; Drug Release</t>
        </is>
      </c>
      <c r="N144" s="186" t="inlineStr">
        <is>
          <t>Pharmacokinetic Parameters</t>
        </is>
      </c>
      <c r="O144" s="185" t="inlineStr">
        <is>
          <t>Product</t>
        </is>
      </c>
      <c r="P144" s="186" t="inlineStr">
        <is>
          <t>รุ่น RxCU83</t>
        </is>
      </c>
      <c r="Q144" s="185" t="inlineStr">
        <is>
          <t>แบบฝึกหัด</t>
        </is>
      </c>
      <c r="R144" s="185" t="inlineStr">
        <is>
          <t>Quiz เตรียมสอบ CC1 RxCU83</t>
        </is>
      </c>
      <c r="S144" s="185" t="n"/>
    </row>
    <row r="145">
      <c r="A145" s="185" t="n">
        <v>143</v>
      </c>
      <c r="B145"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145" s="186" t="inlineStr">
        <is>
          <t>เหตุใดการขจัดยา Phenytoin ออกจากร่างกายจึงแสดงจลนศาสตร์แบบไม่เป็นเส้นตรง (Non-linear pharmacokinetics / Michaelis-Menten kinetics) ในช่วงระดับยาที่ใช้ในการรักษา</t>
        </is>
      </c>
      <c r="D145" s="186" t="n"/>
      <c r="E145" s="186" t="inlineStr">
        <is>
          <t>เอนไซม์ที่ใช้ในการเมแทบอลิซึมยาที่ตับเกิดภาวะอิ่มตัว (Saturable metabolism)</t>
        </is>
      </c>
      <c r="F145" s="186" t="inlineStr">
        <is>
          <t>สัดส่วนการเกิดพิษต่อตับ (Hepatotoxic ratio) แปรผันตรงกับปริมาณยาที่ได้รับ</t>
        </is>
      </c>
      <c r="G145" s="186" t="inlineStr">
        <is>
          <t>ยามีช่วงการรักษา (Therapeutic range) ที่แคบมาก</t>
        </is>
      </c>
      <c r="H145" s="186" t="inlineStr">
        <is>
          <t>เมื่อเพิ่มขนาดยา ค่าครึ่งชีวิต (Half-life) ของยาจะคงที่เสมอ</t>
        </is>
      </c>
      <c r="I145" s="186" t="inlineStr">
        <is>
          <t>ตัวรับของยาเกิดภาวะดื้อต่อยา (Receptor desensitization)</t>
        </is>
      </c>
      <c r="J145" s="185" t="inlineStr">
        <is>
          <t>1</t>
        </is>
      </c>
      <c r="K145" s="186" t="inlineStr">
        <is>
          <t>✅ คำตอบที่ถูกต้อง: ข้อ ก. เอนไซม์ที่ใช้ในการเมแทบอลิซึมยาที่ตับเกิดภาวะอิ่มตัว (Saturable metabolism)
🎯 ทำไมข้อนี้ถึงถูก:
Phenytoin มีกระบวนการขจัดยาแบบ Capacity-limited elimination หรือ Michaelis-Menten kinetics เนื่องจากเอนไซม์ CYP2C9 ที่ทำหน้าที่เมแทบอลิซึมยามีขีดจำกัด และมีค่าคงที่ Michaelis-Menten constant (Km) อยู่ในช่วง 4 - 6 mg/L ซึ่งใกล้เคียงกับระดับยาที่ใช้ในการรักษา (10 - 20 mg/L) ทำให้เอนไซม์เกิดภาวะอิ่มตัว (Saturable metabolism) ส่งผลให้เมื่อปรับเพิ่มขนาดยาเพียงเล็กน้อย อัตราการขจัดยาจะไม่สามารถเพิ่มตามได้ ระดับยาในเลือดและ AUC จึงพุ่งสูงขึ้นอย่างไม่เป็นสัดส่วนเส้นตรง
🔍 ข้ออื่นผิดเพราะอะไร:
• ข้อ ข. ผิดเพราะ: พิษต่อตับไม่ได้เป็นสาเหตุของพฤติกรรม Non-linear pharmacokinetics
• ข้อ ค. ผิดเพราะ: ช่วงการรักษาที่แคบ (Narrow therapeutic window) เป็นคุณลักษณะด้านความปลอดภัยทางคลินิก ไม่ใช่สาเหตุทางเภสัชจลนศาสตร์
• ข้อ ง. ผิดเพราะ: ใน Non-linear kinetics เมื่อขนาดยาเพิ่มขึ้นและเอนไซม์อิ่มตัว ค่าครึ่งชีวิต (Half-life) ของยาจะยาวนานขึ้นอย่างมาก ไม่คงที่
• ข้อ จ. ผิดเพราะ: การดื้อยาที่ตัวรับเป็นเรื่องของ Pharmacodynamics ไม่เกี่ยวกับกระบวนการขจัดยา (Elimination)</t>
        </is>
      </c>
      <c r="L145" s="186" t="n"/>
      <c r="M145" s="186" t="inlineStr">
        <is>
          <t>Biopharm &amp; Drug Release</t>
        </is>
      </c>
      <c r="N145" s="186" t="inlineStr">
        <is>
          <t>Non-Linear Pharmacokinetics (Michaelis-Menten)</t>
        </is>
      </c>
      <c r="O145" s="185" t="inlineStr">
        <is>
          <t>Product</t>
        </is>
      </c>
      <c r="P145" s="186" t="inlineStr">
        <is>
          <t>ข้อสอบจริง PLE-CC1 ปี 2566 Day 1 ข้อ 36 [CASE_2566_EPILEPSY_01]</t>
        </is>
      </c>
      <c r="Q145" s="185" t="inlineStr">
        <is>
          <t>ข้อสอบจริง</t>
        </is>
      </c>
      <c r="R145" s="185" t="inlineStr">
        <is>
          <t>2566 Day 1</t>
        </is>
      </c>
      <c r="S145" s="185" t="inlineStr">
        <is>
          <t>CASE_2566_EPILEPSY_01</t>
        </is>
      </c>
    </row>
    <row r="146">
      <c r="A146" s="185" t="n">
        <v>144</v>
      </c>
      <c r="B146" s="186" t="n"/>
      <c r="C146" s="186" t="inlineStr">
        <is>
          <t>ขนาดอนุภาคอากาศพลศาสตร์ของละอองยาพ่นสูด (Mass Median Aerodynamic Diameter: MMAD) ในช่วงขนาดใด ที่มีความเหมาะสมสูงสุดในการผ่านเข้าไปตกสะสมที่บริเวณหลอดลมส่วนปลายและถุงลมปอด (Respirable fraction / Alveolar deposition)</t>
        </is>
      </c>
      <c r="D146" s="186" t="n"/>
      <c r="E146" s="186" t="inlineStr">
        <is>
          <t>ขนาดใหญ่กว่า 10 ไมโครเมตร</t>
        </is>
      </c>
      <c r="F146" s="186" t="inlineStr">
        <is>
          <t>ขนาด 5 ถึง 10 ไมโครเมตร</t>
        </is>
      </c>
      <c r="G146" s="186" t="inlineStr">
        <is>
          <t>ขนาด 1 ถึง 5 ไมโครเมตร</t>
        </is>
      </c>
      <c r="H146" s="186" t="inlineStr">
        <is>
          <t>ขนาด 0.01 ถึง 0.1 ไมโครเมตร</t>
        </is>
      </c>
      <c r="I146" s="186" t="inlineStr">
        <is>
          <t>ขนาดเล็กกว่า 0.001 ไมโครเมตร</t>
        </is>
      </c>
      <c r="J146" s="185" t="inlineStr">
        <is>
          <t>3</t>
        </is>
      </c>
      <c r="K146" s="186" t="inlineStr">
        <is>
          <t>✅ คำตอบที่ถูกต้อง: ข้อ ค. ขนาด 1 ถึง 5 ไมโครเมตร
🎯 ทำไมข้อนี้ถึงถูก:
ขนาดของละอองยาพ่นสูดมีผลโดยตรงต่อตำแหน่งการตกสะสมในระบบทางเดินหายใจ:
- ขนาด &gt; 10 ไมครอน: จะชนและติดค้างอยู่ที่ช่องปากและลำคอ (Oropharyngeal impaction)
- ขนาด 5 - 10 ไมครอน: ตกสะสมอยู่ที่ทางเดินหายใจส่วนบนและหลอดลมใหญ่
- ขนาด 1 - 5 ไมครอน: เป็น Respirable fraction ที่เหมาะสมที่สุด สามารถลอยผ่านแรงเฉื่อยไปตกสะสมที่หลอดลมฝอยส่วนปลายและถุงลมปอด (Bronchioles &amp; Alveoli) ด้วยกลไกการตกตะกอนตามแรงโน้มถ่วง (Sedimentation)
- ขนาด &lt; 0.5 ไมครอน: อนุภาคเบาเกินไป จะถูกหายใจออกทิ้งไปกับลมหายใจ (Exhaled)
🔍 ข้ออื่นผิดเพราะอะไร:
• ข้อ ก. และ ข. ผิดเพราะ: อนุภาคมีขนาดใหญ่เกินไป จะติดอยู่ที่ช่องปากและลำคอทำให้เกิดผลข้างเคียงเฉพาะที่
• ข้อ ง. และ จ. ผิดเพราะ: อนุภาคเล็กเกินไป จะไม่เกิดการตกสะสมและถูกขับออกทางลมหายใจ</t>
        </is>
      </c>
      <c r="L146" s="186" t="n"/>
      <c r="M146" s="186" t="inlineStr">
        <is>
          <t>Biopharm &amp; Drug Release</t>
        </is>
      </c>
      <c r="N146" s="186" t="inlineStr">
        <is>
          <t>Aerosol Deposition &amp; Particle Size (MMAD)</t>
        </is>
      </c>
      <c r="O146" s="185" t="inlineStr">
        <is>
          <t>Product</t>
        </is>
      </c>
      <c r="P146" s="186" t="inlineStr">
        <is>
          <t>ข้อสอบจริง PLE-CC1 ปี 2566 Day 1 ข้อ 55 [CASE_2566_AEROSOL_01]</t>
        </is>
      </c>
      <c r="Q146" s="185" t="inlineStr">
        <is>
          <t>ข้อสอบจริง</t>
        </is>
      </c>
      <c r="R146" s="185" t="inlineStr">
        <is>
          <t>2566 Day 1</t>
        </is>
      </c>
      <c r="S146" s="185" t="n"/>
    </row>
    <row r="147">
      <c r="A147" s="185" t="n">
        <v>145</v>
      </c>
      <c r="B147" s="186" t="inlineStr">
        <is>
          <t>ตามเกณฑ์เภสัชตำรับสากล (USP &lt;711&gt; Dissolution) ในการทดสอบการละลายของยาเม็ด Paracetamol (Acetaminophen tablets) โดยมีข้อกำหนดเกณฑ์การยอมรับ (Tolerance specification) กำหนดค่า Q = 80% ของปริมาณที่ระบุบนฉลากภายในเวลา 30 นาที</t>
        </is>
      </c>
      <c r="C147" s="186" t="inlineStr">
        <is>
          <t>ในการทดสอบขั้นที่ 1 (Stage 1: S1) โดยใช้ยาเม็ดจำนวน 6 เม็ด เกณฑ์การตัดสินเพื่อให้ผ่านการทดสอบในขั้นนี้ ยาแต่ละหน่วยต้องมีปริมาณการละลายไม่น้อยกว่าเท่าใด</t>
        </is>
      </c>
      <c r="D147" s="186" t="n"/>
      <c r="E147" s="186" t="inlineStr">
        <is>
          <t>ไม่น้อยกว่า 75% ของปริมาณที่ระบุบนฉลาก</t>
        </is>
      </c>
      <c r="F147" s="186" t="inlineStr">
        <is>
          <t>ไม่น้อยกว่า 80% (Q) ของปริมาณที่ระบุบนฉลาก</t>
        </is>
      </c>
      <c r="G147" s="186" t="inlineStr">
        <is>
          <t>ไม่น้อยกว่า 85% (Q + 5%) ของปริมาณที่ระบุบนฉลาก ทุกหน่วยทั้ง 6 เม็ด</t>
        </is>
      </c>
      <c r="H147" s="186" t="inlineStr">
        <is>
          <t>ไม่น้อยกว่า 90% ของปริมาณที่ระบุบนฉลาก</t>
        </is>
      </c>
      <c r="I147" s="186" t="inlineStr">
        <is>
          <t>ค่าเฉลี่ยของ 6 เม็ดต้องไม่น้อยกว่า 80% โดยไม่มีเม็ดใดต่ำกว่า 65%</t>
        </is>
      </c>
      <c r="J147" s="185" t="inlineStr">
        <is>
          <t>3</t>
        </is>
      </c>
      <c r="K147" s="186" t="inlineStr">
        <is>
          <t>✅ คำตอบที่ถูกต้อง: ข้อ ค. ไม่น้อยกว่า 85% (Q + 5%) ของปริมาณที่ระบุบนฉลาก ทุกหน่วยทั้ง 6 เม็ด
🎯 ทำไมข้อนี้ถึงถูก:
ตามเภสัชตำรับ USP &lt;711&gt; Acceptance Table 1 สำหรับ Immediate-release dosage forms:
• ขั้นที่ 1 (Stage 1: S1) ทดสอบ 6 หน่วย เกณฑ์การยอมรับคือ ยาทุกหน่วยแต่ละหน่วยต้องละลายไม่น้อยกว่า Q + 5% (Each unit is not less than Q + 5%)
เมื่อเภสัชตำรับกำหนดค่า Q = 80% ดังนั้น ยาทั้ง 6 เม็ด แต่ละเม็ดต้องละลายได้ไม่น้อยกว่า 80% + 5% = 85% ของปริมาณที่ระบุไว้บนฉลาก จึงจะผ่านเกณฑ์ในขั้น S1 โดยไม่ต้องทดสอบต่อในขั้น S2
🔍 ข้ออื่นผิดเพราะอะไร:
• ข้อ ข. และ จ. เป็นเกณฑ์สำหรับขั้น S2 (ทดสอบเพิ่มอีก 6 เม็ด รวมเป็น 12 เม็ด โดยค่าเฉลี่ย 12 เม็ด &gt;= Q และไม่มีหน่วยใด &lt; Q - 15%)
• ข้อ ก. และ ง. ไม่ตรงกับเกณฑ์ USP S1</t>
        </is>
      </c>
      <c r="L147" s="186" t="n"/>
      <c r="M147" s="186" t="inlineStr">
        <is>
          <t>Biopharm &amp; Drug Release</t>
        </is>
      </c>
      <c r="N147" s="186" t="inlineStr">
        <is>
          <t>USP Dissolution Testing Criteria (Stage S1/S2/S3)</t>
        </is>
      </c>
      <c r="O147" s="185" t="inlineStr">
        <is>
          <t>Product</t>
        </is>
      </c>
      <c r="P147" s="186" t="inlineStr">
        <is>
          <t>ข้อสอบจริง PLE-CC1 ปี 2566 Day 2 ข้อ 71 [CASE_2566_PHARYNGITIS_01]</t>
        </is>
      </c>
      <c r="Q147" s="185" t="inlineStr">
        <is>
          <t>ข้อสอบจริง</t>
        </is>
      </c>
      <c r="R147" s="185" t="inlineStr">
        <is>
          <t>2566 Day 2</t>
        </is>
      </c>
      <c r="S147" s="185" t="inlineStr">
        <is>
          <t>CASE_2566_PHARYNGITIS_01</t>
        </is>
      </c>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U151"/>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กระบวนการ sterilization ที่เหมาะสมกับผลิตภัณฑ์สำเร็จรูป insulin injection ได้แก่ข้อใด</t>
        </is>
      </c>
      <c r="D3" s="186" t="n"/>
      <c r="E3" s="186" t="inlineStr">
        <is>
          <t>Dry heat sterilization</t>
        </is>
      </c>
      <c r="F3" s="186" t="inlineStr">
        <is>
          <t>Sterile filtration</t>
        </is>
      </c>
      <c r="G3" s="186" t="inlineStr">
        <is>
          <t>Steam sterilization</t>
        </is>
      </c>
      <c r="H3" s="186" t="inlineStr">
        <is>
          <t>Ethylene oxide gas sterilization</t>
        </is>
      </c>
      <c r="I3" s="188" t="inlineStr">
        <is>
          <t>Gamma radiation sterilization</t>
        </is>
      </c>
      <c r="J3" s="185" t="inlineStr">
        <is>
          <t>1</t>
        </is>
      </c>
      <c r="K3" s="186" t="inlineStr">
        <is>
          <t>✅ คำตอบที่ถูกต้อง: ข้อ ก. Dry heat sterilization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ไม่ตรงกับข้อบ่งใช้หรือหลักวิชาการตามที่โจทย์กำหนด
• ข้อ ค. (Sterile filtration): Sterile filtration ไม่ตรงกับข้อบ่งใช้หรือหลักวิชาการตามที่โจทย์กำหนด
• ข้อ ง. (Steam sterilization): Steam sterilization ไม่ตรงกับข้อบ่งใช้หรือหลักวิชาการตามที่โจทย์กำหนด
• ข้อ จ. (Ethylene oxide gas sterilization): Ethylene oxide gas sterilization ไม่ตรงกับข้อบ่งใช้หรือหลักวิชาการตามที่โจทย์กำหนด</t>
        </is>
      </c>
      <c r="L3" s="186" t="n"/>
      <c r="M3" s="186" t="inlineStr">
        <is>
          <t>Sterile &amp; Special Forms</t>
        </is>
      </c>
      <c r="N3" s="186" t="inlineStr">
        <is>
          <t>Autoclave &amp; Sterilization</t>
        </is>
      </c>
      <c r="O3" s="185" t="inlineStr">
        <is>
          <t>Product</t>
        </is>
      </c>
      <c r="P3" s="186" t="inlineStr">
        <is>
          <t>แบบฝึกหัด PLE-CC 1 ข้อ 32</t>
        </is>
      </c>
      <c r="Q3" s="185" t="inlineStr">
        <is>
          <t>แบบฝึกหัด</t>
        </is>
      </c>
      <c r="R3" s="185" t="inlineStr">
        <is>
          <t>เล่มม่วง</t>
        </is>
      </c>
      <c r="S3" s="185" t="n"/>
    </row>
    <row r="4" ht="24" customHeight="1" s="49">
      <c r="A4" s="187" t="n">
        <v>2</v>
      </c>
      <c r="B4" s="186" t="n"/>
      <c r="C4" s="186" t="inlineStr">
        <is>
          <t>COA ของ insulin biosimilar glargine อะไรไม่จำเป็นต้องมี</t>
        </is>
      </c>
      <c r="D4" s="186" t="n"/>
      <c r="E4" s="186" t="inlineStr">
        <is>
          <t>Assay</t>
        </is>
      </c>
      <c r="F4" s="186" t="inlineStr">
        <is>
          <t>Identification</t>
        </is>
      </c>
      <c r="G4" s="186" t="inlineStr">
        <is>
          <t>Bacterial endotoxin</t>
        </is>
      </c>
      <c r="H4" s="186" t="inlineStr">
        <is>
          <t>Impurity</t>
        </is>
      </c>
      <c r="I4" s="188" t="inlineStr">
        <is>
          <t>Dissolution</t>
        </is>
      </c>
      <c r="J4" s="185" t="inlineStr">
        <is>
          <t>1</t>
        </is>
      </c>
      <c r="K4" s="186" t="inlineStr">
        <is>
          <t>✅ คำตอบที่ถูกต้อง: ข้อ ก. Assay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ไม่ตรงกับข้อบ่งใช้หรือหลักวิชาการตามที่โจทย์กำหนด
• ข้อ ค. (Identification): Identification ไม่ตรงกับข้อบ่งใช้หรือหลักวิชาการตามที่โจทย์กำหนด
• ข้อ ง. (Bacterial endotoxin): Bacterial endotoxin ไม่ตรงกับข้อบ่งใช้หรือหลักวิชาการตามที่โจทย์กำหนด
• ข้อ จ. (Impurity): Impurity ไม่ตรงกับข้อบ่งใช้หรือหลักวิชาการตามที่โจทย์กำหนด</t>
        </is>
      </c>
      <c r="L4" s="186" t="n"/>
      <c r="M4" s="186" t="inlineStr">
        <is>
          <t>Sterile &amp; Special Forms</t>
        </is>
      </c>
      <c r="N4" s="186" t="inlineStr">
        <is>
          <t>Parenterals &amp; Ophthalmic</t>
        </is>
      </c>
      <c r="O4" s="185" t="inlineStr">
        <is>
          <t>Product</t>
        </is>
      </c>
      <c r="P4" s="186" t="inlineStr">
        <is>
          <t>แบบฝึกหัด PLE-CC 1 ข้อ 34</t>
        </is>
      </c>
      <c r="Q4" s="185" t="inlineStr">
        <is>
          <t>แบบฝึกหัด</t>
        </is>
      </c>
      <c r="R4" s="185" t="inlineStr">
        <is>
          <t>เล่มม่วง</t>
        </is>
      </c>
      <c r="S4" s="185" t="n"/>
    </row>
    <row r="5" ht="24" customHeight="1" s="49">
      <c r="A5" s="187" t="n">
        <v>3</v>
      </c>
      <c r="B5" s="186" t="n"/>
      <c r="C5" s="186" t="inlineStr">
        <is>
          <t>เหตุผลหลักในการตรวจ Bacterial endotoxin ใน Paclitaxel injection</t>
        </is>
      </c>
      <c r="D5" s="186" t="n"/>
      <c r="E5" s="186" t="inlineStr">
        <is>
          <t>เพื่อให้มั่นใจว่าไม่มีเชื้อราเจริญเติบโตในยา</t>
        </is>
      </c>
      <c r="F5" s="186" t="inlineStr">
        <is>
          <t>เพื่อป้องกันการเกิด Pyrogenic reaction</t>
        </is>
      </c>
      <c r="G5" s="186" t="inlineStr">
        <is>
          <t>เพื่อวัดความเข้มข้นของสารกันเสีย</t>
        </is>
      </c>
      <c r="H5" s="186" t="inlineStr">
        <is>
          <t>เพื่อประเมินความคงตัวของยาที่อุณหภูมิสูง</t>
        </is>
      </c>
      <c r="I5" s="188" t="inlineStr">
        <is>
          <t>เพื่อวัดความแรงในการออกฤทธิ์ต้านมะเร็ง</t>
        </is>
      </c>
      <c r="J5" s="185" t="inlineStr">
        <is>
          <t>1</t>
        </is>
      </c>
      <c r="K5" s="186" t="inlineStr">
        <is>
          <t>✅ คำตอบที่ถูกต้อง: ข้อ ก. เพื่อให้มั่นใจว่าไม่มีเชื้อราเจริญเติบโตในยา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ไม่ตรงกับข้อบ่งใช้หรือหลักวิชาการตามที่โจทย์กำหนด
• ข้อ ค. (เพื่อป้องกันการเกิด Pyrogenic reaction): เพื่อป้องกันการเกิด Pyrogenic reaction ไม่ตรงกับข้อบ่งใช้หรือหลักวิชาการตามที่โจทย์กำหนด
• ข้อ ง. (เพื่อวัดความเข้มข้นของสารกันเสีย): เพื่อวัดความเข้มข้นของสารกันเสีย ไม่ตรงกับข้อบ่งใช้หรือหลักวิชาการตามที่โจทย์กำหนด
• ข้อ จ. (เพื่อประเมินความคงตัวของยาที่อุณหภูมิสูง): เพื่อประเมินความคงตัวของยาที่อุณหภูมิสูง ไม่ตรงกับข้อบ่งใช้หรือหลักวิชาการตามที่โจทย์กำหนด</t>
        </is>
      </c>
      <c r="L5" s="186" t="n"/>
      <c r="M5" s="186" t="inlineStr">
        <is>
          <t>Sterile &amp; Special Forms</t>
        </is>
      </c>
      <c r="N5" s="186" t="inlineStr">
        <is>
          <t>Sterility &amp; Pyrogen testing</t>
        </is>
      </c>
      <c r="O5" s="185" t="inlineStr">
        <is>
          <t>Product</t>
        </is>
      </c>
      <c r="P5" s="186" t="inlineStr">
        <is>
          <t>แบบฝึกหัด PLE-CC 1 ข้อ 75</t>
        </is>
      </c>
      <c r="Q5" s="185" t="inlineStr">
        <is>
          <t>แบบฝึกหัด</t>
        </is>
      </c>
      <c r="R5" s="185" t="inlineStr">
        <is>
          <t>เล่มม่วง</t>
        </is>
      </c>
      <c r="S5" s="185" t="n"/>
    </row>
    <row r="6" ht="24" customHeight="1" s="49">
      <c r="A6" s="187" t="n">
        <v>4</v>
      </c>
      <c r="B6" s="186" t="n"/>
      <c r="C6" s="186" t="inlineStr">
        <is>
          <t>ในการผลิต mAB ใน bioreactor ปัจจัยใดที่ต้องควบคุมเพื่อให้เซลล์เจริญเติบโตได้ดี
และมีการสร้างโปรตีนอย่างมีประสิทธิภาพ</t>
        </is>
      </c>
      <c r="D6" s="186" t="n"/>
      <c r="E6" s="186" t="inlineStr">
        <is>
          <t>ควบคุม pH อุณหภูมิ และระดับ O2</t>
        </is>
      </c>
      <c r="F6" s="186" t="inlineStr">
        <is>
          <t>ใส่ตัวทำละลายอินทรีย์ เพื่อเร่งให้โปรตีนเกิดการพับตัว</t>
        </is>
      </c>
      <c r="G6" s="186" t="inlineStr">
        <is>
          <t>ใส่ reducing agent เพื่อป้องกันการเกิด disulfide bond formation</t>
        </is>
      </c>
      <c r="H6" s="186" t="inlineStr">
        <is>
          <t>Sterile ด้วยไรสักอย่างเพื่อไม่ให้เกิดการปนเปื้อน</t>
        </is>
      </c>
      <c r="I6" s="188" t="inlineStr">
        <is>
          <t>ใส่ protease เพื่อเร่งให้เกิดการเสื่อมสลายของโปรตีนที่ไม่ได้เกิดการพับ</t>
        </is>
      </c>
      <c r="J6" s="185" t="inlineStr">
        <is>
          <t>1</t>
        </is>
      </c>
      <c r="K6" s="186" t="inlineStr">
        <is>
          <t>✅ คำตอบที่ถูกต้อง: ข้อ ก. ควบคุม pH อุณหภูมิ และระดับ O2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ไม่ตรงกับข้อบ่งใช้หรือหลักวิชาการตามที่โจทย์กำหนด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ไม่ตรงกับข้อบ่งใช้หรือหลักวิชาการตามที่โจทย์กำหนด
• ข้อ ง. (ใส่ reducing agent เพื่อป้องกันการเกิด disulfide bond formation): ใส่ reducing agent เพื่อป้องกันการเกิด disulfide bond formation ไม่ตรงกับข้อบ่งใช้หรือหลักวิชาการตามที่โจทย์กำหนด
• ข้อ จ. (Sterile ด้วยไรสักอย่างเพื่อไม่ให้เกิดการปนเปื้อน): Sterile ด้วยไรสักอย่างเพื่อไม่ให้เกิดการปนเปื้อน ไม่ตรงกับข้อบ่งใช้หรือหลักวิชาการตามที่โจทย์กำหนด</t>
        </is>
      </c>
      <c r="L6" s="186" t="n"/>
      <c r="M6" s="186" t="inlineStr">
        <is>
          <t>Sterile &amp; Special Forms</t>
        </is>
      </c>
      <c r="N6" s="186" t="inlineStr">
        <is>
          <t>Parenterals &amp; Ophthalmic</t>
        </is>
      </c>
      <c r="O6" s="185" t="inlineStr">
        <is>
          <t>Product</t>
        </is>
      </c>
      <c r="P6" s="186" t="inlineStr">
        <is>
          <t>แบบฝึกหัด PLE-CC 1 ข้อ 79</t>
        </is>
      </c>
      <c r="Q6" s="185" t="inlineStr">
        <is>
          <t>แบบฝึกหัด</t>
        </is>
      </c>
      <c r="R6" s="185" t="inlineStr">
        <is>
          <t>เล่มม่วง</t>
        </is>
      </c>
      <c r="S6" s="185" t="n"/>
    </row>
    <row r="7" ht="24" customHeight="1" s="49">
      <c r="A7" s="187" t="n">
        <v>5</v>
      </c>
      <c r="B7" s="186" t="n"/>
      <c r="C7" s="186"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D7" s="186" t="n"/>
      <c r="E7" s="186" t="inlineStr">
        <is>
          <t>ผ่าน เพราะต ่ากว่า limit</t>
        </is>
      </c>
      <c r="F7" s="186" t="inlineStr">
        <is>
          <t>ไม่ผ่าน เพราะเกิน limit</t>
        </is>
      </c>
      <c r="G7" s="186" t="inlineStr">
        <is>
          <t>ผ่านได้ถ้าเจือจางเพิ่ม</t>
        </is>
      </c>
      <c r="H7" s="186" t="inlineStr">
        <is>
          <t>ไม่ผ่าน ต้องมีการทดสอบ sterility test ใหม่</t>
        </is>
      </c>
      <c r="I7" s="188" t="inlineStr">
        <is>
          <t>ไม่ผ่านซักขวด</t>
        </is>
      </c>
      <c r="J7" s="185" t="inlineStr">
        <is>
          <t>1</t>
        </is>
      </c>
      <c r="K7" s="186" t="inlineStr">
        <is>
          <t>✅ คำตอบที่ถูกต้อง: ข้อ ก. ผ่าน เพราะต ่ากว่า limit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ไม่ตรงกับข้อบ่งใช้หรือหลักวิชาการตามที่โจทย์กำหนด
• ข้อ ค. (ไม่ผ่าน เพราะเกิน limit): ไม่ผ่าน เพราะเกิน limit ไม่ตรงกับข้อบ่งใช้หรือหลักวิชาการตามที่โจทย์กำหนด
• ข้อ ง. (ผ่านได้ถ้าเจือจางเพิ่ม): ผ่านได้ถ้าเจือจางเพิ่ม ไม่ตรงกับข้อบ่งใช้หรือหลักวิชาการตามที่โจทย์กำหนด
• ข้อ จ. (ไม่ผ่าน ต้องมีการทดสอบ sterility test ใหม่): ไม่ผ่าน ต้องมีการทดสอบ sterility test ใหม่ ไม่ตรงกับข้อบ่งใช้หรือหลักวิชาการตามที่โจทย์กำหนด</t>
        </is>
      </c>
      <c r="L7" s="186" t="n"/>
      <c r="M7" s="186" t="inlineStr">
        <is>
          <t>Sterile &amp; Special Forms</t>
        </is>
      </c>
      <c r="N7" s="186" t="inlineStr">
        <is>
          <t>Sterility &amp; Pyrogen testing</t>
        </is>
      </c>
      <c r="O7" s="185" t="inlineStr">
        <is>
          <t>Product</t>
        </is>
      </c>
      <c r="P7" s="186" t="inlineStr">
        <is>
          <t>แบบฝึกหัด PLE-CC 1 ข้อ 105</t>
        </is>
      </c>
      <c r="Q7" s="185" t="inlineStr">
        <is>
          <t>แบบฝึกหัด</t>
        </is>
      </c>
      <c r="R7" s="185" t="inlineStr">
        <is>
          <t>เล่มม่วง</t>
        </is>
      </c>
      <c r="S7" s="185" t="n"/>
    </row>
    <row r="8" ht="24" customHeight="1" s="49">
      <c r="A8" s="185" t="n">
        <v>6</v>
      </c>
      <c r="B8" s="186" t="n"/>
      <c r="C8" s="186" t="inlineStr">
        <is>
          <t>ข้อใดถูกต้องเกี่ยวกับยา steroid ฉีดเข้าข้อ X &amp;o preservative&amp;</t>
        </is>
      </c>
      <c r="D8" s="186" t="n"/>
      <c r="E8" s="186" t="inlineStr">
        <is>
          <t>ห้ามใส่สารกันเสีย</t>
        </is>
      </c>
      <c r="F8" s="186" t="inlineStr">
        <is>
          <t>ฉีดเข้าข้อเท่านั้น ห้ามฉีดเข้ากล้ามเนื้อ</t>
        </is>
      </c>
      <c r="G8" s="186" t="inlineStr">
        <is>
          <t>ฉีดเข้าข้อได้มากกว่า 100 มิลลิลิตร</t>
        </is>
      </c>
      <c r="H8" s="186" t="inlineStr">
        <is>
          <t>ทำเป็นยารูปแบบแขวนตะกอนได้</t>
        </is>
      </c>
      <c r="I8" s="186" t="inlineStr">
        <is>
          <t>Sterile ด้วย autoclave</t>
        </is>
      </c>
      <c r="J8" s="185" t="inlineStr">
        <is>
          <t>1</t>
        </is>
      </c>
      <c r="K8" s="186" t="inlineStr">
        <is>
          <t>✅ คำตอบที่ถูกต้อง: ข้อ ก. ห้ามใส่สารกันเสีย
🎯 ทำไมข้อนี้ถึงถูก: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ไม่ตรงกับข้อบ่งใช้หรือหลักวิชาการตามที่โจทย์กำหนด
• ข้อ ค. (ฉีดเข้าข้อได้มากกว่า 100 มิลลิลิตร): ฉีดเข้าข้อได้มากกว่า 100 มิลลิลิตร ไม่ตรงกับข้อบ่งใช้หรือหลักวิชาการตามที่โจทย์กำหนด
• ข้อ ง. (ทำเป็นยารูปแบบแขวนตะกอนได้): ทำเป็นยารูปแบบแขวนตะกอนได้ ไม่ตรงกับข้อบ่งใช้หรือหลักวิชาการตามที่โจทย์กำหนด
• ข้อ จ. (Sterile ด้วย autoclave): Sterile ด้วย autoclave ไม่ตรงกับข้อบ่งใช้หรือหลักวิชาการตามที่โจทย์กำหนด</t>
        </is>
      </c>
      <c r="L8" s="186" t="n"/>
      <c r="M8" s="186" t="inlineStr">
        <is>
          <t>Sterile &amp; Special Forms</t>
        </is>
      </c>
      <c r="N8" s="186" t="inlineStr">
        <is>
          <t>Parenterals &amp; Ophthalmic</t>
        </is>
      </c>
      <c r="O8" s="185" t="inlineStr">
        <is>
          <t>Product</t>
        </is>
      </c>
      <c r="P8" s="186" t="inlineStr">
        <is>
          <t>ข้อ 30 (PLE_CC1_2562_Key.md)</t>
        </is>
      </c>
      <c r="Q8" s="185" t="inlineStr">
        <is>
          <t>ข้อสอบจริง</t>
        </is>
      </c>
      <c r="R8" s="185" t="inlineStr">
        <is>
          <t>2562</t>
        </is>
      </c>
      <c r="S8" s="185" t="n"/>
    </row>
    <row r="9" ht="24" customHeight="1" s="49">
      <c r="A9" s="185" t="n">
        <v>7</v>
      </c>
      <c r="B9" s="186" t="n"/>
      <c r="C9" s="186" t="inlineStr">
        <is>
          <t>หลังเกิด hepatitis จากยา IRZE ยาใดเหมาะสมที่สุดในการให้แทนยา 1st line X ิ areisinterna nurser. hepatitis an IRZO "EOS</t>
        </is>
      </c>
      <c r="D9" s="186" t="n"/>
      <c r="E9" s="186" t="inlineStr">
        <is>
          <t>PAS</t>
        </is>
      </c>
      <c r="F9" s="186" t="inlineStr">
        <is>
          <t>Streptomycin</t>
        </is>
      </c>
      <c r="G9" s="186" t="inlineStr">
        <is>
          <t>Thalidomide</t>
        </is>
      </c>
      <c r="H9" s="186" t="inlineStr">
        <is>
          <t>Ethioamide</t>
        </is>
      </c>
      <c r="I9" s="186" t="inlineStr">
        <is>
          <t>Linezolid</t>
        </is>
      </c>
      <c r="J9" s="185" t="inlineStr">
        <is>
          <t>1</t>
        </is>
      </c>
      <c r="K9" s="186" t="inlineStr">
        <is>
          <t>✅ คำตอบที่ถูกต้อง: ข้อ ก. PAS
🎯 ทำไมข้อนี้ถึงถูก: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t>
        </is>
      </c>
      <c r="L9" s="186" t="n"/>
      <c r="M9" s="186" t="inlineStr">
        <is>
          <t>Sterile &amp; Special Forms</t>
        </is>
      </c>
      <c r="N9" s="186" t="inlineStr">
        <is>
          <t>Sterile Cleanroom specs</t>
        </is>
      </c>
      <c r="O9" s="185" t="inlineStr">
        <is>
          <t>Product</t>
        </is>
      </c>
      <c r="P9" s="186" t="inlineStr">
        <is>
          <t>ข้อ 12 (PLE_CC1_2562_Key.md)</t>
        </is>
      </c>
      <c r="Q9" s="185" t="inlineStr">
        <is>
          <t>ข้อสอบจริง</t>
        </is>
      </c>
      <c r="R9" s="185" t="inlineStr">
        <is>
          <t>2562</t>
        </is>
      </c>
      <c r="S9" s="185" t="n"/>
    </row>
    <row r="10" ht="24" customHeight="1" s="49">
      <c r="A10" s="185" t="n">
        <v>8</v>
      </c>
      <c r="B10" s="186" t="n"/>
      <c r="C10" s="186" t="inlineStr">
        <is>
          <t>ข้อใดไม.ใช.การทดสอบเพื่อควบคุมคุณภาพยาฉีด</t>
        </is>
      </c>
      <c r="D10" s="186" t="n"/>
      <c r="E10" s="186" t="inlineStr">
        <is>
          <t>Safety test</t>
        </is>
      </c>
      <c r="F10" s="186" t="inlineStr">
        <is>
          <t>Sterility test</t>
        </is>
      </c>
      <c r="G10" s="186" t="inlineStr">
        <is>
          <t>Pyrogen test</t>
        </is>
      </c>
      <c r="H10" s="186" t="inlineStr">
        <is>
          <t>Particulate matter test</t>
        </is>
      </c>
      <c r="I10" s="186" t="inlineStr">
        <is>
          <t>Microbial test</t>
        </is>
      </c>
      <c r="J10" s="185" t="inlineStr">
        <is>
          <t>1</t>
        </is>
      </c>
      <c r="K10" s="186" t="inlineStr">
        <is>
          <t>✅ คำตอบที่ถูกต้อง: ข้อ ก. Safety test
🎯 ทำไมข้อนี้ถึงถูก:
Safety test: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ไม่ตรงกับข้อบ่งใช้หรือหลักวิชาการตามที่โจทย์กำหนด
• ข้อ ค. (Pyrogen test): Pyrogen test ไม่ตรงกับข้อบ่งใช้หรือหลักวิชาการตามที่โจทย์กำหนด
• ข้อ ง. (Particulate matter test): Particulate matter test ไม่ตรงกับข้อบ่งใช้หรือหลักวิชาการตามที่โจทย์กำหนด
• ข้อ จ. (Microbial test): Microbial test ไม่ตรงกับข้อบ่งใช้หรือหลักวิชาการตามที่โจทย์กำหนด</t>
        </is>
      </c>
      <c r="L10" s="186" t="n"/>
      <c r="M10" s="186" t="inlineStr">
        <is>
          <t>Sterile &amp; Special Forms</t>
        </is>
      </c>
      <c r="N10" s="186" t="inlineStr">
        <is>
          <t>Parenterals &amp; Ophthalmic</t>
        </is>
      </c>
      <c r="O10" s="185" t="inlineStr">
        <is>
          <t>Product</t>
        </is>
      </c>
      <c r="P10" s="186" t="inlineStr">
        <is>
          <t>ข้อ 124 (PLE_CC1_2561_Key.md)</t>
        </is>
      </c>
      <c r="Q10" s="185" t="inlineStr">
        <is>
          <t>ข้อสอบจริง</t>
        </is>
      </c>
      <c r="R10" s="185" t="inlineStr">
        <is>
          <t>2561</t>
        </is>
      </c>
      <c r="S10" s="185" t="n"/>
    </row>
    <row r="11" ht="24" customHeight="1" s="49">
      <c r="A11" s="185" t="n">
        <v>9</v>
      </c>
      <c r="B11" s="186" t="n"/>
      <c r="C11" s="186" t="inlineStr">
        <is>
          <t>ผู้ป่วยได้รับการวินิจฉัยว่ามีภาวะ hepatic encephalopathy ยาในข้อใดทีผู้ป่วยรายนี้ไม่ควรได้รับ (1) Lorazepam (2) Flumazenil (3) Zinc sulfate (4) Lactulose (5) Rifaximin</t>
        </is>
      </c>
      <c r="D11" s="186" t="n"/>
      <c r="E11" s="186" t="inlineStr">
        <is>
          <t>Isotonic Sodium Chloride 0.9% Osmotic Adjustment</t>
        </is>
      </c>
      <c r="F11" s="186" t="inlineStr">
        <is>
          <t>Moist Heat Steam Sterilization (Autoclave 121 C, 15 psi, 15 min)</t>
        </is>
      </c>
      <c r="G11" s="186" t="inlineStr">
        <is>
          <t>Dry Heat Sterilization (Hot Air Oven 160-170 C, 2 hours)</t>
        </is>
      </c>
      <c r="H11" s="186" t="inlineStr">
        <is>
          <t>Membrane Filtration Sterilization (0.22 micron pore size)</t>
        </is>
      </c>
      <c r="I11" s="186" t="inlineStr">
        <is>
          <t>Ethylene Oxide Gas Sterilization (ETO)</t>
        </is>
      </c>
      <c r="J11" s="185" t="inlineStr">
        <is>
          <t>1</t>
        </is>
      </c>
      <c r="K11" s="186" t="inlineStr">
        <is>
          <t>✅ คำตอบที่ถูกต้อง: ข้อ ก. Isotonic Sodium Chloride 0.9% Osmotic Adjustment
🎯 ทำไมข้อนี้ถึงถูก: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t>
        </is>
      </c>
      <c r="L11" s="186" t="n"/>
      <c r="M11" s="186" t="inlineStr">
        <is>
          <t>Sterile &amp; Special Forms</t>
        </is>
      </c>
      <c r="N11" s="186" t="inlineStr">
        <is>
          <t>Sterile Cleanroom specs</t>
        </is>
      </c>
      <c r="O11" s="185" t="inlineStr">
        <is>
          <t>Product</t>
        </is>
      </c>
      <c r="P11" s="186" t="inlineStr">
        <is>
          <t>ข้อ 57 (PLE_CC1_2557.md)</t>
        </is>
      </c>
      <c r="Q11" s="185" t="inlineStr">
        <is>
          <t>ข้อสอบจริง</t>
        </is>
      </c>
      <c r="R11" s="185" t="inlineStr">
        <is>
          <t>2557</t>
        </is>
      </c>
      <c r="S11" s="185" t="n"/>
    </row>
    <row r="12" ht="24" customHeight="1" s="49">
      <c r="A12" s="185" t="n">
        <v>10</v>
      </c>
      <c r="B12" s="186" t="n"/>
      <c r="C12" s="186" t="inlineStr">
        <is>
          <t>การทดสอบโดยการฉีดเข้าไปในหูกระต่ายแล้ววัดอุณหภูมิของกระต่ายที่สูงขึ้น เป็นการทดสอบอะไร</t>
        </is>
      </c>
      <c r="D12" s="186" t="n"/>
      <c r="E12" s="186" t="inlineStr">
        <is>
          <t>Clarity test</t>
        </is>
      </c>
      <c r="F12" s="186" t="inlineStr">
        <is>
          <t>Sterility test</t>
        </is>
      </c>
      <c r="G12" s="186" t="inlineStr">
        <is>
          <t>Purity test</t>
        </is>
      </c>
      <c r="H12" s="186" t="inlineStr">
        <is>
          <t>Pyrogen test</t>
        </is>
      </c>
      <c r="I12" s="186" t="inlineStr">
        <is>
          <t>Toxicity test</t>
        </is>
      </c>
      <c r="J12" s="185" t="inlineStr">
        <is>
          <t>1</t>
        </is>
      </c>
      <c r="K12" s="186" t="inlineStr">
        <is>
          <t>✅ คำตอบที่ถูกต้อง: ข้อ ก. Clarity test
🎯 ทำไมข้อนี้ถึงถูก: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ไม่ตรงกับข้อบ่งใช้หรือหลักวิชาการตามที่โจทย์กำหนด
• ข้อ ค. (Purity test): Purity test ไม่ตรงกับข้อบ่งใช้หรือหลักวิชาการตามที่โจทย์กำหนด
• ข้อ ง. (Pyrogen test): Pyrogen test ไม่ตรงกับข้อบ่งใช้หรือหลักวิชาการตามที่โจทย์กำหนด
• ข้อ จ. (Toxicity test): Toxicity test ไม่ตรงกับข้อบ่งใช้หรือหลักวิชาการตามที่โจทย์กำหนด</t>
        </is>
      </c>
      <c r="L12" s="186" t="n"/>
      <c r="M12" s="186" t="inlineStr">
        <is>
          <t>Sterile &amp; Special Forms</t>
        </is>
      </c>
      <c r="N12" s="186" t="inlineStr">
        <is>
          <t>Parenterals &amp; Ophthalmic</t>
        </is>
      </c>
      <c r="O12" s="185" t="inlineStr">
        <is>
          <t>Product</t>
        </is>
      </c>
      <c r="P12" s="186" t="inlineStr">
        <is>
          <t>ข้อ 18 (PLE_CC1_2555 Day 1.md)</t>
        </is>
      </c>
      <c r="Q12" s="185" t="inlineStr">
        <is>
          <t>ข้อสอบจริง</t>
        </is>
      </c>
      <c r="R12" s="185" t="inlineStr">
        <is>
          <t>2555</t>
        </is>
      </c>
      <c r="S12" s="185" t="n"/>
    </row>
    <row r="13" ht="24" customHeight="1" s="49">
      <c r="A13" s="185" t="n">
        <v>11</v>
      </c>
      <c r="B13" s="186" t="n"/>
      <c r="C13" s="186" t="inlineStr">
        <is>
          <t>Elevated hepatic transaminase</t>
        </is>
      </c>
      <c r="D13" s="186" t="n"/>
      <c r="E13" s="186" t="inlineStr">
        <is>
          <t>Moist Heat Steam Sterilization (Autoclave 121 C, 15 psi, 15 min)</t>
        </is>
      </c>
      <c r="F13" s="186" t="inlineStr">
        <is>
          <t>Dry Heat Sterilization (Hot Air Oven 160-170 C, 2 hours)</t>
        </is>
      </c>
      <c r="G13" s="186" t="inlineStr">
        <is>
          <t>Membrane Filtration Sterilization (0.22 micron pore size)</t>
        </is>
      </c>
      <c r="H13" s="186" t="inlineStr">
        <is>
          <t>Ethylene Oxide Gas Sterilization (ETO)</t>
        </is>
      </c>
      <c r="I13" s="186" t="inlineStr">
        <is>
          <t>LAL Test (Limulus Amebocyte Lysate Bacterial Endotoxin)</t>
        </is>
      </c>
      <c r="J13" s="185" t="inlineStr">
        <is>
          <t>1</t>
        </is>
      </c>
      <c r="K13" s="186" t="inlineStr">
        <is>
          <t>✅ คำตอบที่ถูกต้อง: ข้อ ก. Moist Heat Steam Sterilization (Autoclave 121 C, 15 psi, 15 min)
🎯 ทำไมข้อนี้ถึงถูก: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t>
        </is>
      </c>
      <c r="L13" s="186" t="n"/>
      <c r="M13" s="186" t="inlineStr">
        <is>
          <t>Sterile &amp; Special Forms</t>
        </is>
      </c>
      <c r="N13" s="186" t="inlineStr">
        <is>
          <t>Sterile Cleanroom specs</t>
        </is>
      </c>
      <c r="O13" s="185" t="inlineStr">
        <is>
          <t>Product</t>
        </is>
      </c>
      <c r="P13" s="186" t="inlineStr">
        <is>
          <t>ข้อ 1 (PLE_CC1_2554 SET2.md)</t>
        </is>
      </c>
      <c r="Q13" s="185" t="inlineStr">
        <is>
          <t>ข้อสอบจริง</t>
        </is>
      </c>
      <c r="R13" s="185" t="inlineStr">
        <is>
          <t>2554</t>
        </is>
      </c>
      <c r="S13" s="185" t="n"/>
    </row>
    <row r="14" ht="24" customHeight="1" s="49">
      <c r="A14" s="185" t="n">
        <v>12</v>
      </c>
      <c r="B14" s="186" t="n"/>
      <c r="C14" s="186" t="inlineStr">
        <is>
          <t>อะไรคือสิ่งที่สำคัญที่สุดในการทำยาหยอดตา</t>
        </is>
      </c>
      <c r="D14" s="186" t="n"/>
      <c r="E14" s="186" t="inlineStr">
        <is>
          <t>Tonicity</t>
        </is>
      </c>
      <c r="F14" s="186" t="inlineStr">
        <is>
          <t>Preservatives</t>
        </is>
      </c>
      <c r="G14" s="186" t="inlineStr">
        <is>
          <t>Sterity</t>
        </is>
      </c>
      <c r="H14" s="186" t="inlineStr">
        <is>
          <t>Volume</t>
        </is>
      </c>
      <c r="I14" s="186" t="inlineStr">
        <is>
          <t>pH</t>
        </is>
      </c>
      <c r="J14" s="185" t="inlineStr">
        <is>
          <t>2</t>
        </is>
      </c>
      <c r="K14" s="186" t="inlineStr">
        <is>
          <t>✅ คำตอบที่ถูกต้อง: ข้อ ข. Preservatives
🎯 ทำไมข้อนี้ถึงถูก: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ไม่ตรงกับข้อบ่งใช้หรือหลักวิชาการตามที่โจทย์กำหนด
• ข้อ ค. (Sterity): Sterity ไม่ตรงกับข้อบ่งใช้หรือหลักวิชาการตามที่โจทย์กำหนด
• ข้อ ง. (Volume): Volume ไม่ตรงกับข้อบ่งใช้หรือหลักวิชาการตามที่โจทย์กำหนด
• ข้อ จ. (pH): pH ไม่ตรงกับข้อบ่งใช้หรือหลักวิชาการตามที่โจทย์กำหนด</t>
        </is>
      </c>
      <c r="L14" s="186" t="n"/>
      <c r="M14" s="186" t="inlineStr">
        <is>
          <t>Sterile &amp; Special Forms</t>
        </is>
      </c>
      <c r="N14" s="186" t="inlineStr">
        <is>
          <t>Parenterals &amp; Ophthalmic</t>
        </is>
      </c>
      <c r="O14" s="185" t="inlineStr">
        <is>
          <t>Product</t>
        </is>
      </c>
      <c r="P14" s="186" t="inlineStr">
        <is>
          <t>ข้อ 7 (PLE_CC1_2554 SET2.md)</t>
        </is>
      </c>
      <c r="Q14" s="185" t="inlineStr">
        <is>
          <t>ข้อสอบจริง</t>
        </is>
      </c>
      <c r="R14" s="185" t="inlineStr">
        <is>
          <t>2554</t>
        </is>
      </c>
      <c r="S14" s="185" t="n"/>
    </row>
    <row r="15" ht="24" customHeight="1" s="49">
      <c r="A15" s="185" t="n">
        <v>13</v>
      </c>
      <c r="B15" s="186" t="n"/>
      <c r="C15" s="186" t="inlineStr">
        <is>
          <t>หากท่านต้องการเตรียมการผลิต แบ่งบรรจุยาเคมีบำบัด ควรเตรียมยาในห้องที่มีสภาวะแบบใด</t>
        </is>
      </c>
      <c r="D15" s="186" t="n"/>
      <c r="E15" s="186" t="inlineStr">
        <is>
          <t>Isotonic Sodium Chloride 0.9% Osmotic Adjustment</t>
        </is>
      </c>
      <c r="F15" s="186" t="inlineStr">
        <is>
          <t>Moist Heat Steam Sterilization (Autoclave 121 C, 15 psi, 15 min)</t>
        </is>
      </c>
      <c r="G15" s="186" t="inlineStr">
        <is>
          <t>Dry Heat Sterilization (Hot Air Oven 160-170 C, 2 hours)</t>
        </is>
      </c>
      <c r="H15" s="186" t="inlineStr">
        <is>
          <t>Membrane Filtration Sterilization (0.22 micron pore size)</t>
        </is>
      </c>
      <c r="I15" s="186" t="inlineStr">
        <is>
          <t>Ethylene Oxide Gas Sterilization (ETO)</t>
        </is>
      </c>
      <c r="J15" s="185" t="inlineStr">
        <is>
          <t>1</t>
        </is>
      </c>
      <c r="K15" s="186" t="inlineStr">
        <is>
          <t>✅ คำตอบที่ถูกต้อง: ข้อ ก. Isotonic Sodium Chloride 0.9% Osmotic Adjustment
🎯 ทำไมข้อนี้ถึงถูก: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ไม่ตรงกับข้อบ่งใช้หรือหลักวิชาการตามที่โจทย์กำหนด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ไม่ตรงกับข้อบ่งใช้หรือหลักวิชาการตามที่โจทย์กำหนด
• ข้อ จ. (Ethylene Oxide Gas Sterilization (ETO)): Ethylene Oxide Gas Sterilization (ETO) ไม่ตรงกับข้อบ่งใช้หรือหลักวิชาการตามที่โจทย์กำหนด</t>
        </is>
      </c>
      <c r="L15" s="186" t="n"/>
      <c r="M15" s="186" t="inlineStr">
        <is>
          <t>Sterile &amp; Special Forms</t>
        </is>
      </c>
      <c r="N15" s="186" t="inlineStr">
        <is>
          <t>Parenterals &amp; Ophthalmic</t>
        </is>
      </c>
      <c r="O15" s="185" t="inlineStr">
        <is>
          <t>Product</t>
        </is>
      </c>
      <c r="P15" s="186" t="inlineStr">
        <is>
          <t>ข้อ 8 (PLE_CC1_2533.md)</t>
        </is>
      </c>
      <c r="Q15" s="185" t="inlineStr">
        <is>
          <t>ข้อสอบจริง</t>
        </is>
      </c>
      <c r="R15" s="185" t="inlineStr">
        <is>
          <t>2533</t>
        </is>
      </c>
      <c r="S15" s="185" t="n"/>
    </row>
    <row r="16" ht="24" customHeight="1" s="49">
      <c r="A16" s="185" t="n">
        <v>14</v>
      </c>
      <c r="B16" s="186" t="inlineStr">
        <is>
          <t>ผู้ป่วยรายนี้ไม่สามารถรับประทานยาชนิดเม็ดได้ และแพทย์์ต้องการให้ยารูปแบบสูดพ่น (Nebulized solution)</t>
        </is>
      </c>
      <c r="C16" s="186" t="inlineStr">
        <is>
          <t>ข้อใดต่อไปนี้กล่าวผิดเกี่ยวกับยารูปแบบดังกล่าว</t>
        </is>
      </c>
      <c r="D16" s="186" t="n"/>
      <c r="E16" s="186" t="inlineStr">
        <is>
          <t>เป็นการบริหารยาแบบ Non-invasive</t>
        </is>
      </c>
      <c r="F16" s="186" t="inlineStr">
        <is>
          <t>ยาออกฤทธิ์แค่ที่อวัยวะเป้าหมาย ไม่เข้าสู่กระแสเลือด</t>
        </is>
      </c>
      <c r="G16" s="186" t="inlineStr">
        <is>
          <t>ยาในส่วนที่ลงสู่ปอดไม่ผ่าน First-pass metabolism</t>
        </is>
      </c>
      <c r="H16" s="186" t="inlineStr">
        <is>
          <t>มีผลข้างเคียงทั่วร่างกายน้อยกว่ายารูปแบบรับประทาน</t>
        </is>
      </c>
      <c r="I16" s="186" t="inlineStr">
        <is>
          <t>สามารถปรับขนาดยาให้เหมาะสมได้เมื่อเทียบกับยารูปแบบรับประทาน</t>
        </is>
      </c>
      <c r="J16" s="185" t="inlineStr">
        <is>
          <t>2</t>
        </is>
      </c>
      <c r="K16" s="186" t="inlineStr">
        <is>
          <t>✅ คำตอบที่ถูกต้อง: ข้อ ข. ยาออกฤทธิ์แค่ที่อวัยวะเป้าหมาย ไม่เข้าสู่กระแสเลือด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t>
        </is>
      </c>
      <c r="L16" s="186" t="n"/>
      <c r="M16" s="186" t="inlineStr">
        <is>
          <t>Sterile &amp; Special Forms</t>
        </is>
      </c>
      <c r="N16" s="186" t="inlineStr">
        <is>
          <t>Parenterals &amp; Ophthalmic</t>
        </is>
      </c>
      <c r="O16" s="185" t="inlineStr">
        <is>
          <t>Product</t>
        </is>
      </c>
      <c r="P16" s="186" t="inlineStr">
        <is>
          <t>แบบฝึกหัด PLE-CC 1 ข้อ 100</t>
        </is>
      </c>
      <c r="Q16" s="185" t="inlineStr">
        <is>
          <t>แบบฝึกหัด</t>
        </is>
      </c>
      <c r="R16" s="185" t="inlineStr">
        <is>
          <t>เล่มม่วง</t>
        </is>
      </c>
      <c r="S16" s="185" t="n"/>
    </row>
    <row r="17" ht="24" customHeight="1" s="49">
      <c r="A17" s="185" t="n">
        <v>15</v>
      </c>
      <c r="B17" s="186" t="n"/>
      <c r="C17" s="186" t="inlineStr">
        <is>
          <t>การควบคุมคุณภาพยาหยอดตา (Ophthalmic solutions) ตามเกณฑ์มาตรฐานเภสัชตำรับสากล (USP-NF / BP) หัวข้อการทดสอบใดต่อไปนี้ ไม่จำเป็นต้องทำ ในการตรวจปล่อยผ่านรุ่นผลิตทั่วไป?</t>
        </is>
      </c>
      <c r="D17" s="186" t="n"/>
      <c r="E17" s="186" t="inlineStr">
        <is>
          <t>การทดสอบความเป็นกรด-ด่าง (pH test)</t>
        </is>
      </c>
      <c r="F17" s="186" t="inlineStr">
        <is>
          <t>การทดสอบสารก่อไข้หรือไพโรเจน (Pyrogen / Bacterial endotoxin test)</t>
        </is>
      </c>
      <c r="G17" s="186" t="inlineStr">
        <is>
          <t>การทดสอบความปราศจากเชื้อ (Sterility test)</t>
        </is>
      </c>
      <c r="H17" s="186" t="inlineStr">
        <is>
          <t>การทดสอบอนุภาคแปลกปลอม (Particulate matter test)</t>
        </is>
      </c>
      <c r="I17" s="186" t="inlineStr">
        <is>
          <t>การตรวจหาปริมาณตัวยาสำคัญ (Assay)</t>
        </is>
      </c>
      <c r="J17" s="185" t="inlineStr">
        <is>
          <t>2</t>
        </is>
      </c>
      <c r="K17" s="186" t="inlineStr">
        <is>
          <t>✅ คำตอบที่ถูกต้อง: ข้อ ข. การทดสอบสารก่อไข้หรือไพโรเจน (Pyrogen / Bacterial endotoxin test)
🎯 ทำไมข้อนี้ถึงถูก:
ข้อ ข. การทดสอบไพโรเจน (Pyrogen test) หรือการทดสอบเอนโดท็อกซินของแบคทีเรีย (Bacterial Endotoxins Test: BET ตาม USP &lt;85&gt;) เป็นข้อกำหนดบังคับเฉพาะสำหรับยาฉีด (Parenterals) และน้ำสำหรับยาฉีด (WFI) เท่านั้น ไม่ได้เป็นข้อกำหนดบังคับทั่วไปสำหรับยาหยอดตา (ยกเว้นยาฉีดเข้าในลูกตา Intraocular injections)
🔍 ข้ออื่นผิดเพราะอะไร:
• ข้อ ก. (pH test): บังคับทดสอบเพื่อควบคุมความคงตัวของตัวยาและการระคายเคืองต่อเยื่อบุตา (ช่วงที่ยอมรับได้ 6.5 - 8.5)
• ข้อ ค. (Sterility test): บังคับทดสอบในยาทาทุกชนิดตาม USP &lt;71&gt; เพื่อป้องกันการติดเชื้อในลูกตา (เช่น Pseudomonas aeruginosa)
• ข้อ ง. (Particulate matter test): บังคับทดสอบตาม USP &lt;789&gt; เพื่อป้องกันอนุภาคขูดขีดกระจกตา
• ข้อ จ. (Assay): บังคับทดสอบเพื่อยืนยันปริมาณตัวยาสำคัญให้ถูกต้องตามฉลาก</t>
        </is>
      </c>
      <c r="L17" s="186" t="n"/>
      <c r="M17" s="186" t="inlineStr">
        <is>
          <t>Sterile &amp; Special Forms</t>
        </is>
      </c>
      <c r="N17" s="186" t="inlineStr">
        <is>
          <t>Autoclave &amp; Sterilization</t>
        </is>
      </c>
      <c r="O17" s="185" t="inlineStr">
        <is>
          <t>Product</t>
        </is>
      </c>
      <c r="P17" s="186" t="inlineStr">
        <is>
          <t>ข้อสอบจริง Product ปี 2566 ข้อ 7</t>
        </is>
      </c>
      <c r="Q17" s="185" t="inlineStr">
        <is>
          <t>ข้อสอบจริง</t>
        </is>
      </c>
      <c r="R17" s="185" t="inlineStr">
        <is>
          <t>2566</t>
        </is>
      </c>
      <c r="S17" s="185" t="n"/>
    </row>
    <row r="18" ht="24" customHeight="1" s="49">
      <c r="A18" s="185" t="n">
        <v>16</v>
      </c>
      <c r="B18" s="186" t="n"/>
      <c r="C18" s="186" t="inlineStr">
        <is>
          <t>ข้อใดต่อไปนี้กล่าวได้ ไม่ถูกต้อง เกี่ยวกับหลักการตั้งสูตรตำรับและคุณสมบัติทางเภสัชกรรมของยาหยอดตา (Ophthalmic preparations)?</t>
        </is>
      </c>
      <c r="D18" s="186" t="n"/>
      <c r="E18" s="186" t="inlineStr">
        <is>
          <t>สูตรตำรับยาหยอดตาทุกชนิดต้องปรับค่าความเป็นกรด-ด่างให้เท่ากับ 7.4 เท่านั้นจึงจะสามารถนำมาใช้ได้อย่างปลอดภัย</t>
        </is>
      </c>
      <c r="F18" s="186" t="inlineStr">
        <is>
          <t>ยาหยอดตาชนิดบรรจุหลายขนาด (Multiple-dose container) จำเป็นต้องเติมสารกันเสีย (Preservative) เช่น Benzalkonium chloride</t>
        </is>
      </c>
      <c r="G18" s="186" t="inlineStr">
        <is>
          <t>ความดันออสโมลาริตีของยาหยอดตาที่ดีควรมีความสมมูลกับสารละลาย 0.6 - 2.0% NaCl เพื่อไม่ให้ระคายเคืองต่อดวงตา</t>
        </is>
      </c>
      <c r="H18" s="186" t="inlineStr">
        <is>
          <t>การเพิ่มความหนืดด้วย Hypromellose (HPMC) ช่วยเพิ่มระยะเวลาสัมผัสของยาบนผิวกระจกตา (Ocular residence time)</t>
        </is>
      </c>
      <c r="I18" s="186" t="inlineStr">
        <is>
          <t>ยาหยอดตาชนิดแขวนตะกอน (Ophthalmic suspension) ขนาดอนุภาคของตัวยาต้องเล็กกว่า 10 ไมครอนเพื่อป้องกันการระคายเคือง</t>
        </is>
      </c>
      <c r="J18" s="185" t="inlineStr">
        <is>
          <t>1</t>
        </is>
      </c>
      <c r="K18" s="186" t="inlineStr">
        <is>
          <t>✅ คำตอบที่ถูกต้อง: ข้อ ก. สูตรตำรับยาหยอดตาทุกชนิดต้องปรับค่าความเป็นกรด-ด่างให้เท่ากับ 7.4 เท่านั้นจึงจะสามารถนำมาใช้ได้อย่างปลอดภัย
🎯 ทำไมข้อนี้ถึงถูก:
ข้อ ก. เป็นข้อความที่ไม่ถูกต้อง เนื่องจากการตั้งสูตรตำรับยาหยอดตาต้องพิจารณา "ความคงตัวทางเคมีของตัวยาสำคัญ (Chemical stability)" เป็นอันดับแรก ตัวยาหลายชนิดมีความคงตัวดีที่สุดในสภาวะกรดอ่อน (pH 4.0 - 6.0 เช่น Pilocarpine, Epinephrine) จึงไม่จำเป็นและไม่สามารถปรับ pH ให้เป็น 7.4 ได้ทั้งหมด
🔍 ข้ออื่นผิดเพราะอะไร:
• ข้อ ข. ถูกต้อง: Multiple-dose eye drops เสี่ยงต่อการปนเปื้อนเชื้อระหว่างเปิดใช้ จึงต้องใส่สารกันเสีย (เช่น BAK 0.01%)
• ข้อ ค. ถูกต้อง: ดวงตาสามารถทนทานต่อ Tonicity ในช่วงเทียบเท่า 0.6 - 2.0% NaCl ได้โดยไม่รู้สึกระคายเคือง
• ข้อ ง. ถูกต้อง: Viscosity enhancer (HPMC, PVA) ช่วยลดการชะล้างของน้ำตา เพิ่มเวลาสัมผัสและเพิ่มการดูดซึมยา
• ข้อ จ. ถูกต้อง: อนุภาคใน Ophthalmic suspension ต้องมีขนาดเล็กมาก (&lt; 10 - 25 µm) เพื่อป้องกันการระคายเคืองและบาดกระจกตา</t>
        </is>
      </c>
      <c r="L18" s="186" t="n"/>
      <c r="M18" s="186" t="inlineStr">
        <is>
          <t>Sterile &amp; Special Forms</t>
        </is>
      </c>
      <c r="N18" s="186" t="inlineStr">
        <is>
          <t>Autoclave &amp; Sterilization</t>
        </is>
      </c>
      <c r="O18" s="185" t="inlineStr">
        <is>
          <t>Product</t>
        </is>
      </c>
      <c r="P18" s="186" t="inlineStr">
        <is>
          <t>ข้อสอบจริง Product ปี 2566 ข้อ 15</t>
        </is>
      </c>
      <c r="Q18" s="185" t="inlineStr">
        <is>
          <t>ข้อสอบจริง</t>
        </is>
      </c>
      <c r="R18" s="185" t="inlineStr">
        <is>
          <t>2566</t>
        </is>
      </c>
      <c r="S18" s="185" t="n"/>
    </row>
    <row r="19" ht="24" customHeight="1" s="49">
      <c r="A19" s="185" t="n">
        <v>17</v>
      </c>
      <c r="B19" s="186" t="n"/>
      <c r="C19" s="186" t="inlineStr">
        <is>
          <t>ตามมาตรฐานหลักเกณฑ์วิธีการที่ดีในการผลิตยา (PIC/S GMP Guide for Sterile Medicinal Products) บริเวณพื้นที่ปฏิบัติงานสำหรับการบรรจุยาฉีดอินซูลิน (Insulin aseptic filling operation) จะต้องจัดอยู่ในระดับความสะอาดของห้องสะอาด (Cleanroom Grade) ใด?</t>
        </is>
      </c>
      <c r="D19" s="186" t="n"/>
      <c r="E19" s="186" t="inlineStr">
        <is>
          <t>Grade A (Cleanroom Class 100 / ISO 5)</t>
        </is>
      </c>
      <c r="F19" s="186" t="inlineStr">
        <is>
          <t>Grade B (Cleanroom Class 100 / ISO 5 สภาวะพัก)</t>
        </is>
      </c>
      <c r="G19" s="186" t="inlineStr">
        <is>
          <t>Grade C (Cleanroom Class 10,000 / ISO 7)</t>
        </is>
      </c>
      <c r="H19" s="186" t="inlineStr">
        <is>
          <t>Grade D (Cleanroom Class 100,000 / ISO 8)</t>
        </is>
      </c>
      <c r="I19" s="186" t="inlineStr">
        <is>
          <t>Grade E (Unclassified area)</t>
        </is>
      </c>
      <c r="J19" s="185" t="inlineStr">
        <is>
          <t>1</t>
        </is>
      </c>
      <c r="K19" s="186" t="inlineStr">
        <is>
          <t>✅ คำตอบที่ถูกต้อง: ข้อ ก. Grade A (Cleanroom Class 100 / ISO 5)
🎯 ทำไมข้อนี้ถึงถูก:
ข้อ ก. ตาม PIC/S GMP Annex 1 บริเวณจุดวิกฤตที่มีการสัมผัสกับผลิตภัณฑ์ยาปราศจากเชื้อ ภาชนะบรรจุ หรือจุกปิดที่ผ่านการฆ่าเชื้อแล้ว (Critical zone / Aseptic filling workstation) ต้องควบคุมสภาพแวดล้อมให้อยู่ใน Cleanroom Grade A (Laminar Airflow Workstation ความเร็วลม 0.36 - 0.54 m/s และต้องไม่มีอนุภาคปนเปื้อน)
🔍 ข้ออื่นผิดเพราะอะไร:
• ข้อ ข. (Grade B): เป็นพื้นที่สภาพแวดล้อมเบื้องหลัง (Background environment) สำหรับพื้นที่ปฏิบัติงาน Grade A ในกระบวนการ Aseptic processing
• ข้อ ค. (Grade C): ใช้สำหรับขั้นตอนการเตรียมสารละลายยาที่ต้องผ่านการกรองฆ่าเชื้อในภายหลัง (Preparation of solutions to be filtered)
• ข้อ ง. (Grade D): ใช้สำหรับการล้างทำความสะอาดภาชนะบรรจุและอุปกรณ์ก่อนนำไปอบฆ่าเชื้อ (Cleaning and component handling)
• ข้อ จ. (Grade E): เป็นพื้นที่ทั่วไปที่ไม่ควบคุมความสะอาด (Non-classified)</t>
        </is>
      </c>
      <c r="L19" s="186" t="n"/>
      <c r="M19" s="186" t="inlineStr">
        <is>
          <t>Sterile &amp; Special Forms</t>
        </is>
      </c>
      <c r="N19" s="186" t="inlineStr">
        <is>
          <t>Autoclave &amp; Sterilization</t>
        </is>
      </c>
      <c r="O19" s="185" t="inlineStr">
        <is>
          <t>Product</t>
        </is>
      </c>
      <c r="P19" s="186" t="inlineStr">
        <is>
          <t>ข้อสอบจริง Product ปี 2566 ข้อ 41</t>
        </is>
      </c>
      <c r="Q19" s="185" t="inlineStr">
        <is>
          <t>ข้อสอบจริง</t>
        </is>
      </c>
      <c r="R19" s="185" t="inlineStr">
        <is>
          <t>2566</t>
        </is>
      </c>
      <c r="S19" s="185" t="n"/>
    </row>
    <row r="20" ht="24" customHeight="1" s="49">
      <c r="A20" s="185" t="n">
        <v>18</v>
      </c>
      <c r="B20" s="186" t="n"/>
      <c r="C20" s="186" t="inlineStr">
        <is>
          <t>สูตรตำรับยาฉีด Dexamethasone sodium phosphate injection ประกอบด้วย Dexamethasone sodium phosphate, Benzyl alcohol, Sodium chloride, Sodium hydroxide และ Polysorbate 80 สารใดในตำรับทำหน้าที่เป็นสารกันเสียต้านจุลชีพ (Antimicrobial preservative)?</t>
        </is>
      </c>
      <c r="D20" s="186" t="n"/>
      <c r="E20" s="186" t="inlineStr">
        <is>
          <t>Benzyl alcohol</t>
        </is>
      </c>
      <c r="F20" s="186" t="inlineStr">
        <is>
          <t>Dexamethasone sodium phosphate</t>
        </is>
      </c>
      <c r="G20" s="186" t="inlineStr">
        <is>
          <t>Sodium chloride</t>
        </is>
      </c>
      <c r="H20" s="186" t="inlineStr">
        <is>
          <t>Sodium hydroxide</t>
        </is>
      </c>
      <c r="I20" s="186" t="inlineStr">
        <is>
          <t>Polysorbate 80</t>
        </is>
      </c>
      <c r="J20" s="185" t="inlineStr">
        <is>
          <t>1</t>
        </is>
      </c>
      <c r="K20" s="186" t="inlineStr">
        <is>
          <t>✅ คำตอบที่ถูกต้อง: ข้อ ก. Benzyl alcohol
🎯 ทำไมข้อนี้ถึงถูก:
ข้อ ก. Benzyl alcohol (ความเข้มข้น 0.9 - 2.0% v/v) เป็นสารกันเสียต้านจุลชีพ (Antimicrobial preservative) ที่นิยมใช้มากที่สุดในยาฉีดชนิด Multiple-dose vial มีฤทธิ์ฆ่าเชื้อแบคทีเรียและมีฤทธิ์ชาเฉพาะที่อ่อนๆ ช่วยลดอาการเจ็บขณะฉีด
🔍 ข้ออื่นผิดเพราะอะไร:
• ข้อ ข. (Dexamethasone): เป็นตัวยาสำคัญ (Active Pharmaceutical Ingredient: API)
• ข้อ ค. (Sodium chloride): เป็นสารปรับความดันออสโมติก (Tonicity agent)
• ข้อ ง. (Sodium hydroxide): เป็นสารปรับความเป็นกรด-ด่าง (pH adjuster)
• ข้อ จ. (Polysorbate 80): เป็นสารช่วยเพิ่มการละลายและลดแรงตึงผิว (Solubilizing agent / Surfactant)</t>
        </is>
      </c>
      <c r="L20" s="186" t="n"/>
      <c r="M20" s="186" t="inlineStr">
        <is>
          <t>Sterile &amp; Special Forms</t>
        </is>
      </c>
      <c r="N20" s="186" t="inlineStr">
        <is>
          <t>Autoclave &amp; Sterilization</t>
        </is>
      </c>
      <c r="O20" s="185" t="inlineStr">
        <is>
          <t>Product</t>
        </is>
      </c>
      <c r="P20" s="186" t="inlineStr">
        <is>
          <t>ข้อสอบจริง Product ปี 2563 ข้อ 59</t>
        </is>
      </c>
      <c r="Q20" s="185" t="inlineStr">
        <is>
          <t>ข้อสอบจริง</t>
        </is>
      </c>
      <c r="R20" s="185" t="inlineStr">
        <is>
          <t>2563</t>
        </is>
      </c>
      <c r="S20" s="185" t="n"/>
    </row>
    <row r="21" ht="24" customHeight="1" s="49">
      <c r="A21" s="185" t="n">
        <v>19</v>
      </c>
      <c r="B21" s="186" t="n"/>
      <c r="C21" s="186" t="inlineStr">
        <is>
          <t>ข้อใดต่อไปนี้ ไม่ใช่ การทดสอบทางเภสัชกรรมเพื่อการควบคุมคุณภาพยาฉีดรูปแบบสารละลาย (Parenteral solutions) ตามมาตรฐานเภสัชตำรับ?</t>
        </is>
      </c>
      <c r="D21" s="186" t="n"/>
      <c r="E21" s="186" t="inlineStr">
        <is>
          <t>การทดสอบขีดจำกัดของจุลินทรีย์ (Microbial limit test)</t>
        </is>
      </c>
      <c r="F21" s="186" t="inlineStr">
        <is>
          <t>การทดสอบความปราศจากเชื้อ (Sterility test)</t>
        </is>
      </c>
      <c r="G21" s="186" t="inlineStr">
        <is>
          <t>การทดสอบสารก่อไข้หรือเอนโดท็อกซิน (Pyrogen / Bacterial endotoxins test)</t>
        </is>
      </c>
      <c r="H21" s="186" t="inlineStr">
        <is>
          <t>การทดสอบอนุภาคแปลกปลอม (Particulate matter test)</t>
        </is>
      </c>
      <c r="I21" s="186" t="inlineStr">
        <is>
          <t>การทดสอบการรั่วซึมของภาชนะบรรจุ (Leaker test)</t>
        </is>
      </c>
      <c r="J21" s="185" t="inlineStr">
        <is>
          <t>1</t>
        </is>
      </c>
      <c r="K21" s="186" t="inlineStr">
        <is>
          <t>✅ คำตอบที่ถูกต้อง: ข้อ ก. การทดสอบขีดจำกัดของจุลินทรีย์ (Microbial limit test)
🎯 ทำไมข้อนี้ถึงถูก:
ข้อ ก. การทดสอบขีดจำกัดของจุลินทรีย์ (Microbial Limit Test ตาม USP &lt;61&gt;/&lt;62&gt;) เป็นการทดสอบนับจำนวนเชื้อจุลินทรีย์ที่ยอมให้ปนเปื้อนได้ไม่เกินเกณฑ์ที่กำหนด (Bioburden limit) ซึ่งใช้เฉพาะกับ ยาที่ไม่ต้องปราศจากเชื้อ (Non-sterile dosage forms เช่น ยาเม็ด ยาน้ำ ยาทา) เท่านั้น ไม่สามารถนำมาใช้กับยาฉีดได้ เพราะยาฉีดต้องไม่มีจุลินทรีย์มีชีวิตอยู่เลยแม้แต่ตัวเดียว (ต้องตรวจด้วย Sterility Test ตาม USP &lt;71&gt;)
🔍 ข้ออื่นผิดเพราะอะไร:
• ข้อ ข. (Sterility test): เป็นการทดสอบมาตรฐานบังคับตาม USP &lt;71&gt; โดยเพาะเชื้อในอาหารเลี้ยงเชื้อ FTM และ TSB เป็นเวลาอย่างน้อย 14 วัน
• ข้อ ค. (Pyrogen / Bacterial endotoxins test): เป็นการทดสอบบังคับตาม USP &lt;85&gt; เพื่อป้องกันภาวะไข้สูงและการช็อกจากการติดเชื้อ (Endotoxic shock)
• ข้อ ง. (Particulate matter test): เป็นการทดสอบบังคับตาม USP &lt;788&gt; เพื่อป้องกันอนุภาคขนาดเล็กอุดตันหลอดเลือดฝอยในปอดหรือสมอง
• ข้อ จ. (Leaker test): เป็นการทดสอบตรวจหารอยรั่วซึมของหลอดแก้ว Ampule หลังการปิดผนึกด้วยเปลวไฟ (Flame sealing)</t>
        </is>
      </c>
      <c r="L21" s="186" t="n"/>
      <c r="M21" s="186" t="inlineStr">
        <is>
          <t>Sterile &amp; Special Forms</t>
        </is>
      </c>
      <c r="N21" s="186" t="inlineStr">
        <is>
          <t>Autoclave &amp; Sterilization</t>
        </is>
      </c>
      <c r="O21" s="185" t="inlineStr">
        <is>
          <t>Product</t>
        </is>
      </c>
      <c r="P21" s="186" t="inlineStr">
        <is>
          <t>ข้อสอบจริง Product ปี 2563 ข้อ 60</t>
        </is>
      </c>
      <c r="Q21" s="185" t="inlineStr">
        <is>
          <t>ข้อสอบจริง</t>
        </is>
      </c>
      <c r="R21" s="185" t="inlineStr">
        <is>
          <t>2563</t>
        </is>
      </c>
      <c r="S21" s="185" t="n"/>
    </row>
    <row r="22" ht="24" customHeight="1" s="49">
      <c r="A22" s="185" t="n">
        <v>20</v>
      </c>
      <c r="B22" s="186" t="n"/>
      <c r="C22" s="186" t="inlineStr">
        <is>
          <t>การควบคุมคุณภาพยาหยอดตาที่เตรียมขึ้นในโรงพยาบาล หัวข้อการตรวจวิเคราะห์ใดมีความสำคัญสูงสุดต่อความปลอดภัยของผู้ป่วยเพื่อป้องกันการติดเชื้อในลูกตา?</t>
        </is>
      </c>
      <c r="D22" s="186" t="n"/>
      <c r="E22" s="186" t="inlineStr">
        <is>
          <t>การทดสอบความปราศจากเชื้อ (Sterility test)</t>
        </is>
      </c>
      <c r="F22" s="186" t="inlineStr">
        <is>
          <t>การทดสอบขีดจำกัดของจุลินทรีย์ (Microbial limit test)</t>
        </is>
      </c>
      <c r="G22" s="186" t="inlineStr">
        <is>
          <t>การทดสอบการละลาย (Dissolution test)</t>
        </is>
      </c>
      <c r="H22" s="186" t="inlineStr">
        <is>
          <t>การทดสอบการแตกตัว (Disintegration test)</t>
        </is>
      </c>
      <c r="I22" s="186" t="inlineStr">
        <is>
          <t>การทดสอบสารก่อไข้ (Pyrogen test)</t>
        </is>
      </c>
      <c r="J22" s="185" t="inlineStr">
        <is>
          <t>1</t>
        </is>
      </c>
      <c r="K22" s="186" t="inlineStr">
        <is>
          <t>✅ คำตอบที่ถูกต้อง: ข้อ ก. การทดสอบความปราศจากเชื้อ (Sterility test)
🎯 ทำไมข้อนี้ถึงถูก:
ข้อ ก. การทดสอบความปราศจากเชื้อ (Sterility test ตาม USP &lt;71&gt;) มีความสำคัญสูงสุดในการประกันคุณภาพยาหยอดตาทุกชนิด ไม่ว่าจะเป็นยาที่ผลิตในโรงงานอุตสาหกรรมหรือยาเตรียมผสมเฉพาะคราวในโรงพยาบาล (Sterile compounding ตาม USP &lt;797&gt;) เพื่อรับประกันว่าไม่มีเชื้อจุลินทรีย์มีชีวิตปนเปื้อนอยู่ในยา
🔍 ข้ออื่นผิดเพราะอะไร:
• ข้อ ข. (Microbial limit test): เป็นการตรวจจำนวนเชื้อสำหรับยาไม่ปราศจากเชื้อ หากนำมาใช้กับยาตาจะไม่ปลอดภัยต่อผู้ป่วย
• ข้อ ค. (Dissolution test): เป็นการทดสอบการละลายของยาเม็ดและแคปซูล ไม่เกี่ยวข้องกับยาน้ำหยอดตา
• ข้อ ง. (Disintegration test): เป็นการทดสอบการแตกตัวของยาเม็ด
• ข้อ จ. (Pyrogen test): ยาหยอดตาไม่ได้ฉีดเข้าสู่ระบบไหลเวียนโลหิต จึงไม่มีความเสี่ยงต่อการเกิดไข้จาก Pyrogen (ความปราศจากเชื้อมีความสำคัญกว่าอย่างยิ่งยวด)</t>
        </is>
      </c>
      <c r="L22" s="186" t="n"/>
      <c r="M22" s="186" t="inlineStr">
        <is>
          <t>Sterile &amp; Special Forms</t>
        </is>
      </c>
      <c r="N22" s="186" t="inlineStr">
        <is>
          <t>Autoclave &amp; Sterilization</t>
        </is>
      </c>
      <c r="O22" s="185" t="inlineStr">
        <is>
          <t>Product</t>
        </is>
      </c>
      <c r="P22" s="186" t="inlineStr">
        <is>
          <t>ข้อสอบจริง Product ปี 2563 ข้อ 63</t>
        </is>
      </c>
      <c r="Q22" s="185" t="inlineStr">
        <is>
          <t>ข้อสอบจริง</t>
        </is>
      </c>
      <c r="R22" s="185" t="inlineStr">
        <is>
          <t>2563</t>
        </is>
      </c>
      <c r="S22" s="185" t="n"/>
    </row>
    <row r="23" ht="24" customHeight="1" s="49">
      <c r="A23" s="185" t="n">
        <v>21</v>
      </c>
      <c r="B23" s="186" t="n"/>
      <c r="C23" s="186" t="inlineStr">
        <is>
          <t>ข้อกำหนดมาตรฐานและการควบคุมคุณภาพของผลิตภัณฑ์ชีววัตถุประเภทวัคซีน (Vaccines) ข้อใดต่อไปนี้ที่มีความจำเพาะแตกต่างจากยาฉีดสารเคมีทั่วไป?</t>
        </is>
      </c>
      <c r="D23" s="186" t="n"/>
      <c r="E23" s="186" t="inlineStr">
        <is>
          <t>การทดสอบความแรงในการกระตุ้นภูมิคุ้มกันหรือฤทธิ์ทางชีวภาพ (Potency / Immunogenicity assay)</t>
        </is>
      </c>
      <c r="F23" s="186" t="inlineStr">
        <is>
          <t>การทดสอบปริมาตรบรรจุขั้นต่ำ (Minimum fill)</t>
        </is>
      </c>
      <c r="G23" s="186" t="inlineStr">
        <is>
          <t>การทดสอบปริมาตรที่ส่งมอบได้ (Deliverable volume)</t>
        </is>
      </c>
      <c r="H23" s="186" t="inlineStr">
        <is>
          <t>การทดสอบอนุภาคแปลกปลอม (Particulate matter)</t>
        </is>
      </c>
      <c r="I23" s="186" t="inlineStr">
        <is>
          <t>การทดสอบโลหะหนัก (Heavy metals)</t>
        </is>
      </c>
      <c r="J23" s="185" t="inlineStr">
        <is>
          <t>1</t>
        </is>
      </c>
      <c r="K23" s="186" t="inlineStr">
        <is>
          <t>✅ คำตอบที่ถูกต้อง: ข้อ ก. การทดสอบความแรงในการกระตุ้นภูมิคุ้มกันหรือฤทธิ์ทางชีวภาพ (Potency / Immunogenicity assay)
🎯 ทำไมข้อนี้ถึงถูก:
ข้อ ก. การทดสอบความแรงทางชีวภาพ (Potency Assay) เช่น การวัดระดับแอนติบอดีลบล้างฤทธิ์ (Neutralizing antibody titer), การทดสอบการป้องกันโรคในสัตว์ทดลอง (Challenge test), หรือการวัดปริมาณแอนติเจนที่จำเพาะด้วยเทคนิค ELISA / In vitro cell assays เป็นข้อกำหนดเฉพาะที่บังคับใช้ในวัคซีนทุกรุ่นการผลิต เพื่อยืนยันว่าวัคซีนมีประสิทธิภาพในการป้องกันโรคได้จริง ซึ่งไม่สามารถประเมินได้ด้วยวิธี HPLC เคมีธรรมดาเหมือนยาฉีดทั่วไป
🔍 ข้ออื่นผิดเพราะอะไร:
• ข้อ ข. (Minimum fill): เป็นการทดสอบปริมาตรบรรจุทั่วไปของยาเตรียมกึ่งแข็ง
• ข้อ ค. (Deliverable volume): เป็นการทดสอบปริมาตรที่ดูดฉีดได้จริงตาม USP &lt;698&gt; ซึ่งใช้กับยาฉีดทุกชนิด
• ข้อ ง. (Particulate matter): เป็นการทดสอบอนุภาคแปลกปลอมตาม USP &lt;788&gt; ที่บังคับใช้กับยาฉีดทุกประเภท
• ข้อ จ. (Heavy metals): เป็นการทดสอบสิ่งเจือปนทั่วไป</t>
        </is>
      </c>
      <c r="L23" s="186" t="n"/>
      <c r="M23" s="186" t="inlineStr">
        <is>
          <t>Sterile &amp; Special Forms</t>
        </is>
      </c>
      <c r="N23" s="186" t="inlineStr">
        <is>
          <t>Autoclave &amp; Sterilization</t>
        </is>
      </c>
      <c r="O23" s="185" t="inlineStr">
        <is>
          <t>Product</t>
        </is>
      </c>
      <c r="P23" s="186" t="inlineStr">
        <is>
          <t>ข้อสอบจริง Product ปี 2563 ข้อ 64</t>
        </is>
      </c>
      <c r="Q23" s="185" t="inlineStr">
        <is>
          <t>ข้อสอบจริง</t>
        </is>
      </c>
      <c r="R23" s="185" t="inlineStr">
        <is>
          <t>2563</t>
        </is>
      </c>
      <c r="S23" s="185" t="n"/>
    </row>
    <row r="24" ht="24" customHeight="1" s="49">
      <c r="A24" s="185" t="n">
        <v>22</v>
      </c>
      <c r="B24" s="186" t="n"/>
      <c r="C24" s="186" t="inlineStr">
        <is>
          <t>ข้อใดต่อไปนี้ ไม่ใช่ หัวข้อการทดสอบเพื่อควบคุมคุณภาพของผลิตภัณฑ์ยาฉีด (Injections) ตามมาตรฐานสากล?</t>
        </is>
      </c>
      <c r="D24" s="186" t="n"/>
      <c r="E24" s="186" t="inlineStr">
        <is>
          <t>การทดสอบขีดจำกัดของจุลินทรีย์ (Microbial limit test)</t>
        </is>
      </c>
      <c r="F24" s="186" t="inlineStr">
        <is>
          <t>การทดสอบความปลอดภัยเบื้องต้นในสัตว์ทดลอง (General safety test / Abnormal toxicity test)</t>
        </is>
      </c>
      <c r="G24" s="186" t="inlineStr">
        <is>
          <t>การทดสอบความปราศจากเชื้อ (Sterility test)</t>
        </is>
      </c>
      <c r="H24" s="186" t="inlineStr">
        <is>
          <t>การทดสอบสารก่อไข้ (Pyrogen test)</t>
        </is>
      </c>
      <c r="I24" s="186" t="inlineStr">
        <is>
          <t>การทดสอบอนุภาคแปลกปลอม (Particulate matter test)</t>
        </is>
      </c>
      <c r="J24" s="185" t="inlineStr">
        <is>
          <t>1</t>
        </is>
      </c>
      <c r="K24" s="186" t="inlineStr">
        <is>
          <t>✅ คำตอบที่ถูกต้อง: ข้อ ก. การทดสอบขีดจำกัดของจุลินทรีย์ (Microbial limit test)
🎯 ทำไมข้อนี้ถึงถูก:
ข้อ ก. Microbial limit test (USP &lt;61&gt;/&lt;62&gt;) มีไว้เพื่อประเมินจำนวนเชื้อแบคทีเรียและเชื้อราที่ยอมรับได้ในยาเตรียมที่ไม่ต้องปราศจากเชื้อ ยาฉีดเป็นยาที่ต้องปราศจากเชื้อ 100% จึงห้ามมีเกณฑ์การยอมรับจำนวนเชื้อใดๆ และต้องทดสอบด้วย Sterility test เท่านั้น
🔍 ข้ออื่นผิดเพราะอะไร:
• ข้อ ข. (General safety test): เป็นการทดสอบฉีดยาเข้าหนูเพื่อดูปฏิกิริยาความเป็นพิษเฉียบพลันตาม USP ในอดีตสำหรับยาฉีดและชีววัตถุ
• ข้อ ค. (Sterility test): เป็นการทดสอบบังคับสูงสุดสำหรับยาฉีดตาม USP &lt;71&gt;
• ข้อ ง. (Pyrogen test): เป็นการทดสอบสารก่อไข้ในกระต่าย (USP &lt;151&gt;) หรือทดสอบด้วย LAL (USP &lt;85&gt;) สำหรับยาฉีด
• ข้อ จ. (Particulate matter test): เป็นการทดสอบนับจำนวนอนุภาคขนาด &gt;= 10 µm และ &gt;= 25 µm ตาม USP &lt;788&gt; สำหรับยาฉีด</t>
        </is>
      </c>
      <c r="L24" s="186" t="n"/>
      <c r="M24" s="186" t="inlineStr">
        <is>
          <t>Sterile &amp; Special Forms</t>
        </is>
      </c>
      <c r="N24" s="186" t="inlineStr">
        <is>
          <t>Autoclave &amp; Sterilization</t>
        </is>
      </c>
      <c r="O24" s="185" t="inlineStr">
        <is>
          <t>Product</t>
        </is>
      </c>
      <c r="P24" s="186" t="inlineStr">
        <is>
          <t>ข้อสอบจริง Product ปี 2561 ข้อ 39</t>
        </is>
      </c>
      <c r="Q24" s="185" t="inlineStr">
        <is>
          <t>ข้อสอบจริง</t>
        </is>
      </c>
      <c r="R24" s="185" t="inlineStr">
        <is>
          <t>2561</t>
        </is>
      </c>
      <c r="S24" s="185" t="n"/>
    </row>
    <row r="25" ht="24" customHeight="1" s="49">
      <c r="A25" s="185" t="n">
        <v>23</v>
      </c>
      <c r="B25" s="186" t="n"/>
      <c r="C25" s="186" t="inlineStr">
        <is>
          <t>ยาฉีด Diazepam injection ในเภสัชตำรับยุคปัจจุบัน (USP-NF Modern Standards) หัวข้อการทดสอบใดต่อไปนี้ถูกยกเลิกหรือไม่จำเป็นต้องทดสอบในการตรวจปล่อยผ่านรุ่นผลิต?</t>
        </is>
      </c>
      <c r="D25" s="186" t="n"/>
      <c r="E25" s="186" t="inlineStr">
        <is>
          <t>การทดสอบความเป็นพิษผิดปกติในสัตว์ทดลอง (Safety test / Abnormal toxicity test)</t>
        </is>
      </c>
      <c r="F25" s="186" t="inlineStr">
        <is>
          <t>การวัดค่าความเป็นกรด-ด่าง (pH test)</t>
        </is>
      </c>
      <c r="G25" s="186" t="inlineStr">
        <is>
          <t>การทดสอบเอนโดท็อกซินของแบคทีเรีย (Bacterial endotoxins test)</t>
        </is>
      </c>
      <c r="H25" s="186" t="inlineStr">
        <is>
          <t>การทดสอบการรั่วซึมของหลอดยา (Leakage test)</t>
        </is>
      </c>
      <c r="I25" s="186" t="inlineStr">
        <is>
          <t>การทดสอบปริมาตรที่ส่งมอบได้ (Deliverable volume)</t>
        </is>
      </c>
      <c r="J25" s="185" t="inlineStr">
        <is>
          <t>1</t>
        </is>
      </c>
      <c r="K25" s="186" t="inlineStr">
        <is>
          <t>✅ คำตอบที่ถูกต้อง: ข้อ ก. การทดสอบความเป็นพิษผิดปกติในสัตว์ทดลอง (Safety test / Abnormal toxicity test)
🎯 ทำไมข้อนี้ถึงถูก:
ข้อ ก. Safety test (Abnormal toxicity) ถูกถอดออกจาก Monograph ยาฉีดเคมีส่วนใหญ่ในเภสัชตำรับยุคปัจจุบันเพื่อลดการใช้สัตว์ทดลอง
🔍 ข้ออื่นผิดเพราะอะไร:
• ข้อ ข. (pH): ยังคงเป็นข้อกำหนดบังคับ (pH 6.2 - 6.9)
• ข้อ ค. (Bacterial endotoxins): บังคับทดสอบในยาทุกรุ่น
• ข้อ ง. (Leakage test): บังคับทดสอบสำหรับ Ampule
• ข้อ จ. (Deliverable volume): บังคับทดสอบตาม USP &lt;698&gt;</t>
        </is>
      </c>
      <c r="L25" s="186" t="n"/>
      <c r="M25" s="186" t="inlineStr">
        <is>
          <t>Sterile &amp; Special Forms</t>
        </is>
      </c>
      <c r="N25" s="186" t="inlineStr">
        <is>
          <t>Autoclave &amp; Sterilization</t>
        </is>
      </c>
      <c r="O25" s="185" t="inlineStr">
        <is>
          <t>Product</t>
        </is>
      </c>
      <c r="P25" s="186" t="inlineStr">
        <is>
          <t>ข้อสอบจริง Product ปี 2561 ข้อ 51</t>
        </is>
      </c>
      <c r="Q25" s="185" t="inlineStr">
        <is>
          <t>ข้อสอบจริง</t>
        </is>
      </c>
      <c r="R25" s="185" t="inlineStr">
        <is>
          <t>2561</t>
        </is>
      </c>
      <c r="S25" s="185" t="n"/>
    </row>
    <row r="26" ht="24" customHeight="1" s="49">
      <c r="A26" s="185" t="n">
        <v>24</v>
      </c>
      <c r="B26" s="186" t="n"/>
      <c r="C26" s="186" t="inlineStr">
        <is>
          <t>ข้อใดต่อไปนี้เป็นข้อกำหนดมาตรฐานบังคับในการผลิตและการควบคุมคุณภาพยาหยอดตา Tetrahydrozoline hydrochloride ophthalmic solution ตามเภสัชตำรับ USP?</t>
        </is>
      </c>
      <c r="D26" s="186" t="n"/>
      <c r="E26" s="186" t="inlineStr">
        <is>
          <t>ความปราศจากเชื้อ (Sterility ตาม USP &lt;71&gt;)</t>
        </is>
      </c>
      <c r="F26" s="186" t="inlineStr">
        <is>
          <t>โครงสร้างผลึกของยา (Crystallinity)</t>
        </is>
      </c>
      <c r="G26" s="186" t="inlineStr">
        <is>
          <t>การทดสอบปริมาตรบรรจุขั้นต่ำ (Minimum fill)</t>
        </is>
      </c>
      <c r="H26" s="186" t="inlineStr">
        <is>
          <t>การทดสอบเอนโดท็อกซินของแบคทีเรีย (Bacterial endotoxins test)</t>
        </is>
      </c>
      <c r="I26" s="186" t="inlineStr">
        <is>
          <t>การทดสอบการละลาย (Dissolution test)</t>
        </is>
      </c>
      <c r="J26" s="185" t="inlineStr">
        <is>
          <t>1</t>
        </is>
      </c>
      <c r="K26" s="186" t="inlineStr">
        <is>
          <t>✅ คำตอบที่ถูกต้อง: ข้อ ก. ความปราศจากเชื้อ (Sterility ตาม USP &lt;71&gt;)
🎯 ทำไมข้อนี้ถึงถูก:
ข้อ ก. ความปราศจากเชื้อ (Sterility) เป็นข้อกำหนดมาตรฐานบังคับสูงสุดสำหรับยาหยอดตาทุกชนิดตาม USP &lt;71&gt;
🔍 ข้ออื่นผิดเพราะอะไร:
• ข้อ ข. (Crystallinity): Tetrahydrozoline อยู่ในรูปสารละลายใส ไม่มีผลึก
• ข้อ ค. (Minimum fill): ใช้สำหรับยาขี้ผึ้ง/เจล (Semi-solids) ยาน้ำใช้ Deliverable volume
• ข้อ ง. (Bacterial endotoxins): ไม่บังคับในยาหยอดตาทั่วไป
• ข้อ จ. (Dissolution): ใช้สำหรับยาเม็ด</t>
        </is>
      </c>
      <c r="L26" s="186" t="n"/>
      <c r="M26" s="186" t="inlineStr">
        <is>
          <t>Sterile &amp; Special Forms</t>
        </is>
      </c>
      <c r="N26" s="186" t="inlineStr">
        <is>
          <t>Autoclave &amp; Sterilization</t>
        </is>
      </c>
      <c r="O26" s="185" t="inlineStr">
        <is>
          <t>Product</t>
        </is>
      </c>
      <c r="P26" s="186" t="inlineStr">
        <is>
          <t>ข้อสอบจริง Product ปี 2561 ข้อ 109</t>
        </is>
      </c>
      <c r="Q26" s="185" t="inlineStr">
        <is>
          <t>ข้อสอบจริง</t>
        </is>
      </c>
      <c r="R26" s="185" t="inlineStr">
        <is>
          <t>2561</t>
        </is>
      </c>
      <c r="S26" s="185" t="n"/>
    </row>
    <row r="27" ht="24" customHeight="1" s="49">
      <c r="A27" s="185" t="n">
        <v>25</v>
      </c>
      <c r="B27" s="186" t="n"/>
      <c r="C27" s="186" t="inlineStr">
        <is>
          <t>ตามมาตรฐาน PIC/S GMP Guide สำหรับการผลิตยาปราศจากเชื้อ บริเวณห้องที่ใช้สำหรับการบรรจุยาฉีดอินซูลิน (Insulin filling room / background) และจุดวิกฤตที่มีการเปิดสัมผัสตัวยา (Critical filling point) ควรมีความสะอาดตาม Cleanroom Grade ใดตามลำดับ?</t>
        </is>
      </c>
      <c r="D27" s="186" t="n"/>
      <c r="E27" s="186" t="inlineStr">
        <is>
          <t>Grade A สำหรับจุดวิกฤตการบรรจุ และ Grade B สำหรับพื้นที่ห้องเบื้องหลัง (Grade A in Grade B background)</t>
        </is>
      </c>
      <c r="F27" s="186" t="inlineStr">
        <is>
          <t>Grade B สำหรับจุดวิกฤตการบรรจุ และ Grade C สำหรับพื้นที่ห้องเบื้องหลัง</t>
        </is>
      </c>
      <c r="G27" s="186" t="inlineStr">
        <is>
          <t>Grade C สำหรับจุดวิกฤตการบรรจุ และ Grade D สำหรับพื้นที่ห้องเบื้องหลัง</t>
        </is>
      </c>
      <c r="H27" s="186" t="inlineStr">
        <is>
          <t>Grade D สำหรับจุดวิกฤตการบรรจุ และ Grade E สำหรับพื้นที่ห้องเบื้องหลัง</t>
        </is>
      </c>
      <c r="I27" s="186" t="inlineStr">
        <is>
          <t>Grade A สำหรับจุดวิกฤตการบรรจุ และ Grade D สำหรับพื้นที่ห้องเบื้องหลัง</t>
        </is>
      </c>
      <c r="J27" s="185" t="inlineStr">
        <is>
          <t>1</t>
        </is>
      </c>
      <c r="K27" s="186" t="inlineStr">
        <is>
          <t>✅ คำตอบที่ถูกต้อง: ข้อ ก. Grade A สำหรับจุดวิกฤตการบรรจุ และ Grade B สำหรับพื้นที่ห้องเบื้องหลัง (Grade A in Grade B background)
🎯 ทำไมข้อนี้ถึงถูก:
ข้อ ก. ตาม PIC/S GMP Annex 1:
• Critical Zone (จุดบรรจุยาและปิดจุก): ต้องเป็น Grade A (Laminar Airflow Workstation ความเร็วลม 0.45 m/s)
• Background Area (ห้องสะอาดรอบ Grade A): ต้องเป็น Grade B เพื่อป้องกันการปนเปื้อนเข้าสู่ Grade A
🔍 ข้ออื่นผิดเพราะอะไร:
• ข้อ ข, ค, ง, จ. ระดับความสะอาดต่ำเกินไป ไม่ผ่านมาตรฐานการบรรจุแบบ Aseptic processing</t>
        </is>
      </c>
      <c r="L27" s="186" t="n"/>
      <c r="M27" s="186" t="inlineStr">
        <is>
          <t>Sterile &amp; Special Forms</t>
        </is>
      </c>
      <c r="N27" s="186" t="inlineStr">
        <is>
          <t>Autoclave &amp; Sterilization</t>
        </is>
      </c>
      <c r="O27" s="185" t="inlineStr">
        <is>
          <t>Product</t>
        </is>
      </c>
      <c r="P27" s="186" t="inlineStr">
        <is>
          <t>ข้อสอบจริง Product ปี 2559 ข้อ 4</t>
        </is>
      </c>
      <c r="Q27" s="185" t="inlineStr">
        <is>
          <t>ข้อสอบจริง</t>
        </is>
      </c>
      <c r="R27" s="185" t="inlineStr">
        <is>
          <t>2559</t>
        </is>
      </c>
      <c r="S27" s="185" t="n"/>
    </row>
    <row r="28" ht="24" customHeight="1" s="49">
      <c r="A28" s="185" t="n">
        <v>26</v>
      </c>
      <c r="B28" s="186" t="n"/>
      <c r="C28" s="186" t="inlineStr">
        <is>
          <t>ผลิตภัณฑ์ยาฉีดชนิดบรรจุขนาดเดียว (Single-dose container) ที่มีคำแนะนำการเก็บรักษาให้ 'ป้องกันแสง (Protect from light) ที่อุณหภูมิเย็น (Cool temperature)' ข้อใดต่อไปนี้ระบุภาชนะบรรจุและสภาวะการเก็บรักษาได้ถูกต้องตามมาตรฐานเภสัชตำรับ USP?</t>
        </is>
      </c>
      <c r="D28" s="186" t="n"/>
      <c r="E28" s="186" t="inlineStr">
        <is>
          <t>เก็บในหลอดยาแก้ว Ampule สีชา ที่อุณหภูมิ 8 - 15 องศาเซลเซียส</t>
        </is>
      </c>
      <c r="F28" s="186" t="inlineStr">
        <is>
          <t>เก็บในขวดยา Vial สีชา ที่อุณหภูมิ 2 - 8 องศาเซลเซียส</t>
        </is>
      </c>
      <c r="G28" s="186" t="inlineStr">
        <is>
          <t>เก็บในหลอดยาแก้ว Ampule สีใส ที่อุณหภูมิ 2 - 8 องศาเซลเซียส</t>
        </is>
      </c>
      <c r="H28" s="186" t="inlineStr">
        <is>
          <t>เก็บในขวดยา Vial สีใส ที่อุณหภูมิ 8 - 15 องศาเซลเซียส</t>
        </is>
      </c>
      <c r="I28" s="186" t="inlineStr">
        <is>
          <t>เก็บในหลอดยาแก้ว Ampule สีชา ที่อุณหภูมิห้องควบคุม (20 - 25 องศาเซลเซียส)</t>
        </is>
      </c>
      <c r="J28" s="185" t="inlineStr">
        <is>
          <t>1</t>
        </is>
      </c>
      <c r="K28" s="186" t="inlineStr">
        <is>
          <t>✅ คำตอบที่ถูกต้อง: ข้อ ก. เก็บในหลอดยาแก้ว Ampule สีชา ที่อุณหภูมิ 8 - 15 องศาเซลเซียส
🎯 ทำไมข้อนี้ถึงถูก:
ข้อ ก. Single-dose container คือ หลอดยาแก้ว Ampule สีชา (Amber ampule เพื่อกันแสง) และ Cool temperature คือช่วงอุณหภูมิ 8 - 15 °C
🔍 ข้ออื่นผิดเพราะอะไร:
• ข้อ ข. (Vial สีชา 2-8 °C): Vial จัดเป็น Multiple-dose หรือ Single-dose แต่ 2-8 °C คือ Cold/Refrigerator ไม่ใช่ Cool
• ข้อ ค. (Ampule ใส 2-8 °C): Ampule ใสไม่ป้องกันแสง และ 2-8 °C คือ Cold
• ข้อ ง. (Vial ใส 8-15 °C): ไม่ป้องกันแสง
• ข้อ จ. (อุณหภูมิห้อง 20-25 °C): ไม่ใช่อุณหภูมิ Cool</t>
        </is>
      </c>
      <c r="L28" s="186" t="n"/>
      <c r="M28" s="186" t="inlineStr">
        <is>
          <t>Sterile &amp; Special Forms</t>
        </is>
      </c>
      <c r="N28" s="186" t="inlineStr">
        <is>
          <t>Autoclave &amp; Sterilization</t>
        </is>
      </c>
      <c r="O28" s="185" t="inlineStr">
        <is>
          <t>Product</t>
        </is>
      </c>
      <c r="P28" s="186" t="inlineStr">
        <is>
          <t>ข้อสอบจริง Product ปี 2559 ข้อ 6</t>
        </is>
      </c>
      <c r="Q28" s="185" t="inlineStr">
        <is>
          <t>ข้อสอบจริง</t>
        </is>
      </c>
      <c r="R28" s="185" t="inlineStr">
        <is>
          <t>2559</t>
        </is>
      </c>
      <c r="S28" s="185" t="n"/>
    </row>
    <row r="29" ht="24" customHeight="1" s="49">
      <c r="A29" s="185" t="n">
        <v>27</v>
      </c>
      <c r="B29" s="186" t="n"/>
      <c r="C29" s="186" t="inlineStr">
        <is>
          <t>ภาชนะบรรจุประเภทแก้วชนิดใดต่อไปนี้ มีความเหมาะสมและทนทานต่อการชะละลายของด่างได้ดีที่สุด (Highest chemical resistance) สำหรับนำมาใช้บรรจุผลิตภัณฑ์ยาฉีดตามมาตรฐานเภสัชตำรับ?</t>
        </is>
      </c>
      <c r="D29" s="186" t="n"/>
      <c r="E29" s="186" t="inlineStr">
        <is>
          <t>Type I: Highly resistant borosilicate glass</t>
        </is>
      </c>
      <c r="F29" s="186" t="inlineStr">
        <is>
          <t>Type II: Treated soda-lime glass</t>
        </is>
      </c>
      <c r="G29" s="186" t="inlineStr">
        <is>
          <t>Type III: Soda-lime glass</t>
        </is>
      </c>
      <c r="H29" s="186" t="inlineStr">
        <is>
          <t>Type NP: General purpose soda-lime glass</t>
        </is>
      </c>
      <c r="I29" s="186" t="inlineStr">
        <is>
          <t>Silicon dioxide treated plastics</t>
        </is>
      </c>
      <c r="J29" s="185" t="inlineStr">
        <is>
          <t>1</t>
        </is>
      </c>
      <c r="K29" s="186" t="inlineStr">
        <is>
          <t>✅ คำตอบที่ถูกต้อง: ข้อ ก. Type I: Highly resistant borosilicate glass
🎯 ทำไมข้อนี้ถึงถูก:
ข้อ ก. Type I Borosilicate glass เป็นแก้วเกรดสูงสุดสำหรับยาฉีด มีความต้านทานต่อการชะละลายด่าง (Hydrolytic resistance) สูงที่สุด ปลอดภัยต่อตัวยาสำคัญ
🔍 ข้ออื่นผิดเพราะอะไร:
• ข้อ ข. (Type II): ความทนทานลดลงเมื่อใช้ซ้ำ และไม่เหมาะกับสารละลายด่างจัด
• ข้อ ค. (Type III): ทนการชะละลายได้จำกัด ไม่เหมาะกับสารละลายน้ำฉีด
• ข้อ ง. (Type NP): ห้ามใช้กับยาฉีดเด็ดขาด (NP = Non-Parenteral)</t>
        </is>
      </c>
      <c r="L29" s="186" t="n"/>
      <c r="M29" s="186" t="inlineStr">
        <is>
          <t>Sterile &amp; Special Forms</t>
        </is>
      </c>
      <c r="N29" s="186" t="inlineStr">
        <is>
          <t>Autoclave &amp; Sterilization</t>
        </is>
      </c>
      <c r="O29" s="185" t="inlineStr">
        <is>
          <t>Product</t>
        </is>
      </c>
      <c r="P29" s="186" t="inlineStr">
        <is>
          <t>ข้อสอบจริง Product ปี 2559 ข้อ 7</t>
        </is>
      </c>
      <c r="Q29" s="185" t="inlineStr">
        <is>
          <t>ข้อสอบจริง</t>
        </is>
      </c>
      <c r="R29" s="185" t="inlineStr">
        <is>
          <t>2559</t>
        </is>
      </c>
      <c r="S29" s="185" t="n"/>
    </row>
    <row r="30" ht="24" customHeight="1" s="49">
      <c r="A30" s="185" t="n">
        <v>28</v>
      </c>
      <c r="B30" s="186" t="n"/>
      <c r="C30" s="186" t="inlineStr">
        <is>
          <t>การผสม amp B กับ NSS เกิดการตกตะกอนด้วยกลไกใด</t>
        </is>
      </c>
      <c r="D30" s="186" t="n"/>
      <c r="E30" s="186" t="inlineStr">
        <is>
          <t>Complexation</t>
        </is>
      </c>
      <c r="F30" s="186" t="inlineStr">
        <is>
          <t>Isomerization</t>
        </is>
      </c>
      <c r="G30" s="186" t="inlineStr">
        <is>
          <t>Salting out</t>
        </is>
      </c>
      <c r="H30" s="186" t="inlineStr">
        <is>
          <t>Epimerization</t>
        </is>
      </c>
      <c r="I30" s="186" t="inlineStr">
        <is>
          <t>Polymerization</t>
        </is>
      </c>
      <c r="J30" s="185" t="inlineStr">
        <is>
          <t>3</t>
        </is>
      </c>
      <c r="K30" s="186" t="inlineStr">
        <is>
          <t>✅ คำตอบที่ถูกต้อง: ข้อ ค. Salting out
🎯 ทำไมข้อนี้ถึงถูก:
🔍 ข้ออื่นผิดเพราะอะไร:
🔍 ข้ออื่นผิดเพราะอะไร:
• ข้อ ก. (Complexation): ไม่ตรงกับหลักการหรือข้อบ่งใช้ที่ถูกต้องตามโจทย์กำหนด
• ข้อ ข. (Isomerization): ไม่ตรงกับหลักการหรือข้อบ่งใช้ที่ถูกต้องตามโจทย์กำหนด
• ข้อ ง. (Epimerization): ไม่ตรงกับหลักการหรือข้อบ่งใช้ที่ถูกต้องตามโจทย์กำหนด
• ข้อ จ. (Polymerization): ไม่ตรงกับหลักการหรือข้อบ่งใช้ที่ถูกต้องตามโจทย์กำหนด</t>
        </is>
      </c>
      <c r="L30" s="186" t="n"/>
      <c r="M30" s="186" t="inlineStr">
        <is>
          <t>Sterile &amp; Special Forms</t>
        </is>
      </c>
      <c r="N30" s="186" t="inlineStr">
        <is>
          <t>Parenterals &amp; Ophthalmic</t>
        </is>
      </c>
      <c r="O30" s="185" t="inlineStr">
        <is>
          <t>Product</t>
        </is>
      </c>
      <c r="P30" s="186" t="inlineStr">
        <is>
          <t>[SOURCE: Pharma Plus เล่มม่วง 2 - ข้อสอบย้อนหลังปี 2558 วันที่ 1 ข้อ 22]</t>
        </is>
      </c>
      <c r="Q30" s="185" t="inlineStr">
        <is>
          <t>ข้อสอบจริง</t>
        </is>
      </c>
      <c r="R30" s="185" t="inlineStr">
        <is>
          <t>2558</t>
        </is>
      </c>
      <c r="S30" s="185" t="n"/>
    </row>
    <row r="31" ht="24" customHeight="1" s="49">
      <c r="A31" s="185" t="n">
        <v>29</v>
      </c>
      <c r="B31" s="186" t="n"/>
      <c r="C31" s="186" t="inlineStr">
        <is>
          <t>เพราะเหตุใดจึงพัฒนา liposomal amp B</t>
        </is>
      </c>
      <c r="D31" s="186" t="n"/>
      <c r="E31" s="186" t="inlineStr">
        <is>
          <t>ลดการเกิดพิษ</t>
        </is>
      </c>
      <c r="F31" s="186" t="inlineStr">
        <is>
          <t>เพิ่มการละลายตัวยา</t>
        </is>
      </c>
      <c r="G31" s="186" t="inlineStr">
        <is>
          <t>เพิ่มการดูดซึมยา</t>
        </is>
      </c>
      <c r="H31" s="186" t="inlineStr">
        <is>
          <t>ทำให้ยามีความคงตัวเพิ่มขึ้น</t>
        </is>
      </c>
      <c r="I31" s="186" t="inlineStr">
        <is>
          <t>เพื่อลดการ metabolite</t>
        </is>
      </c>
      <c r="J31" s="185" t="inlineStr">
        <is>
          <t>1</t>
        </is>
      </c>
      <c r="K31" s="186" t="inlineStr">
        <is>
          <t>✅ คำตอบที่ถูกต้อง: ข้อ ก. ลดการเกิดพิษ
🎯 ทำไมข้อนี้ถึงถูก:
🔍 ข้ออื่นผิดเพราะอะไร:
🔍 ข้ออื่นผิดเพราะอะไร:
• ข้อ ข. (เพิ่มการละลายตัวยา): ไม่ตรงกับหลักการหรือข้อบ่งใช้ที่ถูกต้องตามโจทย์กำหนด
• ข้อ ค. (เพิ่มการดูดซึมยา): ไม่ตรงกับหลักการหรือข้อบ่งใช้ที่ถูกต้องตามโจทย์กำหนด
• ข้อ ง. (ทำให้ยามีความคงตัวเพิ่มขึ้น): ไม่ตรงกับหลักการหรือข้อบ่งใช้ที่ถูกต้องตามโจทย์กำหนด
• ข้อ จ. (เพื่อลดการ metabolite): ไม่ตรงกับหลักการหรือข้อบ่งใช้ที่ถูกต้องตามโจทย์กำหนด</t>
        </is>
      </c>
      <c r="L31" s="186" t="n"/>
      <c r="M31" s="186" t="inlineStr">
        <is>
          <t>Sterile &amp; Special Forms</t>
        </is>
      </c>
      <c r="N31" s="186" t="inlineStr">
        <is>
          <t>Parenterals &amp; Ophthalmic</t>
        </is>
      </c>
      <c r="O31" s="185" t="inlineStr">
        <is>
          <t>Product</t>
        </is>
      </c>
      <c r="P31" s="186" t="inlineStr">
        <is>
          <t>[SOURCE: Pharma Plus เล่มม่วง 2 - ข้อสอบย้อนหลังปี 2558 วันที่ 1 ข้อ 23]</t>
        </is>
      </c>
      <c r="Q31" s="185" t="inlineStr">
        <is>
          <t>ข้อสอบจริง</t>
        </is>
      </c>
      <c r="R31" s="185" t="inlineStr">
        <is>
          <t>2558</t>
        </is>
      </c>
      <c r="S31" s="185" t="n"/>
    </row>
    <row r="32" ht="24" customHeight="1" s="49">
      <c r="A32" s="185" t="n">
        <v>30</v>
      </c>
      <c r="B32" s="186" t="n"/>
      <c r="C32" s="186" t="inlineStr">
        <is>
          <t>วิธีการทำปราศจากเชื้อวัคซีน</t>
        </is>
      </c>
      <c r="D32" s="186" t="n"/>
      <c r="E32" s="186" t="inlineStr">
        <is>
          <t>Aseptic technique</t>
        </is>
      </c>
      <c r="F32" s="186" t="inlineStr">
        <is>
          <t>Autoclave</t>
        </is>
      </c>
      <c r="G32" s="186" t="inlineStr">
        <is>
          <t>Hot air oven</t>
        </is>
      </c>
      <c r="H32" s="186" t="inlineStr">
        <is>
          <t>Gamma radiation</t>
        </is>
      </c>
      <c r="I32" s="186" t="inlineStr">
        <is>
          <t>Ethylene oxide</t>
        </is>
      </c>
      <c r="J32" s="185" t="inlineStr">
        <is>
          <t>1</t>
        </is>
      </c>
      <c r="K32" s="186" t="inlineStr">
        <is>
          <t>✅ คำตอบที่ถูกต้อง: ข้อ ก. Aseptic technique
🎯 ทำไมข้อนี้ถึงถูก:
🔍 ข้ออื่นผิดเพราะอะไร:
🔍 ข้ออื่นผิดเพราะอะไร:
• ข้อ ข. (Autoclave): ไม่ตรงกับหลักการหรือข้อบ่งใช้ที่ถูกต้องตามโจทย์กำหนด
• ข้อ ค. (Hot air oven): ไม่ตรงกับหลักการหรือข้อบ่งใช้ที่ถูกต้องตามโจทย์กำหนด
• ข้อ ง. (Gamma radiation): ไม่ตรงกับหลักการหรือข้อบ่งใช้ที่ถูกต้องตามโจทย์กำหนด
• ข้อ จ. (Ethylene oxide): ไม่ตรงกับหลักการหรือข้อบ่งใช้ที่ถูกต้องตามโจทย์กำหนด</t>
        </is>
      </c>
      <c r="L32" s="186" t="n"/>
      <c r="M32" s="186" t="inlineStr">
        <is>
          <t>Sterile &amp; Special Forms</t>
        </is>
      </c>
      <c r="N32" s="186" t="inlineStr">
        <is>
          <t>Autoclave &amp; Sterilization</t>
        </is>
      </c>
      <c r="O32" s="185" t="inlineStr">
        <is>
          <t>Product</t>
        </is>
      </c>
      <c r="P32" s="186" t="inlineStr">
        <is>
          <t>[SOURCE: Pharma Plus เล่มม่วง 2 - ข้อสอบย้อนหลังปี 2558 วันที่ 1 ข้อ 40]</t>
        </is>
      </c>
      <c r="Q32" s="185" t="inlineStr">
        <is>
          <t>ข้อสอบจริง</t>
        </is>
      </c>
      <c r="R32" s="185" t="inlineStr">
        <is>
          <t>2558</t>
        </is>
      </c>
      <c r="S32" s="185" t="n"/>
    </row>
    <row r="33" ht="24" customHeight="1" s="49">
      <c r="A33" s="185" t="n">
        <v>31</v>
      </c>
      <c r="B33" s="186" t="n"/>
      <c r="C33" s="186" t="inlineStr">
        <is>
          <t>การผลิตวัคซีนรูปแบบผงแห้งทำอย่างไร</t>
        </is>
      </c>
      <c r="D33" s="186" t="n"/>
      <c r="E33" s="186" t="inlineStr">
        <is>
          <t>Spray dry</t>
        </is>
      </c>
      <c r="F33" s="186" t="inlineStr">
        <is>
          <t>Lyophilized</t>
        </is>
      </c>
      <c r="G33" s="186" t="inlineStr">
        <is>
          <t>Powder sterilization</t>
        </is>
      </c>
      <c r="H33" s="186" t="inlineStr">
        <is>
          <t>Fluid base dryer</t>
        </is>
      </c>
      <c r="I33" s="186" t="inlineStr">
        <is>
          <t>Recombinant technology</t>
        </is>
      </c>
      <c r="J33" s="185" t="inlineStr">
        <is>
          <t>2</t>
        </is>
      </c>
      <c r="K33" s="186" t="inlineStr">
        <is>
          <t>✅ คำตอบที่ถูกต้อง: ข้อ ข. Lyophilized
🎯 ทำไมข้อนี้ถึงถูก:
🔍 ข้ออื่นผิดเพราะอะไร:
🔍 ข้ออื่นผิดเพราะอะไร:
• ข้อ ก. (Spray dry): ไม่ตรงกับหลักการหรือข้อบ่งใช้ที่ถูกต้องตามโจทย์กำหนด
• ข้อ ค. (Powder sterilization): ไม่ตรงกับหลักการหรือข้อบ่งใช้ที่ถูกต้องตามโจทย์กำหนด
• ข้อ ง. (Fluid base dryer): ไม่ตรงกับหลักการหรือข้อบ่งใช้ที่ถูกต้องตามโจทย์กำหนด
• ข้อ จ. (Recombinant technology): ไม่ตรงกับหลักการหรือข้อบ่งใช้ที่ถูกต้องตามโจทย์กำหนด</t>
        </is>
      </c>
      <c r="L33" s="186" t="n"/>
      <c r="M33" s="186" t="inlineStr">
        <is>
          <t>Sterile &amp; Special Forms</t>
        </is>
      </c>
      <c r="N33" s="186" t="inlineStr">
        <is>
          <t>Parenterals &amp; Ophthalmic</t>
        </is>
      </c>
      <c r="O33" s="185" t="inlineStr">
        <is>
          <t>Product</t>
        </is>
      </c>
      <c r="P33" s="186" t="inlineStr">
        <is>
          <t>[SOURCE: Pharma Plus เล่มม่วง 2 - ข้อสอบย้อนหลังปี 2558 วันที่ 1 ข้อ 41]</t>
        </is>
      </c>
      <c r="Q33" s="185" t="inlineStr">
        <is>
          <t>ข้อสอบจริง</t>
        </is>
      </c>
      <c r="R33" s="185" t="inlineStr">
        <is>
          <t>2558</t>
        </is>
      </c>
      <c r="S33" s="185" t="n"/>
    </row>
    <row r="34" ht="24" customHeight="1" s="49">
      <c r="A34" s="185" t="n">
        <v>32</v>
      </c>
      <c r="B34" s="186" t="n"/>
      <c r="C34" s="186" t="inlineStr">
        <is>
          <t>แผ่นแปะยาคุมกำเนิด (เช่น Evra patch) เป็นระบบนำส่งยาทางผิวหนังแบบใด</t>
        </is>
      </c>
      <c r="D34" s="186" t="n"/>
      <c r="E34" s="186" t="inlineStr">
        <is>
          <t>Monolithic drug adhesive (Drug-in-adhesive matrix system)</t>
        </is>
      </c>
      <c r="F34" s="186" t="inlineStr">
        <is>
          <t>Matrix dispersion system</t>
        </is>
      </c>
      <c r="G34" s="186" t="inlineStr">
        <is>
          <t>Reservoir system type</t>
        </is>
      </c>
      <c r="H34" s="186" t="inlineStr">
        <is>
          <t>Sonophoresis patch</t>
        </is>
      </c>
      <c r="I34" s="186" t="inlineStr">
        <is>
          <t>Poly plastic type system</t>
        </is>
      </c>
      <c r="J34" s="185" t="inlineStr">
        <is>
          <t>1</t>
        </is>
      </c>
      <c r="K34" s="186"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L34" s="186" t="n"/>
      <c r="M34" s="186" t="inlineStr">
        <is>
          <t>Sterile &amp; Special Forms</t>
        </is>
      </c>
      <c r="N34" s="186" t="inlineStr">
        <is>
          <t>Parenterals &amp; Ophthalmic</t>
        </is>
      </c>
      <c r="O34" s="185" t="inlineStr">
        <is>
          <t>Product</t>
        </is>
      </c>
      <c r="P34" s="186" t="inlineStr">
        <is>
          <t>[SOURCE: Pharma Plus เล่มม่วง 2 - ข้อสอบย้อนหลัง PLE-CC1 ปี 2564 วันที่ 1 ข้อ 50]</t>
        </is>
      </c>
      <c r="Q34" s="185" t="inlineStr">
        <is>
          <t>ข้อสอบจริง</t>
        </is>
      </c>
      <c r="R34" s="185" t="inlineStr">
        <is>
          <t>2564</t>
        </is>
      </c>
      <c r="S34" s="185" t="n"/>
    </row>
    <row r="35" ht="24" customHeight="1" s="49">
      <c r="A35" s="185" t="n">
        <v>33</v>
      </c>
      <c r="B35" s="186" t="n"/>
      <c r="C35" s="186" t="inlineStr">
        <is>
          <t>ระบบแผ่นแปะผิวหนังที่เป็นระบบ membrane-moderated reservoir type จะปลดปล่อยยาด้วย kinetic ลำดับใด</t>
        </is>
      </c>
      <c r="D35" s="186" t="n"/>
      <c r="E35" s="186" t="inlineStr">
        <is>
          <t>Zero order</t>
        </is>
      </c>
      <c r="F35" s="186" t="inlineStr">
        <is>
          <t>First order</t>
        </is>
      </c>
      <c r="G35" s="186" t="inlineStr">
        <is>
          <t>Pseudo first order</t>
        </is>
      </c>
      <c r="H35" s="186" t="inlineStr">
        <is>
          <t>Second order</t>
        </is>
      </c>
      <c r="I35" s="186" t="inlineStr">
        <is>
          <t>Pseudo zero order</t>
        </is>
      </c>
      <c r="J35" s="185" t="inlineStr">
        <is>
          <t>1</t>
        </is>
      </c>
      <c r="K35" s="186"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L35" s="186" t="n"/>
      <c r="M35" s="186" t="inlineStr">
        <is>
          <t>Sterile &amp; Special Forms</t>
        </is>
      </c>
      <c r="N35" s="186" t="inlineStr">
        <is>
          <t>Parenterals &amp; Ophthalmic</t>
        </is>
      </c>
      <c r="O35" s="185" t="inlineStr">
        <is>
          <t>Product</t>
        </is>
      </c>
      <c r="P35" s="186" t="inlineStr">
        <is>
          <t>[SOURCE: Pharma Plus เล่มม่วง 2 - ข้อสอบย้อนหลัง PLE-CC1 ปี 2564 วันที่ 1 ข้อ 51]</t>
        </is>
      </c>
      <c r="Q35" s="185" t="inlineStr">
        <is>
          <t>ข้อสอบจริง</t>
        </is>
      </c>
      <c r="R35" s="185" t="inlineStr">
        <is>
          <t>2564</t>
        </is>
      </c>
      <c r="S35" s="185" t="n"/>
    </row>
    <row r="36" ht="24" customHeight="1" s="49">
      <c r="A36" s="185" t="n">
        <v>34</v>
      </c>
      <c r="B36" s="186"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t>
        </is>
      </c>
      <c r="C36" s="186" t="inlineStr">
        <is>
          <t>คำถาม: การบรรจุ Diazepam IV ควรทำในห้องระดับใด</t>
        </is>
      </c>
      <c r="D36" s="186" t="n"/>
      <c r="E36" s="186" t="inlineStr">
        <is>
          <t>A</t>
        </is>
      </c>
      <c r="F36" s="186" t="inlineStr">
        <is>
          <t>B</t>
        </is>
      </c>
      <c r="G36" s="186" t="inlineStr">
        <is>
          <t>C</t>
        </is>
      </c>
      <c r="H36" s="186" t="inlineStr">
        <is>
          <t>D</t>
        </is>
      </c>
      <c r="I36" s="186" t="inlineStr">
        <is>
          <t>E</t>
        </is>
      </c>
      <c r="J36" s="185" t="inlineStr">
        <is>
          <t>1</t>
        </is>
      </c>
      <c r="K36" s="186"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L36" s="186" t="n"/>
      <c r="M36" s="186" t="inlineStr">
        <is>
          <t>Sterile &amp; Special Forms</t>
        </is>
      </c>
      <c r="N36" s="186" t="inlineStr">
        <is>
          <t>Sterile Cleanroom specs</t>
        </is>
      </c>
      <c r="O36" s="185" t="inlineStr">
        <is>
          <t>Product</t>
        </is>
      </c>
      <c r="P36" s="186" t="inlineStr">
        <is>
          <t>[SOURCE: Pharma Plus เล่มม่วง 2 - ข้อสอบย้อนหลัง PLE-CC1 ปี 2564 วันที่ 2 ข้อ 38]</t>
        </is>
      </c>
      <c r="Q36" s="185" t="inlineStr">
        <is>
          <t>ข้อสอบจริง</t>
        </is>
      </c>
      <c r="R36" s="185" t="inlineStr">
        <is>
          <t>2564</t>
        </is>
      </c>
      <c r="S36" s="185" t="n"/>
    </row>
    <row r="37" ht="24" customHeight="1" s="49">
      <c r="A37" s="185" t="n">
        <v>35</v>
      </c>
      <c r="B37" s="186" t="n"/>
      <c r="C37" s="186" t="inlineStr">
        <is>
          <t>สารใดช่วยในการป้องกันการเกิดปฏิกิริยาออกซิเดชันในยาหยอดตา</t>
        </is>
      </c>
      <c r="D37" s="186" t="n"/>
      <c r="E37" s="186" t="inlineStr">
        <is>
          <t>Perchlorates</t>
        </is>
      </c>
      <c r="F37" s="186" t="inlineStr">
        <is>
          <t>Cremophor RH</t>
        </is>
      </c>
      <c r="G37" s="186" t="inlineStr">
        <is>
          <t>Polyethylene glycol</t>
        </is>
      </c>
      <c r="H37" s="186" t="inlineStr">
        <is>
          <t>Benzalkonium chloride</t>
        </is>
      </c>
      <c r="I37" s="186" t="inlineStr">
        <is>
          <t>Ethylenediaminetetraacetic acid (EDTA)</t>
        </is>
      </c>
      <c r="J37" s="185" t="inlineStr">
        <is>
          <t>5</t>
        </is>
      </c>
      <c r="K37" s="186"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L37" s="186" t="inlineStr">
        <is>
          <t>Ophthalmic Preparations</t>
        </is>
      </c>
      <c r="M37" s="186" t="inlineStr">
        <is>
          <t>Sterile &amp; Special Forms</t>
        </is>
      </c>
      <c r="N37" s="186" t="inlineStr">
        <is>
          <t>Parenterals &amp; Ophthalmic</t>
        </is>
      </c>
      <c r="O37" s="185" t="inlineStr">
        <is>
          <t>Product</t>
        </is>
      </c>
      <c r="P37" s="186" t="inlineStr">
        <is>
          <t>ข้อสอบเก่า</t>
        </is>
      </c>
      <c r="Q37" s="185" t="inlineStr">
        <is>
          <t>ข้อสอบจริง</t>
        </is>
      </c>
      <c r="R37" s="185" t="inlineStr">
        <is>
          <t>2565</t>
        </is>
      </c>
      <c r="S37" s="185" t="n"/>
    </row>
    <row r="38" ht="24" customHeight="1" s="49">
      <c r="A38" s="185" t="n">
        <v>36</v>
      </c>
      <c r="B38" s="186" t="n"/>
      <c r="C38" s="186" t="inlineStr">
        <is>
          <t>ข้อใดไม่ใช่ terminal sterilization</t>
        </is>
      </c>
      <c r="D38" s="186" t="n"/>
      <c r="E38" s="186" t="inlineStr">
        <is>
          <t>Autoclave</t>
        </is>
      </c>
      <c r="F38" s="186" t="inlineStr">
        <is>
          <t>Gamma radiation</t>
        </is>
      </c>
      <c r="G38" s="186" t="inlineStr">
        <is>
          <t>Stream sterilization</t>
        </is>
      </c>
      <c r="H38" s="186" t="inlineStr">
        <is>
          <t>Membrane filtration</t>
        </is>
      </c>
      <c r="I38" s="186" t="inlineStr">
        <is>
          <t>Dry heat sterilization</t>
        </is>
      </c>
      <c r="J38" s="185" t="inlineStr">
        <is>
          <t>4</t>
        </is>
      </c>
      <c r="K38" s="186"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L38" s="186" t="inlineStr">
        <is>
          <t>Sterilization Methods</t>
        </is>
      </c>
      <c r="M38" s="186" t="inlineStr">
        <is>
          <t>Sterile &amp; Special Forms</t>
        </is>
      </c>
      <c r="N38" s="186" t="inlineStr">
        <is>
          <t>Autoclave &amp; Sterilization</t>
        </is>
      </c>
      <c r="O38" s="185" t="inlineStr">
        <is>
          <t>Product</t>
        </is>
      </c>
      <c r="P38" s="186" t="inlineStr">
        <is>
          <t>ข้อสอบเก่า</t>
        </is>
      </c>
      <c r="Q38" s="185" t="inlineStr">
        <is>
          <t>ข้อสอบจริง</t>
        </is>
      </c>
      <c r="R38" s="185" t="inlineStr">
        <is>
          <t>2565</t>
        </is>
      </c>
      <c r="S38" s="185" t="n"/>
    </row>
    <row r="39" ht="24" customHeight="1" s="49">
      <c r="A39" s="185" t="n">
        <v>37</v>
      </c>
      <c r="B39" s="186" t="inlineStr">
        <is>
          <t>[กรณีศึกษา]
สาร x = in situ gel "sol to gel" in eye drug delivery system สาร x คือข้อใด</t>
        </is>
      </c>
      <c r="C39" s="186" t="inlineStr">
        <is>
          <t>คำถาม: สาร x = in situ gel "sol to gel" in eye drug delivery system สาร x คือข้อใด</t>
        </is>
      </c>
      <c r="D39" s="186" t="n"/>
      <c r="E39" s="186" t="inlineStr">
        <is>
          <t>Carbopol</t>
        </is>
      </c>
      <c r="F39" s="186" t="inlineStr">
        <is>
          <t>Poloxamer</t>
        </is>
      </c>
      <c r="G39" s="186" t="inlineStr">
        <is>
          <t>Ethyl cellulose</t>
        </is>
      </c>
      <c r="H39" s="186" t="inlineStr">
        <is>
          <t>Polyvinyl alcohol</t>
        </is>
      </c>
      <c r="I39" s="186" t="inlineStr">
        <is>
          <t>Carboxymethylcellulose</t>
        </is>
      </c>
      <c r="J39" s="185" t="inlineStr">
        <is>
          <t>2</t>
        </is>
      </c>
      <c r="K39" s="186"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L39" s="186" t="inlineStr">
        <is>
          <t>Ophthalmic Preparations</t>
        </is>
      </c>
      <c r="M39" s="186" t="inlineStr">
        <is>
          <t>Sterile &amp; Special Forms</t>
        </is>
      </c>
      <c r="N39" s="186" t="inlineStr">
        <is>
          <t>Parenterals &amp; Ophthalmic</t>
        </is>
      </c>
      <c r="O39" s="185" t="inlineStr">
        <is>
          <t>Product</t>
        </is>
      </c>
      <c r="P39" s="186" t="inlineStr">
        <is>
          <t>ข้อสอบเก่า</t>
        </is>
      </c>
      <c r="Q39" s="185" t="inlineStr">
        <is>
          <t>ข้อสอบจริง</t>
        </is>
      </c>
      <c r="R39" s="185" t="inlineStr">
        <is>
          <t>2565</t>
        </is>
      </c>
      <c r="S39" s="185" t="n"/>
    </row>
    <row r="40" ht="24" customHeight="1" s="49">
      <c r="A40" s="185" t="n">
        <v>38</v>
      </c>
      <c r="B40" s="186" t="n"/>
      <c r="C40" s="186" t="inlineStr">
        <is>
          <t>แผ่นแปะส่วนใดมักทำให้เกิดอาการแพ้</t>
        </is>
      </c>
      <c r="D40" s="186" t="n"/>
      <c r="E40" s="186" t="inlineStr">
        <is>
          <t>Liner</t>
        </is>
      </c>
      <c r="F40" s="186" t="inlineStr">
        <is>
          <t>Membrane</t>
        </is>
      </c>
      <c r="G40" s="186" t="inlineStr">
        <is>
          <t>Adhesive</t>
        </is>
      </c>
      <c r="H40" s="186" t="inlineStr">
        <is>
          <t>Backing</t>
        </is>
      </c>
      <c r="I40" s="186" t="inlineStr">
        <is>
          <t>Strip peel</t>
        </is>
      </c>
      <c r="J40" s="185" t="inlineStr">
        <is>
          <t>3</t>
        </is>
      </c>
      <c r="K40" s="186"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L40" s="186" t="inlineStr">
        <is>
          <t>Transdermal Drug Delivery Systems</t>
        </is>
      </c>
      <c r="M40" s="186" t="inlineStr">
        <is>
          <t>Sterile &amp; Special Forms</t>
        </is>
      </c>
      <c r="N40" s="186" t="inlineStr">
        <is>
          <t>Parenterals &amp; Ophthalmic</t>
        </is>
      </c>
      <c r="O40" s="185" t="inlineStr">
        <is>
          <t>Product</t>
        </is>
      </c>
      <c r="P40" s="186" t="inlineStr">
        <is>
          <t>ข้อสอบเก่า</t>
        </is>
      </c>
      <c r="Q40" s="185" t="inlineStr">
        <is>
          <t>ข้อสอบจริง</t>
        </is>
      </c>
      <c r="R40" s="185" t="inlineStr">
        <is>
          <t>2565</t>
        </is>
      </c>
      <c r="S40" s="185" t="n"/>
    </row>
    <row r="41" ht="24" customHeight="1" s="49">
      <c r="A41" s="185" t="n">
        <v>39</v>
      </c>
      <c r="B41" s="186" t="n"/>
      <c r="C41" s="186" t="inlineStr">
        <is>
          <t>ตัวยาอยู่ในชั้นใดของแผ่นแปะ</t>
        </is>
      </c>
      <c r="D41" s="186" t="n"/>
      <c r="E41" s="186" t="inlineStr">
        <is>
          <t>Liner</t>
        </is>
      </c>
      <c r="F41" s="186" t="inlineStr">
        <is>
          <t>Membrane</t>
        </is>
      </c>
      <c r="G41" s="186" t="inlineStr">
        <is>
          <t>Adhesive</t>
        </is>
      </c>
      <c r="H41" s="186" t="inlineStr">
        <is>
          <t>Backing</t>
        </is>
      </c>
      <c r="I41" s="186" t="inlineStr">
        <is>
          <t>Strip peel</t>
        </is>
      </c>
      <c r="J41" s="185" t="inlineStr">
        <is>
          <t>3</t>
        </is>
      </c>
      <c r="K41" s="186"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L41" s="186" t="inlineStr">
        <is>
          <t>Transdermal Drug Delivery Systems</t>
        </is>
      </c>
      <c r="M41" s="186" t="inlineStr">
        <is>
          <t>Sterile &amp; Special Forms</t>
        </is>
      </c>
      <c r="N41" s="186" t="inlineStr">
        <is>
          <t>Parenterals &amp; Ophthalmic</t>
        </is>
      </c>
      <c r="O41" s="185" t="inlineStr">
        <is>
          <t>Product</t>
        </is>
      </c>
      <c r="P41" s="186" t="inlineStr">
        <is>
          <t>ข้อสอบเก่า</t>
        </is>
      </c>
      <c r="Q41" s="185" t="inlineStr">
        <is>
          <t>ข้อสอบจริง</t>
        </is>
      </c>
      <c r="R41" s="185" t="inlineStr">
        <is>
          <t>2565</t>
        </is>
      </c>
      <c r="S41" s="185" t="n"/>
    </row>
    <row r="42" ht="24" customHeight="1" s="49">
      <c r="A42" s="185" t="n">
        <v>40</v>
      </c>
      <c r="B42" s="186" t="n"/>
      <c r="C42" s="186" t="inlineStr">
        <is>
          <t>ตำรับ isophane insulin human suspension ส่วนประกอบและหน้าที่ข้อใดถูก</t>
        </is>
      </c>
      <c r="D42" s="186" t="n"/>
      <c r="E42" s="186" t="inlineStr">
        <is>
          <t>Zinc - cosolvent</t>
        </is>
      </c>
      <c r="F42" s="186" t="inlineStr">
        <is>
          <t>Glycerin - cosolvent</t>
        </is>
      </c>
      <c r="G42" s="186" t="inlineStr">
        <is>
          <t>Meta cresol - preservative</t>
        </is>
      </c>
      <c r="H42" s="186" t="inlineStr">
        <is>
          <t>Protamine sulfate - solubilizer</t>
        </is>
      </c>
      <c r="I42" s="186" t="inlineStr">
        <is>
          <t>Dibasic sodium phosphate - emulsifier</t>
        </is>
      </c>
      <c r="J42" s="185" t="inlineStr">
        <is>
          <t>3</t>
        </is>
      </c>
      <c r="K42" s="186"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L42" s="186" t="inlineStr">
        <is>
          <t>Sterile Suspensions Formulation</t>
        </is>
      </c>
      <c r="M42" s="186" t="inlineStr">
        <is>
          <t>Sterile &amp; Special Forms</t>
        </is>
      </c>
      <c r="N42" s="186" t="inlineStr">
        <is>
          <t>Parenterals &amp; Ophthalmic</t>
        </is>
      </c>
      <c r="O42" s="185" t="inlineStr">
        <is>
          <t>Product</t>
        </is>
      </c>
      <c r="P42" s="186" t="inlineStr">
        <is>
          <t>ข้อสอบเก่า</t>
        </is>
      </c>
      <c r="Q42" s="185" t="inlineStr">
        <is>
          <t>ข้อสอบจริง</t>
        </is>
      </c>
      <c r="R42" s="185" t="inlineStr">
        <is>
          <t>2565</t>
        </is>
      </c>
      <c r="S42" s="185" t="n"/>
    </row>
    <row r="43" ht="24" customHeight="1" s="49">
      <c r="A43" s="185" t="n">
        <v>41</v>
      </c>
      <c r="B43" s="186" t="n"/>
      <c r="C43" s="186" t="inlineStr">
        <is>
          <t>ข้อใดกล่าว ผิด เกี่ยวกับ Seretide accuhaler</t>
        </is>
      </c>
      <c r="D43" s="186" t="n"/>
      <c r="E43" s="186" t="inlineStr">
        <is>
          <t>อยู่ในลักษณะ Solid particles</t>
        </is>
      </c>
      <c r="F43" s="186" t="inlineStr">
        <is>
          <t>นิยมใช้ lactose เป็นตัวพา</t>
        </is>
      </c>
      <c r="G43" s="186" t="inlineStr">
        <is>
          <t>เป็น multiple unit dose</t>
        </is>
      </c>
      <c r="H43" s="186" t="inlineStr">
        <is>
          <t>ต้องทดสอบ Microbial limits</t>
        </is>
      </c>
      <c r="I43" s="186" t="inlineStr">
        <is>
          <t>ต้องทดสอบ Spray Pattern</t>
        </is>
      </c>
      <c r="J43" s="185" t="inlineStr">
        <is>
          <t>5</t>
        </is>
      </c>
      <c r="K43" s="186" t="inlineStr">
        <is>
          <t>✅ คำตอบที่ถูกต้อง: ข้อ จ. ต้องทดสอบ Spray Pattern
🎯 ทำไมข้อนี้ถึงถูก:
🎯 ทำไมข้อนี้ถึงถูก: Seretide Accuhaler เป็นอุปกรณ์สูดยาผงแห้งชนิด Dry Powder Inhaler (DPI) ขับเคลื่อนด้วยแรงสูดของผู้ป่วย (breath-actuated) การทดสอบ Spray pattern และ Plume geometry เป็นข้อกำหนดเฉพาะของการควบคุมคุณภาพยาเตรียมประเภทของเหลวอัดก๊าซขับดัน เช่น Pressurized Metered-Dose Inhalers (pMDIs) หรือ Nasal Sprays ไม่มีการทดสอบ Spray pattern ในรูปแบบยาผงแห้ง DPI
🔍 ข้ออื่นผิดเพราะอะไร:
•
• ข
• ้
• อ
• ก
• .
• :
• ถ
• ู
• ก
• ต
• ้
• อ
• ง
• ต
• ั
• ว
• ย
• า
• ส
• ำ
• ค
• ั
• ญ
• (
• S
• a
• l
• m
• e
• t
• e
• r
• o
• l
• /
• F
• l
• u
• t
• i
• c
• a
• s
• o
• n
• e
• p
• r
• o
• p
• i
• o
• n
• a
• t
• e
• )
• อ
• ย
• ู
• ่
• ใ
• น
• ร
• ู
• ป
• ผ
• ล
• ึ
• ก
• ผ
• ง
• แ
• ข
• ็
• ง
• ข
• น
• า
• ด
• อ
• น
• ุ
• ภ
• า
• ค
• ร
• ะ
• ด
• ั
• บ
• ไ
• ม
• ค
• ร
• อ
• น
• (
• m
• i
• c
• r
• o
• n
• i
• z
• e
• d
• s
• o
• l
• i
• d
• p
• a
• r
• t
• i
• c
• l
• e
• s
• 1
• 
• 5
• u
• m
• )
•
• ข
• ้
• อ
• ข
• .
• :
• ถ
• ู
• ก
• ต
• ้
• อ
• ง
• น
• ิ
• ย
• ม
• ใ
• ช
• ้
• c
• o
• a
• r
• s
• e
• l
• a
• c
• t
• o
• s
• e
• m
• o
• n
• o
• h
• y
• d
• r
• a
• t
• e
• (
• ข
• น
• า
• ด
• 5
• 0
• 
• 1
• 0
• 0
• u
• m
• )
• เ
• ป
• ็
• น
• c
• a
• r
• r
• i
• e
• r
• เ
• พ
• ื
• ่
• อ
• เ
• พ
• ิ
• ่
• ม
• ก
• า
• ร
• ไ
• ห
• ล
• แ
• ล
• ะ
• ช
• ่
• ว
• ย
• ก
• า
• ร
• ป
• ล
• ด
• ป
• ล
• ่
• อ
• ย
• ผ
• ง
• ย
• า
•
• ข
• ้
• อ
• ค
• .
• :
• ถ
• ู
• ก
• ต
• ้
• อ
• ง
• S
• e
• r
• e
• t
• i
• d
• e
• A
• c
• c
• u
• h
• a
• l
• e
• r
• บ
• ร
• ร
• จ
• ุ
• ผ
• ง
• ย
• า
• แ
• บ
• บ
• ห
• ล
• า
• ย
• ห
• น
• ่
• ว
• ย
• ข
• น
• า
• ด
• ย
• า
• แ
• ย
• ก
• ช
• ่
• อ
• ง
• เ
• ด
• ี
• ่
• ย
• ว
• (
• m
• u
• l
• t
• i
• 
• u
• n
• i
• t
• d
• o
• s
• e
• ใ
• น
• d
• o
• u
• b
• l
• e
• 
• f
• o
• i
• l
• b
• l
• i
• s
• t
• e
• r
• s
• t
• r
• i
• p
• จ
• ำ
• น
• ว
• น
• 6
• 0
• โ
• ด
• ส
• )
•
• ข
• ้
• อ
• ง
• .
• :
• ถ
• ู
• ก
• ต
• ้
• อ
• ง
• ย
• า
• ส
• ู
• ด
• พ
• ่
• น
• ท
• า
• ง
• เ
• ด
• ิ
• น
• ห
• า
• ย
• ใ
• จ
• เ
• ป
• ็
• น
• n
• o
• n
• 
• s
• t
• e
• r
• i
• l
• e
• i
• n
• h
• a
• l
• a
• t
• i
• o
• n
• p
• r
• o
• d
• u
• c
• t
• ท
• ี
• ่
• ต
• ้
• อ
• ง
• ผ
• ่
• า
• น
• เ
• ก
• ณ
• ฑ
• ์
• ท
• ด
• ส
• อ
• บ
• ข
• ี
• ด
• จ
• ำ
• ก
• ั
• ด
• ก
• า
• ร
• ป
• น
• เ
• ป
• ื
• ้
• อ
• น
• ข
• อ
• ง
• จ
• ุ
• ล
• ิ
• น
• ท
• ร
• ี
• ย
• ์
• (
• M
• i
• c
• r
• o
• b
• i
• a
• l
• L
• i
• m
• i
• t
• s
• T
• e
• s
• t
• i
• n
• g
• )
• ต
• า
• ม
• U
• S
• P</t>
        </is>
      </c>
      <c r="L43" s="186" t="n"/>
      <c r="M43" s="186" t="inlineStr">
        <is>
          <t>Sterile &amp; Special Forms</t>
        </is>
      </c>
      <c r="N43" s="186" t="inlineStr">
        <is>
          <t>Inhalation devices</t>
        </is>
      </c>
      <c r="O43" s="185" t="inlineStr">
        <is>
          <t>Product</t>
        </is>
      </c>
      <c r="P43" s="186" t="inlineStr">
        <is>
          <t>[SOURCE: Mock Pharmtutor 2024 Set 1 ข้อ 64]</t>
        </is>
      </c>
      <c r="Q43" s="185" t="inlineStr">
        <is>
          <t>ข้อสอบจำลอง</t>
        </is>
      </c>
      <c r="R43" s="185" t="inlineStr">
        <is>
          <t>Mock Pharmtutor 2024</t>
        </is>
      </c>
      <c r="S43" s="185" t="n"/>
    </row>
    <row r="44" ht="24" customHeight="1" s="49">
      <c r="A44" s="185" t="n">
        <v>42</v>
      </c>
      <c r="B44" s="186" t="n"/>
      <c r="C44" s="186" t="inlineStr">
        <is>
          <t>จาก USP 39 กำหนดให้ห้ามพบเชื้อใดใน Seretide accuhaler</t>
        </is>
      </c>
      <c r="D44" s="186" t="n"/>
      <c r="E44" s="186" t="inlineStr">
        <is>
          <t>Staphylococcus aureus</t>
        </is>
      </c>
      <c r="F44" s="186" t="inlineStr">
        <is>
          <t>Candida albicans</t>
        </is>
      </c>
      <c r="G44" s="186" t="inlineStr">
        <is>
          <t>Pseudomonas aeruginosa</t>
        </is>
      </c>
      <c r="H44" s="186" t="inlineStr">
        <is>
          <t>ข้อ a และ c ถูก</t>
        </is>
      </c>
      <c r="I44" s="186" t="inlineStr">
        <is>
          <t>ข้อ a b และ c ถูก</t>
        </is>
      </c>
      <c r="J44" s="185" t="inlineStr">
        <is>
          <t>4</t>
        </is>
      </c>
      <c r="K44" s="186" t="inlineStr">
        <is>
          <t>✅ คำตอบที่ถูกต้อง: ข้อ ง. ข้อ a และ c ถูก
🎯 ทำไมข้อนี้ถึงถูก:
🎯 ทำไมข้อนี้ถึงถูก: ตามเกณฑ์มาตรฐานเภสัชตำรับ USP &lt;1111&gt; Microbiological Examination of Nonsterile Products: Acceptance Criteria for Pharmaceutical Preparations and Substances for Pharmaceutical Use ในหมวด Inhalation use (special clinical risk to the lower respiratory tract) กำหนดให้ตรวจไม่พบ (Absence) เชื้อก่อโรค 2 ชนิด ได้แก่ Staphylococcus aureus และ Pseudomonas aeruginosa ต่อ 1 กรัม หรือ 1 โดส
🔍 ข้ออื่นผิดเพราะอะไร:
•
• ข
• ้
• อ
• ก
• .
• (
• S
• t
• a
• p
• h
• y
• l
• o
• c
• o
• c
• c
• u
• s
• a
• u
• r
• e
• u
• s
• )
• :
• เ
• ป
• ็
• น
• เ
• ช
• ื
• ้
• อ
• ท
• ี
• ่
• ก
• ำ
• ห
• น
• ด
• ห
• ้
• า
• ม
• พ
• บ
• แ
• ต
• ่
• ย
• ั
• ง
• ม
• ี
• P
• s
• e
• u
• d
• o
• m
• o
• n
• a
• s
• a
• e
• r
• u
• g
• i
• n
• o
• s
• a
• อ
• ี
• ก
• ช
• น
• ิ
• ด
• ห
• น
• ึ
• ่
• ง
• จ
• ึ
• ง
• เ
• ล
• ื
• อ
• ก
• เ
• ฉ
• พ
• า
• ะ
• ข
• ้
• อ
• ก
• ไ
• ม
• ่
• ค
• ร
• บ
• ถ
• ้
• ว
• น
•
• ข
• ้
• อ
• ข
• .
• (
• C
• a
• n
• d
• i
• d
• a
• a
• l
• b
• i
• c
• a
• n
• s
• )
• :
• ใ
• น
• U
• S
• P
• &lt;
• 1
• 1
• 1
• 1
• &gt;
• ส
• ำ
• ห
• ร
• ั
• บ
• ย
• า
• i
• n
• h
• a
• l
• a
• t
• i
• o
• n
• ไ
• ม
• ่
• ไ
• ด
• ้
• ร
• ะ
• บ
• ุ
• ใ
• ห
• ้
• ท
• ด
• ส
• อ
• บ
• a
• b
• s
• e
• n
• c
• e
• o
• f
• C
• a
• n
• d
• i
• d
• a
• a
• l
• b
• i
• c
• a
• n
• s
• โ
• ด
• ย
• ต
• ร
• ง
• (
• C
• a
• n
• d
• i
• d
• a
• a
• l
• b
• i
• c
• a
• n
• s
• ก
• ำ
• ห
• น
• ด
• เ
• ฉ
• พ
• า
• ะ
• ใ
• น
• V
• a
• g
• i
• n
• a
• l
• u
• s
• e
• )
•
• ข
• ้
• อ
• ค
• .
• (
• P
• s
• e
• u
• d
• o
• m
• o
• n
• a
• s
• a
• e
• r
• u
• g
• i
• n
• o
• s
• a
• )
• :
• เ
• ป
• ็
• น
• เ
• ช
• ื
• ้
• อ
• ท
• ี
• ่
• ก
• ำ
• ห
• น
• ด
• ห
• ้
• า
• ม
• พ
• บ
• แ
• ต
• ่
• ต
• ้
• อ
• ง
• ต
• อ
• บ
• ร
• ่
• ว
• ม
• ก
• ั
• บ
• S
• t
• a
• p
• h
• y
• l
• o
• c
• o
• c
• c
• u
• s
• a
• u
• r
• e
• u
• s
•
• ข
• ้
• อ
• จ
• .
• (
• ข
• ้
• อ
• a
• b
• แ
• ล
• ะ
• c
• ถ
• ู
• ก
• )
• :
• ผ
• ิ
• ด
• เ
• น
• ื
• ่
• อ
• ง
• จ
• า
• ก
• C
• a
• n
• d
• i
• d
• a
• a
• l
• b
• i
• c
• a
• n
• s
• ไ
• ม
• ่
• ไ
• ด
• ้
• อ
• ย
• ู
• ่
• ใ
• น
• เ
• ก
• ณ
• ฑ
• ์
• a
• b
• s
• e
• n
• c
• e
• ข
• อ
• ง
• i
• n
• h
• a
• l
• a
• t
• i
• o
• n
• u
• s
• e
• ต
• า
• ม
• เ
• ภ
• ส
• ั
• ช
• ต
• ำ
• ร
• ั
• บ
• U
• S
• P</t>
        </is>
      </c>
      <c r="L44" s="186" t="n"/>
      <c r="M44" s="186" t="inlineStr">
        <is>
          <t>Sterile &amp; Special Forms</t>
        </is>
      </c>
      <c r="N44" s="186" t="inlineStr">
        <is>
          <t>Sterility &amp; Pyrogen testing</t>
        </is>
      </c>
      <c r="O44" s="185" t="inlineStr">
        <is>
          <t>Product</t>
        </is>
      </c>
      <c r="P44" s="186" t="inlineStr">
        <is>
          <t>[SOURCE: Mock Pharmtutor 2024 Set 1 ข้อ 65]</t>
        </is>
      </c>
      <c r="Q44" s="185" t="inlineStr">
        <is>
          <t>ข้อสอบจำลอง</t>
        </is>
      </c>
      <c r="R44" s="185" t="inlineStr">
        <is>
          <t>Mock Pharmtutor 2024</t>
        </is>
      </c>
      <c r="S44" s="185" t="n"/>
    </row>
    <row r="45" ht="24" customHeight="1" s="49">
      <c r="A45" s="185" t="n">
        <v>43</v>
      </c>
      <c r="B45" s="186" t="n"/>
      <c r="C45" s="186" t="inlineStr">
        <is>
          <t>จงแปลผล Certificate of Analysis ที่กำหนดให้: ผลิตภัณฑ์ Lidocaine HCl Injection ตรวจพบ Particulate Matter ขนาดเท่ากับหรือมากกว่า 10 ไมโครเมตร เท่ากับ 7,134 particles ต่อ container (เกณฑ์ไม่เกิน 6,000) และขนาดเท่ากับหรือมากกว่า 25 ไมโครเมตร เท่ากับ 454 particles ต่อ container (เกณฑ์ไม่เกิน 600)</t>
        </is>
      </c>
      <c r="D45" s="186" t="n"/>
      <c r="E45" s="186" t="inlineStr">
        <is>
          <t>ผ่าน เนื่องจากผลการทดสอบผ่านเกณฑ์ทุกหัวข้อ</t>
        </is>
      </c>
      <c r="F45" s="186" t="inlineStr">
        <is>
          <t>ไม่ผ่าน เนื่องจากผลการทดสอบในหัวข้อ assay ต่ำกว่าที่กำหนด</t>
        </is>
      </c>
      <c r="G45" s="186" t="inlineStr">
        <is>
          <t>ไม่ผ่าน เนื่องจากผลการทดสอบในหัวข้อ organic Impurities มากกว่าที่กำหนด</t>
        </is>
      </c>
      <c r="H45" s="186" t="inlineStr">
        <is>
          <t>ไม่ผ่าน เนื่องจากผลการทดสอบในหัวข้อ container content ต่ำกว่าที่กำหนด</t>
        </is>
      </c>
      <c r="I45" s="188" t="inlineStr">
        <is>
          <t>ไม่ผ่าน เนื่องจากผลการทดสอบในหัวข้อ particulate Matter มีจำนวน particles เกินกว่าที่กำหนด</t>
        </is>
      </c>
      <c r="J45" s="185" t="inlineStr">
        <is>
          <t>5</t>
        </is>
      </c>
      <c r="K45" s="186" t="inlineStr">
        <is>
          <t>✅ คำตอบที่ถูกต้อง: ข้อ จ. ไม่ผ่าน เนื่องจากผลการทดสอบในหัวข้อ particulate Matter มีจำนวน particles เกินกว่าที่กำหนด
🎯 ทำไมข้อนี้ถึงถูก:
🎯 ทำไมข้อนี้ถึงถูก: ตามเภสัชตำรับ USP &lt;788&gt; Particulate Matter in Injections เกณฑ์อนุภาคขนาดเท่ากับหรือมากกว่า 10 ไมโครเมตร ต้องไม่เกิน 6,000 particles ต่อภาชนะ แต่ผลวิเคราะห์พบ 7,134 particles ต่อ container ซึ่งเกินกว่าเกณฑ์ที่กำหนด จึงส่งผลให้ผลการทดสอบไม่ผ่านมาตรฐาน
🔍 ข้ออื่นผิดเพราะอะไร:
• ข้อ ก. (ผ่าน เนื่องจากผลการทดสอบผ่านเกณฑ์ทุกหัวข้อ): ไม่ถูกต้อง เนื่องจากมีผลการทดสอบอนุภาคแปลกปลอมตกเกณฑ์มาตรฐาน
• ข้อ ข. (ไม่ผ่าน เนื่องจากผลการทดสอบในหัวข้อ assay ต่ำกว่าที่กำหนด): ผลการวิเคราะห์ Assay ได้ 101.5% ซึ่งอยู่ในช่วงมาตรฐาน 95.0% ถึง 105.0%
• ข้อ ค. (ไม่ผ่าน เนื่องจากผลการทดสอบในหัวข้อ organic Impurities มากกว่าที่กำหนด): ค่า Organic Impurities ทั้งหมด (0.4-0.45%) ผ่านเกณฑ์ที่ไม่เกิน 0.5%
• ข้อ ง. (ไม่ผ่าน เนื่องจากผลการทดสอบในหัวข้อ container content ต่ำกว่าที่กำหนด): ปริมาตรบรรจุวัดได้ 51 mL ผ่านเกณฑ์มาตรฐาน 50 ถึง 53 mL</t>
        </is>
      </c>
      <c r="L45" s="186" t="n"/>
      <c r="M45" s="186" t="inlineStr">
        <is>
          <t>Sterile &amp; Special Forms</t>
        </is>
      </c>
      <c r="N45" s="186" t="inlineStr">
        <is>
          <t>Sterility &amp; Pyrogen testing</t>
        </is>
      </c>
      <c r="O45" s="185" t="inlineStr">
        <is>
          <t>Product</t>
        </is>
      </c>
      <c r="P45" s="186" t="inlineStr">
        <is>
          <t>[SOURCE: Mock Pharmtutor 2024 Set 1 ข้อ 96]</t>
        </is>
      </c>
      <c r="Q45" s="185" t="inlineStr">
        <is>
          <t>ข้อสอบจำลอง</t>
        </is>
      </c>
      <c r="R45" s="185" t="inlineStr">
        <is>
          <t>Mock Pharmtutor 2024</t>
        </is>
      </c>
      <c r="S45" s="185" t="n"/>
    </row>
    <row r="46" ht="24" customHeight="1" s="49">
      <c r="A46" s="185" t="n">
        <v>44</v>
      </c>
      <c r="B46" s="186" t="n"/>
      <c r="C46" s="186" t="inlineStr">
        <is>
          <t>สารใดนิยมใช้เป็น propellant ใน Metered Dose Inhalers (MDIs) ในปัจจุบัน</t>
        </is>
      </c>
      <c r="D46" s="186" t="n"/>
      <c r="E46" s="186" t="inlineStr">
        <is>
          <t>Hydrofluoroalkane (HFA)</t>
        </is>
      </c>
      <c r="F46" s="186" t="inlineStr">
        <is>
          <t>Nitrous oxide</t>
        </is>
      </c>
      <c r="G46" s="186" t="inlineStr">
        <is>
          <t>Isobutane</t>
        </is>
      </c>
      <c r="H46" s="186" t="inlineStr">
        <is>
          <t>n-Butane</t>
        </is>
      </c>
      <c r="I46" s="186" t="inlineStr">
        <is>
          <t>Propane</t>
        </is>
      </c>
      <c r="J46" s="185" t="inlineStr">
        <is>
          <t>1</t>
        </is>
      </c>
      <c r="K46" s="186" t="inlineStr">
        <is>
          <t>✅ คำตอบที่ถูกต้อง: ข้อ ก. Hydrofluoroalkane (HFA)
🎯 ทำไมข้อนี้ถึงถูก:
🎯 ทำไมข้อนี้ถึงถูก: Hydrofluoroalkane (HFA เช่น HFA-134a และ HFA-227) เป็นสารขับดันก๊าซเหลวมาตรฐานที่ใช้ใน MDIs ในปัจจุบันเพื่อทดแทนสารกลุ่ม Chlorofluorocarbons (CFCs) เนื่องจากไม่ทำลายชั้นโอโซนในบรรยากาศตามพิธีสารมอนทรีออล
🔍 ข้ออื่นผิดเพราะอะไร:
• ข้อ ข. (Nitrous oxide): ไนตรัสออกไซด์นิยมใช้เป็น propellant ในผลิตภัณฑ์อาหารแบบโฟม เช่น วิปปิ้งครีม ไม่ใช้ในยาสูดพ่น MDIs
• ข้อ ค. (Isobutane): เป็น hydrocarbon propellant ติดไฟง่าย นิยมใช้ในสเปรย์เครื่องสำอางหรือยาใช้ภายนอก
• ข้อ ง. (n-Butane): ติดไฟง่ายมาก ไม่ปลอดภัยสำหรับการสูดดมเข้าสู่ระบบทางเดินหายใจ
• ข้อ จ. (Propane): ติดไฟง่าย นิยมใช้ร่วมกับบิวเทนในผลิตภัณฑ์อุตสาหกรรมภายนอก ไม่ใช้เป็นยาพ่นสูดทางปาก</t>
        </is>
      </c>
      <c r="L46" s="186" t="n"/>
      <c r="M46" s="186" t="inlineStr">
        <is>
          <t>Sterile &amp; Special Forms</t>
        </is>
      </c>
      <c r="N46" s="186" t="inlineStr">
        <is>
          <t>Inhalation devices</t>
        </is>
      </c>
      <c r="O46" s="185" t="inlineStr">
        <is>
          <t>Product</t>
        </is>
      </c>
      <c r="P46" s="186" t="inlineStr">
        <is>
          <t>[SOURCE: Mock Pharmtutor 2024 Set 1 ข้อ 109]</t>
        </is>
      </c>
      <c r="Q46" s="185" t="inlineStr">
        <is>
          <t>ข้อสอบจำลอง</t>
        </is>
      </c>
      <c r="R46" s="185" t="inlineStr">
        <is>
          <t>Mock Pharmtutor 2024</t>
        </is>
      </c>
      <c r="S46" s="185" t="n"/>
    </row>
    <row r="47" ht="24" customHeight="1" s="49">
      <c r="A47" s="185" t="n">
        <v>45</v>
      </c>
      <c r="B47" s="186" t="n"/>
      <c r="C47" s="186" t="inlineStr">
        <is>
          <t>ข้อใดจำเป็นไม่จำเป็นต้องทดสอบใน MDIs (ข้อใดไม่ใช่ข้อกำหนดการทดสอบเฉพาะของ Metered-Dose Inhalers ตามเภสัชตำรับ)</t>
        </is>
      </c>
      <c r="D47" s="186" t="n"/>
      <c r="E47" s="186" t="inlineStr">
        <is>
          <t>Spray Pattern</t>
        </is>
      </c>
      <c r="F47" s="186" t="inlineStr">
        <is>
          <t>Microbial Limits</t>
        </is>
      </c>
      <c r="G47" s="186" t="inlineStr">
        <is>
          <t>Net Content Weight</t>
        </is>
      </c>
      <c r="H47" s="186" t="inlineStr">
        <is>
          <t>Leachables (stability)</t>
        </is>
      </c>
      <c r="I47" s="186" t="inlineStr">
        <is>
          <t>Uniformity of Dosage Units</t>
        </is>
      </c>
      <c r="J47" s="185" t="inlineStr">
        <is>
          <t>5</t>
        </is>
      </c>
      <c r="K47" s="186" t="inlineStr">
        <is>
          <t>✅ คำตอบที่ถูกต้อง: ข้อ จ. Uniformity of Dosage Units
🎯 ทำไมข้อนี้ถึงถูก:
🎯 ทำไมข้อนี้ถึงถูก: ในผลิตภัณฑ์ MDIs ตาม USP &lt;601&gt; การทดสอบความสม่ำเสมอของขนาดยาจะใช้หัวข้อเฉพาะคือ 'Dose Content Uniformity through Container Life' (DCU) หรือ Delivered-Dose Uniformity เพื่อวัดปริมาณยาที่พ่นออกจากกระบอกสูดจริง ไม่ได้ใช้การทดสอบ Uniformity of Dosage Units (USP &lt;905&gt;) ซึ่งเป็นข้อกำหนดทั่วไปของยาเม็ด/แคปซูล
🔍 ข้ออื่นผิดเพราะอะไร:
• ข้อ ก. (Spray Pattern): บังคับทดสอบเพื่อประเมินมุมและรูปร่างของละอองสเปรย์ที่พ่นออกมา
• ข้อ ข. (Microbial Limits): บังคับทดสอบตาม USP &lt;61&gt;/&lt;62&gt; เพื่อควบคุมการปนเปื้อนของเชื้อในยาทางเดินหายใจ
• ข้อ ค. (Net Content Weight): บังคับทดสอบเพื่อตรวจสอบน้ำหนักสุทธิของตัวยาและ propellant ในกระป๋อง
• ข้อ ง. (Leachables): บังคับทดสอบใน stability study เพื่อตรวจหาสารเคมีที่ละลายซึมออกมาจาก elastomeric valve หรือ container</t>
        </is>
      </c>
      <c r="L47" s="186" t="n"/>
      <c r="M47" s="186" t="inlineStr">
        <is>
          <t>Sterile &amp; Special Forms</t>
        </is>
      </c>
      <c r="N47" s="186" t="inlineStr">
        <is>
          <t>Inhalation devices</t>
        </is>
      </c>
      <c r="O47" s="185" t="inlineStr">
        <is>
          <t>Product</t>
        </is>
      </c>
      <c r="P47" s="186" t="inlineStr">
        <is>
          <t>[SOURCE: Mock Pharmtutor 2024 Set 1 ข้อ 110]</t>
        </is>
      </c>
      <c r="Q47" s="185" t="inlineStr">
        <is>
          <t>ข้อสอบจำลอง</t>
        </is>
      </c>
      <c r="R47" s="185" t="inlineStr">
        <is>
          <t>Mock Pharmtutor 2024</t>
        </is>
      </c>
      <c r="S47" s="185" t="n"/>
    </row>
    <row r="48" ht="24" customHeight="1" s="49">
      <c r="A48" s="185" t="n">
        <v>46</v>
      </c>
      <c r="B48" s="186" t="n"/>
      <c r="C48" s="186" t="inlineStr">
        <is>
          <t>ยาพ่นสูด ในรูปแบบ beta-2 selective adrenergic receptor agonists MDI (metered dose inhalers) ควรมีลักษณะแบบใด</t>
        </is>
      </c>
      <c r="D48" s="186" t="n"/>
      <c r="E48" s="186" t="inlineStr">
        <is>
          <t>ขนาดอนุภาคของตัวยาควรอยู่ระหว่าง 1-3 ไมโครเมตร</t>
        </is>
      </c>
      <c r="F48" s="186" t="inlineStr">
        <is>
          <t>ขนาดอนุภาคอยู่ระหว่าง 5-10 ไมโครเมตร</t>
        </is>
      </c>
      <c r="G48" s="186" t="inlineStr">
        <is>
          <t>ตัวยาหวังผลให้ไปจับกับ receptor ที่ทางเดินหายใจส่วนปลาย</t>
        </is>
      </c>
      <c r="H48" s="186" t="inlineStr">
        <is>
          <t>ใช้ lactose เพื่อปรับปรุงรสชาติ</t>
        </is>
      </c>
      <c r="I48" s="186" t="inlineStr">
        <is>
          <t>นิยมใช้ chlorofluorocarbon เป็นตัวสารขับดัน</t>
        </is>
      </c>
      <c r="J48" s="185" t="inlineStr">
        <is>
          <t>1</t>
        </is>
      </c>
      <c r="K48" s="186" t="inlineStr">
        <is>
          <t>✅ คำตอบที่ถูกต้อง: ข้อ ก. ขนาดอนุภาคของตัวยาควรอยู่ระหว่าง 1-3 ไมโครเมตร
🎯 ทำไมข้อนี้ถึงถูก:
🎯 ทำไมข้อนี้ถึงถูก: อนุภาคยาพ่นสูดที่มีประสิทธิภาพในการลงสู่ทางเดินหายใจส่วนล่าง (Respirable fraction / Lower respiratory tract deposition) จะต้องมีขนาด Aerodynamic diameter อยู่ในช่วง 1 ถึง 5 ไมโครเมตร (โดยเฉพาะช่วง 1 ถึง 3 ไมโครเมตร) หากอนุภาคมีขนาดเหมาะสมนี้จะสามารถสะสมที่หลอดลมฝอย (bronchioles) ได้ดีด้วยกลไก sedimentation
🔍 ข้ออื่นผิดเพราะอะไร:
• ข้อ ข. ขนาดอนุภาคอยู่ระหว่าง 5-10 ไมโครเมตร: ผิดเพราะอนุภาคที่มีขนาดใหญ่กว่า 5 ไมโครเมตรจะเกิด inertial impaction ติดค้างอยู่ที่บริเวณช่องปากและคอหอย (oropharynx) มากถึง 80-90% ทำให้ไม่สามารถลงสู่หลอดลมส่วนล่างได้
• ข้อ ค. ตัวยาหวังผลให้ไปจับกับ receptor ที่ทางเดินหายใจส่วนปลาย: ผิดเพราะ beta-2 receptors ส่วนใหญ่ที่ควบคุมการหดเกร็งของหลอดลมจะกระจายตัวหนาแน่นอยู่ที่ smooth muscle ของ bronchi และ bronchioles ขนาดกลาง ไม่ใช่ทางเดินหายใจส่วนปลายสุดอย่าง alveoli
• ข้อ ง. ใช้ lactose เพื่อปรับปรุงรสชาติ: ผิดเพราะผง Lactose นิยมใช้เป็น carrier ในรูปแบบ Dry Powder Inhaler (DPI) เพื่อช่วยในการไหลของผงยา ไม่ได้ใช้ในรูปแบบสารละลายหรือสารแขวนลอยของ MDI
• ข้อ จ. นิยมใช้ chlorofluorocarbon เป็นตัวสารขับดัน: ผิดเพราะสารขับดัน Chlorofluorocarbon (CFC) ถูกยกเลิกการใช้ตามสนธิสัญญามอนทรีออลเนื่องจากทำลายชั้นบรรยากาศโอโซน ปัจจุบันเปลี่ยนมาใช้ Hydrofluoroalkane (HFA เช่น HFA-134a) แทนทั้งหมด</t>
        </is>
      </c>
      <c r="L48" s="186" t="n"/>
      <c r="M48" s="186" t="inlineStr">
        <is>
          <t>Sterile &amp; Special Forms</t>
        </is>
      </c>
      <c r="N48" s="186" t="inlineStr">
        <is>
          <t>Inhalation devices</t>
        </is>
      </c>
      <c r="O48" s="185" t="inlineStr">
        <is>
          <t>Product</t>
        </is>
      </c>
      <c r="P48" s="186" t="inlineStr">
        <is>
          <t>[SOURCE: Mock Pharmtutor 2024 Set 2 ข้อ 61] [RECONSTRUCTED: แปลงสัญลักษณ์ μm เป็นไมโครเมตร และแก้ไขตัวย่อ LCH เป็น MDI]</t>
        </is>
      </c>
      <c r="Q48" s="185" t="inlineStr">
        <is>
          <t>ข้อสอบจำลอง</t>
        </is>
      </c>
      <c r="R48" s="185" t="inlineStr">
        <is>
          <t>Mock Pharmtutor 2024</t>
        </is>
      </c>
      <c r="S48" s="185" t="n"/>
    </row>
    <row r="49" ht="24" customHeight="1" s="49">
      <c r="A49" s="185" t="n">
        <v>47</v>
      </c>
      <c r="B49" s="186" t="n"/>
      <c r="C49" s="186" t="inlineStr">
        <is>
          <t>ในการตั้งตำรับ Dry powder inhaler (DPI) ข้อใดต่อไปนี้ไม่ถูกต้อง</t>
        </is>
      </c>
      <c r="D49" s="186" t="n"/>
      <c r="E49" s="186" t="inlineStr">
        <is>
          <t>ขนาดอนุภาคตัวยาอยู่ระหว่าง 1-5 ไมครอน</t>
        </is>
      </c>
      <c r="F49" s="186" t="inlineStr">
        <is>
          <t>รูปแบบยาเป็นสารละลาย หรือ ยาแขวนตะกอน</t>
        </is>
      </c>
      <c r="G49" s="186" t="inlineStr">
        <is>
          <t>ไม่จำเป็นต้องใช้สารขับดัน</t>
        </is>
      </c>
      <c r="H49" s="186" t="inlineStr">
        <is>
          <t>ตัวยาเป็นลักษณะผงแห้ง</t>
        </is>
      </c>
      <c r="I49" s="186" t="inlineStr">
        <is>
          <t>ตัวยาสำคัญมีสมบัติละลายน้ำหรือไม่ละลายน้ำก็ได้</t>
        </is>
      </c>
      <c r="J49" s="185" t="inlineStr">
        <is>
          <t>2</t>
        </is>
      </c>
      <c r="K49" s="186" t="inlineStr">
        <is>
          <t>✅ คำตอบที่ถูกต้อง: ข้อ ข. รูปแบบยาเป็นสารละลาย หรือ ยาแขวนตะกอน
🎯 ทำไมข้อนี้ถึงถูก:
🎯 ทำไมข้อนี้ถึงถูก: Dry powder inhaler (DPI) เป็นอุปกรณ์นำส่งยาพ่นสูดชนิดผงแห้ง ไม่ได้อยู่ในรูปแบบสารละลายหรือยาแขวนตะกอนของเหลว (รูปแบบของเหลวเป็นของ MDI หรือสารละลายสำหรับพ่นผ่านเครื่อง Nebulizer)
🔍 ข้ออื่นผิดเพราะอะไร:
• ข้อ ก.: ขนาดอนุภาค 1 ถึง 5 ไมครอนเป็นช่วงขนาดที่เหมาะสมที่สุดในการตกสะสมในถุงลมปอดและหลอดลมฝอยส่วนปลาย
• ข้อ ค.: DPI เป็นระบบ breath-actuated ที่อาศัยแรงสูดหายใจเข้าของผู้ป่วย จึงไม่ต้องใช้สารขับดัน (Propellant-free)
• ข้อ ง.: ตัวยาอยู่ในลักษณะผงแห้งละเอียดผสมกับตัวพาขนาดใหญ่ เช่น Coarse lactose
• ข้อ จ.: ตัวยาสำคัญสามารถมีคุณสมบัติละลายน้ำหรือไม่ละลายน้ำก็ได้ ขึ้นกับข้อบ่งใช้ทางคลินิก</t>
        </is>
      </c>
      <c r="L49" s="186" t="n"/>
      <c r="M49" s="186" t="inlineStr">
        <is>
          <t>Sterile &amp; Special Forms</t>
        </is>
      </c>
      <c r="N49" s="186" t="inlineStr">
        <is>
          <t>Inhalation devices</t>
        </is>
      </c>
      <c r="O49" s="185" t="inlineStr">
        <is>
          <t>Product</t>
        </is>
      </c>
      <c r="P49" s="186" t="inlineStr">
        <is>
          <t>[SOURCE: Mock Pharmtutor 2024 Set 2 ข้อ 103] MCQ ธ.ค. 66</t>
        </is>
      </c>
      <c r="Q49" s="185" t="inlineStr">
        <is>
          <t>ข้อสอบจำลอง</t>
        </is>
      </c>
      <c r="R49" s="185" t="inlineStr">
        <is>
          <t>Mock Pharmtutor 2024</t>
        </is>
      </c>
      <c r="S49" s="185" t="n"/>
    </row>
    <row r="50" ht="24" customHeight="1" s="49">
      <c r="A50" s="185" t="n">
        <v>48</v>
      </c>
      <c r="B50" s="186" t="n"/>
      <c r="C50" s="186" t="inlineStr">
        <is>
          <t>ข้อใดกล่าวถึงลักษณะของ Metered dose inhaler (MDI) ได้ถูกต้อง</t>
        </is>
      </c>
      <c r="D50" s="186" t="n"/>
      <c r="E50" s="186" t="inlineStr">
        <is>
          <t>ขนาดอนุภาคที่เหมาะสมคือ 1-10 ไมครอน</t>
        </is>
      </c>
      <c r="F50" s="186" t="inlineStr">
        <is>
          <t>นิยมใช้สารขับดันเป็น Chlorofluorocarbon (CFC)</t>
        </is>
      </c>
      <c r="G50" s="186" t="inlineStr">
        <is>
          <t>ยาจะผสมกับแก๊สเหลวในลักษณะเป็นสารละลาย หรือ ยาแขวนตะกอน</t>
        </is>
      </c>
      <c r="H50" s="186" t="inlineStr">
        <is>
          <t>นิยมเติม Lactose เข้าไปเพื่อปรับปรุงรสชาติขณะพ่นสูด</t>
        </is>
      </c>
      <c r="I50" s="186" t="inlineStr">
        <is>
          <t>ยาจะถูกฉีดพ่นออกทาง mouthpiece</t>
        </is>
      </c>
      <c r="J50" s="185" t="inlineStr">
        <is>
          <t>3</t>
        </is>
      </c>
      <c r="K50" s="186" t="inlineStr">
        <is>
          <t>✅ คำตอบที่ถูกต้อง: ข้อ ค. ยาจะผสมกับแก๊สเหลวในลักษณะเป็นสารละลาย หรือ ยาแขวนตะกอน
🎯 ทำไมข้อนี้ถึงถูก:
🎯 ทำไมข้อนี้ถึงถูก: Metered-dose inhaler (MDI) บรรจุตัวยาสำคัญผสมกับสารขับดันแก๊สเหลว (Liquefied propellant) ภายใต้ความดันในกระป๋องแอโรซอล โดยเตรียมอยู่ในรูปสารละลายใส (Solution) หรือยาแขวนตะกอน (Suspension)
🔍 ข้ออื่นผิดเพราะอะไร:
• ข้อ ก.: ขนาดอนุภาคละอองยาที่เข้าสู่ถุงลมปอดได้อย่างมีประสิทธิภาพต้องมีขนาดระหว่าง 1 ถึง 5 ไมครอน (อนุภาคที่ใหญ่กว่า 5 ไมครอนจะตกสะสมที่ช่องปากและคอหอย)
• ข้อ ข.: ปัจจุบันสารขับดันกลุ่ม CFC ถูกยกเลิกใช้ตามพิธีสารมอนทรีออล และเปลี่ยนมาใช้ Hydrofluoroalkanes (HFA) ที่ไม่ทำลายชั้นโอโซน
• ข้อ ง.: Lactose ใช้เป็นสารตัวพา (Carrier) ในยาผงแห้งพ่นสูดชนิด DPI ไม่ได้นำมาใช้ใน MDI
• ข้อ จ.: ละอองยาจะถูกฉีดพ่นออกมาทางรูเปิดหัวฉีดของวาล์ว (Actuator orifice) ผ่าน Mouthpiece เข้าสู่ช่องปาก ไม่ใช่พ่นออกทาง mouthpiece โดยตรงโดยปราศจากวาล์วควบคุม</t>
        </is>
      </c>
      <c r="L50" s="186" t="n"/>
      <c r="M50" s="186" t="inlineStr">
        <is>
          <t>Sterile &amp; Special Forms</t>
        </is>
      </c>
      <c r="N50" s="186" t="inlineStr">
        <is>
          <t>Inhalation devices</t>
        </is>
      </c>
      <c r="O50" s="185" t="inlineStr">
        <is>
          <t>Product</t>
        </is>
      </c>
      <c r="P50" s="186" t="inlineStr">
        <is>
          <t>[SOURCE: Mock Pharmtutor 2024 Set 2 ข้อ 104] MCQ ธ.ค. 66</t>
        </is>
      </c>
      <c r="Q50" s="185" t="inlineStr">
        <is>
          <t>ข้อสอบจำลอง</t>
        </is>
      </c>
      <c r="R50" s="185" t="inlineStr">
        <is>
          <t>Mock Pharmtutor 2024</t>
        </is>
      </c>
      <c r="S50" s="185" t="n"/>
    </row>
    <row r="51" ht="24" customHeight="1" s="49">
      <c r="A51" s="185" t="n">
        <v>49</v>
      </c>
      <c r="B51" s="186" t="n"/>
      <c r="C51" s="186" t="inlineStr">
        <is>
          <t>หัวข้อใดกล่าวถูกต้องเกี่ยวกับการนำส่งยาทางปอด</t>
        </is>
      </c>
      <c r="D51" s="186" t="n"/>
      <c r="E51" s="186" t="inlineStr">
        <is>
          <t>ขนาดยาที่ใช้ต่ำกว่าขนาดรับประทาน</t>
        </is>
      </c>
      <c r="F51" s="186" t="inlineStr">
        <is>
          <t>ยาบางส่วนถูก first-pass metabolism</t>
        </is>
      </c>
      <c r="G51" s="186" t="inlineStr">
        <is>
          <t>อาจทำให้เกิดผลข้างเคียง หรืออาการไม่พึงประสงค์จากการใช้ยา เพราะตัวยาเกาะที่เนื้อเยื่อโดยตรง</t>
        </is>
      </c>
      <c r="H51" s="186" t="inlineStr">
        <is>
          <t>ยาพ่นสูดแบบ DPI จำเป็นต้องกลั้นหายใจขณะใช้ยา เพราะใช้หลักการ Inspiratory flow rate</t>
        </is>
      </c>
      <c r="I51" s="186" t="inlineStr">
        <is>
          <t>ถูกทุกข้อ</t>
        </is>
      </c>
      <c r="J51" s="185" t="inlineStr">
        <is>
          <t>1</t>
        </is>
      </c>
      <c r="K51" s="186" t="inlineStr">
        <is>
          <t>✅ คำตอบที่ถูกต้อง: ข้อ ก. ขนาดยาที่ใช้ต่ำกว่าขนาดรับประทาน
🎯 ทำไมข้อนี้ถึงถูก:
🎯 ทำไมข้อนี้ถึงถูก: การนำส่งยาทางปอดเป็นการส่งมอบยาเข้าสู่ตำแหน่งเป้าหมายในการรักษาโดยตรง (Targeted topical delivery) ทำให้ใช้ขนาดยาต่ำกว่ารูปแบบรับประทานอย่างมาก (ระดับไมโครกรัมเทียบกับระดับมิลลิกรัม) และช่วยลดอาการข้างเคียงทั่วร่างกาย
🔍 ข้ออื่นผิดเพราะอะไร:
• ข้อ ข.: ยาส่วนที่เข้าสู่ปอดและถูกดูดซึมผ่าน alveolar-capillary membrane จะเข้าสู่ระบบไหลเวียนโลหิตทั่วร่างกายโดยตรงโดยไม่ผ่าน First-pass hepatic metabolism
• ข้อ ค.: การนำส่งเฉพาะที่ช่วยให้ระดับยาในกระแสเลือดต่ำ ส่งผลให้อาการไม่พึงประสงค์ทั่วร่างกายต่ำกว่าการให้ยารูปแบบรับประทาน
• ข้อ ง.: ขณะใช้ DPI ผู้ป่วยต้องสูดหายใจเข้าทางปากอย่างรวดเร็วและลึก (Fast and deep inhalation) การกลั้นหายใจจะทำหลังจากการสูดยาเสร็จสิ้นแล้วประมาณ 5 ถึง 10 วินาที ไม่ใช่กลั้นหายใจขณะสูดยา
• ข้อ จ.: ไม่ถูกต้อง เนื่องจากข้อ ก. เป็นข้อความที่ถูกต้องเพียงข้อเดียว</t>
        </is>
      </c>
      <c r="L51" s="186" t="n"/>
      <c r="M51" s="186" t="inlineStr">
        <is>
          <t>Sterile &amp; Special Forms</t>
        </is>
      </c>
      <c r="N51" s="186" t="inlineStr">
        <is>
          <t>Inhalation devices</t>
        </is>
      </c>
      <c r="O51" s="185" t="inlineStr">
        <is>
          <t>Product</t>
        </is>
      </c>
      <c r="P51" s="186" t="inlineStr">
        <is>
          <t>[SOURCE: Mock Pharmtutor 2024 Set 2 ข้อ 105] MCQ ธ.ค. 66</t>
        </is>
      </c>
      <c r="Q51" s="185" t="inlineStr">
        <is>
          <t>ข้อสอบจำลอง</t>
        </is>
      </c>
      <c r="R51" s="185" t="inlineStr">
        <is>
          <t>Mock Pharmtutor 2024</t>
        </is>
      </c>
      <c r="S51" s="185" t="n"/>
    </row>
    <row r="52" ht="24" customHeight="1" s="49">
      <c r="A52" s="185" t="n">
        <v>50</v>
      </c>
      <c r="B52" s="186" t="n"/>
      <c r="C52" s="186" t="inlineStr">
        <is>
          <t>เครื่องใดเหมาะสำหรับการทำให้แห้งในยาที่ไม่ทนความร้อน</t>
        </is>
      </c>
      <c r="D52" s="186" t="n"/>
      <c r="E52" s="186" t="inlineStr">
        <is>
          <t>Fluidized bed drier</t>
        </is>
      </c>
      <c r="F52" s="186" t="inlineStr">
        <is>
          <t>Tray drier</t>
        </is>
      </c>
      <c r="G52" s="186" t="inlineStr">
        <is>
          <t>Drum drier</t>
        </is>
      </c>
      <c r="H52" s="186" t="inlineStr">
        <is>
          <t>Cool spray dried</t>
        </is>
      </c>
      <c r="I52" s="186" t="inlineStr">
        <is>
          <t>Freeze drying</t>
        </is>
      </c>
      <c r="J52" s="185" t="inlineStr">
        <is>
          <t>5</t>
        </is>
      </c>
      <c r="K52" s="186" t="inlineStr">
        <is>
          <t>✅ คำตอบที่ถูกต้อง: ข้อ จ. Freeze drying
🎯 ทำไมข้อนี้ถึงถูก:
🎯 ทำไมข้อนี้ถึงถูก: Freeze drying (Lyophilization) เป็นกระบวนการทำแห้งที่อุณหภูมิต่ำภายใต้สุญญากาศสูง โดยอาศัยการระเหิดของน้ำแข็งกลายเป็นไอโดยตรง จึงรักษาโครงสร้างและความคงตัวของยาชีววัตถุและยาที่ไม่ทนความร้อน (Thermolabile drugs) ได้ดีที่สุด
🔍 ข้ออื่นผิดเพราะอะไร:
• ข้อ ก.: Fluidized bed drier ใช้อากาศร้อนเป่าผ่านอนุภาค จึงมีความร้อนสะสมที่อาจทำลายยาที่ไม่ทนความร้อน
• ข้อ ข.: Tray drier (ตู้อบลมร้อน) ใช้ความร้อนสูงเป็นเวลานาน ทำให้ตัวยาที่ไวต่อความร้อนเสื่อมสลายได้ง่าย
• ข้อ ค.: Drum drier ถ่ายเทความร้อนโดยการสัมผัสกับผิวดรัมโลหะร้อนโดยตรง ไม่เหมาะกับสารที่ไวต่อความร้อน
• ข้อ ง.: Cool spray drying แม้ใช้อุณหภูมิต่ำกว่าปกติ แต่ยังมีลมร้อนและแรงเฉือนที่อาจทำให้โปรตีนเสียสภาพ</t>
        </is>
      </c>
      <c r="L52" s="186" t="n"/>
      <c r="M52" s="186" t="inlineStr">
        <is>
          <t>Sterile &amp; Special Forms</t>
        </is>
      </c>
      <c r="N52" s="186" t="inlineStr">
        <is>
          <t>Parenterals &amp; Ophthalmic</t>
        </is>
      </c>
      <c r="O52" s="185" t="inlineStr">
        <is>
          <t>Product</t>
        </is>
      </c>
      <c r="P52" s="186" t="inlineStr">
        <is>
          <t>[SOURCE: Mock Pharmtutor 2024 Set 2 ข้อ 117] MCQ ธ.ค. 66</t>
        </is>
      </c>
      <c r="Q52" s="185" t="inlineStr">
        <is>
          <t>ข้อสอบจำลอง</t>
        </is>
      </c>
      <c r="R52" s="185" t="inlineStr">
        <is>
          <t>Mock Pharmtutor 2024</t>
        </is>
      </c>
      <c r="S52" s="185" t="n"/>
    </row>
    <row r="53" ht="24" customHeight="1" s="49">
      <c r="A53" s="185" t="n">
        <v>51</v>
      </c>
      <c r="B53" s="186" t="n"/>
      <c r="C53" s="186" t="inlineStr">
        <is>
          <t>ในกระบวนการผลิตยาหยอดตาปราศจากเชื้อที่มีการทำให้ปราศจากเชื้อด้วยวิธี filtration sterilization ข้อใดต่อไปนี้กล่าวไม่ถูกต้อง</t>
        </is>
      </c>
      <c r="D53" s="186" t="n"/>
      <c r="E53" s="186" t="inlineStr">
        <is>
          <t>ต้องเตรียมและกรองใน clean room และใช้ aseptic techniques อย่างเคร่งครัด</t>
        </is>
      </c>
      <c r="F53" s="186" t="inlineStr">
        <is>
          <t>เป็นกระบวนการ terminal sterilization ของผลิตภัณฑ์ยา</t>
        </is>
      </c>
      <c r="G53" s="186" t="inlineStr">
        <is>
          <t>ใช้แผ่นกรองเมมเบรนขนาดรูพรุน 0.22 ไมครอน ในการดักจับจุลินทรีย์</t>
        </is>
      </c>
      <c r="H53" s="186" t="inlineStr">
        <is>
          <t>สารละลายยาที่ผ่านการกรองแล้วต้องบรรจุลงในภาชนะที่ผ่านการทำ sterilization มาแล้ว</t>
        </is>
      </c>
      <c r="I53" s="186" t="inlineStr">
        <is>
          <t>เป็นวิธีที่เหมาะสมอย่างยิ่งสำหรับสูตรตำรับยาที่ไม่ทนต่อความร้อนสูง</t>
        </is>
      </c>
      <c r="J53" s="185" t="inlineStr">
        <is>
          <t>2</t>
        </is>
      </c>
      <c r="K53" s="186" t="inlineStr">
        <is>
          <t>✅ คำตอบที่ถูกต้อง: ข้อ ข. เป็นกระบวนการ terminal sterilization ของผลิตภัณฑ์ยา
🎯 ทำไมข้อนี้ถึงถูก:
🎯 ทำไมข้อนี้ถึงถูก: Filtration sterilization จัดเป็น aseptic processing ที่กรองสารละลายผ่าน sterilizing-grade filter ก่อนนำไปบรรจุลงในภาชนะปราศจากเชื้อ จึงไม่จัดเป็น terminal sterilization ตามมาตรฐาน WHO และ USP
🔍 ข้ออื่นผิดเพราะอะไร:
• ข้อ ก.: ถูกต้องแล้ว การกรองและบรรจุต้องทำภายใต้ clean room ระดับ Grade A/B โดยใช้ aseptic techniques เพื่อป้องกันการปนเปื้อน
• ข้อ ค.: ถูกต้องแล้ว ขนาดรูพรุนมาตรฐานของ sterilizing filter ที่สามารถดักจับแบคทีเรียได้คือ 0.22 ไมครอน (ทดสอบด้วย Brevundimonas diminuta)
• ข้อ ง.: ถูกต้องแล้ว สารละลายที่ผ่านการกรองปราศจากเชื้อแล้วจะต้องบรรจุลงในภาชนะบรรจุและจุกปิดที่ผ่านการทำ sterilization มาก่อนหน้านั้น
• ข้อ จ.: ถูกต้องแล้ว วิธี filtration เหมาะอย่างยิ่งสำหรับสารละลายตัวยาที่ไม่ทนต่อความร้อน (thermolabile substances)</t>
        </is>
      </c>
      <c r="L53" s="186" t="n"/>
      <c r="M53" s="186" t="inlineStr">
        <is>
          <t>Sterile &amp; Special Forms</t>
        </is>
      </c>
      <c r="N53" s="186" t="inlineStr">
        <is>
          <t>Autoclave &amp; Sterilization</t>
        </is>
      </c>
      <c r="O53" s="185" t="inlineStr">
        <is>
          <t>Product</t>
        </is>
      </c>
      <c r="P53" s="186" t="inlineStr">
        <is>
          <t>[SOURCE: ข้อสอบจริง PLE CC1 (Product) ปี 2567 ข้อ 3]</t>
        </is>
      </c>
      <c r="Q53" s="185" t="inlineStr">
        <is>
          <t>ข้อสอบจริง</t>
        </is>
      </c>
      <c r="R53" s="185" t="inlineStr">
        <is>
          <t>2567</t>
        </is>
      </c>
      <c r="S53" s="185" t="n"/>
    </row>
    <row r="54" ht="24" customHeight="1" s="49">
      <c r="A54" s="185" t="n">
        <v>52</v>
      </c>
      <c r="B54" s="186" t="n"/>
      <c r="C54" s="186" t="inlineStr">
        <is>
          <t>ในสูตรตำรับน้ำตาเทียม หากไม่มีสาร Hydroxypropyl-guar (HP-guar) สามารถเลือกใช้สารช่วยทางเภสัชกรรมในข้อใดเพื่อทำหน้าที่เป็นสารเพิ่มความหนืดและหล่อลื่นผิวตาแทนได้</t>
        </is>
      </c>
      <c r="D54" s="186" t="n"/>
      <c r="E54" s="186" t="inlineStr">
        <is>
          <t>Ethyl cellulose</t>
        </is>
      </c>
      <c r="F54" s="186" t="inlineStr">
        <is>
          <t>Cellulose acetate</t>
        </is>
      </c>
      <c r="G54" s="186" t="inlineStr">
        <is>
          <t>Polysorbate 80</t>
        </is>
      </c>
      <c r="H54" s="186" t="inlineStr">
        <is>
          <t>Sorbitol</t>
        </is>
      </c>
      <c r="I54" s="186" t="inlineStr">
        <is>
          <t>Polyvinyl alcohol (PVA)</t>
        </is>
      </c>
      <c r="J54" s="185" t="inlineStr">
        <is>
          <t>5</t>
        </is>
      </c>
      <c r="K54" s="186" t="inlineStr">
        <is>
          <t>✅ คำตอบที่ถูกต้อง: ข้อ จ. Polyvinyl alcohol (PVA)
🎯 ทำไมข้อนี้ถึงถูก:
🎯 ทำไมข้อนี้ถึงถูก: Polyvinyl alcohol (PVA) เป็น hydrophilic polymer ที่ละลายน้ำได้ดี ทำหน้าที่เป็น ocular lubricant และ demulcent ช่วยเพิ่มความหนืดและยืดระยะเวลาสัมผัสผิวตา (ocular residence time) เช่นเดียวกับ HP-guar
🔍 ข้ออื่นผิดเพราะอะไร:
• ข้อ ก.: Ethyl cellulose เป็นพอลิเมอร์ที่ไม่ละลายน้ำ มักใช้เป็น film coating สำหรับยาควบคุมการปลดปล่อย ไม่เหมาะกับยาหยอดตา
• ข้อ ข.: Cellulose acetate เป็นพอลิเมอร์ที่ไม่ละลายน้ำ ใช้ทำเยื่อเลือกผ่าน semipermeable membrane ในระบบ osmotic pump
• ข้อ ค.: Polysorbate 80 ทำหน้าที่เป็น non-ionic surfactant ช่วยละลายตัวยา ไม่ได้ทำหน้าที่สร้างความหนืดหล่อลื่นผิวตา
• ข้อ ง.: Sorbitol ทำหน้าที่เป็น tonicity adjusting agent หรือ humectant ในตำรับ ไม่ได้ทำหน้าที่สร้างความหนืดหลัก</t>
        </is>
      </c>
      <c r="L54" s="186" t="n"/>
      <c r="M54" s="186" t="inlineStr">
        <is>
          <t>Sterile &amp; Special Forms</t>
        </is>
      </c>
      <c r="N54" s="186" t="inlineStr">
        <is>
          <t>Parenterals &amp; Ophthalmic</t>
        </is>
      </c>
      <c r="O54" s="185" t="inlineStr">
        <is>
          <t>Product</t>
        </is>
      </c>
      <c r="P54" s="186" t="inlineStr">
        <is>
          <t>[SOURCE: ข้อสอบจริง PLE CC1 (Product) ปี 2567 ข้อ 6]</t>
        </is>
      </c>
      <c r="Q54" s="185" t="inlineStr">
        <is>
          <t>ข้อสอบจริง</t>
        </is>
      </c>
      <c r="R54" s="185" t="inlineStr">
        <is>
          <t>2567</t>
        </is>
      </c>
      <c r="S54" s="185" t="n"/>
    </row>
    <row r="55" ht="24" customHeight="1" s="49">
      <c r="A55" s="185" t="n">
        <v>53</v>
      </c>
      <c r="B55" s="186" t="n"/>
      <c r="C55" s="186" t="inlineStr">
        <is>
          <t>ในการควบคุมคุณภาพยาหยอดตาทั่วไป (Conventional ophthalmic preparations) ตามเภสัชตำรับ ไม่จำเป็นต้องทำการทดสอบในข้อใด</t>
        </is>
      </c>
      <c r="D55" s="186" t="n"/>
      <c r="E55" s="186" t="inlineStr">
        <is>
          <t>Bacterial endotoxin test (BET)</t>
        </is>
      </c>
      <c r="F55" s="186" t="inlineStr">
        <is>
          <t>pH measurement</t>
        </is>
      </c>
      <c r="G55" s="186" t="inlineStr">
        <is>
          <t>Sterility testing</t>
        </is>
      </c>
      <c r="H55" s="186" t="inlineStr">
        <is>
          <t>Tonicity / Osmolality testing</t>
        </is>
      </c>
      <c r="I55" s="186" t="inlineStr">
        <is>
          <t>Particulate matter testing</t>
        </is>
      </c>
      <c r="J55" s="185" t="inlineStr">
        <is>
          <t>1</t>
        </is>
      </c>
      <c r="K55" s="186" t="inlineStr">
        <is>
          <t>✅ คำตอบที่ถูกต้อง: ข้อ ก. Bacterial endotoxin test (BET)
🎯 ทำไมข้อนี้ถึงถูก:
🎯 ทำไมข้อนี้ถึงถูก: ยาหยอดตาทั่วไปที่ใช้กับดวงตาภายนอกตามเภสัชตำรับ USP และ BP ไม่จำเป็นต้องทดสอบ Bacterial Endotoxin Test (BET) หรือ Pyrogen test เนื่องจากกระจกตาที่สมบูรณ์ (intact cornea) ทำหน้าที่เป็นเกราะป้องกันไม่ให้สารพิษ endotoxin ดูดซึมเข้าสู่กระแสเลือด การทดสอบ endotoxin จะบังคับเฉพาะยาหยอดตาหรือน้ำยาที่ใช้ในระหว่างการผ่าตัดภายในลูกตา (intraocular) หรือยาฉีด (parenteral) เท่านั้น
🔍 ข้ออื่นผิดเพราะอะไร:
• ข้อ ข.: pH measurement เป็นการทดสอบมาตรฐานที่จำเป็นเพื่อควบคุมให้อยู่ในช่วงที่ดวงตาทนได้และยาคงตัว (pH 6.5-8.5)
• ข้อ ค.: Sterility testing เป็นข้อกำหนดบังคับขั้นวิกฤตสำหรับยาหยอดตาทุกตำรับ เนื่องจากดวงตาไวต่อการติดเชื้อแบคทีเรียและเชื้อราอย่างรุนแรง
• ข้อ ง.: Tonicity / Osmolality testing จำเป็นต้องควบคุมให้ใกล้เคียงกับน้ำตา (ประมาณ 0.9% NaCl equivalent หรือ 280-320 mOsm/kg) เพื่อป้องกันอาการแสบเคืองตา
• ข้อ จ.: Particulate matter testing เป็นการทดสอบอนุภาคแปลกปลอมขนาดเล็กเพื่อป้องกันการระคายเคืองหรือขูดขีดเยื่อบุกระจกตา</t>
        </is>
      </c>
      <c r="L55" s="186" t="n"/>
      <c r="M55" s="186" t="inlineStr">
        <is>
          <t>Sterile &amp; Special Forms</t>
        </is>
      </c>
      <c r="N55" s="186" t="inlineStr">
        <is>
          <t>Parenterals &amp; Ophthalmic</t>
        </is>
      </c>
      <c r="O55" s="185" t="inlineStr">
        <is>
          <t>Product</t>
        </is>
      </c>
      <c r="P55" s="186" t="inlineStr">
        <is>
          <t>[SOURCE: ข้อสอบจริง PLE CC1 (Product) ปี 2566 Day 1 ข้อ 35]</t>
        </is>
      </c>
      <c r="Q55" s="185" t="inlineStr">
        <is>
          <t>ข้อสอบจริง</t>
        </is>
      </c>
      <c r="R55" s="185" t="inlineStr">
        <is>
          <t>2566</t>
        </is>
      </c>
      <c r="S55" s="185" t="n"/>
    </row>
    <row r="56" ht="24" customHeight="1" s="49">
      <c r="A56" s="185" t="n">
        <v>54</v>
      </c>
      <c r="B56" s="186" t="n"/>
      <c r="C56" s="186" t="inlineStr">
        <is>
          <t>รูปแบบยา (Dosage form) ของผลิตภัณฑ์ยาฉีด Mixtard Insulin จัดเป็นรูปแบบยาในข้อใด</t>
        </is>
      </c>
      <c r="D56" s="186" t="n"/>
      <c r="E56" s="186" t="inlineStr">
        <is>
          <t>Solution for injection</t>
        </is>
      </c>
      <c r="F56" s="186" t="inlineStr">
        <is>
          <t>Suspension for injection</t>
        </is>
      </c>
      <c r="G56" s="186" t="inlineStr">
        <is>
          <t>Emulsion for injection</t>
        </is>
      </c>
      <c r="H56" s="186" t="inlineStr">
        <is>
          <t>Powder for injection</t>
        </is>
      </c>
      <c r="I56" s="186" t="inlineStr">
        <is>
          <t>Gel for injection</t>
        </is>
      </c>
      <c r="J56" s="185" t="inlineStr">
        <is>
          <t>2</t>
        </is>
      </c>
      <c r="K56" s="186" t="inlineStr">
        <is>
          <t>✅ คำตอบที่ถูกต้อง: ข้อ ข. Suspension for injection
🎯 ทำไมข้อนี้ถึงถูก:
🎯 ทำไมข้อนี้ถึงถูก: Mixtard insulin (เช่น Mixtard 30 HM) เป็นผลิตภัณฑ์ยาฉีดที่มีส่วนผสมของ Neutral Protamine Hagedorn (NPH insulin / Isophane insulin) ในรูปผลึกแขวนตะกอน 70% ร่วมกับ Regular insulin ที่เป็นสารละลายใส 30% ทำให้ผลิตภัณฑ์รวมมีลักษณะขุ่นและจัดเป็นรูปแบบ Suspension for injection ซึ่งต้องทำการกลิ้งขวดยาบนฝ่ามือก่อนใช้เพื่อให้ยากระจายตัวสม่ำเสมอ
🔍 ข้ออื่นผิดเพราะอะไร:
• ข้อ ก.: Solution for injection เป็นยาน้ำใส เช่น Regular insulin เดี่ยว หรือ Insulin glargine ที่ไม่มีอนุภาคของแข็งแขวนลอย
• ข้อ ค.: Emulsion for injection เป็นอิมัลชันของยาฉีด เช่น Propofol injectable emulsion หรือ Lipid emulsion สำหรับ TPN
• ข้อ ง.: Powder for injection เป็นยาผงแห้งปราศจากเชื้อที่ต้องผสมน้ำกระสายยาก่อนฉีด เช่น Ceftriaxone for injection
• ข้อ จ.: Gel for injection เป็นรูปแบบกึ่งแข็งที่ใช้ปลดปล่อยยาเฉพาะที่ ไม่ใช่รูปแบบของ Mixtard insulin</t>
        </is>
      </c>
      <c r="L56" s="186" t="n"/>
      <c r="M56" s="186" t="inlineStr">
        <is>
          <t>Sterile &amp; Special Forms</t>
        </is>
      </c>
      <c r="N56" s="186" t="inlineStr">
        <is>
          <t>Parenterals &amp; Ophthalmic</t>
        </is>
      </c>
      <c r="O56" s="185" t="inlineStr">
        <is>
          <t>Product</t>
        </is>
      </c>
      <c r="P56" s="186" t="inlineStr">
        <is>
          <t>[SOURCE: ข้อสอบจริง PLE CC1 (Product) ปี 2566 Day 2 ข้อ 37]</t>
        </is>
      </c>
      <c r="Q56" s="185" t="inlineStr">
        <is>
          <t>ข้อสอบจริง</t>
        </is>
      </c>
      <c r="R56" s="185" t="inlineStr">
        <is>
          <t>2566</t>
        </is>
      </c>
      <c r="S56" s="185" t="n"/>
    </row>
    <row r="57" ht="24" customHeight="1" s="49">
      <c r="A57" s="185" t="n">
        <v>55</v>
      </c>
      <c r="B57" s="186" t="n"/>
      <c r="C57" s="186" t="inlineStr">
        <is>
          <t>ข้อใดกล่าวไม่ถูกต้องเกี่ยวกับข้อกำหนดและการตั้งสูตรตำรับยาหยอดตา (Ophthalmic preparations)</t>
        </is>
      </c>
      <c r="D57" s="186" t="n"/>
      <c r="E57" s="186" t="inlineStr">
        <is>
          <t>ค่า pH ของตำรับต้องถูกปรับให้เท่ากับ 7.4 เช่นเดียวกับน้ำตาเท่านั้น</t>
        </is>
      </c>
      <c r="F57" s="186" t="inlineStr">
        <is>
          <t>ตำรับควรมีความดันออสโมติกใกล้เคียงกับสารละลาย 0.9% NaCl (Isotonic)</t>
        </is>
      </c>
      <c r="G57" s="186" t="inlineStr">
        <is>
          <t>ยาหยอดตาชนิดแขวนตะกอนต้องมีการควบคุมและตรวจสอบขนาดอนุภาคของตัวยา</t>
        </is>
      </c>
      <c r="H57" s="186" t="inlineStr">
        <is>
          <t>ยาหยอดตาทุกตำรับต้องผ่านการทดสอบความปราศจากเชื้อ (Sterility test)</t>
        </is>
      </c>
      <c r="I57" s="186" t="inlineStr">
        <is>
          <t>ตำรับชนิดบรรจุขวดหลายขนาดใช้ (Multiple-dose) ต้องมีการเติมสารกันเสียที่เหมาะสม</t>
        </is>
      </c>
      <c r="J57" s="185" t="inlineStr">
        <is>
          <t>1</t>
        </is>
      </c>
      <c r="K57" s="186" t="inlineStr">
        <is>
          <t>✅ คำตอบที่ถูกต้อง: ข้อ ก. ค่า pH ของตำรับต้องถูกปรับให้เท่ากับ 7.4 เช่นเดียวกับน้ำตาเท่านั้น
🎯 ทำไมข้อนี้ถึงถูก:
🎯 ทำไมข้อนี้ถึงถูก: ค่า pH ของตำรับยาหยอดตาไม่จำเป็นต้องเท่ากับ pH ของน้ำตา (pH 7.4) เพียงค่าเดียว เนื่องจากตัวยาหลายชนิดสลายตัวได้ง่ายที่ pH 7.4 หรือมีความสามารถในการละลายน้ำต่ำ เภสัชตำรับจึงกำหนดให้เตรียมที่ช่วง pH ที่ยาคงตัวและละลายได้ดี (โดยทั่วไปอยู่ในช่วง pH 6.5 - 8.5) ซึ่งน้ำตามีระบบบัฟเฟอร์ที่มีความจุบัฟเฟอร์สูงพอที่จะปรับ pH ของยาหยอดตาปริมาณเล็กน้อยให้เข้าสู่สภาวะสมดุลของดวงตาได้โดยไม่ก่อให้เกิดการระคายเคือง
🔍 ข้ออื่นผิดเพราะอะไร:
• ข้อ ข.: เป็นข้อความที่ถูกต้อง เนื่องจากตำรับควรเป็น Isotonic เพื่อป้องกันการระคายเคืองและอาการแสบเคืองตา
• ข้อ ค.: เป็นข้อความที่ถูกต้อง ยาหยอดตาชนิด suspension ต้องควบคุมขนาดอนุภาคให้อยู่ในระดับไมครอน (ส่วนใหญ่ต้องเล็กกว่า 10 ไมโครเมตร) เพื่อไม่ให้ขูดระคายเคืองเยื่อบุกระจกตา
• ข้อ ง.: เป็นข้อความที่ถูกต้อง ยาหยอดตาทุกชนิดจัดเป็นยาปราศจากเชื้อ (Sterile product) จึงต้องผ่าน Sterility testing เสมอ
• ข้อ จ.: เป็นข้อความที่ถูกต้อง ตำรับหลายขนาดใช้ต้องมี Antimicrobial preservative เพื่อป้องกันการเจริญเติบโตของเชื้อจุลินทรีย์หลังเปิดใช้</t>
        </is>
      </c>
      <c r="L57" s="186" t="n"/>
      <c r="M57" s="186" t="inlineStr">
        <is>
          <t>Sterile &amp; Special Forms</t>
        </is>
      </c>
      <c r="N57" s="186" t="inlineStr">
        <is>
          <t>Parenterals &amp; Ophthalmic</t>
        </is>
      </c>
      <c r="O57" s="185" t="inlineStr">
        <is>
          <t>Product</t>
        </is>
      </c>
      <c r="P57" s="186" t="inlineStr">
        <is>
          <t>[SOURCE: ข้อสอบจริง PLE CC1 (Product) ปี 2566 Day 2 ข้อ 43]</t>
        </is>
      </c>
      <c r="Q57" s="185" t="inlineStr">
        <is>
          <t>ข้อสอบจริง</t>
        </is>
      </c>
      <c r="R57" s="185" t="inlineStr">
        <is>
          <t>2566</t>
        </is>
      </c>
      <c r="S57" s="185" t="n"/>
    </row>
    <row r="58" ht="24" customHeight="1" s="49">
      <c r="A58" s="185" t="n">
        <v>56</v>
      </c>
      <c r="B58" s="186" t="n"/>
      <c r="C58" s="186" t="inlineStr">
        <is>
          <t>ผลิตภัณฑ์ยาฉีดอินซูลินสำเร็จรูป Mixtard (เช่น Mixtard 30) ประกอบด้วยสัดส่วนของ NPH Insulin และ Regular Insulin ตามข้อใด</t>
        </is>
      </c>
      <c r="D58" s="186" t="n"/>
      <c r="E58" s="186" t="inlineStr">
        <is>
          <t>NPH Insulin 50% และ Regular Insulin 50%</t>
        </is>
      </c>
      <c r="F58" s="186" t="inlineStr">
        <is>
          <t>NPH Insulin 70% และ Regular Insulin 30%</t>
        </is>
      </c>
      <c r="G58" s="186" t="inlineStr">
        <is>
          <t>NPH Insulin 30% และ Regular Insulin 70%</t>
        </is>
      </c>
      <c r="H58" s="186" t="inlineStr">
        <is>
          <t>NPH Insulin 80% และ Regular Insulin 20%</t>
        </is>
      </c>
      <c r="I58" s="186" t="inlineStr">
        <is>
          <t>NPH Insulin 75% และ Regular Insulin 25%</t>
        </is>
      </c>
      <c r="J58" s="185" t="inlineStr">
        <is>
          <t>2</t>
        </is>
      </c>
      <c r="K58" s="186" t="inlineStr">
        <is>
          <t>✅ คำตอบที่ถูกต้อง: ข้อ ข. NPH Insulin 70% และ Regular Insulin 30%
🎯 ทำไมข้อนี้ถึงถูก:
🎯 ทำไมข้อนี้ถึงถูก: ผลิตภัณฑ์ยาฉีดอินซูลินสำเร็จรูป Mixtard (เช่น Mixtard 30 HM) ประกอบด้วย Neutral Protamine Hagedorn (NPH insulin) ซึ่งออกฤทธิ์ปานกลาง (Intermediate-acting) ในสัดส่วน 70% ร่วมกับ Regular Insulin (RI) ซึ่งออกฤทธิ์เร็ว/สั้น (Short-acting) ในสัดส่วน 30% เพื่อให้ครอบคลุมการควบคุมระดับน้ำตาลหลังมื้ออาหารและระดับน้ำตาลพื้นฐาน
🔍 ข้ออื่นผิดเพราะอะไร:
• ข้อ ก.: สัดส่วน 50/50 เป็นของสูตรตำรับเฉพาะ เช่น Humalog Mix 50 หรือ Novomix 50 ไม่ใช่สัดส่วนของ Mixtard 30
• ข้อ ค.: สัดส่วน 30/70 เป็นสัดส่วนกลับด้าน ซึ่งทางคลินิกต้องการให้อินซูลินคุมระดับพื้นฐาน (NPH) มีปริมาณมากกว่าอินซูลินออกฤทธิ์สั้น
• ข้อ ง.: 80/20 ไม่ใช่สัดส่วนมาตรฐานทางการค้าของ Mixtard
• ข้อ จ.: สัดส่วน 75/25 เป็นของสูตรตำรับ Humalog Mix 75/25 (NPA 75% และ Lispro 25%)</t>
        </is>
      </c>
      <c r="L58" s="186" t="n"/>
      <c r="M58" s="186" t="inlineStr">
        <is>
          <t>Sterile &amp; Special Forms</t>
        </is>
      </c>
      <c r="N58" s="186" t="inlineStr">
        <is>
          <t>Parenterals &amp; Ophthalmic</t>
        </is>
      </c>
      <c r="O58" s="185" t="inlineStr">
        <is>
          <t>Product</t>
        </is>
      </c>
      <c r="P58" s="186" t="inlineStr">
        <is>
          <t>[SOURCE: ข้อสอบจริง PLE CC1 (Product) ปี 2566 Day 2 ข้อ 59]</t>
        </is>
      </c>
      <c r="Q58" s="185" t="inlineStr">
        <is>
          <t>ข้อสอบจริง</t>
        </is>
      </c>
      <c r="R58" s="185" t="inlineStr">
        <is>
          <t>2566</t>
        </is>
      </c>
      <c r="S58" s="185" t="n"/>
    </row>
    <row r="59" ht="24" customHeight="1" s="49">
      <c r="A59" s="185" t="n">
        <v>57</v>
      </c>
      <c r="B59" s="186" t="n"/>
      <c r="C59" s="186" t="inlineStr">
        <is>
          <t>ตามมาตรฐาน PIC/S GMP ในการผลิตยาฉีดอินซูลินซึ่งเป็นยาชีววัตถุที่ไม่ทนต่อความร้อนสูงและต้องบรรจุด้วยกระบวนการแบบปราศจากเชื้อ (Aseptic processing) บริเวณพื้นที่ปฏิบัติงานเปิดสัมผัสตัวยาและสภาพแวดล้อมพื้นหลังต้องมีระดับความสะอาด (Cleanroom grade) ในข้อใด</t>
        </is>
      </c>
      <c r="D59" s="186" t="n"/>
      <c r="E59" s="186" t="inlineStr">
        <is>
          <t>พื้นที่ปฏิบัติงาน Grade A ในสภาพแวดล้อมพื้นหลัง Grade A</t>
        </is>
      </c>
      <c r="F59" s="186" t="inlineStr">
        <is>
          <t>พื้นที่ปฏิบัติงาน Grade B ในสภาพแวดล้อมพื้นหลัง Grade C</t>
        </is>
      </c>
      <c r="G59" s="186" t="inlineStr">
        <is>
          <t>พื้นที่ปฏิบัติงาน Grade C ในสภาพแวดล้อมพื้นหลัง Grade D</t>
        </is>
      </c>
      <c r="H59" s="186" t="inlineStr">
        <is>
          <t>พื้นที่ปฏิบัติงาน Grade A ในสภาพแวดล้อมพื้นหลัง Grade B</t>
        </is>
      </c>
      <c r="I59" s="186" t="inlineStr">
        <is>
          <t>พื้นที่ปฏิบัติงาน Grade D ทั่วไป</t>
        </is>
      </c>
      <c r="J59" s="185" t="inlineStr">
        <is>
          <t>4</t>
        </is>
      </c>
      <c r="K59" s="186" t="inlineStr">
        <is>
          <t>✅ คำตอบที่ถูกต้อง: ข้อ ง. พื้นที่ปฏิบัติงาน Grade A ในสภาพแวดล้อมพื้นหลัง Grade B
🎯 ทำไมข้อนี้ถึงถูก:
🎯 ทำไมข้อนี้ถึงถูก: Insulin เป็นยาชีววัตถุประเภทโปรตีนที่ไม่ทนต่อความร้อน จึงไม่สามารถทำให้ปราศจากเชื้อในขั้นตอนสุดท้ายด้วยวิธีนึ่งฆ่าเชื้อ (Terminal sterilization) ได้ ต้องใช้กระบวนการเตรียมและบรรจุแบบปราศจากเชื้อ (Aseptic processing and filling) ซึ่งตามมาตรฐาน PIC/S GMP Annex 1 กำหนดให้บริเวณที่เปิดสัมผัสตัวยาและภาชนะบรรจุที่ผ่านการฆ่าเชื้อแล้วต้องทำใน Grade A (Laminar airflow workstation) ภายใต้สภาวะแวดล้อมพื้นหลังที่เป็น Grade B
🔍 ข้ออื่นผิดเพราะอะไร:
• ข้อ ก.: สภาพแวดล้อมพื้นหลังไม่จำเป็นต้องเป็น Grade A และในทางวิศวกรรมห้องสะอาดทั่วไปห้องพื้นหลังจะควบคุมที่ Grade B
• ข้อ ข.: Grade B เป็นเพียงพื้นที่พื้นหลัง (background) สำหรับ Grade A ไม่เหมาะกับการเปิดสัมผัสผลิตภัณฑ์แบบ aseptic filling
• ข้อ ค.: Grade C ใช้สำหรับกระบวนการเตรียมสารละลายก่อนกรองฆ่าเชื้อ ไม่สามารถใช้บรรจุยาฉีดแบบ aseptic filling ได้
• ข้อ จ.: Grade D ใช้สำหรับขั้นตอนเบื้องต้น เช่น การล้างอุปกรณ์หรือเตรียมสารละลายสำหรับยาที่ผ่าน terminal sterilization</t>
        </is>
      </c>
      <c r="L59" s="186" t="n"/>
      <c r="M59" s="186" t="inlineStr">
        <is>
          <t>Sterile &amp; Special Forms</t>
        </is>
      </c>
      <c r="N59" s="186" t="inlineStr">
        <is>
          <t>Sterile Cleanroom specs</t>
        </is>
      </c>
      <c r="O59" s="185" t="inlineStr">
        <is>
          <t>Product</t>
        </is>
      </c>
      <c r="P59" s="186" t="inlineStr">
        <is>
          <t>[SOURCE: ข้อสอบจริง PLE CC1 (Product) ปี 2566 Day 2 ข้อ 97]</t>
        </is>
      </c>
      <c r="Q59" s="185" t="inlineStr">
        <is>
          <t>ข้อสอบจริง</t>
        </is>
      </c>
      <c r="R59" s="185" t="inlineStr">
        <is>
          <t>2566</t>
        </is>
      </c>
      <c r="S59" s="185" t="n"/>
    </row>
    <row r="60" ht="24" customHeight="1" s="49">
      <c r="A60" s="185" t="n">
        <v>58</v>
      </c>
      <c r="B60" s="186" t="n"/>
      <c r="C60" s="186" t="inlineStr">
        <is>
          <t>ในการพัฒนาตำรับยาพ่นสูดชนิดผงแห้ง (Dry powder inhaler: DPI) หรือละอองลอยของ Tiotropium bromide สารช่วยใดต่อไปนี้ทำหน้าที่ช่วยให้ผงยาเปียกและกระจายตัวได้ดีเมื่อสัมผัสกับของเหลวในทางเดินหายใจ</t>
        </is>
      </c>
      <c r="D60" s="186" t="n"/>
      <c r="E60" s="186" t="inlineStr">
        <is>
          <t>Lecithin</t>
        </is>
      </c>
      <c r="F60" s="186" t="inlineStr">
        <is>
          <t>Citric acid</t>
        </is>
      </c>
      <c r="G60" s="186" t="inlineStr">
        <is>
          <t>Alginic acid</t>
        </is>
      </c>
      <c r="H60" s="186" t="inlineStr">
        <is>
          <t>Calcium stearate</t>
        </is>
      </c>
      <c r="I60" s="186" t="inlineStr">
        <is>
          <t>Titanium dioxide</t>
        </is>
      </c>
      <c r="J60" s="185" t="inlineStr">
        <is>
          <t>1</t>
        </is>
      </c>
      <c r="K60" s="186" t="inlineStr">
        <is>
          <t>✅ คำตอบที่ถูกต้อง: ข้อ ก. Lecithin
🎯 ทำไมข้อนี้ถึงถูก:
🎯 ทำไมข้อนี้ถึงถูก: Lecithin (Phosphatidylcholine) เป็น phospholipid และสารลดแรงตึงผิวชีวภาพ (Surfactant) ที่ช่วยลดแรงตึงผิวระหว่างผิวอนุภาคผงยากับของเหลวเยื่อบุทางเดินหายใจ ทำให้ผงยาเปียก (wetting) และละลายปลดปล่อยตัวยาได้อย่างรวดเร็ว
🔍 ข้ออื่นผิดเพราะอะไร:
• ข้อ ข.: Citric acid ทำหน้าที่เป็น acidifying agent หรือ buffer ในการปรับ pH
• ข้อ ค.: Alginic acid นิยมใช้เป็นสารช่วยแตกตัว (disintegrant) ในยาเม็ด หรือสารก่อเจล
• ข้อ ง.: Calcium stearate เป็นสารหล่อลื่นชนิดไม่ชอบน้ำ (hydrophobic lubricant) ซึ่งจะทำให้ผงยาเปียกน้ำยากขึ้น
• ข้อ จ.: Titanium dioxide ทำหน้าที่เป็น opacifying agent สารทึบแสงและสารกันแสง UV</t>
        </is>
      </c>
      <c r="L60" s="186" t="n"/>
      <c r="M60" s="186" t="inlineStr">
        <is>
          <t>Sterile &amp; Special Forms</t>
        </is>
      </c>
      <c r="N60" s="186" t="inlineStr">
        <is>
          <t>Inhalation devices</t>
        </is>
      </c>
      <c r="O60" s="185" t="inlineStr">
        <is>
          <t>Product</t>
        </is>
      </c>
      <c r="P60" s="186" t="inlineStr">
        <is>
          <t>[SOURCE: ข้อสอบจริง PLE CC1 (Product) ปี 2565 ข้อ 14]</t>
        </is>
      </c>
      <c r="Q60" s="185" t="inlineStr">
        <is>
          <t>ข้อสอบจริง</t>
        </is>
      </c>
      <c r="R60" s="185" t="inlineStr">
        <is>
          <t>2565</t>
        </is>
      </c>
      <c r="S60" s="185" t="n"/>
    </row>
    <row r="61" ht="24" customHeight="1" s="49">
      <c r="A61" s="185" t="n">
        <v>59</v>
      </c>
      <c r="B61" s="186" t="n"/>
      <c r="C61" s="186" t="inlineStr">
        <is>
          <t>ในสูตรตำรับยาหยอดตา (Ophthalmic solutions) สารในข้อใดต่อไปนี้ออกฤทธิ์เป็นสารต้านออกซิเดชัน (Antioxidant / Synergistic antioxidant) เพื่อป้องกันการเสื่อมสลายของตัวยาที่ไวต่อออกซิเจน</t>
        </is>
      </c>
      <c r="D61" s="186" t="n"/>
      <c r="E61" s="186" t="inlineStr">
        <is>
          <t>Sodium perborate</t>
        </is>
      </c>
      <c r="F61" s="186" t="inlineStr">
        <is>
          <t>Benzalkonium chloride (BAK)</t>
        </is>
      </c>
      <c r="G61" s="186" t="inlineStr">
        <is>
          <t>Disodium edetate (EDTA)</t>
        </is>
      </c>
      <c r="H61" s="186" t="inlineStr">
        <is>
          <t>Camphor</t>
        </is>
      </c>
      <c r="I61" s="186" t="inlineStr">
        <is>
          <t>Polyethylene glycol (PEG)</t>
        </is>
      </c>
      <c r="J61" s="185" t="inlineStr">
        <is>
          <t>3</t>
        </is>
      </c>
      <c r="K61" s="186" t="inlineStr">
        <is>
          <t>✅ คำตอบที่ถูกต้อง: ข้อ ค. Disodium edetate (EDTA)
🎯 ทำไมข้อนี้ถึงถูก:
🎯 ทำไมข้อนี้ถึงถูก: Disodium edetate (EDTA) ทำหน้าที่เป็น Chelating agent ที่ช่วยจับกับไอออนของโลหะหนัก (เช่น Fe2+, Cu2+) ซึ่งเป็นตัวเร่งปฏิกิริยาออกซิเดชัน จึงทำหน้าที่เป็น Synergistic antioxidant ป้องกันการสลายตัวของตัวยาในยาหยอดตาได้อย่างมีประสิทธิภาพ
🔍 ข้ออื่นผิดเพราะอะไร:
• ข้อ ก.: Sodium perborate เป็น vanishing preservative ที่สลายตัวกลายเป็นไฮโดรเจนเปอร์ออกไซด์ น้ำ และออกซิเจน
• ข้อ ข.: Benzalkonium chloride จัดเป็น Cationic surfactant ที่ทำหน้าที่เป็น Antimicrobial preservative
• ข้อ ง.: Camphor เป็นสารแต่งกลิ่นและให้ความรู้สึกเย็น (cooling agent)
• ข้อ จ.: Polyethylene glycol ทำหน้าที่เป็น Solvent, Co-solvent หรือ Lubricant ในน้ำตาเทียม</t>
        </is>
      </c>
      <c r="L61" s="186" t="n"/>
      <c r="M61" s="186" t="inlineStr">
        <is>
          <t>Sterile &amp; Special Forms</t>
        </is>
      </c>
      <c r="N61" s="186" t="inlineStr">
        <is>
          <t>Parenterals &amp; Ophthalmic</t>
        </is>
      </c>
      <c r="O61" s="185" t="inlineStr">
        <is>
          <t>Product</t>
        </is>
      </c>
      <c r="P61" s="186" t="inlineStr">
        <is>
          <t>[SOURCE: ข้อสอบจริง PLE CC1 (Product) ปี 2565 ข้อ 17]</t>
        </is>
      </c>
      <c r="Q61" s="185" t="inlineStr">
        <is>
          <t>ข้อสอบจริง</t>
        </is>
      </c>
      <c r="R61" s="185" t="inlineStr">
        <is>
          <t>2565</t>
        </is>
      </c>
      <c r="S61" s="185" t="n"/>
    </row>
    <row r="62" ht="24" customHeight="1" s="49">
      <c r="A62" s="185" t="n">
        <v>60</v>
      </c>
      <c r="B62" s="186" t="n"/>
      <c r="C62" s="186" t="inlineStr">
        <is>
          <t>กระบวนการทำให้ปราศจากเชื้อในข้อใดต่อไปนี้ ไม่จัดเป็น วิธีการทำให้ปราศจากเชื้อในภาชนะบรรจุขั้นสุดท้าย (Terminal sterilization)</t>
        </is>
      </c>
      <c r="D62" s="186" t="n"/>
      <c r="E62" s="186" t="inlineStr">
        <is>
          <t>Dry heat sterilization</t>
        </is>
      </c>
      <c r="F62" s="186" t="inlineStr">
        <is>
          <t>Autoclave (Moist heat sterilization)</t>
        </is>
      </c>
      <c r="G62" s="186" t="inlineStr">
        <is>
          <t>Steam sterilization</t>
        </is>
      </c>
      <c r="H62" s="186" t="inlineStr">
        <is>
          <t>Membrane filtration (0.22 micron filtration)</t>
        </is>
      </c>
      <c r="I62" s="186" t="inlineStr">
        <is>
          <t>Gamma radiation sterilization</t>
        </is>
      </c>
      <c r="J62" s="185" t="inlineStr">
        <is>
          <t>4</t>
        </is>
      </c>
      <c r="K62" s="186" t="inlineStr">
        <is>
          <t>✅ คำตอบที่ถูกต้อง: ข้อ ง. Membrane filtration (0.22 micron filtration)
🎯 ทำไมข้อนี้ถึงถูก:
🎯 ทำไมข้อนี้ถึงถูก: Membrane filtration ด้วยแผ่นกรองขนาดรูพรุน 0.22 ไมครอน จัดเป็น Aseptic processing (การกรองกำจัดเชื้อก่อนการบรรจุแบบปลอดเชื้อ) ไม่ใช่ Terminal sterilization เนื่องจากตัวยาถูกทำให้ปราศจากเชื้อก่อนแล้วจึงนำไปบรรจุลงในภาชนะที่ปราศจากเชื้อ ไม่ได้ผ่านการฆ่าเชื้อหลังปิดผนึกภาชนะบรรจุขั้นสุดท้าย
🔍 ข้ออื่นผิดเพราะอะไร:
• ข้อ ก.: Dry heat sterilization เป็น terminal sterilization ที่ใช้ความร้อนแห้งในตู้อบลมร้อนทำลายเชื้อในภาชนะปิดสนิท
• ข้อ ข.: Autoclave (Moist heat) เป็น terminal sterilization มาตรฐานที่ใช้ไอน้ำร้อนภายใต้ความดันฆ่าเชื้อผลิตภัณฑ์ยาในภาชนะบรรจุขั้นสุดท้าย
• ข้อ ค.: Steam sterilization เป็นคำพ้องความหมายกับ moist heat autoclave จัดเป็น terminal sterilization
• ข้อ จ.: Gamma radiation sterilization เป็น terminal sterilization ที่ใช้รังสีแกมมาฆ่าเชื้อผลิตภัณฑ์ในบรรจุภัณฑ์สุดท้าย</t>
        </is>
      </c>
      <c r="L62" s="186" t="n"/>
      <c r="M62" s="186" t="inlineStr">
        <is>
          <t>Sterile &amp; Special Forms</t>
        </is>
      </c>
      <c r="N62" s="186" t="inlineStr">
        <is>
          <t>Autoclave &amp; Sterilization</t>
        </is>
      </c>
      <c r="O62" s="185" t="inlineStr">
        <is>
          <t>Product</t>
        </is>
      </c>
      <c r="P62" s="186" t="inlineStr">
        <is>
          <t>[SOURCE: ข้อสอบจริง PLE CC1 (Product) ปี 2565 ข้อ 26]</t>
        </is>
      </c>
      <c r="Q62" s="185" t="inlineStr">
        <is>
          <t>ข้อสอบจริง</t>
        </is>
      </c>
      <c r="R62" s="185" t="inlineStr">
        <is>
          <t>2565</t>
        </is>
      </c>
      <c r="S62" s="185" t="n"/>
    </row>
    <row r="63" ht="24" customHeight="1" s="49">
      <c r="A63" s="185" t="n">
        <v>61</v>
      </c>
      <c r="B63" s="186" t="n"/>
      <c r="C63" s="186" t="inlineStr">
        <is>
          <t>วัสดุชนิดใดต่อไปนี้ในชุดให้สารละลายทางหลอดเลือดดำ (IV infusion set) ที่เกิดปัญหาการดูดยึดตัวยา (Drug sorption) รุนแรงที่สุดกับยา Nitroglycerin จนทำให้ได้รับขนาดยาลดลงอย่างมาก</t>
        </is>
      </c>
      <c r="D63" s="186" t="n"/>
      <c r="E63" s="186" t="inlineStr">
        <is>
          <t>Polyethylene (PE)</t>
        </is>
      </c>
      <c r="F63" s="186" t="inlineStr">
        <is>
          <t>Polypropylene (PP)</t>
        </is>
      </c>
      <c r="G63" s="186" t="inlineStr">
        <is>
          <t>Polytetrafluoroethylene (Teflon)</t>
        </is>
      </c>
      <c r="H63" s="186" t="inlineStr">
        <is>
          <t>Polyvinyl chloride (PVC)</t>
        </is>
      </c>
      <c r="I63" s="186" t="inlineStr">
        <is>
          <t>Glass container</t>
        </is>
      </c>
      <c r="J63" s="185" t="inlineStr">
        <is>
          <t>4</t>
        </is>
      </c>
      <c r="K63" s="186" t="inlineStr">
        <is>
          <t>✅ คำตอบที่ถูกต้อง: ข้อ ง. Polyvinyl chloride (PVC)
🎯 ทำไมข้อนี้ถึงถูก:
🎯 ทำไมข้อนี้ถึงถูก: Nitroglycerin มีคุณสมบัติชอบไขมันสูง (lipophilic) จะเกิดอันตรกิริยาแบบ sorption (ทั้ง adsorption บนผิวและ absorption แทรกซึมเข้าไปในเนื้อพลาสติก) กับสายยางและถุงน้ำเกลือที่ทำจาก Polyvinyl chloride (PVC) ที่มีสาร plasticizer (DEHP) ทำให้สูญเสียตัวยาไปได้มากถึงร้อยละ 40-80 จึงต้องใช้ชุดให้ยาชนิด non-PVC (เช่น Polyethylene หรือ Polyolefin)
🔍 ข้ออื่นผิดเพราะอะไร:
• ข้อ ก.: Polyethylene เป็นพอลิเมอร์ที่ไม่มีสาร plasticizer และไม่ดูดยึด nitroglycerin จึงเป็นวัสดุทางเลือกมาตรฐานสำหรับให้ยาชนิดนี้
• ข้อ ข.: Polypropylene เป็นพอลิเมอร์ที่มีอัตราการดูดยึดตัวยาต่ำมาก สามารถใช้ร่วมกับ nitroglycerin ได้
• ข้อ ค.: Teflon มีคุณสมบัติเฉื่อยทางเคมีสูงมาก ไม่เกิด sorption กับตัวยา
• ข้อ จ.: ขวดแก้ว (Glass container) เป็นภาชนะที่ไม่เกิด drug absorption กับ nitroglycerin อย่างสมบูรณ์</t>
        </is>
      </c>
      <c r="L63" s="186" t="n"/>
      <c r="M63" s="186" t="inlineStr">
        <is>
          <t>Sterile &amp; Special Forms</t>
        </is>
      </c>
      <c r="N63" s="186" t="inlineStr">
        <is>
          <t>Parenterals &amp; Ophthalmic</t>
        </is>
      </c>
      <c r="O63" s="185" t="inlineStr">
        <is>
          <t>Product</t>
        </is>
      </c>
      <c r="P63" s="186" t="inlineStr">
        <is>
          <t>[SOURCE: ข้อสอบจริง PLE CC1 (Product) ปี 2565 ข้อ 34]</t>
        </is>
      </c>
      <c r="Q63" s="185" t="inlineStr">
        <is>
          <t>ข้อสอบจริง</t>
        </is>
      </c>
      <c r="R63" s="185" t="inlineStr">
        <is>
          <t>2565</t>
        </is>
      </c>
      <c r="S63" s="185" t="n"/>
    </row>
    <row r="64" ht="24" customHeight="1" s="49">
      <c r="A64" s="185" t="n">
        <v>62</v>
      </c>
      <c r="B64" s="186" t="inlineStr">
        <is>
          <t>สูตรตำรับยาหยอดตา Ketotifen fumarate 0.025% ประกอบด้วยตัวยาสำคัญ, Glycerin, Hypromellose, NaOH/HCl, NaCl, Benzalkonium chloride และ Purified water โดยที่ Ketotifen มี solubility เท่ากับ 10 mg/mL</t>
        </is>
      </c>
      <c r="C64" s="186" t="inlineStr">
        <is>
          <t>ข้อใดต่อไปนี้กล่าวถูกต้องเกี่ยวกับตำรับยานี้</t>
        </is>
      </c>
      <c r="D64" s="186" t="n"/>
      <c r="E64" s="186" t="inlineStr">
        <is>
          <t>ตำรับนี้เป็นรูปแบบยาแขวนตะกอนหยอดตา (Ophthalmic suspension)</t>
        </is>
      </c>
      <c r="F64" s="186" t="inlineStr">
        <is>
          <t>ตำรับนี้ไม่จำเป็นต้องเติมสารกันเสีย (Preservative) เนื่องจากผ่านการอบฆ่าเชื้อจนปราศจากเชื้อแล้ว</t>
        </is>
      </c>
      <c r="G64" s="186" t="inlineStr">
        <is>
          <t>ตำรับยาหยอดตาต้องถูกปรับค่าความเป็นกรด-ด่างให้เท่ากับ 7.4 พอดีเสมอจึงจะไม่สลายตัว</t>
        </is>
      </c>
      <c r="H64" s="186" t="inlineStr">
        <is>
          <t>การปรับค่า pH ให้เท่ากับ 7.4 มีวัตถุประสงค์เพื่อทำให้สารละลายเป็น Isotonic solution</t>
        </is>
      </c>
      <c r="I64" s="186" t="inlineStr">
        <is>
          <t>การเติม NaCl ในสูตรตำรับมีวัตถุประสงค์เพื่อปรับความดันออสโมติกให้เป็น Isotonic solution</t>
        </is>
      </c>
      <c r="J64" s="185" t="inlineStr">
        <is>
          <t>5</t>
        </is>
      </c>
      <c r="K64" s="186" t="inlineStr">
        <is>
          <t>✅ คำตอบที่ถูกต้อง: ข้อ จ. การเติม NaCl ในสูตรตำรับมีวัตถุประสงค์เพื่อปรับความดันออสโมติกให้เป็น Isotonic solution
🎯 ทำไมข้อนี้ถึงถูก:
🎯 ทำไมข้อนี้ถึงถูก: ในสูตรตำรับ Ketotifen 0.025% w/v คิดเป็นตัวยา 0.25 mg/mL ซึ่งต่ำกว่าค่าความสามารถในการละลาย (10 mg/mL) ตัวยาจึงละลายเป็น Ophthalmic solution และการเติม Sodium chloride (NaCl) มีวัตถุประสงค์โดยตรงเป็น Tonicity-adjusting agent เพื่อปรับให้สารละลายมีค่า tonicity ใกล้เคียงกับน้ำตา (ประมาณ 0.9% NaCl equivalent) เพื่อป้องกันการระคายเคืองตา
🔍 ข้ออื่นผิดเพราะอะไร:
• ข้อ ก.: ยานี้เตรียมเป็น Ophthalmic solution เนื่องจากปริมาณยาที่ใช้ (0.25 mg/mL) ละลายได้หมดอย่างสมบูรณ์ในน้ำ
• ข้อ ข.: แม้กระบวนการผลิตจะทำให้ปราศจากเชื้อ แต่ยาหยอดตาบรรจุขวดหลายขนาดยา (Multidose container) ต้องเติม preservative เช่น Benzalkonium chloride เพื่อป้องกันการปนเปื้อนของเชื้อจุลินทรีย์ระหว่างเปิดใช้งานซ้ำ
• ข้อ ค.: pH ของยาหยอดตาไม่จำเป็นต้องเท่ากับ 7.4 เสมอไป สามารถปรับอยู่ในช่วง 4.0-8.0 ขึ้นอยู่กับจุดที่ตัวยามีความคงตัวทางเคมีสูงสุดและไม่ก่อการระคายเคืองรุนแรง
• ข้อ ง.: การปรับค่า pH เกี่ยวข้องกับความเป็นกรด-ด่าง ไม่ได้ทำให้สารละลายเป็น isotonic solution ซึ่งขึ้นกับความเข้มข้นของอนุภาคสารละลาย (Tonicity)</t>
        </is>
      </c>
      <c r="L64" s="186" t="n"/>
      <c r="M64" s="186" t="inlineStr">
        <is>
          <t>Sterile &amp; Special Forms</t>
        </is>
      </c>
      <c r="N64" s="186" t="inlineStr">
        <is>
          <t>Parenterals &amp; Ophthalmic</t>
        </is>
      </c>
      <c r="O64" s="185" t="inlineStr">
        <is>
          <t>Product</t>
        </is>
      </c>
      <c r="P64" s="186" t="inlineStr">
        <is>
          <t>[SOURCE: ข้อสอบจริง PLE CC1 (Product) ปี 2565 ข้อ 40]</t>
        </is>
      </c>
      <c r="Q64" s="185" t="inlineStr">
        <is>
          <t>ข้อสอบจริง</t>
        </is>
      </c>
      <c r="R64" s="185" t="inlineStr">
        <is>
          <t>2565</t>
        </is>
      </c>
      <c r="S64" s="185" t="n"/>
    </row>
    <row r="65" ht="24" customHeight="1" s="49">
      <c r="A65" s="185" t="n">
        <v>63</v>
      </c>
      <c r="B65" s="186" t="n"/>
      <c r="C65" s="186" t="inlineStr">
        <is>
          <t>หากต้องการเพิ่มระยะเวลาการสัมผัสและการเกาะติดของยาหยอดตาบนกระจกตา (Ocular residence time) เพื่อเพิ่มการดูดซึมของตัวยาเข้าสู่ดวงตา ควรเติมสารช่วยในกลุ่มใดต่อไปนี้ลงในสูตรตำรับ</t>
        </is>
      </c>
      <c r="D65" s="186" t="n"/>
      <c r="E65" s="186" t="inlineStr">
        <is>
          <t>Buffering agent</t>
        </is>
      </c>
      <c r="F65" s="186" t="inlineStr">
        <is>
          <t>Viscosity enhancer</t>
        </is>
      </c>
      <c r="G65" s="186" t="inlineStr">
        <is>
          <t>Surface active agent</t>
        </is>
      </c>
      <c r="H65" s="186" t="inlineStr">
        <is>
          <t>Isotonic agent</t>
        </is>
      </c>
      <c r="I65" s="186" t="inlineStr">
        <is>
          <t>Chelating agent</t>
        </is>
      </c>
      <c r="J65" s="185" t="inlineStr">
        <is>
          <t>2</t>
        </is>
      </c>
      <c r="K65" s="186" t="inlineStr">
        <is>
          <t>✅ คำตอบที่ถูกต้อง: ข้อ ข. Viscosity enhancer
🎯 ทำไมข้อนี้ถึงถูก:
🎯 ทำไมข้อนี้ถึงถูก: Viscosity-enhancing agents (เช่น Hypromellose, Methylcellulose, Polyvinyl alcohol หรือ Carbomer) ช่วยเพิ่มความหนืดของน้ำยาหยอดตา ทำให้น้ำยาไม่ถูกชะล้างออกโดยน้ำตาและการกระพริบตาอย่างรวดเร็ว ส่งผลให้เพิ่ม ocular residence time และเพิ่มชีวประสิทธิผลของยาในลูกตา
🔍 ข้ออื่นผิดเพราะอะไร:
• ข้อ ก.: Buffering agent ทำหน้าที่ควบคุมระดับ pH เพื่อความคงตัวของตัวยาและลดการระคายเคืองตา
• ข้อ ค.: Surface active agent ช่วยลดแรงตึงผิว เพิ่มการเปียก (wetting) และเพิ่มการละลายของตัวยา
• ข้อ ง.: Isotonic agent ทำหน้าที่ปรับความดันออสโมติกให้เท่ากับของเหลวในตาเพื่อป้องกันการแสบเคืองตา
• ข้อ จ.: Chelating agent ทำหน้าที่ดักจับโลหะหนักเพื่อเพิ่มความคงตัวและเสริมฤทธิ์ของสารกันเสีย</t>
        </is>
      </c>
      <c r="L65" s="186" t="n"/>
      <c r="M65" s="186" t="inlineStr">
        <is>
          <t>Sterile &amp; Special Forms</t>
        </is>
      </c>
      <c r="N65" s="186" t="inlineStr">
        <is>
          <t>Parenterals &amp; Ophthalmic</t>
        </is>
      </c>
      <c r="O65" s="185" t="inlineStr">
        <is>
          <t>Product</t>
        </is>
      </c>
      <c r="P65" s="186" t="inlineStr">
        <is>
          <t>[SOURCE: ข้อสอบจริง PLE CC1 (Product) ปี 2565 ข้อ 41]</t>
        </is>
      </c>
      <c r="Q65" s="185" t="inlineStr">
        <is>
          <t>ข้อสอบจริง</t>
        </is>
      </c>
      <c r="R65" s="185" t="inlineStr">
        <is>
          <t>2565</t>
        </is>
      </c>
      <c r="S65" s="185" t="n"/>
    </row>
    <row r="66" ht="24" customHeight="1" s="49">
      <c r="A66" s="185" t="n">
        <v>64</v>
      </c>
      <c r="B66" s="186" t="n"/>
      <c r="C66" s="186" t="inlineStr">
        <is>
          <t>ส่วนประกอบใดของเครื่องพ่นยาชนิดอัดแก๊ส (Metered Dose Inhaler; MDI) ที่ทำหน้าที่ควบคุมปริมาตรยาและขนาดของละอองฝอยให้คงที่แน่นอนในแต่ละครั้งที่มีการกดพ่นยา</t>
        </is>
      </c>
      <c r="D66" s="186" t="inlineStr">
        <is>
          <t>cc1_product/image69.png</t>
        </is>
      </c>
      <c r="E66" s="186" t="inlineStr">
        <is>
          <t>Actuator</t>
        </is>
      </c>
      <c r="F66" s="186" t="inlineStr">
        <is>
          <t>Metered valve</t>
        </is>
      </c>
      <c r="G66" s="186" t="inlineStr">
        <is>
          <t>Mouthpiece</t>
        </is>
      </c>
      <c r="H66" s="186" t="inlineStr">
        <is>
          <t>Canister</t>
        </is>
      </c>
      <c r="I66" s="186" t="inlineStr">
        <is>
          <t>Rotating disk</t>
        </is>
      </c>
      <c r="J66" s="185" t="inlineStr">
        <is>
          <t>2</t>
        </is>
      </c>
      <c r="K66" s="186" t="inlineStr">
        <is>
          <t>✅ คำตอบที่ถูกต้อง: ข้อ ข. Metered valve
🎯 ทำไมข้อนี้ถึงถูก:
🎯 ทำไมข้อนี้ถึงถูก: Metered valve เป็นวาล์ววัดปริมาตรเฉพาะที่ออกแบบมาเพื่อกักเก็บและปล่อยสารแขวนลอยหรือสารละลายยาในปริมาตรที่แม่นยำแน่นอน (25 ถึง 100 ไมโครลิตร) ต่อการกดหนึ่งครั้ง พร้อมควบคุมการระเหยของ Propellant เพื่อสร้างละอองฝอยที่เหมาะสมตามมาตรฐานเภสัชตำรับ
🔍 ข้ออื่นผิดเพราะอะไร:
• ข้อ ก.: Actuator เป็นตัวครอบพลาสติกภายนอกที่ผู้ป่วยใช้กดและนำส่งละอองยาเข้าสู่ช่องปาก
• ข้อ ค.: Mouthpiece เป็นส่วนปลายของ Actuator สำหรับประกบริมฝีปากและสูดดมยาเข้าสู่ทางเดินหายใจ
• ข้อ ง.: Canister เป็นกระบอกโลหะอลูมิเนียมทนแรงดันสูงที่ใช้บรรจุตัวยาและสารขับดัน (Propellant)
• ข้อ จ.: Rotating disk เป็นส่วนประกอบของเครื่องพ่นยาชนิดผงแห้ง (DPI) บางประเภท เช่น Accuhaler ไม่ใช่ส่วนประกอบหลักของ MDI</t>
        </is>
      </c>
      <c r="L66" s="186" t="n"/>
      <c r="M66" s="186" t="inlineStr">
        <is>
          <t>Sterile &amp; Special Forms</t>
        </is>
      </c>
      <c r="N66" s="186" t="inlineStr">
        <is>
          <t>Inhalation devices</t>
        </is>
      </c>
      <c r="O66" s="185" t="inlineStr">
        <is>
          <t>Product</t>
        </is>
      </c>
      <c r="P66" s="186" t="inlineStr">
        <is>
          <t>[SOURCE: ข้อสอบจริง PLE CC1 (Product) ปี 2564 ข้อ 2]</t>
        </is>
      </c>
      <c r="Q66" s="185" t="inlineStr">
        <is>
          <t>ข้อสอบจริง</t>
        </is>
      </c>
      <c r="R66" s="185" t="inlineStr">
        <is>
          <t>2564</t>
        </is>
      </c>
      <c r="S66" s="185" t="n"/>
    </row>
    <row r="67" ht="24" customHeight="1" s="49">
      <c r="A67" s="185" t="n">
        <v>65</v>
      </c>
      <c r="B67" s="186" t="n"/>
      <c r="C67" s="186" t="inlineStr">
        <is>
          <t>เครื่องมือมาตรฐานใดตามเภสัชตำรับ USP/BP ที่ใช้ในการประเมินการกระจายขนาดอนุภาคเชิงอากาศพลศาสตร์ (Aerodynamic Particle Size Distribution; APSD) ของยาผงสูดพ่น (Dry Powder Inhaler; DPI)</t>
        </is>
      </c>
      <c r="D67" s="186" t="n"/>
      <c r="E67" s="186" t="inlineStr">
        <is>
          <t>Zinc determination apparatus</t>
        </is>
      </c>
      <c r="F67" s="186" t="inlineStr">
        <is>
          <t>Cascade impactor</t>
        </is>
      </c>
      <c r="G67" s="186" t="inlineStr">
        <is>
          <t>Light microscopy</t>
        </is>
      </c>
      <c r="H67" s="186" t="inlineStr">
        <is>
          <t>Scanning electron microscope</t>
        </is>
      </c>
      <c r="I67" s="186" t="inlineStr">
        <is>
          <t>Metered dose valve chamber</t>
        </is>
      </c>
      <c r="J67" s="185" t="inlineStr">
        <is>
          <t>2</t>
        </is>
      </c>
      <c r="K67" s="186" t="inlineStr">
        <is>
          <t>✅ คำตอบที่ถูกต้อง: ข้อ ข. Cascade impactor
🎯 ทำไมข้อนี้ถึงถูก:
🎯 ทำไมข้อนี้ถึงถูก: Cascade impactor เช่น Andersen Cascade Impactor (ACI) หรือ Next Generation Impactor (NGI) เป็นเครื่องมือมาตรฐานตาม USP บท 601 สำหรับจำแนกและวัดขนาดอนุภาคตาม Aerodynamic diameter โดยอาศัยหลักการตกกระทบด้วยแรงเฉื่อยที่อัตราการไหลคงที่ เพื่อประเมินสัดส่วน Fine particle dose (1 ถึง 5 ไมครอน) ที่สามารถเข้าสู่ปอดส่วนลึกได้
🔍 ข้ออื่นผิดเพราะอะไร:
• ข้อ ก.: Zinc determination เป็นการตรวจวิเคราะห์หาปริมาณแร่ธาตุสังกะสี ไม่เกี่ยวข้องกับการวัดขนาดอนุภาค
• ข้อ ค.: Light microscopy ใช้วัดขนาดทางเรขาคณิต (Geometric size) เท่านั้น แต่ไม่สามารถวัดพฤติกรรมการเคลื่อนที่เชิงอากาศพลศาสตร์ (Aerodynamic behavior) ในระบบทางเดินหายใจได้
• ข้อ ง.: Scanning electron microscope (SEM) ใช้ศึกษาลักษณะสัณฐานวิทยาและพื้นผิวของอนุภาคที่กำลังขยายสูง ไม่สามารถจำแนกสัดส่วนขนาดยาตามแรงเฉื่อยของการสูดได้
• ข้อ จ.: Metered dose valve chamber เป็นชิ้นส่วนวาล์วในระบบ MDI ไม่ใช่เครื่องมือทดสอบขนาดอนุภาค</t>
        </is>
      </c>
      <c r="L67" s="186" t="n"/>
      <c r="M67" s="186" t="inlineStr">
        <is>
          <t>Sterile &amp; Special Forms</t>
        </is>
      </c>
      <c r="N67" s="186" t="inlineStr">
        <is>
          <t>Inhalation devices</t>
        </is>
      </c>
      <c r="O67" s="185" t="inlineStr">
        <is>
          <t>Product</t>
        </is>
      </c>
      <c r="P67" s="186" t="inlineStr">
        <is>
          <t>[SOURCE: ข้อสอบจริง PLE CC1 (Product) ปี 2564 ข้อ 3]</t>
        </is>
      </c>
      <c r="Q67" s="185" t="inlineStr">
        <is>
          <t>ข้อสอบจริง</t>
        </is>
      </c>
      <c r="R67" s="185" t="inlineStr">
        <is>
          <t>2564</t>
        </is>
      </c>
      <c r="S67" s="185" t="n"/>
    </row>
    <row r="68" ht="24" customHeight="1" s="49">
      <c r="A68" s="185" t="n">
        <v>66</v>
      </c>
      <c r="B68" s="186" t="n"/>
      <c r="C68" s="186" t="inlineStr">
        <is>
          <t>สารช่วยทางเภสัชกรรมชนิดใดในตำรับยาหยอดตาที่ทำหน้าที่เป็นสารเพิ่มความหนืด (Viscosity-increasing agent) ส่งผลให้ยาเกาะติดและคงอยู่บนผิวเยื่อบุตาได้นานขึ้น ช่วยเพิ่มระยะเวลาการสัมผัสและการดูดซึมตัวยา</t>
        </is>
      </c>
      <c r="D68" s="186" t="n"/>
      <c r="E68" s="186" t="inlineStr">
        <is>
          <t>Benzalkonium chloride</t>
        </is>
      </c>
      <c r="F68" s="186" t="inlineStr">
        <is>
          <t>Hypromellose</t>
        </is>
      </c>
      <c r="G68" s="186" t="inlineStr">
        <is>
          <t>Disodium EDTA</t>
        </is>
      </c>
      <c r="H68" s="186" t="inlineStr">
        <is>
          <t>Sodium chloride</t>
        </is>
      </c>
      <c r="I68" s="186" t="inlineStr">
        <is>
          <t>Sodium phosphate</t>
        </is>
      </c>
      <c r="J68" s="185" t="inlineStr">
        <is>
          <t>2</t>
        </is>
      </c>
      <c r="K68" s="186" t="inlineStr">
        <is>
          <t>✅ คำตอบที่ถูกต้อง: ข้อ ข. Hypromellose
🎯 ทำไมข้อนี้ถึงถูก:
🎯 ทำไมข้อนี้ถึงถูก: Hypromellose (Hydroxypropyl methylcellulose; HPMC) เป็นพอลิเมอร์ชอบน้ำ (Hydrophilic polymer) ที่นิยมใช้เป็น Viscosity-increasing agent ในตำรับยาหยอดตาเพื่อชะลอการไหลออกของยาผ่านท่อน้ำตา (Nasolacrimal duct) ทำให้ระยะเวลาการสัมผัสของยาบนกระจกตายาวนานขึ้น (Prolonged precorneal residence time) ส่งผลให้ชีวประสิทธิผลของยาตาสูงขึ้น
🔍 ข้ออื่นผิดเพราะอะไร:
• ข้อ ก.: Benzalkonium chloride ทำหน้าที่เป็นสารกันเสียต้านจุลชีพ (Antimicrobial preservative) ในยาหยอดตาขวดใช้ซ้ำ
• ข้อ ค.: Disodium EDTA ทำหน้าที่เป็นสารจับประจุโลหะ (Chelating agent) และช่วยเสริมฤทธิ์ของสารกันเสีย
• ข้อ ง.: Sodium chloride ทำหน้าที่เป็นสารปรับความตึงตัว (Tonicity adjusting agent) ให้ยาหยอดตามีความสมมูลไอโซโทนิกกับน้ำตา
• ข้อ จ.: Sodium phosphate ทำหน้าที่เป็นสารบัฟเฟอร์ (Buffering agent) ควบคุมค่าความเป็นกรด-ด่างของตำรับ</t>
        </is>
      </c>
      <c r="L68" s="186" t="n"/>
      <c r="M68" s="186" t="inlineStr">
        <is>
          <t>Sterile &amp; Special Forms</t>
        </is>
      </c>
      <c r="N68" s="186" t="inlineStr">
        <is>
          <t>Parenterals &amp; Ophthalmic</t>
        </is>
      </c>
      <c r="O68" s="185" t="inlineStr">
        <is>
          <t>Product</t>
        </is>
      </c>
      <c r="P68" s="186" t="inlineStr">
        <is>
          <t>[SOURCE: ข้อสอบจริง PLE CC1 (Product) ปี 2564 ข้อ 6]</t>
        </is>
      </c>
      <c r="Q68" s="185" t="inlineStr">
        <is>
          <t>ข้อสอบจริง</t>
        </is>
      </c>
      <c r="R68" s="185" t="inlineStr">
        <is>
          <t>2564</t>
        </is>
      </c>
      <c r="S68" s="185" t="n"/>
    </row>
    <row r="69" ht="24" customHeight="1" s="49">
      <c r="A69" s="185" t="n">
        <v>67</v>
      </c>
      <c r="B69" s="186" t="n"/>
      <c r="C69" s="186" t="inlineStr">
        <is>
          <t>สารต้านออกซิเดชันหรือสารกันเสียในข้อใดที่มีรายงานทางการแพทย์ชัดเจนว่าสามารถกระตุ้นให้เกิดภาวะหลอดลมหดเกร็งรุนแรง (Bronchoconstriction) ในผู้ป่วยโรคหอบหืดและผู้ที่มีความไวต่อสารกลุ่มนี้</t>
        </is>
      </c>
      <c r="D69" s="186" t="inlineStr">
        <is>
          <t>cc1_product/image73.png</t>
        </is>
      </c>
      <c r="E69" s="186" t="inlineStr">
        <is>
          <t>Sorbic acid</t>
        </is>
      </c>
      <c r="F69" s="186" t="inlineStr">
        <is>
          <t>Citric acid</t>
        </is>
      </c>
      <c r="G69" s="186" t="inlineStr">
        <is>
          <t>Benzalkonium chloride</t>
        </is>
      </c>
      <c r="H69" s="186" t="inlineStr">
        <is>
          <t>Sodium metabisulfite</t>
        </is>
      </c>
      <c r="I69" s="186" t="inlineStr">
        <is>
          <t>Methylparaben</t>
        </is>
      </c>
      <c r="J69" s="185" t="inlineStr">
        <is>
          <t>4</t>
        </is>
      </c>
      <c r="K69" s="186" t="inlineStr">
        <is>
          <t>✅ คำตอบที่ถูกต้อง: ข้อ ง. Sodium metabisulfite
🎯 ทำไมข้อนี้ถึงถูก:
🎯 ทำไมข้อนี้ถึงถูก: Sodium metabisulfite และสารกลุ่มซัลไฟต์ (Sulfites) ที่ใช้เป็นสารต้านออกซิเดชันในยาฉีด ยาหยอดตา และสารละลายพ่น สามารถปลดปล่อยแก๊ส Sulfur dioxide (SO2) ในทางเดินหายใจ ซึ่งไปกระตุ้น Cholinergic reflex ส่งผลให้เกิดภาวะหลอดลมหดเกร็งเฉียบพลัน (Acute bronchoconstriction) ในผู้ป่วยโรคหอบหืด
🔍 ข้ออื่นผิดเพราะอะไร:
• ข้อ ก.: Sorbic acid เป็นสารกันเสียที่นิยมใช้ในยาเตรียมรับประทานและยาทาภายนอก มีความปลอดภัยสูงและไม่ทำให้เกิดหลอดลมหดเกร็ง
• ข้อ ข.: Citric acid เป็นสารปรับกรดและสารเสริมฤทธิ์ต้านออกซิเดชันที่ปลอดภัยและไม่ทำให้เกิดหลอดลมหดเกร็ง
• ข้อ ค.: Benzalkonium chloride แม้จะทำให้เกิดการระคายเคืองเยื่อบุได้ แต่ไม่ใช่กลไกการปล่อยแก๊สซัลเฟอร์ไดออกไซด์เหมือนกลุ่มซัลไฟต์
• ข้อ จ.: Methylparaben เป็นสารกันเสียที่อาจก่อให้เกิดอาการแพ้ทางผิวหนัง (Contact dermatitis) แต่ไม่ได้มีรายงานจำเพาะต่อการเกิดหลอดลมหดเกร็งเหมือนซัลไฟต์</t>
        </is>
      </c>
      <c r="L69" s="186" t="n"/>
      <c r="M69" s="186" t="inlineStr">
        <is>
          <t>Sterile &amp; Special Forms</t>
        </is>
      </c>
      <c r="N69" s="186" t="inlineStr">
        <is>
          <t>Inhalation devices</t>
        </is>
      </c>
      <c r="O69" s="185" t="inlineStr">
        <is>
          <t>Product</t>
        </is>
      </c>
      <c r="P69" s="186" t="inlineStr">
        <is>
          <t>[SOURCE: ข้อสอบจริง PLE CC1 (Product) ปี 2564 ข้อ 19]</t>
        </is>
      </c>
      <c r="Q69" s="185" t="inlineStr">
        <is>
          <t>ข้อสอบจริง</t>
        </is>
      </c>
      <c r="R69" s="185" t="inlineStr">
        <is>
          <t>2564</t>
        </is>
      </c>
      <c r="S69" s="185" t="n"/>
    </row>
    <row r="70" ht="24" customHeight="1" s="49">
      <c r="A70" s="185" t="n">
        <v>68</v>
      </c>
      <c r="B70" s="186" t="n"/>
      <c r="C70" s="186" t="inlineStr">
        <is>
          <t>จากสูตรตำรับยาพ่นจมูก Nasal spray สารช่วยทางเภสัชกรรมในข้อใดทำหน้าที่ปรับแรงดันออสโมติก (Tonicity adjusting agent) เพื่อให้สารละลายมีความสมมูลกับของเหลวในโพรงจมูก ช่วยป้องกันอาการแสบและระคายเคืองขณะพ่นยา</t>
        </is>
      </c>
      <c r="D70" s="186" t="n"/>
      <c r="E70" s="186" t="inlineStr">
        <is>
          <t>Carboxymethyl cellulose</t>
        </is>
      </c>
      <c r="F70" s="186" t="inlineStr">
        <is>
          <t>Dextrose anhydrous</t>
        </is>
      </c>
      <c r="G70" s="186" t="inlineStr">
        <is>
          <t>Disodium edetate</t>
        </is>
      </c>
      <c r="H70" s="186" t="inlineStr">
        <is>
          <t>Hydrochloric acid</t>
        </is>
      </c>
      <c r="I70" s="186" t="inlineStr">
        <is>
          <t>Polysorbate 80</t>
        </is>
      </c>
      <c r="J70" s="185" t="inlineStr">
        <is>
          <t>2</t>
        </is>
      </c>
      <c r="K70" s="186" t="inlineStr">
        <is>
          <t>✅ คำตอบที่ถูกต้อง: ข้อ ข. Dextrose anhydrous
🎯 ทำไมข้อนี้ถึงถูก:
🎯 ทำไมข้อนี้ถึงถูก: Dextrose anhydrous ในตำรับยาพ่นจมูกทำหน้าที่เป็น Tonicity adjusting agent เพื่อปรับค่าออสโมลาริตีของสารละลายให้อยู่ในสภาวะ Isotonic กับสารคัดหลั่งในโพรงจมูก (ประมาณ 280-300 mOsm/kg) ช่วยป้องกันการบวมหรือหดตัวของเซลล์เยื่อบุและลดอาการแสบระคายเคืองขณะพ่นยา
🔍 ข้ออื่นผิดเพราะอะไร:
• ข้อ ก.: Carboxymethyl cellulose (CMC) ทำหน้าที่เป็นสารเพิ่มความหนืด (Viscosity-increasing agent) เพื่อชะลอการไหลย้อนของยา
• ข้อ ค.: Disodium edetate (EDTA) ทำหน้าที่เป็นสารจับโลหะ (Chelating agent) เสริมความคงตัวทางเคมี
• ข้อ ง.: Hydrochloric acid ใช้สำหรับปรับค่าความเป็นกรด-ด่าง (pH adjustment)
• ข้อ จ.: Polysorbate 80 ทำหน้าที่เป็นสารลดแรงตึงผิวและช่วยเพิ่มการละลาย (Surfactant / Solubilizing agent)</t>
        </is>
      </c>
      <c r="L70" s="186" t="n"/>
      <c r="M70" s="186" t="inlineStr">
        <is>
          <t>Sterile &amp; Special Forms</t>
        </is>
      </c>
      <c r="N70" s="186" t="inlineStr">
        <is>
          <t>Parenterals &amp; Ophthalmic</t>
        </is>
      </c>
      <c r="O70" s="185" t="inlineStr">
        <is>
          <t>Product</t>
        </is>
      </c>
      <c r="P70" s="186" t="inlineStr">
        <is>
          <t>[SOURCE: ข้อสอบจริง PLE CC1 (Product) ปี 2564 ข้อ 31]</t>
        </is>
      </c>
      <c r="Q70" s="185" t="inlineStr">
        <is>
          <t>ข้อสอบจริง</t>
        </is>
      </c>
      <c r="R70" s="185" t="inlineStr">
        <is>
          <t>2564</t>
        </is>
      </c>
      <c r="S70" s="185" t="n"/>
    </row>
    <row r="71" ht="24" customHeight="1" s="49">
      <c r="A71" s="185" t="n">
        <v>69</v>
      </c>
      <c r="B71" s="186" t="n"/>
      <c r="C71" s="186" t="inlineStr">
        <is>
          <t>ในการตรวจสอบความถูกต้องของกระบวนการนึ่งฆ่าเชื้อด้วยความร้อนชื้น (Autoclave sterilization ที่อุณหภูมิ 121 องศาเซลเซียส) สปอร์ของจุลชีพมาตรฐานชนิดใดที่เภสัชตำรับ USP/BP กำหนดให้ใช้เป็นตัวบ่งชี้ทางชีวภาพ (Biological Indicator; BI)</t>
        </is>
      </c>
      <c r="D71" s="186" t="n"/>
      <c r="E71" s="186" t="inlineStr">
        <is>
          <t>Bacillus subtilis</t>
        </is>
      </c>
      <c r="F71" s="186" t="inlineStr">
        <is>
          <t>Bacillus pumilus</t>
        </is>
      </c>
      <c r="G71" s="186" t="inlineStr">
        <is>
          <t>Clostridium sporogenes</t>
        </is>
      </c>
      <c r="H71" s="186" t="inlineStr">
        <is>
          <t>Geobacillus stearothermophilus</t>
        </is>
      </c>
      <c r="I71" s="186" t="inlineStr">
        <is>
          <t>Pseudomonas aeruginosa</t>
        </is>
      </c>
      <c r="J71" s="185" t="inlineStr">
        <is>
          <t>4</t>
        </is>
      </c>
      <c r="K71" s="186" t="inlineStr">
        <is>
          <t>✅ คำตอบที่ถูกต้อง: ข้อ ง. Geobacillus stearothermophilus
🎯 ทำไมข้อนี้ถึงถูก:
🎯 ทำไมข้อนี้ถึงถูก: Geobacillus stearothermophilus (เดิมชื่อ Bacillus stearothermophilus) มีสปอร์ที่ทนต่อความร้อนชื้นสูงมาก โดยมีค่า D-value ที่ 121 องศาเซลเซียสสูงกว่า 1.5 ถึง 2.5 นาที เภสัชตำรับ USP/BP จึงกำหนดให้ใช้เป็น Biological Indicator มาตรฐานในการตรวจสอบประสิทธิภาพของเครื่อง Autoclave
🔍 ข้ออื่นผิดเพราะอะไร:
• ข้อ ก.: Bacillus subtilis (หรือ Bacillus atrophaeus) ใช้เป็นตัวบ่งชี้ทางชีวภาพสำหรับการอบฆ่าเชื้อด้วยความร้อนแห้ง (Dry heat) หรือแก๊สเอทิลีนออกไซด์ (EtO)
• ข้อ ข.: Bacillus pumilus ใช้เป็นตัวบ่งชี้ทางชีวภาพสำหรับการทำให้ปราศจากเชื้อด้วยรังสีไอออไนซ์ (Radiation sterilization)
• ข้อ ค.: Clostridium sporogenes เป็นจุลชีพทดสอบที่ไม่ใช้ออกซิเจน ไม่ใช่ BI มาตรฐานความร้อนชื้น
• ข้อ จ.: Pseudomonas aeruginosa เป็นเชื้อแบคทีเรียแกรมลบที่ไม่ทนความร้อน ถูกทำลายได้ง่าย ไม่สามารถใช้เป็น BI ได้</t>
        </is>
      </c>
      <c r="L71" s="186" t="n"/>
      <c r="M71" s="186" t="inlineStr">
        <is>
          <t>Sterile &amp; Special Forms</t>
        </is>
      </c>
      <c r="N71" s="186" t="inlineStr">
        <is>
          <t>Autoclave &amp; Sterilization</t>
        </is>
      </c>
      <c r="O71" s="185" t="inlineStr">
        <is>
          <t>Product</t>
        </is>
      </c>
      <c r="P71" s="186" t="inlineStr">
        <is>
          <t>[SOURCE: ข้อสอบจริง PLE CC1 (Product) ปี 2564 ข้อ 47]</t>
        </is>
      </c>
      <c r="Q71" s="185" t="inlineStr">
        <is>
          <t>ข้อสอบจริง</t>
        </is>
      </c>
      <c r="R71" s="185" t="inlineStr">
        <is>
          <t>2564</t>
        </is>
      </c>
      <c r="S71" s="185" t="n"/>
    </row>
    <row r="72" ht="24" customHeight="1" s="49">
      <c r="A72" s="185" t="n">
        <v>70</v>
      </c>
      <c r="B72" s="186" t="n"/>
      <c r="C72" s="186" t="inlineStr">
        <is>
          <t>ตู้เตรียมยาปราศจากเชื้อชนิดลมเป่าทิศทางเดียว (Laminar Airflow Hood; LAFH) หรือบริเวณเตรียมยาปลอดเชื้อระดับ Class 100 ตามมาตรฐาน Federal Standard 209E เทียบเท่ากับมาตรฐานห้องสะอาดระดับใดตามระบบ ISO 14644-1</t>
        </is>
      </c>
      <c r="D72" s="186" t="inlineStr">
        <is>
          <t>cc1_product/image77.png</t>
        </is>
      </c>
      <c r="E72" s="186" t="inlineStr">
        <is>
          <t>ISO Class 3</t>
        </is>
      </c>
      <c r="F72" s="186" t="inlineStr">
        <is>
          <t>ISO Class 4</t>
        </is>
      </c>
      <c r="G72" s="186" t="inlineStr">
        <is>
          <t>ISO Class 7</t>
        </is>
      </c>
      <c r="H72" s="186" t="inlineStr">
        <is>
          <t>ISO Class 5</t>
        </is>
      </c>
      <c r="I72" s="186" t="inlineStr">
        <is>
          <t>ISO Class 8</t>
        </is>
      </c>
      <c r="J72" s="185" t="inlineStr">
        <is>
          <t>4</t>
        </is>
      </c>
      <c r="K72" s="186" t="inlineStr">
        <is>
          <t>✅ คำตอบที่ถูกต้อง: ข้อ ง. ISO Class 5
🎯 ทำไมข้อนี้ถึงถูก:
🎯 ทำไมข้อนี้ถึงถูก: Class 100 ตามมาตรฐานเดิม (มีอนุภาคขนาด 0.5 ไมครอนไม่เกิน 100 อนุภาคต่อลูกบาศก์ฟุต) เทียบเท่ากับ ISO Class 5 ตาม ISO 14644-1 (มีอนุภาคขนาด 0.5 ไมครอนไม่เกิน 3,520 อนุภาคต่อลูกบาศก์เมตร) ซึ่งตรงกับพื้นที่เกรด A (Grade A) ตามหลักเกณฑ์ GMP/PIC/S สำหรับการปฏิบัติงานที่ต้องการสภาวะปราศจากเชื้อขั้นวิกฤต
🔍 ข้ออื่นผิดเพราะอะไร:
• ข้อ ก.: ISO Class 3 เทียบเท่า Class 1 สำหรับอุตสาหกรรมไมโครอิเล็กทรอนิกส์ขั้นสูง
• ข้อ ข.: ISO Class 4 เทียบเท่า Class 10 สะอาดกว่าระดับทั่วไปในการเตรียมยา
• ข้อ ค.: ISO Class 7 เทียบเท่า Class 10,000 หรือ Grade B/C สำหรับพื้นที่ห้องสะอาดโดยรอบ (Cleanroom background)
• ข้อ จ.: ISO Class 8 เทียบเท่า Class 100,000 หรือ Grade D สำหรับพื้นที่เตรียมตัวและห้องเปลี่ยนชุด</t>
        </is>
      </c>
      <c r="L72" s="186" t="n"/>
      <c r="M72" s="186" t="inlineStr">
        <is>
          <t>Sterile &amp; Special Forms</t>
        </is>
      </c>
      <c r="N72" s="186" t="inlineStr">
        <is>
          <t>Sterile Cleanroom specs</t>
        </is>
      </c>
      <c r="O72" s="185" t="inlineStr">
        <is>
          <t>Product</t>
        </is>
      </c>
      <c r="P72" s="186" t="inlineStr">
        <is>
          <t>[SOURCE: ข้อสอบจริง PLE CC1 (Product) ปี 2564 ข้อ 48]</t>
        </is>
      </c>
      <c r="Q72" s="185" t="inlineStr">
        <is>
          <t>ข้อสอบจริง</t>
        </is>
      </c>
      <c r="R72" s="185" t="inlineStr">
        <is>
          <t>2564</t>
        </is>
      </c>
      <c r="S72" s="185" t="n"/>
    </row>
    <row r="73" ht="24" customHeight="1" s="49">
      <c r="A73" s="185" t="n">
        <v>71</v>
      </c>
      <c r="B73" s="186" t="n"/>
      <c r="C73" s="186" t="inlineStr">
        <is>
          <t>กระบวนการทำลายสารก่อไข้ (Depyrogenation) บนอุปกรณ์เครื่องแก้วและภาชนะบรรจุยาฉีดตามมาตรฐานเภสัชตำรับ USP/BP ต้องใช้อุณหภูมิและระยะเวลาการอบความร้อนแห้ง (Dry heat) ในข้อใดจึงจะสามารถทำลายสารไพโรเจนได้อย่างสมบูรณ์</t>
        </is>
      </c>
      <c r="D73" s="186" t="n"/>
      <c r="E73" s="186" t="inlineStr">
        <is>
          <t>100 องศาเซลเซียส เป็นเวลา 30 นาที</t>
        </is>
      </c>
      <c r="F73" s="186" t="inlineStr">
        <is>
          <t>121 องศาเซลเซียส เป็นเวลา 15 นาที</t>
        </is>
      </c>
      <c r="G73" s="186" t="inlineStr">
        <is>
          <t>160 องศาเซลเซียส เป็นเวลา 2 ชั่วโมง</t>
        </is>
      </c>
      <c r="H73" s="186" t="inlineStr">
        <is>
          <t>250 องศาเซลเซียส เป็นเวลาไม่น้อยกว่า 30 นาที หรือ 180 องศาเซลเซียส ไม่น้อยกว่า 2 ถึง 3 ชั่วโมง</t>
        </is>
      </c>
      <c r="I73" s="186" t="inlineStr">
        <is>
          <t>60 องศาเซลเซียส เป็นเวลา 10 ชั่วโมง</t>
        </is>
      </c>
      <c r="J73" s="185" t="inlineStr">
        <is>
          <t>4</t>
        </is>
      </c>
      <c r="K73" s="186" t="inlineStr">
        <is>
          <t>✅ คำตอบที่ถูกต้อง: ข้อ ง. 250 องศาเซลเซียส เป็นเวลาไม่น้อยกว่า 30 นาที หรือ 180 องศาเซลเซียส ไม่น้อยกว่า 2 ถึง 3 ชั่วโมง
🎯 ทำไมข้อนี้ถึงถูก:
🎯 ทำไมข้อนี้ถึงถูก: Bacterial Endotoxin (สารไพโรเจนหลักที่เกิดจาก Lipopolysaccharide ของแบคทีเรียแกรมลบ) มีความคงทนต่อความร้อนสูงมาก ไม่สามารถทำลายได้ด้วยการนึ่ง Autoclave ปกติ การทำลายไพโรเจนบนเครื่องแก้วตาม USP บท 85 และ 1228.1 กำหนดให้ใช้ความร้อนแห้งที่อุณหภูมิไม่น้อยกว่า 250 องศาเซลเซียส เป็นเวลาอย่างน้อย 30-45 นาที เพื่อลดปริมาณเอนโดทอกซินลงได้อย่างน้อย 3-log reduction
🔍 ข้ออื่นผิดเพราะอะไร:
• ข้อ ก.: 100 องศาเซลเซียส เป็นเพียงการต้มน้ำเดือด ไม่สามารถทำลายสปอร์หรือไพโรเจนได้
• ข้อ ข.: 121 องศาเซลเซียส 15 นาที เป็นสภาวะนึ่งฆ่าเชื้อจุลินทรีย์ (Autoclave) แต่ไม่สามารถทำลายสารไพโรเจนได้
• ข้อ ค.: 160 องศาเซลเซียส 2 ชั่วโมง ใช้สำหรับทำให้เครื่องมือแพทย์ปราศจากเชื้อแบคทีเรีย แต่ไม่เพียงพอต่อการทำลายไพโรเจนอย่างสมบูรณ์
• ข้อ จ.: 60 องศาเซลเซียส 10 ชั่วโมง เป็นกระบวนการ Pasteurization ไม่สามารถกำจัดไพโรเจนได้</t>
        </is>
      </c>
      <c r="L73" s="186" t="n"/>
      <c r="M73" s="186" t="inlineStr">
        <is>
          <t>Sterile &amp; Special Forms</t>
        </is>
      </c>
      <c r="N73" s="186" t="inlineStr">
        <is>
          <t>Autoclave &amp; Sterilization</t>
        </is>
      </c>
      <c r="O73" s="185" t="inlineStr">
        <is>
          <t>Product</t>
        </is>
      </c>
      <c r="P73" s="186" t="inlineStr">
        <is>
          <t>[SOURCE: ข้อสอบจริง PLE CC1 (Product) ปี 2564 ข้อ 49]</t>
        </is>
      </c>
      <c r="Q73" s="185" t="inlineStr">
        <is>
          <t>ข้อสอบจริง</t>
        </is>
      </c>
      <c r="R73" s="185" t="inlineStr">
        <is>
          <t>2564</t>
        </is>
      </c>
      <c r="S73" s="185" t="n"/>
    </row>
    <row r="74" ht="24" customHeight="1" s="49">
      <c r="A74" s="185" t="n">
        <v>72</v>
      </c>
      <c r="B74" s="186" t="n"/>
      <c r="C74" s="186" t="inlineStr">
        <is>
          <t>การทดสอบสารพิษจากแบคทีเรียหรือเอนโดทอกซิน (Bacterial Endotoxin Test; BET) ตามเภสัชตำรับ USP บท 85 อาศัยน้ำยาทำปฏิกิริยาที่สกัดมาจากเซลล์เม็ดเลือดของสิ่งมีชีวิตชนิดใด</t>
        </is>
      </c>
      <c r="D74" s="186" t="n"/>
      <c r="E74" s="186" t="inlineStr">
        <is>
          <t>เซลล์เม็ดเลือดขาวของกระต่ายสายพันธุ์นิวซีแลนด์</t>
        </is>
      </c>
      <c r="F74" s="186" t="inlineStr">
        <is>
          <t>สารสกัดจากเซลล์อะมีโบไซต์ในเลือดของแมงดาทะเล (Limulus Amebocyte Lysate; LAL)</t>
        </is>
      </c>
      <c r="G74" s="186" t="inlineStr">
        <is>
          <t>สารสกัดจากตับอ่อนของม้า</t>
        </is>
      </c>
      <c r="H74" s="186" t="inlineStr">
        <is>
          <t>เอนไซม์สกัดจากรกแกะ</t>
        </is>
      </c>
      <c r="I74" s="186" t="inlineStr">
        <is>
          <t>ซีรั่มของหนูตะเภา</t>
        </is>
      </c>
      <c r="J74" s="185" t="inlineStr">
        <is>
          <t>2</t>
        </is>
      </c>
      <c r="K74" s="186" t="inlineStr">
        <is>
          <t>✅ คำตอบที่ถูกต้อง: ข้อ ข. สารสกัดจากเซลล์อะมีโบไซต์ในเลือดของแมงดาทะเล (Limulus Amebocyte Lysate; LAL)
🎯 ทำไมข้อนี้ถึงถูก:
🎯 ทำไมข้อนี้ถึงถูก: การทดสอบ Bacterial Endotoxins Test (BET) อาศัยน้ำยา LAL (Limulus Amebocyte Lysate) สกัดจากเซลล์อะมีโบไซต์ในเลือดของแมงดาทะเล Limulus polyphemus หรือ Tachypleus tridentatus ซึ่งมีโปรตีนที่ทำปฏิกิริยากับ Endotoxin (Lipopolysaccharide) เกิดการแข็งตัวเป็นเจล (Gel clot) หรือเกิดการเปลี่ยนสีและความขุ่นอย่างจำเพาะเจาะจง
🔍 ข้ออื่นผิดเพราะอะไร:
• ข้อ ก.: เซลล์กระต่ายใช้ในการทดสอบ Pyrogen test แบบดั้งเดิม (Rabbit Pyrogen Test) โดยวัดการเพิ่มขึ้นของอุณหภูมิร่างกายกระต่าย ไม่ใช่น้ำยา LAL
• ข้อ ค.: ตับอ่อนของม้าไม่มีสารสกัดที่ใช้ตรวจเอนโดทอกซิน
• ข้อ ง.: รกแกะไม่มีส่วนเกี่ยวข้องกับการทดสอบสารไพโรเจน
• ข้อ จ.: ซีรั่มหนูตะเภาใช้ในการทดสอบภูมิแพ้หรือภูมิคุ้มกันวิทยา ไม่ใช่การตรวจ BET</t>
        </is>
      </c>
      <c r="L74" s="186" t="n"/>
      <c r="M74" s="186" t="inlineStr">
        <is>
          <t>Sterile &amp; Special Forms</t>
        </is>
      </c>
      <c r="N74" s="186" t="inlineStr">
        <is>
          <t>Sterility &amp; Pyrogen testing</t>
        </is>
      </c>
      <c r="O74" s="185" t="inlineStr">
        <is>
          <t>Product</t>
        </is>
      </c>
      <c r="P74" s="186" t="inlineStr">
        <is>
          <t>[SOURCE: ข้อสอบจริง PLE CC1 (Product) ปี 2564 ข้อ 50]</t>
        </is>
      </c>
      <c r="Q74" s="185" t="inlineStr">
        <is>
          <t>ข้อสอบจริง</t>
        </is>
      </c>
      <c r="R74" s="185" t="inlineStr">
        <is>
          <t>2564</t>
        </is>
      </c>
      <c r="S74" s="185" t="n"/>
    </row>
    <row r="75" ht="24" customHeight="1" s="49">
      <c r="A75" s="185" t="n">
        <v>73</v>
      </c>
      <c r="B75" s="186" t="inlineStr">
        <is>
          <t>ในสูตรตำรับยาฉีด Dexamethasone Sodium Phosphate Injection ซึ่งประกอบด้วย:
Dexamethasone sodium phosphate 4 mg
Creatinine 8 mg
Sodium citrate 10 mg
Benzyl alcohol 10 mg
Sodium hydroxide qs to adjust pH
Water for injection qs to 1 mL</t>
        </is>
      </c>
      <c r="C75" s="186" t="inlineStr">
        <is>
          <t>สารใดในสูตรตำรับนี้ทำหน้าที่เป็นสารต้านจุลชีพหรือสารกันเสีย (Preservative)</t>
        </is>
      </c>
      <c r="D75" s="186" t="n"/>
      <c r="E75" s="186" t="inlineStr">
        <is>
          <t>Dexamethasone sodium phosphate</t>
        </is>
      </c>
      <c r="F75" s="186" t="inlineStr">
        <is>
          <t>Benzyl alcohol</t>
        </is>
      </c>
      <c r="G75" s="186" t="inlineStr">
        <is>
          <t>Creatinine</t>
        </is>
      </c>
      <c r="H75" s="186" t="inlineStr">
        <is>
          <t>Sodium citrate</t>
        </is>
      </c>
      <c r="I75" s="186" t="inlineStr">
        <is>
          <t>Sodium hydroxide</t>
        </is>
      </c>
      <c r="J75" s="185" t="inlineStr">
        <is>
          <t>2</t>
        </is>
      </c>
      <c r="K75" s="186" t="inlineStr">
        <is>
          <t>✅ คำตอบที่ถูกต้อง: ข้อ ข. Benzyl alcohol
🎯 ทำไมข้อนี้ถึงถูก:
🎯 ทำไมข้อนี้ถึงถูก: Benzyl alcohol เป็นสารต้านจุลชีพที่นิยมใช้เป็น Antimicrobial preservative ในยาฉีดชนิดขวดหลายขนาดใช้ (Multiple-dose container) ที่ความเข้มข้นประมาณ 0.9 - 2.0% w/v เพื่อป้องกันการปนเปื้อนของเชื้อหลังการเปิดใช้
🔍 ข้ออื่นผิดเพราะอะไร:
• ข้อ ก.: ผิด Dexamethasone sodium phosphate เป็นตัวยาสำคัญ (Active Pharmaceutical Ingredient)
• ข้อ ค.: ผิด Creatinine ทำหน้าที่เป็น Solubilizer หรือ Stabilizer ช่วยเพิ่มความคงตัวของตัวยา
• ข้อ ง.: ผิด Sodium citrate ทำหน้าที่เป็นบัฟเฟอร์ (Buffering agent) และ Chelating agent
• ข้อ จ.: ผิด Sodium hydroxide ทำหน้าที่เป็นสารปรับความเป็นกรด-ด่าง (pH adjuster)</t>
        </is>
      </c>
      <c r="L75" s="186" t="n"/>
      <c r="M75" s="186" t="inlineStr">
        <is>
          <t>Sterile &amp; Special Forms</t>
        </is>
      </c>
      <c r="N75" s="186" t="inlineStr">
        <is>
          <t>Sterile Cleanroom specs</t>
        </is>
      </c>
      <c r="O75" s="185" t="inlineStr">
        <is>
          <t>Product</t>
        </is>
      </c>
      <c r="P75" s="186" t="inlineStr">
        <is>
          <t>[SOURCE: ข้อสอบจริง PLE CC1 (Product) ปี 2564 ข้อ 104]</t>
        </is>
      </c>
      <c r="Q75" s="185" t="inlineStr">
        <is>
          <t>ข้อสอบจริง</t>
        </is>
      </c>
      <c r="R75" s="185" t="inlineStr">
        <is>
          <t>2564</t>
        </is>
      </c>
      <c r="S75" s="185" t="n"/>
    </row>
    <row r="76" ht="24" customHeight="1" s="49">
      <c r="A76" s="185" t="n">
        <v>74</v>
      </c>
      <c r="B76" s="186" t="n"/>
      <c r="C76" s="186" t="inlineStr">
        <is>
          <t>ข้อใดไม่ใช่รายการทดสอบในการควบคุมคุณภาพสำหรับผลิตภัณฑ์ยาฉีดรูปแบบสารละลาย (Parenteral solutions) ตามมาตรฐานเภสัชตำรับ</t>
        </is>
      </c>
      <c r="D76" s="186" t="n"/>
      <c r="E76" s="186" t="inlineStr">
        <is>
          <t>การทดสอบความปราศจากเชื้อ (Sterility test)</t>
        </is>
      </c>
      <c r="F76" s="186" t="inlineStr">
        <is>
          <t>การทดสอบการปนเปื้อนจุลชีพแบบจำกัดจำนวน (Microbial limit test)</t>
        </is>
      </c>
      <c r="G76" s="186" t="inlineStr">
        <is>
          <t>การทดสอบสารก่อไข้ (Bacterial endotoxins / Pyrogen test)</t>
        </is>
      </c>
      <c r="H76" s="186" t="inlineStr">
        <is>
          <t>การทดสอบสิ่งแปลกปลอมที่เป็นอนุภาค (Particulate matter test)</t>
        </is>
      </c>
      <c r="I76" s="186" t="inlineStr">
        <is>
          <t>การทดสอบการรั่วซึมของภาชนะบรรจุ (Leaker test)</t>
        </is>
      </c>
      <c r="J76" s="185" t="inlineStr">
        <is>
          <t>2</t>
        </is>
      </c>
      <c r="K76" s="186" t="inlineStr">
        <is>
          <t>✅ คำตอบที่ถูกต้อง: ข้อ ข. การทดสอบการปนเปื้อนจุลชีพแบบจำกัดจำนวน (Microbial limit test)
🎯 ทำไมข้อนี้ถึงถูก:
🎯 ทำไมข้อนี้ถึงถูก: ยาฉีดเป็นผลิตภัณฑ์ปราศจากเชื้อ (Sterile product) จึงต้องไม่มีจุลชีพที่มีชีวิตอยู่เลย จึงทดสอบด้วย Sterility test เท่านั้น ส่วน Microbial limit test เป็นการทดสอบนับจำนวนเชื้อที่ยอมให้มีได้ในยาไม่ปราศจากเชื้อ (Non-sterile preparations)
🔍 ข้ออื่นผิดเพราะอะไร:
• ข้อ ก.: ผิด Sterility test เป็นการทดสอบบังคับสำคัญที่สุดของยาฉีดทุกชนิดตาม USP 71
• ข้อ ค.: ผิด Pyrogen / Bacterial endotoxin test เป็นการทดสอบบังคับเพื่อป้องกันปฏิกิริยาการเกิดไข้และภาวะช็อกในผู้ป่วย
• ข้อ ง.: ผิด Particulate matter test เป็นข้อกำหนดสำคัญเพื่อป้องกันการอุดตันของหลอดเลือดขนาดเล็กตาม USP 788
• ข้อ จ.: ผิด Leaker test เป็นการตรวจสอบความสมบูรณ์ของภาชนะบรรจุยาฉีด (เช่น หลอดแอมพูล) เพื่อป้องกันการรั่วซึม</t>
        </is>
      </c>
      <c r="L76" s="186" t="n"/>
      <c r="M76" s="186" t="inlineStr">
        <is>
          <t>Sterile &amp; Special Forms</t>
        </is>
      </c>
      <c r="N76" s="186" t="inlineStr">
        <is>
          <t>Sterility &amp; Pyrogen testing</t>
        </is>
      </c>
      <c r="O76" s="185" t="inlineStr">
        <is>
          <t>Product</t>
        </is>
      </c>
      <c r="P76" s="186" t="inlineStr">
        <is>
          <t>[SOURCE: ข้อสอบจริง PLE CC1 (Product) ปี 2564 ข้อ 105]</t>
        </is>
      </c>
      <c r="Q76" s="185" t="inlineStr">
        <is>
          <t>ข้อสอบจริง</t>
        </is>
      </c>
      <c r="R76" s="185" t="inlineStr">
        <is>
          <t>2564</t>
        </is>
      </c>
      <c r="S76" s="185" t="n"/>
    </row>
    <row r="77" ht="409.6" customHeight="1" s="49">
      <c r="A77" s="185" t="n">
        <v>75</v>
      </c>
      <c r="B77" s="186" t="n"/>
      <c r="C77" s="186" t="inlineStr">
        <is>
          <t>การวิเคราะห์และประเมินคุณภาพของเภสัชภัณฑ์ยาหยอดตา (Ophthalmic preparations) หัวข้อใดมีความสำคัญสูงสุดต่อความปลอดภัยของผู้ป่วยเพื่อป้องกันการสูญเสียการมองเห็น</t>
        </is>
      </c>
      <c r="D77" s="186" t="n"/>
      <c r="E77" s="186" t="inlineStr">
        <is>
          <t>Microbial limit test</t>
        </is>
      </c>
      <c r="F77" s="186" t="inlineStr">
        <is>
          <t>Sterility test</t>
        </is>
      </c>
      <c r="G77" s="186" t="inlineStr">
        <is>
          <t>Dissolution test</t>
        </is>
      </c>
      <c r="H77" s="186" t="inlineStr">
        <is>
          <t>Disintegration test</t>
        </is>
      </c>
      <c r="I77" s="186" t="inlineStr">
        <is>
          <t>Pyrogen test</t>
        </is>
      </c>
      <c r="J77" s="185" t="inlineStr">
        <is>
          <t>2</t>
        </is>
      </c>
      <c r="K77" s="186" t="inlineStr">
        <is>
          <t>✅ คำตอบที่ถูกต้อง: ข้อ ข. Sterility test
🎯 ทำไมข้อนี้ถึงถูก:
🎯 ทำไมข้อนี้ถึงถูก: ดวงตาเป็นอวัยวะที่มีความไวต่อการติดเชื้อสูงมาก การปนเปื้อนของเชื้อจุลชีพ (เช่น Pseudomonas aeruginosa) สามารถทำลายกระจกตาและทำให้ตาบอดได้ในเวลาอันรวดเร็ว เภสัชตำรับจึงบังคับให้ยาตาต้องผ่านการทดสอบ Sterility test เพื่อยืนยันความปราศจากเชื้อโดยสมบูรณ์
🔍 ข้ออื่นผิดเพราะอะไร:
• ข้อ ก.: ผิด Microbial limit test ใช้กับยาที่ไม่ปราศจากเชื้อ ยาหยอดตาห้ามมีการปนเปื้อนของเชื้อจุลชีพเลย
• ข้อ ค.: ผิด Dissolution test ใช้ควบคุมคุณภาพอัตราการละลายของยาเม็ดหรือยาแคปซูล
• ข้อ ง.: ผิด Disintegration test ใช้ทดสอบเวลาการแตกตัวของรูปแบบยาของแข็ง
• ข้อ จ.: ผิด Pyrogen test เป็นข้อกำหนดสำคัญของยาฉีดขนาดใหญ่ (LVP) ไม่ใช่ข้อกำหนดหลักของยาหยอดตา</t>
        </is>
      </c>
      <c r="L77" s="186" t="n"/>
      <c r="M77" s="186" t="inlineStr">
        <is>
          <t>Sterile &amp; Special Forms</t>
        </is>
      </c>
      <c r="N77" s="186" t="inlineStr">
        <is>
          <t>Sterility &amp; Pyrogen testing</t>
        </is>
      </c>
      <c r="O77" s="185" t="inlineStr">
        <is>
          <t>Product</t>
        </is>
      </c>
      <c r="P77" s="186" t="inlineStr">
        <is>
          <t>[SOURCE: ข้อสอบจริง PLE CC1 (Product) ปี 2564 ข้อ 110]</t>
        </is>
      </c>
      <c r="Q77" s="185" t="inlineStr">
        <is>
          <t>ข้อสอบจริง</t>
        </is>
      </c>
      <c r="R77" s="185" t="inlineStr">
        <is>
          <t>2564</t>
        </is>
      </c>
      <c r="S77" s="185" t="n"/>
    </row>
    <row r="78" ht="409.6" customHeight="1" s="49">
      <c r="A78" s="185" t="n">
        <v>76</v>
      </c>
      <c r="B78" s="186" t="n"/>
      <c r="C78" s="186" t="inlineStr">
        <is>
          <t>ข้อใดต่อไปนี้ ไม่ใช่ คุณสมบัติในอุดมคติของการออกแบบตัวยาและสูตรตำรับยาสเตียรอยด์ชนิดสูดพ่นทางปาก (Ideal Inhaled Corticosteroids; ICS)</t>
        </is>
      </c>
      <c r="D78" s="186" t="n"/>
      <c r="E78" s="186" t="inlineStr">
        <is>
          <t>มีความชอบไขมันสูง (High lipophilicity) เพื่อการสะสมตัวในเนื้อเยื่อทางเดินหายใจ</t>
        </is>
      </c>
      <c r="F78" s="186" t="inlineStr">
        <is>
          <t>มีความจำเพาะและแรงจับกับตัวรับกลูโคคอร์ติคอยด์สูง (High glucocorticoid receptor affinity)</t>
        </is>
      </c>
      <c r="G78" s="186" t="inlineStr">
        <is>
          <t>มีการดูดซึมเข้าสู่กระแสเลือดได้สูง (High systemic bioavailability)</t>
        </is>
      </c>
      <c r="H78" s="186" t="inlineStr">
        <is>
          <t>ออกฤทธิ์เฉพาะที่อย่างมีประสิทธิภาพสูง (High topical anti-inflammatory activity)</t>
        </is>
      </c>
      <c r="I78" s="186" t="inlineStr">
        <is>
          <t>เกิดอาการไม่พึงประสงค์ทั่วร่างกายต่ำ (Low systemic side effects)</t>
        </is>
      </c>
      <c r="J78" s="185" t="inlineStr">
        <is>
          <t>3</t>
        </is>
      </c>
      <c r="K78" s="186" t="inlineStr">
        <is>
          <t>✅ คำตอบที่ถูกต้อง: ข้อ ค. มีการดูดซึมเข้าสู่กระแสเลือดได้สูง (High systemic bioavailability)
🎯 ทำไมข้อนี้ถึงถูก:
🎯 ทำไมข้อนี้ถึงถูก: ยาสเตียรอยด์สูดพ่นในอุดมคติต้องการให้ออกฤทธิ์เฉพาะที่บริเวณหลอดลมและปอด และต้องมี High first-pass metabolism หรือ Poor oral/systemic absorption เพื่อให้มีขนาดยาในกระแสเลือดต่ำที่สุด (Low systemic bioavailability) จึงจะช่วยลดความเสี่ยงของผลข้างเคียงทั่วร่างกาย เช่น ภาวะกดการทำงานของต่อมหมวกไต
🔍 ข้ออื่นผิดเพราะอะไร:
• ข้อ ก.: ผิด High lipophilicity เป็นคุณสมบัติที่ดีเพื่อช่วยให้ยาจับและคงอยู่ในเซลล์เยื่อบุทางเดินหายใจได้ยาวนาน
• ข้อ ข.: ผิด High receptor affinity เป็นคุณสมบัติสำคัญเพื่อให้ตัวยาออกฤทธิ์ต้านการอักเสบได้แรงที่ขนาดต่ำ
• ข้อ ง.: ผิด High topical activity เป็นเป้าหมายหลักของการพัฒนายาสูดพ่นเพื่อลดอาการหอบหืดเฉพาะที่
• ข้อ จ.: ผิด Low systemic side effects เป็นเป้าหมายความปลอดภัยสูงสุดในการใช้ยาในระยะยาว</t>
        </is>
      </c>
      <c r="L78" s="186" t="n"/>
      <c r="M78" s="186" t="inlineStr">
        <is>
          <t>Sterile &amp; Special Forms</t>
        </is>
      </c>
      <c r="N78" s="186" t="inlineStr">
        <is>
          <t>Inhalation devices</t>
        </is>
      </c>
      <c r="O78" s="185" t="inlineStr">
        <is>
          <t>Product</t>
        </is>
      </c>
      <c r="P78" s="186" t="inlineStr">
        <is>
          <t>[SOURCE: ข้อสอบจริง PLE CC1 (Product) ปี 2564 ข้อ 133]</t>
        </is>
      </c>
      <c r="Q78" s="185" t="inlineStr">
        <is>
          <t>ข้อสอบจริง</t>
        </is>
      </c>
      <c r="R78" s="185" t="inlineStr">
        <is>
          <t>2564</t>
        </is>
      </c>
      <c r="S78" s="185" t="n"/>
    </row>
    <row r="79" ht="409.6" customHeight="1" s="49">
      <c r="A79" s="185" t="n">
        <v>77</v>
      </c>
      <c r="B79" s="186" t="n"/>
      <c r="C79" s="186" t="inlineStr">
        <is>
          <t>ข้อใดกล่าว ไม่ถูกต้อง เกี่ยวกับการทดสอบควบคุมคุณภาพของผลิตภัณฑ์ยาฉีด (Injections)</t>
        </is>
      </c>
      <c r="D79" s="186" t="n"/>
      <c r="E79" s="186" t="inlineStr">
        <is>
          <t>ต้องผ่านการทดสอบความปราศจากเชื้อ (Sterility test)</t>
        </is>
      </c>
      <c r="F79" s="186" t="inlineStr">
        <is>
          <t>ต้องตรวจวัดอนุภาคแปลกปลอมที่มองไม่เห็นด้วยตาเปล่า (Sub-visible particulate matter)</t>
        </is>
      </c>
      <c r="G79" s="186" t="inlineStr">
        <is>
          <t>ต้องตรวจหาสารก่อไข้ (Pyrogen / Bacterial endotoxin test)</t>
        </is>
      </c>
      <c r="H79" s="186" t="inlineStr">
        <is>
          <t>ต้องตรวจความสมบูรณ์ในการปิดผนึกของภาชนะบรรจุ (Container closure integrity)</t>
        </is>
      </c>
      <c r="I79" s="186" t="inlineStr">
        <is>
          <t>ต้องตรวจนับจำนวนเชื้อจุลินทรีย์ที่มีชีวิต (Microbial limit test) ในทุกล็อตการผลิต</t>
        </is>
      </c>
      <c r="J79" s="185" t="inlineStr">
        <is>
          <t>5</t>
        </is>
      </c>
      <c r="K79" s="186" t="inlineStr">
        <is>
          <t>✅ คำตอบที่ถูกต้อง: ข้อ จ. ต้องตรวจนับจำนวนเชื้อจุลินทรีย์ที่มีชีวิต (Microbial limit test) ในทุกล็อตการผลิต
🎯 ทำไมข้อนี้ถึงถูก:
🎯 ทำไมข้อนี้ถึงถูก: ยาฉีดเป็นยาเตรียมปราศจากเชื้อ (Sterile product) จึงต้องไม่มีเชื้อจุลินทรีย์ที่มีชีวิตอยู่เลยแม้แต่เซลล์เดียว การควบคุมคุณภาพจึงใช้ Sterility test เท่านั้น ส่วน Microbial limit test เป็นการทดสอบสำหรับยาที่ไม่ปราศจากเชื้อ จึงห้ามนำมาใช้กับยาฉีด
🔍 ข้ออื่นผิดเพราะอะไร:
• ข้อ ก.: ผิด เป็นข้อความที่ถูกต้องตามมาตรฐาน USP 71 บังคับทดสอบ Sterility test
• ข้อ ข.: ผิด เป็นข้อความที่ถูกต้องตาม USP 788 ในการนับอนุภาคขนาดมากกว่าหรือเท่ากับ 10 และ 25 ไมครอน
• ข้อ ค.: ผิด เป็นข้อความที่ถูกต้องตาม USP 85 เพื่อป้องกัน Endotoxin shock
• ข้อ ง.: ผิด เป็นข้อความที่ถูกต้องตาม USP 1207 เพื่อยืนยันความคงทนต่อการรั่วซึม</t>
        </is>
      </c>
      <c r="L79" s="186" t="n"/>
      <c r="M79" s="186" t="inlineStr">
        <is>
          <t>Sterile &amp; Special Forms</t>
        </is>
      </c>
      <c r="N79" s="186" t="inlineStr">
        <is>
          <t>Sterility &amp; Pyrogen testing</t>
        </is>
      </c>
      <c r="O79" s="185" t="inlineStr">
        <is>
          <t>Product</t>
        </is>
      </c>
      <c r="P79" s="186" t="inlineStr">
        <is>
          <t>[SOURCE: ข้อสอบจริง PLE CC1 (Product) ปี 2564 ข้อ 139]</t>
        </is>
      </c>
      <c r="Q79" s="185" t="inlineStr">
        <is>
          <t>ข้อสอบจริง</t>
        </is>
      </c>
      <c r="R79" s="185" t="inlineStr">
        <is>
          <t>2564</t>
        </is>
      </c>
      <c r="S79" s="185" t="n"/>
    </row>
    <row r="80" ht="24" customHeight="1" s="49">
      <c r="A80" s="185" t="n">
        <v>78</v>
      </c>
      <c r="B80" s="186" t="n"/>
      <c r="C80" s="186" t="inlineStr">
        <is>
          <t>ในการควบคุมคุณภาพตามมาตรฐานเภสัชตำรับสากล (USP) สำหรับยาฉีด Diazepam Injection หัวข้อการทดสอบในข้อใด ไม่จำเป็น ต้องตรวจวิเคราะห์เป็นประจำใน Monograph ทั่วไป</t>
        </is>
      </c>
      <c r="D80" s="186" t="n"/>
      <c r="E80" s="186" t="inlineStr">
        <is>
          <t>pH determination</t>
        </is>
      </c>
      <c r="F80" s="186" t="inlineStr">
        <is>
          <t>Bacterial endotoxins / Pyrogen test</t>
        </is>
      </c>
      <c r="G80" s="186" t="inlineStr">
        <is>
          <t>Container closure leakage test</t>
        </is>
      </c>
      <c r="H80" s="186" t="inlineStr">
        <is>
          <t>General safety test / Abnormal toxicity test (การทดสอบความเป็นพิษผิดปกติในสัตว์ทดลอง)</t>
        </is>
      </c>
      <c r="I80" s="186" t="inlineStr">
        <is>
          <t>Deliverable volume test</t>
        </is>
      </c>
      <c r="J80" s="185" t="inlineStr">
        <is>
          <t>4</t>
        </is>
      </c>
      <c r="K80" s="186" t="inlineStr">
        <is>
          <t>✅ คำตอบที่ถูกต้อง: ข้อ ง. General safety test / Abnormal toxicity test (การทดสอบความเป็นพิษผิดปกติในสัตว์ทดลอง)
🎯 ทำไมข้อนี้ถึงถูก:
🎯 ทำไมข้อนี้ถึงถูก: General Safety Test (หรือ Abnormal toxicity test ในหนูทดลอง) ได้ถูกยกเลิกและถอดถอนออกจากเภสัชตำรับสากลสมัยใหม่ (USP 1) สำหรับผลิตภัณฑ์ยาฉีดสังเคราะห์ทั่วไป เนื่องจากไม่มีความจำเพาะและทดแทนได้ด้วยกระบวนการ GMP และการควบคุมสิ่งปนเปื้อนทางเคมีและชีวภาพที่เข้มงวด
🔍 ข้ออื่นผิดเพราะอะไร:
• ข้อ ก.: ผิด pH เป็นหัวข้อบังคับสำคัญของ Diazepam injection (pH 6.2 - 6.9) เพื่อควบคุมการตกตะกอนของตัวยา
• ข้อ ข.: ผิด Bacterial endotoxins test เป็นข้อกำหนดบังคับของยาฉีดทุกชนิดตาม USP
• ข้อ ค.: ผิด Leakage test เป็นการตรวจสอบความสมบูรณ์ของหลอดแอมพูลเพื่อป้องกันการปนเปื้อน
• ข้อ จ.: ผิด Deliverable volume test เป็นข้อกำหนดมาตรฐานของยาฉีดทุกขนาดบรรจุ</t>
        </is>
      </c>
      <c r="L80" s="186" t="n"/>
      <c r="M80" s="186" t="inlineStr">
        <is>
          <t>Sterile &amp; Special Forms</t>
        </is>
      </c>
      <c r="N80" s="186" t="inlineStr">
        <is>
          <t>Sterility &amp; Pyrogen testing</t>
        </is>
      </c>
      <c r="O80" s="185" t="inlineStr">
        <is>
          <t>Product</t>
        </is>
      </c>
      <c r="P80" s="186" t="inlineStr">
        <is>
          <t>[SOURCE: ข้อสอบจริง PLE CC1 (Product) ปี 2564 ข้อ 147]</t>
        </is>
      </c>
      <c r="Q80" s="185" t="inlineStr">
        <is>
          <t>ข้อสอบจริง</t>
        </is>
      </c>
      <c r="R80" s="185" t="inlineStr">
        <is>
          <t>2564</t>
        </is>
      </c>
      <c r="S80" s="185" t="n"/>
    </row>
    <row r="81" ht="24" customHeight="1" s="49">
      <c r="A81" s="185" t="n">
        <v>79</v>
      </c>
      <c r="B81" s="186" t="n"/>
      <c r="C81" s="186" t="inlineStr">
        <is>
          <t>สารในข้อใดทำหน้าที่เป็นสารต้านออกซิเดชันทางอ้อม (Synergistic antioxidant / Chelating agent) ช่วยป้องกันการเกิดปฏิกิริยาออกซิเดชันของตัวยาสำคัญในสูตรตำรับยาหยอดตา</t>
        </is>
      </c>
      <c r="D81" s="186" t="n"/>
      <c r="E81" s="186" t="inlineStr">
        <is>
          <t>Perchloric acid</t>
        </is>
      </c>
      <c r="F81" s="186" t="inlineStr">
        <is>
          <t>Cremophor RH (Polyoxyl castor oil)</t>
        </is>
      </c>
      <c r="G81" s="186" t="inlineStr">
        <is>
          <t>Polyethylene glycol (PEG)</t>
        </is>
      </c>
      <c r="H81" s="186" t="inlineStr">
        <is>
          <t>Benzalkonium chloride (BKC)</t>
        </is>
      </c>
      <c r="I81" s="186" t="inlineStr">
        <is>
          <t>Ethylenediaminetetraacetic acid (EDTA / Disodium edetate)</t>
        </is>
      </c>
      <c r="J81" s="185" t="inlineStr">
        <is>
          <t>5</t>
        </is>
      </c>
      <c r="K81" s="186" t="inlineStr">
        <is>
          <t>✅ คำตอบที่ถูกต้อง: ข้อ จ. Ethylenediaminetetraacetic acid (EDTA / Disodium edetate)
🎯 ทำไมข้อนี้ถึงถูก:
🎯 ทำไมข้อนี้ถึงถูก: EDTA (Disodium edetate) ทำหน้าที่เป็น Chelating agent ดักจับประจุไอออนของโลหะทรานซิชัน (เช่น Fe2+, Cu2+) ซึ่งเป็นตัวเร่งปฏิกิริยา (Catalysts) ในกระบวนการ Auto-oxidation ของตัวยา การกำจัดไอออนของโลหะเหล่านี้ออกไปจึงช่วยเสริมฤทธิ์ป้องกันการเกิดปฏิกิริยาออกซิเดชันในตำรับยาหยอดตา
🔍 ข้ออื่นผิดเพราะอะไร:
• ข้อ ก.: ผิด Perchloric acid เป็นกรดแก่มากที่ใช้ในการไทเทรต ไม่ใช้ในตำรับยาหยอดตา
• ข้อ ข.: ผิด Cremophor RH เป็นสารลดแรงตึงผิวชนิดไม่มีประจุ ทำหน้าที่เป็น Solubilizer
• ข้อ ค.: ผิด PEG ทำหน้าที่เป็น Cosolvent และเพิ่มความหนืด
• ข้อ ง.: ผิด Benzalkonium chloride ทำหน้าที่เป็น Preservative ยับยั้งเชื้อจุลชีพ</t>
        </is>
      </c>
      <c r="L81" s="186" t="n"/>
      <c r="M81" s="186" t="inlineStr">
        <is>
          <t>Sterile &amp; Special Forms</t>
        </is>
      </c>
      <c r="N81" s="186" t="inlineStr">
        <is>
          <t>Sterile Cleanroom specs</t>
        </is>
      </c>
      <c r="O81" s="185" t="inlineStr">
        <is>
          <t>Product</t>
        </is>
      </c>
      <c r="P81" s="186" t="inlineStr">
        <is>
          <t>[SOURCE: ข้อสอบจริง PLE CC1 (Product) ปี 2564 ข้อ 149]</t>
        </is>
      </c>
      <c r="Q81" s="185" t="inlineStr">
        <is>
          <t>ข้อสอบจริง</t>
        </is>
      </c>
      <c r="R81" s="185" t="inlineStr">
        <is>
          <t>2564</t>
        </is>
      </c>
      <c r="S81" s="185" t="n"/>
    </row>
    <row r="82" ht="24" customHeight="1" s="49">
      <c r="A82" s="185" t="n">
        <v>80</v>
      </c>
      <c r="B82" s="186" t="n"/>
      <c r="C82" s="186" t="inlineStr">
        <is>
          <t>ข้อใดต่อไปนี้ ไม่จัดเป็น วิธีการทำให้ปราศจากเชื้อในขั้นตอนสุดท้าย (Terminal sterilization) ของผลิตภัณฑ์ยาปราศจากเชื้อ</t>
        </is>
      </c>
      <c r="D82" s="186" t="n"/>
      <c r="E82" s="186" t="inlineStr">
        <is>
          <t>Moist heat sterilization ด้วยเครื่องนึ่งไอน้ำแรงดันสูง (Autoclave)</t>
        </is>
      </c>
      <c r="F82" s="186" t="inlineStr">
        <is>
          <t>Radiation sterilization ด้วยรังสีแกมมา (Gamma radiation)</t>
        </is>
      </c>
      <c r="G82" s="186" t="inlineStr">
        <is>
          <t>Steam sterilization ในระบบปิด</t>
        </is>
      </c>
      <c r="H82" s="186" t="inlineStr">
        <is>
          <t>Sterilizing-grade membrane filtration (การกรองผ่านแผ่นกรอง 0.22 ไมครอน)</t>
        </is>
      </c>
      <c r="I82" s="186" t="inlineStr">
        <is>
          <t>Dry heat sterilization ด้วยตู้อบลมร้อนความร้อนแห้ง</t>
        </is>
      </c>
      <c r="J82" s="185" t="inlineStr">
        <is>
          <t>4</t>
        </is>
      </c>
      <c r="K82" s="186" t="inlineStr">
        <is>
          <t>✅ คำตอบที่ถูกต้อง: ข้อ ง. Sterilizing-grade membrane filtration (การกรองผ่านแผ่นกรอง 0.22 ไมครอน)
🎯 ทำไมข้อนี้ถึงถูก:
🎯 ทำไมข้อนี้ถึงถูก: Terminal sterilization คือกระบวนการฆ่าเชื้อผลิตภัณฑ์ยาในภาชนะบรรจุขั้นสุดท้ายที่ปิดสนิทแล้ว ส่วนการกรองผ่านเยื่อกรองปราศจากเชื้อขนาด 0.22 ไมครอน (Membrane filtration) เป็นกระบวนการขจัดเชื้อก่อนการบรรจุ ซึ่งต้องนำไปผ่านกระบวนการบรรจุแบบปลอดเชื้อ (Aseptic processing) จึงไม่จัดเป็น Terminal sterilization
🔍 ข้ออื่นผิดเพราะอะไร:
• ข้อ ก.: ผิด Autoclave (121 องศาเซลเซียส 15 นาที) เป็นวิธีมาตรฐานหลักของ Terminal sterilization
• ข้อ ข.: ผิด Gamma radiation เป็น Terminal sterilization สำหรับเวชภัณฑ์และยาที่ไม่ทนความร้อน
• ข้อ ค.: ผิด Steam sterilization ในภาชนะปิดสนิทจัดเป็น Terminal sterilization
• ข้อ จ.: ผิด Dry heat sterilization (เช่น 160-170 องศาเซลเซียส 2 ชั่วโมง) จัดเป็น Terminal sterilization</t>
        </is>
      </c>
      <c r="L82" s="186" t="n"/>
      <c r="M82" s="186" t="inlineStr">
        <is>
          <t>Sterile &amp; Special Forms</t>
        </is>
      </c>
      <c r="N82" s="186" t="inlineStr">
        <is>
          <t>Autoclave &amp; Sterilization</t>
        </is>
      </c>
      <c r="O82" s="185" t="inlineStr">
        <is>
          <t>Product</t>
        </is>
      </c>
      <c r="P82" s="186" t="inlineStr">
        <is>
          <t>[SOURCE: ข้อสอบจริง PLE CC1 (Product) ปี 2564 ข้อ 157]</t>
        </is>
      </c>
      <c r="Q82" s="185" t="inlineStr">
        <is>
          <t>ข้อสอบจริง</t>
        </is>
      </c>
      <c r="R82" s="185" t="inlineStr">
        <is>
          <t>2564</t>
        </is>
      </c>
      <c r="S82" s="185" t="n"/>
    </row>
    <row r="83" ht="24" customHeight="1" s="49">
      <c r="A83" s="185" t="n">
        <v>81</v>
      </c>
      <c r="B83" s="186" t="n"/>
      <c r="C83" s="186" t="inlineStr">
        <is>
          <t>ในการพัฒนาระบบนำส่งยาทางตาชนิดเกิดเจล ณ แหล่งออกฤทธิ์ (Ophthalmic in situ gelling system) พอลิเมอร์ชนิดใดตอบสนองต่อการเปลี่ยนแปลงความเป็นกรด-ด่าง โดยเปลี่ยนสถานะจากของเหลว (Sol) ไปเป็นเจล (Gel) เมื่อสัมผัสกับน้ำตาที่มี pH ประมาณ 7.4</t>
        </is>
      </c>
      <c r="D83" s="186" t="n"/>
      <c r="E83" s="186" t="inlineStr">
        <is>
          <t>Carbopol (Carbomer / Polyacrylic acid)</t>
        </is>
      </c>
      <c r="F83" s="186" t="inlineStr">
        <is>
          <t>Poloxamer 407 (Pluronic F-127)</t>
        </is>
      </c>
      <c r="G83" s="186" t="inlineStr">
        <is>
          <t>Ethyl cellulose</t>
        </is>
      </c>
      <c r="H83" s="186" t="inlineStr">
        <is>
          <t>Polyvinyl alcohol (PVA)</t>
        </is>
      </c>
      <c r="I83" s="186" t="inlineStr">
        <is>
          <t>Sodium carboxymethylcellulose (Na-CMC)</t>
        </is>
      </c>
      <c r="J83" s="185" t="inlineStr">
        <is>
          <t>1</t>
        </is>
      </c>
      <c r="K83" s="186" t="inlineStr">
        <is>
          <t>✅ คำตอบที่ถูกต้อง: ข้อ ก. Carbopol (Carbomer / Polyacrylic acid)
🎯 ทำไมข้อนี้ถึงถูก:
🎯 ทำไมข้อนี้ถึงถูก: Carbopol (Carbomer) เป็นพอลิเมอร์ชนิดไวต่อพีเอช (pH-sensitive / pH-triggered polymer) ที่สภาวะกรดอ่อนในขวดยา (pH ประมาณ 4.0 - 5.0) จะมีสภาพเป็นสารละลายของเหลวใสหยอดตาได้ง่าย แต่เมื่อหยอดสัมผัสกับน้ำตาที่มี pH ประมาณ 7.4 หมู่กรดคาร์บอกซิลิกจะแตกตัวเกิดประจุลบผลักกัน ทำให้สายพอลิเมอร์คลี่ตัวและเกิดโครงข่ายเจลหนืดทันที (Sol-to-gel transition)
🔍 ข้ออื่นผิดเพราะอะไร:
• ข้อ ข.: ผิด Poloxamer 407 เป็น Thermo-responsive polymer ที่เปลี่ยนสถานะตามอุณหภูมิ (Sol ที่อุณหภูมิต่ำ กลายเป็น Gel ที่อุณหภูมิร่างกาย)
• ข้อ ค.: ผิด Ethyl cellulose เป็นพอลิเมอร์ที่ไม่ละลายน้ำ นิยมใช้เคลือบฟิล์มควบคุมการปลดปล่อย
• ข้อ ง.: ผิด Polyvinyl alcohol เป็นสารเพิ่มความหนืดทั่วไป ไม่เกิด In situ gelling ตอบสนองต่อ pH
• ข้อ จ.: ผิด Na-CMC เป็นสารเพิ่มความหนืด ไม่ได้มีคุณสมบัติ pH-triggered in situ gelling ชัดเจนเท่า Carbopol</t>
        </is>
      </c>
      <c r="L83" s="186" t="n"/>
      <c r="M83" s="186" t="inlineStr">
        <is>
          <t>Sterile &amp; Special Forms</t>
        </is>
      </c>
      <c r="N83" s="186" t="inlineStr">
        <is>
          <t>Parenterals &amp; Ophthalmic</t>
        </is>
      </c>
      <c r="O83" s="185" t="inlineStr">
        <is>
          <t>Product</t>
        </is>
      </c>
      <c r="P83" s="186" t="inlineStr">
        <is>
          <t>[SOURCE: ข้อสอบจริง PLE CC1 (Product) ปี 2564 ข้อ 158]</t>
        </is>
      </c>
      <c r="Q83" s="185" t="inlineStr">
        <is>
          <t>ข้อสอบจริง</t>
        </is>
      </c>
      <c r="R83" s="185" t="inlineStr">
        <is>
          <t>2564</t>
        </is>
      </c>
      <c r="S83" s="185" t="n"/>
    </row>
    <row r="84" ht="13.2" customHeight="1" s="49">
      <c r="A84" s="185" t="n">
        <v>82</v>
      </c>
      <c r="B84" s="186" t="n"/>
      <c r="C84" s="186" t="inlineStr">
        <is>
          <t>น้ำมาตรฐานทางเภสัชกรรม (Pharmacopoeial water) ในข้อใดต่อไปนี้ ที่กำหนดให้ใช้เป็นกระสายยาในกระบวนการผลิตยาเตรียมชนิดกึ่งแข็งสำหรับทาเฉพาะที่ภายนอก (เช่น ยาเจลหรือยาครีมทั่วไป)</t>
        </is>
      </c>
      <c r="D84" s="186" t="n"/>
      <c r="E84" s="186" t="inlineStr">
        <is>
          <t>Potable water (น้ำประปาดื่มได้)</t>
        </is>
      </c>
      <c r="F84" s="186" t="inlineStr">
        <is>
          <t>Purified water (น้ำบริสุทธิ์)</t>
        </is>
      </c>
      <c r="G84" s="186" t="inlineStr">
        <is>
          <t>Sterile purified water</t>
        </is>
      </c>
      <c r="H84" s="186" t="inlineStr">
        <is>
          <t>Sterile water for irrigation</t>
        </is>
      </c>
      <c r="I84" s="186" t="inlineStr">
        <is>
          <t>Bacteriostatic water for injection</t>
        </is>
      </c>
      <c r="J84" s="185" t="inlineStr">
        <is>
          <t>2</t>
        </is>
      </c>
      <c r="K84" s="186" t="inlineStr">
        <is>
          <t>✅ คำตอบที่ถูกต้อง: ข้อ ข. Purified water (น้ำบริสุทธิ์)
🎯 ทำไมข้อนี้ถึงถูก:
🎯 ทำไมข้อนี้ถึงถูก: ตามหลักเกณฑ์ GMP และเภสัชตำรับ USP/BP ผลิตภัณฑ์ยาเตรียมชนิดไม่ปราศจากเชื้อ (Non-sterile dosage forms) สำหรับใช้ภายนอก เช่น ยาเจล ยาครีม และยาน้ำรับประทาน กำหนดให้ใช้น้ำ Purified water เป็นกระสายยาและส่วนประกอบในการผลิต ซึ่งผลิตโดยการกลั่น (Distillation), การแลกเปลี่ยนไอออน (Ion exchange) หรือรีเวิร์สออสโมซิส (Reverse osmosis)
🔍 ข้ออื่นผิดเพราะอะไร:
• ข้อ ก.: Potable water (น้ำประปา) อนุญาตให้ใช้เฉพาะขั้นตอนการล้างทำความสะอาดเครื่องมือเบื้องต้นเท่านั้น ห้ามนำมาใช้เป็นส่วนประกอบในสูตรตำรับยาสำเร็จรูป
• ข้อ ค.: Sterile purified water ไม่ใช่เภสัชภัณฑ์น้ำทางการที่ระบุในเภสัชตำรับสากล
• ข้อ ง.: Sterile water for irrigation เป็นน้ำปราศจากเชื้อบรรจุขวดขนาดใหญ่เพื่อใช้ชะล้างเนื้อเยื่อหรือแผลผ่าตัด
• ข้อ จ.: Bacteriostatic water for injection เป็นน้ำฉีดปราศจากเชื้อที่มีสารต้านจุลชีพสำหรับผสมยาฉีดหลายครั้ง</t>
        </is>
      </c>
      <c r="L84" s="186" t="n"/>
      <c r="M84" s="186" t="inlineStr">
        <is>
          <t>Sterile &amp; Special Forms</t>
        </is>
      </c>
      <c r="N84" s="186" t="inlineStr">
        <is>
          <t>Parenterals &amp; Ophthalmic</t>
        </is>
      </c>
      <c r="O84" s="185" t="inlineStr">
        <is>
          <t>Product</t>
        </is>
      </c>
      <c r="P84" s="186" t="inlineStr">
        <is>
          <t>[SOURCE: ข้อสอบจริง PLE CC1 (Product) ปี 2563 Day 2 ข้อ 48]</t>
        </is>
      </c>
      <c r="Q84" s="185" t="inlineStr">
        <is>
          <t>ข้อสอบจริง</t>
        </is>
      </c>
      <c r="R84" s="185" t="inlineStr">
        <is>
          <t>2563</t>
        </is>
      </c>
      <c r="S84" s="185" t="n"/>
    </row>
    <row r="85" ht="13.2" customHeight="1" s="49">
      <c r="A85" s="185" t="n">
        <v>83</v>
      </c>
      <c r="B85" s="186" t="inlineStr">
        <is>
          <t>แพทย์สั่งจ่ายยาฉีดคอร์ติโคสเตียรอยด์สำหรับฉีดเข้าข้อเข่า (Intra-articular injection) โดยมีสูตรตำรับประกอบด้วย:
- Dexamethasone sodium phosphate
- Sodium chloride for injection
- Benzyl alcohol
- Polysorbate 80
- Sodium hydroxide q.s.
- Water for injection to 1 mL</t>
        </is>
      </c>
      <c r="C85" s="186" t="inlineStr">
        <is>
          <t>สาร Sodium hydroxide (NaOH q.s.) ในสูตรตำรับยาฉีดนี้ทำหน้าที่หลักใด</t>
        </is>
      </c>
      <c r="D85" s="186" t="n"/>
      <c r="E85" s="186" t="inlineStr">
        <is>
          <t>Cosolvent (สารช่วยทำละลาย)</t>
        </is>
      </c>
      <c r="F85" s="186" t="inlineStr">
        <is>
          <t>Tonicity adjusting agent (สารปรับความตึงตัว)</t>
        </is>
      </c>
      <c r="G85" s="186" t="inlineStr">
        <is>
          <t>pH adjusting agent (สารปรับความเป็นกรด-ด่าง)</t>
        </is>
      </c>
      <c r="H85" s="186" t="inlineStr">
        <is>
          <t>Antimicrobial preservative (สารกันเสีย)</t>
        </is>
      </c>
      <c r="I85" s="186" t="inlineStr">
        <is>
          <t>Viscosity increasing agent (สารเพิ่มความหนืด)</t>
        </is>
      </c>
      <c r="J85" s="185" t="inlineStr">
        <is>
          <t>3</t>
        </is>
      </c>
      <c r="K85" s="186" t="inlineStr">
        <is>
          <t>✅ คำตอบที่ถูกต้อง: ข้อ ค. pH adjusting agent (สารปรับความเป็นกรด-ด่าง)
🎯 ทำไมข้อนี้ถึงถูก:
🎯 ทำไมข้อนี้ถึงถูก: คำว่า q.s. (quantum sufficiat) กำกับหลังสาร Sodium hydroxide หรือ Hydrochloric acid ในสูตรตำรับยาฉีด หมายถึงการเติมสารดังกล่าวในปริมาณพอเหมาะเท่าที่จำเป็นเพื่อปรับค่าความเป็นกรด-ด่าง (pH adjusting agent) ของสารละลายยาฉีดให้อยู่ในช่วง pH ที่เหมาะสมต่อความคงตัวของตัวยา (pH 7.0 ถึง 8.5 สำหรับ Dexamethasone sodium phosphate) และลดความระคายเคืองต่อเนื้อเยื่อ
🔍 ข้ออื่นผิดเพราะอะไร:
• ข้อ ก.: Cosolvent เป็นตัวทำละลายร่วม เช่น Propylene glycol หรือ Alcohol ไม่ใช่ด่างแก่ NaOH
• ข้อ ข.: Tonicity adjuster ในตำรับนี้คือ Sodium chloride ซึ่งใช้ปรับให้อยู่ในสภาวะ Isotonic
• ข้อ ง.: Antimicrobial preservative ในตำรับนี้คือ Benzyl alcohol
• ข้อ จ.: Viscosity agent เป็นสารเพิ่มความหนืด เช่น Sodium CMC หรือ Hyaluronic acid ไม่ใช่ NaOH</t>
        </is>
      </c>
      <c r="L85" s="186" t="n"/>
      <c r="M85" s="186" t="inlineStr">
        <is>
          <t>Sterile &amp; Special Forms</t>
        </is>
      </c>
      <c r="N85" s="186" t="inlineStr">
        <is>
          <t>Parenterals &amp; Ophthalmic</t>
        </is>
      </c>
      <c r="O85" s="185" t="inlineStr">
        <is>
          <t>Product</t>
        </is>
      </c>
      <c r="P85" s="186" t="inlineStr">
        <is>
          <t>[SOURCE: ข้อสอบจริง PLE CC1 (Product) ปี 2563 Day 1 ข้อ 5]</t>
        </is>
      </c>
      <c r="Q85" s="185" t="inlineStr">
        <is>
          <t>ข้อสอบจริง</t>
        </is>
      </c>
      <c r="R85" s="185" t="inlineStr">
        <is>
          <t>2563</t>
        </is>
      </c>
      <c r="S85" s="185" t="n"/>
    </row>
    <row r="86">
      <c r="A86" s="185" t="n">
        <v>84</v>
      </c>
      <c r="B86" s="186" t="n"/>
      <c r="C86" s="186" t="inlineStr">
        <is>
          <t>จากสูตรตำรับยาฉีด Dexamethasone สำหรับฉีดเข้าข้อเข่า ซึ่งประกอบด้วย Dexamethasone sodium phosphate, Sodium chloride, Benzyl alcohol, Polysorbate 80, Sodium hydroxide q.s. และ Water for injection สารใดทำหน้าที่เป็นสารกันเสียต้านจุลชีพ (Antimicrobial preservative)</t>
        </is>
      </c>
      <c r="D86" s="186" t="n"/>
      <c r="E86" s="186" t="inlineStr">
        <is>
          <t>Dexamethasone sodium phosphate</t>
        </is>
      </c>
      <c r="F86" s="186" t="inlineStr">
        <is>
          <t>Benzyl alcohol</t>
        </is>
      </c>
      <c r="G86" s="186" t="inlineStr">
        <is>
          <t>Sodium chloride</t>
        </is>
      </c>
      <c r="H86" s="186" t="inlineStr">
        <is>
          <t>Sodium hydroxide</t>
        </is>
      </c>
      <c r="I86" s="186" t="inlineStr">
        <is>
          <t>Polysorbate 80</t>
        </is>
      </c>
      <c r="J86" s="185" t="inlineStr">
        <is>
          <t>2</t>
        </is>
      </c>
      <c r="K86" s="186" t="inlineStr">
        <is>
          <t>✅ คำตอบที่ถูกต้อง: ข้อ ข. Benzyl alcohol
🎯 ทำไมข้อนี้ถึงถูก:
🎯 ทำไมข้อนี้ถึงถูก: Benzyl alcohol (ความเข้มข้นมาตรฐานประมาณ 0.9% ถึง 1.5% v/v) เป็นสารต้านจุลชีพ (Antimicrobial preservative) ที่นิยมใช้ในยาฉีดชนิดบรรจุหลายขนาดยา (Multiple-dose vials) เพื่อยับยั้งการเจริญเติบโตของแบคทีเรียและเชื้อราที่อาจปนเปื้อนเข้าไปขณะใช้เข็มดูดยาออกจากขวด
🔍 ข้ออื่นผิดเพราะอะไร:
• ข้อ ก.: Dexamethasone sodium phosphate เป็นตัวยาสำคัญ (Active pharmaceutical ingredient)
• ข้อ ค.: Sodium chloride ทำหน้าที่ปรับความดันออสโมซิสและความตึงตัว (Tonicity agent)
• ข้อ ง.: Sodium hydroxide ทำหน้าที่ปรับความเป็นกรด-ด่าง (pH adjuster)
• ข้อ จ.: Polysorbate 80 ทำหน้าที่เป็นสารลดแรงตึงผิวเพื่อช่วยการกระจายตัวหรือช่วยละลาย (Surfactant / Solubilizing agent)</t>
        </is>
      </c>
      <c r="L86" s="186" t="n"/>
      <c r="M86" s="186" t="inlineStr">
        <is>
          <t>Sterile &amp; Special Forms</t>
        </is>
      </c>
      <c r="N86" s="186" t="inlineStr">
        <is>
          <t>Parenterals &amp; Ophthalmic</t>
        </is>
      </c>
      <c r="O86" s="185" t="inlineStr">
        <is>
          <t>Product</t>
        </is>
      </c>
      <c r="P86" s="186" t="inlineStr">
        <is>
          <t>[SOURCE: ข้อสอบจริง PLE CC1 (Product) ปี 2563 Day 1 ข้อ 6]</t>
        </is>
      </c>
      <c r="Q86" s="185" t="inlineStr">
        <is>
          <t>ข้อสอบจริง</t>
        </is>
      </c>
      <c r="R86" s="185" t="inlineStr">
        <is>
          <t>2563</t>
        </is>
      </c>
      <c r="S86" s="185" t="n"/>
    </row>
    <row r="87">
      <c r="A87" s="185" t="n">
        <v>85</v>
      </c>
      <c r="B87" s="186" t="n"/>
      <c r="C87" s="186" t="inlineStr">
        <is>
          <t>ข้อใดต่อไปนี้ ไม่ใช่ หัวข้อการควบคุมคุณภาพมาตรฐานที่กำหนดสำหรับผลิตภัณฑ์ยาฉีดรูปแบบสารละลายใสปราศจากเชื้อ (Sterile solution for injection)</t>
        </is>
      </c>
      <c r="D87" s="186" t="n"/>
      <c r="E87" s="186" t="inlineStr">
        <is>
          <t>Particulate matter test (การทดสอบอนุภาคแปลกปลอมขนาดเล็ก)</t>
        </is>
      </c>
      <c r="F87" s="186" t="inlineStr">
        <is>
          <t>Microbial limit test (การทดสอบการจำกัดจำนวนจุลินทรีย์)</t>
        </is>
      </c>
      <c r="G87" s="186" t="inlineStr">
        <is>
          <t>Bacterial endotoxins test / Pyrogen test</t>
        </is>
      </c>
      <c r="H87" s="186" t="inlineStr">
        <is>
          <t>Sterility test (การทดสอบความปราศจากเชื้อ)</t>
        </is>
      </c>
      <c r="I87" s="186" t="inlineStr">
        <is>
          <t>pH determination</t>
        </is>
      </c>
      <c r="J87" s="185" t="inlineStr">
        <is>
          <t>2</t>
        </is>
      </c>
      <c r="K87" s="186" t="inlineStr">
        <is>
          <t>✅ คำตอบที่ถูกต้อง: ข้อ ข. Microbial limit test (การทดสอบการจำกัดจำนวนจุลินทรีย์)
🎯 ทำไมข้อนี้ถึงถูก:
🎯 ทำไมข้อนี้ถึงถูก: Microbial limit test (การนับจำนวนจุลินทรีย์และตรวจหาเชื้อก่อโรค) เป็นข้อกำหนดสำหรับผลิตภัณฑ์ยาชนิด ไม่ปราศจากเชื้อ (Non-sterile dosage forms) เช่น ยาเม็ด ยาน้ำ ยาทาภายนอก ในขณะที่ ยาฉีด (Injections) จัดเป็นยาปราศจากเชื้อ (Sterile products) ที่กฎหมายกำหนดให้ต้องผ่านการทดสอบ Sterility test (ต้องปราศจากเชื้อจุลินทรีย์อย่างสมบูรณ์แบบ Absolute sterility) จึงไม่มีการใช้เกณฑ์ Microbial limit test
🔍 ข้ออื่นผิดเพราะอะไร:
• ข้อ ก.: Particulate matter test เป็นข้อกำหนดบังคับของยาฉีดเพื่อป้องกันอนุภาคขนาดเล็กอุดตันหลอดเลือด (USP ⟨788⟩)
• ข้อ ค.: Bacterial endotoxins test (LAL test) เป็นข้อกำหนดสำคัญเพื่อควบคุมปริมาณสารไข้ในยาฉีด
• ข้อ ง.: Sterility test เป็นหัวข้อบังคับหลักที่ยาฉีดทุกรุ่นการผลิตต้องผ่านการทดสอบ
• ข้อ จ.: pH determination ต้องควบคุมให้อยู่ในช่วงที่เหมาะสมเพื่อความคงตัวและความปลอดภัยต่อเนื้อเยื่อ</t>
        </is>
      </c>
      <c r="L87" s="186" t="n"/>
      <c r="M87" s="186" t="inlineStr">
        <is>
          <t>Sterile &amp; Special Forms</t>
        </is>
      </c>
      <c r="N87" s="186" t="inlineStr">
        <is>
          <t>Sterility &amp; Pyrogen testing</t>
        </is>
      </c>
      <c r="O87" s="185" t="inlineStr">
        <is>
          <t>Product</t>
        </is>
      </c>
      <c r="P87" s="186" t="inlineStr">
        <is>
          <t>[SOURCE: ข้อสอบจริง PLE CC1 (Product) ปี 2563 Day 1 ข้อ 7]</t>
        </is>
      </c>
      <c r="Q87" s="185" t="inlineStr">
        <is>
          <t>ข้อสอบจริง</t>
        </is>
      </c>
      <c r="R87" s="185" t="inlineStr">
        <is>
          <t>2563</t>
        </is>
      </c>
      <c r="S87" s="185" t="n"/>
    </row>
    <row r="88">
      <c r="A88" s="185" t="n">
        <v>86</v>
      </c>
      <c r="B88" s="186" t="n"/>
      <c r="C88" s="186" t="inlineStr">
        <is>
          <t>ข้อใดกล่าวถูกต้องเกี่ยวกับน้ำสำหรับเตรียมยาฉีดชนิดปราศจากเชื้อ (Sterile Water for Injection: SWFI) ตามมาตรฐานเภสัชตำรับ USP</t>
        </is>
      </c>
      <c r="D88" s="186" t="n"/>
      <c r="E88" s="186" t="inlineStr">
        <is>
          <t>เป็นน้ำที่เตรียมได้โดยตรงจากการต้มน้ำประปาแล้วผ่านการกรองแผ่นเมมเบรน 0.22 ไมครอน</t>
        </is>
      </c>
      <c r="F88" s="186" t="inlineStr">
        <is>
          <t>เป็นน้ำฉีดที่มีการเติมสารต้านจุลชีพ (Antimicrobial preservative) ผสมอยู่เสมอ</t>
        </is>
      </c>
      <c r="G88" s="186" t="inlineStr">
        <is>
          <t>เป็นน้ำที่ได้จากการนำ Water for Injection (WFI) มาบรรจุในภาชนะที่เหมาะสมแล้วผ่านกระบวนการฆ่าเชื้อ (Terminal sterilization)</t>
        </is>
      </c>
      <c r="H88" s="186" t="inlineStr">
        <is>
          <t>สามารถนำมาฉีดเข้าสู่หลอดเลือดดำของผู้ป่วยได้โดยตรงในปริมาณมากโดยไม่ต้องผสมตัวยาใดๆ</t>
        </is>
      </c>
      <c r="I88" s="186" t="inlineStr">
        <is>
          <t>กำหนดให้ใช้เฉพาะการชะล้างทำความสะอาดแผลภายนอกร่างกายเท่านั้น</t>
        </is>
      </c>
      <c r="J88" s="185" t="inlineStr">
        <is>
          <t>3</t>
        </is>
      </c>
      <c r="K88" s="186" t="inlineStr">
        <is>
          <t>✅ คำตอบที่ถูกต้อง: ข้อ ค. เป็นน้ำที่ได้จากการนำ Water for Injection (WFI) มาบรรจุในภาชนะที่เหมาะสมแล้วผ่านกระบวนการฆ่าเชื้อ (Terminal sterilization)
🎯 ทำไมข้อนี้ถึงถูก:
🎯 ทำไมข้อนี้ถึงถูก: ตามเภสัชตำรับ USP ระบุว่า Sterile Water for Injection (SWFI) คือน้ำ Water for Injection (WFI) ที่นำมาบรรจุลงในภาชนะบรรจุหน่วยเดียว (Single-dose container ขนาดไม่เกิน 1,000 mL) แล้วนำไปผ่านการฆ่าเชื้อจนปราศจากเชื้อ (Sterilization) และปราศจากสารก่อไข้ (Pyrogen-free) โดยไม่มีการเติมสารกันเสียต้านจุลชีพใดๆ
🔍 ข้ออื่นผิดเพราะอะไร:
• ข้อ ก.: SWFI ต้องผลิตเริ่มต้นจาก Water for Injection (WFI) ซึ่งต้องผ่านกระบวนการกลั่น (Distillation) หรือ Reverse Osmosis ที่ผ่านการรับรอง ไม่ใช่น้ำประปาต้มกรอง
• ข้อ ข.: SWFI เป็น Single-dose container ต้อง ปราศจาก สารกันเสีย (Preservative-free) ชนิดที่มีสารกันเสียเรียกว่า Bacteriostatic Water for Injection
• ข้อ ง.: ห้ามฉีด SWFI เข้าหลอดเลือดดำโดยตรงเพราะเป็นน้ำบริสุทธิ์ที่มีค่า Osmolarity เป็นศูนย์ (Hypotonic อย่างยิ่ง) จะทำให้เม็ดเลือดแดงแตกตัวรุนแรง (Hemolysis)
• ข้อ จ.: น้ำสำหรับชะล้างแผลภายนอกมีชื่อทางการว่า Sterile Water for Irrigation</t>
        </is>
      </c>
      <c r="L88" s="186" t="n"/>
      <c r="M88" s="186" t="inlineStr">
        <is>
          <t>Sterile &amp; Special Forms</t>
        </is>
      </c>
      <c r="N88" s="186" t="inlineStr">
        <is>
          <t>Parenterals &amp; Ophthalmic</t>
        </is>
      </c>
      <c r="O88" s="185" t="inlineStr">
        <is>
          <t>Product</t>
        </is>
      </c>
      <c r="P88" s="186" t="inlineStr">
        <is>
          <t>[SOURCE: ข้อสอบจริง PLE CC1 (Product) ปี 2563 Day 1 ข้อ 94]</t>
        </is>
      </c>
      <c r="Q88" s="185" t="inlineStr">
        <is>
          <t>ข้อสอบจริง</t>
        </is>
      </c>
      <c r="R88" s="185" t="inlineStr">
        <is>
          <t>2563</t>
        </is>
      </c>
      <c r="S88" s="185" t="n"/>
    </row>
    <row r="89">
      <c r="A89" s="185" t="n">
        <v>87</v>
      </c>
      <c r="B89" s="186" t="n"/>
      <c r="C89" s="186" t="inlineStr">
        <is>
          <t>ในการควบคุมคุณภาพและประเมินความปลอดภัยของยาหยอดตา (Ophthalmic preparations) ที่เตรียมขึ้นในโรงพยาบาล หัวข้อการทดสอบในข้อใดมีความสำคัญสูงสุดต่อความปลอดภัยของผู้ป่วยเพื่อป้องกันการติดเชื้อในลูกตาขั้นรุนแรง (Endophthalmitis)</t>
        </is>
      </c>
      <c r="D89" s="186" t="n"/>
      <c r="E89" s="186" t="inlineStr">
        <is>
          <t>Microbial limit test</t>
        </is>
      </c>
      <c r="F89" s="186" t="inlineStr">
        <is>
          <t>Sterility test (การทดสอบความปราศจากเชื้อ)</t>
        </is>
      </c>
      <c r="G89" s="186" t="inlineStr">
        <is>
          <t>Dissolution test</t>
        </is>
      </c>
      <c r="H89" s="186" t="inlineStr">
        <is>
          <t>Disintegration test</t>
        </is>
      </c>
      <c r="I89" s="186" t="inlineStr">
        <is>
          <t>Bacterial endotoxins test</t>
        </is>
      </c>
      <c r="J89" s="185" t="inlineStr">
        <is>
          <t>2</t>
        </is>
      </c>
      <c r="K89" s="186" t="inlineStr">
        <is>
          <t>✅ คำตอบที่ถูกต้อง: ข้อ ข. Sterility test (การทดสอบความปราศจากเชื้อ)
🎯 ทำไมข้อนี้ถึงถูก:
🎯 ทำไมข้อนี้ถึงถูก: ยาตา (Ophthalmic preparations) สัมผัสกับเนื้อเยื่อกระจกตาและเยื่อบุตาที่มีความเปราะบางสูงมาก หากเกิดการติดเชื้อจุลินทรีย์อาจทำให้ตาบอดได้อย่างถาวร เภสัชตำรับ USP/BP จึงกำหนดให้ยาตาทุกชนิดจัดเป็นยาปราศจากเชื้อ (Sterile products) และการทดสอบความปราศจากเชื้อ (Sterility test) ถือเป็นหัวข้อที่สำคัญที่สุดอย่างยิ่งยวดที่ต้องผ่านเกณฑ์ยอมรับ
🔍 ข้ออื่นผิดเพราะอะไร:
• ข้อ ก.: Microbial limit test ยอมให้มีการปนเปื้อนของเชื้อจุลินทรีย์ได้ตามเกณฑ์ที่กำหนด จึงไม่เพียงพอและไม่ปลอดภัยสำหรับยาหยอดตา
• ข้อ ค.: Dissolution test ใช้สำหรับประเมินการละลายของยาเม็ดหรือแคปซูลของแข็ง
• ข้อ ง.: Disintegration test ใช้ประเมินเวลาการแตกตัวของยาเม็ด
• ข้อ จ.: Bacterial endotoxins test จำเป็นสำหรับยาฉีดและสารละลายล้างตาสำหรับผ่าตัดลูกตาภายใน (Intraocular irrigation) แต่ความปราศจากเชื้อของจุลินทรีย์ (Sterility) มีความสำคัญเชิงคลินิกสูงสุดในยาหยอดตาทั่วไป</t>
        </is>
      </c>
      <c r="L89" s="186" t="n"/>
      <c r="M89" s="186" t="inlineStr">
        <is>
          <t>Sterile &amp; Special Forms</t>
        </is>
      </c>
      <c r="N89" s="186" t="inlineStr">
        <is>
          <t>Sterility &amp; Pyrogen testing</t>
        </is>
      </c>
      <c r="O89" s="185" t="inlineStr">
        <is>
          <t>Product</t>
        </is>
      </c>
      <c r="P89" s="186" t="inlineStr">
        <is>
          <t>[SOURCE: ข้อสอบจริง PLE CC1 (Product) ปี 2563 Day 1 ข้อ 96]</t>
        </is>
      </c>
      <c r="Q89" s="185" t="inlineStr">
        <is>
          <t>ข้อสอบจริง</t>
        </is>
      </c>
      <c r="R89" s="185" t="inlineStr">
        <is>
          <t>2563</t>
        </is>
      </c>
      <c r="S89" s="185" t="n"/>
    </row>
    <row r="90">
      <c r="A90" s="185" t="n">
        <v>88</v>
      </c>
      <c r="B90" s="186" t="n"/>
      <c r="C90" s="186" t="inlineStr">
        <is>
          <t>ในตำรับยาหยอดตาน้ำตาเทียม (artificial tears) หากไม่มีสาร hydroxypropyl guar จะสามารถเลือกใช้สารใดทดแทนเพื่อทำหน้าที่เป็นสารเพิ่มความหนืดและเคลือบผิวกระจกตา</t>
        </is>
      </c>
      <c r="D90" s="186" t="n"/>
      <c r="E90" s="186" t="inlineStr">
        <is>
          <t>PEG</t>
        </is>
      </c>
      <c r="F90" s="186" t="inlineStr">
        <is>
          <t>SCMC</t>
        </is>
      </c>
      <c r="G90" s="186" t="inlineStr">
        <is>
          <t>Polysorbate 80</t>
        </is>
      </c>
      <c r="H90" s="186" t="inlineStr">
        <is>
          <t>Sorbital</t>
        </is>
      </c>
      <c r="I90" s="186" t="inlineStr">
        <is>
          <t>Hypromellose</t>
        </is>
      </c>
      <c r="J90" s="185" t="inlineStr">
        <is>
          <t>5</t>
        </is>
      </c>
      <c r="K90" s="186" t="inlineStr">
        <is>
          <t>✅ คำตอบที่ถูกต้อง: ข้อ จ. Hypromellose
🎯 ทำไมข้อนี้ถึงถูก:
🎯 ทำไมข้อนี้ถึงถูก: Hydroxypropyl guar ในน้ำตาเทียมทำหน้าที่เป็น non-ionic polymeric demulcent และ viscosity-enhancing agent ช่วยเพิ่มความหนืดและยืดระยะเวลาการสัมผัสของยากับผิวกระจกตา สารที่สามารถใช้ทดแทนได้โดยตรงคือ Hypromellose (HPMC) ซึ่งเป็น non-ionic cellulose derivative ที่ให้ความคงตัวดี ไม่ตกตะกอนกับสารอื่น และเป็น demulcent มาตรฐานในตำรับน้ำตาเทียมตาม USP
🔍 ข้ออื่นผิดเพราะอะไร:
• ข้อ ก.: ผิดเพราะ Polyethylene glycol (PEG) ทำหน้าที่เป็น co-solvent หรือ lubricant แต่ไม่ได้ให้ความหนืดและการเคลือบฟิล์มเลียนแบบ mucin layer ได้ดีเท่ากับ HPMC หรือ HP-guar
• ข้อ ข.: ผิดเพราะ Sodium carboxymethylcellulose (SCMC) เป็น anionic polymer ซึ่งมีประจุลบ อาจเกิด incompatibility กับสารกันเสียประจุบวก เช่น benzalkonium chloride ได้ง่ายกว่า non-ionic polymers
• ข้อ ค.: ผิดเพราะ Polysorbate 80 เป็น non-ionic surfactant ทำหน้าที่เป็น solubilizer ไม่ใช่สารเพิ่มความหนืดหลักของน้ำตาเทียม
• ข้อ ง.: ผิดเพราะ Sorbitol ทำหน้าที่เป็น tonicity adjusting agent และ humectant ไม่ใช่ gelling หรือ viscosity-enhancing polymer</t>
        </is>
      </c>
      <c r="L90" s="186" t="n"/>
      <c r="M90" s="186" t="inlineStr">
        <is>
          <t>Sterile &amp; Special Forms</t>
        </is>
      </c>
      <c r="N90" s="186" t="inlineStr">
        <is>
          <t>Ophthalmic preparations</t>
        </is>
      </c>
      <c r="O90" s="185" t="inlineStr">
        <is>
          <t>Product</t>
        </is>
      </c>
      <c r="P90" s="186" t="inlineStr">
        <is>
          <t>[SOURCE: ข้อสอบจริง PLE CC1 (Product) ปี 2562 วันที่ 1 ข้อ 19]</t>
        </is>
      </c>
      <c r="Q90" s="185" t="inlineStr">
        <is>
          <t>ข้อสอบจริง</t>
        </is>
      </c>
      <c r="R90" s="185" t="inlineStr">
        <is>
          <t>2562</t>
        </is>
      </c>
      <c r="S90" s="185" t="n"/>
    </row>
    <row r="91">
      <c r="A91" s="185" t="n">
        <v>89</v>
      </c>
      <c r="B91" s="186" t="n"/>
      <c r="C91" s="186" t="inlineStr">
        <is>
          <t>สารในข้อใดทำหน้าที่เป็นสารกันเสีย (preservative) ในน้ำยาแช่และล้างคอนแทคเลนส์</t>
        </is>
      </c>
      <c r="D91" s="186" t="n"/>
      <c r="E91" s="186" t="inlineStr">
        <is>
          <t>Polyquaternium-1</t>
        </is>
      </c>
      <c r="F91" s="186" t="inlineStr">
        <is>
          <t>Potassium chloride</t>
        </is>
      </c>
      <c r="G91" s="186" t="inlineStr">
        <is>
          <t>Calcium chloride</t>
        </is>
      </c>
      <c r="H91" s="186" t="inlineStr">
        <is>
          <t>Citric acid</t>
        </is>
      </c>
      <c r="I91" s="186" t="inlineStr">
        <is>
          <t>Hydroxypropyl guar</t>
        </is>
      </c>
      <c r="J91" s="185" t="inlineStr">
        <is>
          <t>1</t>
        </is>
      </c>
      <c r="K91" s="186" t="inlineStr">
        <is>
          <t>✅ คำตอบที่ถูกต้อง: ข้อ ก. Polyquaternium-1
🎯 ทำไมข้อนี้ถึงถูก:
🎯 ทำไมข้อนี้ถึงถูก: Polyquaternium-1 (Polyquad) เป็น polymeric quaternary ammonium compound ที่ใช้เป็น antimicrobial preservative ในน้ำยาคอนแทคเลนส์และยาหยอดตา เนื่องจากมีโมเลกุลขนาดใหญ่ (MW ประมาณ 5,000 Da) ทำให้ไม่ถูกดูดซับเข้าสู่เนื้อคอนแทคเลนส์ชนิดนิ่ม (soft contact lens) และไม่ทำลายเยื่อบุผิวกระจกตา ต่างจาก monomeric preservative เช่น benzalkonium chloride
🔍 ข้ออื่นผิดเพราะอะไร:
• ข้อ ข.: ผิดเพราะ Potassium chloride ทำหน้าที่ปรับความดันออสโมติก (tonicity agent) เพื่อให้ออสโมลาริตีใกล้เคียงน้ำตาธรรมชาติ ไม่ใช่สารกันเสีย
• ข้อ ค.: ผิดเพราะ Calcium chloride ทำหน้าที่เป็นแหล่งอิเล็กโทรไลต์เพื่อรักษาสมดุลของเซลล์เยื่อบุกระจกตา ไม่ใช่ antimicrobial agent
• ข้อ ง.: ผิดเพราะ Citric acid ทำหน้าที่เป็น buffering agent หรือ chelating agent เพื่อควบคุม pH ตำรับ ไม่ใช่สารกันเสียหลัก
• ข้อ จ.: ผิดเพราะ Hydroxypropyl guar ทำหน้าที่เป็น demulcent หรือ gelling/viscosity agent เพื่อเพิ่มความชุ่มชื้นแก่คอนแทคเลนส์</t>
        </is>
      </c>
      <c r="L91" s="186" t="n"/>
      <c r="M91" s="186" t="inlineStr">
        <is>
          <t>Sterile &amp; Special Forms</t>
        </is>
      </c>
      <c r="N91" s="186" t="inlineStr">
        <is>
          <t>Ophthalmic preparations</t>
        </is>
      </c>
      <c r="O91" s="185" t="inlineStr">
        <is>
          <t>Product</t>
        </is>
      </c>
      <c r="P91" s="186" t="inlineStr">
        <is>
          <t>[SOURCE: ข้อสอบจริง PLE CC1 (Product) ปี 2562 วันที่ 1 ข้อ 20]</t>
        </is>
      </c>
      <c r="Q91" s="185" t="inlineStr">
        <is>
          <t>ข้อสอบจริง</t>
        </is>
      </c>
      <c r="R91" s="185" t="inlineStr">
        <is>
          <t>2562</t>
        </is>
      </c>
      <c r="S91" s="185" t="n"/>
    </row>
    <row r="92">
      <c r="A92" s="185" t="n">
        <v>90</v>
      </c>
      <c r="B92" s="186" t="n"/>
      <c r="C92" s="186" t="inlineStr">
        <is>
          <t>ส่วนประกอบใดถือเป็นองค์ประกอบที่สำคัญที่สุดในการขับดันตัวยาออกจากบรรจุภัณฑ์ของยารูปแบบ pressurized metered-dose inhalers (pMDI)</t>
        </is>
      </c>
      <c r="D92" s="186" t="n"/>
      <c r="E92" s="186" t="inlineStr">
        <is>
          <t>Propellant</t>
        </is>
      </c>
      <c r="F92" s="186" t="inlineStr">
        <is>
          <t>Glidant</t>
        </is>
      </c>
      <c r="G92" s="186" t="inlineStr">
        <is>
          <t>Cosolvent</t>
        </is>
      </c>
      <c r="H92" s="186" t="inlineStr">
        <is>
          <t>Antioxidant</t>
        </is>
      </c>
      <c r="I92" s="186" t="inlineStr">
        <is>
          <t>Wetting agent</t>
        </is>
      </c>
      <c r="J92" s="185" t="inlineStr">
        <is>
          <t>1</t>
        </is>
      </c>
      <c r="K92" s="186" t="inlineStr">
        <is>
          <t>✅ คำตอบที่ถูกต้อง: ข้อ ก. Propellant
🎯 ทำไมข้อนี้ถึงถูก:
🎯 ทำไมข้อนี้ถึงถูก: Propellant (สารขับดัน เช่น Hydrofluoroalkanes หรือ HFA-134a) เป็นองค์ประกอบที่สำคัญที่สุดของ pressurized metered-dose inhaler (pMDI) ทำหน้าที่สร้างความดันไอภายในกระป๋องยาเพื่อพ่นกระจายตัวยาออกมาเป็นละอองฝอยขนาดเล็กระดับไมครอนเมื่อกดวาล์ว
🔍 ข้ออื่นผิดเพราะอะไร:
• ข้อ ข.: ผิดเพราะ Glidant เป็นสารช่วยไหลที่ใช้ในกระบวนการผลิตยาเม็ดและแคปซูล ไม่ได้ใช้ในระบบ pMDI
• ข้อ ค.: ผิดเพราะ Cosolvent (เช่น ethanol) เป็นเพียงสารช่วยละลายเสริมในบางตำรับ ไม่ใช่องค์ประกอบหลักในการสร้างแรงขับดัน
• ข้อ ง.: ผิดเพราะ Antioxidant ใส่เพื่อป้องกันการสลายตัวของยา ไม่ใช่สารขับดันละอองยา
• ข้อ จ.: ผิดเพราะ Wetting agent ใช้ช่วยกระจายอนุภาคยาแขวนตะกอน แต่ไม่สามารถขับดันละอองยาออกจากกระป๋องได้</t>
        </is>
      </c>
      <c r="L92" s="186" t="n"/>
      <c r="M92" s="186" t="inlineStr">
        <is>
          <t>Sterile &amp; Special Forms</t>
        </is>
      </c>
      <c r="N92" s="186" t="inlineStr">
        <is>
          <t>Inhalation &amp; Nasal delivery</t>
        </is>
      </c>
      <c r="O92" s="185" t="inlineStr">
        <is>
          <t>Product</t>
        </is>
      </c>
      <c r="P92" s="186" t="inlineStr">
        <is>
          <t>[SOURCE: ข้อสอบจริง PLE CC1 (Product) วันที่ 2 ปี 2562 ข้อ 67]</t>
        </is>
      </c>
      <c r="Q92" s="185" t="inlineStr">
        <is>
          <t>ข้อสอบจริง</t>
        </is>
      </c>
      <c r="R92" s="185" t="inlineStr">
        <is>
          <t>2562</t>
        </is>
      </c>
      <c r="S92" s="185" t="n"/>
    </row>
    <row r="93">
      <c r="A93" s="185" t="n">
        <v>91</v>
      </c>
      <c r="B93" s="186" t="n"/>
      <c r="C93" s="186" t="inlineStr">
        <is>
          <t>ยาสูดพ่น Ventolin Evohaler จัดเป็นยารูปแบบทางเภสัชกรรม (dosage form) ชนิดใด</t>
        </is>
      </c>
      <c r="D93" s="186" t="n"/>
      <c r="E93" s="186" t="inlineStr">
        <is>
          <t>Pressurized metered dose powder for inhaler</t>
        </is>
      </c>
      <c r="F93" s="186" t="inlineStr">
        <is>
          <t>Pressurized metered dose suspension for inhaler</t>
        </is>
      </c>
      <c r="G93" s="186" t="inlineStr">
        <is>
          <t>Nonpressurized metered dose powder for inhaler</t>
        </is>
      </c>
      <c r="H93" s="186" t="inlineStr">
        <is>
          <t>Nonpressurized metered dose solution for inhaler</t>
        </is>
      </c>
      <c r="I93" s="186" t="inlineStr">
        <is>
          <t>Nonpressurized metered dose suspension for inhaler</t>
        </is>
      </c>
      <c r="J93" s="185" t="inlineStr">
        <is>
          <t>2</t>
        </is>
      </c>
      <c r="K93" s="186" t="inlineStr">
        <is>
          <t>✅ คำตอบที่ถูกต้อง: ข้อ ข. Pressurized metered dose suspension for inhaler
🎯 ทำไมข้อนี้ถึงถูก:
🎯 ทำไมข้อนี้ถึงถูก: Ventolin Evohaler ประกอบด้วยตัวยา salbutamol sulfate ในรูปผงละเอียดแขวนลอยอยู่ในสารขับดันเหลวชนิด HFA-134a (norflurane) ภายใต้ความดันในกระป๋องโลหะที่มี metering valve ดังนั้นจึงจัดเป็น Pressurized metered-dose suspension for inhalation (pMDI suspension)
🔍 ข้ออื่นผิดเพราะอะไร:
• ข้อ ก.: ผิดเพราะยาในรูปแบบผงแห้งสูดพ่น (Dry Powder Inhaler: DPI) เป็นระบบ non-pressurized ไม่ได้บรรจุภายใต้ความดันของสารขับดัน
• ข้อ ค.: ผิดเพราะ DPI จัดเป็น non-pressurized metered dose powder inhaler ไม่ใช่ชื่อทางการค้า Ventolin Evohaler
• ข้อ ง.: ผิดเพราะ Ventolin Evohaler มีตัวยาแขวนลอยใน propellant ไม่ใช่สารละลาย และบรรจุภายใต้ความดัน (pressurized)
• ข้อ จ.: ผิดเพราะ Ventolin Evohaler เป็นระบบที่มีสารขับดันบรรจุภายใต้ความดันสูง (pressurized) ไม่ใช่ non-pressurized</t>
        </is>
      </c>
      <c r="L93" s="186" t="n"/>
      <c r="M93" s="186" t="inlineStr">
        <is>
          <t>Sterile &amp; Special Forms</t>
        </is>
      </c>
      <c r="N93" s="186" t="inlineStr">
        <is>
          <t>Inhalation &amp; Nasal delivery</t>
        </is>
      </c>
      <c r="O93" s="185" t="inlineStr">
        <is>
          <t>Product</t>
        </is>
      </c>
      <c r="P93" s="186" t="inlineStr">
        <is>
          <t>[SOURCE: ข้อสอบจริง PLE CC1 (Product) วันที่ 2 ปี 2562 ข้อ 68] [RECONSTRUCTED: เติมคำอธิบายและจัดรูปแบบให้สมบูรณ์]</t>
        </is>
      </c>
      <c r="Q93" s="185" t="inlineStr">
        <is>
          <t>ข้อสอบจริง</t>
        </is>
      </c>
      <c r="R93" s="185" t="inlineStr">
        <is>
          <t>2562</t>
        </is>
      </c>
      <c r="S93" s="185" t="n"/>
    </row>
    <row r="94">
      <c r="A94" s="185" t="n">
        <v>92</v>
      </c>
      <c r="B94" s="186" t="n"/>
      <c r="C94" s="186" t="inlineStr">
        <is>
          <t>ขนาดอนุภาคละอองยา (aerodynamic diameter) ของยาสูดพ่น aerosol evohaler ช่วงใดที่สามารถเดินทางและสะสมในถุงลมปอด (alveoli) ได้ดีที่สุด</t>
        </is>
      </c>
      <c r="D94" s="186" t="n"/>
      <c r="E94" s="186" t="inlineStr">
        <is>
          <t>&gt; 100 ไมโครเมตร</t>
        </is>
      </c>
      <c r="F94" s="186" t="inlineStr">
        <is>
          <t>50-100 ไมโครเมตร</t>
        </is>
      </c>
      <c r="G94" s="186" t="inlineStr">
        <is>
          <t>31-49 ไมโครเมตร</t>
        </is>
      </c>
      <c r="H94" s="186" t="inlineStr">
        <is>
          <t>5-30 ไมโครเมตร</t>
        </is>
      </c>
      <c r="I94" s="186" t="inlineStr">
        <is>
          <t>&lt; 5 ไมโครเมตร</t>
        </is>
      </c>
      <c r="J94" s="185" t="inlineStr">
        <is>
          <t>5</t>
        </is>
      </c>
      <c r="K94" s="186" t="inlineStr">
        <is>
          <t>✅ คำตอบที่ถูกต้อง: ข้อ จ. &lt; 5 ไมโครเมตร
🎯 ทำไมข้อนี้ถึงถูก:
🎯 ทำไมข้อนี้ถึงถูก: ตามหลักการสะสมของอนุภาคยาในระบบทางเดินหายใจ อนุภาคยาที่มีขนาด aerodynamic diameter อยู่ในช่วง 1 ถึง 5 ไมโครเมตร (หรือน้อยกว่า 5 ไมโครเมตร เรียกว่า respirable fraction) เท่านั้นที่จะสามารถเคลื่อนที่ผ่านหลอดลมส่วนบนลงไปสะสมและถูกดูดซึมที่หลอดลมฝอยส่วนปลายและถุงลมปอดด้วยกลไก sedimentation และ Brownian diffusion
🔍 ข้ออื่นผิดเพราะอะไร:
• ข้อ ก.: ผิดเพราะอนุภาคขนาดใหญ่กว่า 100 ไมโครเมตรจะตกกระทบที่ปากหรือกลืนลงคอทันที
• ข้อ ข.: ผิดเพราะอนุภาคขนาด 50 ถึง 100 ไมโครเมตรจะถูกดักจับที่โพรงจมูกและคอหอยด้วยกลไก inertial impaction
• ข้อ ค.: ผิดเพราะอนุภาคขนาด 31 ถึง 49 ไมโครเมตรจะติดค้างอยู่ที่คอหอยและหลอดลมส่วนต้น ไม่สามารถลงสู่ปอดลึกได้
• ข้อ ง.: ผิดเพราะอนุภาคขนาด 5 ถึง 30 ไมโครเมตรส่วนใหญ่จะตกกระทบติดอยู่ที่บริเวณทางเดินหายใจส่วนบน (upper airways) และหลอดลมใหญ่</t>
        </is>
      </c>
      <c r="L94" s="186" t="n"/>
      <c r="M94" s="186" t="inlineStr">
        <is>
          <t>Sterile &amp; Special Forms</t>
        </is>
      </c>
      <c r="N94" s="186" t="inlineStr">
        <is>
          <t>Inhalation &amp; Nasal delivery</t>
        </is>
      </c>
      <c r="O94" s="185" t="inlineStr">
        <is>
          <t>Product</t>
        </is>
      </c>
      <c r="P94" s="186" t="inlineStr">
        <is>
          <t>[SOURCE: ข้อสอบจริง PLE CC1 (Product) วันที่ 2 ปี 2562 ข้อ 69]</t>
        </is>
      </c>
      <c r="Q94" s="185" t="inlineStr">
        <is>
          <t>ข้อสอบจริง</t>
        </is>
      </c>
      <c r="R94" s="185" t="inlineStr">
        <is>
          <t>2562</t>
        </is>
      </c>
      <c r="S94" s="185" t="n"/>
    </row>
    <row r="95">
      <c r="A95" s="185" t="n">
        <v>93</v>
      </c>
      <c r="B95" s="186" t="n"/>
      <c r="C95" s="186" t="inlineStr">
        <is>
          <t>สารช่วยทางเภสัชกรรมชนิดใดที่จำเป็นต้องมีในยาสูดพ่นรูปแบบ Evohaler เพื่อทำหน้าที่นำส่งและกระจายละอองยา</t>
        </is>
      </c>
      <c r="D95" s="186" t="n"/>
      <c r="E95" s="186" t="inlineStr">
        <is>
          <t>Adjuvant</t>
        </is>
      </c>
      <c r="F95" s="186" t="inlineStr">
        <is>
          <t>Glidant</t>
        </is>
      </c>
      <c r="G95" s="186" t="inlineStr">
        <is>
          <t>Propellant</t>
        </is>
      </c>
      <c r="H95" s="186" t="inlineStr">
        <is>
          <t>Lubricant</t>
        </is>
      </c>
      <c r="I95" s="186" t="inlineStr">
        <is>
          <t>Solid carrier</t>
        </is>
      </c>
      <c r="J95" s="185" t="inlineStr">
        <is>
          <t>3</t>
        </is>
      </c>
      <c r="K95" s="186" t="inlineStr">
        <is>
          <t>✅ คำตอบที่ถูกต้อง: ข้อ ค. Propellant
🎯 ทำไมข้อนี้ถึงถูก:
🎯 ทำไมข้อนี้ถึงถูก: ยารูปแบบ Evohaler คือ pressurized metered-dose inhaler (pMDI) ซึ่งต้องมี Propellant (เช่น HFA-134a) เป็นตัวทำละลายหรือสารแขวนลอยและสร้างแรงดันไอเพื่อขับดันละอองยาผ่านวาล์วออกมาเป็นฝอยละอองตามมาตรฐานเภสัชตำรับ
🔍 ข้ออื่นผิดเพราะอะไร:
• ข้อ ก.: ผิดเพราะ Adjuvant ใช้ในวัคซีนเพื่อกระตุ้นภูมิคุ้มกัน ไม่ใช่สารในยาพ่นสูด
• ข้อ ข.: ผิดเพราะ Glidant เป็นสารช่วยไหลในยาเม็ด
• ข้อ ง.: ผิดเพราะ Lubricant เป็นสารหล่อลื่นในการตอกยาเม็ด
• ข้อ จ.: ผิดเพราะ Solid carrier (เช่น coarse lactose monohydrate) ใช้ในยาสูดพ่นชนิดผงแห้ง (DPI) ไม่ใช่ Evohaler ซึ่งเป็น pMDI</t>
        </is>
      </c>
      <c r="L95" s="186" t="n"/>
      <c r="M95" s="186" t="inlineStr">
        <is>
          <t>Sterile &amp; Special Forms</t>
        </is>
      </c>
      <c r="N95" s="186" t="inlineStr">
        <is>
          <t>Inhalation &amp; Nasal delivery</t>
        </is>
      </c>
      <c r="O95" s="185" t="inlineStr">
        <is>
          <t>Product</t>
        </is>
      </c>
      <c r="P95" s="186" t="inlineStr">
        <is>
          <t>[SOURCE: ข้อสอบจริง PLE CC1 (Product) วันที่ 2 ปี 2562 ข้อ 70]</t>
        </is>
      </c>
      <c r="Q95" s="185" t="inlineStr">
        <is>
          <t>ข้อสอบจริง</t>
        </is>
      </c>
      <c r="R95" s="185" t="inlineStr">
        <is>
          <t>2562</t>
        </is>
      </c>
      <c r="S95" s="185" t="n"/>
    </row>
    <row r="96">
      <c r="A96" s="185" t="n">
        <v>94</v>
      </c>
      <c r="B96" s="186" t="n"/>
      <c r="C96" s="186" t="inlineStr">
        <is>
          <t>หากต้องการเพาะเลี้ยงเชื้อเพื่อตรวจนับจำนวนเชื้อจุลินทรีย์ที่มีชีวิต (Total viable microbial count) ในตัวอย่างยาตามมาตรฐานเภสัชตำรับ วิธีการเพาะเชื้อในข้อใดเหมาะสมที่สุด</t>
        </is>
      </c>
      <c r="D96" s="186" t="n"/>
      <c r="E96" s="186" t="inlineStr">
        <is>
          <t>Pour plate method</t>
        </is>
      </c>
      <c r="F96" s="186" t="inlineStr">
        <is>
          <t>Streak plate method</t>
        </is>
      </c>
      <c r="G96" s="186" t="inlineStr">
        <is>
          <t>Slant agar culture</t>
        </is>
      </c>
      <c r="H96" s="186" t="inlineStr">
        <is>
          <t>Stab culture method</t>
        </is>
      </c>
      <c r="I96" s="186" t="inlineStr">
        <is>
          <t>Turbidimetric broth method</t>
        </is>
      </c>
      <c r="J96" s="185" t="inlineStr">
        <is>
          <t>1</t>
        </is>
      </c>
      <c r="K96" s="186" t="inlineStr">
        <is>
          <t>✅ คำตอบที่ถูกต้อง: ข้อ ก. Pour plate method
🎯 ทำไมข้อนี้ถึงถูก:
🎯 ทำไมข้อนี้ถึงถูก: Pour plate method (หรือ Spread plate method) เป็นวิธีมาตรฐานทางเภสัชตำรับ USP &lt;61&gt; สำหรับนับจำนวนเชื้อจุลินทรีย์ (Total Viable Count) โดยการกระจายตัวอย่างลงในอาหารเลี้ยงเชื้อวุ้น เพื่อให้แต่ละเซลล์เจริญเป็นโคโลนีเดี่ยวที่สามารถนับจำนวน CFU ได้อย่างแม่นยำ
🔍 ข้ออื่นผิดเพราะอะไร:
• ข้อ ข.: Streak plate method เป็นเทคนิคการขีดเชื้อเพื่อแยกเชื้อจุลินทรีย์ให้เป็นโคโลนีบริสุทธิ์ (pure culture isolation) ไม่เหมาะสำหรับการนับจำนวนเชิงปริมาณ
• ข้อ ค.: Slant agar culture เป็นการเพาะเลี้ยงเชื้อบนอาหารวุ้นเอียงเพื่อเก็บรักษาและศึกษาลักษณะการเจริญ ไม่สามารถนับจำนวนเซลล์ได้
• ข้อ ง.: Stab culture method เป็นการแทงเชื้อลงในหลอดวุ้นลึกเพื่อทดสอบความต้องการออกซิเจนหรือการเคลื่อนที่ของเชื้อ
• ข้อ จ.: Turbidimetric broth method เป็นการวัดความขุ่นในอาหารเหลว ซึ่งวัดทั้งเซลล์ที่มีชีวิตและเซลล์ที่ตายแล้ว ไม่จำเพาะต่อ viable cells</t>
        </is>
      </c>
      <c r="L96" s="186" t="n"/>
      <c r="M96" s="186" t="inlineStr">
        <is>
          <t>Sterile &amp; Special Forms</t>
        </is>
      </c>
      <c r="N96" s="186" t="inlineStr">
        <is>
          <t>Sterility &amp; Pyrogen testing</t>
        </is>
      </c>
      <c r="O96" s="185" t="inlineStr">
        <is>
          <t>Product</t>
        </is>
      </c>
      <c r="P96" s="186" t="inlineStr">
        <is>
          <t>[SOURCE: ข้อสอบจริง PLE CC1 (Product) ปี 2561 ข้อ 27]</t>
        </is>
      </c>
      <c r="Q96" s="185" t="inlineStr">
        <is>
          <t>ข้อสอบจริง</t>
        </is>
      </c>
      <c r="R96" s="185" t="inlineStr">
        <is>
          <t>2561</t>
        </is>
      </c>
      <c r="S96" s="185" t="n"/>
    </row>
    <row r="97">
      <c r="A97" s="185" t="n">
        <v>95</v>
      </c>
      <c r="B97" s="186" t="n"/>
      <c r="C97" s="186" t="inlineStr">
        <is>
          <t>หากทำการเพาะเลี้ยงเชื้อโดยใช้อาหารเลี้ยงเชื้อและสภาวะการบ่มที่มีออกซิเจน (Aerobic conditions) จะไม่สามารถตรวจพบเชื้อแบคทีเรียในข้อใด</t>
        </is>
      </c>
      <c r="D97" s="186" t="n"/>
      <c r="E97" s="186" t="inlineStr">
        <is>
          <t>Staphylococcus aureus</t>
        </is>
      </c>
      <c r="F97" s="186" t="inlineStr">
        <is>
          <t>Haemophilus influenzae</t>
        </is>
      </c>
      <c r="G97" s="186" t="inlineStr">
        <is>
          <t>Escherichia coli</t>
        </is>
      </c>
      <c r="H97" s="186" t="inlineStr">
        <is>
          <t>Klebsiella pneumoniae</t>
        </is>
      </c>
      <c r="I97" s="186" t="inlineStr">
        <is>
          <t>Clostridium botulinum</t>
        </is>
      </c>
      <c r="J97" s="185" t="inlineStr">
        <is>
          <t>5</t>
        </is>
      </c>
      <c r="K97" s="186" t="inlineStr">
        <is>
          <t>✅ คำตอบที่ถูกต้อง: ข้อ จ. Clostridium botulinum
🎯 ทำไมข้อนี้ถึงถูก:
🎯 ทำไมข้อนี้ถึงถูก: Clostridium botulinum เป็นแบคทีเรียชนิด Obligate anaerobe (เจริญได้เฉพาะในสภาวะที่ไม่มีออกซิเจนเท่านั้น) และไม่มีเอนไซม์ catalase หรือ superoxide dismutase ในการกำจัดสารพิษจากออกซิเจน จึงไม่สามารถเจริญเติบโตในสภาวะ aerobic ปกติได้
🔍 ข้ออื่นผิดเพราะอะไร:
• ข้อ ก.: Staphylococcus aureus เป็น facultative anaerobe สามารถเจริญได้ดีมากในสภาวะที่มีออกซิเจน (aerobic)
• ข้อ ข.: Haemophilus influenzae เป็น facultative anaerobe ที่เจริญได้ในสภาวะ aerobic โดยต้องการสาร X factor และ V factor
• ข้อ ค.: Escherichia coli เป็น facultative anaerobe เจริญเติบโตได้อย่างรวดเร็วในสภาวะที่มีออกซิเจน
• ข้อ ง.: Klebsiella pneumoniae เป็น facultative anaerobe สามารถเจริญเติบโตในอาหารเลี้ยงเชื้อสภาวะ aerobic ทั่วไป</t>
        </is>
      </c>
      <c r="L97" s="186" t="n"/>
      <c r="M97" s="186" t="inlineStr">
        <is>
          <t>Sterile &amp; Special Forms</t>
        </is>
      </c>
      <c r="N97" s="186" t="inlineStr">
        <is>
          <t>Sterility &amp; Pyrogen testing</t>
        </is>
      </c>
      <c r="O97" s="185" t="inlineStr">
        <is>
          <t>Product</t>
        </is>
      </c>
      <c r="P97" s="186" t="inlineStr">
        <is>
          <t>[SOURCE: ข้อสอบจริง PLE CC1 (Product) ปี 2561 ข้อ 28]</t>
        </is>
      </c>
      <c r="Q97" s="185" t="inlineStr">
        <is>
          <t>ข้อสอบจริง</t>
        </is>
      </c>
      <c r="R97" s="185" t="inlineStr">
        <is>
          <t>2561</t>
        </is>
      </c>
      <c r="S97" s="185" t="n"/>
    </row>
    <row r="98">
      <c r="A98" s="185" t="n">
        <v>96</v>
      </c>
      <c r="B98" s="186" t="n"/>
      <c r="C98" s="186" t="inlineStr">
        <is>
          <t>คุณสมบัติในข้อใดไม่ใช่เป้าหมายในการออกแบบยาพ่นสูดกลุ่มคอร์ติโคสเตียรอยด์ (Ideal Inhaled Corticosteroid: ICS) สำหรับการรักษาโรคหืด</t>
        </is>
      </c>
      <c r="D98" s="186" t="n"/>
      <c r="E98" s="186" t="inlineStr">
        <is>
          <t>High lipophilicity</t>
        </is>
      </c>
      <c r="F98" s="186" t="inlineStr">
        <is>
          <t>High systemic absorption</t>
        </is>
      </c>
      <c r="G98" s="186" t="inlineStr">
        <is>
          <t>High affinity glucocorticoid receptor</t>
        </is>
      </c>
      <c r="H98" s="186" t="inlineStr">
        <is>
          <t>Topical pulmonary action</t>
        </is>
      </c>
      <c r="I98" s="186" t="inlineStr">
        <is>
          <t>Low oral bioavailability and rapid systemic clearance</t>
        </is>
      </c>
      <c r="J98" s="185" t="inlineStr">
        <is>
          <t>2</t>
        </is>
      </c>
      <c r="K98" s="186" t="inlineStr">
        <is>
          <t>✅ คำตอบที่ถูกต้อง: ข้อ ข. High systemic absorption
🎯 ทำไมข้อนี้ถึงถูก:
🎯 ทำไมข้อนี้ถึงถูก: ยาพ่นสูดกลุ่มคอร์ติโคสเตียรอยด์ในอุดมคติต้องการ High systemic absorption ให้น้อยที่สุด (Low systemic absorption) เพื่อหลีกเลี่ยงอาการไม่พึงประสงค์ทั่วร่างกาย เช่น การกดแกน HPA axis, กระดูกพรุน และต้อกระจก โดยเน้นการออกฤทธิ์เฉพาะที่บริเวณหลอดลม (topical pulmonary action)
🔍 ข้ออื่นผิดเพราะอะไร:
• ข้อ ก.: High lipophilicity เป็นคุณสมบัติที่ต้องการ เพื่อให้ยาคงค้างอยู่ในเนื้อเยื่อปอดได้นานและจับกับเซลล์เป้าหมายได้ดี
• ข้อ ค.: High affinity to glucocorticoid receptor เป็นคุณสมบัติที่ต้องการเพื่อให้ออกฤทธิ์ต้านการอักเสบได้แรงและมีประสิทธิภาพสูง
• ข้อ ง.: Topical pulmonary action เป็นหัวใจหลักของการสูดยาเพื่อมุ่งเน้นการรักษาที่ทางเดินหายใจโดยตรง
• ข้อ จ.: Low oral bioavailability และ Rapid systemic clearance เป็นคุณสมบัติที่ต้องการเพื่อลดผลข้างเคียงจากยาส่วนที่ถูกกลืนลงทางเดินอาหาร</t>
        </is>
      </c>
      <c r="L98" s="186" t="n"/>
      <c r="M98" s="186" t="inlineStr">
        <is>
          <t>Sterile &amp; Special Forms</t>
        </is>
      </c>
      <c r="N98" s="186" t="inlineStr">
        <is>
          <t>Inhalation devices</t>
        </is>
      </c>
      <c r="O98" s="185" t="inlineStr">
        <is>
          <t>Product</t>
        </is>
      </c>
      <c r="P98" s="186" t="inlineStr">
        <is>
          <t>[SOURCE: ข้อสอบจริง PLE CC1 (Product) ปี 2561 ข้อ 33]</t>
        </is>
      </c>
      <c r="Q98" s="185" t="inlineStr">
        <is>
          <t>ข้อสอบจริง</t>
        </is>
      </c>
      <c r="R98" s="185" t="inlineStr">
        <is>
          <t>2561</t>
        </is>
      </c>
      <c r="S98" s="185" t="n"/>
    </row>
    <row r="99">
      <c r="A99" s="185" t="n">
        <v>97</v>
      </c>
      <c r="B99" s="186" t="n"/>
      <c r="C99" s="186" t="inlineStr">
        <is>
          <t>ข้อใดไม่ใช่รายการทดสอบเพื่อการควบคุมคุณภาพประจำรุ่นผลิตของยาฉีดปราศจากเชื้อ (Parenteral preparations) ตามข้อกำหนดเภสัชตำรับ</t>
        </is>
      </c>
      <c r="D99" s="186" t="n"/>
      <c r="E99" s="186" t="inlineStr">
        <is>
          <t>Sterility test</t>
        </is>
      </c>
      <c r="F99" s="186" t="inlineStr">
        <is>
          <t>Bacterial endotoxins test</t>
        </is>
      </c>
      <c r="G99" s="186" t="inlineStr">
        <is>
          <t>Particulate matter test</t>
        </is>
      </c>
      <c r="H99" s="186" t="inlineStr">
        <is>
          <t>Uniformity of dosage units</t>
        </is>
      </c>
      <c r="I99" s="186" t="inlineStr">
        <is>
          <t>Microbial limit test</t>
        </is>
      </c>
      <c r="J99" s="185" t="inlineStr">
        <is>
          <t>5</t>
        </is>
      </c>
      <c r="K99" s="186" t="inlineStr">
        <is>
          <t>✅ คำตอบที่ถูกต้อง: ข้อ จ. Microbial limit test
🎯 ทำไมข้อนี้ถึงถูก:
🎯 ทำไมข้อนี้ถึงถูก: Microbial Limit Test (MLT ตาม USP &lt;61&gt;/&lt;62&gt;) ใช้สำหรับทดสอบผลิตภัณฑ์ยาที่ไม่ปราศจากเชื้อ (non-sterile preparations) เพื่อจำกัดจำนวนเชื้อ แต่ยาฉีด (Parenterals) เป็นยาปราศจากเชื้อ จึงต้องผ่านการทดสอบความปราศจากเชื้ออย่างสมบูรณ์ด้วย Sterility test (USP &lt;71&gt;)
🔍 ข้ออื่นผิดเพราะอะไร:
• ข้อ ก.: Sterility test เป็นการทดสอบความปราศจากเชื้อที่เป็นข้อกำหนดบังคับขั้นพื้นฐานสำหรับยาฉีดทุกรุ่นผลิต
• ข้อ ข.: Bacterial endotoxins test (LAL test) ใช้ตรวจสอบสารไพโรเจนจากผนังเซลล์ของแบคทีเรียแกรมลบในยาฉีด
• ข้อ ค.: Particulate matter test เป็นการตรวจวัดอนุภาคแปลกปลอมทั้งที่มองเห็นได้และมองไม่เห็นด้วยตาเปล่าในยาฉีด
• ข้อ ง.: Uniformity of dosage units เป็นการประกันความสม่ำเสมอของปริมาณตัวยาสำคัญในแต่ละหน่วยยาฉีด</t>
        </is>
      </c>
      <c r="L99" s="186" t="n"/>
      <c r="M99" s="186" t="inlineStr">
        <is>
          <t>Sterile &amp; Special Forms</t>
        </is>
      </c>
      <c r="N99" s="186" t="inlineStr">
        <is>
          <t>Sterility &amp; Pyrogen testing</t>
        </is>
      </c>
      <c r="O99" s="185" t="inlineStr">
        <is>
          <t>Product</t>
        </is>
      </c>
      <c r="P99" s="186" t="inlineStr">
        <is>
          <t>[SOURCE: ข้อสอบจริง PLE CC1 (Product) ปี 2561 ข้อ 39]</t>
        </is>
      </c>
      <c r="Q99" s="185" t="inlineStr">
        <is>
          <t>ข้อสอบจริง</t>
        </is>
      </c>
      <c r="R99" s="185" t="inlineStr">
        <is>
          <t>2561</t>
        </is>
      </c>
      <c r="S99" s="185" t="n"/>
    </row>
    <row r="100">
      <c r="A100" s="185" t="n">
        <v>98</v>
      </c>
      <c r="B100" s="186" t="n"/>
      <c r="C100" s="186" t="inlineStr">
        <is>
          <t>ในกระบวนการผลิตยาฉีด Diazepam injection ในรูปแบบ aseptic processing การบรรจุและปิดผนึกยาลงในภาชนะบรรจุขั้นสุดท้าย (Filling and sealing) ต้องดำเนินการภายใต้พื้นที่สะอาด (Cleanroom environment) ระดับใด</t>
        </is>
      </c>
      <c r="D100" s="186" t="n"/>
      <c r="E100" s="186" t="inlineStr">
        <is>
          <t>Grade A</t>
        </is>
      </c>
      <c r="F100" s="186" t="inlineStr">
        <is>
          <t>Grade B</t>
        </is>
      </c>
      <c r="G100" s="186" t="inlineStr">
        <is>
          <t>Grade C</t>
        </is>
      </c>
      <c r="H100" s="186" t="inlineStr">
        <is>
          <t>Grade D</t>
        </is>
      </c>
      <c r="I100" s="186" t="inlineStr">
        <is>
          <t>Grade E</t>
        </is>
      </c>
      <c r="J100" s="185" t="inlineStr">
        <is>
          <t>1</t>
        </is>
      </c>
      <c r="K100" s="186" t="inlineStr">
        <is>
          <t>✅ คำตอบที่ถูกต้อง: ข้อ ก. Grade A
🎯 ทำไมข้อนี้ถึงถูก:
🎯 ทำไมข้อนี้ถึงถูก: ตามมาตรฐาน GMP/PIC-S Annex 1 สำหรับการเตรียมยาปราศจากเชื้อแบบ Aseptic processing พื้นที่วิกฤตที่มีการเปิดเผยผลิตภัณฑ์และบรรจุยาปราศจากเชื้อ (critical zone for aseptic filling and sealing) ต้องดำเนินการภายใต้สภาวะ Grade A (Laminar Airflow Workstation) ซึ่งอยู่ภายในห้องแวดล้อม Grade B
🔍 ข้ออื่นผิดเพราะอะไร:
• ข้อ ข.: Grade B ใช้เป็นสภาพแวดล้อมรอบข้าง (background environment) สำหรับพื้นที่ Grade A ในกระบวนการ aseptic processing
• ข้อ ค.: Grade C ใช้สำหรับขั้นตอนการเตรียมสารละลายและการกรองยาฆ่าเชื้อ (filtration) ก่อนเข้าสู่พื้นที่บรรจุ Grade A
• ข้อ ง.: Grade D ใช้สำหรับขั้นตอนการล้างทำความสะอาดอุปกรณ์และจัดการภาชนะบรรจุก่อนนำไปอบฆ่าเชื้อ
• ข้อ จ.: Grade E ไม่ใช่ระดับความสะอาดมาตรฐานตามระบบจำแนกของ GMP/PIC-S Cleanroom Classification</t>
        </is>
      </c>
      <c r="L100" s="186" t="n"/>
      <c r="M100" s="186" t="inlineStr">
        <is>
          <t>Sterile &amp; Special Forms</t>
        </is>
      </c>
      <c r="N100" s="186" t="inlineStr">
        <is>
          <t>Parenterals &amp; Ophthalmic</t>
        </is>
      </c>
      <c r="O100" s="185" t="inlineStr">
        <is>
          <t>Product</t>
        </is>
      </c>
      <c r="P100" s="186" t="inlineStr">
        <is>
          <t>[SOURCE: ข้อสอบจริง PLE CC1 (Product) ปี 2561 ข้อ 50]</t>
        </is>
      </c>
      <c r="Q100" s="185" t="inlineStr">
        <is>
          <t>ข้อสอบจริง</t>
        </is>
      </c>
      <c r="R100" s="185" t="inlineStr">
        <is>
          <t>2561</t>
        </is>
      </c>
      <c r="S100" s="185" t="n"/>
    </row>
    <row r="101">
      <c r="A101" s="185" t="n">
        <v>99</v>
      </c>
      <c r="B101" s="186" t="n"/>
      <c r="C101" s="186" t="inlineStr">
        <is>
          <t>ในการตรวจวิเคราะห์เพื่อการควบคุมคุณภาพของยาฉีด Diazepam injection ตามเภสัชตำรับสากล รายการทดสอบในข้อใดไม่จำเป็นต้องทำการทดสอบ</t>
        </is>
      </c>
      <c r="D101" s="186" t="n"/>
      <c r="E101" s="186" t="inlineStr">
        <is>
          <t>Bacterial endotoxins test</t>
        </is>
      </c>
      <c r="F101" s="186" t="inlineStr">
        <is>
          <t>Sterility test</t>
        </is>
      </c>
      <c r="G101" s="186" t="inlineStr">
        <is>
          <t>General safety test หรือ Abnormal toxicity test</t>
        </is>
      </c>
      <c r="H101" s="186" t="inlineStr">
        <is>
          <t>Particulate matter test</t>
        </is>
      </c>
      <c r="I101" s="186" t="inlineStr">
        <is>
          <t>Assay of active ingredient</t>
        </is>
      </c>
      <c r="J101" s="185" t="inlineStr">
        <is>
          <t>3</t>
        </is>
      </c>
      <c r="K101" s="186" t="inlineStr">
        <is>
          <t>✅ คำตอบที่ถูกต้อง: ข้อ ค. General safety test หรือ Abnormal toxicity test
🎯 ทำไมข้อนี้ถึงถูก:
🎯 ทำไมข้อนี้ถึงถูก: General Safety Test (หรือ Abnormal toxicity test ในสัตว์ทดลอง) ได้ถูกยกเลิกและถอดถอนออกจากเภสัชตำรับสากลหลัก ทั้ง USP, BP และ EP แล้ว เนื่องจากขาดความจำเพาะทางวิทยาศาสตร์และมีระบบการประกันคุณภาพกระบวนการผลิตตาม GMP ที่รัดกุมทดแทน
🔍 ข้ออื่นผิดเพราะอะไร:
• ข้อ ก.: Bacterial endotoxins test (LAL test) เป็นการทดสอบบังคับสำหรับยาฉีดทุกชนิดเพื่อป้องกันไข้ไพโรเจนในผู้ป่วย
• ข้อ ข.: Sterility test เป็นการทดสอบความปราศจากเชื้อที่ต้องตรวจประเมินอย่างเคร่งครัดตามข้อกำหนดเภสัชตำรับ
• ข้อ ง.: Particulate matter test เป็นข้อกำหนดบังคับเพื่อป้องกันอันตรายจากการอุดตันของหลอดเลือดฝอยจากอนุภาคแปลกปลอม
• ข้อ จ.: Assay of active ingredient เป็นหัวข้อหลักในการควบคุมคุณภาพเพื่อรับรองความแรงของตัวยาตาม label claim</t>
        </is>
      </c>
      <c r="L101" s="186" t="n"/>
      <c r="M101" s="186" t="inlineStr">
        <is>
          <t>Sterile &amp; Special Forms</t>
        </is>
      </c>
      <c r="N101" s="186" t="inlineStr">
        <is>
          <t>Sterility &amp; Pyrogen testing</t>
        </is>
      </c>
      <c r="O101" s="185" t="inlineStr">
        <is>
          <t>Product</t>
        </is>
      </c>
      <c r="P101" s="186" t="inlineStr">
        <is>
          <t>[SOURCE: ข้อสอบจริง PLE CC1 (Product) ปี 2561 ข้อ 51]</t>
        </is>
      </c>
      <c r="Q101" s="185" t="inlineStr">
        <is>
          <t>ข้อสอบจริง</t>
        </is>
      </c>
      <c r="R101" s="185" t="inlineStr">
        <is>
          <t>2561</t>
        </is>
      </c>
      <c r="S101" s="185" t="n"/>
    </row>
    <row r="102">
      <c r="A102" s="185" t="n">
        <v>100</v>
      </c>
      <c r="B102" s="186" t="n"/>
      <c r="C102" s="186" t="inlineStr">
        <is>
          <t>ข้อใดคือเครื่องมือมาตรฐานตามเภสัชตำรับที่ใช้วัดการกระจายขนาดอนุภาคตามหลักอากาศพลศาสตร์ (Aerodynamic particle size distribution) ของยาพ่นสูดละอองลอย (Aerosol)</t>
        </is>
      </c>
      <c r="D102" s="186" t="n"/>
      <c r="E102" s="186" t="inlineStr">
        <is>
          <t>X-ray powder diffraction (XRPD)</t>
        </is>
      </c>
      <c r="F102" s="186" t="inlineStr">
        <is>
          <t>Optical microscope</t>
        </is>
      </c>
      <c r="G102" s="186" t="inlineStr">
        <is>
          <t>Cascade impactor</t>
        </is>
      </c>
      <c r="H102" s="186" t="inlineStr">
        <is>
          <t>Sieve analysis</t>
        </is>
      </c>
      <c r="I102" s="186" t="inlineStr">
        <is>
          <t>Dynamic light scattering (DLS)</t>
        </is>
      </c>
      <c r="J102" s="185" t="inlineStr">
        <is>
          <t>3</t>
        </is>
      </c>
      <c r="K102" s="186" t="inlineStr">
        <is>
          <t>✅ คำตอบที่ถูกต้อง: ข้อ ค. Cascade impactor
🎯 ทำไมข้อนี้ถึงถูก:
🎯 ทำไมข้อนี้ถึงถูก: ตามเภสัชตำรับ USP &lt;601&gt; กำหนดให้ใช้ Cascade Impactor (เช่น Andersen Cascade Impactor: ACI หรือ Next Generation Impactor: NGI) ในการวัด Aerodynamic Particle Size Distribution (APSD) และคำนวณหาค่า Mass Median Aerodynamic Diameter (MMAD) รวมถึง Fine Particle Fraction (FPF) ของยาพ่นสูดชนิด Aerosol และ Dry powder inhaler
🔍 ข้ออื่นผิดเพราะอะไร:
• ข้อ ก.: XRPD ใช้ตรวจสอบความเป็นผลึกและรูปแบบผลึก (Polymorphism) ไม่สามารถวัดขนาดอนุภาคตามหลักอากาศพลศาสตร์ได้
• ข้อ ข.: Optical microscope วัดเฉพาะขนาดทางเรขาคณิต (Geometric size) ไม่สามารถสะท้อนพฤติกรรมการเคลื่อนที่ตามกระแสลมในทางเดินหายใจ
• ข้อ ง.: Sieve analysis เหมาะสำหรับอนุภาคผงยาขนาดใหญ่กว่า 45 ถึง 75 ไมโครเมตร ไม่สามารถวัดละอองลอยขนาด 1 ถึง 5 ไมโครเมตรได้
• ข้อ จ.: Dynamic light scattering (DLS) เหมาะสำหรับอนุภาคคอลลอยด์หรือสารระดับนาโนเมตร ไม่ใช่อุปกรณ์มาตรฐานสำหรับ Aerodynamic sizing ของยาพ่นสูด</t>
        </is>
      </c>
      <c r="L102" s="186" t="n"/>
      <c r="M102" s="186" t="inlineStr">
        <is>
          <t>Sterile &amp; Special Forms</t>
        </is>
      </c>
      <c r="N102" s="186" t="inlineStr">
        <is>
          <t>Inhalation devices</t>
        </is>
      </c>
      <c r="O102" s="185" t="inlineStr">
        <is>
          <t>Product</t>
        </is>
      </c>
      <c r="P102" s="186" t="inlineStr">
        <is>
          <t>[SOURCE: ข้อสอบจริง PLE CC1 (Product) ปี 2561 ข้อ 74]</t>
        </is>
      </c>
      <c r="Q102" s="185" t="inlineStr">
        <is>
          <t>ข้อสอบจริง</t>
        </is>
      </c>
      <c r="R102" s="185" t="inlineStr">
        <is>
          <t>2561</t>
        </is>
      </c>
      <c r="S102" s="185" t="n"/>
    </row>
    <row r="103">
      <c r="A103" s="185" t="n">
        <v>101</v>
      </c>
      <c r="B103" s="186" t="n"/>
      <c r="C103" s="186" t="inlineStr">
        <is>
          <t>ข้อใดกล่าวไม่ถูกต้องเกี่ยวกับผลิตภัณฑ์ยาพ่นละอองลอย (Pharmaceutical aerosol)</t>
        </is>
      </c>
      <c r="D103" s="186" t="n"/>
      <c r="E103" s="186" t="inlineStr">
        <is>
          <t>ชนิดและสัดส่วนของสารขับดัน (Propellant) มีผลต่อขนาดของละอองอนุภาค</t>
        </is>
      </c>
      <c r="F103" s="186" t="inlineStr">
        <is>
          <t>ผลิตภัณฑ์บรรจุในลักษณะปิดสนิทภายใต้แรงดัน จึงสามารถเก็บรักษาไว้ที่ใดก็ได้ตามสะดวก</t>
        </is>
      </c>
      <c r="G103" s="186" t="inlineStr">
        <is>
          <t>การเลือกชนิดของวาล์ว (Valve) และหัวพ่น (Actuator) มีผลต่อลักษณะละอองยาที่พ่นออกมา</t>
        </is>
      </c>
      <c r="H103" s="186" t="inlineStr">
        <is>
          <t>ขนาดอนุภาคของละอองลอยมีผลโดยตรงต่อตำแหน่งเป้าหมายในการสะสมของยาในทางเดินหายใจ</t>
        </is>
      </c>
      <c r="I103" s="186" t="inlineStr">
        <is>
          <t>สามารถเตรียมได้ทั้งในรูปแบบสารละลาย (Solution), สารแขวนตะกอน (Suspension) หรืออิมัลชัน (Emulsion)</t>
        </is>
      </c>
      <c r="J103" s="185" t="inlineStr">
        <is>
          <t>2</t>
        </is>
      </c>
      <c r="K103" s="186" t="inlineStr">
        <is>
          <t>✅ คำตอบที่ถูกต้อง: ข้อ ข. ผลิตภัณฑ์บรรจุในลักษณะปิดสนิทภายใต้แรงดัน จึงสามารถเก็บรักษาไว้ที่ใดก็ได้ตามสะดวก
🎯 ทำไมข้อนี้ถึงถูก:
🎯 ทำไมข้อนี้ถึงถูก: ผลิตภัณฑ์ Aerosol บรรจุในภาชนะอัดความดัน (Pressurized container) ซึ่งมีข้อกำหนดและคำเตือนบนฉลากตามกฎหมายว่า ต้องเก็บรักษาในที่อุณหภูมิต่ำกว่า 50 องศาเซลเซียส ให้พ้นจากแสงแดดและความร้อน ห้ามเจาะหรือนำกระป๋องไปเผาทำลายแม้จะใช้ยาหมดแล้ว เพราะอาจเกิดการระเบิดได้ จึงไม่สามารถเก็บไว้ที่ใดก็ได้ตามสะดวก
🔍 ข้ออื่นผิดเพราะอะไร:
• ข้อ ก.: เป็นข้อความที่ถูกต้อง: ความดันไอ (Vapor pressure) และสัดส่วนของสารขับดันเป็นตัวกำหนดแรงขับและขนาดของหยดละอองยา (Droplet size)
• ข้อ ค.: เป็นข้อความที่ถูกต้อง: ขนาดของ Orifice ใน Metered valve และ Actuator เป็นตัวกำหนดอัตราการพ่นและรูปแบบของละอองสเปรย์ (Spray pattern)
• ข้อ ง.: เป็นข้อความที่ถูกต้อง: ขนาดอนุภาค 1 ถึง 5 ไมโครเมตรจะเคลื่อนที่ไปเกาะที่หลอดลมฝอยและถุงลมปอด ส่วนอนุภาคที่ใหญ่กว่า 10 ไมโครเมตรจะติดค้างอยู่ที่คอหอย
• ข้อ จ.: เป็นข้อความที่ถูกต้อง: ละอองลอยสามารถตั้งตำรับได้ทั้งในรูป Solution, Suspension หรือ Emulsion ร่วมกับสารขับดันเหลว</t>
        </is>
      </c>
      <c r="L103" s="186" t="n"/>
      <c r="M103" s="186" t="inlineStr">
        <is>
          <t>Sterile &amp; Special Forms</t>
        </is>
      </c>
      <c r="N103" s="186" t="inlineStr">
        <is>
          <t>Inhalation devices</t>
        </is>
      </c>
      <c r="O103" s="185" t="inlineStr">
        <is>
          <t>Product</t>
        </is>
      </c>
      <c r="P103" s="186" t="inlineStr">
        <is>
          <t>[SOURCE: ข้อสอบจริง PLE CC1 (Product) ปี 2561 ข้อ 75]</t>
        </is>
      </c>
      <c r="Q103" s="185" t="inlineStr">
        <is>
          <t>ข้อสอบจริง</t>
        </is>
      </c>
      <c r="R103" s="185" t="inlineStr">
        <is>
          <t>2561</t>
        </is>
      </c>
      <c r="S103" s="185" t="n"/>
    </row>
    <row r="104">
      <c r="A104" s="185" t="n">
        <v>102</v>
      </c>
      <c r="B104" s="186" t="n"/>
      <c r="C104" s="186" t="inlineStr">
        <is>
          <t>หากต้องการพัฒนาสูตรตำรับยาพ่นสูดชนิดผงแห้ง (Dry Powder Inhaler: DPI) และต้องการให้อนุภาคผงยามีการไหลตัวที่ดีและบรรจุได้สม่ำเสมอ ควรเลือกใช้สารช่วยตัวใดเป็น Carrier</t>
        </is>
      </c>
      <c r="D104" s="186" t="n"/>
      <c r="E104" s="186" t="inlineStr">
        <is>
          <t>Coarse lactose monohydrate</t>
        </is>
      </c>
      <c r="F104" s="186" t="inlineStr">
        <is>
          <t>PVP K30</t>
        </is>
      </c>
      <c r="G104" s="186" t="inlineStr">
        <is>
          <t>PEG 6000</t>
        </is>
      </c>
      <c r="H104" s="186" t="inlineStr">
        <is>
          <t>Calcium carbonate</t>
        </is>
      </c>
      <c r="I104" s="186" t="inlineStr">
        <is>
          <t>Magnesium stearate</t>
        </is>
      </c>
      <c r="J104" s="185" t="inlineStr">
        <is>
          <t>1</t>
        </is>
      </c>
      <c r="K104" s="186" t="inlineStr">
        <is>
          <t>✅ คำตอบที่ถูกต้อง: ข้อ ก. Coarse lactose monohydrate
🎯 ทำไมข้อนี้ถึงถูก:
🎯 ทำไมข้อนี้ถึงถูก: ในตำรับ Dry Powder Inhaler (DPI) นิยมใช้อนุภาคของแข็งขนาดใหญ่คือ Coarse alpha-lactose monohydrate (ขนาดประมาณ 50 ถึง 200 ไมโครเมตร) ทำหน้าที่เป็นตัวพา (Carrier particles) ซึ่งช่วยปรับปรุงคุณสมบัติการไหลและความเที่ยงตรงในการบรรจุขนาดยา โดยอนุภาคยาไมโครไนซ์ (ขนาด 1 ถึง 5 ไมโครเมตร) จะเกาะบนผิวแลคโตสและหลุดออกเมื่อผู้ป่วยสูดหายใจเข้า
🔍 ข้ออื่นผิดเพราะอะไร:
• ข้อ ข.: PVP K30 เป็นสารยึดเกาะ (Binder) ในยาเม็ด ไม่ได้ใช้เป็นตัวพาอนุภาคใหญ่ในระบบยาพ่นสูดผงแห้ง
• ข้อ ค.: PEG 6000 นิยมใช้เป็นสารหล่อลื่นที่ละลายน้ำได้หรือสารพื้นยา ไม่ได้ทำหน้าที่เป็น Carrier ใน DPI
• ข้อ ง.: Calcium carbonate เป็นยาลดกรดหรือสารเติมเต็มในยาเม็ด ไม่ปลอดภัยต่อการสูดดมเข้าสู่ระบบทางเดินหายใจ
• ข้อ จ.: Magnesium stearate อาจใช้ในปริมาณน้อยมาก (Force control agent) เพื่อช่วยลดแรงยึดเหนี่ยวระหว่างยากับพาหะ แต่ไม่ได้ใช้เป็น Carrier หลักของตำรับ</t>
        </is>
      </c>
      <c r="L104" s="186" t="n"/>
      <c r="M104" s="186" t="inlineStr">
        <is>
          <t>Sterile &amp; Special Forms</t>
        </is>
      </c>
      <c r="N104" s="186" t="inlineStr">
        <is>
          <t>Inhalation devices</t>
        </is>
      </c>
      <c r="O104" s="185" t="inlineStr">
        <is>
          <t>Product</t>
        </is>
      </c>
      <c r="P104" s="186" t="inlineStr">
        <is>
          <t>[SOURCE: ข้อสอบจริง PLE CC1 (Product) ปี 2561 ข้อ 76]</t>
        </is>
      </c>
      <c r="Q104" s="185" t="inlineStr">
        <is>
          <t>ข้อสอบจริง</t>
        </is>
      </c>
      <c r="R104" s="185" t="inlineStr">
        <is>
          <t>2561</t>
        </is>
      </c>
      <c r="S104" s="185" t="n"/>
    </row>
    <row r="105">
      <c r="A105" s="185" t="n">
        <v>103</v>
      </c>
      <c r="B105" s="186" t="n"/>
      <c r="C105" s="186" t="inlineStr">
        <is>
          <t>ข้อใดไม่จำเป็นต้องทำการทดสอบในการควบคุมคุณภาพผลิตภัณฑ์ยาฉีด Metronidazole solution for injection ชนิดภาชนะบรรจุขนาดใช้ครั้งเดียว (Single-dose container) ตามมาตรฐานเภสัชตำรับ</t>
        </is>
      </c>
      <c r="D105" s="186" t="n"/>
      <c r="E105" s="186" t="inlineStr">
        <is>
          <t>Clarity test (Particulate matter)</t>
        </is>
      </c>
      <c r="F105" s="186" t="inlineStr">
        <is>
          <t>Container closure integrity test (Leaker test)</t>
        </is>
      </c>
      <c r="G105" s="186" t="inlineStr">
        <is>
          <t>Sterility test</t>
        </is>
      </c>
      <c r="H105" s="186" t="inlineStr">
        <is>
          <t>Bacterial endotoxin test</t>
        </is>
      </c>
      <c r="I105" s="186" t="inlineStr">
        <is>
          <t>Antimicrobial preservative effectiveness test</t>
        </is>
      </c>
      <c r="J105" s="185" t="inlineStr">
        <is>
          <t>5</t>
        </is>
      </c>
      <c r="K105" s="186" t="inlineStr">
        <is>
          <t>✅ คำตอบที่ถูกต้อง: ข้อ จ. Antimicrobial preservative effectiveness test
🎯 ทำไมข้อนี้ถึงถูก:
🎯 ทำไมข้อนี้ถึงถูก: Metronidazole solution for injection บรรจุในขวดหรือถุงพลาสติกชนิด Single-dose container ซึ่งไม่มีการเติมสารต้านจุลชีพ (Preservative-free) จึงไม่จำเป็นต้องทำการทดสอบประสิทธิภาพของสารกันเสีย (Antimicrobial Preservative Effectiveness Test ตาม USP &lt;51&gt;) ซึ่งบังคับใช้เฉพาะกับผลิตภัณฑ์ยาฉีดชนิด Multiple-dose container เท่านั้น
🔍 ข้ออื่นผิดเพราะอะไร:
• ข้อ ก.: Clarity test และการตรวจวัดอนุภาคแปลกปลอม (Particulate matter) เป็นข้อกำหนดมาตรฐานบังคับสำหรับยาฉีดทุกประเภท
• ข้อ ข.: Leaker test หรือ Container closure integrity test เป็นการทดสอบความสมบูรณ์ในการปิดผนึกของภาชนะเพื่อประกันการปราศจากเชื้อ
• ข้อ ค.: Sterility test (การทดสอบความปราศจากเชื้อ) เป็นข้อกำหนดคุณภาพวิกฤตขั้นพื้นฐานของยาฉีดทุกรุ่นการผลิต
• ข้อ ง.: Bacterial endotoxin test (LAL test) เป็นข้อกำหนดบังคับสำหรับยาฉีดปริมาตรมากหรือเข้าสู่หลอดเลือดเพื่อป้องกันไข้จากสารไพโรเจน</t>
        </is>
      </c>
      <c r="L105" s="186" t="n"/>
      <c r="M105" s="186" t="inlineStr">
        <is>
          <t>Sterile &amp; Special Forms</t>
        </is>
      </c>
      <c r="N105" s="186" t="inlineStr">
        <is>
          <t>Sterility &amp; Pyrogen testing</t>
        </is>
      </c>
      <c r="O105" s="185" t="inlineStr">
        <is>
          <t>Product</t>
        </is>
      </c>
      <c r="P105" s="186" t="inlineStr">
        <is>
          <t>[SOURCE: ข้อสอบจริง PLE CC1 (Product) ปี 2561 ข้อ 98]</t>
        </is>
      </c>
      <c r="Q105" s="185" t="inlineStr">
        <is>
          <t>ข้อสอบจริง</t>
        </is>
      </c>
      <c r="R105" s="185" t="inlineStr">
        <is>
          <t>2561</t>
        </is>
      </c>
      <c r="S105" s="185" t="n"/>
    </row>
    <row r="106">
      <c r="A106" s="185" t="n">
        <v>104</v>
      </c>
      <c r="B106" s="186" t="n"/>
      <c r="C106" s="186" t="inlineStr">
        <is>
          <t>ข้อใดเป็นข้อกำหนดมาตรฐานและเกณฑ์คุณภาพทางเภสัชกรรมที่สำคัญที่สุดในการผลิตยาหยอดตา Tetrahydrozoline eye drops</t>
        </is>
      </c>
      <c r="D106" s="186" t="n"/>
      <c r="E106" s="186" t="inlineStr">
        <is>
          <t>Sterility test (ความปราศจากเชื้อ)</t>
        </is>
      </c>
      <c r="F106" s="186" t="inlineStr">
        <is>
          <t>Crystallinity (การทดสอบความเป็นผลึก)</t>
        </is>
      </c>
      <c r="G106" s="186" t="inlineStr">
        <is>
          <t>Minimum fill (การทดสอบปริมาตรบรรจุขั้นต่ำ)</t>
        </is>
      </c>
      <c r="H106" s="186" t="inlineStr">
        <is>
          <t>Deliverable volume (ปริมาตรที่รินออกได้)</t>
        </is>
      </c>
      <c r="I106" s="186" t="inlineStr">
        <is>
          <t>Bacterial endotoxin test (การทดสอบสารเอนโดท็อกซิน)</t>
        </is>
      </c>
      <c r="J106" s="185" t="inlineStr">
        <is>
          <t>1</t>
        </is>
      </c>
      <c r="K106" s="186" t="inlineStr">
        <is>
          <t>✅ คำตอบที่ถูกต้อง: ข้อ ก. Sterility test (ความปราศจากเชื้อ)
🎯 ทำไมข้อนี้ถึงถูก:
🎯 ทำไมข้อนี้ถึงถูก: ยาหยอดตา (Ophthalmic preparations / Eye drops) เป็นรูปแบบยาที่ต้องปราศจากเชื้อ (Sterile dosage forms) เนื่องจากต้องใช้สัมผัสกับเยื่อบุตาและกระจกตาโดยตรง ซึ่งหากมีการปนเปื้อนของเชื้อจุลชีพอาจก่อให้เกิดการติดเชื้อรุนแรงจนตาบอดได้ การทดสอบความปราศจากเชื้อ (Sterility test ตามเภสัชตำรับ USP &lt;71&gt;) จึงเป็นข้อกำหนดคุณภาพวิกฤตที่ต้องผ่านเกณฑ์ 100% ทุกรุ่นการผลิต
🔍 ข้ออื่นผิดเพราะอะไร:
• ข้อ ข.: Crystallinity ไม่ใช่ข้อกำหนดมาตรฐานสำหรับยาหยอดตาที่เป็นสารละลายใส (Aqueous solution)
• ข้อ ค.: Minimum fill เป็นการทดสอบปริมาตรบรรจุทั่วไป ไม่ใช่ข้อกำหนดวิกฤตด้านความปลอดภัยทางชีวภาพของยาปราศจากเชื้อ
• ข้อ ง.: Deliverable volume ใช้สำหรับการทดสอบยาน้ำรับประทานชนิดหลายขนาดยา ไม่ใช่เกณฑ์หลักของยาหยอดตา
• ข้อ จ.: Bacterial endotoxin test (BET) เป็นข้อกำหนดบังคับสำหรับยาฉีดเข้าสู่ระบบไหลเวียนโลหิตและยาหยอดตาที่ใช้ระหว่างการผ่าตัดในลูกตา (Intraocular injections) แต่ไม่ใช่ข้อกำหนดรูทีนทั่วไปสำหรับยาหยอดตาภายนอก</t>
        </is>
      </c>
      <c r="L106" s="186" t="n"/>
      <c r="M106" s="186" t="inlineStr">
        <is>
          <t>Sterile &amp; Special Forms</t>
        </is>
      </c>
      <c r="N106" s="186" t="inlineStr">
        <is>
          <t>Parenterals &amp; Ophthalmic</t>
        </is>
      </c>
      <c r="O106" s="185" t="inlineStr">
        <is>
          <t>Product</t>
        </is>
      </c>
      <c r="P106" s="186" t="inlineStr">
        <is>
          <t>[SOURCE: ข้อสอบจริง PLE CC1 (Product) ปี 2561 ข้อ 109]</t>
        </is>
      </c>
      <c r="Q106" s="185" t="inlineStr">
        <is>
          <t>ข้อสอบจริง</t>
        </is>
      </c>
      <c r="R106" s="185" t="inlineStr">
        <is>
          <t>2561</t>
        </is>
      </c>
      <c r="S106" s="185" t="n"/>
    </row>
    <row r="107">
      <c r="A107" s="185" t="n">
        <v>105</v>
      </c>
      <c r="B107" s="186" t="n"/>
      <c r="C107" s="186" t="inlineStr">
        <is>
          <t>สารที่เป็นสารขับดัน (Propellant) ที่ใช้ในยาพ่นสูด Seretide Evohaler (MDI) คือสารใด</t>
        </is>
      </c>
      <c r="D107" s="186" t="n"/>
      <c r="E107" s="186" t="inlineStr">
        <is>
          <t>Nitrogen</t>
        </is>
      </c>
      <c r="F107" s="186" t="inlineStr">
        <is>
          <t>Hydrocarbon</t>
        </is>
      </c>
      <c r="G107" s="186" t="inlineStr">
        <is>
          <t>Carbon dioxide</t>
        </is>
      </c>
      <c r="H107" s="186" t="inlineStr">
        <is>
          <t>Chlorofluorocarbons (CFCs)</t>
        </is>
      </c>
      <c r="I107" s="186" t="inlineStr">
        <is>
          <t>Hydrofluoroalkane (HFA)</t>
        </is>
      </c>
      <c r="J107" s="185" t="inlineStr">
        <is>
          <t>5</t>
        </is>
      </c>
      <c r="K107" s="186" t="inlineStr">
        <is>
          <t>✅ คำตอบที่ถูกต้อง: ข้อ จ. Hydrofluoroalkane (HFA)
🎯 ทำไมข้อนี้ถึงถูก:
🎯 ทำไมข้อนี้ถึงถูก: Seretide Evohaler เป็นยาพ่นสูดชนิด Metered-Dose Inhaler (MDI) ที่ใช้สารขับดันกลุ่ม Hydrofluoroalkane (HFA โดยเฉพาะ HFA-134a หรือ Norflurane) เพื่อทดแทนสารกลุ่ม CFCs ที่ถูกยกเลิกตามพิธีสารมอนทรีออล (Montreal Protocol) เนื่องจากทำลายชั้นโอโซน
🔍 ข้ออื่นผิดเพราะอะไร:
• ข้อ ก.: Nitrogen เป็นแก๊สเฉื่อยที่อาจใช้ไล่อากาศป้องกัน oxidation ในยาฉีด แต่ไม่ได้ใช้เป็น liquefied propellant หลักใน MDI
• ข้อ ข.: Hydrocarbon เช่น Propane, Isobutane นิยมใช้เป็น propellant ใน topical aerosols แต่ไม่นิยมใช้ในยาสูดพ่นทางเดินหายใจเนื่องจากติดไฟง่าย
• ข้อ ค.: Carbon dioxide เป็น compressed gas ที่มีความดันลดลงอย่างรวดเร็วเมื่อใช้งาน ไม่สามารถให้ขนาดพ่นละอองที่สม่ำเสมอคงที่เหมือน liquefied propellant
• ข้อ ง.: CFCs (Chlorofluorocarbons) เคยเป็น propellant ในอดีต แต่ถูกแบนและยกเลิกการผลิตเนื่องจากทำลายชั้นบรรยากาศโอโซนและก่อภาวะโลกร้อน</t>
        </is>
      </c>
      <c r="L107" s="186" t="n"/>
      <c r="M107" s="186" t="inlineStr">
        <is>
          <t>Sterile &amp; Special Forms</t>
        </is>
      </c>
      <c r="N107" s="186" t="inlineStr">
        <is>
          <t>Inhalation devices</t>
        </is>
      </c>
      <c r="O107" s="185" t="inlineStr">
        <is>
          <t>Product</t>
        </is>
      </c>
      <c r="P107" s="186" t="inlineStr">
        <is>
          <t>[SOURCE: ข้อสอบจริง PLE CC1 (Product) ปี 2559 ข้อ 1]</t>
        </is>
      </c>
      <c r="Q107" s="185" t="inlineStr">
        <is>
          <t>ข้อสอบจริง</t>
        </is>
      </c>
      <c r="R107" s="185" t="inlineStr">
        <is>
          <t>2559</t>
        </is>
      </c>
      <c r="S107" s="185" t="n"/>
    </row>
    <row r="108">
      <c r="A108" s="185" t="n">
        <v>106</v>
      </c>
      <c r="B108" s="186" t="n"/>
      <c r="C108" s="186" t="inlineStr">
        <is>
          <t>สารต้านเชื้อจุลชีพ (Preservative) ที่ใช้ในสูตรตำรับยาฉีด Insulin glargine คือสารใด</t>
        </is>
      </c>
      <c r="D108" s="186" t="n"/>
      <c r="E108" s="186" t="inlineStr">
        <is>
          <t>Meta-cresol</t>
        </is>
      </c>
      <c r="F108" s="186" t="inlineStr">
        <is>
          <t>Benzalkonium chloride</t>
        </is>
      </c>
      <c r="G108" s="186" t="inlineStr">
        <is>
          <t>Methylparaben</t>
        </is>
      </c>
      <c r="H108" s="186" t="inlineStr">
        <is>
          <t>Sodium benzoate</t>
        </is>
      </c>
      <c r="I108" s="186" t="inlineStr">
        <is>
          <t>Chlorobutanol</t>
        </is>
      </c>
      <c r="J108" s="185" t="inlineStr">
        <is>
          <t>1</t>
        </is>
      </c>
      <c r="K108" s="186" t="inlineStr">
        <is>
          <t>✅ คำตอบที่ถูกต้อง: ข้อ ก. Meta-cresol
🎯 ทำไมข้อนี้ถึงถูก:
🎯 ทำไมข้อนี้ถึงถูก: ยาฉีด Insulin glargine (Lantus) มีสภาวะเป็นกรดใส (pH ประมาณ 4.0) โดยใช้สาร m-Cresol (Meta-cresol 2.7 mg/mL) เป็นสารต้านจุลชีพ (Preservative) ที่มีประสิทธิภาพสูง เข้ากันได้ดีกับโครงสร้างเปปไทด์ และช่วยคงสภาพความคงตัวของอินซูลิน
🔍 ข้ออื่นผิดเพราะอะไร:
• ข้อ ข.: Benzalkonium chloride เป็น Quaternary ammonium compound นิยมใช้เป็นสารกันเสียในยาหยอดตา แต่ไม่ใช้ในยาฉีดอินซูลินเนื่องจากก่อการระคายเคืองและไม่เข้ากันกับโปรตีน
• ข้อ ค.: Methylparaben นิยมใช้ในยาน้ำรับประทานหรือยาใช้ภายนอก แต่ไม่มีประสิทธิภาพและความคงตัวเหมาะสมเท่า m-Cresol ในตำรับยาฉีดอินซูลิน
• ข้อ ง.: Sodium benzoate ใช้เป็นสารกันเสียในยาน้ำรับประทานที่มี pH เป็นกรด ไม่ใช้ในตำรับยาฉีดโปรตีน
• ข้อ จ.: Chlorobutanol ใช้เป็นสารกันเสียในยาหยอดตาหรือยาฉีดบางชนิด แต่สลายตัวง่ายด้วยความร้อนและไม่เสถียรในตำรับ insulin glargine</t>
        </is>
      </c>
      <c r="L108" s="186" t="n"/>
      <c r="M108" s="186" t="inlineStr">
        <is>
          <t>Sterile &amp; Special Forms</t>
        </is>
      </c>
      <c r="N108" s="186" t="inlineStr">
        <is>
          <t>Parenterals &amp; Ophthalmic</t>
        </is>
      </c>
      <c r="O108" s="185" t="inlineStr">
        <is>
          <t>Product</t>
        </is>
      </c>
      <c r="P108" s="186" t="inlineStr">
        <is>
          <t>[SOURCE: ข้อสอบจริง PLE CC1 (Product) ปี 2559 ข้อ 3] [RECONSTRUCTED: ปรับแต่งและเติมเต็มตัวเลือก ก-จ ให้สมบูรณ์จากแนวข้อสอบจริง]</t>
        </is>
      </c>
      <c r="Q108" s="185" t="inlineStr">
        <is>
          <t>ข้อสอบจริง</t>
        </is>
      </c>
      <c r="R108" s="185" t="inlineStr">
        <is>
          <t>2559</t>
        </is>
      </c>
      <c r="S108" s="185" t="n"/>
    </row>
    <row r="109">
      <c r="A109" s="185" t="n">
        <v>107</v>
      </c>
      <c r="B109" s="186" t="n"/>
      <c r="C109" s="186" t="inlineStr">
        <is>
          <t>ในกระบวนการบรรจุยาฉีด Insulin แบบไร้เชื้อ (Aseptic filling) ห้องหรือบริเวณที่ทำการบรรจุควรมีความสะอาดตามมาตรฐาน GMP ระดับใด</t>
        </is>
      </c>
      <c r="D109" s="186" t="n"/>
      <c r="E109" s="186" t="inlineStr">
        <is>
          <t>Grade A</t>
        </is>
      </c>
      <c r="F109" s="186" t="inlineStr">
        <is>
          <t>Grade B</t>
        </is>
      </c>
      <c r="G109" s="186" t="inlineStr">
        <is>
          <t>Grade C</t>
        </is>
      </c>
      <c r="H109" s="186" t="inlineStr">
        <is>
          <t>Grade D</t>
        </is>
      </c>
      <c r="I109" s="186" t="inlineStr">
        <is>
          <t>Grade E (Unclassified area)</t>
        </is>
      </c>
      <c r="J109" s="185" t="inlineStr">
        <is>
          <t>1</t>
        </is>
      </c>
      <c r="K109" s="186" t="inlineStr">
        <is>
          <t>✅ คำตอบที่ถูกต้อง: ข้อ ก. Grade A
🎯 ทำไมข้อนี้ถึงถูก:
🎯 ทำไมข้อนี้ถึงถูก: ตามมาตรฐาน PIC/S GMP และ WHO สำหรับยาปราศจากเชื้อที่ไม่ผ่านการฆ่าเชื้อในขั้นตอนสุดท้าย (Aseptic processing) จุดที่ตัวยาเปิดสัมผัสกับอากาศและขั้นตอนการบรรจุ (Filling zone) จะต้องดำเนินการในพื้นที่ควบคุมความสะอาดระดับสูงสุดคือ Grade A ซึ่งมี Laminar airflow ปกป้องผลิตภัณฑ์โดยตรง
🔍 ข้ออื่นผิดเพราะอะไร:
• ข้อ ข.: Grade B เป็นพื้นที่ควบคุมสภาพแวดล้อมโดยรอบ (Background environment) สำหรับพื้นที่ Grade A ในกระบวนการเตรียมและบรรจุแบบ Aseptic
• ข้อ ค.: Grade C ใช้สำหรับขั้นตอนการเตรียมสารละลายยาก่อนการกรองผ่านไส้กรองปราศจากเชื้อ (0.22 micron) หรือการบรรจุยาที่ผ่าน Terminal sterilization
• ข้อ ง.: Grade D ใช้สำหรับขั้นตอนการล้างทำความสะอาดอุปกรณ์และการจัดการภาชนะบรรจุก่อนนำไปอบฆ่าเชื้อ
• ข้อ จ.: Grade E ไม่ใช่ระดับห้องสะอาดมาตรฐานสำหรับกระบวนการบรรจุยาปราศจากเชื้อ</t>
        </is>
      </c>
      <c r="L109" s="186" t="n"/>
      <c r="M109" s="186" t="inlineStr">
        <is>
          <t>Sterile &amp; Special Forms</t>
        </is>
      </c>
      <c r="N109" s="186" t="inlineStr">
        <is>
          <t>Sterile Cleanroom specs</t>
        </is>
      </c>
      <c r="O109" s="185" t="inlineStr">
        <is>
          <t>Product</t>
        </is>
      </c>
      <c r="P109" s="186" t="inlineStr">
        <is>
          <t>[SOURCE: ข้อสอบจริง PLE CC1 (Product) ปี 2559 ข้อ 4]</t>
        </is>
      </c>
      <c r="Q109" s="185" t="inlineStr">
        <is>
          <t>ข้อสอบจริง</t>
        </is>
      </c>
      <c r="R109" s="185" t="inlineStr">
        <is>
          <t>2559</t>
        </is>
      </c>
      <c r="S109" s="185" t="n"/>
    </row>
    <row r="110">
      <c r="A110" s="185" t="n">
        <v>108</v>
      </c>
      <c r="B110" s="186" t="n"/>
      <c r="C110" s="186" t="inlineStr">
        <is>
          <t>วัคซีนที่มีเกลืออะลูมิเนียมเป็นสารเสริมกระตุ้นภูมิคุ้มกัน (Aluminium adjuvant) สามารถบริหารได้ทางใด</t>
        </is>
      </c>
      <c r="D110" s="186" t="n"/>
      <c r="E110" s="186" t="inlineStr">
        <is>
          <t>Intravenous (IV)</t>
        </is>
      </c>
      <c r="F110" s="186" t="inlineStr">
        <is>
          <t>Intramuscular (IM)</t>
        </is>
      </c>
      <c r="G110" s="186" t="inlineStr">
        <is>
          <t>Subcutaneous (SC)</t>
        </is>
      </c>
      <c r="H110" s="186" t="inlineStr">
        <is>
          <t>Intradermal (ID)</t>
        </is>
      </c>
      <c r="I110" s="186" t="inlineStr">
        <is>
          <t>Intramuscular (IM) และ Subcutaneous (SC)</t>
        </is>
      </c>
      <c r="J110" s="185" t="inlineStr">
        <is>
          <t>2</t>
        </is>
      </c>
      <c r="K110" s="186" t="inlineStr">
        <is>
          <t>✅ คำตอบที่ถูกต้อง: ข้อ ข. Intramuscular (IM)
🎯 ทำไมข้อนี้ถึงถูก:
🎯 ทำไมข้อนี้ถึงถูก: วัคซีนที่มีเกลืออะลูมิเนียมเป็นแอดจูแวนต์ (เช่น DTP, Hepatitis B, HPV) ต้องฉีดเข้ากล้ามเนื้อลึก (IM) เท่านั้น เพื่อให้เกิดการกระตุ้นภูมิคุ้มกันที่เหมาะสมและลดการระคายเคืองเฉพาะที่ การฉีดเข้าใต้ผิวหนัง (SC) หรือในหนัง (ID) ก่อให้เกิดก้อนไตแข็งเรื้อรัง (Granuloma) และแผลเปื่อยอักเสบ
🔍 ข้ออื่นผิดเพราะอะไร:
• ข้อ ก.: ห้ามฉีดเข้า IV โดยเด็ดขาด เพราะเกลืออะลูมิเนียมเป็นสารแขวนลอยที่ไม่ละลายน้ำ เสี่ยงต่อการเกิดลิ่มอุดตันในเส้นเลือด (Embolism)
• ข้อ ค.: SC ทำให้เกิดก้อนไตแข็งเรื้อรังและแผลอักเสบเฉพาะที่
• ข้อ ง.: ID ทำให้เกิดการระคายเคืองและแผลเป็นอักเสบรุนแรง
• ข้อ จ.: ไม่ถูกต้องเพราะห้ามบริหารทาง Subcutaneous (SC)</t>
        </is>
      </c>
      <c r="L110" s="186" t="n"/>
      <c r="M110" s="186" t="inlineStr">
        <is>
          <t>Sterile &amp; Special Forms</t>
        </is>
      </c>
      <c r="N110" s="186" t="inlineStr">
        <is>
          <t>Parenterals &amp; Ophthalmic</t>
        </is>
      </c>
      <c r="O110" s="185" t="inlineStr">
        <is>
          <t>Product</t>
        </is>
      </c>
      <c r="P110" s="186" t="inlineStr">
        <is>
          <t>[SOURCE: ข้อสอบจริง PLE CC1 (Product) ปี 2559 ข้อ 35]</t>
        </is>
      </c>
      <c r="Q110" s="185" t="inlineStr">
        <is>
          <t>ข้อสอบจริง</t>
        </is>
      </c>
      <c r="R110" s="185" t="inlineStr">
        <is>
          <t>2559</t>
        </is>
      </c>
      <c r="S110" s="185" t="n"/>
    </row>
    <row r="111">
      <c r="A111" s="185" t="n">
        <v>109</v>
      </c>
      <c r="B111" s="186" t="n"/>
      <c r="C111" s="186" t="inlineStr">
        <is>
          <t>ยาฉีด Enfuvirtide ชนิดผงแห้งทำแห้งเยือกแข็ง (Lyophilized powder) สำหรับฉีดเข้าใต้ผิวหนัง (SC) เมื่อละลายด้วย SWFI 1.1 mL แล้ว ใน 1 mL ประกอบด้วย Enfuvirtide 90 mg, Mannitol 22.55 mg, Sodium carbonate, Sodium hydroxide และ HCl ปรับ pH ได้ 9.0 สาร Mannitol ทำหน้าที่ใดในสูตรตำรับนี้</t>
        </is>
      </c>
      <c r="D111" s="186" t="n"/>
      <c r="E111" s="186" t="inlineStr">
        <is>
          <t>Buffer agent</t>
        </is>
      </c>
      <c r="F111" s="186" t="inlineStr">
        <is>
          <t>Bulking agent</t>
        </is>
      </c>
      <c r="G111" s="186" t="inlineStr">
        <is>
          <t>Antimicrobial preservative</t>
        </is>
      </c>
      <c r="H111" s="186" t="inlineStr">
        <is>
          <t>Antioxidant</t>
        </is>
      </c>
      <c r="I111" s="186" t="inlineStr">
        <is>
          <t>Solubilizing agent</t>
        </is>
      </c>
      <c r="J111" s="185" t="inlineStr">
        <is>
          <t>2</t>
        </is>
      </c>
      <c r="K111" s="186" t="inlineStr">
        <is>
          <t>✅ คำตอบที่ถูกต้อง: ข้อ ข. Bulking agent
🎯 ทำไมข้อนี้ถึงถูก:
🎯 ทำไมข้อนี้ถึงถูก: ในกระบวนการทำแห้งแบบเยือกแข็ง (Freeze-drying / Lyophilization) ของยาฉีดชนิดผงแห้ง สาร Mannitol ทำหน้าที่เป็น Bulking agent (หรือ Lyoprotectant / Cake-forming agent) เพื่อสร้างโครงสร้างก้อนเนื้อยา (Porous cake) ให้คงรูปสวยงาม ไม่ยุบตัว และละลายตัวกลับคืน (Reconstitution) ได้อย่างรวดเร็วเมื่อผสมกับตัวทำละลาย
🔍 ข้ออื่นผิดเพราะอะไร:
• ข้อ ก.: Buffer agent ในตำรับนี้คือ Sodium carbonate ร่วมกับ Sodium hydroxide และ HCl ที่ควบคุม pH ให้อยู่ที่ 9.0
• ข้อ ค.: Antimicrobial preservative ไม่จำเป็นในผลิตภัณฑ์ single-dose lyophilized powder และ Mannitol ไม่มีฤทธิ์ต้านเชื้อที่ความเข้มข้นนี้
• ข้อ ง.: Antioxidant ได้แก่สารกลุ่ม Sodium bisulfite, Ascorbic acid ซึ่ง Mannitol ไม่ได้ทำหน้าที่ต้านปฏิกิริยาออกซิเดชัน
• ข้อ จ.: Solubilizing agent ได้แก่สารลดแรงตึงผิวหรือ cosolvents ไม่ใช่บทบาทหลักของ Mannitol ในกระบวนการ lyophilization</t>
        </is>
      </c>
      <c r="L111" s="186" t="n"/>
      <c r="M111" s="186" t="inlineStr">
        <is>
          <t>Sterile &amp; Special Forms</t>
        </is>
      </c>
      <c r="N111" s="186" t="inlineStr">
        <is>
          <t>Parenterals &amp; Ophthalmic</t>
        </is>
      </c>
      <c r="O111" s="185" t="inlineStr">
        <is>
          <t>Product</t>
        </is>
      </c>
      <c r="P111" s="186" t="inlineStr">
        <is>
          <t>[SOURCE: ข้อสอบจริง PLE CC1 (Product) ปี 2559 ข้อ 13]</t>
        </is>
      </c>
      <c r="Q111" s="185" t="inlineStr">
        <is>
          <t>ข้อสอบจริง</t>
        </is>
      </c>
      <c r="R111" s="185" t="inlineStr">
        <is>
          <t>2559</t>
        </is>
      </c>
      <c r="S111" s="185" t="n"/>
    </row>
    <row r="112">
      <c r="A112" s="185" t="n">
        <v>110</v>
      </c>
      <c r="B112" s="186" t="n"/>
      <c r="C112" s="186" t="inlineStr">
        <is>
          <t>ข้อใดกล่าวถูกต้องเกี่ยวกับข้อกำหนดและความปลอดภัยในการเตรียมยาเคมีบำบัด (Chemotherapy preparation)</t>
        </is>
      </c>
      <c r="D112" s="186" t="n"/>
      <c r="E112" s="186" t="inlineStr">
        <is>
          <t>ห้องเตรียมยาเคมีบำบัดควรมีระบบความดันอากาศเป็นบวก (Positive pressure) เมื่อเทียบกับภายนอก</t>
        </is>
      </c>
      <c r="F112" s="186" t="inlineStr">
        <is>
          <t>ทิศทางการไหลเวียนของลมสะอาดภายในตู้เตรียมยาควรเป็นแบบแนวดิ่ง (Vertical laminar airflow)</t>
        </is>
      </c>
      <c r="G112" s="186" t="inlineStr">
        <is>
          <t>ชุดคลุมปฏิบัติงานเมื่อใช้เสร็จแล้วสามารถนำไปซักทำความสะอาดและนำกลับมาใช้ซ้ำได้จนกว่าใยผ้าจะเสื่อม</t>
        </is>
      </c>
      <c r="H112" s="186" t="inlineStr">
        <is>
          <t>ภาชนะบรรจุยาเคมีบำบัดที่เตรียมเสร็จแล้วควรเช็ดทำความสะอาดด้วย Alcohol 95% เท่านั้น</t>
        </is>
      </c>
      <c r="I112" s="186" t="inlineStr">
        <is>
          <t>การเตรียมยาในตู้ Laminar Clean Bench ทั่วไปมีความปลอดภัยเทียบเท่ากับ Biological Safety Cabinet</t>
        </is>
      </c>
      <c r="J112" s="185" t="inlineStr">
        <is>
          <t>2</t>
        </is>
      </c>
      <c r="K112" s="186" t="inlineStr">
        <is>
          <t>✅ คำตอบที่ถูกต้อง: ข้อ ข. ทิศทางการไหลเวียนของลมสะอาดภายในตู้เตรียมยาควรเป็นแบบแนวดิ่ง (Vertical laminar airflow)
🎯 ทำไมข้อนี้ถึงถูก:
🎯 ทำไมข้อนี้ถึงถูก: การเตรียมยาเคมีบำบัดต้องกระทำในตู้ Biological Safety Cabinet (BSC Class II) หรือตู้ Isolator (CACI) ซึ่งมีทิศทางการไหลเวียนของอากาศแนวดิ่ง (Vertical laminar airflow) พัดลงสู่พื้นผิวทำงานและถูกดูดเข้าสู่ช่องตะแกรงเพื่อกรองผ่าน HEPA filter ป้องกันไม่ให้อนุภาคและไอระเหยของยาพัดเข้าหาตัวผู้ปฏิบัติงาน
🔍 ข้ออื่นผิดเพราะอะไร:
• ข้อ ก.: ห้องเตรียมยาเคมีบำบัดต้องมีระบบความดันอากาศแบบลบ (Negative pressure) เพื่อกักกันสารเคมีอันตรายไม่ให้รั่วไหลออกสู่ภายนอกห้อง
• ข้อ ค.: ชุดคลุมปฏิบัติงาน (Chemo gown) ต้องเป็นชนิดใช้ครั้งเดียวทิ้ง (Single-use disposable) และไม่ซึมผ่านของเหลว ห้ามนำกลับมาซักใช้ซ้ำ
• ข้อ ง.: การทำความสะอาดใช้ Sterile 70% Isopropanol (IPA) ไม่ใช้แอลกอฮอล์ 95% ซึ่งระเหยเร็วเกินไปและมีประสิทธิภาพทำลายเชื้อด้อยกว่า 70%
• ข้อ จ.: ตู้ Laminar Clean Bench ทั่วไป (Horizontal airflow) จะเป่าลมและละอองยาใส่หน้าผู้เตรียมโดยตรง ถือเป็นข้อห้ามเด็ดขาดในการเตรียมยาอันตราย</t>
        </is>
      </c>
      <c r="L112" s="186" t="n"/>
      <c r="M112" s="186" t="inlineStr">
        <is>
          <t>Sterile &amp; Special Forms</t>
        </is>
      </c>
      <c r="N112" s="186" t="inlineStr">
        <is>
          <t>Sterile Cleanroom specs</t>
        </is>
      </c>
      <c r="O112" s="185" t="inlineStr">
        <is>
          <t>Product</t>
        </is>
      </c>
      <c r="P112" s="186" t="inlineStr">
        <is>
          <t>[SOURCE: ข้อสอบจริง PLE CC1 (Product) ปี 2559 ข้อ 14]</t>
        </is>
      </c>
      <c r="Q112" s="185" t="inlineStr">
        <is>
          <t>ข้อสอบจริง</t>
        </is>
      </c>
      <c r="R112" s="185" t="inlineStr">
        <is>
          <t>2559</t>
        </is>
      </c>
      <c r="S112" s="185" t="n"/>
    </row>
    <row r="113">
      <c r="A113" s="185" t="n">
        <v>111</v>
      </c>
      <c r="B113" s="186" t="n"/>
      <c r="C113" s="186" t="inlineStr">
        <is>
          <t>สารที่เป็นก๊าซขับดัน (Propellant) ในยาพ่นสูดชนิดกำหนดขนาด Seretide Evohaler คือสารใด</t>
        </is>
      </c>
      <c r="D113" s="186" t="n"/>
      <c r="E113" s="186" t="inlineStr">
        <is>
          <t>Nitrogen</t>
        </is>
      </c>
      <c r="F113" s="186" t="inlineStr">
        <is>
          <t>Hydrocarbon</t>
        </is>
      </c>
      <c r="G113" s="186" t="inlineStr">
        <is>
          <t>Carbon dioxide</t>
        </is>
      </c>
      <c r="H113" s="186" t="inlineStr">
        <is>
          <t>Chlorofluorocarbon (CFC)</t>
        </is>
      </c>
      <c r="I113" s="186" t="inlineStr">
        <is>
          <t>Hydrofluoroalkane 134a (HFA-134a)</t>
        </is>
      </c>
      <c r="J113" s="185" t="inlineStr">
        <is>
          <t>5</t>
        </is>
      </c>
      <c r="K113" s="186" t="inlineStr">
        <is>
          <t>✅ คำตอบที่ถูกต้อง: ข้อ จ. Hydrofluoroalkane 134a (HFA-134a)
🎯 ทำไมข้อนี้ถึงถูก:
🎯 ทำไมข้อนี้ถึงถูก: Seretide Evohaler ใช้สารขับดันชนิด Hydrofluoroalkane 134a (HFA-134a หรือ 1,1,1,2-tetrafluoroethane) ซึ่งเป็นสารขับดันเหลวที่ไม่มีคลอรีนในโมเลกุล จึงไม่ทำลายชั้นโอโซนในบรรยากาศและปลอดภัยต่อการสูดพ่น
🔍 ข้ออื่นผิดเพราะอะไร:
• ข้อ ก.: Nitrogen เป็น Compressed gas ที่ไม่สามารถเปลี่ยนสถานะเป็นของเหลวที่ความดันในกระบอกยาได้ จึงไม่สามารถให้ขนาดยาที่สม่ำเสมอได้
• ข้อ ข.: Hydrocarbon ติดไฟง่าย ไม่ปลอดภัยสำหรับการใช้สูดพ่นในมนุษย์
• ข้อ ค.: Carbon dioxide ทำให้เกิดรสและกลิ่นระคายเคือง และความดันลดลงอย่างรวดเร็วเมื่อพ่นยา
• ข้อ ง.: Chlorofluorocarbon (CFC) ถูกห้ามใช้ทั่วโลกเนื่องจากทำลายชั้นโอโซนในบรรยากาศ</t>
        </is>
      </c>
      <c r="L113" s="186" t="n"/>
      <c r="M113" s="186" t="inlineStr">
        <is>
          <t>Sterile &amp; Special Forms</t>
        </is>
      </c>
      <c r="N113" s="186" t="inlineStr">
        <is>
          <t>Inhalation devices</t>
        </is>
      </c>
      <c r="O113" s="185" t="inlineStr">
        <is>
          <t>Product</t>
        </is>
      </c>
      <c r="P113" s="186" t="inlineStr">
        <is>
          <t>[SOURCE: ข้อสอบจริง PLE CC1 (Product) ปี 2559 ข้อ 27]</t>
        </is>
      </c>
      <c r="Q113" s="185" t="inlineStr">
        <is>
          <t>ข้อสอบจริง</t>
        </is>
      </c>
      <c r="R113" s="185" t="inlineStr">
        <is>
          <t>2559</t>
        </is>
      </c>
      <c r="S113" s="185" t="n"/>
    </row>
    <row r="114">
      <c r="A114" s="185" t="n">
        <v>112</v>
      </c>
      <c r="B114" s="186" t="n"/>
      <c r="C114" s="186" t="inlineStr">
        <is>
          <t>สารต้านเชื้อจุลชีพ (Preservative) ในสูตรตำรับยาฉีด Insulin glargine คือสารใด</t>
        </is>
      </c>
      <c r="D114" s="186" t="n"/>
      <c r="E114" s="186" t="inlineStr">
        <is>
          <t>Meta-cresol</t>
        </is>
      </c>
      <c r="F114" s="186" t="inlineStr">
        <is>
          <t>Phenol</t>
        </is>
      </c>
      <c r="G114" s="186" t="inlineStr">
        <is>
          <t>Chlorobutanol</t>
        </is>
      </c>
      <c r="H114" s="186" t="inlineStr">
        <is>
          <t>Benzalkonium chloride</t>
        </is>
      </c>
      <c r="I114" s="186" t="inlineStr">
        <is>
          <t>Methylparaben</t>
        </is>
      </c>
      <c r="J114" s="185" t="inlineStr">
        <is>
          <t>1</t>
        </is>
      </c>
      <c r="K114" s="186" t="inlineStr">
        <is>
          <t>✅ คำตอบที่ถูกต้อง: ข้อ ก. Meta-cresol
🎯 ทำไมข้อนี้ถึงถูก:
🎯 ทำไมข้อนี้ถึงถูก: ในสูตรตำรับยาฉีด Insulin glargine (Lantus) ใช้ Meta-cresol (m-Cresol 2.7 mg/mL) เป็นสารกันเสียเพียงชนิดเดียวในตำรับ เพื่อป้องกันการเจริญเติบโตของเชื้อจุลินทรีย์ตลอดอายุการใช้งานของหลอดยาชนิด multidose
🔍 ข้ออื่นผิดเพราะอะไร:
• ข้อ ข.: Phenol มักใช้ร่วมกับ m-Cresol ในตำรับอินซูลินชนิดดั้งเดิม เช่น Regular หรือ NPH insulin แต่ไม่ได้ใช้ใน Insulin glargine
• ข้อ ค.: Chlorobutanol ใช้ในยาหยอดตาหรือยาฉีดบางชนิด ไม่ใช้ในตำรับอินซูลินชนิดนี้
• ข้อ ง.: Benzalkonium chloride ไม่เข้ากันกับเปปไทด์และก่อการระคายเคืองรุนแรง
• ข้อ จ.: Methylparaben ไม่มีประสิทธิภาพเพียงพอในการป้องกันการปนเปื้อนในระบบยาฉีดอินซูลินที่มี pH 4.0</t>
        </is>
      </c>
      <c r="L114" s="186" t="n"/>
      <c r="M114" s="186" t="inlineStr">
        <is>
          <t>Sterile &amp; Special Forms</t>
        </is>
      </c>
      <c r="N114" s="186" t="inlineStr">
        <is>
          <t>Parenterals &amp; Ophthalmic</t>
        </is>
      </c>
      <c r="O114" s="185" t="inlineStr">
        <is>
          <t>Product</t>
        </is>
      </c>
      <c r="P114" s="186" t="inlineStr">
        <is>
          <t>[SOURCE: ข้อสอบจริง PLE CC1 (Product) ปี 2559 ข้อ 28]</t>
        </is>
      </c>
      <c r="Q114" s="185" t="inlineStr">
        <is>
          <t>ข้อสอบจริง</t>
        </is>
      </c>
      <c r="R114" s="185" t="inlineStr">
        <is>
          <t>2559</t>
        </is>
      </c>
      <c r="S114" s="185" t="n"/>
    </row>
    <row r="115">
      <c r="A115" s="185" t="n">
        <v>113</v>
      </c>
      <c r="B115" s="186" t="n"/>
      <c r="C115" s="186" t="inlineStr">
        <is>
          <t>ในกระบวนการผลิตยาฉีด Insulin ขั้นตอนการบรรจุยาแบบไร้เชื้อ (Aseptic filling) ห้องหรือบริเวณที่ทำการบรรจุยาจะต้องควบคุมความสะอาดตามมาตรฐาน Clean room ระดับใด</t>
        </is>
      </c>
      <c r="D115" s="186" t="n"/>
      <c r="E115" s="186" t="inlineStr">
        <is>
          <t>Grade A</t>
        </is>
      </c>
      <c r="F115" s="186" t="inlineStr">
        <is>
          <t>Grade B</t>
        </is>
      </c>
      <c r="G115" s="186" t="inlineStr">
        <is>
          <t>Grade C</t>
        </is>
      </c>
      <c r="H115" s="186" t="inlineStr">
        <is>
          <t>Grade D</t>
        </is>
      </c>
      <c r="I115" s="186" t="inlineStr">
        <is>
          <t>Grade E</t>
        </is>
      </c>
      <c r="J115" s="185" t="inlineStr">
        <is>
          <t>1</t>
        </is>
      </c>
      <c r="K115" s="186" t="inlineStr">
        <is>
          <t>✅ คำตอบที่ถูกต้อง: ข้อ ก. Grade A
🎯 ทำไมข้อนี้ถึงถูก:
🎯 ทำไมข้อนี้ถึงถูก: กระบวนการบรรจุยาอินซูลินซึ่งเป็นยาชีววัตถุที่ไม่สามารถทนความร้อนเพื่อทำลายเชื้อในขั้นตอนสุดท้ายได้ (Non-terminally sterilized products) จะต้องดำเนินการบรรจุใต้ตู้หรือพื้นที่ความสะอาดระดับสูงสุดคือ Grade A (ISO Class 5 ในสภาวะทำงาน) เท่านั้น
🔍 ข้ออื่นผิดเพราะอะไร:
• ข้อ ข.: Grade B เป็นพื้นที่ควบคุมสภาพแวดล้อมโดยรอบตู้ Grade A ในกระบวนการเตรียมและบรรจุแบบ Aseptic
• ข้อ ค.: Grade C ใช้สำหรับกระบวนการเตรียมสารละลายยาก่อนการกรองผ่าน membrane ปราศจากเชื้อ
• ข้อ ง.: Grade D ใช้สำหรับพื้นที่ล้างอุปกรณ์และจัดการภาชนะบรรจุเบื้องต้น
• ข้อ จ.: Grade E ไม่ใช่ระดับห้องสะอาดมาตรฐานสำหรับกระบวนการผลิตยาปราศจากเชื้อ</t>
        </is>
      </c>
      <c r="L115" s="186" t="n"/>
      <c r="M115" s="186" t="inlineStr">
        <is>
          <t>Sterile &amp; Special Forms</t>
        </is>
      </c>
      <c r="N115" s="186" t="inlineStr">
        <is>
          <t>Sterile Cleanroom specs</t>
        </is>
      </c>
      <c r="O115" s="185" t="inlineStr">
        <is>
          <t>Product</t>
        </is>
      </c>
      <c r="P115" s="186" t="inlineStr">
        <is>
          <t>[SOURCE: ข้อสอบจริง PLE CC1 (Product) ปี 2559 ข้อ 29]</t>
        </is>
      </c>
      <c r="Q115" s="185" t="inlineStr">
        <is>
          <t>ข้อสอบจริง</t>
        </is>
      </c>
      <c r="R115" s="185" t="inlineStr">
        <is>
          <t>2559</t>
        </is>
      </c>
      <c r="S115" s="185" t="n"/>
    </row>
    <row r="116">
      <c r="A116" s="185" t="n">
        <v>114</v>
      </c>
      <c r="B116" s="186" t="n"/>
      <c r="C116" s="186" t="inlineStr">
        <is>
          <t>ข้อใดกล่าวถูกต้องเกี่ยวกับข้อกำหนดการปฏิบัติงานและมาตรฐานการเตรียมยาเคมีบำบัด (Chemotherapy compounding)</t>
        </is>
      </c>
      <c r="D116" s="186" t="n"/>
      <c r="E116" s="186" t="inlineStr">
        <is>
          <t>ห้องเตรียมยาเคมีบำบัดควรมีระบบความดันอากาศเป็นบวก (Positive pressure)</t>
        </is>
      </c>
      <c r="F116" s="186" t="inlineStr">
        <is>
          <t>ทิศทางการไหลเวียนของลมสะอาดภายในตู้เตรียมยาควรเป็นแบบแนวดิ่ง (Vertical laminar airflow)</t>
        </is>
      </c>
      <c r="G116" s="186" t="inlineStr">
        <is>
          <t>ชุดคลุมปฏิบัติงานเมื่อใช้แล้วสามารถนำกลับมาซักทำความสะอาดและใช้ซ้ำได้จนกว่าใยผ้าจะเสื่อม</t>
        </is>
      </c>
      <c r="H116" s="186" t="inlineStr">
        <is>
          <t>ภาชนะบรรจุควรทำความสะอาดด้วย Alcohol 90%</t>
        </is>
      </c>
      <c r="I116" s="186" t="inlineStr">
        <is>
          <t>การเตรียมในตู้ Laminar air flow ทั่วไปปลอดภัยมากกว่าการเตรียมในตู้ Isolator</t>
        </is>
      </c>
      <c r="J116" s="185" t="inlineStr">
        <is>
          <t>2</t>
        </is>
      </c>
      <c r="K116" s="186" t="inlineStr">
        <is>
          <t>✅ คำตอบที่ถูกต้อง: ข้อ ข. ทิศทางการไหลเวียนของลมสะอาดภายในตู้เตรียมยาควรเป็นแบบแนวดิ่ง (Vertical laminar airflow)
🎯 ทำไมข้อนี้ถึงถูก:
🎯 ทำไมข้อนี้ถึงถูก: ตู้เตรียมยาเคมีบำบัดชนิด Biological Safety Cabinet (BSC Class II) และ CACI ต้องใช้ทิศทางการไหลเวียนของลมสะอาดแนวดิ่ง (Vertical laminar airflow) พัดลงสู่พื้นผิวทำงานเพื่อป้องกันไม่ให้อนุภาคและละอองยาอันตรายพัดเข้าหาตัวผู้ปฏิบัติงาน
🔍 ข้ออื่นผิดเพราะอะไร:
• ข้อ ก.: ห้องเตรียมยาเคมีบำบัดต้องมีระบบความดันอากาศเป็นลบ (Negative pressure) เพื่อป้องกันสารเคมีอันตรายแพร่กระจายออกนอกห้อง
• ข้อ ค.: ชุดคลุมปฏิบัติงานต้องเป็นชนิดใช้ครั้งเดียวทิ้ง (Single-use disposable) ห้ามนำกลับมาซักซ้ำ
• ข้อ ง.: การฆ่าเชื้อใช้ Sterile 70% Isopropanol (IPA) ไม่ใช้แอลกอฮอล์ 90% ซึ่งระเหยเร็วเกินไป
• ข้อ จ.: ตู้ Isolator ให้ความปลอดภัยต่อผู้ปฏิบัติงานสูงกว่า Laminar air flow ทั่วไปอย่างมาก</t>
        </is>
      </c>
      <c r="L116" s="186" t="n"/>
      <c r="M116" s="186" t="inlineStr">
        <is>
          <t>Sterile &amp; Special Forms</t>
        </is>
      </c>
      <c r="N116" s="186" t="inlineStr">
        <is>
          <t>Sterile Cleanroom specs</t>
        </is>
      </c>
      <c r="O116" s="185" t="inlineStr">
        <is>
          <t>Product</t>
        </is>
      </c>
      <c r="P116" s="186" t="inlineStr">
        <is>
          <t>[SOURCE: ข้อสอบจริง PLE CC1 (Product) ปี 2559 ข้อ 37]</t>
        </is>
      </c>
      <c r="Q116" s="185" t="inlineStr">
        <is>
          <t>ข้อสอบจริง</t>
        </is>
      </c>
      <c r="R116" s="185" t="inlineStr">
        <is>
          <t>2559</t>
        </is>
      </c>
      <c r="S116" s="185" t="n"/>
    </row>
    <row r="117">
      <c r="A117" s="185" t="n">
        <v>115</v>
      </c>
      <c r="B117" s="186" t="n"/>
      <c r="C117" s="186" t="inlineStr">
        <is>
          <t>การผสมยาฉีด Amphotericin B กับสารละลาย 0.9% NaCl (Normal Saline Solution: NSS) แล้วส่งผลให้เกิดการตกตะกอน เกิดขึ้นจากกลไกใด?</t>
        </is>
      </c>
      <c r="D117" s="186" t="n"/>
      <c r="E117" s="186" t="inlineStr">
        <is>
          <t>Complexation</t>
        </is>
      </c>
      <c r="F117" s="186" t="inlineStr">
        <is>
          <t>Isomerization</t>
        </is>
      </c>
      <c r="G117" s="186" t="inlineStr">
        <is>
          <t>Salting out</t>
        </is>
      </c>
      <c r="H117" s="186" t="inlineStr">
        <is>
          <t>Epimerization</t>
        </is>
      </c>
      <c r="I117" s="186" t="inlineStr">
        <is>
          <t>Polymerization</t>
        </is>
      </c>
      <c r="J117" s="185" t="inlineStr">
        <is>
          <t>3</t>
        </is>
      </c>
      <c r="K117" s="186" t="inlineStr">
        <is>
          <t>✅ คำตอบที่ถูกต้อง: ข้อ ค. Salting out
🎯 ทำไมข้อนี้ถึงถูก:
🎯 ทำไมข้อนี้ถึงถูก: ยาฉีด Amphotericin B รูปแบบดั้งเดิมถูกเตรียมเป็น Colloidal dispersion โดยใช้ Sodium deoxycholate เป็น Micellar solubilizer เมื่อผสมกับสารละลายอิเล็กโทรไลต์ที่มีความเข้มข้นของไอออน เช่น 0.9% NaCl ไอออนของเกลือจะเข้าไปแย่งดึงน้ำและทำลายประจุไฟฟ้าของไมเซลล์ ทำให้คอลลอยด์สูญเสียเสถียรภาพและเกิดปรากฏการณ์ Salting out ตกตะกอนทันที จึงต้องผสมในสารละลายปราศจากอิเล็กโทรไลต์ เช่น 5% Dextrose in Water (D5W) เท่านั้น
🔍 ข้ออื่นผิดเพราะอะไร:
• ข้อ ก.: ผิด เพราะ Complexation คือการเกิดสารประกอบเชิงซ้อนระหว่างสารเคมี ไม่ใช่กลไกการทำลายไมเซลล์ด้วยความเข้มข้นของไอออนเกลือ
• ข้อ ข.: ผิด เพราะ Isomerization คือการเปลี่ยนโครงสร้างระหว่างไอโซเมอร์ ซึ่งเป็นปฏิกิริยาเคมี ไม่ได้ทำให้เกิดการตกตะกอนเฉียบพลันทางกายภาพ
• ข้อ ง.: ผิด เพราะ Epimerization คือการเปลี่ยนแปลงคอนฟิกูเรชันของ Chiral center เพียงตำแหน่งเดียว มักเกิดขึ้นช้าๆ ในสารละลายบางประเภท ไม่เกี่ยวข้องกับการตกตะกอนจากเกลือ
• ข้อ จ.: ผิด เพราะ Polymerization คือการเชื่อมต่อของมอนอเมอร์เป็นสายโซ่พอลิเมอร์โมเลกุลใหญ่ ไม่ใช่กลไกการตกตะกอนของไมเซลล์ Amphotericin B</t>
        </is>
      </c>
      <c r="L117" s="186" t="inlineStr">
        <is>
          <t>cc1_product/image128.png</t>
        </is>
      </c>
      <c r="M117" s="186" t="inlineStr">
        <is>
          <t>Sterile &amp; Special Forms</t>
        </is>
      </c>
      <c r="N117" s="186" t="inlineStr">
        <is>
          <t>Injections &amp; Parenterals</t>
        </is>
      </c>
      <c r="O117" s="185" t="inlineStr">
        <is>
          <t>Product</t>
        </is>
      </c>
      <c r="P117" s="186" t="inlineStr">
        <is>
          <t>[SOURCE: ข้อสอบจริง PLE CC1 (Product) ปี 2558 ข้อ 3]</t>
        </is>
      </c>
      <c r="Q117" s="185" t="inlineStr">
        <is>
          <t>ข้อสอบจริง</t>
        </is>
      </c>
      <c r="R117" s="185" t="inlineStr">
        <is>
          <t>2558</t>
        </is>
      </c>
      <c r="S117" s="185" t="n"/>
    </row>
    <row r="118">
      <c r="A118" s="185" t="n">
        <v>116</v>
      </c>
      <c r="B118" s="186" t="n"/>
      <c r="C118" s="186" t="inlineStr">
        <is>
          <t>ขนาดอนุภาค (Aerodynamic diameter) ของผงยาพ่นสูดที่มีประสิทธิภาพสูงสุดในการลงไปถึงบริเวณถุงลมปอด (Alveoli) คือเท่าใด?</t>
        </is>
      </c>
      <c r="D118" s="186" t="n"/>
      <c r="E118" s="186" t="inlineStr">
        <is>
          <t>น้อยกว่า 0.5 micron</t>
        </is>
      </c>
      <c r="F118" s="186" t="inlineStr">
        <is>
          <t>0.5 - 1 micron</t>
        </is>
      </c>
      <c r="G118" s="186" t="inlineStr">
        <is>
          <t>1 - 5 micron</t>
        </is>
      </c>
      <c r="H118" s="186" t="inlineStr">
        <is>
          <t>5 - 10 micron</t>
        </is>
      </c>
      <c r="I118" s="186" t="inlineStr">
        <is>
          <t>มากกว่า 10 micron</t>
        </is>
      </c>
      <c r="J118" s="185" t="inlineStr">
        <is>
          <t>3</t>
        </is>
      </c>
      <c r="K118" s="186" t="inlineStr">
        <is>
          <t>✅ คำตอบที่ถูกต้อง: ข้อ ค. 1 - 5 micron
🎯 ทำไมข้อนี้ถึงถูก:
🎯 ทำไมข้อนี้ถึงถูก: ตามหลักสรีรวิทยาและหลักการนำส่งยาทางการหายใจ อนุภาคยาพ่นสูดที่มีขนาด Aerodynamic diameter ในช่วง 1-5 micron (Fine particle fraction) มีความเหมาะสมสูงสุดที่จะเคลื่อนที่ผ่านทางเดินหายใจส่วนบนและตกสะสมในบริเวณหลอดลมฝอยส่วนปลายและถุงลมปอด (Deep lung / Alveolar deposition) ด้วยกลไก Sedimentation และ Diffusion ตามมาตรฐานสากล
🔍 ข้ออื่นผิดเพราะอะไร:
• ข้อ ก.: ผิด เพราะอนุภาคขนาดเล็กกว่า 0.5 micron มีมวลน้อยเกินไป จะลอยฟุ้งอยู่ในอากาศและถูกหายใจออก (Exhaled) สู่ภายนอกโดยไม่ตกสะสมบนเนื้อเยื่อปอด
• ข้อ ข.: ผิด เพราะช่วงขนาด 0.5-1 micron มีประสิทธิภาพการตกตะกอนต่ำ มักถูกขับออกพร้อมลมหายใจออก
• ข้อ ง.: ผิด เพราะอนุภาคขนาด 5-10 micron จะตกสะสมอยู่บริเวณทางเดินหายใจส่วนต้น เช่น หลอดลมใหญ่ (Tracheobronchial region) ไม่สามารถลงลึกถึงถุงลมปอด
• ข้อ จ.: ผิด เพราะอนุภาคขนาดใหญ่กว่า 10 micron จะถูกดักจับและชนติดอยู่บริเวณช่องปากและคอหอย (Oropharynx) ด้วยแรงเฉื่อย (Inertial impaction) และถูกกลืนลงกระเพาะอาหาร</t>
        </is>
      </c>
      <c r="L118" s="186" t="inlineStr">
        <is>
          <t>cc1_product/image132.png</t>
        </is>
      </c>
      <c r="M118" s="186" t="inlineStr">
        <is>
          <t>Sterile &amp; Special Forms</t>
        </is>
      </c>
      <c r="N118" s="186" t="inlineStr">
        <is>
          <t>Aerosols &amp; Inhalers</t>
        </is>
      </c>
      <c r="O118" s="185" t="inlineStr">
        <is>
          <t>Product</t>
        </is>
      </c>
      <c r="P118" s="186" t="inlineStr">
        <is>
          <t>[SOURCE: ข้อสอบจริง PLE CC1 (Product) ปี 2558 ข้อ 7]</t>
        </is>
      </c>
      <c r="Q118" s="185" t="inlineStr">
        <is>
          <t>ข้อสอบจริง</t>
        </is>
      </c>
      <c r="R118" s="185" t="inlineStr">
        <is>
          <t>2558</t>
        </is>
      </c>
      <c r="S118" s="185" t="n"/>
    </row>
    <row r="119">
      <c r="A119" s="185" t="n">
        <v>117</v>
      </c>
      <c r="B119" s="186" t="n"/>
      <c r="C119" s="186" t="inlineStr">
        <is>
          <t>ข้อใดกล่าวได้ถูกต้องเกี่ยวกับเครื่องมือพ่นยาชนิดละอองลอยกำหนดขนาดการสูดเข้าทางปาก (Metered-Dose Inhaler: MDI)?</t>
        </is>
      </c>
      <c r="D119" s="186" t="n"/>
      <c r="E119" s="186" t="inlineStr">
        <is>
          <t>ใช้ Lactose เป็นสารตัวพา (Carrier) เพื่อช่วยนำส่งยา</t>
        </is>
      </c>
      <c r="F119" s="186" t="inlineStr">
        <is>
          <t>ผู้ป่วยไม่จำเป็นต้องกดพ่นยาให้สัมพันธ์กับการสูดหายใจเข้า</t>
        </is>
      </c>
      <c r="G119" s="186" t="inlineStr">
        <is>
          <t>ไม่ต้องใช้สารขับดัน (Propellant) ในการผลักดันอนุภาคละอองยา</t>
        </is>
      </c>
      <c r="H119" s="186" t="inlineStr">
        <is>
          <t>มี Metered valve ในการควบคุมปริมาตรยาที่พ่นแต่ละครั้งให้คงที่</t>
        </is>
      </c>
      <c r="I119" s="186" t="inlineStr">
        <is>
          <t>เมื่อยาหมดกระป๋อง สามารถกำจัดทิ้งโดยการเผาไฟได้</t>
        </is>
      </c>
      <c r="J119" s="185" t="inlineStr">
        <is>
          <t>4</t>
        </is>
      </c>
      <c r="K119" s="186" t="inlineStr">
        <is>
          <t>✅ คำตอบที่ถูกต้อง: ข้อ ง. มี Metered valve ในการควบคุมปริมาตรยาที่พ่นแต่ละครั้งให้คงที่
🎯 ทำไมข้อนี้ถึงถูก:
🎯 ทำไมข้อนี้ถึงถูก: Metered-Dose Inhaler (MDI) บรรจุตัวยาในรูปสารละลายหรือสารแขวนตะกอนร่วมกับสารขับดันเหลวอัดความดัน โดยมี Metered valve ทำหน้าที่ตวงและควบคุมปริมาตรของเหลวยา (มักอยู่ที่ 25-100 microliters) ในแต่ละครั้งที่กดพ่น ทำให้ผู้ป่วยได้รับขนาดยา (Dose) ที่สม่ำเสมอและแม่นยำตามมาตรฐานเภสัชตำรับ
🔍 ข้ออื่นผิดเพราะอะไร:
• ข้อ ก.: ผิด เพราะการใช้ Coarse lactose เป็นสารตัวพา (Carrier) เป็นลักษณะเฉพาะของอุปกรณ์พ่นยาชนิดผงแห้ง (Dry Powder Inhaler: DPI) ไม่ใช่ MDI
• ข้อ ข.: ผิด เพราะ MDI จำเป็นต้องอาศัยเทคนิค Hand-breath coordination คือการกดพ่นยาพร้อมกับสูดหายใจเข้าช้าๆ ลึกๆ อย่างแม่นยำ
• ข้อ ค.: ผิด เพราะ MDI จำเป็นต้องใช้สารขับดัน (Propellant เช่น Hydrofluoroalkane: HFA) เพื่อสร้างแรงดันขับละอองยาออกมา
• ข้อ จ.: ผิด เพราะกระป๋องยา MDI เป็นภาชนะอัดความดัน (Pressurized canister) การเผาไฟจะทำให้สารขับดันขยายตัวและเกิดการระเบิดอย่างรุนแรง</t>
        </is>
      </c>
      <c r="L119" s="186" t="inlineStr">
        <is>
          <t>cc1_product/image133.png</t>
        </is>
      </c>
      <c r="M119" s="186" t="inlineStr">
        <is>
          <t>Sterile &amp; Special Forms</t>
        </is>
      </c>
      <c r="N119" s="186" t="inlineStr">
        <is>
          <t>Aerosols &amp; Inhalers</t>
        </is>
      </c>
      <c r="O119" s="185" t="inlineStr">
        <is>
          <t>Product</t>
        </is>
      </c>
      <c r="P119" s="186" t="inlineStr">
        <is>
          <t>[SOURCE: ข้อสอบจริง PLE CC1 (Product) ปี 2558 ข้อ 8]</t>
        </is>
      </c>
      <c r="Q119" s="185" t="inlineStr">
        <is>
          <t>ข้อสอบจริง</t>
        </is>
      </c>
      <c r="R119" s="185" t="inlineStr">
        <is>
          <t>2558</t>
        </is>
      </c>
      <c r="S119" s="185" t="n"/>
    </row>
    <row r="120">
      <c r="A120" s="185" t="n">
        <v>118</v>
      </c>
      <c r="B120" s="186" t="n"/>
      <c r="C120" s="186" t="inlineStr">
        <is>
          <t>วิธีการทำให้ผลิตภัณฑ์วัคซีนปราศจากเชื้อ (Sterilization) ในอุตสาหกรรมยาข้อใดถูกต้อง?</t>
        </is>
      </c>
      <c r="D120" s="186" t="n"/>
      <c r="E120" s="186" t="inlineStr">
        <is>
          <t>กระบวนการผลิตแบบปลอดเชื้อ (Aseptic processing / Aseptic technique)</t>
        </is>
      </c>
      <c r="F120" s="186" t="inlineStr">
        <is>
          <t>การนึ่งฆ่าเชื้อด้วยความร้อนชื้น (Autoclave)</t>
        </is>
      </c>
      <c r="G120" s="186" t="inlineStr">
        <is>
          <t>การอบฆ่าเชื้อด้วยความร้อนแห้ง (Hot air oven)</t>
        </is>
      </c>
      <c r="H120" s="186" t="inlineStr">
        <is>
          <t>การฉายรังสีแกมมา (Gamma radiation)</t>
        </is>
      </c>
      <c r="I120" s="186" t="inlineStr">
        <is>
          <t>การรมก๊าซเอทิลีนออกไซด์ (Ethylene oxide gas)</t>
        </is>
      </c>
      <c r="J120" s="185" t="inlineStr">
        <is>
          <t>1</t>
        </is>
      </c>
      <c r="K120" s="186" t="inlineStr">
        <is>
          <t>✅ คำตอบที่ถูกต้อง: ข้อ ก. กระบวนการผลิตแบบปลอดเชื้อ (Aseptic processing / Aseptic technique)
🎯 ทำไมข้อนี้ถึงถูก:
🎯 ทำไมข้อนี้ถึงถูก: วัคซีนเป็นผลิตภัณฑ์ชีววัตถุที่มีสารสำคัญเป็นโปรตีน แอนติเจน หรือเชื้อมีชีวิตที่อ่อนฤทธิ์ ซึ่งไม่คงตัวและถูกทำลายได้ง่ายด้วยความร้อน รังสี หรือสารเคมี จึงไม่สามารถผ่านกระบวนการฆ่าเชื้อในขั้นตอนสุดท้าย (Terminal sterilization) ได้ การผลิตวัคซีนจึงต้องอาศัยการกรองปลอดเชื้อ (Sterile filtration 0.22 micron) และดำเนินการผสม บรรจุ ภายใต้กระบวนการปลอดเชื้อ (Aseptic processing) ในห้องสะอาดระดับ Class A/Grade A ตามมาตรฐาน GMP/PIC/S
🔍 ข้ออื่นผิดเพราะอะไร:
• ข้อ ข.: ผิด เพราะการนึ่งฆ่าเชื้อด้วยความร้อนชื้น (Autoclave ที่ 121 องศาเซลเซียส) จะทำให้โปรตีนแอนติเจนเสียสภาพ (Denaturation) และสูญเสียฤทธิ์ทางชีวภาพอย่างสิ้นเชิง
• ข้อ ค.: ผิด เพราะการอบฆ่าเชื้อด้วยความร้อนแห้ง (Hot air oven ที่ 160-170 องศาเซลเซียส) มีอุณหภูมิสูงมากจนเผาทำลายชีววัตถุได้
• ข้อ ง.: ผิด เพราะรังสีแกมมา (Gamma radiation) มีพลังงานไอออไนซ์สูงมาก สามารถทำลายสายพันธะเคมีและโครงสร้างระดับตติยภูมิของแอนติเจน
• ข้อ จ.: ผิด เพราะการรมก๊าซ Ethylene oxide เป็นสารอัลคิเลตที่มีพิษและตกค้างในของเหลวได้ นิยมใช้กับอุปกรณ์การแพทย์พลาสติกเท่านั้น</t>
        </is>
      </c>
      <c r="L120" s="186" t="n"/>
      <c r="M120" s="186" t="inlineStr">
        <is>
          <t>Sterile &amp; Special Forms</t>
        </is>
      </c>
      <c r="N120" s="186" t="inlineStr">
        <is>
          <t>Sterilization methods</t>
        </is>
      </c>
      <c r="O120" s="185" t="inlineStr">
        <is>
          <t>Product</t>
        </is>
      </c>
      <c r="P120" s="186" t="inlineStr">
        <is>
          <t>[SOURCE: ข้อสอบจริง PLE CC1 (Product) ปี 2558 ข้อ 9]</t>
        </is>
      </c>
      <c r="Q120" s="185" t="inlineStr">
        <is>
          <t>ข้อสอบจริง</t>
        </is>
      </c>
      <c r="R120" s="185" t="inlineStr">
        <is>
          <t>2558</t>
        </is>
      </c>
      <c r="S120" s="185" t="n"/>
    </row>
    <row r="121">
      <c r="A121" s="185" t="n">
        <v>119</v>
      </c>
      <c r="B121" s="186" t="n"/>
      <c r="C121" s="186" t="inlineStr">
        <is>
          <t>การผลิตวัคซีนในรูปแบบผงแห้งตามมาตรฐานอุตสาหกรรม นิยมใช้วิธีการใด?</t>
        </is>
      </c>
      <c r="D121" s="186" t="n"/>
      <c r="E121" s="186" t="inlineStr">
        <is>
          <t>Spray drying</t>
        </is>
      </c>
      <c r="F121" s="186" t="inlineStr">
        <is>
          <t>Lyophilization (Freeze drying)</t>
        </is>
      </c>
      <c r="G121" s="186" t="inlineStr">
        <is>
          <t>Powder sterilization</t>
        </is>
      </c>
      <c r="H121" s="186" t="inlineStr">
        <is>
          <t>Fluidized bed drying</t>
        </is>
      </c>
      <c r="I121" s="186" t="inlineStr">
        <is>
          <t>Recombinant technology</t>
        </is>
      </c>
      <c r="J121" s="185" t="inlineStr">
        <is>
          <t>2</t>
        </is>
      </c>
      <c r="K121" s="186" t="inlineStr">
        <is>
          <t>✅ คำตอบที่ถูกต้อง: ข้อ ข. Lyophilization (Freeze drying)
🎯 ทำไมข้อนี้ถึงถูก:
🎯 ทำไมข้อนี้ถึงถูก: Lyophilization (Freeze drying หรือการทำแห้งแบบแช่เยือกแข็ง) เป็นกระบวนการดึงน้ำออกจากสารละลายยาผ่านการแช่แข็งแล้วทำให้ผลึกน้ำแข็งระเหิด (Sublimation) กลายเป็นไอภายใต้สภาวะสุญญากาศโดยตรง จึงไม่ใช้ความร้อนสูง เหมาะสำหรับผลิตภัณฑ์ที่มีความไวต่อความร้อนสูง เช่น วัคซีน โปรตีน และชีววัตถุ เพื่อรักษาโครงสร้างสามมิติและประสิทธิภาพทางภูมิคุ้มกันของแอนติเจนตามมาตรฐาน WHO
🔍 ข้ออื่นผิดเพราะอะไร:
• ข้อ ก.: ผิด เพราะ Spray drying ต้องพ่นละอองของเหลวเข้าสู่กระแสลมร้อนอุณหภูมิสูง (150-200 องศาเซลเซียส) ความร้อนสูงจะทำให้โปรตีนในวัคซีนสูญเสียสภาพทันที
• ข้อ ค.: ผิด เพราะ Powder sterilization เป็นคำเรียกการฆ่าเชื้อทั่วไป ไม่ใช่วิธีกระบวนการทำแห้ง (Drying process)
• ข้อ ง.: ผิด เพราะ Fluidized bed drying ใช้ลมร้อนเป่าพัดผงยาหรือแกรนูลให้ลอยตัว มีทั้งความร้อนและแรงเสียดสี (Shear stress) ที่ทำลายวัคซีน
• ข้อ จ.: ผิด เพราะ Recombinant DNA technology เป็นเทคนิคการตัดต่อพันธุกรรมเพื่อสังเคราะห์โปรตีน ไม่ใช่กระบวนการทางเภสัชกรรมเพื่อทำแห้งเป็นผง</t>
        </is>
      </c>
      <c r="L121" s="186" t="n"/>
      <c r="M121" s="186" t="inlineStr">
        <is>
          <t>Sterile &amp; Special Forms</t>
        </is>
      </c>
      <c r="N121" s="186" t="inlineStr">
        <is>
          <t>Sterilization methods</t>
        </is>
      </c>
      <c r="O121" s="185" t="inlineStr">
        <is>
          <t>Product</t>
        </is>
      </c>
      <c r="P121" s="186" t="inlineStr">
        <is>
          <t>[SOURCE: ข้อสอบจริง PLE CC1 (Product) ปี 2558 ข้อ 10]</t>
        </is>
      </c>
      <c r="Q121" s="185" t="inlineStr">
        <is>
          <t>ข้อสอบจริง</t>
        </is>
      </c>
      <c r="R121" s="185" t="inlineStr">
        <is>
          <t>2558</t>
        </is>
      </c>
      <c r="S121" s="185" t="n"/>
    </row>
    <row r="122">
      <c r="A122" s="185" t="n">
        <v>120</v>
      </c>
      <c r="B122" s="186" t="n"/>
      <c r="C122" s="186" t="inlineStr">
        <is>
          <t>ในระดับโรงพยาบาล หากต้องจัดเตรียมยาหยอดตาเฉพาะคราว (Compounding ophthalmic solution) สำหรับตัวยาที่ไม่ทนความร้อน ควรเลือกใช้วิธีทำให้ปราศจากเชื้อข้อใด?</t>
        </is>
      </c>
      <c r="D122" s="186" t="n"/>
      <c r="E122" s="186" t="inlineStr">
        <is>
          <t>การกรองผ่านแผ่นกรองเมมเบรนขนาด 0.22 ไมครอน (Membrane filtration 0.22 micron)</t>
        </is>
      </c>
      <c r="F122" s="186" t="inlineStr">
        <is>
          <t>การนึ่งฆ่าเชื้อด้วยไอน้ำร้อนอัดความดัน (Autoclave)</t>
        </is>
      </c>
      <c r="G122" s="186" t="inlineStr">
        <is>
          <t>การอบด้วยความร้อนแห้ง (Hot air oven)</t>
        </is>
      </c>
      <c r="H122" s="186" t="inlineStr">
        <is>
          <t>การฉายรังสีแกมมา (Gamma radiation)</t>
        </is>
      </c>
      <c r="I122" s="186" t="inlineStr">
        <is>
          <t>การเติมสารกันเสียชนิด Benzalkonium chloride ปริมาณเข้มข้นสูงแทนการฆ่าเชื้อ</t>
        </is>
      </c>
      <c r="J122" s="185" t="inlineStr">
        <is>
          <t>1</t>
        </is>
      </c>
      <c r="K122" s="186" t="inlineStr">
        <is>
          <t>✅ คำตอบที่ถูกต้อง: ข้อ ก. การกรองผ่านแผ่นกรองเมมเบรนขนาด 0.22 ไมครอน (Membrane filtration 0.22 micron)
🎯 ทำไมข้อนี้ถึงถูก:
🎯 ทำไมข้อนี้ถึงถูก: การเตรียมยาหยอดตาเฉพาะคราว (Compounding ophthalmic solution) ในโรงพยาบาลสำหรับตัวยาที่ไม่ทนความร้อน (Heat-labile) มีวิธีทำให้ปราศจากเชื้อมาตรฐานตามเกณฑ์ USP &lt;797&gt; คือการกรองผ่านแผ่นกรองปราศจากเชื้อ Sterile membrane filter ขนาดรูพรุน 0.22 micron ภายในตู้ Laminar Airflow Workbench เพื่อกำจัดจุลินทรีย์โดยไม่ใช้ความร้อน
🔍 ข้ออื่นผิดเพราะอะไร:
• ข้อ ข.: ผิด เพราะการ Autoclave ใช้ความร้อนชื้นอุณหภูมิ 121 องศาเซลเซียส จะทำให้ตัวยาที่ไม่ทนความร้อนเกิดการสลายตัว
• ข้อ ค.: ผิด เพราะการอบลมร้อนแห้ง (Hot air oven 160-170 องศาเซลเซียส) ใช้สำหรับเครื่องแก้วและผงยาที่ทนความร้อนสูงเท่านั้น ไม่เหมาะกับสารละลายน้ำ
• ข้อ ง.: ผิด เพราะการฉายรังสีแกมมาต้องใช้อุปกรณ์เฉพาะทางระดับอุตสาหกรรมนิวเคลียร์ ไม่สามารถทำได้ในงานผสมยาระดับโรงพยาบาล
• ข้อ จ.: ผิดอย่างยิ่ง เพราะสารกันเสียไม่สามารถทดแทนกระบวนการฆ่าเชื้อ (Preservative is not a substitute for sterilization) และการใส่เข้มข้นสูงจะทำให้เกิดพิษและระคายเคืองต่อกระจกตาอย่างรุนแรง</t>
        </is>
      </c>
      <c r="L122" s="186" t="n"/>
      <c r="M122" s="186" t="inlineStr">
        <is>
          <t>Sterile &amp; Special Forms</t>
        </is>
      </c>
      <c r="N122" s="186" t="inlineStr">
        <is>
          <t>Ophthalmic preparations</t>
        </is>
      </c>
      <c r="O122" s="185" t="inlineStr">
        <is>
          <t>Product</t>
        </is>
      </c>
      <c r="P122" s="186" t="inlineStr">
        <is>
          <t>[SOURCE: ข้อสอบจริง PLE CC1 (Product) ปี 2558 ข้อ 14]</t>
        </is>
      </c>
      <c r="Q122" s="185" t="inlineStr">
        <is>
          <t>ข้อสอบจริง</t>
        </is>
      </c>
      <c r="R122" s="185" t="inlineStr">
        <is>
          <t>2558</t>
        </is>
      </c>
      <c r="S122" s="185" t="n"/>
    </row>
    <row r="123">
      <c r="A123" s="185" t="n">
        <v>121</v>
      </c>
      <c r="B123" s="186" t="n"/>
      <c r="C123" s="186" t="inlineStr">
        <is>
          <t>ในการศึกษาและการตั้งตำรับยาหยอดตา (Ophthalmic formulation) ข้อใดต่อไปนี้เป็นปัจจัยที่ไม่จำเป็นต้องพิจารณาหรือควบคุมอย่างเข้มงวดเมื่อเทียบกับยาฉีดทางหลอดเลือดดำ?</t>
        </is>
      </c>
      <c r="D123" s="186" t="n"/>
      <c r="E123" s="186" t="inlineStr">
        <is>
          <t>pH</t>
        </is>
      </c>
      <c r="F123" s="186" t="inlineStr">
        <is>
          <t>Sterility</t>
        </is>
      </c>
      <c r="G123" s="186" t="inlineStr">
        <is>
          <t>Viscosity</t>
        </is>
      </c>
      <c r="H123" s="186" t="inlineStr">
        <is>
          <t>Pyrogen</t>
        </is>
      </c>
      <c r="I123" s="186" t="inlineStr">
        <is>
          <t>Tonicity</t>
        </is>
      </c>
      <c r="J123" s="185" t="inlineStr">
        <is>
          <t>4</t>
        </is>
      </c>
      <c r="K123" s="186" t="inlineStr">
        <is>
          <t>✅ คำตอบที่ถูกต้อง: ข้อ ง. Pyrogen
🎯 ทำไมข้อนี้ถึงถูก:
🎯 ทำไมข้อนี้ถึงถูก: สารก่อไข้ (Pyrogen หรือ Bacterial Endotoxin) เป็นอันตรายต่อระบบไหลเวียนโลหิตส่วนกลางซึ่งอาจก่อให้เกิด Septic shock และเสียชีวิตได้หากบริหารผ่านทางหลอดเลือดดำ จึงมีข้อกำหนดเข้มงวดมากสำหรับยาฉีด แต่สำหรับยาหยอดตา (Ophthalmic solutions) ซึ่งเป็นการบริหารยาเฉพาะที่บริเวณพื้นผิวดวงตา (Topical ocular administration) ไม่ได้เข้าสู่กระแสเลือดโดยตรง จึงไม่มีข้อกำหนดการทดสอบ Pyrogen-free เหมือนกับยาฉีด
🔍 ข้ออื่นผิดเพราะอะไร:
• ข้อ ก.: ผิด เพราะค่า pH เป็นปัจจัยสำคัญอย่างยิ่งในยาหยอดตา ต้องควบคุมให้อยู่ในช่วงที่ดวงตาทนได้ (pH 6.5-8.5) เพื่อป้องกันการระคายเคืองตาและน้ำตาไหล
• ข้อ ข.: ผิด เพราะยาหยอดตาทุกตำรับต้องผ่านการทดสอบความปราศจากเชื้อ (Sterility test) อย่างเข้มงวดตามเกณฑ์ USP &lt;71&gt; เพื่อป้องกันการติดเชื้อที่กระจกตา
• ข้อ ค.: ผิด เพราะความหนืด (Viscosity) ต้องควบคุมอย่างเหมาะสม (เช่น 15-25 cP) เพื่อเพิ่ม Contact time ของตัวยาบนผิวดวงตา
• ข้อ จ.: ผิด เพราะ Tonicity ต้องปรับให้ใกล้เคียงกับน้ำตา (เทียบเท่า 0.6-2.0% NaCl) เพื่อป้องกันอาการแสบเคืองตาและเซลล์กระจกตาเสียหาย</t>
        </is>
      </c>
      <c r="L123" s="186" t="n"/>
      <c r="M123" s="186" t="inlineStr">
        <is>
          <t>Sterile &amp; Special Forms</t>
        </is>
      </c>
      <c r="N123" s="186" t="inlineStr">
        <is>
          <t>Ophthalmic preparations</t>
        </is>
      </c>
      <c r="O123" s="185" t="inlineStr">
        <is>
          <t>Product</t>
        </is>
      </c>
      <c r="P123" s="186" t="inlineStr">
        <is>
          <t>[SOURCE: ข้อสอบจริง PLE CC1 (Product) ปี 2558 ข้อ 15]</t>
        </is>
      </c>
      <c r="Q123" s="185" t="inlineStr">
        <is>
          <t>ข้อสอบจริง</t>
        </is>
      </c>
      <c r="R123" s="185" t="inlineStr">
        <is>
          <t>2558</t>
        </is>
      </c>
      <c r="S123" s="185" t="n"/>
    </row>
    <row r="124">
      <c r="A124" s="185" t="n">
        <v>122</v>
      </c>
      <c r="B124" s="186" t="n"/>
      <c r="C124" s="186" t="inlineStr">
        <is>
          <t>ในระดับอุตสาหกรรมยา น้ำที่นำมาใช้เป็นกระสายยาและส่วนประกอบของสูตรตำรับในการผลิตยาฉีดอินซูลินหรือชีววัตถุประเภทวัคซีนคือข้อใด?</t>
        </is>
      </c>
      <c r="D124" s="186" t="n"/>
      <c r="E124" s="186" t="inlineStr">
        <is>
          <t>Purified water</t>
        </is>
      </c>
      <c r="F124" s="186" t="inlineStr">
        <is>
          <t>Deionized water</t>
        </is>
      </c>
      <c r="G124" s="186" t="inlineStr">
        <is>
          <t>Distilled water</t>
        </is>
      </c>
      <c r="H124" s="186" t="inlineStr">
        <is>
          <t>Water for Injection (WFI)</t>
        </is>
      </c>
      <c r="I124" s="186" t="inlineStr">
        <is>
          <t>Sterile Water for Injection (SWFI)</t>
        </is>
      </c>
      <c r="J124" s="185" t="inlineStr">
        <is>
          <t>4</t>
        </is>
      </c>
      <c r="K124" s="186" t="inlineStr">
        <is>
          <t>✅ คำตอบที่ถูกต้อง: ข้อ ง. Water for Injection (WFI)
🎯 ทำไมข้อนี้ถึงถูก:
🎯 ทำไมข้อนี้ถึงถูก: ในระดับอุตสาหกรรมการผลิตยาฉีดและชีววัตถุ น้ำที่ใช้เป็นกระสายยาในขั้นตอนการเตรียมและผสมตำรับ (Compounding stage) ต้องมีคุณภาพเป็น Water for Injection (WFI) ซึ่งเป็นน้ำบริสุทธิ์สูงที่ผ่านการกลั่น (Distillation) หรือ Reverse Osmosis และควบคุมค่า Bacterial endotoxin ไม่เกิน 0.25 EU/mL ตามข้อกำหนด USP/BP ส่วน SWFI คือ WFI ที่บรรจุในภาชนะปิดขนาดเล็กและผ่านการฆ่าเชื้อแล้วสำหรับใช้ในโรงพยาบาล
🔍 ข้ออื่นผิดเพราะอะไร:
• ข้อ ก.: ผิด เพราะ Purified Water (PW) ไม่มีการควบคุมปริมาณสารก่อไข้ (Bacterial endotoxins) จึงอนุญาตให้ใช้เฉพาะการผลิตยาที่ไม่ปราศจากเชื้อ (Non-sterile products)
• ข้อ ข.: ผิด เพราะ Deionized water ผ่านเพียงกระบวนการแลกเปลี่ยนไอออนเพื่อลดแร่ธาตุ ไม่ได้รับประกันความปราศจากเชื้อหรือสารก่อไข้
• ข้อ ค.: ผิด เพราะ Distilled water เป็นคำเรียกทั่วไปของน้ำกลั่น แต่ในอุตสาหกรรมยาต้องผ่านการรับรองตามมาตรฐานเภสัชตำรับเป็น Water for Injection (WFI)
• ข้อ จ.: ผิด เพราะ Sterile Water for Injection (SWFI) คือน้ำ WFI ที่บรรจุขวด/แอมพูลสำเร็จรูปและผ่านการฆ่าเชื้อแล้ว ใช้ในการละลายยาผงฉีด ณ หอผู้ป่วยในโรงพยาบาล ไม่ได้ใช้เป็นวัตถุดิบเทลงถังผสมขนาดใหญ่ในโรงงาน</t>
        </is>
      </c>
      <c r="L124" s="186" t="n"/>
      <c r="M124" s="186" t="inlineStr">
        <is>
          <t>Sterile &amp; Special Forms</t>
        </is>
      </c>
      <c r="N124" s="186" t="inlineStr">
        <is>
          <t>Injections &amp; Parenterals</t>
        </is>
      </c>
      <c r="O124" s="185" t="inlineStr">
        <is>
          <t>Product</t>
        </is>
      </c>
      <c r="P124" s="186" t="inlineStr">
        <is>
          <t>[SOURCE: ข้อสอบจริง PLE CC1 (Product) ปี 2558 ข้อ 19]</t>
        </is>
      </c>
      <c r="Q124" s="185" t="inlineStr">
        <is>
          <t>ข้อสอบจริง</t>
        </is>
      </c>
      <c r="R124" s="185" t="inlineStr">
        <is>
          <t>2558</t>
        </is>
      </c>
      <c r="S124" s="185" t="n"/>
    </row>
    <row r="125">
      <c r="A125" s="185" t="n">
        <v>123</v>
      </c>
      <c r="B125" s="186" t="n"/>
      <c r="C125" s="186" t="inlineStr">
        <is>
          <t>ข้อใดกล่าว ไม่ถูกต้อง เกี่ยวกับมาตรการการควบคุมสภาวะแวดล้อมในการเตรียมยาเคมีบำบัด (Chemotherapy / Cytotoxic drug compounding)?</t>
        </is>
      </c>
      <c r="D125" s="186" t="n"/>
      <c r="E125" s="186" t="inlineStr">
        <is>
          <t>ต้องจัดเตรียมยาในสภาวะแวดล้อมที่ห้องควบคุมความดันเป็นบวก (Positive pressure room)</t>
        </is>
      </c>
      <c r="F125" s="186" t="inlineStr">
        <is>
          <t>ต้องจัดเตรียมยาในตู้ความปลอดภัยทางชีวภาพ Class II Type B2 (Biological Safety Cabinet)</t>
        </is>
      </c>
      <c r="G125" s="186" t="inlineStr">
        <is>
          <t>ตู้เตรียมยาต้องมีระบบระบายอากาศออกสู่ภายนอกอาคาร 100% (Total exhaust) โดยผ่าน HEPA filter</t>
        </is>
      </c>
      <c r="H125" s="186" t="inlineStr">
        <is>
          <t>ผู้ปฏิบัติงานต้องสวมถุงมือชนิด Chemotherapy gloves หนา 2 ชั้น</t>
        </is>
      </c>
      <c r="I125" s="186" t="inlineStr">
        <is>
          <t>ต้องมีชุดอุปกรณ์ทำความสะอาดกรณีเกิดสารเคมีหกรั่วไหล (Spill kit) อยู่ในบริเวณปฏิบัติงาน</t>
        </is>
      </c>
      <c r="J125" s="185" t="inlineStr">
        <is>
          <t>1</t>
        </is>
      </c>
      <c r="K125" s="186" t="inlineStr">
        <is>
          <t>✅ คำตอบที่ถูกต้อง: ข้อ ก. ต้องจัดเตรียมยาในสภาวะแวดล้อมที่ห้องควบคุมความดันเป็นบวก (Positive pressure room)
🎯 ทำไมข้อนี้ถึงถูก:
🎯 ทำไมข้อนี้ถึงถูก: ยาเคมีบำบัดและยาที่มีพิษต่อเซลล์ (Cytotoxic / Hazardous drugs) ตามมาตรฐาน USP &lt;800&gt; ต้องจัดเตรียมในห้องสะอาดที่มีการควบคุมความดันเป็นลบ (Negative pressure room ระดับ -0.01 ถึง -0.03 นิ้วปรอท) เสมอ เพื่อป้องกันไม่ให้อากาศที่มีการปนเปื้อนของละอองยารั่วไหลออกสู่ภายนอกห้อง การใช้ห้องความดันบวกจะผลักดันไอพิษออกสู่บุคลากรภายนอก
🔍 ข้ออื่นผิดเพราะอะไร:
• ข้อ ข.: เป็นข้อกำหนดที่ถูกต้องตามมาตรฐาน USP &lt;800&gt; ซึ่งแนะนำให้ใช้ตู้ Class II Type B2 (Total exhaust) หรือ Class II Type A2 ที่ต่อท่อออกภายนอก
• ข้อ ค.: เป็นข้อกำหนดที่ถูกต้อง อากาศที่ปนเปื้อนสารเคมีบำบัดต้องถูกระบายทิ้งสู่ภายนอกอาคาร 100% ผ่านแผ่นกรอง HEPA และห้ามหมุนเวียนกลับมาใช้ใหม่
• ข้อ ง.: เป็นข้อกำหนดที่ถูกต้อง ผู้เตรียมยาต้องสวมถุงมือสำหรับยาเคมีบำบัด (Chemotherapy gloves) จำนวน 2 ชั้น โดยชั้นในอยู่ใต้แขนเสื้อและชั้นนอกทับปลายแขนเสื้อ
• ข้อ จ.: เป็นข้อกำหนดที่ถูกต้อง บริเวณเตรียมยาอันตรายต้องมีชุดอุปกรณ์จัดการสารหกรั่วไหล (Chemical spill kit) พร้อมใช้งานตลอดเวลา</t>
        </is>
      </c>
      <c r="L125" s="186" t="n"/>
      <c r="M125" s="186" t="inlineStr">
        <is>
          <t>Sterile &amp; Special Forms</t>
        </is>
      </c>
      <c r="N125" s="186" t="inlineStr">
        <is>
          <t>Sterile Cleanroom specs</t>
        </is>
      </c>
      <c r="O125" s="185" t="inlineStr">
        <is>
          <t>Product</t>
        </is>
      </c>
      <c r="P125" s="186" t="inlineStr">
        <is>
          <t>[SOURCE: ข้อสอบจริง PLE CC1 (Product) ปี 2558 ข้อ 27]</t>
        </is>
      </c>
      <c r="Q125" s="185" t="inlineStr">
        <is>
          <t>ข้อสอบจริง</t>
        </is>
      </c>
      <c r="R125" s="185" t="inlineStr">
        <is>
          <t>2558</t>
        </is>
      </c>
      <c r="S125" s="185" t="n"/>
    </row>
    <row r="126">
      <c r="A126" s="185" t="n">
        <v>124</v>
      </c>
      <c r="B126" s="186" t="n"/>
      <c r="C126" s="186" t="inlineStr">
        <is>
          <t>ข้อแนะนำในการเก็บรักษาและการใช้งานยาฉีดอินซูลินสำหรับผู้ป่วยข้อใดถูกต้อง?</t>
        </is>
      </c>
      <c r="D126" s="186" t="n"/>
      <c r="E126" s="186" t="inlineStr">
        <is>
          <t>ให้เช็ดทำความสะอาดปลายเข็มโลหะด้วยสำลีชุบแอลกอฮอล์ก่อนฉีดทุกครั้ง</t>
        </is>
      </c>
      <c r="F126" s="186" t="inlineStr">
        <is>
          <t>ควรฉีดซ้ำที่เดิมเสมอเพื่อคุมระดับการดูดซึมยาให้คงที่</t>
        </is>
      </c>
      <c r="G126" s="186" t="inlineStr">
        <is>
          <t>ยาฉีดอินซูลินขวดที่เปิดใช้งานแล้ว สามารถเก็บรักษาไว้ในอุณหภูมิห้องที่ไม่ร้อนเกินไปได้นาน 28 วัน</t>
        </is>
      </c>
      <c r="H126" s="186" t="inlineStr">
        <is>
          <t>ควรนำยาฉีดอินซูลินไปเก็บไว้ในช่องแช่แข็งเพื่อความคงตัวสูงสุดของสารสกัดโปรตีน</t>
        </is>
      </c>
      <c r="I126" s="186" t="inlineStr">
        <is>
          <t>สำหรับอินซูลินที่เป็นชนิดสารแขวนตะกอน (Suspension) ต้องเขย่าขวดยาแรงๆ ก่อนใช้เพื่อให้ยากระจายตัว</t>
        </is>
      </c>
      <c r="J126" s="185" t="inlineStr">
        <is>
          <t>3</t>
        </is>
      </c>
      <c r="K126" s="186" t="inlineStr">
        <is>
          <t>✅ คำตอบที่ถูกต้อง: ข้อ ค. ยาฉีดอินซูลินขวดที่เปิดใช้งานแล้ว สามารถเก็บรักษาไว้ในอุณหภูมิห้องที่ไม่ร้อนเกินไปได้นาน 28 วัน
🎯 ทำไมข้อนี้ถึงถูก:
🎯 ทำไมข้อนี้ถึงถูก: ตามแนวทางเวชปฏิบัติและมาตรฐานสากล (ADA/USP) ยาฉีดอินซูลินขวดหรือหลอดปากกาที่เปิดใช้งานแล้ว (In-use) สามารถเก็บรักษาไว้ที่อุณหภูมิห้อง (Room temperature ไม่เกิน 25-30 องศาเซลเซียส) หลีกเลี่ยงแสงแดดและความร้อนได้นาน 28 วัน เพื่อลดอาการปวดแสบจากการฉีดยาเย็น ส่วนขวดที่ยังไม่เปิดใช้ต้องเก็บในตู้เย็น 2-8 องศาเซลเซียส
🔍 ข้ออื่นผิดเพราะอะไร:
• ข้อ ก.: ผิด เพราะเข็มฉีดยาอินซูลินเป็นเข็มปราศจากเชื้อและเคลือบด้วยสารซิลิโคนหล่อลื่น การเช็ดด้วยแอลกอฮอล์จะล้างสารหล่อลื่นออกและทำให้เจ็บปวดมากขึ้น
• ข้อ ข.: ผิด เพราะการฉีดซ้ำที่เดิมซ้ำๆ จะทำให้เกิดภาวะไขมันใต้ผิวหนังผิดปกติ (Lipodystrophy / Lipohypertrophy) ส่งผลให้การดูดซึมยาผิดเพี้ยน จึงต้องหมุนเวียนตำแหน่งฉีดเสมอ
• ข้อ ง.: ผิดอย่างยิ่ง เพราะการนำอินซูลินไปแช่แข็งจะทำให้โครงสร้างโปรตีนสูญเสียสภาพ (Denaturation) และผลึกน้ำแข็งจะทำลายโมเลกุลยาอย่างถาวร
• ข้อ จ.: ผิด เพราะการเขย่าขวดอินซูลินแรงๆ จะทำให้เกิดฟองอากาศและเกิดแรงเฉือนทำลายสายโปรตีน ควรใช้วิธีกลิ้งขวดยาไปมาบนฝ่ามือเบาๆ (Roll between palms 10 times)</t>
        </is>
      </c>
      <c r="L126" s="186" t="n"/>
      <c r="M126" s="186" t="inlineStr">
        <is>
          <t>Sterile &amp; Special Forms</t>
        </is>
      </c>
      <c r="N126" s="186" t="inlineStr">
        <is>
          <t>Injections &amp; Parenterals</t>
        </is>
      </c>
      <c r="O126" s="185" t="inlineStr">
        <is>
          <t>Product</t>
        </is>
      </c>
      <c r="P126" s="186" t="inlineStr">
        <is>
          <t>[SOURCE: ข้อสอบจริง PLE CC1 (Product) ปี 2558 ข้อ 29]</t>
        </is>
      </c>
      <c r="Q126" s="185" t="inlineStr">
        <is>
          <t>ข้อสอบจริง</t>
        </is>
      </c>
      <c r="R126" s="185" t="inlineStr">
        <is>
          <t>2558</t>
        </is>
      </c>
      <c r="S126" s="185" t="n"/>
    </row>
    <row r="127">
      <c r="A127" s="185" t="n">
        <v>125</v>
      </c>
      <c r="B127" s="186" t="n"/>
      <c r="C127" s="186" t="inlineStr">
        <is>
          <t>ข้อใดกล่าวถูกต้องเกี่ยวกับระบบอุปกรณ์นำส่งยาพ่นสูดชนิดผงแห้ง (Dry Powder Inhaler: DPI)?</t>
        </is>
      </c>
      <c r="D127" s="186" t="n"/>
      <c r="E127" s="186" t="inlineStr">
        <is>
          <t>ต้องอาศัยสารขับดัน (Propellant) ประเภท HFA ในการพ่นตัวยาผงแห้ง</t>
        </is>
      </c>
      <c r="F127" s="186" t="inlineStr">
        <is>
          <t>ผู้ป่วยต้องกดปุ่มกระบอกยาให้สัมพันธ์กับจังหวะการสูดหายใจเข้า</t>
        </is>
      </c>
      <c r="G127" s="186" t="inlineStr">
        <is>
          <t>ประสิทธิภาพการกระจายตัวของผงยาเข้าสู่ปอดส่วนลึกขึ้นอยู่กับความแรงของแรงสูดหายใจเข้า (Inspiratory flow rate) ของผู้ป่วย</t>
        </is>
      </c>
      <c r="H127" s="186" t="inlineStr">
        <is>
          <t>ตัวนำทางอุปกรณ์ไม่มีผลกระทบต่อสัดส่วนของการตกตะกอนในทางเดินหายใจ</t>
        </is>
      </c>
      <c r="I127" s="186" t="inlineStr">
        <is>
          <t>ปริมาตรลมหายใจออกของผู้ป่วยเป็นหัวใจหลักในการผลักดันระบบนำส่งยา</t>
        </is>
      </c>
      <c r="J127" s="185" t="inlineStr">
        <is>
          <t>3</t>
        </is>
      </c>
      <c r="K127" s="186" t="inlineStr">
        <is>
          <t>✅ คำตอบที่ถูกต้อง: ข้อ ค. ประสิทธิภาพการกระจายตัวของผงยาเข้าสู่ปอดส่วนลึกขึ้นอยู่กับความแรงของแรงสูดหายใจเข้า (Inspiratory flow rate) ของผู้ป่วย
🎯 ทำไมข้อนี้ถึงถูก:
🎯 ทำไมข้อนี้ถึงถูก: Dry Powder Inhaler (DPI) เป็นอุปกรณ์พ่นยาชนิด Breath-actuated device ที่ไม่มีสารขับดัน (Propellant-free) การนำส่งยาอาศัยพลังงานจลน์จากแรงสูดหายใจเข้าของผู้ป่วย (Inspiratory flow rate อย่างน้อย 30-60 L/min) เพื่อสร้าง Turbulent flow ภายในตัวเครื่องให้อนุภาคยาหลุดแยกตัวออกจากสารตัวพา (Lactose carrier deaggregation) และแตกกระจายเป็นละอองผงยาเดี่ยวขนาด 1-5 micron เข้าสู่ปอดส่วนลึกได้อย่างมีประสิทธิภาพ
🔍 ข้ออื่นผิดเพราะอะไร:
• ข้อ ก.: ผิด เพราะ DPI ไม่มีสารขับดัน (Propellant) การขับเคลื่อนอาศัยแรงสูดของผู้ป่วยเท่านั้น
• ข้อ ข.: ผิด เพราะ DPI ทำงานโดยอัตโนมัติตามแรงสูด (Breath-actuated) ผู้ป่วยไม่ต้องฝึกกดพ่นยาให้สัมพันธ์กับการสูดหายใจเหมือน MDI
• ข้อ ง.: ผิด เพราะการออกแบบทางเดินอากาศและตัวนำทางอุปกรณ์ (Device resistance) มีผลอย่างมากต่อแรงเสียดทานและสัดส่วนการตกตะกอนของยา
• ข้อ จ.: ผิดอย่างยิ่ง ผู้ป่วยต้องสูดหายใจเข้า (Inspiration) ลึกๆ และเร็วๆ เท่านั้น การเป่าลมหายใจออกใส่เครื่องจะทำให้ความชื้นเข้าไปทำให้ผงยาจับกันเป็นก้อนแข็ง</t>
        </is>
      </c>
      <c r="L127" s="186" t="n"/>
      <c r="M127" s="186" t="inlineStr">
        <is>
          <t>Sterile &amp; Special Forms</t>
        </is>
      </c>
      <c r="N127" s="186" t="inlineStr">
        <is>
          <t>Aerosols &amp; Inhalers</t>
        </is>
      </c>
      <c r="O127" s="185" t="inlineStr">
        <is>
          <t>Product</t>
        </is>
      </c>
      <c r="P127" s="186" t="inlineStr">
        <is>
          <t>[SOURCE: ข้อสอบจริง PLE CC1 (Product) ปี 2558 ข้อ 35]</t>
        </is>
      </c>
      <c r="Q127" s="185" t="inlineStr">
        <is>
          <t>ข้อสอบจริง</t>
        </is>
      </c>
      <c r="R127" s="185" t="inlineStr">
        <is>
          <t>2558</t>
        </is>
      </c>
      <c r="S127" s="185" t="n"/>
    </row>
    <row r="128">
      <c r="A128" s="185" t="n">
        <v>126</v>
      </c>
      <c r="B128" s="186" t="inlineStr">
        <is>
          <t>จากสูตรตำรับยาพ่นสูดละอองลอย (Aerosol) ต่อไปนี้
Rx.
Isoproterenol sulfate: 0.1 g
Oleyl alcohol: 1.0 g
Ascorbic acid: 0.1 g
Myristyl alcohol: 1.0 g
Alcohol (Ethanol) &amp; Propellant: qs ad 30 g</t>
        </is>
      </c>
      <c r="C128" s="186" t="inlineStr">
        <is>
          <t>หากตัวยาละลายได้อย่างสมบูรณ์ในแอลกอฮอล์ซึ่งทำหน้าที่เป็นตัวทำละลายร่วม (Co-solvent) ร่วมกับสารขับดัน ตำรับนี้จะจัดอยู่ในรูปแบบผลิตภัณฑ์ (Dosage form) ใด?</t>
        </is>
      </c>
      <c r="D128" s="186" t="n"/>
      <c r="E128" s="186" t="inlineStr">
        <is>
          <t>Aerosol Suspension</t>
        </is>
      </c>
      <c r="F128" s="186" t="inlineStr">
        <is>
          <t>Aerosol Emulsion</t>
        </is>
      </c>
      <c r="G128" s="186" t="inlineStr">
        <is>
          <t>Aerosol Solution</t>
        </is>
      </c>
      <c r="H128" s="186" t="inlineStr">
        <is>
          <t>Aerosol Powder</t>
        </is>
      </c>
      <c r="I128" s="186" t="inlineStr">
        <is>
          <t>Liposomal Aerosol</t>
        </is>
      </c>
      <c r="J128" s="185" t="inlineStr">
        <is>
          <t>3</t>
        </is>
      </c>
      <c r="K128" s="186" t="inlineStr">
        <is>
          <t>✅ คำตอบที่ถูกต้อง: ข้อ ค. Aerosol Solution
🎯 ทำไมข้อนี้ถึงถูก:
🎯 ทำไมข้อนี้ถึงถูก: ในสูตรตำรับเมื่อตัวยา Isoproterenol sulfate สามารถละลายได้อย่างสมบูรณ์ในตัวทำละลายร่วม (Co-solvent คือ Ethanol) ร่วมกับสารขับดันเหลว (Propellant) จะเกิดเป็นของเหลวใสเนื้อเดียวแบบสารละลายแท้ เรียกว่า Aerosol Solution (หรือ Two-phase system: Vapor phase และ Liquid solution phase) เมื่อกดวาล์วพ่นยา สารขับดันจะระเหยอย่างรวดเร็ว (Flash evaporation) ปลดปล่อยละอองตัวยาออกมาสู่ทางเดินหายใจตามมาตรฐานเภสัชกรรม
🔍 ข้ออื่นผิดเพราะอะไร:
• ข้อ ก.: ผิด เพราะ Aerosol Suspension ตัวยาสำคัญจะต้องไม่ละลายในสารขับดันและแขวนลอยเป็นผงละเอียดโดยอาศัยสารช่วยแขวนตะกอน
• ข้อ ข.: ผิด เพราะ Aerosol Emulsion ต้องมีวัฏภาคน้ำและน้ำมันที่ผสมกันโดยใช้ Emulsifying agent เช่น ยาโฟม
• ข้อ ง.: ผิด เพราะ Aerosol Powder หรือ DPI อยู่ในรูปผงแห้งปราศจากตัวทำละลายของเหลว
• ข้อ จ.: ผิด เพราะ Liposomal Aerosol ต้องมีส่วนประกอบของฟอสโฟลิปิดเพื่อสร้างโครงสร้างถุงไขมันสองชั้น (Lipid bilayer)</t>
        </is>
      </c>
      <c r="L128" s="186" t="n"/>
      <c r="M128" s="186" t="inlineStr">
        <is>
          <t>Sterile &amp; Special Forms</t>
        </is>
      </c>
      <c r="N128" s="186" t="inlineStr">
        <is>
          <t>Aerosols &amp; Inhalers</t>
        </is>
      </c>
      <c r="O128" s="185" t="inlineStr">
        <is>
          <t>Product</t>
        </is>
      </c>
      <c r="P128" s="186" t="inlineStr">
        <is>
          <t>[SOURCE: ข้อสอบจริง PLE CC1 (Product) ปี 2558 ข้อ 38]</t>
        </is>
      </c>
      <c r="Q128" s="185" t="inlineStr">
        <is>
          <t>ข้อสอบจริง</t>
        </is>
      </c>
      <c r="R128" s="185" t="inlineStr">
        <is>
          <t>2558</t>
        </is>
      </c>
      <c r="S128" s="185" t="n"/>
    </row>
    <row r="129">
      <c r="A129" s="185" t="n">
        <v>127</v>
      </c>
      <c r="B129" s="186" t="n"/>
      <c r="C129" s="186" t="inlineStr">
        <is>
          <t>31. การเติม Zinc chloride หรือ Zinc acetate ในสูตรตำรับยาฉีด NPH insulin มีวัตถุประสงค์หลักเพื่ออะไร</t>
        </is>
      </c>
      <c r="D129" s="186" t="n"/>
      <c r="E129" s="186" t="inlineStr">
        <is>
          <t>เสริมฤทธิ์สารกันเสียร่วมกับฟีนอล</t>
        </is>
      </c>
      <c r="F129" s="186" t="inlineStr">
        <is>
          <t>ป้องกันการเกิดตะกอนของอินซูลิน</t>
        </is>
      </c>
      <c r="G129" s="186" t="inlineStr">
        <is>
          <t>ทำให้เกิดสารประกอบเชิงซ้อนร่วมกับอินซูลินและโพรตามีน ส่งผลต่อการออกฤทธิ์เนิ่น</t>
        </is>
      </c>
      <c r="H129" s="186" t="inlineStr">
        <is>
          <t>ป้องกันการดูดซับของอินซูลินบนผนังขวดแก้ว Type 1</t>
        </is>
      </c>
      <c r="I129" s="186" t="inlineStr">
        <is>
          <t>เพิ่มความคงตัวของค่า pH ในการเก็บรักษา</t>
        </is>
      </c>
      <c r="J129" s="185" t="inlineStr">
        <is>
          <t>3</t>
        </is>
      </c>
      <c r="K129" s="186" t="inlineStr">
        <is>
          <t>✅ คำตอบที่ถูกต้อง: ข้อ ค. ทำให้เกิดสารประกอบเชิงซ้อนร่วมกับอินซูลินและโพรตามีน ส่งผลต่อการออกฤทธิ์เนิ่น
🎯 ทำไมข้อนี้ถึงถูก:
🎯 ทำไมข้อนี้ถึงถูก: ในสูตรตำรับ NPH Insulin (Isophane Insulin) ซิงค์ไอออน (Zn2+) จาก Zinc chloride ทำหน้าที่จับกับโมเลกุลอินซูลิน 6 โมเลกุลเกิดเป็น Insulin hexamer ที่เสถียร และจับร่วมกับ Protamine เกิดเป็นผลึกสารเชิงซ้อน Isophane crystals ที่ละลายน้ำได้ยาก ทำให้ยาค่อยๆ ปลดปล่อยและดูดซึมอย่างช้าๆ กลายเป็นยาฉีดออกฤทธิ์ปานกลาง (Intermediate-acting)
🔍 ข้ออื่นผิดเพราะอะไร:
• ข้อ ก. เสริมฤทธิ์สารกันเสีย: สารกันเสียในตำรับคือ m-cresol และ phenol ซิงค์ไม่ได้มีหน้าที่เป็นสารกันเสียหลัก
• ข้อ ข. ป้องกันการเกิดตะกอน: ในทางตรงกันข้าม NPH ถูกออกแบบมาให้เกิดผลึกแขวนลอย (suspension) เพื่อชะลอการดูดซึม
• ข้อ ง. ป้องกันการดูดซับของอินซูลิน: การป้องกันโปรตีนดูดซับบนพื้นผิวมักใช้สารลดแรงตึงผิว (surfactant) เช่น Polysorbate
• ข้อ จ. เพิ่มความคงตัวของค่า pH: สารที่ใช้ควบคุม pH คือระบบบัฟเฟอร์ เช่น Dibasic sodium phosphate
• --</t>
        </is>
      </c>
      <c r="L129" s="186" t="n"/>
      <c r="M129" s="186" t="inlineStr">
        <is>
          <t>Sterile &amp; Special Forms</t>
        </is>
      </c>
      <c r="N129" s="186" t="inlineStr">
        <is>
          <t>Parenteral Formulations</t>
        </is>
      </c>
      <c r="O129" s="185" t="inlineStr">
        <is>
          <t>Product</t>
        </is>
      </c>
      <c r="P129" s="186" t="inlineStr">
        <is>
          <t>ข้อ 31 Mock RxCU83</t>
        </is>
      </c>
      <c r="Q129" s="185" t="inlineStr">
        <is>
          <t>ข้อสอบจำลอง</t>
        </is>
      </c>
      <c r="R129" s="185" t="inlineStr">
        <is>
          <t>Mock RxCU83 ชุดที่ 1</t>
        </is>
      </c>
      <c r="S129" s="185" t="n"/>
    </row>
    <row r="130">
      <c r="A130" s="185" t="n">
        <v>128</v>
      </c>
      <c r="B130" s="186" t="n"/>
      <c r="C130" s="186" t="inlineStr">
        <is>
          <t>32. กระบวนการทำให้ปราศจากเชื้อ (Sterilization) ที่เหมาะสมที่สุดสำหรับผลิตภัณฑ์ยาฉีดอินซูลินสำเร็จรูปคือข้อใด</t>
        </is>
      </c>
      <c r="D130" s="186" t="n"/>
      <c r="E130" s="186" t="inlineStr">
        <is>
          <t>Dry heat sterilization</t>
        </is>
      </c>
      <c r="F130" s="186" t="inlineStr">
        <is>
          <t>Sterile filtration</t>
        </is>
      </c>
      <c r="G130" s="186" t="inlineStr">
        <is>
          <t>Steam sterilization (Autoclave)</t>
        </is>
      </c>
      <c r="H130" s="186" t="inlineStr">
        <is>
          <t>Ethylene oxide gas sterilization</t>
        </is>
      </c>
      <c r="I130" s="186" t="inlineStr">
        <is>
          <t>Gamma radiation sterilization</t>
        </is>
      </c>
      <c r="J130" s="185" t="inlineStr">
        <is>
          <t>2</t>
        </is>
      </c>
      <c r="K130" s="186" t="inlineStr">
        <is>
          <t>✅ คำตอบที่ถูกต้อง: ข้อ ข. Sterile filtration
🎯 ทำไมข้อนี้ถึงถูก:
🎯 ทำไมข้อนี้ถึงถูก: อินซูลินเป็นสารชีววัตถุประเภทโปรตีนที่มีโครงสร้างไม่ทนต่อความร้อน (Thermolabile) ความร้อนสูงจาก Autoclave หรือ Dry heat จะทำลายโครงสร้างสามมิติ เกิด protein denaturation และสูญเสียฤทธิ์ทางชีวภาพทันที ดังนั้นการทำให้ปราศจากเชื้อจึงต้องใช้วิธีการกรองผ่านแผ่นกรองปลอดเชื้อ (Sterile membrane filtration ขนาดรูพรุน 0.22 ไมครอน) แล้วนำไปบรรจุลงในภาชนะที่ปราศจากเชื้อภายใต้สภาวะ Aseptic processing
🔍 ข้ออื่นผิดเพราะอะไร:
• ข้อ ก. Dry heat sterilization: ใช้อุณหภูมิสูง 160-170 องศาเซลเซียส สำหรับเครื่องแก้วและผงที่ไม่ทนความชื้น อินซูลินจะไหม้สลายตัว
• ข้อ ค. Steam sterilization (Autoclave): ใช้อุณหภูมิ 121 องศาเซลเซียส ทำให้โปรตีนอินซูลินตกตะกอนและเสียสภาพอย่างถาวร
• ข้อ ง. Ethylene oxide gas: เป็นก๊าซฆ่าเชื้อสำหรับอุปกรณ์ทางการแพทย์ ไม่ใช้กับยาฉีดที่เป็นของเหลว
• ข้อ จ. Gamma radiation: รังสีแกมมาทำให้เกิดอนุมูลอิสระทำลายสายพันธะเปปไทด์และสะบั้นโครงสร้างโปรตีน
• --</t>
        </is>
      </c>
      <c r="L130" s="186" t="n"/>
      <c r="M130" s="186" t="inlineStr">
        <is>
          <t>Sterile &amp; Special Forms</t>
        </is>
      </c>
      <c r="N130" s="186" t="inlineStr">
        <is>
          <t>Sterilization Processes</t>
        </is>
      </c>
      <c r="O130" s="185" t="inlineStr">
        <is>
          <t>Product</t>
        </is>
      </c>
      <c r="P130" s="186" t="inlineStr">
        <is>
          <t>ข้อ 32 Mock RxCU83</t>
        </is>
      </c>
      <c r="Q130" s="185" t="inlineStr">
        <is>
          <t>ข้อสอบจำลอง</t>
        </is>
      </c>
      <c r="R130" s="185" t="inlineStr">
        <is>
          <t>Mock RxCU83 ชุดที่ 1</t>
        </is>
      </c>
      <c r="S130" s="185" t="n"/>
    </row>
    <row r="131">
      <c r="A131" s="185" t="n">
        <v>129</v>
      </c>
      <c r="B131" s="186" t="n"/>
      <c r="C131" s="186" t="inlineStr">
        <is>
          <t>33. ข้อใดคือแนวทางการแก้ไขปัญหาที่พบบ่อยในการผลิตยาฉีดอินซูลิน เมื่อเกิดฟองและเกิดการรวมกลุ่มของโปรตีน (Protein aggregation)</t>
        </is>
      </c>
      <c r="D131" s="186" t="n"/>
      <c r="E131" s="186" t="inlineStr">
        <is>
          <t>ลดอุณหภูมิระหว่างการผลิตให้ต่ำกว่า 0 องศาเซลเซียส</t>
        </is>
      </c>
      <c r="F131" s="186" t="inlineStr">
        <is>
          <t>เติมสารลดแรงตึงผิวชนิดไม่มีประจุ เช่น Polysorbate 20</t>
        </is>
      </c>
      <c r="G131" s="186" t="inlineStr">
        <is>
          <t>เติม Zinc ในรูป Zinc chloride ในปริมาณสูง</t>
        </is>
      </c>
      <c r="H131" s="186" t="inlineStr">
        <is>
          <t>ใช้การไล่ออกซิเจนด้วยก๊าซไนโตรเจน (Nitrogen purging)</t>
        </is>
      </c>
      <c r="I131" s="186" t="inlineStr">
        <is>
          <t>เปลี่ยนสารช่วยปรับ pH เป็น Acetate buffer แทน Phosphate buffer</t>
        </is>
      </c>
      <c r="J131" s="185" t="inlineStr">
        <is>
          <t>2</t>
        </is>
      </c>
      <c r="K131" s="186" t="inlineStr">
        <is>
          <t>✅ คำตอบที่ถูกต้อง: ข้อ ข. เติมสารลดแรงตึงผิวชนิดไม่มีประจุ เช่น Polysorbate 20
🎯 ทำไมข้อนี้ถึงถูก:
🎯 ทำไมข้อนี้ถึงถูก: โปรตีนอินซูลินมีสมบัติชอบเกาะที่ผิวสัมผัสระหว่างอากาศกับของเหลว (air-water interface) ซึ่งเมื่อถูกกวนหรือเขย่าจะเกิดการเสียสภาพและจับตัวเป็นก้อน (fibrillation/aggregation) การเติม Non-ionic surfactant เช่น Polysorbate 20 (Tween 20) หรือ Poloxamer จะเข้าไปแย่งจับที่ผิวหน้าสัมผัสแทนโปรตีน ป้องกันการสูญเสียสภาพที่ผิวสัมผัสและลดการเกิด aggregation ได้อย่างมีประสิทธิภาพ
🔍 ข้ออื่นผิดเพราะอะไร:
• ข้อ ก. ลดอุณหภูมิให้ต่ำกว่า 0 องศาเซลเซียส: การแช่เยือกแข็ง (freezing) จะทำลายโครงสร้างอินซูลินและเร่งให้เกิด precipitation
• ข้อ ค. เติม Zinc ปริมาณสูง: อาจทำให้เกิดผลึกตกตะกอนขนาดใหญ่และเปลี่ยน profile การปลดปล่อยยา
• ข้อ ง. Nitrogen purging: ใช้สำหรับป้องกันปฏิกิริยา Oxidation ไม่ได้ช่วยลดการเกิดฟองหรือ physical aggregation จากแรงเฉือน
• ข้อ จ. เปลี่ยนเป็น Acetate buffer: การเปลี่ยนระบบบัฟเฟอร์ไม่ใช่วิธีแก้ปัญหา interfacial stress โดยตรง
• --</t>
        </is>
      </c>
      <c r="L131" s="186" t="n"/>
      <c r="M131" s="186" t="inlineStr">
        <is>
          <t>Sterile &amp; Special Forms</t>
        </is>
      </c>
      <c r="N131" s="186" t="inlineStr">
        <is>
          <t>Parenteral Formulations</t>
        </is>
      </c>
      <c r="O131" s="185" t="inlineStr">
        <is>
          <t>Product</t>
        </is>
      </c>
      <c r="P131" s="186" t="inlineStr">
        <is>
          <t>ข้อ 33 Mock RxCU83</t>
        </is>
      </c>
      <c r="Q131" s="185" t="inlineStr">
        <is>
          <t>ข้อสอบจำลอง</t>
        </is>
      </c>
      <c r="R131" s="185" t="inlineStr">
        <is>
          <t>Mock RxCU83 ชุดที่ 1</t>
        </is>
      </c>
      <c r="S131" s="185" t="n"/>
    </row>
    <row r="132">
      <c r="A132" s="185" t="n">
        <v>130</v>
      </c>
      <c r="B132" s="186" t="n"/>
      <c r="C132" s="186" t="inlineStr">
        <is>
          <t>37. Regular Insulin มีความเสี่ยงต่อการสูญเสียความคงตัวทางเคมีแบบปฏิกิริยา Deamidation ในระหว่างการเก็บรักษา โดยปัจจัยสภาวะแวดล้อมหลักในข้อใดเป็นตัวเร่งปฏิกิริยานี้
1. อุณหภูมิต่ำกว่าจุดเยือกแข็ง (Freezing)
2. ค่า pH ของตำรับเป็นกรดอ่อน (pH ~4)
3. ค่า pH ของตำรับเป็นด่างอ่อน (pH &gt; 7.5)
4. การสัมผัสกับแสงในที่เก็บรักษา
5. การเขย่าขวดอย่างรุนแรง</t>
        </is>
      </c>
      <c r="D132" s="186" t="n"/>
      <c r="E132" s="186" t="inlineStr">
        <is>
          <t>ข้อ 2 และ 3</t>
        </is>
      </c>
      <c r="F132" s="186" t="inlineStr">
        <is>
          <t>ข้อ 1 และ 5</t>
        </is>
      </c>
      <c r="G132" s="186" t="inlineStr">
        <is>
          <t>ข้อ 4 และ 5</t>
        </is>
      </c>
      <c r="H132" s="186" t="inlineStr">
        <is>
          <t>ข้อ 1 และ 2</t>
        </is>
      </c>
      <c r="I132" s="186" t="inlineStr">
        <is>
          <t>ข้อ 3 และ 4</t>
        </is>
      </c>
      <c r="J132" s="185" t="inlineStr">
        <is>
          <t>1</t>
        </is>
      </c>
      <c r="K132" s="186" t="inlineStr">
        <is>
          <t>✅ คำตอบที่ถูกต้อง: ข้อ ก. ข้อ 2 และ 3
🎯 ทำไมข้อนี้ถึงถูก:
🎯 ทำไมข้อนี้ถึงถูก: ปฏิกิริยา Deamidation ของอินซูลินเป็นปฏิกิริยาทางเคมีที่หมู่เอไมด์ของกรดอะมิโน Asparagine (เช่น AsnA21 และ AsnB3) หลุดออกเปลี่ยนเป็น Aspartic acid หรือ Isoaspartic acid ซึ่งอัตราการเกิดปฏิกิริยานี้ขึ้นอยู่กับค่า pH เป็นสำคัญ โดยในสภาวะกรด (Acidic pH ~4) จะเร่งการเกิด Deamidation ที่ตำแหน่ง A21 ส่วนในสภาวะเป็นกลางถึงด่าง (Neutral to alkaline pH &gt; 7.5) จะเร่งการเกิด Deamidation ที่ตำแหน่ง B3
🔍 ข้ออื่นผิดเพราะอะไร:
• ข้อ 1 (Freezing) และ ข้อ 5 (การเขย่าขวดแรงๆ): เป็นปัจจัยกระตุ้นทางกายภาพ (Physical instability) ทำให้เกิดการตกตะกอนและการรวมกลุ่มของโปรตีน (Aggregation/Fibrillation) ไม่ใช่ปฏิกิริยาเคมี Deamidation
• ข้อ 4 (แสง): เร่งปฏิกิริยา Photodegradation หรือ Photo-oxidation ไม่ใช่ปัจจัยหลักของ Deamidation
• --</t>
        </is>
      </c>
      <c r="L132" s="186" t="n"/>
      <c r="M132" s="186" t="inlineStr">
        <is>
          <t>Preformulation &amp; GMP</t>
        </is>
      </c>
      <c r="N132" s="186" t="inlineStr">
        <is>
          <t>Degradation Pathways</t>
        </is>
      </c>
      <c r="O132" s="185" t="inlineStr">
        <is>
          <t>Product</t>
        </is>
      </c>
      <c r="P132" s="186" t="inlineStr">
        <is>
          <t>ข้อ 37 Mock RxCU83</t>
        </is>
      </c>
      <c r="Q132" s="185" t="inlineStr">
        <is>
          <t>ข้อสอบจำลอง</t>
        </is>
      </c>
      <c r="R132" s="185" t="inlineStr">
        <is>
          <t>Mock RxCU83 ชุดที่ 1</t>
        </is>
      </c>
      <c r="S132" s="185" t="n"/>
    </row>
    <row r="133">
      <c r="A133" s="185" t="n">
        <v>131</v>
      </c>
      <c r="B133" s="186" t="n"/>
      <c r="C133" s="186" t="inlineStr">
        <is>
          <t>73. สารช่วยทางเภสัชกรรม (Excipient) ชนิดใดที่นิยมเติมในสูตรตำรับยาฉีดยาชีววัตถุ Monoclonal Antibody เพื่อทำหน้าที่ป้องกันการเกิด Protein Aggregation และเพิ่มความคงตัวของโปรตีน</t>
        </is>
      </c>
      <c r="D133" s="186" t="n"/>
      <c r="E133" s="186" t="inlineStr">
        <is>
          <t>Sorbitol</t>
        </is>
      </c>
      <c r="F133" s="186" t="inlineStr">
        <is>
          <t>Mannitol</t>
        </is>
      </c>
      <c r="G133" s="186" t="inlineStr">
        <is>
          <t>Polysorbate 80 (หรือ Polysorbate 20)</t>
        </is>
      </c>
      <c r="H133" s="186" t="inlineStr">
        <is>
          <t>Sodium Chloride</t>
        </is>
      </c>
      <c r="I133" s="186" t="inlineStr">
        <is>
          <t>Polyethylene glycol 400 (PEG 400)</t>
        </is>
      </c>
      <c r="J133" s="185" t="inlineStr">
        <is>
          <t>3</t>
        </is>
      </c>
      <c r="K133" s="186" t="inlineStr">
        <is>
          <t>✅ คำตอบที่ถูกต้อง: ข้อ ค. Polysorbate 80 (หรือ Polysorbate 20)
🎯 ทำไมข้อนี้ถึงถูก:
🎯 ทำไมข้อนี้ถึงถูก: สารลดแรงตึงผิวชนิดไม่มีประจุ (Non-ionic surfactants) เช่น Polysorbate 80 และ Polysorbate 20 เป็นสารช่วยมาตรฐานในสูตรตำรับยาฉีดโปรตีนและโมโนคลอนอลแอนติบอดี โดยจะเข้าไปจับที่ผิวสัมผัสของเหลวกับอากาศและผิวสัมผัสของภาชนะบรรจุ ป้องกันไม่ให้โปรตีนเข้าเกาะและเสียสภาพ ช่วยลดการเกิด Sub-visible particles และ Protein aggregation ได้อย่างมีประสิทธิภาพสูงสุด
🔍 ข้ออื่นผิดเพราะอะไร:
• ข้อ ก. Sorbitol และ ข้อ ข. Mannitol: ทำหน้าที่เป็น Lyoprotectant / Cryoprotectant หรือ Isotonicity agent ไม่ใช่สารลดแรงตึงผิวป้องกัน interfacial aggregation โดยตรง
• ข้อ ง. Sodium Chloride: ใช้ปรับความตึงตัว (Tonicity modifier) หากใส่มากเกินไปอาจทำให้เกิด salting-out ของโปรตีน
• ข้อ จ. PEG 400: เป็น co-solvent สำหรับยาเคมีโมเลกุลเล็ก ไม่นิยมใช้เป็นสารกันการรวมตัวในยาฉีดโปรตีน
• --</t>
        </is>
      </c>
      <c r="L133" s="186" t="n"/>
      <c r="M133" s="186" t="inlineStr">
        <is>
          <t>Sterile &amp; Special Forms</t>
        </is>
      </c>
      <c r="N133" s="186" t="inlineStr">
        <is>
          <t>Parenteral Formulations</t>
        </is>
      </c>
      <c r="O133" s="185" t="inlineStr">
        <is>
          <t>Product</t>
        </is>
      </c>
      <c r="P133" s="186" t="inlineStr">
        <is>
          <t>ข้อ 73 Mock RxCU83</t>
        </is>
      </c>
      <c r="Q133" s="185" t="inlineStr">
        <is>
          <t>ข้อสอบจำลอง</t>
        </is>
      </c>
      <c r="R133" s="185" t="inlineStr">
        <is>
          <t>Mock RxCU83 ชุดที่ 1</t>
        </is>
      </c>
      <c r="S133" s="185" t="n"/>
    </row>
    <row r="134">
      <c r="A134" s="185" t="n">
        <v>132</v>
      </c>
      <c r="B134" s="186" t="n"/>
      <c r="C134" s="186" t="inlineStr">
        <is>
          <t>75. เหตุผลสำคัญที่สุดในการกำหนดให้ต้องมีการตรวจวิเคราะห์ Bacterial Endotoxins Test (BET) ในผลิตภัณฑ์ยาฉีด Paclitaxel Injection คือข้อใด</t>
        </is>
      </c>
      <c r="D134" s="186" t="n"/>
      <c r="E134" s="186" t="inlineStr">
        <is>
          <t>เพื่อให้มั่นใจว่าไม่มีเชื้อราเจริญเติบโตในผลิตภัณฑ์ยา</t>
        </is>
      </c>
      <c r="F134" s="186" t="inlineStr">
        <is>
          <t>เพื่อป้องกันการเกิดปฏิกิริยาไข้รุนแรง (Pyrogenic reaction) และภาวะช็อกในผู้ป่วย</t>
        </is>
      </c>
      <c r="G134" s="186" t="inlineStr">
        <is>
          <t>เพื่อประเมินความคงตัวของยาเมื่อเก็บรักษาที่อุณหภูมิสูง</t>
        </is>
      </c>
      <c r="H134" s="186" t="inlineStr">
        <is>
          <t>เพื่อวัดความเข้มข้นของสารกันเสียในตำรับ</t>
        </is>
      </c>
      <c r="I134" s="186" t="inlineStr">
        <is>
          <t>เพื่อวัดความแรงในการออกฤทธิ์ทำลายเซลล์มะเร็ง</t>
        </is>
      </c>
      <c r="J134" s="185" t="inlineStr">
        <is>
          <t>2</t>
        </is>
      </c>
      <c r="K134" s="186" t="inlineStr">
        <is>
          <t>✅ คำตอบที่ถูกต้อง: ข้อ ข. เพื่อป้องกันการเกิดปฏิกิริยาไข้รุนแรง (Pyrogenic reaction) และภาวะช็อกในผู้ป่วย
🎯 ทำไมข้อนี้ถึงถูก:
🎯 ทำไมข้อนี้ถึงถูก: Bacterial Endotoxin คือ Lipopolysaccharide (LPS) จากผนังเซลล์ของแบคทีเรียแกรมลบ แม้ว่าแบคทีเรียจะถูกกำจัดตายหมดแล้วจากกระบวนการกรองหรือฆ่าเชื้อ แต่โมเลกุลของ Endotoxin ยังคงทนทานต่อความร้อนได้สูงมาก หากฉีดเข้าสู่กระแสเลือดของผู้ป่วยจะไปกระตุ้น Macrophages ให้หลั่งสารก่อไข้ (Endogenous pyrogens เช่น IL-1, TNF-alpha) ทำให้ผู้ป่วยเกิดไข้สูง หนาวสั่น ความดันโลหิตตก และเกิดภาวะ Septic shock จนเสียชีวิตได้
🔍 ข้ออื่นผิดเพราะอะไร:
• ข้อ ก. เชื้อรา: การตรวจการเจริญเติบโตของจุลชีพทดสอบด้วย Sterility test ไม่ใช่ BET
• ข้อ ค. ความคงตัวของยา: ตรวจสอบด้วย Stability testing และ Assay
• ข้อ ง. สารกันเสีย: ตรวจสอบด้วย HPLC หรือเคมีวิเคราะห์
• ข้อ จ. ความแรงในการต้านมะเร็ง: วัดด้วย Bioassay หรือ Assay ทางเคมี
• '''
• out_path = r'PLE CC Quiz\Markdown_Vault\Mock_RxCU83\Mock_RxCU83_Batch3.md'
• with open(out_path, 'w', encoding='utf-8') as f:
• f.write(md_content.strip() + '\n')
• print(f'Batch 3 written successfully to {out_path} (Size: {os.path.getsize(out_path)} bytes)')</t>
        </is>
      </c>
      <c r="L134" s="186" t="n"/>
      <c r="M134" s="186" t="inlineStr">
        <is>
          <t>Sterile &amp; Special Forms</t>
        </is>
      </c>
      <c r="N134" s="186" t="inlineStr">
        <is>
          <t>Pyrogen &amp; Endotoxin Testing</t>
        </is>
      </c>
      <c r="O134" s="185" t="inlineStr">
        <is>
          <t>Product</t>
        </is>
      </c>
      <c r="P134" s="186" t="inlineStr">
        <is>
          <t>ข้อ 75 Mock RxCU83</t>
        </is>
      </c>
      <c r="Q134" s="185" t="inlineStr">
        <is>
          <t>ข้อสอบจำลอง</t>
        </is>
      </c>
      <c r="R134" s="185" t="inlineStr">
        <is>
          <t>Mock RxCU83 ชุดที่ 1</t>
        </is>
      </c>
      <c r="S134" s="185" t="n"/>
    </row>
    <row r="135">
      <c r="A135" s="185" t="n">
        <v>133</v>
      </c>
      <c r="B135" s="186" t="n"/>
      <c r="C135" s="186" t="inlineStr">
        <is>
          <t>105. ยาฉีด Isoniazid Injection จัดเป็นยาเตรียมปราศจากเชื้อที่ต้องผ่านการทดสอบ Bacterial Endotoxins Test ตาม USP &lt;85&gt; โดยเกณฑ์มาตรฐานกำหนดขีดจำกัดไม่เกิน 0.3 EU/mg of isoniazid เมื่อนำผลิตภัณฑ์ Isoniazid Injection ขนาด 1,000 mg / 10 mL มาทำการทดสอบ พบปริมาณ Endotoxin เท่ากับ 25 EU/mL ผลการทดสอบนี้สรุปได้ตามข้อใด</t>
        </is>
      </c>
      <c r="D135" s="186" t="n"/>
      <c r="E135" s="186" t="inlineStr">
        <is>
          <t>ผ่านเกณฑ์มาตรฐาน เนื่องจากปริมาณ Endotoxin ที่ตรวจพบต่ำกว่าเกณฑ์ขีดจำกัดสูงสุดที่ยอมรับได้</t>
        </is>
      </c>
      <c r="F135" s="186" t="inlineStr">
        <is>
          <t>ไม่ผ่านเกณฑ์มาตรฐาน เนื่องจากเกินเกณฑ์ขีดจำกัด</t>
        </is>
      </c>
      <c r="G135" s="186" t="inlineStr">
        <is>
          <t>ผ่านเกณฑ์ได้เฉพาะเมื่อนำสารละลายมาเจือจางเพิ่มขึ้นก่อนรายงานผล</t>
        </is>
      </c>
      <c r="H135" s="186" t="inlineStr">
        <is>
          <t>ไม่ผ่านเกณฑ์ และต้องทำการทดสอบ Sterility test ใหม่อีกครั้ง</t>
        </is>
      </c>
      <c r="I135" s="186" t="inlineStr">
        <is>
          <t>ไม่สามารถสรุปผลได้จนกว่าจะทดสอบครบทุกขวดในรุ่นการผลิต</t>
        </is>
      </c>
      <c r="J135" s="185" t="inlineStr">
        <is>
          <t>1</t>
        </is>
      </c>
      <c r="K135" s="186" t="inlineStr">
        <is>
          <t>✅ คำตอบที่ถูกต้อง: ข้อ ก. ผ่านเกณฑ์มาตรฐาน เนื่องจากปริมาณ Endotoxin ที่ตรวจพบต่ำกว่าเกณฑ์ขีดจำกัดสูงสุดที่ยอมรับได้
🎯 ทำไมข้อนี้ถึงถูก:
🎯 ทำไมข้อนี้ถึงถูก: คำนวณเกณฑ์ขีดจำกัดสูงสุดของ Endotoxin ในผลิตภัณฑ์นี้:
- ความเข้มข้นของตัวยา = 1,000 mg / 10 mL = 100 mg/mL
- เกณฑ์ขีดจำกัดสูงสุดที่ยอมรับได้ (Endotoxin limit) = 0.3 EU/mg of isoniazid
- ดังนั้น ค่าขีดจำกัดสูงสุดต่อมิลลิลิตร = 0.3 EU/mg × 100 mg/mL = 30 EU/mL
เมื่อทำการทดสอบวัดค่าได้จริง = 25 EU/mL ซึ่งมีค่าน้อยกว่า 30 EU/mL (25 &lt; 30 EU/mL)
จึงสรุปได้ว่า ผลิตภัณฑ์นี้ ผ่านเกณฑ์มาตรฐาน Bacterial Endotoxins Test อย่างสมบูรณ์
🔍 ข้ออื่นผิดเพราะอะไร:
• ข้อ ข. ไม่ผ่านเกณฑ์: คำนวณผิดพลาด หากไม่คูณความเข้มข้นยาจะเข้าใจผิดว่า 25 เกิน 0.3
• ข้อ ค. การเจือจาง: ผลิตภัณฑ์ผ่านเกณฑ์ตั้งแต่สารละลายเดิมแล้ว ไม่ต้องเจือจางเพื่อตกแต่งผล
• ข้อ ง. Sterility test: เป็นคนละการทดสอบกับการตรวจ endotoxin
• ข้อ จ. USP กำหนดให้สุ่มตัวอย่างเป็นตัวแทนรุ่นผลิต ไม่จำเป็นต้องตรวจทำลายยาทุกขวด
• --</t>
        </is>
      </c>
      <c r="L135" s="186" t="n"/>
      <c r="M135" s="186" t="inlineStr">
        <is>
          <t>Sterile &amp; Special Forms</t>
        </is>
      </c>
      <c r="N135" s="186" t="inlineStr">
        <is>
          <t>Pyrogen &amp; Endotoxin Testing</t>
        </is>
      </c>
      <c r="O135" s="185" t="inlineStr">
        <is>
          <t>Product</t>
        </is>
      </c>
      <c r="P135" s="186" t="inlineStr">
        <is>
          <t>ข้อ 105 Mock RxCU83</t>
        </is>
      </c>
      <c r="Q135" s="185" t="inlineStr">
        <is>
          <t>ข้อสอบจำลอง</t>
        </is>
      </c>
      <c r="R135" s="185" t="inlineStr">
        <is>
          <t>Mock RxCU83 ชุดที่ 1</t>
        </is>
      </c>
      <c r="S135" s="185" t="n"/>
    </row>
    <row r="136">
      <c r="A136" s="185" t="n">
        <v>134</v>
      </c>
      <c r="B136" s="186" t="n"/>
      <c r="C136" s="186" t="inlineStr">
        <is>
          <t>54. ในกระบวนการผลิตยาฉีดสารละลาย Ciprofloxacin Injection for Intravenous Infusion ซึ่งตัวยามีความคงตัวต่อความร้อนในสภาวะสารละลายกรด วิธีการทำให้ปราศจากเชื้อขั้นสุดท้าย (Terminal sterilization) ในข้อใดเหมาะสมและเป็นที่ยอมรับตามมาตรฐานเภสัชตำรับสากลมากที่สุด</t>
        </is>
      </c>
      <c r="D136" s="186" t="n"/>
      <c r="E136" s="186" t="inlineStr">
        <is>
          <t>การอบด้วยไอน้ำภายใต้ความดันในหม้อนึ่งอัดไอน้ำ (Moist Heat Sterilization / Autoclaving)</t>
        </is>
      </c>
      <c r="F136" s="186" t="inlineStr">
        <is>
          <t>การอบด้วยความร้อนแห้งในตู้อบลมร้อน (Dry Heat Sterilization 170 องศาเซลเซียส 2 ชั่วโมง)</t>
        </is>
      </c>
      <c r="G136" s="186" t="inlineStr">
        <is>
          <t>การรมด้วยก๊าซเอทิลีนออกไซด์ (Ethylene Oxide Gas Sterilization)</t>
        </is>
      </c>
      <c r="H136" s="186" t="inlineStr">
        <is>
          <t>การฉายรังสีแกมมา (Gamma Irradiation)</t>
        </is>
      </c>
      <c r="I136" s="186" t="inlineStr">
        <is>
          <t>การกรองผ่านแผ่นกรองดักเชื้อเพียงอย่างเดียวโดยไม่ผ่านความร้อน</t>
        </is>
      </c>
      <c r="J136" s="185" t="inlineStr">
        <is>
          <t>1</t>
        </is>
      </c>
      <c r="K136" s="186" t="inlineStr">
        <is>
          <t>✅ คำตอบที่ถูกต้อง: ข้อ ก. การอบด้วยไอน้ำภายใต้ความดันในหม้อนึ่งอัดไอน้ำ (Moist Heat Sterilization / Autoclaving)
🎯 ทำไมข้อนี้ถึงถูก:
🎯 ทำไมข้อนี้ถึงถูก: ตามหลักการของ Pharmacopoeia สำหรับยาฉีดที่มีน้ำเป็นกระสายยา (Aqueous injections) และตัวยาสำคัญทนต่อความร้อนได้ วิธีการทำให้ปราศจากเชื้อที่ถือเป็นมาตรฐานอันดับแรก (Reference standard) คือ Terminal moist heat sterilization (Autoclave ที่อุณหภูมิ 121 องศาเซลเซียส ความดัน 15 psi เป็นเวลาอย่างน้อย 15 นาที) เนื่องจากให้ระดับการรับประกันความปราศจากเชื้อสูงสุด (Sterility Assurance Level: SAL 10⁻⁶)
🔍 ข้ออื่นผิดเพราะอะไร:
• ข้อ ข. Dry heat เหมาะสำหรับอุปกรณ์แก้ว โลหะ หรือน้ำมันปราศจากน้ำ ไม่ใช้กับสารละลายน้ำ
• ข้อ ค. Ethylene oxide ใช้กับอุปกรณ์การแพทย์ ไม่ใช้กับยาน้ำ
• ข้อ ง. Gamma ray มีค่าใช้จ่ายสูงและอาจทำให้เกิดอนุมูลอิสระในสารละลาย
• ข้อ จ. Filtration ใช้เฉพาะเมื่อตัวยาไม่ทนความร้อนเท่านั้น (Aseptic processing)
• --</t>
        </is>
      </c>
      <c r="L136" s="186" t="n"/>
      <c r="M136" s="186" t="inlineStr">
        <is>
          <t>Sterile &amp; Special Forms</t>
        </is>
      </c>
      <c r="N136" s="186" t="inlineStr">
        <is>
          <t>Sterilization Methods &amp; Validation</t>
        </is>
      </c>
      <c r="O136" s="185" t="inlineStr">
        <is>
          <t>Product</t>
        </is>
      </c>
      <c r="P136" s="186" t="inlineStr">
        <is>
          <t>ข้อ 54 Mock RxCU83 ชุดที่ 2</t>
        </is>
      </c>
      <c r="Q136" s="185" t="inlineStr">
        <is>
          <t>ข้อสอบจำลอง</t>
        </is>
      </c>
      <c r="R136" s="185" t="inlineStr">
        <is>
          <t>Mock RxCU83 ชุดที่ 2</t>
        </is>
      </c>
      <c r="S136" s="185" t="n"/>
    </row>
    <row r="137">
      <c r="A137" s="185" t="n">
        <v>135</v>
      </c>
      <c r="B137" s="186" t="n"/>
      <c r="C137" s="186" t="inlineStr">
        <is>
          <t>163. 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D137" s="186" t="inlineStr">
        <is>
          <t>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E137" s="186" t="inlineStr">
        <is>
          <t>Sterility testing (การทดสอบความปราศจากเชื้อ)</t>
        </is>
      </c>
      <c r="F137" s="186" t="inlineStr">
        <is>
          <t>Identification test (การพิสูจน์เอกลักษณ์ตัวยาสำคัญ)</t>
        </is>
      </c>
      <c r="G137" s="186" t="inlineStr">
        <is>
          <t>Assay (การตรวจหาปริมาณตัวยาสำคัญ)</t>
        </is>
      </c>
      <c r="H137" s="186" t="inlineStr">
        <is>
          <t>In vitro drug release test (อัตราการปลดปล่อยตัวยา)</t>
        </is>
      </c>
      <c r="I137" s="186" t="inlineStr">
        <is>
          <t>Peel adhesion / Adhesive strength test (การทดสอบแรงยึดติดของแถบกาว)</t>
        </is>
      </c>
      <c r="J137" s="185" t="inlineStr">
        <is>
          <t>1</t>
        </is>
      </c>
      <c r="K137" s="186" t="inlineStr">
        <is>
          <t>✅ คำตอบที่ถูกต้อง: ข้อ a. Sterility testing (การทดสอบความปราศจากเชื้อ)
🎯 ทำไมข้อนี้ถึงถูก:
แผ่นแปะผิวหนัง (Transdermal Delivery Systems / Patches) เป็นเภสัชภัณฑ์สำหรับใช้ภายนอกบนผิวหนังปกติที่ไม่มีบาดแผล จัดเป็น non-sterile dosage form จึงไม่ต้องผ่านการทดสอบ Sterility (ปราศจากเชื้อ) เหมือนยาฉีดหรือยาตา แต่จะควบคุมด้วย Microbial Enumeration Tests แทน ส่วนหัวข้อ Adhesive testing, In vitro release, Assay และ Uniformity of dosage units เป็นข้อกำหนดมาตรฐานที่จำเป็นต้องทดสอบตาม USP
🔍 ข้ออื่นผิดเพราะอะไร:
• ข้อ b.: Identification เป็นข้อกำหนดบังคับสำหรับทุกเภสัชภัณฑ์
• ข้อ c.: Assay เป็นข้อกำหนดบังคับเพื่อยืนยันปริมาณตัวยาสำคัญ
• ข้อ d.: In vitro drug release test (USP &lt;724&gt;) เป็น critical test สำหรับระบบนำส่งยาทางผิวหนัง
• ข้อ e.: Peel adhesion test เป็นข้อกำหนดเฉพาะที่จำเป็นสำหรับ transdermal patches เพื่อประกันว่าแผ่นยาจะติดแน่นกับผิวหนังตลอด 7 วัน
• --</t>
        </is>
      </c>
      <c r="L137" s="186" t="inlineStr">
        <is>
          <t>mock2_rxcu83/page_10_Im1.png</t>
        </is>
      </c>
      <c r="M137" s="186" t="inlineStr">
        <is>
          <t>Liquid &amp; Semisolids</t>
        </is>
      </c>
      <c r="N137" s="186" t="inlineStr">
        <is>
          <t>Transdermal &amp; Novel Delivery Systems</t>
        </is>
      </c>
      <c r="O137" s="185" t="inlineStr">
        <is>
          <t>Product</t>
        </is>
      </c>
      <c r="P137" s="186" t="inlineStr">
        <is>
          <t>2567</t>
        </is>
      </c>
      <c r="Q137" s="185" t="inlineStr">
        <is>
          <t>ข้อสอบจำลอง</t>
        </is>
      </c>
      <c r="R137" s="185" t="inlineStr">
        <is>
          <t>Mock RxCU83 ชุดที่ 2</t>
        </is>
      </c>
      <c r="S137" s="185" t="n"/>
    </row>
    <row r="138">
      <c r="A138" s="185" t="n">
        <v>136</v>
      </c>
      <c r="B138" s="186" t="n"/>
      <c r="C138" s="186" t="inlineStr">
        <is>
          <t>ในผลิตภัณฑ์ Meropenem for Injection (ผงยาปราศจากเชื้อสำหรับฉีด) หัวข้อใดไม่จำเป็นสำหรับการทดสอบคุณภาพผลิตภัณฑ์ยาตามเภสัชตำรับ</t>
        </is>
      </c>
      <c r="D138" s="186" t="n"/>
      <c r="E138" s="186" t="inlineStr">
        <is>
          <t>Globule size distribution</t>
        </is>
      </c>
      <c r="F138" s="186" t="inlineStr">
        <is>
          <t>Loss on drying</t>
        </is>
      </c>
      <c r="G138" s="186" t="inlineStr">
        <is>
          <t>Uniformity of dosage units</t>
        </is>
      </c>
      <c r="H138" s="186" t="inlineStr">
        <is>
          <t>Antimicrobial preservative</t>
        </is>
      </c>
      <c r="I138" s="186" t="inlineStr">
        <is>
          <t>Reconstitution time</t>
        </is>
      </c>
      <c r="J138" s="185" t="inlineStr">
        <is>
          <t>1</t>
        </is>
      </c>
      <c r="K138" s="186" t="inlineStr">
        <is>
          <t>✅ คำตอบที่ถูกต้อง: ข้อ ก. Globule size distribution
🎯 ทำไมข้อนี้ถึงถูก:
การทดสอบ Globule size distribution เป็นการทดสอบขนาดหยดน้ำมันสำหรับรูปแบบยาที่เป็น Emulsion (เช่น Lipid injectable emulsion) ไม่นำมาใช้กับผงแห้งปราศจากเชื้อ (Sterile powder for reconstitution) อย่าง Meropenem for Injection
🔍 ข้ออื่นผิดเพราะอะไร:
• ข้อ ข. ผิด เพราะ Loss on drying จำเป็นในการตรวจสอบความชื้นของผงยาแห้ง
• ข้อ ค. ผิด เพราะ Uniformity of dosage units จำเป็นในการประกันความสม่ำเสมอของตัวยาต่อขวด
• ข้อ ง. ผิด เพราะ Meropenem for injection เป็นยา Single-dose ไม่มีสารกันเสีย จึงไม่ต้องใส่สารกันเสียและไม่ต้องตรวจสารกันเสีย แต่ข้อ ก คือหัวข้อที่ไม่เกี่ยวข้องกับรูปแบบยาโดยสิ้นเชิง
• ข้อ จ. ผิด เพราะ Reconstitution time จำเป็นในการทดสอบระยะเวลาที่ใช้ในการละลายผงยาเป็นสารละลายใส</t>
        </is>
      </c>
      <c r="L138" s="186" t="inlineStr">
        <is>
          <t>Product</t>
        </is>
      </c>
      <c r="M138" s="186" t="inlineStr">
        <is>
          <t>Sterile &amp; Special Forms</t>
        </is>
      </c>
      <c r="N138" s="186" t="inlineStr">
        <is>
          <t>Injectables &amp; Quality Control</t>
        </is>
      </c>
      <c r="O138" s="185" t="inlineStr">
        <is>
          <t>Product</t>
        </is>
      </c>
      <c r="P138" s="186" t="inlineStr">
        <is>
          <t>รุ่น RxCU83</t>
        </is>
      </c>
      <c r="Q138" s="185" t="inlineStr">
        <is>
          <t>แบบฝึกหัด</t>
        </is>
      </c>
      <c r="R138" s="185" t="inlineStr">
        <is>
          <t>Quiz เตรียมสอบ CC1 RxCU83</t>
        </is>
      </c>
      <c r="S138" s="185" t="n"/>
    </row>
    <row r="139">
      <c r="A139" s="185" t="n">
        <v>137</v>
      </c>
      <c r="B139" s="186" t="n"/>
      <c r="C139" s="186" t="inlineStr">
        <is>
          <t>แพทย์พบผู้ป่วยเกิดภาวะ Metabolic acidosis จึงสั่งจ่าย Sodium bicarbonate เพื่อผสมใน Sterile water for injection สำหรับฉีด เภสัชกรจะต้องเตรียมยาในบริเวณห้องสะอาดระดับใดตามมาตรฐาน GMP</t>
        </is>
      </c>
      <c r="D139" s="186" t="n"/>
      <c r="E139" s="186" t="inlineStr">
        <is>
          <t>Clean room class 10,000 (Grade C)</t>
        </is>
      </c>
      <c r="F139" s="186" t="inlineStr">
        <is>
          <t>Clean room class 100 (Grade A / Laminar Airflow Workbench)</t>
        </is>
      </c>
      <c r="G139" s="186" t="inlineStr">
        <is>
          <t>Clean room class 100,000 (Grade D)</t>
        </is>
      </c>
      <c r="H139" s="186" t="inlineStr">
        <is>
          <t>บริเวณเตรียมยาทั่วไปในห้องจ่ายยา</t>
        </is>
      </c>
      <c r="I139" s="186" t="inlineStr">
        <is>
          <t>ห้องเตรียมยาชีววัตถุความดันลบ</t>
        </is>
      </c>
      <c r="J139" s="185" t="inlineStr">
        <is>
          <t>2</t>
        </is>
      </c>
      <c r="K139" s="186" t="inlineStr">
        <is>
          <t>✅ คำตอบที่ถูกต้อง: ข้อ ข. Clean room class 100 (Grade A / Laminar Airflow Workbench)
🎯 ทำไมข้อนี้ถึงถูก:
การเตรียมผสมยาฉีดปราศจากเชื้อ (Aseptic preparation/compounding) ต้องกระทำในบริเวณ Grade A (Class 100) เช่น ในตู้ Laminar Airflow Workbench (LAFW) ซึ่งตั้งอยู่ภายในห้องสะอาด Grade B หรือ C เพื่อป้องกันการปนเปื้อนของอนุภาคและจุลชีพ
🔍 ข้ออื่นผิดเพราะอะไร:
• ข้อ ก. ผิด เพราะ Class 10,000 (Grade C) เป็นบริเวณสนับสนุนการเตรียมสารละลายก่อนกรองฆ่าเชื้อ
• ข้อ ค. ผิด เพราะ Class 100,000 (Grade D) เป็นบริเวณทำความสะอาด ล้าง หรือขั้นตอนที่ไม่วิกฤต
• ข้อ ง. ผิด เพราะบริเวณทั่วไปมีอนุภาคและเชื้อจุลชีพปนเปื้อนสูง ห้ามใช้เตรียมยาฉีด
• ข้อ จ. ผิด เพราะความดันลบใช้สำหรับยาเคมีบำบัดหรือยาอันตรายร้ายแรง</t>
        </is>
      </c>
      <c r="L139" s="186" t="inlineStr">
        <is>
          <t>Product</t>
        </is>
      </c>
      <c r="M139" s="186" t="inlineStr">
        <is>
          <t>Sterile &amp; Special Forms</t>
        </is>
      </c>
      <c r="N139" s="186" t="inlineStr">
        <is>
          <t>Injectables &amp; Quality Control</t>
        </is>
      </c>
      <c r="O139" s="185" t="inlineStr">
        <is>
          <t>Product</t>
        </is>
      </c>
      <c r="P139" s="186" t="inlineStr">
        <is>
          <t>รุ่น RxCU83</t>
        </is>
      </c>
      <c r="Q139" s="185" t="inlineStr">
        <is>
          <t>แบบฝึกหัด</t>
        </is>
      </c>
      <c r="R139" s="185" t="inlineStr">
        <is>
          <t>Quiz เตรียมสอบ CC1 RxCU83</t>
        </is>
      </c>
      <c r="S139" s="185" t="n"/>
    </row>
    <row r="140">
      <c r="A140" s="185" t="n">
        <v>138</v>
      </c>
      <c r="B140" s="186" t="n"/>
      <c r="C140" s="186" t="inlineStr">
        <is>
          <t>ในการเตรียมยาฉีด Sodium bicarbonate ข้างต้น ไม่จำเป็นต้องคำนึงถึงข้อใด</t>
        </is>
      </c>
      <c r="D140" s="186" t="n"/>
      <c r="E140" s="186" t="inlineStr">
        <is>
          <t>Sterility (ความปราศจากเชื้อ)</t>
        </is>
      </c>
      <c r="F140" s="186" t="inlineStr">
        <is>
          <t>Pyrogenicity (สารก่อไข้)</t>
        </is>
      </c>
      <c r="G140" s="186" t="inlineStr">
        <is>
          <t>Particulate matter (อนุภาคแปลกปลอม)</t>
        </is>
      </c>
      <c r="H140" s="186" t="inlineStr">
        <is>
          <t>Tonicity (ความตึงตัวของสารละลาย)</t>
        </is>
      </c>
      <c r="I140" s="186" t="inlineStr">
        <is>
          <t>Preservative (สารกันเสีย)</t>
        </is>
      </c>
      <c r="J140" s="185" t="inlineStr">
        <is>
          <t>5</t>
        </is>
      </c>
      <c r="K140" s="186" t="inlineStr">
        <is>
          <t>✅ คำตอบที่ถูกต้อง: ข้อ จ. Preservative (สารกันเสีย)
🎯 ทำไมข้อนี้ถึงถูก:
ยาฉีดที่ให้ทางหลอดเลือดดำในปริมาณมาก (Large Volume Parenterals: LVP) หรือยาฉีดที่เตรียมใช้ทันทีแบบ Single-dose ห้ามใส่สารกันเสีย (Preservative) เด็ดขาดเนื่องจากสารกันเสียอาจก่อให้เกิดความเป็นพิษต่อเนื้อเยื่อและระบบประสาทของผู้ป่วย
🔍 ข้ออื่นผิดเพราะอะไร:
• ข้อ ก. ผิด เพราะยาฉีดทุกชนิดต้องผ่านเกณฑ์ความปราศจากเชื้อ (Sterility)
• ข้อ ข. ผิด เพราะยาฉีดขนาดใหญ่ต้องผ่านเกณฑ์ปราศจากสารก่อไข้ (Bacterial endotoxins/Pyrogens)
• ข้อ ค. ผิด เพราะต้องควบคุมอนุภาคแปลกปลอมไม่ให้เกินเกณฑ์เพื่อป้องกันหลอดเลือดอุดตัน
• ข้อ ง. ผิด เพราะความตึงตัวต้องใกล้เคียงไอโซโทนิกเพื่อป้องกันการแตกของเม็ดเลือดแดง</t>
        </is>
      </c>
      <c r="L140" s="186" t="inlineStr">
        <is>
          <t>Product</t>
        </is>
      </c>
      <c r="M140" s="186" t="inlineStr">
        <is>
          <t>Sterile &amp; Special Forms</t>
        </is>
      </c>
      <c r="N140" s="186" t="inlineStr">
        <is>
          <t>Injectables &amp; Quality Control</t>
        </is>
      </c>
      <c r="O140" s="185" t="inlineStr">
        <is>
          <t>Product</t>
        </is>
      </c>
      <c r="P140" s="186" t="inlineStr">
        <is>
          <t>รุ่น RxCU83</t>
        </is>
      </c>
      <c r="Q140" s="185" t="inlineStr">
        <is>
          <t>แบบฝึกหัด</t>
        </is>
      </c>
      <c r="R140" s="185" t="inlineStr">
        <is>
          <t>Quiz เตรียมสอบ CC1 RxCU83</t>
        </is>
      </c>
      <c r="S140" s="185" t="n"/>
    </row>
    <row r="141">
      <c r="A141" s="185" t="n">
        <v>139</v>
      </c>
      <c r="B141" s="186" t="n"/>
      <c r="C141" s="186" t="inlineStr">
        <is>
          <t>ข้อใดกล่าวถูกต้องเกี่ยวกับน้ำสำหรับฉีดปราศจากเชื้อ (Sterile Water for Injection, SWFI) ตามเภสัชตำรับ</t>
        </is>
      </c>
      <c r="D141" s="186" t="n"/>
      <c r="E141" s="186" t="inlineStr">
        <is>
          <t>สามารถเตรียมได้โดยการต้มน้ำประปาให้เดือดเป็นเวลา 15 นาที</t>
        </is>
      </c>
      <c r="F141" s="186" t="inlineStr">
        <is>
          <t>บรรจุในภาชนะขนาดบรรจุไม่เกิน 1,000 mL และต้องปราศจากเชื้อและสารก่อไข้ (Pyrogen-free)</t>
        </is>
      </c>
      <c r="G141" s="186" t="inlineStr">
        <is>
          <t>เป็นสารละลาย Isotonic สามารถให้ทางหลอดเลือดดำได้โดยตรงโดยไม่ต้องผสมยา</t>
        </is>
      </c>
      <c r="H141" s="186" t="inlineStr">
        <is>
          <t>สามารถเติมสารกันเสียได้หากบรรจุในขนาดบรรจุ 1,000 mL</t>
        </is>
      </c>
      <c r="I141" s="186" t="inlineStr">
        <is>
          <t>มีค่าความนำไฟฟ้า (Conductivity) สูงกว่าน้ำประปาทั่วไป</t>
        </is>
      </c>
      <c r="J141" s="185" t="inlineStr">
        <is>
          <t>2</t>
        </is>
      </c>
      <c r="K141" s="186" t="inlineStr">
        <is>
          <t>✅ คำตอบที่ถูกต้อง: ข้อ ข. บรรจุในภาชนะขนาดบรรจุไม่เกิน 1,000 mL และต้องปราศจากเชื้อและสารก่อไข้
🎯 ทำไมข้อนี้ถึงถูก:
Sterile Water for Injection (SWFI) ต้องเตรียมจาก Water for Injection ที่ผ่านการฆ่าเชื้อ (Sterilized), ปราศจากสารก่อไข้ (Pyrogen-free), ไม่มีสารกันเสีย และบรรจุในภาชนะ Single-dose ขนาดไม่เกิน 1,000 mL
🔍 ข้ออื่นผิดเพราะอะไร:
• ข้อ ก. ผิด เพราะการต้มไม่สามารถกำจัดสารก่อไข้หรือไอออนแร่ธาตุได้ ต้องผ่านการกลั่น (Distillation) หรือ RO ร่วมกับขั้นตอนมาตรฐาน
• ข้อ ค. ผิด เพราะ SWFI เป็น Hypotonic อย่างยิ่ง ห้ามฉีดเข้า IV โดยตรงเด็ดขาดเพราะจะทำให้เม็ดเลือดแดงแตก (Hemolysis)
• ข้อ ง. ผิด เพราะ SWFI เป็น single-dose ห้ามใส่ antimicrobial agent ใดๆ
• ข้อ จ. ผิด เพราะน้ำบริสุทธิ์สำหรับฉีดต้องมีค่า conductivity ต่ำมาก (ไม่มีประจุไอออน)</t>
        </is>
      </c>
      <c r="L141" s="186" t="inlineStr">
        <is>
          <t>Product</t>
        </is>
      </c>
      <c r="M141" s="186" t="inlineStr">
        <is>
          <t>Sterile &amp; Special Forms</t>
        </is>
      </c>
      <c r="N141" s="186" t="inlineStr">
        <is>
          <t>Injectables &amp; Quality Control</t>
        </is>
      </c>
      <c r="O141" s="185" t="inlineStr">
        <is>
          <t>Product</t>
        </is>
      </c>
      <c r="P141" s="186" t="inlineStr">
        <is>
          <t>รุ่น RxCU83</t>
        </is>
      </c>
      <c r="Q141" s="185" t="inlineStr">
        <is>
          <t>แบบฝึกหัด</t>
        </is>
      </c>
      <c r="R141" s="185" t="inlineStr">
        <is>
          <t>Quiz เตรียมสอบ CC1 RxCU83</t>
        </is>
      </c>
      <c r="S141" s="185" t="n"/>
    </row>
    <row r="142">
      <c r="A142" s="185" t="n">
        <v>140</v>
      </c>
      <c r="B142" s="186" t="n"/>
      <c r="C142" s="186" t="inlineStr">
        <is>
          <t>ในการผลิตยาหยอดตาปราศจากเชื้อ (Sterile Ophthalmic Solutions) ด้วยวิธีการกรองฆ่าเชื้อ (Filtration Sterilization) ข้อความในข้อใด กล่าวไม่ถูกต้อง</t>
        </is>
      </c>
      <c r="D142" s="186" t="inlineStr">
        <is>
          <t>การกรองฆ่าเชื้อจัดเป็นกระบวนการ Terminal Sterilization ของผลิตภัณฑ์ในภาชนะบรรจุขั้นสุดท้าย</t>
        </is>
      </c>
      <c r="E142" s="186" t="inlineStr">
        <is>
          <t>การกรองฆ่าเชื้อจัดเป็นกระบวนการ Terminal Sterilization ของผลิตภัณฑ์ในภาชนะบรรจุขั้นสุดท้าย</t>
        </is>
      </c>
      <c r="F142" s="186" t="inlineStr">
        <is>
          <t>ต้องปฏิบัติงานในสภาวะ Cleanroom และใช้เทคนิค Aseptic Technique ตลอดกระบวนการ</t>
        </is>
      </c>
      <c r="G142" s="186" t="inlineStr">
        <is>
          <t>ขนาดรูพรุนของแผ่นกรองที่ใช้ในการดักจับจุลินทรีย์มาตรฐานคือ 0.22 ไมครอน (micrometer)</t>
        </is>
      </c>
      <c r="H142" s="186" t="inlineStr">
        <is>
          <t>สารละลายยาที่ผ่านการกรองแล้วต้องบรรจุลงในภาชนะบรรจุที่ผ่านการทำให้ปราศจากเชื้อมาแล้วล่วงหน้า</t>
        </is>
      </c>
      <c r="I142" s="186" t="inlineStr">
        <is>
          <t>เป็นวิธีที่เหมาะสมอย่างยิ่งสำหรับสูตรตำรับยาที่ไม่คงตัวต่อความร้อนสูง (Thermolabile drugs)</t>
        </is>
      </c>
      <c r="J142" s="185" t="inlineStr">
        <is>
          <t>1</t>
        </is>
      </c>
      <c r="K142" s="186" t="inlineStr">
        <is>
          <t>✅ คำตอบที่ถูกต้อง: ข้อ ก. การกรองฆ่าเชื้อจัดเป็นกระบวนการ Terminal Sterilization ของผลิตภัณฑ์ในภาชนะบรรจุขั้นสุดท้าย
🎯 ทำไมข้อนี้ถึงถูก:
🎯 ทำไมข้อนี้ถึงถูก: Filtration Sterilization ไม่จัดเป็น Terminal Sterilization แต่จัดเป็น Aseptic Processing (กระบวนการผลิตแบบไร้เชื้อ) เนื่องจากเป็นการกรองสารละลายก่อนบรรจุ และต้องนำสารละลายที่ปราศจากเชื้อไปบรรจุลงในภาชนะที่ปราศจากเชื้อในห้องสะอาด ดังนั้นจึงมีความเสี่ยงต่อการปนเปื้อนซ้ำมากกว่า Terminal sterilization (ซึ่งเป็นการทำให้ปราศจากเชื้อในภาชนะบรรจุขั้นสุดท้าย เช่น การนึ่งฆ่าเชื้อด้วย Autoclave)
🔍 ข้ออื่นผิดเพราะอะไร:
• ข้อ ข.: ถูกต้อง การกรองผ่านแผ่นกรองไม่ทำลายเชื้อที่อาจปนเปื้อนในอากาศ จึงต้องทำใน Cleanroom Class A/B ภายใต้ Aseptic technique
• ข้อ ค.: ถูกต้อง แผ่นกรอง Membrane filter ขนาดรูพรุน 0.22 หรือ 0.2 ไมครอน เป็นขนาดมาตรฐานที่สามารถดักจับแบคทีเรียได้ (เช่น Brevundimonas diminuta)
• ข้อ ง.: ถูกต้อง เนื่องจากยาถูกกรองให้ปลอดเชื้อแล้ว ภาชนะและจุกปิดที่ใช้บรรจุจึงต้องผ่านการ Sterilize มาก่อนแล้ว
• ข้อ จ.: ถูกต้อง การกรองไม่ใช้ความร้อน จึงเป็นวิธีหลักสำหรับยาประเภทโปรตีนหรือสารที่ไม่ทนต่อความร้อน</t>
        </is>
      </c>
      <c r="L142" s="186" t="inlineStr">
        <is>
          <t>Intermediate</t>
        </is>
      </c>
      <c r="M142" s="186" t="inlineStr">
        <is>
          <t>Sterile &amp; Special Forms</t>
        </is>
      </c>
      <c r="N142" s="186" t="inlineStr">
        <is>
          <t>Filtration Sterilization &amp; Aseptic Processing</t>
        </is>
      </c>
      <c r="O142" s="185" t="inlineStr">
        <is>
          <t>Product</t>
        </is>
      </c>
      <c r="P142" s="186" t="inlineStr">
        <is>
          <t>[RECONSTRUCTED: ปรับแต่งและเติมเต็มบริบทโจทย์/ตัวเลือกเพื่อความสมบูรณ์] ข้อสอบจริง PLE-CC1 ปี 2567 ข้อ 17</t>
        </is>
      </c>
      <c r="Q142" s="185" t="inlineStr">
        <is>
          <t>ข้อสอบจริง</t>
        </is>
      </c>
      <c r="R142" s="185" t="inlineStr">
        <is>
          <t>2567</t>
        </is>
      </c>
      <c r="S142" s="185" t="n"/>
    </row>
    <row r="143">
      <c r="A143" s="185" t="n">
        <v>141</v>
      </c>
      <c r="B143" s="186"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t>
        </is>
      </c>
      <c r="C143" s="186" t="inlineStr">
        <is>
          <t>ในสูตรตำรับน้ำตาเทียม หากไม่มีสารก่อความหนืดกลุ่ม Hydroxypropyl-Guar (HP-Guar) เภสัชกรผู้พัฒนาสูตรตำรับสามารถเลือกใช้พอลิเมอร์ชนิดใดทำหน้าที่เป็นสารเพิ่มความหนืดและสารหล่อลื่น (Demulcent / Viscosity-enhancing agent) ทดแทนได้อย่างเหมาะสม</t>
        </is>
      </c>
      <c r="D143" s="186" t="inlineStr">
        <is>
          <t>Polyvinyl Alcohol (PVA)</t>
        </is>
      </c>
      <c r="E143" s="186" t="inlineStr">
        <is>
          <t>Polyvinyl Alcohol (PVA)</t>
        </is>
      </c>
      <c r="F143" s="186" t="inlineStr">
        <is>
          <t>Cellulose Acetate Phthalate (CAP)</t>
        </is>
      </c>
      <c r="G143" s="186" t="inlineStr">
        <is>
          <t>Ethyl Cellulose</t>
        </is>
      </c>
      <c r="H143" s="186" t="inlineStr">
        <is>
          <t>Polysorbate 80</t>
        </is>
      </c>
      <c r="I143" s="186" t="inlineStr">
        <is>
          <t>Sorbitol</t>
        </is>
      </c>
      <c r="J143" s="185" t="inlineStr">
        <is>
          <t>1</t>
        </is>
      </c>
      <c r="K143" s="186" t="inlineStr">
        <is>
          <t>✅ คำตอบที่ถูกต้อง: ข้อ ก. Polyvinyl Alcohol (PVA)
🎯 ทำไมข้อนี้ถึงถูก:
🎯 ทำไมข้อนี้ถึงถูก: Polyvinyl Alcohol (PVA) เป็นพอลิเมอร์ละลายน้ำ (Water-soluble synthetic polymer) ที่นิยมใช้อย่างแพร่หลายในยาหยอดตาและน้ำตาเทียม ทำหน้าที่เป็น Demulcent และ Viscosity-enhancing agent ช่วยเพิ่มระยะเวลาการสัมผัสของน้ำตาเทียมบนผิวกระจกตา (Ocular contact time) ลดการระเหยของฟิล์มน้ำตา ทำหน้าที่ทดแทน HP-Guar หรือ Methylcellulose ได้อย่างดี
🔍 ข้ออื่นผิดเพราะอะไร:
• ข้อ ข.: Cellulose Acetate Phthalate (CAP) เป็น Enteric polymer ที่ละลายในด่าง ไม่ละลายในน้ำที่ pH เป็นกลาง ใช้เคลือบยาเม็ดแตกตัวในลำไส้
• ข้อ ค.: Ethyl Cellulose เป็นพอลิเมอร์ที่ไม่ละลายในน้ำ ใช้สำหรับควบคุมการปลดปล่อยตัวยา (Extended-release)
• ข้อ ง.: Polysorbate 80 เป็น Non-ionic surfactant ทำหน้าที่เป็น Solubilizing agent หรือ Wetting agent ไม่ใช่สารเพิ่มความหนืดหลัก
• ข้อ จ.: Sorbitol เป็น Tonicity adjusting agent หรือ Sweetener ไม่ใช่พอลิเมอร์เพิ่มความหนืด</t>
        </is>
      </c>
      <c r="L143" s="186" t="inlineStr">
        <is>
          <t>Intermediate</t>
        </is>
      </c>
      <c r="M143" s="186" t="inlineStr">
        <is>
          <t>Sterile &amp; Special Forms</t>
        </is>
      </c>
      <c r="N143" s="186" t="inlineStr">
        <is>
          <t>Viscosity-Enhancing Polymers in Ophthalmic Solutions</t>
        </is>
      </c>
      <c r="O143" s="185" t="inlineStr">
        <is>
          <t>Product</t>
        </is>
      </c>
      <c r="P143" s="186" t="inlineStr">
        <is>
          <t>[RECONSTRUCTED: ปรับแต่งและเติมเต็มบริบทโจทย์/ตัวเลือกเพื่อความสมบูรณ์] ข้อสอบจริง PLE-CC1 ปี 2567 ข้อ 32</t>
        </is>
      </c>
      <c r="Q143" s="185" t="inlineStr">
        <is>
          <t>ข้อสอบจริง</t>
        </is>
      </c>
      <c r="R143" s="185" t="inlineStr">
        <is>
          <t>2567</t>
        </is>
      </c>
      <c r="S143" s="185" t="inlineStr">
        <is>
          <t>CASE_2567_EYE_01</t>
        </is>
      </c>
    </row>
    <row r="144">
      <c r="A144" s="185" t="n">
        <v>142</v>
      </c>
      <c r="B144" s="186" t="inlineStr">
        <is>
          <t>ขวดพลาสติกชนิด Low-Density Polyethylene (LDPE) ที่นิยมใช้เป็นภาชนะบรรจุยาหยอดตาชนิดหยด (Eye dropper bottles) มีคุณสมบัติไม่ทนความร้อนสูง (จุดหลอมเหลวประมาณ 105 - 115 องศาเซลเซียส)</t>
        </is>
      </c>
      <c r="C144" s="186" t="inlineStr">
        <is>
          <t>กระบวนการทำลายเชื้อหรือทำให้ปราศจากเชื้อ (Sterilization method) ในข้อใดมีความเหมาะสมที่สุดสำหรับภาชนะบรรจุชนิดนี้</t>
        </is>
      </c>
      <c r="D144" s="186" t="n"/>
      <c r="E144" s="186" t="inlineStr">
        <is>
          <t>Autoclave ที่อุณหภูมิ 121 องศาเซลเซียส ความดัน 15 psi นาน 15 นาที</t>
        </is>
      </c>
      <c r="F144" s="186" t="inlineStr">
        <is>
          <t>Hot air oven ที่อุณหภูมิ 170 องศาเซลเซียส นาน 1 - 2 ชั่วโมง</t>
        </is>
      </c>
      <c r="G144" s="186" t="inlineStr">
        <is>
          <t>การอบแก๊ส Ethylene oxide (EtO) หรือการฉายรังสีแกมมา (Gamma radiation)</t>
        </is>
      </c>
      <c r="H144" s="186" t="inlineStr">
        <is>
          <t>การฉายรังสีอัลตราไวโอเลต (UV radiation)</t>
        </is>
      </c>
      <c r="I144" s="186" t="inlineStr">
        <is>
          <t>การแช่ในน้ำยาฆ่าเชื้อที่มีสารกันบูดความเข้มข้นสูง</t>
        </is>
      </c>
      <c r="J144" s="185" t="inlineStr">
        <is>
          <t>3</t>
        </is>
      </c>
      <c r="K144" s="186" t="inlineStr">
        <is>
          <t>✅ คำตอบที่ถูกต้อง: ข้อ ค. การอบแก๊ส Ethylene oxide (EtO) หรือการฉายรังสีแกมมา (Gamma radiation)
🎯 ทำไมข้อนี้ถึงถูก:
พลาสติก LDPE เป็นเทอร์โมพลาสติกที่ไม่ทนความร้อนสูง หากนำไปอบไอน้ำ (Autoclave 121 C) หรืออบลมร้อน (Dry heat 170 C) พลาสติกจะหลอมละลายและเสียรูปทรง ดังนั้นจึงต้องใช้กระบวนการฆ่าเชื้อที่อุณหภูมิต่ำ (Low-temperature sterilization) ได้แก่ การอบแก๊สเอทิลีนออกไซด์ (Ethylene oxide gas) หรือการฉายรังสีไอออไนซ์ (Gamma radiation / Electron beam)
🔍 ข้ออื่นผิดเพราะอะไร:
• ข้อ ก. ผิดเพราะ: อุณหภูมิ 121 C ใน Autoclave สูงกว่าจุดหลอมเหลวของ LDPE ทำให้ขวดพลาสติกบิดเบี้ยวเสียรูปทรง
• ข้อ ข. ผิดเพราะ: อุณหภูมิ 170 C จะทำให้พลาสติก LDPE หลอมละลายไหม้เสียหาย
• ข้อ ง. ผิดเพราะ: รังสี UV มีอำนาจทะลุทะลวงต่ำมาก ฆ่าเชื้อได้เฉพาะบริเวณพื้นผิวสัมผัสโดยตรง ไม่สามารถทำให้ปราศจากเชื้อได้สมบูรณ์
• ข้อ จ. ผิดเพราะ: การแช่น้ำยาฆ่าเชื้อไม่จัดเป็นกระบวนการทำให้ปราศจากเชื้อ (Terminal sterilization) ตามมาตรฐานเภสัชตำรับ</t>
        </is>
      </c>
      <c r="L144" s="186" t="n"/>
      <c r="M144" s="186" t="inlineStr">
        <is>
          <t>Sterile &amp; Special Forms</t>
        </is>
      </c>
      <c r="N144" s="186" t="inlineStr">
        <is>
          <t>Sterilization Methods for Heat-Sensitive Polymers</t>
        </is>
      </c>
      <c r="O144" s="185" t="inlineStr">
        <is>
          <t>Product</t>
        </is>
      </c>
      <c r="P144" s="186" t="inlineStr">
        <is>
          <t>ข้อสอบจริง PLE-CC1 ปี 2566 Day 1 ข้อ 47 [CASE_2566_EYE_01]</t>
        </is>
      </c>
      <c r="Q144" s="185" t="inlineStr">
        <is>
          <t>ข้อสอบจริง</t>
        </is>
      </c>
      <c r="R144" s="185" t="inlineStr">
        <is>
          <t>2566 Day 1</t>
        </is>
      </c>
      <c r="S144" s="185" t="inlineStr">
        <is>
          <t>CASE_2566_EYE_01</t>
        </is>
      </c>
    </row>
    <row r="145">
      <c r="A145" s="185" t="n">
        <v>143</v>
      </c>
      <c r="B145" s="186" t="inlineStr">
        <is>
          <t>ตามข้อกำหนดมาตรฐานเภสัชตำรับสากล (USP/BP) ในการควบคุมคุณภาพเภสัชภัณฑ์ยาหยอดตา (Ophthalmic preparations quality control)</t>
        </is>
      </c>
      <c r="C145" s="186" t="inlineStr">
        <is>
          <t>การทดสอบในข้อใดต่อไปนี้ 'ไม่จำเป็น' ต้องทำการทดสอบในรายการควบคุมคุณภาพประจำรุ่นผลิตของยาหยอดตาทั่วไป</t>
        </is>
      </c>
      <c r="D145" s="186" t="n"/>
      <c r="E145" s="186" t="inlineStr">
        <is>
          <t>Bacterial Endotoxin / Pyrogen testing</t>
        </is>
      </c>
      <c r="F145" s="186" t="inlineStr">
        <is>
          <t>Particulate matter testing (อนุภาคแปลกปลอม)</t>
        </is>
      </c>
      <c r="G145" s="186" t="inlineStr">
        <is>
          <t>pH testing</t>
        </is>
      </c>
      <c r="H145" s="186" t="inlineStr">
        <is>
          <t>Minimum fill testing (ปริมาตรบรรจุขั้นต่ำ)</t>
        </is>
      </c>
      <c r="I145" s="186" t="inlineStr">
        <is>
          <t>Sterility testing (การทดสอบความปราศจากเชื้อ)</t>
        </is>
      </c>
      <c r="J145" s="185" t="inlineStr">
        <is>
          <t>1</t>
        </is>
      </c>
      <c r="K145" s="186" t="inlineStr">
        <is>
          <t>✅ คำตอบที่ถูกต้อง: ข้อ ก. Bacterial Endotoxin / Pyrogen testing
🎯 ทำไมข้อนี้ถึงถูก:
การทดสอบสารก่อไข้ (Bacterial Endotoxin / Pyrogen test) เป็นข้อกำหนดเฉพาะสำหรับ ยาฉีด (Injections) และสารละลายทางหลอดเลือดดำปริมาตรมาก (LVP) ที่เข้าสู่กระแสเลือดโดยตรง แต่ไม่จัดเป็นรายการทดสอบมาตรฐานประจำสำหรับยาหยอดตาใช้ภายนอก (Topical ophthalmic solutions) รายการทดสอบสำคัญของยาหยอดตาได้แก่ Sterility test, Particulate matter, Clarity, pH, Osmolality/Tonicity, และ Minimum fill
🔍 ข้ออื่นผิดเพราะอะไร:
• ข้อ ข. Particulate matter จำเป็นต้องตรวจเพื่อป้องกันการระคายเคืองและบาดเจ็บต่อกระจกตา
• ข้อ ค. pH จำเป็นต้องตรวจเพื่อความคงตัวของตัวยาและการยอมรับของเนื้อเยื่อตา (ความสบายตา)
• ข้อ ง. Minimum fill จำเป็นต้องตรวจเพื่อให้มั่นใจว่าผู้ป่วยได้รับปริมาตรยาครบตามฉลาก
• ข้อ จ. Sterility test เป็นหัวใจสำคัญสูงสุดของยาตาที่ต้องปราศจากเชื้อ 100%</t>
        </is>
      </c>
      <c r="L145" s="186" t="n"/>
      <c r="M145" s="186" t="inlineStr">
        <is>
          <t>Sterile &amp; Special Forms</t>
        </is>
      </c>
      <c r="N145" s="186" t="inlineStr">
        <is>
          <t>Ophthalmic Preparations Quality Control</t>
        </is>
      </c>
      <c r="O145" s="185" t="inlineStr">
        <is>
          <t>Product</t>
        </is>
      </c>
      <c r="P145" s="186" t="inlineStr">
        <is>
          <t>ข้อสอบจริง PLE-CC1 ปี 2566 Day 1 ข้อ 48 [CASE_2566_EYE_01]</t>
        </is>
      </c>
      <c r="Q145" s="185" t="inlineStr">
        <is>
          <t>ข้อสอบจริง</t>
        </is>
      </c>
      <c r="R145" s="185" t="inlineStr">
        <is>
          <t>2566 Day 1</t>
        </is>
      </c>
      <c r="S145" s="185" t="inlineStr">
        <is>
          <t>CASE_2566_EYE_01</t>
        </is>
      </c>
    </row>
    <row r="146">
      <c r="A146" s="185" t="n">
        <v>144</v>
      </c>
      <c r="B146" s="186" t="n"/>
      <c r="C146" s="186" t="inlineStr">
        <is>
          <t>ข้อใดต่อไปนี้กล่าวถูกต้องเกี่ยวกับเทคนิคการใช้อุปกรณ์สูดยา (Inhaler device technique) แต่ละชนิดตามมาตรฐานทางเภสัชกรรม</t>
        </is>
      </c>
      <c r="D146" s="186" t="n"/>
      <c r="E146" s="186" t="inlineStr">
        <is>
          <t>ต้องเขย่าเครื่องสูดยาแบบ Accuhaler ในแนวราบก่อนเปิดใช้งานทุกครั้ง</t>
        </is>
      </c>
      <c r="F146" s="186" t="inlineStr">
        <is>
          <t>เครื่องสูดยาแบบ Evohaler (pMDI) ต้องกดพ่นยาพร้อมกับสูดหายใจเข้าทางปากอย่างช้าๆ และลึกๆ (Slow and deep)</t>
        </is>
      </c>
      <c r="G146" s="186" t="inlineStr">
        <is>
          <t>เครื่องสูดยาแบบ Handihaler ต้องสูดหายใจเข้าทางปากแบบช้าๆ และเบาๆ</t>
        </is>
      </c>
      <c r="H146" s="186" t="inlineStr">
        <is>
          <t>เครื่องสูดยาแบบ Turbuhaler ใช้หลักการสูดหายใจเข้าแบบช้า ลึก เพื่อให้ใบพัดหมุน</t>
        </is>
      </c>
      <c r="I146" s="186" t="inlineStr">
        <is>
          <t>ต้องหายใจออกและเป่าลมเข้าไปในกระบอก Turbuhaler เพื่อไล่ผงยาก่อนสูด</t>
        </is>
      </c>
      <c r="J146" s="185" t="inlineStr">
        <is>
          <t>2</t>
        </is>
      </c>
      <c r="K146" s="186" t="inlineStr">
        <is>
          <t>✅ คำตอบที่ถูกต้อง: ข้อ ข. เครื่องสูดยาแบบ Evohaler (pMDI) ต้องกดพ่นยาพร้อมกับสูดหายใจเข้าทางปากอย่างช้าๆ และลึกๆ (Slow and deep)
🎯 ทำไมข้อนี้ถึงถูก:
Pressurized Metered-Dose Inhalers (pMDI เช่น Evohaler) อนุภาคยาพ่นออกมาด้วยความเร็วสูงจากแรงขับดัน ดังนั้นผู้ป่วยต้องฝึกการประสานงาน (Coordination) โดยเริ่มหายใจเข้าช้าๆ ทางปากแล้วกดกระบอกยา พร้อมสูดต่อไปอย่าง 'ช้าและลึก' (Slow and deep: นาน 3 - 5 วินาที) แล้วกลั้นหายใจ 10 วินาที เพื่อให้อนุภาคยาตกสะสมในปอดส่วนลึก
🔍 ข้ออื่นผิดเพราะอะไร:
• ข้อ ก. ผิดเพราะ: Accuhaler เป็นเครื่องสูดยาชนิดผงแห้ง (DPI) ห้ามเขย่าเครื่องเด็ดขาดเพราะจะทำให้ผงยาหกเลอะเทอะ
• ข้อ ค. และ ง. ผิดเพราะ: เครื่องสูดยาชนิด DPI (Handihaler, Turbuhaler, Accuhaler) ต้องสูดหายใจเข้าทางปากอย่าง 'เร็วและแรง' (Fast and deep) เพื่อให้ผงยาแตกตัวเป็นอนุภาคเล็ก
• ข้อ จ. ผิดเพราะ: ห้ามเป่าลมหายใจเข้าไปในเครื่อง Turbuhaler หรือ DPI ทุกชนิดเด็ดขาด เนื่องจากความชื้นจากลมหายใจจะทำให้ผงยาจับตัวเป็นก้อนแข็งและอุดตัน</t>
        </is>
      </c>
      <c r="L146" s="186" t="n"/>
      <c r="M146" s="186" t="inlineStr">
        <is>
          <t>Sterile &amp; Special Forms</t>
        </is>
      </c>
      <c r="N146" s="186" t="inlineStr">
        <is>
          <t>Inhaler Devices &amp; Inhalation Techniques</t>
        </is>
      </c>
      <c r="O146" s="185" t="inlineStr">
        <is>
          <t>Product</t>
        </is>
      </c>
      <c r="P146" s="186" t="inlineStr">
        <is>
          <t>ข้อสอบจริง PLE-CC1 ปี 2566 Day 1 ข้อ 52 [CASE_2566_ASTHMA_01]</t>
        </is>
      </c>
      <c r="Q146" s="185" t="inlineStr">
        <is>
          <t>ข้อสอบจริง</t>
        </is>
      </c>
      <c r="R146" s="185" t="inlineStr">
        <is>
          <t>2566 Day 1</t>
        </is>
      </c>
      <c r="S146" s="185" t="n"/>
    </row>
    <row r="147">
      <c r="A147" s="185" t="n">
        <v>145</v>
      </c>
      <c r="B147" s="186" t="n"/>
      <c r="C147" s="186" t="inlineStr">
        <is>
          <t>สารขับดัน (Propellant) ในข้อใดต่อไปนี้เป็นสารขับดันมาตรฐานที่ใช้ในสูตรตำรับยาพ่นสูดชนิดอัดก๊าซ (pMDI) ในปัจจุบัน เพื่อทดแทนสารกลุ่ม Chlorofluorocarbons (CFCs) เนื่องจากมีความปลอดภัยต่อชั้นบรรยากาศโอโซนของโลก</t>
        </is>
      </c>
      <c r="D147" s="186" t="n"/>
      <c r="E147" s="186" t="inlineStr">
        <is>
          <t>Hydrofluoroalkanes (HFA เช่น HFA-134a และ HFA-227)</t>
        </is>
      </c>
      <c r="F147" s="186" t="inlineStr">
        <is>
          <t>Trichlorofluoromethane (CFC-11)</t>
        </is>
      </c>
      <c r="G147" s="186" t="inlineStr">
        <is>
          <t>Dichlorodifluoromethane (CFC-12)</t>
        </is>
      </c>
      <c r="H147" s="186" t="inlineStr">
        <is>
          <t>Nitrogen compressed gas</t>
        </is>
      </c>
      <c r="I147" s="186" t="inlineStr">
        <is>
          <t>Carbon dioxide gas</t>
        </is>
      </c>
      <c r="J147" s="185" t="inlineStr">
        <is>
          <t>1</t>
        </is>
      </c>
      <c r="K147" s="186" t="inlineStr">
        <is>
          <t>✅ คำตอบที่ถูกต้อง: ข้อ ก. Hydrofluoroalkanes (HFA เช่น HFA-134a และ HFA-227)
🎯 ทำไมข้อนี้ถึงถูก:
ตามพิธีสารมอนทรีออล (Montreal Protocol) ได้มีการยกเลิกการใช้สารขับดันกลุ่ม CFCs (เช่น CFC-11, CFC-12) เนื่องจากทำลายชั้นบรรยากาศโอโซน และได้เปลี่ยนมาใช้สารขับดันกลุ่ม Hydrofluoroalkanes (HFAs) ได้แก่ HFA-134a (1,1,1,2-tetrafluoroethane) และ HFA-227 ซึ่งไม่มีคลอรีนในโมเลกุล จึงไม่ทำลายโอโซน และให้ขนาดละอองยา (Plume) ที่ละเอียด นุ่มนวล และพุ่งช้ากว่า CFCs
🔍 ข้ออื่นผิดเพราะอะไร:
• ข้อ ข. และ ค. ผิดเพราะ: เป็นสารกลุ่ม CFCs ที่ถูกยกเลิกการใช้ทั่วโลกแล้ว
• ข้อ ง. และ จ. ผิดเพราะ: เป็นก๊าซอัดความดัน (Compressed gases) ซึ่งความดันจะลดลงเรื่อยๆ ตามปริมาณยาที่ถูกใช้ ไม่เหมาะสำหรับรักษาความดันคงที่ใน pMDI</t>
        </is>
      </c>
      <c r="L147" s="186" t="n"/>
      <c r="M147" s="186" t="inlineStr">
        <is>
          <t>Sterile &amp; Special Forms</t>
        </is>
      </c>
      <c r="N147" s="186" t="inlineStr">
        <is>
          <t>Pharmaceutical Aerosols &amp; Propellants</t>
        </is>
      </c>
      <c r="O147" s="185" t="inlineStr">
        <is>
          <t>Product</t>
        </is>
      </c>
      <c r="P147" s="186" t="inlineStr">
        <is>
          <t>ข้อสอบจริง PLE-CC1 ปี 2566 Day 1 ข้อ 54 [CASE_2566_AEROSOL_01]</t>
        </is>
      </c>
      <c r="Q147" s="185" t="inlineStr">
        <is>
          <t>ข้อสอบจริง</t>
        </is>
      </c>
      <c r="R147" s="185" t="inlineStr">
        <is>
          <t>2566 Day 1</t>
        </is>
      </c>
      <c r="S147" s="185" t="n"/>
    </row>
    <row r="148">
      <c r="A148" s="185" t="n">
        <v>146</v>
      </c>
      <c r="B148" s="186" t="inlineStr">
        <is>
          <t>ผู้ป่วยชายไทยอายุ 60 ปี ป่วยด้วยโรค COPD มีประวัติสูบบุหรี่จัด และสนใจจะใช้แผ่นแปะผิวหนังนิโคติน (Nicotine transdermal patch) เพื่อช่วยในการเลิกบุหรี่</t>
        </is>
      </c>
      <c r="C148" s="186" t="inlineStr">
        <is>
          <t>จากรูปโครงสร้างตัดขวางของแผ่นแปะผิวหนัง (Transdermal drug delivery system) รูปแบบใดจัดเป็นชนิด Drug-in-adhesive system</t>
        </is>
      </c>
      <c r="D148" s="186" t="inlineStr">
        <is>
          <t>images/2566/2566_Day2_Q4.png</t>
        </is>
      </c>
      <c r="E148" s="186" t="inlineStr">
        <is>
          <t>รูปแบบ A (Single-layer Drug-in-adhesive)</t>
        </is>
      </c>
      <c r="F148" s="186" t="inlineStr">
        <is>
          <t>รูปแบบ B (Multi-layer Drug-in-adhesive)</t>
        </is>
      </c>
      <c r="G148" s="186" t="inlineStr">
        <is>
          <t>รูปแบบ C (Reservoir transdermal system)</t>
        </is>
      </c>
      <c r="H148" s="186" t="inlineStr">
        <is>
          <t>รูปแบบ D (Matrix transdermal system)</t>
        </is>
      </c>
      <c r="I148" s="186" t="inlineStr">
        <is>
          <t>รูปแบบ E (Vapor patch system)</t>
        </is>
      </c>
      <c r="J148" s="185" t="inlineStr">
        <is>
          <t>1</t>
        </is>
      </c>
      <c r="K148" s="186" t="inlineStr">
        <is>
          <t>✅ คำตอบที่ถูกต้อง: ข้อ ก. รูปแบบ A (Single-layer Drug-in-adhesive)
🎯 ทำไมข้อนี้ถึงถูก:
ตามรูปแผนผังโครงสร้างของแผ่นแปะผิวหนัง รูปแบบ A เป็นระบบ Single-layer Drug-in-adhesive ซึ่งประกอบด้วยชั้นแผ่นรองด้านหลัง (Backing film), ชั้นกาวที่มีตัวยากระจายตัวผสมอยู่อย่างสม่ำเสมอ (Drug-containing adhesive layer) ซึ่งทำหน้าที่ทั้งยึดติดผิวหนังและปลดปล่อยตัวยาไปพร้อมกัน โดยมีแผ่นฟิล์มลอกออก (Release liner) ปิดทับอยู่ด้านล่างสุด ถือเป็นรูปแบบพื้นฐานของ Drug-in-adhesive patch
🔍 ข้ออื่นผิดเพราะอะไร:
• ข้อ ข. รูปแบบ B เป็น Multi-layer Drug-in-adhesive ซึ่งมีชั้นกาวผสมยาหลายชั้นซ้อนกัน หรือมีเยื่อเมมเบรนคั่นระหว่างชั้นกาว
• ข้อ ค. รูปแบบ C เป็นระบบ Reservoir type ซึ่งมีกระเปาะบรรจุสารละลายยา (Drug reservoir) แยกจากชั้นกาว และมี Rate-controlling membrane ควบคุมการปลดปล่อยยา
• ข้อ ง. รูปแบบ D เป็นระบบ Matrix type ซึ่งมีชั้น Polymer matrix บรรจุยาแยกต่างหากอยู่เหนือชั้นกาว (Adhesive layer)
• ข้อ จ. รูปแบบ E ไม่ตรงกับโครงสร้างของ Drug-in-adhesive</t>
        </is>
      </c>
      <c r="L148" s="186" t="n"/>
      <c r="M148" s="186" t="inlineStr">
        <is>
          <t>Sterile &amp; Special Dosage Forms</t>
        </is>
      </c>
      <c r="N148" s="186" t="inlineStr">
        <is>
          <t>Transdermal Delivery Systems (TDDS)</t>
        </is>
      </c>
      <c r="O148" s="185" t="inlineStr">
        <is>
          <t>Product</t>
        </is>
      </c>
      <c r="P148" s="186" t="inlineStr">
        <is>
          <t>ข้อสอบจริง PLE-CC1 ปี 2566 Day 2 ข้อ 4 [CASE_2566_COPD_01]</t>
        </is>
      </c>
      <c r="Q148" s="185" t="inlineStr">
        <is>
          <t>ข้อสอบจริง</t>
        </is>
      </c>
      <c r="R148" s="185" t="inlineStr">
        <is>
          <t>2566 Day 2</t>
        </is>
      </c>
      <c r="S148" s="185" t="inlineStr">
        <is>
          <t>CASE_2566_COPD_01</t>
        </is>
      </c>
    </row>
    <row r="149">
      <c r="A149" s="185" t="n">
        <v>147</v>
      </c>
      <c r="B149" s="186" t="inlineStr">
        <is>
          <t>สูตรตำรับยาหยอดตาปฏิชีวนะ Neomycin and Polymyxin B Ophthalmic Solution ประกอบด้วย:
Neomycin sulfate (เทียบเท่า Neomycin 3.5 mg), Polymyxin B sulfate 10,000 units, Sodium chloride, Hypromellose, Polysorbate 20, Hydrochloric acid/Sodium hydroxide สำหรับปรับ pH และ Purified water q.s.</t>
        </is>
      </c>
      <c r="C149" s="186" t="inlineStr">
        <is>
          <t>สารช่วย Hypromellose (HPMC) ในสูตรตำรับยาหยอดตานี้ทำหน้าที่สำคัญในข้อใด</t>
        </is>
      </c>
      <c r="D149" s="186" t="n"/>
      <c r="E149" s="186" t="inlineStr">
        <is>
          <t>สารช่วยเพิ่มการละลายของตัวยาสำคัญ (Solubilizing agent)</t>
        </is>
      </c>
      <c r="F149" s="186" t="inlineStr">
        <is>
          <t>สารปรับความดันออสโมติกให้เท่ากับน้ำตา (Tonicity adjusting agent)</t>
        </is>
      </c>
      <c r="G149" s="186" t="inlineStr">
        <is>
          <t>สารเพิ่มความหนืดเพื่อยืดระยะเวลาสัมผัสของยาบนผิวกระจกตา (Viscosity-increasing enhancer)</t>
        </is>
      </c>
      <c r="H149" s="186" t="inlineStr">
        <is>
          <t>สารกันเสียต้านจุลชีพในตำรับยาตา (Antimicrobial preservative)</t>
        </is>
      </c>
      <c r="I149" s="186" t="inlineStr">
        <is>
          <t>สารควบคุมความเป็นกรด-ด่างของตำรับ (pH buffering agent)</t>
        </is>
      </c>
      <c r="J149" s="185" t="inlineStr">
        <is>
          <t>3</t>
        </is>
      </c>
      <c r="K149" s="186" t="inlineStr">
        <is>
          <t>✅ คำตอบที่ถูกต้อง: ข้อ ค. สารเพิ่มความหนืดเพื่อยืดระยะเวลาสัมผัสของยาบนผิวกระจกตา (Viscosity-increasing enhancer)
🎯 ทำไมข้อนี้ถึงถูก:
Hypromellose (Hydroxypropyl methylcellulose: HPMC) เป็นพอลิเมอร์ชอบน้ำ (Hydrophilic polymer) ที่นิยมใช้ในตำรับยาหยอดตา ทำหน้าที่เป็น สารเพิ่มความหนืด (Viscosity-increasing agent) ซึ่งจะช่วยชะลอการไหลระบายของยาออกจากดวงตาผ่านท่อน้ำตา (Nasolacrimal drainage) ทำให้ยาสามารถคงอยู่และสัมผัสกับผิวกระจกตาได้ยาวนานขึ้น (Prolonged precorneal contact time) จึงช่วยเพิ่มการดูดซึมและความพร้อมใช้ทางชีวภาพของตัวยาสำคัญในลูกตา
🔍 ข้ออื่นผิดเพราะอะไร:
• ข้อ ก. Polysorbate 20 ทำหน้าที่เป็น Surfactant ช่วยเพิ่มการกระจายตัวและการละลาย
• ข้อ ข. Sodium chloride ทำหน้าที่ปรับ Tonicity ให้ Isotonic กับน้ำตา
• ข้อ ง. HPMC ไม่ใช่สารกันเสียต้านจุลชีพ
• ข้อ จ. Hydrochloric acid และ Sodium hydroxide ทำหน้าที่ปรับ pH ของตำรับ</t>
        </is>
      </c>
      <c r="L149" s="186" t="n"/>
      <c r="M149" s="186" t="inlineStr">
        <is>
          <t>Sterile &amp; Special Dosage Forms</t>
        </is>
      </c>
      <c r="N149" s="186" t="inlineStr">
        <is>
          <t>Ophthalmic Formulations &amp; Viscosity Enhancers</t>
        </is>
      </c>
      <c r="O149" s="185" t="inlineStr">
        <is>
          <t>Product</t>
        </is>
      </c>
      <c r="P149" s="186" t="inlineStr">
        <is>
          <t>ข้อสอบจริง PLE-CC1 ปี 2566 Day 2 ข้อ 61 [CASE_2566_HORDEOLUM_01]</t>
        </is>
      </c>
      <c r="Q149" s="185" t="inlineStr">
        <is>
          <t>ข้อสอบจริง</t>
        </is>
      </c>
      <c r="R149" s="185" t="inlineStr">
        <is>
          <t>2566 Day 2</t>
        </is>
      </c>
      <c r="S149" s="185" t="inlineStr">
        <is>
          <t>CASE_2566_HORDEOLUM_01</t>
        </is>
      </c>
    </row>
    <row r="150">
      <c r="A150" s="185" t="n">
        <v>148</v>
      </c>
      <c r="B150" s="186" t="n"/>
      <c r="C150" s="186" t="inlineStr">
        <is>
          <t>ข้อใดระบุข้อกำหนดทางเภสัชตำรับและคุณลักษณะทางเภสัชกรรมของตำรับยาสำหรับดวงตา (Ophthalmic preparations) ได้ 'ไม่ถูกต้อง'</t>
        </is>
      </c>
      <c r="D150" s="186" t="n"/>
      <c r="E150" s="186" t="inlineStr">
        <is>
          <t>ผลิตภัณฑ์ยาหยอดตาสำเร็จรูปทุกชนิดต้องผ่านการทำให้ปราศจากเชื้อ (Sterility) อย่างสมบูรณ์</t>
        </is>
      </c>
      <c r="F150" s="186" t="inlineStr">
        <is>
          <t>ค่าความเป็นกรด-ด่าง (pH) ที่เหมาะสมที่สุดของยาหยอดตาควรอยู่ในช่วง 4.0 ถึง 5.0 เสมอเพื่อป้องกันการระคายเคืองตา</t>
        </is>
      </c>
      <c r="G150" s="186" t="inlineStr">
        <is>
          <t>ค่าความตึงตัว (Tonicity) ของยาหยอดตาควรเทียบเท่ากับสารละลาย 0.9% Sodium chloride เพื่อป้องกันอาการแสบเคืองตา</t>
        </is>
      </c>
      <c r="H150" s="186" t="inlineStr">
        <is>
          <t>สารกันเสีย Purite (Stabilized oxychloro complex) มีข้อดีคือสามารถสลายตัวกลายเป็นน้ำและคลอไรด์ไอออนเมื่อสัมผัสกับแสงสว่างในดวงตา</t>
        </is>
      </c>
      <c r="I150" s="186" t="inlineStr">
        <is>
          <t>หากต้องการทำให้สารละลายยาตาปราศจากเชื้อด้วยวิธีกรอง (Sterile filtration) ต้องใช้แผ่นกรองที่มีขนาดรูพรุนไม่เกิน 0.22 ไมครอน</t>
        </is>
      </c>
      <c r="J150" s="185" t="inlineStr">
        <is>
          <t>2</t>
        </is>
      </c>
      <c r="K150" s="186" t="inlineStr">
        <is>
          <t>✅ คำตอบที่ถูกต้อง: ข้อ ข. ค่าความเป็นกรด-ด่าง (pH) ที่เหมาะสมที่สุดของยาหยอดตาควรอยู่ในช่วง 4.0 ถึง 5.0 เสมอเพื่อป้องกันการระคายเคืองตา
🎯 ทำไมข้อนี้ถึงถูก:
น้ำตาธรรมชาติมีค่า pH ปกติอยู่ที่ประมาณ 7.4 (ช่วงที่ดวงตาสามารถทนได้ดีโดยไม่เกิดการระคายเคืองและน้ำตาไหลคือ pH 6.5 ถึง 8.5) ดังนั้นการระบุว่ายาหยอดตาควรมีค่า pH 4.0 ถึง 5.0 จึงเป็นข้อความที่ไม่ถูกต้อง เพราะสารละลายที่มีความเป็นกรดต่ำกว่า 6.0 จะทำให้เกิดอาการแสบเคืองตาอย่างรุนแรงและกระตุ้นการหลั่งน้ำตาออกมาชะล้างตัวยาออกไปอย่างรวดเร็ว (แม้ว่าตัวยาบางชนิดจะมีความคงตัวสูงสุดที่ pH เป็นกรด แต่ต้องปรับสมดุลและใช้บัฟเฟอร์ที่มีความจุต่ำ)
🔍 ข้ออื่นผิดเพราะอะไร:
• ข้อ ก. ถูกต้อง ยาตาทุกชนิดต้องปราศจากเชื้อตามเกณฑ์ USP/BP
• ข้อ ค. ถูกต้อง ยาตาควรเป็น Isotonic (0.6 - 1.8% NaCl equivalent ที่ทนได้)
• ข้อ ง. ถูกต้อง Purite เป็น Disappearing preservative ที่สลายตัวด้วยแสงเป็นสารที่ไม่ระคายเคือง
• ข้อ จ. ถูกต้อง แผ่นกรอง 0.22 ไมครอนเป็นมาตรฐานในการดักจับแบคทีเรียทั้งหมดเพื่อการทำไร้เชื้อ</t>
        </is>
      </c>
      <c r="L150" s="186" t="n"/>
      <c r="M150" s="186" t="inlineStr">
        <is>
          <t>Sterile &amp; Special Dosage Forms</t>
        </is>
      </c>
      <c r="N150" s="186" t="inlineStr">
        <is>
          <t>Ophthalmic Preparations Quality Standards &amp; Tonicity</t>
        </is>
      </c>
      <c r="O150" s="185" t="inlineStr">
        <is>
          <t>Product</t>
        </is>
      </c>
      <c r="P150" s="186" t="inlineStr">
        <is>
          <t>ข้อสอบจริง PLE-CC1 ปี 2566 Day 2 ข้อ 62 [CASE_2566_HORDEOLUM_01]</t>
        </is>
      </c>
      <c r="Q150" s="185" t="inlineStr">
        <is>
          <t>ข้อสอบจริง</t>
        </is>
      </c>
      <c r="R150" s="185" t="inlineStr">
        <is>
          <t>2566 Day 2</t>
        </is>
      </c>
      <c r="S150" s="185" t="n"/>
    </row>
    <row r="151">
      <c r="A151" s="185" t="n">
        <v>149</v>
      </c>
      <c r="B151" s="186" t="inlineStr">
        <is>
          <t>ผู้ป่วยเบาหวานชายไทยอายุ 65 ปี ได้รับยาฉีดอินซูลินผสมสำเร็จรูป Mixtard 70/30 ชนิดหลอดบรรจุสำเร็จสำหรับปากกาฉีดยา (Penfill cartridge)</t>
        </is>
      </c>
      <c r="C151" s="186" t="inlineStr">
        <is>
          <t>ลักษณะทางกายภาพและรูปแบบยาเตรียมสำหรับฉีด (Dosage form for injection) ของ Mixtard 70/30 Penfill จัดเป็นรูปแบบยาเตรียมชนิดใด</t>
        </is>
      </c>
      <c r="D151" s="186" t="n"/>
      <c r="E151" s="186" t="inlineStr">
        <is>
          <t>อิมัลชันสำหรับฉีด (Emulsion for injection)</t>
        </is>
      </c>
      <c r="F151" s="186" t="inlineStr">
        <is>
          <t>น้ำกลั่นบริสุทธิ์สำหรับฉีด (Water for injection)</t>
        </is>
      </c>
      <c r="G151" s="186" t="inlineStr">
        <is>
          <t>ผงยาปราศจากเชื้อสำหรับละลายก่อนฉีด (Powder for injection)</t>
        </is>
      </c>
      <c r="H151" s="186" t="inlineStr">
        <is>
          <t>สารละลายใสสำหรับฉีด (Solution for injection)</t>
        </is>
      </c>
      <c r="I151" s="186" t="inlineStr">
        <is>
          <t>ยาน้ำแขวนตะกอนปราศจากเชื้อสำหรับฉีด (Suspension for injection)</t>
        </is>
      </c>
      <c r="J151" s="185" t="inlineStr">
        <is>
          <t>5</t>
        </is>
      </c>
      <c r="K151" s="186" t="inlineStr">
        <is>
          <t>✅ คำตอบที่ถูกต้อง: ข้อ จ. ยาน้ำแขวนตะกอนปราศจากเชื้อสำหรับฉีด (Suspension for injection)
🎯 ทำไมข้อนี้ถึงถูก:
Mixtard 70/30 มีส่วนประกอบของ NPH (Neutral Protamine Hagedorn) insulin ซึ่งเป็นผลึกเชิงซ้อนระหว่างอินซูลิน โพรตามีน และสังกะสี ที่ไม่ละลายน้ำ แขวนลอยอยู่ในสารละลายของ Regular insulin ดังนั้นลักษณะของยาจึงมีลักษณะขุ่นสีขาวน้ำนม (Cloudy suspension) จัดเป็น ยาน้ำแขวนตะกอนสำหรับฉีด (Sterile suspension for injection) โดยก่อนใช้ผู้ป่วยจำเป็นต้องทำการกลิ้งหลอดยาบนฝ่ามือไปมา 10 ครั้ง และพลิกขึ้นลงช้าๆ 10 ครั้ง เพื่อให้อนุภาคยากระจายตัวสม่ำเสมอก่อนฉีดเสมอ
🔍 ข้ออื่นผิดเพราะอะไร:
• ข้อ ก. ไม่ใช่อิมัลชันเนื่องจากไม่มีส่วนของน้ำมัน
• ข้อ ข. Water for injection เป็นตัวทำละลาย ไม่ใช่รูปแบบยาสำเร็จรูป
• ข้อ ค. ยาอยู่ในรูปของเหลวพร้อมใช้ ไม่ใช่ผงแห้ง
• ข้อ ง. Solution for injection เป็นสารละลายใส ใช้สำหรับ Regular insulin หรือ Insulin analogues เดี่ยว ไม่ใช่ NPH หรือ Premixed</t>
        </is>
      </c>
      <c r="L151" s="186" t="n"/>
      <c r="M151" s="186" t="inlineStr">
        <is>
          <t>Sterile &amp; Special Dosage Forms</t>
        </is>
      </c>
      <c r="N151" s="186" t="inlineStr">
        <is>
          <t>Parenteral Suspensions &amp; Insulin Resuspension Technique</t>
        </is>
      </c>
      <c r="O151" s="185" t="inlineStr">
        <is>
          <t>Product</t>
        </is>
      </c>
      <c r="P151" s="186" t="inlineStr">
        <is>
          <t>ข้อสอบจริง PLE-CC1 ปี 2566 Day 2 ข้อ 64 [CASE_2566_DIABETES_01]</t>
        </is>
      </c>
      <c r="Q151" s="185" t="inlineStr">
        <is>
          <t>ข้อสอบจริง</t>
        </is>
      </c>
      <c r="R151" s="185" t="inlineStr">
        <is>
          <t>2566 Day 2</t>
        </is>
      </c>
      <c r="S151" s="185" t="inlineStr">
        <is>
          <t>CASE_2566_DIABETES_01</t>
        </is>
      </c>
    </row>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U77"/>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ความท้าทายในการควบคุมคุณภาพยา biologics เทียบกับ small molecules drug</t>
        </is>
      </c>
      <c r="D3" s="186" t="n"/>
      <c r="E3" s="186" t="inlineStr">
        <is>
          <t>biologics โครงสร้างซับซ้อนและไวต่อสภาพแวดล้อม เช่น pH ความร้อน</t>
        </is>
      </c>
      <c r="F3" s="186" t="inlineStr">
        <is>
          <t>biologics มีสูตรเคมีที่ง่ายต่อการสังเคราะห์มากกว่า</t>
        </is>
      </c>
      <c r="G3" s="186" t="inlineStr">
        <is>
          <t>Small molecules ต้องเก็บในตู้เย็น</t>
        </is>
      </c>
      <c r="H3" s="186" t="inlineStr">
        <is>
          <t>Small molecules มีผลข้างเคียงมากกว่า</t>
        </is>
      </c>
      <c r="I3" s="188" t="inlineStr">
        <is>
          <t>Biologics ละลายในน ้าง่ายกว่า</t>
        </is>
      </c>
      <c r="J3" s="185" t="inlineStr">
        <is>
          <t>1</t>
        </is>
      </c>
      <c r="K3" s="186" t="inlineStr">
        <is>
          <t>✅ คำตอบที่ถูกต้อง: ข้อ ก. biologics โครงสร้างซับซ้อนและไวต่อสภาพแวดล้อม เช่น pH ความร้อน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ไม่ตรงกับข้อบ่งใช้หรือหลักวิชาการตามที่โจทย์กำหนด
• ข้อ ค. (biologics มีสูตรเคมีที่ง่ายต่อการสังเคราะห์มากกว่า): biologics มีสูตรเคมีที่ง่ายต่อการสังเคราะห์มากกว่า ไม่ตรงกับข้อบ่งใช้หรือหลักวิชาการตามที่โจทย์กำหนด
• ข้อ ง. (Small molecules ต้องเก็บในตู้เย็น): Small molecules ต้องเก็บในตู้เย็น ไม่ตรงกับข้อบ่งใช้หรือหลักวิชาการตามที่โจทย์กำหนด
• ข้อ จ. (Small molecules มีผลข้างเคียงมากกว่า): Small molecules มีผลข้างเคียงมากกว่า ไม่ตรงกับข้อบ่งใช้หรือหลักวิชาการตามที่โจทย์กำหนด</t>
        </is>
      </c>
      <c r="L3" s="186" t="n"/>
      <c r="M3" s="186" t="inlineStr">
        <is>
          <t>Biotech Products</t>
        </is>
      </c>
      <c r="N3" s="186" t="inlineStr">
        <is>
          <t>Recombinant DNA</t>
        </is>
      </c>
      <c r="O3" s="185" t="inlineStr">
        <is>
          <t>Product</t>
        </is>
      </c>
      <c r="P3" s="186" t="inlineStr">
        <is>
          <t>แบบฝึกหัด PLE-CC 1 ข้อ 35</t>
        </is>
      </c>
      <c r="Q3" s="185" t="inlineStr">
        <is>
          <t>แบบฝึกหัด</t>
        </is>
      </c>
      <c r="R3" s="185" t="inlineStr">
        <is>
          <t>เล่มม่วง</t>
        </is>
      </c>
      <c r="S3" s="185" t="n"/>
    </row>
    <row r="4" ht="24" customHeight="1" s="49">
      <c r="A4" s="187" t="n">
        <v>2</v>
      </c>
      <c r="B4" s="186" t="n"/>
      <c r="C4" s="186"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D4" s="186" t="n"/>
      <c r="E4" s="186" t="inlineStr">
        <is>
          <t>2 ถึง 8 องศาเซลเซียส</t>
        </is>
      </c>
      <c r="F4" s="186" t="inlineStr">
        <is>
          <t>-20 ถึง -10 องศาเซลเซียส (Freezer)</t>
        </is>
      </c>
      <c r="G4" s="186" t="inlineStr">
        <is>
          <t>8 ถึง 15 องศาเซลเซียส (Cool)</t>
        </is>
      </c>
      <c r="H4" s="186" t="inlineStr">
        <is>
          <t>15 ถึง 25 องศาเซลเซียส (Controlled room temperature)</t>
        </is>
      </c>
      <c r="I4" s="188" t="inlineStr">
        <is>
          <t>25 ถึง 30 องศาเซลเซียส (Warm)</t>
        </is>
      </c>
      <c r="J4" s="185" t="inlineStr">
        <is>
          <t>1</t>
        </is>
      </c>
      <c r="K4" s="186" t="inlineStr">
        <is>
          <t>✅ คำตอบที่ถูกต้อง: ข้อ ก. 2 ถึง 8 องศาเซลเซียส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t>
        </is>
      </c>
      <c r="L4" s="186" t="n"/>
      <c r="M4" s="186" t="inlineStr">
        <is>
          <t>Biotech Products</t>
        </is>
      </c>
      <c r="N4" s="186" t="inlineStr">
        <is>
          <t>Recombinant DNA</t>
        </is>
      </c>
      <c r="O4" s="185" t="inlineStr">
        <is>
          <t>Product</t>
        </is>
      </c>
      <c r="P4" s="186" t="inlineStr">
        <is>
          <t>PLE-CC1 ปี 2566 Day 1 ข้อ 39</t>
        </is>
      </c>
      <c r="Q4" s="185" t="inlineStr">
        <is>
          <t>ข้อสอบจริง</t>
        </is>
      </c>
      <c r="R4" s="185" t="inlineStr">
        <is>
          <t>2566</t>
        </is>
      </c>
      <c r="S4" s="185" t="n"/>
    </row>
    <row r="5" ht="24" customHeight="1" s="49">
      <c r="A5" s="187" t="n">
        <v>3</v>
      </c>
      <c r="B5" s="186" t="inlineStr">
        <is>
          <t>ผู้ป่วยถูกสุนัขกัดมีแผลเลือดออกชัดเจนที่มือและมีบาดแผลถลอก โดยได้รับการกดห้ามเลือดไว้แล้วมาขอคำปรึกษาที่ห้องยา</t>
        </is>
      </c>
      <c r="C5" s="186" t="inlineStr">
        <is>
          <t>การประเมินระดับความเสี่ยงของบาดแผลและแนวทางการจัดการวัคซีนพิษสุนัขบ้าและอิมมูโนโกลบูลิน (Rabies PEP) ข้อใดถูกต้อง</t>
        </is>
      </c>
      <c r="D5" s="186" t="n"/>
      <c r="E5" s="186" t="inlineStr">
        <is>
          <t>บาดแผลระดับที่ 3 (Category III) ต้องล้างแผล ฉีดวัคซีนป้องกันพิษสุนัขบ้า ควบคู่กับ Rabies Immunoglobulin (RIG) ทันที</t>
        </is>
      </c>
      <c r="F5" s="186" t="inlineStr">
        <is>
          <t>บาดแผลระดับที่ 2 (Category II) ล้างแผลและฉีดเฉพาะวัคซีนป้องกันพิษสุนัขบ้า ไม่ต้องให้ RIG</t>
        </is>
      </c>
      <c r="G5" s="186" t="inlineStr">
        <is>
          <t>บาดแผลระดับที่ 1 (Category I) ล้างแผลและสังเกตอาการ ไม่ต้องให้วัคซีน</t>
        </is>
      </c>
      <c r="H5" s="186" t="inlineStr">
        <is>
          <t>บาดแผลระดับที่ 3 ต้องให้เฉพาะ Rabies Immunoglobulin (RIG) เท่านั้นโดยไม่ต้องฉีดวัคซีน</t>
        </is>
      </c>
      <c r="I5" s="188" t="inlineStr">
        <is>
          <t>บาดแผลระดับที่ 2 ต้องให้เฉพาะ Tetanus toxoid โดยไม่ต้องฉีดวัคซีนพิษสุนัขบ้า</t>
        </is>
      </c>
      <c r="J5" s="185" t="inlineStr">
        <is>
          <t>1</t>
        </is>
      </c>
      <c r="K5" s="186" t="inlineStr">
        <is>
          <t>✅ คำตอบที่ถูกต้อง: ข้อ ก. บาดแผลระดับที่ 3 (Category III) ต้องล้างแผล ฉีดวัคซีนป้องกันพิษสุนัขบ้า ควบคู่กับ Rabies Immunoglobulin (RIG) ทันที
🎯 ทำไมข้อนี้ถึงถูก:
บาดแผลถูกสุนัขกัดจนมีเลือดออกชัดเจนจัดเป็น Category III (Severe exposure) ซึ่งจำเป็นต้องได้รับการล้างแผลด้วยน้ำและสบู่อย่างทั่วถึง ฉีดวัคซีนป้องกันโรคพิษสุนัขบ้า (Rabies vaccine) ตามตาราง และต้องให้ Rabies Immunoglobulin (RIG) แทรกซึมรอบบาดแผลทุกแผลทันทีในวันแรก
🔍 ข้ออื่นผิดเพราะอะไร:
• ข้อ ข. Category II: คือแผลถลอกไม่มีเลือดออก หรือสัตว์เลียผิวหนังที่มีรอยถลอก ให้เฉพาะวัคซีน ไม่ต้องให้ RIG
• ข้อ ค. Category I: คือการสัมผัสหรือให้อาหารสัตว์ สัตว์เลียผิวหนังปกติ ไม่ต้องให้วัคซีน
• ข้อ ง. ให้เฉพาะ RIG โดยไม่ฉีดวัคซีน: ผิดมหันต์ เพราะ RIG ให้ภูมิคุ้มกันชั่วคราวเพียงช่วงแรก ต้องมีวัคซีนสร้างภูมิต้านทานระยะยาว
• ข้อ จ. ให้เฉพาะ Tetanus toxoid: ผิด เพราะมีความเสี่ยงต่อโรคพิษสุนัขบ้าซึ่งมีอัตราตาย 100% ต้องได้รับ PEP พิษสุนัขบ้าด้วยเสมอ</t>
        </is>
      </c>
      <c r="L5" s="186" t="n"/>
      <c r="M5" s="186" t="inlineStr">
        <is>
          <t>Biotech Products</t>
        </is>
      </c>
      <c r="N5" s="186" t="inlineStr">
        <is>
          <t>Recombinant DNA</t>
        </is>
      </c>
      <c r="O5" s="185" t="inlineStr">
        <is>
          <t>Product</t>
        </is>
      </c>
      <c r="P5" s="186" t="inlineStr">
        <is>
          <t>PLE-CC1 ปี 2566 Day 1 ข้อ 3</t>
        </is>
      </c>
      <c r="Q5" s="185" t="inlineStr">
        <is>
          <t>ข้อสอบจริง</t>
        </is>
      </c>
      <c r="R5" s="185" t="inlineStr">
        <is>
          <t>2566</t>
        </is>
      </c>
      <c r="S5" s="185" t="n"/>
    </row>
    <row r="6" ht="24" customHeight="1" s="49">
      <c r="A6" s="187" t="n">
        <v>4</v>
      </c>
      <c r="B6" s="186" t="inlineStr">
        <is>
          <t>ผู้ป่วยถูกสุนัขจรจัดกัดโดยมีบาดแผลเลือดออกที่บริเวณน่อง (Category III exposure)</t>
        </is>
      </c>
      <c r="C6" s="186" t="inlineStr">
        <is>
          <t>ข้อใดกล่าวถูกต้องที่สุดเกี่ยวกับการให้ Rabies Immunoglobulin (RIG)</t>
        </is>
      </c>
      <c r="D6" s="186" t="n"/>
      <c r="E6" s="186"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F6" s="186" t="inlineStr">
        <is>
          <t>ให้ฉีด RIG เข้ากล้ามเนื้อบริเวณสะโพกเพียงตำแหน่งเดียวโดยไม่ต้องฉีดรอบแผล</t>
        </is>
      </c>
      <c r="G6" s="186" t="inlineStr">
        <is>
          <t>สามารถฉีด RIG ผสมรวมในเข็มเดียวกับวัคซีนป้องกันพิษสุนัขบ้าได้เพื่อลดจำนวนครั้งในการฉีด</t>
        </is>
      </c>
      <c r="H6" s="186" t="inlineStr">
        <is>
          <t>หากฉีดวัคซีนเข็มแรกไปแล้วเกินกว่า 7 วัน ยังคงสามารถเริ่มให้ RIG ย้อนหลังได้</t>
        </is>
      </c>
      <c r="I6" s="188" t="inlineStr">
        <is>
          <t>ขนาดยาของ ERIG (Equine) และ HRIG (Human) ใช้ขนาดเท่ากันคือ 20 IU/kg</t>
        </is>
      </c>
      <c r="J6" s="185" t="inlineStr">
        <is>
          <t>1</t>
        </is>
      </c>
      <c r="K6" s="186"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t>
        </is>
      </c>
      <c r="L6" s="186" t="n"/>
      <c r="M6" s="186" t="inlineStr">
        <is>
          <t>Biotech Products</t>
        </is>
      </c>
      <c r="N6" s="186" t="inlineStr">
        <is>
          <t>Recombinant DNA</t>
        </is>
      </c>
      <c r="O6" s="185" t="inlineStr">
        <is>
          <t>Product</t>
        </is>
      </c>
      <c r="P6" s="186" t="inlineStr">
        <is>
          <t>PLE-CC1 ปี 2566 Day 1 ข้อ 2</t>
        </is>
      </c>
      <c r="Q6" s="185" t="inlineStr">
        <is>
          <t>ข้อสอบจริง</t>
        </is>
      </c>
      <c r="R6" s="185" t="inlineStr">
        <is>
          <t>2566</t>
        </is>
      </c>
      <c r="S6" s="185" t="n"/>
    </row>
    <row r="7" ht="24" customHeight="1" s="49">
      <c r="A7" s="187" t="n">
        <v>5</v>
      </c>
      <c r="B7" s="186" t="n"/>
      <c r="C7" s="186" t="inlineStr">
        <is>
          <t>ข้อใดกล่าวไม่ถูกต้องเกี่ยวกับการบริหาร Rabies Immunoglobulin (RIG) ในผู้สัมผัสโรคพิษสุนัขบ้าระดับที่ 3 (Category III Exposure)</t>
        </is>
      </c>
      <c r="D7" s="186" t="n"/>
      <c r="E7" s="186" t="inlineStr">
        <is>
          <t>หากไม่สามารถฉีด RIG ในวันแรกได้ สามารถฉีดตามหลังวัคซีนเข็มแรกได้ตลอดเวลาจนกระทั่งฉีดวัคซีนครบทุกเข็ม</t>
        </is>
      </c>
      <c r="F7" s="186" t="inlineStr">
        <is>
          <t>ขนาดการให้ ERIG (Equine RIG) คือ 40 IU/kg และ HRIG (Human RIG) คือ 20 IU/kg</t>
        </is>
      </c>
      <c r="G7" s="186" t="inlineStr">
        <is>
          <t>ต้องฉีด RIG แทรกซึมเข้าในและรอบบาดแผลทุกแผลให้มากที่สุดเท่าที่จะทำได้</t>
        </is>
      </c>
      <c r="H7" s="186" t="inlineStr">
        <is>
          <t>ปริมาณ RIG ที่เหลือจากการฉีดรอบแผลให้ฉีดเข้ากล้ามเนื้อในตำแหน่งที่ห่างจากตำแหน่งที่ฉีดวัคซีน</t>
        </is>
      </c>
      <c r="I7" s="188" t="inlineStr">
        <is>
          <t>ห้ามผสม RIG ในกระบอกฉีดยาเดียวกับวัคซีนป้องกันโรคพิษสุนัขบ้า</t>
        </is>
      </c>
      <c r="J7" s="185" t="inlineStr">
        <is>
          <t>1</t>
        </is>
      </c>
      <c r="K7" s="186" t="inlineStr">
        <is>
          <t>✅ คำตอบที่ถูกต้อง: ข้อ ก. หากไม่สามารถฉีด RIG ในวันแรกได้ สามารถฉีดตามหลังวัคซีนเข็มแรกได้ตลอดเวลาจนกระทั่งฉีดวัคซีนครบทุกเข็ม
🎯 ทำไมข้อนี้ถึงถูก:
ข้อความในข้อ ก. ไม่ถูกต้อง เนื่องจากตามแนวทางเวชปฏิบัติ หากไม่สามารถให้ RIG ในวันแรก (Day 0) พร้อมวัคซีนได้ สามารถให้ย้อนหลังได้ไม่เกิน วันที่ 7 (Day 7) หลังฉีดวัคซีนเข็มแรกเท่านั้น เพราะหลังจากวันที่ 7 ร่างกายผู้ป่วยจะเริ่มสร้าง Active neutralizing antibodies เองแล้ว การให้ RIG หลังจากนั้นอาจไปรบกวนหรือยับยั้งการสร้างภูมิคุ้มกันของวัคซีน
🔍 ข้ออื่นผิดเพราะอะไร:
• ข้อ ข. ขนาดยา ERIG 40 IU/kg และ HRIG 20 IU/kg: เป็นขนาดมาตรฐานที่ถูกต้องตามสากล
• ข้อ ค. ต้องฉีด RIG แทรกซึมรอบบาดแผลทุกแผลให้มากที่สุด: ถูกต้อง เพื่อกำจัดเชื้อไวรัสในบริเวณรอยโรค
• ข้อ ง. ปริมาณ RIG ที่เหลือจากการฉีดรอบแผลให้ฉีดเข้ากล้ามเนื้อในตำแหน่งที่ห่างจากตำแหน่งที่ฉีดวัคซีน: ถูกต้อง เพื่อไม่ให้รบกวนกัน
• ข้อ จ. ห้ามผสม RIG ในกระบอกฉีดยาเดียวกับวัคซีน: ถูกต้อง ต้องแยกไซริงค์และตำแหน่งฉีดคนละจุด</t>
        </is>
      </c>
      <c r="L7" s="186" t="n"/>
      <c r="M7" s="186" t="inlineStr">
        <is>
          <t>Biotech Products</t>
        </is>
      </c>
      <c r="N7" s="186" t="inlineStr">
        <is>
          <t>Recombinant DNA</t>
        </is>
      </c>
      <c r="O7" s="185" t="inlineStr">
        <is>
          <t>Product</t>
        </is>
      </c>
      <c r="P7" s="186" t="inlineStr">
        <is>
          <t>PLE-CC1 ปี 2566 Day 1 ข้อ 5</t>
        </is>
      </c>
      <c r="Q7" s="185" t="inlineStr">
        <is>
          <t>ข้อสอบจริง</t>
        </is>
      </c>
      <c r="R7" s="185" t="inlineStr">
        <is>
          <t>2566</t>
        </is>
      </c>
      <c r="S7" s="185" t="n"/>
    </row>
    <row r="8" ht="24" customHeight="1" s="49">
      <c r="A8" s="187" t="n">
        <v>6</v>
      </c>
      <c r="B8" s="186" t="n"/>
      <c r="C8" s="186" t="inlineStr">
        <is>
          <t>ในการให้ Rabies Post-Exposure Prophylaxis (PEP) ร่วมกับ Rabies Immunoglobulin (RIG) ในผู้ป่วยที่ได้รับบาดเจ็บระดับ Category III ข้อใดถูกต้องที่สุดเกี่ยวกับระยะเวลาและข้อกำหนดในการบริหาร RIG</t>
        </is>
      </c>
      <c r="D8" s="186" t="n"/>
      <c r="E8" s="186" t="inlineStr">
        <is>
          <t>ควรให้ RIG พร้อมกับวัคซีนเข็มแรก (Day 0) แต่หากไม่มีให้ได้ช้าสุดไม่เกินวันที่ 7 (Day 7) หลังเริ่มวัคซีน</t>
        </is>
      </c>
      <c r="F8" s="186" t="inlineStr">
        <is>
          <t>สามารถให้ RIG วันใดก็ได้ตราบเท่าที่ผู้ป่วยยังไม่เริ่มมีอาการของโรคพิษสุนัขบ้า</t>
        </is>
      </c>
      <c r="G8" s="186" t="inlineStr">
        <is>
          <t>ควรฉีด RIG เข้าที่บริเวณรอบบาดแผลและฉีดวัคซีนเข้าในตำแหน่งแผลเดียวกันเพื่อเพิ่มประสิทธิภาพ</t>
        </is>
      </c>
      <c r="H8" s="186" t="inlineStr">
        <is>
          <t>ผู้ที่เคยได้รับวัคซีนป้องกันโรคพิษสุนัขบ้าครบชุดมาก่อนอย่างถูกต้อง ยังคงต้องได้รับ RIG ซ้ำทุกครั้งที่ถูกกัด</t>
        </is>
      </c>
      <c r="I8" s="188" t="inlineStr">
        <is>
          <t>หากปริมาณ RIG ไม่เพียงพอต่อการฉีดรอบแผล สามารถเจือจางด้วย Sterile Water for Injection ในอัตราส่วน 1:100</t>
        </is>
      </c>
      <c r="J8" s="185" t="inlineStr">
        <is>
          <t>1</t>
        </is>
      </c>
      <c r="K8" s="186" t="inlineStr">
        <is>
          <t>✅ คำตอบที่ถูกต้อง: ข้อ ก. ควรให้ RIG พร้อมกับวัคซีนเข็มแรก (Day 0) แต่หากไม่มีให้ได้ช้าสุดไม่เกินวันที่ 7 (Day 7) หลังเริ่มวัคซีน
🎯 ทำไมข้อนี้ถึงถูก:
การบริหาร RIG ที่ถูกต้องตามมาตรฐานคือ ให้พร้อมกับการฉีดวัคซีนป้องกันโรคพิษสุนัขบ้าเข็มแรกในวันแรก (Day 0) แต่หากสถานพยาบาลไม่มี RIG หรือจัดหาไม่ทัน สามารถให้ย้อนหลังได้ไม่เกินวันที่ 7 หลังเริ่มฉีดวัคซีนเข็มแรก
🔍 ข้ออื่นผิดเพราะอะไร:
• ข้อ ข. ให้วันใดก็ได้จนกว่าจะมีอาการ: ผิด หากผู้ป่วยเริ่มมีอาการของโรคพิษสุนัขบ้าแล้ว RIG จะไม่ได้ผล และห้ามให้หลัง Day 7
• ข้อ ค. ฉีด RIG และวัคซีนเข้าตำแหน่งเดียวกัน: ผิด ต้องฉีดคนละตำแหน่งเพื่อป้องกัน RIG ไปจับทำลายแอนติเจนในวัคซีน
• ข้อ ง. ผู้ที่เคยฉีดวัคซีนครบชุดมาก่อนต้องได้ RIG ซ้ำ: ผิด ผู้ที่เคยได้รับวัคซีนครบชุดมาก่อนจะได้รับเฉพาะ Booster vaccine 1-2 เข็ม โดยไม่ต้องให้ RIG ซ้ำอีก
• ข้อ จ. เจือจางด้วย Sterile Water for Injection: ผิด หากจำเป็นต้องเจือจางเพื่อเพิ่มปริมาตรให้ทั่วทุกแผล ให้ใช้ Normal Saline (0.9% NaCl) ห้ามใช้น้ำกลั่นเพราะทำให้เกิดเซลล์แตกและระคายเคือง</t>
        </is>
      </c>
      <c r="L8" s="186" t="n"/>
      <c r="M8" s="186" t="inlineStr">
        <is>
          <t>Biotech Products</t>
        </is>
      </c>
      <c r="N8" s="186" t="inlineStr">
        <is>
          <t>Recombinant DNA</t>
        </is>
      </c>
      <c r="O8" s="185" t="inlineStr">
        <is>
          <t>Product</t>
        </is>
      </c>
      <c r="P8" s="186" t="inlineStr">
        <is>
          <t>PLE-CC1 ปี 2566 Day 1 ข้อ 2</t>
        </is>
      </c>
      <c r="Q8" s="185" t="inlineStr">
        <is>
          <t>ข้อสอบจริง</t>
        </is>
      </c>
      <c r="R8" s="185" t="inlineStr">
        <is>
          <t>2566</t>
        </is>
      </c>
      <c r="S8" s="185" t="n"/>
    </row>
    <row r="9" ht="24" customHeight="1" s="49">
      <c r="A9" s="187" t="n">
        <v>7</v>
      </c>
      <c r="B9" s="186" t="n"/>
      <c r="C9" s="186"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D9" s="186" t="n"/>
      <c r="E9" s="186" t="inlineStr">
        <is>
          <t>Pneumococcal conjugate vaccine (PCV20) เข็มเดียว หรือ PCV15 ตามด้วย PPSV23 อีก 1 ปีถัดมา</t>
        </is>
      </c>
      <c r="F9" s="186" t="inlineStr">
        <is>
          <t>PPSV23 เข็มเดียวตลอดชีวิต</t>
        </is>
      </c>
      <c r="G9" s="186" t="inlineStr">
        <is>
          <t>PCV13 เข็มเดียวโดยไม่ต้องตามด้วยวัคซีนอื่น</t>
        </is>
      </c>
      <c r="H9" s="186" t="inlineStr">
        <is>
          <t>ฉีดวัคซีน PPSV23 ซ้ำทุกปีพร้อมกับวัคซีนไข้หวัดใหญ่</t>
        </is>
      </c>
      <c r="I9" s="188" t="inlineStr">
        <is>
          <t>ไม่ต้องฉีดวัคซีนป้องกันปอดอักเสบในผู้ป่วย COPD หากไม่มีภาวะภูมิคุ้มกันบกพร่อง</t>
        </is>
      </c>
      <c r="J9" s="185" t="inlineStr">
        <is>
          <t>1</t>
        </is>
      </c>
      <c r="K9" s="186" t="inlineStr">
        <is>
          <t>✅ คำตอบที่ถูกต้อง: ข้อ ก. Pneumococcal conjugate vaccine (PCV20) เข็มเดียว หรือ PCV15 ตามด้วย PPSV23 อีก 1 ปีถัดมา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t>
        </is>
      </c>
      <c r="L9" s="186" t="n"/>
      <c r="M9" s="186" t="inlineStr">
        <is>
          <t>Biotech Products</t>
        </is>
      </c>
      <c r="N9" s="186" t="inlineStr">
        <is>
          <t>Recombinant DNA</t>
        </is>
      </c>
      <c r="O9" s="185" t="inlineStr">
        <is>
          <t>Product</t>
        </is>
      </c>
      <c r="P9" s="186" t="inlineStr">
        <is>
          <t>PLE-CC1 ปี 2566 Day 2 ข้อ 28</t>
        </is>
      </c>
      <c r="Q9" s="185" t="inlineStr">
        <is>
          <t>ข้อสอบจริง</t>
        </is>
      </c>
      <c r="R9" s="185" t="inlineStr">
        <is>
          <t>2566</t>
        </is>
      </c>
      <c r="S9" s="185" t="n"/>
    </row>
    <row r="10" ht="24" customHeight="1" s="49">
      <c r="A10" s="187" t="n">
        <v>8</v>
      </c>
      <c r="B10" s="186" t="n"/>
      <c r="C10" s="186"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D10" s="186" t="n"/>
      <c r="E10" s="186"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F10" s="186" t="inlineStr">
        <is>
          <t>ใช้เชื้อไวรัส SARS-CoV-2 ที่ถูกทำให้อ่อนฤทธิ์ (Live-attenuated) เพื่อเพิ่มจำนวนในร่างกาย</t>
        </is>
      </c>
      <c r="G10" s="186" t="inlineStr">
        <is>
          <t>ใช้เชื้อไวรัสที่ผ่านการทำให้ตายด้วยสารเคมี (Inactivated virus) กระตุ้นการสร้างแอนติบอดี</t>
        </is>
      </c>
      <c r="H10" s="186" t="inlineStr">
        <is>
          <t>นำส่งยีนผ่านสารพาหะอะดีโนไวรัสที่ไม่แบ่งตัว (Recombinant viral vector)</t>
        </is>
      </c>
      <c r="I10" s="188" t="inlineStr">
        <is>
          <t>เป็นโปรตีนส่วนหนามบริสุทธิ์ (Recombinant protein subunit) ผสมกับสารเสริมฤทธิ์กระตุ้นภูมิคุ้มกัน</t>
        </is>
      </c>
      <c r="J10" s="185" t="inlineStr">
        <is>
          <t>1</t>
        </is>
      </c>
      <c r="K10" s="186"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t>
        </is>
      </c>
      <c r="L10" s="186" t="n"/>
      <c r="M10" s="186" t="inlineStr">
        <is>
          <t>Biotech Products</t>
        </is>
      </c>
      <c r="N10" s="186" t="inlineStr">
        <is>
          <t>Recombinant DNA</t>
        </is>
      </c>
      <c r="O10" s="185" t="inlineStr">
        <is>
          <t>Product</t>
        </is>
      </c>
      <c r="P10" s="186" t="inlineStr">
        <is>
          <t>PLE-CC1 ปี 2566 Day 2 ข้อ 3</t>
        </is>
      </c>
      <c r="Q10" s="185" t="inlineStr">
        <is>
          <t>ข้อสอบจริง</t>
        </is>
      </c>
      <c r="R10" s="185" t="inlineStr">
        <is>
          <t>2566</t>
        </is>
      </c>
      <c r="S10" s="185" t="n"/>
    </row>
    <row r="11" ht="24" customHeight="1" s="49">
      <c r="A11" s="187" t="n">
        <v>9</v>
      </c>
      <c r="B11" s="186" t="n"/>
      <c r="C11" s="186"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D11" s="186" t="n"/>
      <c r="E11" s="186" t="inlineStr">
        <is>
          <t>วัคซีนป้องกันโรคไข้หวัดใหญ่ (Inactivated Influenza Vaccine) ปีละ 1 ครั้ง</t>
        </is>
      </c>
      <c r="F11" s="186" t="inlineStr">
        <is>
          <t>วัคซีนป้องกันโรคหัด-คางทูม-หัดเยอรมัน (MMR) ปีละ 1 ครั้ง</t>
        </is>
      </c>
      <c r="G11" s="186" t="inlineStr">
        <is>
          <t>วัคซีนป้องกันโรคพิษสุนัขบ้า (Rabies vaccine) ปีละ 1 ครั้ง</t>
        </is>
      </c>
      <c r="H11" s="186" t="inlineStr">
        <is>
          <t>วัคซีนป้องกันโรคบาดทะยัก (Tetanus toxoid) ปีละ 1 ครั้ง</t>
        </is>
      </c>
      <c r="I11" s="188" t="inlineStr">
        <is>
          <t>วัคซีนป้องกันโรคอีสุกอีใส (Varicella vaccine) ปีละ 1 ครั้ง</t>
        </is>
      </c>
      <c r="J11" s="185" t="inlineStr">
        <is>
          <t>1</t>
        </is>
      </c>
      <c r="K11" s="186" t="inlineStr">
        <is>
          <t>✅ คำตอบที่ถูกต้อง: ข้อ ก. วัคซีนป้องกันโรคไข้หวัดใหญ่ (Inactivated Influenza Vaccine) ปีละ 1 ครั้ง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t>
        </is>
      </c>
      <c r="L11" s="186" t="n"/>
      <c r="M11" s="186" t="inlineStr">
        <is>
          <t>Biotech Products</t>
        </is>
      </c>
      <c r="N11" s="186" t="inlineStr">
        <is>
          <t>Recombinant DNA</t>
        </is>
      </c>
      <c r="O11" s="185" t="inlineStr">
        <is>
          <t>Product</t>
        </is>
      </c>
      <c r="P11" s="186" t="inlineStr">
        <is>
          <t>PLE_CC1_2563_Q ข้อ 92</t>
        </is>
      </c>
      <c r="Q11" s="185" t="inlineStr">
        <is>
          <t>ข้อสอบจริง</t>
        </is>
      </c>
      <c r="R11" s="185" t="inlineStr">
        <is>
          <t>2563</t>
        </is>
      </c>
      <c r="S11" s="185" t="n"/>
    </row>
    <row r="12" ht="24" customHeight="1" s="49">
      <c r="A12" s="187" t="n">
        <v>10</v>
      </c>
      <c r="B12" s="186" t="n"/>
      <c r="C12" s="186" t="inlineStr">
        <is>
          <t>กระบวนการใดเหมาะสมในการผลิต trastuzumab powder for infusion ซึ่งเป็นชนิด monoclonal antibody เช่น</t>
        </is>
      </c>
      <c r="D12" s="186" t="n"/>
      <c r="E12" s="186" t="inlineStr">
        <is>
          <t>Tray drying</t>
        </is>
      </c>
      <c r="F12" s="186" t="inlineStr">
        <is>
          <t>Microwave drying</t>
        </is>
      </c>
      <c r="G12" s="186" t="inlineStr">
        <is>
          <t>Spray drying</t>
        </is>
      </c>
      <c r="H12" s="186" t="inlineStr">
        <is>
          <t>Freeze drying</t>
        </is>
      </c>
      <c r="I12" s="188" t="inlineStr">
        <is>
          <t>Infrared drying</t>
        </is>
      </c>
      <c r="J12" s="185" t="inlineStr">
        <is>
          <t>1</t>
        </is>
      </c>
      <c r="K12" s="186" t="inlineStr">
        <is>
          <t>✅ คำตอบที่ถูกต้อง: ข้อ ก. Tray drying
🎯 ทำไมข้อนี้ถึงถูก: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ไม่ตรงกับข้อบ่งใช้หรือหลักวิชาการตามที่โจทย์กำหนด
• ข้อ ค. (Spray drying): Spray drying ไม่ตรงกับข้อบ่งใช้หรือหลักวิชาการตามที่โจทย์กำหนด
• ข้อ ง. (Freeze drying): Freeze drying ไม่ตรงกับข้อบ่งใช้หรือหลักวิชาการตามที่โจทย์กำหนด
• ข้อ จ. (Infrared drying): Infrared drying ไม่ตรงกับข้อบ่งใช้หรือหลักวิชาการตามที่โจทย์กำหนด</t>
        </is>
      </c>
      <c r="L12" s="186" t="n"/>
      <c r="M12" s="186" t="inlineStr">
        <is>
          <t>Biotech Products</t>
        </is>
      </c>
      <c r="N12" s="186" t="inlineStr">
        <is>
          <t>Recombinant DNA</t>
        </is>
      </c>
      <c r="O12" s="185" t="inlineStr">
        <is>
          <t>Product</t>
        </is>
      </c>
      <c r="P12" s="186" t="inlineStr">
        <is>
          <t>ข้อ 58 (PLE_CC1_2562_Key.md)</t>
        </is>
      </c>
      <c r="Q12" s="185" t="inlineStr">
        <is>
          <t>ข้อสอบจริง</t>
        </is>
      </c>
      <c r="R12" s="185" t="inlineStr">
        <is>
          <t>2562</t>
        </is>
      </c>
      <c r="S12" s="185" t="n"/>
    </row>
    <row r="13" ht="24" customHeight="1" s="49">
      <c r="A13" s="187" t="n">
        <v>11</v>
      </c>
      <c r="B13" s="186" t="n"/>
      <c r="C13" s="186" t="inlineStr">
        <is>
          <t>Insulin ได้จากการท้า Recombinant DNA ข้อใดถูกต้อง</t>
        </is>
      </c>
      <c r="D13" s="186" t="n"/>
      <c r="E13" s="186" t="inlineStr">
        <is>
          <t>เอา Beta-cell ไปเพาะเลี ยงในหลอดทดลอง แล้วสกัด Insulin ออกมา</t>
        </is>
      </c>
      <c r="F13" s="186" t="inlineStr">
        <is>
          <t>เอายีนที่สร้าง Insulin ของคน ไปท้า PCR แล้วเก็บเกี่ยวโปรตีน</t>
        </is>
      </c>
      <c r="G13" s="186" t="inlineStr">
        <is>
          <t>ตัดต่อยีนสร้าง Insulin ให้กับยีสต์ แล้วเอายีสต์ไปเลี ยง เพื่อให้สร้าง Insulin ออกมา</t>
        </is>
      </c>
      <c r="H13" s="186" t="inlineStr">
        <is>
          <t>ใช้ Agrobacteria น้าส่งยีนที่ต้องการไปสู่เซลล์ของสัตว์ทดลอง ให้ผลิต Insulin</t>
        </is>
      </c>
      <c r="I13" s="188" t="inlineStr">
        <is>
          <t>สกัด Insulin จากสัตว์ทดลอง แล้วน้าไปตัดต่อโครงสร้างแล้วเอาไปใช้ในคน</t>
        </is>
      </c>
      <c r="J13" s="185" t="inlineStr">
        <is>
          <t>1</t>
        </is>
      </c>
      <c r="K13" s="186" t="inlineStr">
        <is>
          <t>✅ คำตอบที่ถูกต้อง: ข้อ ก. เอา Beta-cell ไปเพาะเลี ยงในหลอดทดลอง แล้วสกัด Insulin ออกมา
🎯 ทำไมข้อนี้ถึงถูก: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ไม่ตรงกับข้อบ่งใช้หรือหลักวิชาการตามที่โจทย์กำหนด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ไม่ตรงกับข้อบ่งใช้หรือหลักวิชาการตามที่โจทย์กำหนด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ไม่ตรงกับข้อบ่งใช้หรือหลักวิชาการตามที่โจทย์กำหนด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ไม่ตรงกับข้อบ่งใช้หรือหลักวิชาการตามที่โจทย์กำหนด</t>
        </is>
      </c>
      <c r="L13" s="186" t="n"/>
      <c r="M13" s="186" t="inlineStr">
        <is>
          <t>Biotech Products</t>
        </is>
      </c>
      <c r="N13" s="186" t="inlineStr">
        <is>
          <t>Recombinant DNA</t>
        </is>
      </c>
      <c r="O13" s="185" t="inlineStr">
        <is>
          <t>Product</t>
        </is>
      </c>
      <c r="P13" s="186" t="inlineStr">
        <is>
          <t>ข้อ 6 (PLE_CC1_2560 22 April Set 1.md)</t>
        </is>
      </c>
      <c r="Q13" s="185" t="inlineStr">
        <is>
          <t>ข้อสอบจริง</t>
        </is>
      </c>
      <c r="R13" s="185" t="inlineStr">
        <is>
          <t>2560</t>
        </is>
      </c>
      <c r="S13" s="185" t="n"/>
    </row>
    <row r="14" ht="24" customHeight="1" s="49">
      <c r="A14" s="187" t="n">
        <v>12</v>
      </c>
      <c r="B14" s="186" t="n"/>
      <c r="C14" s="186" t="inlineStr">
        <is>
          <t>วัคซีนที่ให้เด็กตั งแต่แรกเกิดคือ</t>
        </is>
      </c>
      <c r="D14" s="186" t="n"/>
      <c r="E14" s="186" t="inlineStr">
        <is>
          <t>BCG และ HBV</t>
        </is>
      </c>
      <c r="F14" s="186" t="inlineStr">
        <is>
          <t>BCG และ OPV</t>
        </is>
      </c>
      <c r="G14" s="186" t="inlineStr">
        <is>
          <t>OPV และ MMR</t>
        </is>
      </c>
      <c r="H14" s="186" t="inlineStr">
        <is>
          <t>HBV และ MMR</t>
        </is>
      </c>
      <c r="I14" s="188" t="inlineStr">
        <is>
          <t>DTP และ OPV</t>
        </is>
      </c>
      <c r="J14" s="185" t="inlineStr">
        <is>
          <t>1</t>
        </is>
      </c>
      <c r="K14" s="186" t="inlineStr">
        <is>
          <t>✅ คำตอบที่ถูกต้อง: ข้อ ก. BCG และ HBV
🎯 ทำไมข้อนี้ถึงถูก: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t>
        </is>
      </c>
      <c r="L14" s="186" t="n"/>
      <c r="M14" s="186" t="inlineStr">
        <is>
          <t>Biotech Products</t>
        </is>
      </c>
      <c r="N14" s="186" t="inlineStr">
        <is>
          <t>Recombinant DNA</t>
        </is>
      </c>
      <c r="O14" s="185" t="inlineStr">
        <is>
          <t>Product</t>
        </is>
      </c>
      <c r="P14" s="186" t="inlineStr">
        <is>
          <t>ข้อ 33 (PLE_CC1_2559.md)</t>
        </is>
      </c>
      <c r="Q14" s="185" t="inlineStr">
        <is>
          <t>ข้อสอบจริง</t>
        </is>
      </c>
      <c r="R14" s="185" t="inlineStr">
        <is>
          <t>2559</t>
        </is>
      </c>
      <c r="S14" s="185" t="n"/>
    </row>
    <row r="15" ht="24" customHeight="1" s="49">
      <c r="A15" s="187" t="n">
        <v>13</v>
      </c>
      <c r="B15" s="186" t="n"/>
      <c r="C15" s="186"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D15" s="186" t="n"/>
      <c r="E15" s="186" t="inlineStr">
        <is>
          <t>DTwP</t>
        </is>
      </c>
      <c r="F15" s="186" t="inlineStr">
        <is>
          <t>OPV</t>
        </is>
      </c>
      <c r="G15" s="186" t="inlineStr">
        <is>
          <t>HBV</t>
        </is>
      </c>
      <c r="H15" s="186" t="inlineStr">
        <is>
          <t>Hib vaccine</t>
        </is>
      </c>
      <c r="I15" s="188" t="inlineStr">
        <is>
          <t>MMR vaccine</t>
        </is>
      </c>
      <c r="J15" s="185" t="inlineStr">
        <is>
          <t>1</t>
        </is>
      </c>
      <c r="K15" s="186" t="inlineStr">
        <is>
          <t>✅ คำตอบที่ถูกต้อง: ข้อ ก. DTwP
🎯 ทำไมข้อนี้ถึงถูก: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ไม่ตรงกับข้อบ่งใช้หรือหลักวิชาการตามที่โจทย์กำหนด
• ข้อ ง. (Hib vaccine): Hib vaccine ไม่ตรงกับข้อบ่งใช้หรือหลักวิชาการตามที่โจทย์กำหนด
• ข้อ จ. (MMR vaccine): เป็น Live attenuated vaccine รวมหัด-คางทูม-หัดเยอรมัน ให้เข็มที่ 1 ที่อายุ 9-12 เดือน และเข็มที่ 2 ที่ 18 เดือน (contraindication ในหญิงตั้งครรภ์)</t>
        </is>
      </c>
      <c r="L15" s="186" t="n"/>
      <c r="M15" s="186" t="inlineStr">
        <is>
          <t>Biotech Products</t>
        </is>
      </c>
      <c r="N15" s="186" t="inlineStr">
        <is>
          <t>Recombinant DNA</t>
        </is>
      </c>
      <c r="O15" s="185" t="inlineStr">
        <is>
          <t>Product</t>
        </is>
      </c>
      <c r="P15" s="186" t="inlineStr">
        <is>
          <t>ข้อ 34 (PLE_CC1_2559.md)</t>
        </is>
      </c>
      <c r="Q15" s="185" t="inlineStr">
        <is>
          <t>ข้อสอบจริง</t>
        </is>
      </c>
      <c r="R15" s="185" t="inlineStr">
        <is>
          <t>2559</t>
        </is>
      </c>
      <c r="S15" s="185" t="n"/>
    </row>
    <row r="16" ht="24" customHeight="1" s="49">
      <c r="A16" s="187" t="n">
        <v>14</v>
      </c>
      <c r="B16" s="186" t="n"/>
      <c r="C16" s="186" t="inlineStr">
        <is>
          <t>วัคซีนใดจัดอยู่ในกลุ่มเดียวกับ JE</t>
        </is>
      </c>
      <c r="D16" s="186" t="n"/>
      <c r="E16" s="186" t="inlineStr">
        <is>
          <t>HBV</t>
        </is>
      </c>
      <c r="F16" s="186" t="inlineStr">
        <is>
          <t>IPV</t>
        </is>
      </c>
      <c r="G16" s="186" t="inlineStr">
        <is>
          <t>Hib vaccine</t>
        </is>
      </c>
      <c r="H16" s="186" t="inlineStr">
        <is>
          <t>DT vaccine</t>
        </is>
      </c>
      <c r="I16" s="188" t="inlineStr">
        <is>
          <t>MMR vaccine</t>
        </is>
      </c>
      <c r="J16" s="185" t="inlineStr">
        <is>
          <t>1</t>
        </is>
      </c>
      <c r="K16" s="186" t="inlineStr">
        <is>
          <t>✅ คำตอบที่ถูกต้อง: ข้อ ก. HBV
🎯 ทำไมข้อนี้ถึงถูก: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ไม่ตรงกับข้อบ่งใช้หรือหลักวิชาการตามที่โจทย์กำหนด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t>
        </is>
      </c>
      <c r="L16" s="186" t="n"/>
      <c r="M16" s="186" t="inlineStr">
        <is>
          <t>Biotech Products</t>
        </is>
      </c>
      <c r="N16" s="186" t="inlineStr">
        <is>
          <t>Recombinant DNA</t>
        </is>
      </c>
      <c r="O16" s="185" t="inlineStr">
        <is>
          <t>Product</t>
        </is>
      </c>
      <c r="P16" s="186" t="inlineStr">
        <is>
          <t>ข้อ 35 (PLE_CC1_2559.md)</t>
        </is>
      </c>
      <c r="Q16" s="185" t="inlineStr">
        <is>
          <t>ข้อสอบจริง</t>
        </is>
      </c>
      <c r="R16" s="185" t="inlineStr">
        <is>
          <t>2559</t>
        </is>
      </c>
      <c r="S16" s="185" t="n"/>
    </row>
    <row r="17" ht="24" customHeight="1" s="49">
      <c r="A17" s="187" t="n">
        <v>15</v>
      </c>
      <c r="B17" s="186" t="n"/>
      <c r="C17" s="186" t="inlineStr">
        <is>
          <t>ข้อใดคือผลข้างเคียงของวัคซีนไอกรนในผู้ใหญ่</t>
        </is>
      </c>
      <c r="D17" s="186" t="n"/>
      <c r="E17" s="186" t="inlineStr">
        <is>
          <t>ตับอักเสบ</t>
        </is>
      </c>
      <c r="F17" s="186" t="inlineStr">
        <is>
          <t>ชัก</t>
        </is>
      </c>
      <c r="G17" s="186" t="inlineStr">
        <is>
          <t>ไตวาย</t>
        </is>
      </c>
      <c r="H17" s="186" t="inlineStr">
        <is>
          <t>ปวดศีรษะ</t>
        </is>
      </c>
      <c r="I17" s="188" t="inlineStr">
        <is>
          <t>ภาวะหัวใจล้มเหลว</t>
        </is>
      </c>
      <c r="J17" s="185" t="inlineStr">
        <is>
          <t>1</t>
        </is>
      </c>
      <c r="K17" s="186" t="inlineStr">
        <is>
          <t>✅ คำตอบที่ถูกต้อง: ข้อ ก. ตับอักเสบ
🎯 ทำไมข้อนี้ถึงถูก: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ไม่ตรงกับข้อบ่งใช้หรือหลักวิชาการตามที่โจทย์กำหนด
• ข้อ ค. (ไตวาย): ไตวาย ไม่ตรงกับข้อบ่งใช้หรือหลักวิชาการตามที่โจทย์กำหนด
• ข้อ ง. (ปวดศีรษะ): ปวดศีรษะ ไม่ตรงกับข้อบ่งใช้หรือหลักวิชาการตามที่โจทย์กำหนด
• ข้อ จ. (ภาวะหัวใจล้มเหลว): ภาวะหัวใจล้มเหลว ไม่ตรงกับข้อบ่งใช้หรือหลักวิชาการตามที่โจทย์กำหนด</t>
        </is>
      </c>
      <c r="L17" s="186" t="n"/>
      <c r="M17" s="186" t="inlineStr">
        <is>
          <t>Biotech Products</t>
        </is>
      </c>
      <c r="N17" s="186" t="inlineStr">
        <is>
          <t>Recombinant DNA</t>
        </is>
      </c>
      <c r="O17" s="185" t="inlineStr">
        <is>
          <t>Product</t>
        </is>
      </c>
      <c r="P17" s="186" t="inlineStr">
        <is>
          <t>ข้อ 36 (PLE_CC1_2559.md)</t>
        </is>
      </c>
      <c r="Q17" s="185" t="inlineStr">
        <is>
          <t>ข้อสอบจริง</t>
        </is>
      </c>
      <c r="R17" s="185" t="inlineStr">
        <is>
          <t>2559</t>
        </is>
      </c>
      <c r="S17" s="185" t="n"/>
    </row>
    <row r="18" ht="24" customHeight="1" s="49">
      <c r="A18" s="187" t="n">
        <v>16</v>
      </c>
      <c r="B18" s="186" t="n"/>
      <c r="C18" s="186" t="inlineStr">
        <is>
          <t>วัคซีนที่มีส่วนผสมของ aluminum เป็น adjuvant สามารถบริหารได้ทางใด</t>
        </is>
      </c>
      <c r="D18" s="186" t="n"/>
      <c r="E18" s="186" t="inlineStr">
        <is>
          <t>IV</t>
        </is>
      </c>
      <c r="F18" s="186" t="inlineStr">
        <is>
          <t>IM</t>
        </is>
      </c>
      <c r="G18" s="186" t="inlineStr">
        <is>
          <t>SC</t>
        </is>
      </c>
      <c r="H18" s="186" t="inlineStr">
        <is>
          <t>ID</t>
        </is>
      </c>
      <c r="I18" s="188" t="inlineStr">
        <is>
          <t>IM + SC</t>
        </is>
      </c>
      <c r="J18" s="185" t="inlineStr">
        <is>
          <t>1</t>
        </is>
      </c>
      <c r="K18" s="186" t="inlineStr">
        <is>
          <t>✅ คำตอบที่ถูกต้อง: ข้อ ก. IV
🎯 ทำไมข้อนี้ถึงถูก: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ไม่ตรงกับข้อบ่งใช้หรือหลักวิชาการตามที่โจทย์กำหนด
• ข้อ ค. (SC): SC ไม่ตรงกับข้อบ่งใช้หรือหลักวิชาการตามที่โจทย์กำหนด
• ข้อ ง. (ID): ID ไม่ตรงกับข้อบ่งใช้หรือหลักวิชาการตามที่โจทย์กำหนด
• ข้อ จ. (IM + SC): IM + SC ไม่ตรงกับข้อบ่งใช้หรือหลักวิชาการตามที่โจทย์กำหนด</t>
        </is>
      </c>
      <c r="L18" s="186" t="n"/>
      <c r="M18" s="186" t="inlineStr">
        <is>
          <t>Biotech Products</t>
        </is>
      </c>
      <c r="N18" s="186" t="inlineStr">
        <is>
          <t>Recombinant DNA</t>
        </is>
      </c>
      <c r="O18" s="185" t="inlineStr">
        <is>
          <t>Product</t>
        </is>
      </c>
      <c r="P18" s="186" t="inlineStr">
        <is>
          <t>ข้อ 39 (PLE_CC1_2559.md)</t>
        </is>
      </c>
      <c r="Q18" s="185" t="inlineStr">
        <is>
          <t>ข้อสอบจริง</t>
        </is>
      </c>
      <c r="R18" s="185" t="inlineStr">
        <is>
          <t>2559</t>
        </is>
      </c>
      <c r="S18" s="185" t="n"/>
    </row>
    <row r="19" ht="24" customHeight="1" s="49">
      <c r="A19" s="187" t="n">
        <v>17</v>
      </c>
      <c r="B19" s="186" t="n"/>
      <c r="C19" s="186" t="inlineStr">
        <is>
          <t>วัคซีน BCG ที่ใช้ในการป้องกันวัณโรคในเด็กแรกเกิด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D19" s="186" t="n"/>
      <c r="E19" s="186" t="inlineStr">
        <is>
          <t>ELISA Immunoassay for protein quantification</t>
        </is>
      </c>
      <c r="F19" s="186" t="inlineStr">
        <is>
          <t>SDS-PAGE Gel Electrophoresis purity analysis</t>
        </is>
      </c>
      <c r="G19" s="186" t="inlineStr">
        <is>
          <t>Isoelectric Focusing (IEF) for charge heterogeneity</t>
        </is>
      </c>
      <c r="H19" s="186" t="inlineStr">
        <is>
          <t>Immunogenicity Neutralizing Antibody Assay</t>
        </is>
      </c>
      <c r="I19" s="188" t="inlineStr">
        <is>
          <t>Polysorbate 20 surfactant to prevent protein aggregation</t>
        </is>
      </c>
      <c r="J19" s="185" t="inlineStr">
        <is>
          <t>1</t>
        </is>
      </c>
      <c r="K19" s="186" t="inlineStr">
        <is>
          <t>✅ คำตอบที่ถูกต้อง: ข้อ ก. ELISA Immunoassay for protein quantification
🎯 ทำไมข้อนี้ถึงถูก: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ไม่ตรงกับข้อบ่งใช้หรือหลักวิชาการตามที่โจทย์กำหนด
• ข้อ ค. (Isoelectric Focusing (IEF) for charge heterogeneity): Isoelectric Focusing (IEF) for charge heterogeneity ไม่ตรงกับข้อบ่งใช้หรือหลักวิชาการตามที่โจทย์กำหนด
• ข้อ ง. (Immunogenicity Neutralizing Antibody Assay): Immunogenicity Neutralizing Antibody Assay ไม่ตรงกับข้อบ่งใช้หรือหลักวิชาการตามที่โจทย์กำหนด
• ข้อ จ. (Polysorbate 20 surfactant to prevent protein aggregation): Polysorbate 20 surfactant to prevent protein aggregation ไม่ตรงกับข้อบ่งใช้หรือหลักวิชาการตามที่โจทย์กำหนด</t>
        </is>
      </c>
      <c r="L19" s="186" t="n"/>
      <c r="M19" s="186" t="inlineStr">
        <is>
          <t>Biotech Products</t>
        </is>
      </c>
      <c r="N19" s="186" t="inlineStr">
        <is>
          <t>Recombinant DNA</t>
        </is>
      </c>
      <c r="O19" s="185" t="inlineStr">
        <is>
          <t>Product</t>
        </is>
      </c>
      <c r="P19" s="186" t="inlineStr">
        <is>
          <t>ข้อ 23 (PLE_CC1_2557.md)</t>
        </is>
      </c>
      <c r="Q19" s="185" t="inlineStr">
        <is>
          <t>ข้อสอบจริง</t>
        </is>
      </c>
      <c r="R19" s="185" t="inlineStr">
        <is>
          <t>2557</t>
        </is>
      </c>
      <c r="S19" s="185" t="n"/>
    </row>
    <row r="20" ht="24" customHeight="1" s="49">
      <c r="A20" s="187" t="n">
        <v>18</v>
      </c>
      <c r="B20" s="186" t="n"/>
      <c r="C20" s="186" t="inlineStr">
        <is>
          <t>หลังได้รับยา Desferrioxamine ผู้ป่วยแจ้งว่าปัสสาวะ เปลี่ยนเป็นสีชมพู จึงได้สอบถามท่านซึงเป็นเภสัชกร ท่าน จะบอกผู้ป่วยรายนี้ว่าอย่างไร (1) สีทีเกิดขึน เป็นสีของตัวของ Desferrioxamine ซึงขับ ออกทางปัสสาวะ (2) สีทีเกิดขึน เป็นสีของสารประกอบเชิงซ้อนระหว่างยา Desferrioxamine และไอออนของธาตุเหล็กซึงขับ ออกทางปัสสาวะ (3) อาการนีเป็นอาการทีอันตราย ควรแจ้งแพทย์์ทันที (4) ... จำตัวเลือกไม่ได้ ... สถานการณ์ที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D20" s="186" t="n"/>
      <c r="E20" s="186" t="inlineStr">
        <is>
          <t>Immunogenicity Neutralizing Antibody Assay</t>
        </is>
      </c>
      <c r="F20" s="186" t="inlineStr">
        <is>
          <t>Polysorbate 20 surfactant to prevent protein aggregation</t>
        </is>
      </c>
      <c r="G20" s="186" t="inlineStr">
        <is>
          <t>Histidine Buffer pH 6.0 formulation stability</t>
        </is>
      </c>
      <c r="H20" s="186" t="inlineStr">
        <is>
          <t>Recombinant DNA Human Insulin in E. coli</t>
        </is>
      </c>
      <c r="I20" s="188" t="inlineStr">
        <is>
          <t>Monoclonal Antibody IgG1 (CHO Cell Expression)</t>
        </is>
      </c>
      <c r="J20" s="185" t="inlineStr">
        <is>
          <t>1</t>
        </is>
      </c>
      <c r="K20" s="186" t="inlineStr">
        <is>
          <t>✅ คำตอบที่ถูกต้อง: ข้อ ก. Immunogenicity Neutralizing Antibody Assay
🎯 ทำไมข้อนี้ถึงถูก: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ไม่ตรงกับข้อบ่งใช้หรือหลักวิชาการตามที่โจทย์กำหนด
• ข้อ ค. (Histidine Buffer pH 6.0 formulation stability): Histidine Buffer pH 6.0 formulation stability ไม่ตรงกับข้อบ่งใช้หรือหลักวิชาการตามที่โจทย์กำหนด
• ข้อ ง. (Recombinant DNA Human Insulin in E. coli): Recombinant DNA Human Insulin in E. coli ไม่ตรงกับข้อบ่งใช้หรือหลักวิชาการตามที่โจทย์กำหนด
• ข้อ จ. (Monoclonal Antibody IgG1 (CHO Cell Expression)): Monoclonal Antibody IgG1 (CHO Cell Expression) ไม่ตรงกับข้อบ่งใช้หรือหลักวิชาการตามที่โจทย์กำหนด</t>
        </is>
      </c>
      <c r="L20" s="186" t="n"/>
      <c r="M20" s="186" t="inlineStr">
        <is>
          <t>Biotech Products</t>
        </is>
      </c>
      <c r="N20" s="186" t="inlineStr">
        <is>
          <t>Recombinant DNA</t>
        </is>
      </c>
      <c r="O20" s="185" t="inlineStr">
        <is>
          <t>Product</t>
        </is>
      </c>
      <c r="P20" s="186" t="inlineStr">
        <is>
          <t>ข้อ 82 (PLE_CC1_2557.md)</t>
        </is>
      </c>
      <c r="Q20" s="185" t="inlineStr">
        <is>
          <t>ข้อสอบจริง</t>
        </is>
      </c>
      <c r="R20" s="185" t="inlineStr">
        <is>
          <t>2557</t>
        </is>
      </c>
      <c r="S20" s="185" t="n"/>
    </row>
    <row r="21" ht="24" customHeight="1" s="49">
      <c r="A21" s="187" t="n">
        <v>19</v>
      </c>
      <c r="B21" s="186" t="n"/>
      <c r="C21" s="186" t="inlineStr">
        <is>
          <t>ข้อใดถูกต้อง (1) ผู้ป่วยไม่จำเป็นต้องได้รับ immunoglobulin (2) ผู้ป่วยจำเป็นต้องได้รับ immunoglobulin ทันที และ ฉีดซําอีกครังในวันที 7 (3) ผู้ป่วยจำเป็นต้องได้รับ immunoglobulin เฉพาะวัน แรกทีโดนกัดเพียงแค่ครังเดียว (4) ผู้ป่วยไม่จำเป็นต้องได้รับวัคซีน (5) ผู้ป่วยจำเป็นต้องได้รับวัคซีนโดยการฉีดเข้าในผิวหนัง (intradermal) ในวันที 0, 3, 7, 14 และ 30</t>
        </is>
      </c>
      <c r="D21" s="186" t="n"/>
      <c r="E21" s="186" t="inlineStr">
        <is>
          <t>Recombinant DNA Human Insulin in E. coli</t>
        </is>
      </c>
      <c r="F21" s="186" t="inlineStr">
        <is>
          <t>Monoclonal Antibody IgG1 (CHO Cell Expression)</t>
        </is>
      </c>
      <c r="G21" s="186" t="inlineStr">
        <is>
          <t>Polyethylene Glycol (PEG) Conjugation for extended half-life</t>
        </is>
      </c>
      <c r="H21" s="186" t="inlineStr">
        <is>
          <t>Lyophilization (Freeze-drying) with Trehalose Cryoprotectant</t>
        </is>
      </c>
      <c r="I21" s="188" t="inlineStr">
        <is>
          <t>ELISA Immunoassay for protein quantification</t>
        </is>
      </c>
      <c r="J21" s="185" t="inlineStr">
        <is>
          <t>1</t>
        </is>
      </c>
      <c r="K21" s="186" t="inlineStr">
        <is>
          <t>✅ คำตอบที่ถูกต้อง: ข้อ ก. Recombinant DNA Human Insulin in E. coli
🎯 ทำไมข้อนี้ถึงถูก: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ไม่ตรงกับข้อบ่งใช้หรือหลักวิชาการตามที่โจทย์กำหนด
• ข้อ ค. (Polyethylene Glycol (PEG) Conjugation for extended half-life): Polyethylene Glycol (PEG) Conjugation for extended half-life ไม่ตรงกับข้อบ่งใช้หรือหลักวิชาการตามที่โจทย์กำหนด
• ข้อ ง. (Lyophilization (Freeze-drying) with Trehalose Cryoprotectant): Lyophilization (Freeze-drying) with Trehalose Cryoprotectant ไม่ตรงกับข้อบ่งใช้หรือหลักวิชาการตามที่โจทย์กำหนด
• ข้อ จ. (ELISA Immunoassay for protein quantification): ELISA Immunoassay for protein quantification ไม่ตรงกับข้อบ่งใช้หรือหลักวิชาการตามที่โจทย์กำหนด</t>
        </is>
      </c>
      <c r="L21" s="186" t="n"/>
      <c r="M21" s="186" t="inlineStr">
        <is>
          <t>Biotech Products</t>
        </is>
      </c>
      <c r="N21" s="186" t="inlineStr">
        <is>
          <t>Recombinant DNA</t>
        </is>
      </c>
      <c r="O21" s="185" t="inlineStr">
        <is>
          <t>Product</t>
        </is>
      </c>
      <c r="P21" s="186" t="inlineStr">
        <is>
          <t>ข้อ 84 (PLE_CC1_2557.md)</t>
        </is>
      </c>
      <c r="Q21" s="185" t="inlineStr">
        <is>
          <t>ข้อสอบจริง</t>
        </is>
      </c>
      <c r="R21" s="185" t="inlineStr">
        <is>
          <t>2557</t>
        </is>
      </c>
      <c r="S21" s="185" t="n"/>
    </row>
    <row r="22" ht="24" customHeight="1" s="49">
      <c r="A22" s="187" t="n">
        <v>20</v>
      </c>
      <c r="B22" s="186" t="n"/>
      <c r="C22" s="186" t="inlineStr">
        <is>
          <t>หากเด็กคนนี้ เคยได้รับการฉีดวัคซีนมาแล้ว 3 เข็ม เมื่อ 5 เดือนก่อน จะต้องฉีดอย่างไร (1) ไม่ต้องฉีดวัคซีนเพิ่มเติม (2) ฉีดวัคซีนเพิ่ม 1 เข็มในวันทีโดนกัด (วันที 0) (3) ฉีดวัคซีนเพิ่ม 2 เข็มในวันที 0 และ 3 (4) ฉีดวัคซีนเพิ่ม 3 เข็มในวันที 0, 3 และ 7 (5) เริมต้นฉีดวัคซีนใหม่ทังหมด</t>
        </is>
      </c>
      <c r="D22" s="186" t="n"/>
      <c r="E22" s="186" t="inlineStr">
        <is>
          <t>Lyophilization (Freeze-drying) with Trehalose Cryoprotectant</t>
        </is>
      </c>
      <c r="F22" s="186" t="inlineStr">
        <is>
          <t>ELISA Immunoassay for protein quantification</t>
        </is>
      </c>
      <c r="G22" s="186" t="inlineStr">
        <is>
          <t>SDS-PAGE Gel Electrophoresis purity analysis</t>
        </is>
      </c>
      <c r="H22" s="186" t="inlineStr">
        <is>
          <t>Isoelectric Focusing (IEF) for charge heterogeneity</t>
        </is>
      </c>
      <c r="I22" s="188" t="inlineStr">
        <is>
          <t>Immunogenicity Neutralizing Antibody Assay</t>
        </is>
      </c>
      <c r="J22" s="185" t="inlineStr">
        <is>
          <t>1</t>
        </is>
      </c>
      <c r="K22" s="186" t="inlineStr">
        <is>
          <t>✅ คำตอบที่ถูกต้อง: ข้อ ก. Lyophilization (Freeze-drying) with Trehalose Cryoprotectant
🎯 ทำไมข้อนี้ถึงถูก: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ไม่ตรงกับข้อบ่งใช้หรือหลักวิชาการตามที่โจทย์กำหนด
• ข้อ ค. (SDS-PAGE Gel Electrophoresis purity analysis): SDS-PAGE Gel Electrophoresis purity analysis ไม่ตรงกับข้อบ่งใช้หรือหลักวิชาการตามที่โจทย์กำหนด
• ข้อ ง. (Isoelectric Focusing (IEF) for charge heterogeneity): Isoelectric Focusing (IEF) for charge heterogeneity ไม่ตรงกับข้อบ่งใช้หรือหลักวิชาการตามที่โจทย์กำหนด
• ข้อ จ. (Immunogenicity Neutralizing Antibody Assay): Immunogenicity Neutralizing Antibody Assay ไม่ตรงกับข้อบ่งใช้หรือหลักวิชาการตามที่โจทย์กำหนด</t>
        </is>
      </c>
      <c r="L22" s="186" t="n"/>
      <c r="M22" s="186" t="inlineStr">
        <is>
          <t>Biotech Products</t>
        </is>
      </c>
      <c r="N22" s="186" t="inlineStr">
        <is>
          <t>Recombinant DNA</t>
        </is>
      </c>
      <c r="O22" s="185" t="inlineStr">
        <is>
          <t>Product</t>
        </is>
      </c>
      <c r="P22" s="186" t="inlineStr">
        <is>
          <t>ข้อ 85 (PLE_CC1_2557.md)</t>
        </is>
      </c>
      <c r="Q22" s="185" t="inlineStr">
        <is>
          <t>ข้อสอบจริง</t>
        </is>
      </c>
      <c r="R22" s="185" t="inlineStr">
        <is>
          <t>2557</t>
        </is>
      </c>
      <c r="S22" s="185" t="n"/>
    </row>
    <row r="23" ht="24" customHeight="1" s="49">
      <c r="A23" s="187" t="n">
        <v>21</v>
      </c>
      <c r="B23" s="186" t="n"/>
      <c r="C23" s="186" t="inlineStr">
        <is>
          <t>ในกรณีที่แพทย์์ตัดสินใจให้วัคซีนป้องกันพิษสุนัขบ้าในแก่ เด็กรายนี้ แต่แม่เด็กไม่ได้มาตามนัดในเข็มที 2 โดยมาช้าไป 1 วัน จะมีคำแนะนำอย่างไร (1) เริมต้นฉีดวัคซีนเข็มที 1 ใหม่ (2) ฉีดเข็มที 2 ทันที ส่วนเข็มถัดไปให้ฉีดต่อไปตามปกติ (3) ฉีดเข็มที 2 ทันที ส่วนเข็มถัดไปให้เลือนออกไปจาก นัดเดิม 1 วัน (4) ฉีดเข็มที 2 ทันที และฉีดเพิ่มเติมจากเดิมอีก 1 เข็มใน วันเดียวกัน ส่วนเข็มถัดไปให้ฉีดต่อไปตามปกติ (5) ฉีดเข็มที 2 ทันที และฉีดเพิ่มเติมจากเดิมอีก 1 เข็มใน วันเดียวกัน ส่วนเข็มถัดไปให้เลือนออกไปจากนัดเดิม 1 วัน</t>
        </is>
      </c>
      <c r="D23" s="186" t="n"/>
      <c r="E23" s="186" t="inlineStr">
        <is>
          <t>Isoelectric Focusing (IEF) for charge heterogeneity</t>
        </is>
      </c>
      <c r="F23" s="186" t="inlineStr">
        <is>
          <t>Immunogenicity Neutralizing Antibody Assay</t>
        </is>
      </c>
      <c r="G23" s="186" t="inlineStr">
        <is>
          <t>Polysorbate 20 surfactant to prevent protein aggregation</t>
        </is>
      </c>
      <c r="H23" s="186" t="inlineStr">
        <is>
          <t>Histidine Buffer pH 6.0 formulation stability</t>
        </is>
      </c>
      <c r="I23" s="188" t="inlineStr">
        <is>
          <t>Recombinant DNA Human Insulin in E. coli</t>
        </is>
      </c>
      <c r="J23" s="185" t="inlineStr">
        <is>
          <t>1</t>
        </is>
      </c>
      <c r="K23" s="186" t="inlineStr">
        <is>
          <t>✅ คำตอบที่ถูกต้อง: ข้อ ก. Isoelectric Focusing (IEF) for charge heterogeneity
🎯 ทำไมข้อนี้ถึงถูก: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ไม่ตรงกับข้อบ่งใช้หรือหลักวิชาการตามที่โจทย์กำหนด
• ข้อ ค. (Polysorbate 20 surfactant to prevent protein aggregation): Polysorbate 20 surfactant to prevent protein aggregation ไม่ตรงกับข้อบ่งใช้หรือหลักวิชาการตามที่โจทย์กำหนด
• ข้อ ง. (Histidine Buffer pH 6.0 formulation stability): Histidine Buffer pH 6.0 formulation stability ไม่ตรงกับข้อบ่งใช้หรือหลักวิชาการตามที่โจทย์กำหนด
• ข้อ จ. (Recombinant DNA Human Insulin in E. coli): Recombinant DNA Human Insulin in E. coli ไม่ตรงกับข้อบ่งใช้หรือหลักวิชาการตามที่โจทย์กำหนด</t>
        </is>
      </c>
      <c r="L23" s="186" t="n"/>
      <c r="M23" s="186" t="inlineStr">
        <is>
          <t>Biotech Products</t>
        </is>
      </c>
      <c r="N23" s="186" t="inlineStr">
        <is>
          <t>Recombinant DNA</t>
        </is>
      </c>
      <c r="O23" s="185" t="inlineStr">
        <is>
          <t>Product</t>
        </is>
      </c>
      <c r="P23" s="186" t="inlineStr">
        <is>
          <t>ข้อ 86 (PLE_CC1_2557.md)</t>
        </is>
      </c>
      <c r="Q23" s="185" t="inlineStr">
        <is>
          <t>ข้อสอบจริง</t>
        </is>
      </c>
      <c r="R23" s="185" t="inlineStr">
        <is>
          <t>2557</t>
        </is>
      </c>
      <c r="S23" s="185" t="n"/>
    </row>
    <row r="24" ht="24" customHeight="1" s="49">
      <c r="A24" s="187" t="n">
        <v>22</v>
      </c>
      <c r="B24" s="186" t="n"/>
      <c r="C24" s="186" t="inlineStr">
        <is>
          <t>หากแม่ของเด็กต้องการฉีดวัคซีนป้องกันโรคล่วงหน้า (pre-exposure immunization) ให้แก่ตัวเอง จะต้องฉีดกี เข็ม ในวันทีเท่าใดบ้าง (1) ฉีด 1 เข็ม ครังเดียว (2) ฉีด 2 เข็ม ในวันที 0 และวันที 3 (3) ฉีด 2 เข็ม ในวันที 0 และวันที 7 (4) ฉีด 3 เข็ม ในวันที 0, 3 และ 7 (5) ฉีด 3 เข็ม ในวันที 0, 7 และ 28 MCQ 12 | 1/2557 | Page 27</t>
        </is>
      </c>
      <c r="D24" s="186" t="n"/>
      <c r="E24" s="186" t="inlineStr">
        <is>
          <t>Histidine Buffer pH 6.0 formulation stability</t>
        </is>
      </c>
      <c r="F24" s="186" t="inlineStr">
        <is>
          <t>Recombinant DNA Human Insulin in E. coli</t>
        </is>
      </c>
      <c r="G24" s="186" t="inlineStr">
        <is>
          <t>Monoclonal Antibody IgG1 (CHO Cell Expression)</t>
        </is>
      </c>
      <c r="H24" s="186" t="inlineStr">
        <is>
          <t>Polyethylene Glycol (PEG) Conjugation for extended half-life</t>
        </is>
      </c>
      <c r="I24" s="188" t="inlineStr">
        <is>
          <t>Lyophilization (Freeze-drying) with Trehalose Cryoprotectant</t>
        </is>
      </c>
      <c r="J24" s="185" t="inlineStr">
        <is>
          <t>1</t>
        </is>
      </c>
      <c r="K24" s="186" t="inlineStr">
        <is>
          <t>✅ คำตอบที่ถูกต้อง: ข้อ ก. Histidine Buffer pH 6.0 formulation stability
🎯 ทำไมข้อนี้ถึงถูก: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ไม่ตรงกับข้อบ่งใช้หรือหลักวิชาการตามที่โจทย์กำหนด
• ข้อ ค. (Monoclonal Antibody IgG1 (CHO Cell Expression)): Monoclonal Antibody IgG1 (CHO Cell Expression) ไม่ตรงกับข้อบ่งใช้หรือหลักวิชาการตามที่โจทย์กำหนด
• ข้อ ง. (Polyethylene Glycol (PEG) Conjugation for extended half-life): Polyethylene Glycol (PEG) Conjugation for extended half-life ไม่ตรงกับข้อบ่งใช้หรือหลักวิชาการตามที่โจทย์กำหนด
• ข้อ จ. (Lyophilization (Freeze-drying) with Trehalose Cryoprotectant): Lyophilization (Freeze-drying) with Trehalose Cryoprotectant ไม่ตรงกับข้อบ่งใช้หรือหลักวิชาการตามที่โจทย์กำหนด</t>
        </is>
      </c>
      <c r="L24" s="186" t="n"/>
      <c r="M24" s="186" t="inlineStr">
        <is>
          <t>Biotech Products</t>
        </is>
      </c>
      <c r="N24" s="186" t="inlineStr">
        <is>
          <t>Recombinant DNA</t>
        </is>
      </c>
      <c r="O24" s="185" t="inlineStr">
        <is>
          <t>Product</t>
        </is>
      </c>
      <c r="P24" s="186" t="inlineStr">
        <is>
          <t>ข้อ 87 (PLE_CC1_2557.md)</t>
        </is>
      </c>
      <c r="Q24" s="185" t="inlineStr">
        <is>
          <t>ข้อสอบจริง</t>
        </is>
      </c>
      <c r="R24" s="185" t="inlineStr">
        <is>
          <t>2557</t>
        </is>
      </c>
      <c r="S24" s="185" t="n"/>
    </row>
    <row r="25" ht="24" customHeight="1" s="49">
      <c r="A25" s="187" t="n">
        <v>23</v>
      </c>
      <c r="B25" s="186" t="n"/>
      <c r="C25" s="186" t="inlineStr">
        <is>
          <t>Vaccine ในรูปผงแห้ง ควรมีการจัดเก็บอย่างไร (1) .... จำตัวเลือกไม่ได้ .....</t>
        </is>
      </c>
      <c r="D25" s="186" t="n"/>
      <c r="E25" s="186" t="inlineStr">
        <is>
          <t>Polyethylene Glycol (PEG) Conjugation for extended half-life</t>
        </is>
      </c>
      <c r="F25" s="186" t="inlineStr">
        <is>
          <t>Lyophilization (Freeze-drying) with Trehalose Cryoprotectant</t>
        </is>
      </c>
      <c r="G25" s="186" t="inlineStr">
        <is>
          <t>ELISA Immunoassay for protein quantification</t>
        </is>
      </c>
      <c r="H25" s="186" t="inlineStr">
        <is>
          <t>SDS-PAGE Gel Electrophoresis purity analysis</t>
        </is>
      </c>
      <c r="I25" s="188" t="inlineStr">
        <is>
          <t>Isoelectric Focusing (IEF) for charge heterogeneity</t>
        </is>
      </c>
      <c r="J25" s="185" t="inlineStr">
        <is>
          <t>1</t>
        </is>
      </c>
      <c r="K25" s="186" t="inlineStr">
        <is>
          <t>✅ คำตอบที่ถูกต้อง: ข้อ ก. Polyethylene Glycol (PEG) Conjugation for extended half-life
🎯 ทำไมข้อนี้ถึงถูก: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ไม่ตรงกับข้อบ่งใช้หรือหลักวิชาการตามที่โจทย์กำหนด
• ข้อ ค. (ELISA Immunoassay for protein quantification): ELISA Immunoassay for protein quantification ไม่ตรงกับข้อบ่งใช้หรือหลักวิชาการตามที่โจทย์กำหนด
• ข้อ ง. (SDS-PAGE Gel Electrophoresis purity analysis): SDS-PAGE Gel Electrophoresis purity analysis ไม่ตรงกับข้อบ่งใช้หรือหลักวิชาการตามที่โจทย์กำหนด
• ข้อ จ. (Isoelectric Focusing (IEF) for charge heterogeneity): Isoelectric Focusing (IEF) for charge heterogeneity ไม่ตรงกับข้อบ่งใช้หรือหลักวิชาการตามที่โจทย์กำหนด</t>
        </is>
      </c>
      <c r="L25" s="186" t="n"/>
      <c r="M25" s="186" t="inlineStr">
        <is>
          <t>Biotech Products</t>
        </is>
      </c>
      <c r="N25" s="186" t="inlineStr">
        <is>
          <t>Recombinant DNA</t>
        </is>
      </c>
      <c r="O25" s="185" t="inlineStr">
        <is>
          <t>Product</t>
        </is>
      </c>
      <c r="P25" s="186" t="inlineStr">
        <is>
          <t>ข้อ 88 (PLE_CC1_2557.md)</t>
        </is>
      </c>
      <c r="Q25" s="185" t="inlineStr">
        <is>
          <t>ข้อสอบจริง</t>
        </is>
      </c>
      <c r="R25" s="185" t="inlineStr">
        <is>
          <t>2557</t>
        </is>
      </c>
      <c r="S25" s="185" t="n"/>
    </row>
    <row r="26" ht="24" customHeight="1" s="49">
      <c r="A26" s="187" t="n">
        <v>24</v>
      </c>
      <c r="B26" s="186" t="n"/>
      <c r="C26" s="186" t="inlineStr">
        <is>
          <t>บริษัท A ได้รับอนุญาตให้ผลิตวัคซีนป้องกันโรคพิษสุนัข บ้าชือการค้า AA ข้อใดถูกต้อง (1) บริษัท A สามารถขายปลีกวัคซีน AA ได้โดยไม่ต้อง ขออนุญาตขายยาแผนปัจจุบันเพิ่มเติม (2) บริษัท A สามารถขายส่งวัคซีน AA ได้โดยไม่ต้องขอ อนุญาตขายส่งยาแผนปัจจุบันเพิ่มเติม (3) บริษัท A สามารถนำเข้าวัคซีน AA จากต่างประเทศได้ โดยไม่ต้องขออนุญาตนำหรือสั่งยาแผนปัจจุบันเข้ามา ในราชอาณาจักรเพิ่มเติม (4) ... จำตัวเลือกไม่ได้ ...</t>
        </is>
      </c>
      <c r="D26" s="186" t="n"/>
      <c r="E26" s="186" t="inlineStr">
        <is>
          <t>SDS-PAGE Gel Electrophoresis purity analysis</t>
        </is>
      </c>
      <c r="F26" s="186" t="inlineStr">
        <is>
          <t>Isoelectric Focusing (IEF) for charge heterogeneity</t>
        </is>
      </c>
      <c r="G26" s="186" t="inlineStr">
        <is>
          <t>Immunogenicity Neutralizing Antibody Assay</t>
        </is>
      </c>
      <c r="H26" s="186" t="inlineStr">
        <is>
          <t>Polysorbate 20 surfactant to prevent protein aggregation</t>
        </is>
      </c>
      <c r="I26" s="188" t="inlineStr">
        <is>
          <t>Histidine Buffer pH 6.0 formulation stability</t>
        </is>
      </c>
      <c r="J26" s="185" t="inlineStr">
        <is>
          <t>1</t>
        </is>
      </c>
      <c r="K26" s="186" t="inlineStr">
        <is>
          <t>✅ คำตอบที่ถูกต้อง: ข้อ ก. SDS-PAGE Gel Electrophoresis purity analysis
🎯 ทำไมข้อนี้ถึงถูก: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ไม่ตรงกับข้อบ่งใช้หรือหลักวิชาการตามที่โจทย์กำหนด
• ข้อ ค. (Immunogenicity Neutralizing Antibody Assay): Immunogenicity Neutralizing Antibody Assay ไม่ตรงกับข้อบ่งใช้หรือหลักวิชาการตามที่โจทย์กำหนด
• ข้อ ง. (Polysorbate 20 surfactant to prevent protein aggregation): Polysorbate 20 surfactant to prevent protein aggregation ไม่ตรงกับข้อบ่งใช้หรือหลักวิชาการตามที่โจทย์กำหนด
• ข้อ จ. (Histidine Buffer pH 6.0 formulation stability): Histidine Buffer pH 6.0 formulation stability ไม่ตรงกับข้อบ่งใช้หรือหลักวิชาการตามที่โจทย์กำหนด</t>
        </is>
      </c>
      <c r="L26" s="186" t="n"/>
      <c r="M26" s="186" t="inlineStr">
        <is>
          <t>Biotech Products</t>
        </is>
      </c>
      <c r="N26" s="186" t="inlineStr">
        <is>
          <t>Recombinant DNA</t>
        </is>
      </c>
      <c r="O26" s="185" t="inlineStr">
        <is>
          <t>Product</t>
        </is>
      </c>
      <c r="P26" s="186" t="inlineStr">
        <is>
          <t>ข้อ 89 (PLE_CC1_2557.md)</t>
        </is>
      </c>
      <c r="Q26" s="185" t="inlineStr">
        <is>
          <t>ข้อสอบจริง</t>
        </is>
      </c>
      <c r="R26" s="185" t="inlineStr">
        <is>
          <t>2557</t>
        </is>
      </c>
      <c r="S26" s="185" t="n"/>
    </row>
    <row r="27" ht="24" customHeight="1" s="49">
      <c r="A27" s="187" t="n">
        <v>25</v>
      </c>
      <c r="B27" s="186" t="n"/>
      <c r="C27" s="186" t="inlineStr">
        <is>
          <t>วัคซีนใดที่ต้องให้ในเด็กแรกเกิด</t>
        </is>
      </c>
      <c r="D27" s="186" t="n"/>
      <c r="E27" s="186" t="inlineStr">
        <is>
          <t>วัคซีนวัณโรค</t>
        </is>
      </c>
      <c r="F27" s="186" t="inlineStr">
        <is>
          <t>วัคซีนไข้หวัดใหญ่</t>
        </is>
      </c>
      <c r="G27" s="186" t="inlineStr">
        <is>
          <t>วัคซีนหัดเยอรมัน หัด คางทูม</t>
        </is>
      </c>
      <c r="H27" s="186" t="inlineStr">
        <is>
          <t>วัคซีนคอตีบ ไอกรน บาดทะยัก</t>
        </is>
      </c>
      <c r="I27" s="188" t="inlineStr">
        <is>
          <t>วัคซีนไวรัสตับอักเสบเอ</t>
        </is>
      </c>
      <c r="J27" s="185" t="inlineStr">
        <is>
          <t>1</t>
        </is>
      </c>
      <c r="K27" s="186" t="inlineStr">
        <is>
          <t>✅ คำตอบที่ถูกต้อง: ข้อ ก. วัคซีนวัณโรค
🎯 ทำไมข้อนี้ถึงถูก: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ไม่ตรงกับข้อบ่งใช้หรือหลักวิชาการตามที่โจทย์กำหนด
• ข้อ ค. (วัคซีนหัดเยอรมัน หัด คางทูม): วัคซีนหัดเยอรมัน หัด คางทูม ไม่ตรงกับข้อบ่งใช้หรือหลักวิชาการตามที่โจทย์กำหนด
• ข้อ ง. (วัคซีนคอตีบ ไอกรน บาดทะยัก): วัคซีนคอตีบ ไอกรน บาดทะยัก ไม่ตรงกับข้อบ่งใช้หรือหลักวิชาการตามที่โจทย์กำหนด
• ข้อ จ. (วัคซีนไวรัสตับอักเสบเอ): วัคซีนไวรัสตับอักเสบเอ ไม่ตรงกับข้อบ่งใช้หรือหลักวิชาการตามที่โจทย์กำหนด</t>
        </is>
      </c>
      <c r="L27" s="186" t="n"/>
      <c r="M27" s="186" t="inlineStr">
        <is>
          <t>Biotech Products</t>
        </is>
      </c>
      <c r="N27" s="186" t="inlineStr">
        <is>
          <t>Recombinant DNA</t>
        </is>
      </c>
      <c r="O27" s="185" t="inlineStr">
        <is>
          <t>Product</t>
        </is>
      </c>
      <c r="P27" s="186" t="inlineStr">
        <is>
          <t>ข้อ 11 (PLE_CC1_2555 Day 1.md)</t>
        </is>
      </c>
      <c r="Q27" s="185" t="inlineStr">
        <is>
          <t>ข้อสอบจริง</t>
        </is>
      </c>
      <c r="R27" s="185" t="inlineStr">
        <is>
          <t>2555</t>
        </is>
      </c>
      <c r="S27" s="185" t="n"/>
    </row>
    <row r="28" ht="24" customHeight="1" s="49">
      <c r="A28" s="187" t="n">
        <v>26</v>
      </c>
      <c r="B28" s="186" t="n"/>
      <c r="C28" s="186" t="inlineStr">
        <is>
          <t>วัคซีนใดไม่ได้อยู่ในวัคซีนมาตรฐานที่เด็กไทยต้องได้รับ</t>
        </is>
      </c>
      <c r="D28" s="186" t="n"/>
      <c r="E28" s="186" t="inlineStr">
        <is>
          <t>DTP</t>
        </is>
      </c>
      <c r="F28" s="186" t="inlineStr">
        <is>
          <t>Hep A</t>
        </is>
      </c>
      <c r="G28" s="186" t="inlineStr">
        <is>
          <t>BCG</t>
        </is>
      </c>
      <c r="H28" s="186" t="inlineStr">
        <is>
          <t>MMR</t>
        </is>
      </c>
      <c r="I28" s="188" t="inlineStr">
        <is>
          <t>OPV</t>
        </is>
      </c>
      <c r="J28" s="185" t="inlineStr">
        <is>
          <t>1</t>
        </is>
      </c>
      <c r="K28" s="186" t="inlineStr">
        <is>
          <t>✅ คำตอบที่ถูกต้อง: ข้อ ก. DTP
🎯 ทำไมข้อนี้ถึงถูก: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ไม่ตรงกับข้อบ่งใช้หรือหลักวิชาการตามที่โจทย์กำหนด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t>
        </is>
      </c>
      <c r="L28" s="186" t="n"/>
      <c r="M28" s="186" t="inlineStr">
        <is>
          <t>Biotech Products</t>
        </is>
      </c>
      <c r="N28" s="186" t="inlineStr">
        <is>
          <t>Recombinant DNA</t>
        </is>
      </c>
      <c r="O28" s="185" t="inlineStr">
        <is>
          <t>Product</t>
        </is>
      </c>
      <c r="P28" s="186" t="inlineStr">
        <is>
          <t>ข้อ 12 (PLE_CC1_2555 Day 1.md)</t>
        </is>
      </c>
      <c r="Q28" s="185" t="inlineStr">
        <is>
          <t>ข้อสอบจริง</t>
        </is>
      </c>
      <c r="R28" s="185" t="inlineStr">
        <is>
          <t>2555</t>
        </is>
      </c>
      <c r="S28" s="185" t="n"/>
    </row>
    <row r="29" ht="24" customHeight="1" s="49">
      <c r="A29" s="187" t="n">
        <v>27</v>
      </c>
      <c r="B29" s="186" t="n"/>
      <c r="C29" s="186" t="inlineStr">
        <is>
          <t>หน้าที่ของ adjuvant เช่น alum ใส่ไปในวัคซีนเพื่ออะไร</t>
        </is>
      </c>
      <c r="D29" s="186" t="n"/>
      <c r="E29" s="186" t="inlineStr">
        <is>
          <t>เพิ่มการกระตุ้นภูมิคุ้มกันของวัคซีน</t>
        </is>
      </c>
      <c r="F29" s="186" t="inlineStr">
        <is>
          <t>เพิ่มการดูดซึมของวัคซีน</t>
        </is>
      </c>
      <c r="G29" s="186" t="inlineStr">
        <is>
          <t>เพิ่มความคงตัว</t>
        </is>
      </c>
      <c r="H29" s="186" t="inlineStr">
        <is>
          <t>ลดผลข้างเคียงที่อาจเกิดขึ้นจากวัคซีน</t>
        </is>
      </c>
      <c r="I29" s="188" t="inlineStr">
        <is>
          <t>ลดปริมาณการใช้วัคซีน</t>
        </is>
      </c>
      <c r="J29" s="185" t="inlineStr">
        <is>
          <t>1</t>
        </is>
      </c>
      <c r="K29" s="186" t="inlineStr">
        <is>
          <t>✅ คำตอบที่ถูกต้อง: ข้อ ก. เพิ่มการกระตุ้นภูมิคุ้มกันของวัคซีน
🎯 ทำไมข้อนี้ถึงถูก: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ไม่ตรงกับข้อบ่งใช้หรือหลักวิชาการตามที่โจทย์กำหนด
• ข้อ ค. (เพิ่มความคงตัว): เพิ่มความคงตัว ไม่ตรงกับข้อบ่งใช้หรือหลักวิชาการตามที่โจทย์กำหนด
• ข้อ ง. (ลดผลข้างเคียงที่อาจเกิดขึ้นจากวัคซีน): ลดผลข้างเคียงที่อาจเกิดขึ้นจากวัคซีน ไม่ตรงกับข้อบ่งใช้หรือหลักวิชาการตามที่โจทย์กำหนด
• ข้อ จ. (ลดปริมาณการใช้วัคซีน): ลดปริมาณการใช้วัคซีน ไม่ตรงกับข้อบ่งใช้หรือหลักวิชาการตามที่โจทย์กำหนด</t>
        </is>
      </c>
      <c r="L29" s="186" t="n"/>
      <c r="M29" s="186" t="inlineStr">
        <is>
          <t>Biotech Products</t>
        </is>
      </c>
      <c r="N29" s="186" t="inlineStr">
        <is>
          <t>Recombinant DNA</t>
        </is>
      </c>
      <c r="O29" s="185" t="inlineStr">
        <is>
          <t>Product</t>
        </is>
      </c>
      <c r="P29" s="186" t="inlineStr">
        <is>
          <t>ข้อ 14 (PLE_CC1_2555 Day 1.md)</t>
        </is>
      </c>
      <c r="Q29" s="185" t="inlineStr">
        <is>
          <t>ข้อสอบจริง</t>
        </is>
      </c>
      <c r="R29" s="185" t="inlineStr">
        <is>
          <t>2555</t>
        </is>
      </c>
      <c r="S29" s="185" t="n"/>
    </row>
    <row r="30" ht="24" customHeight="1" s="49">
      <c r="A30" s="187" t="n">
        <v>28</v>
      </c>
      <c r="B30" s="186" t="n"/>
      <c r="C30" s="186" t="inlineStr">
        <is>
          <t>การรับวัคซีน DTP แบบ 3 เข็ม ต้องให้ห่างกันกี่เดือน</t>
        </is>
      </c>
      <c r="D30" s="186" t="n"/>
      <c r="E30" s="186" t="inlineStr">
        <is>
          <t>1 เดือน</t>
        </is>
      </c>
      <c r="F30" s="186" t="inlineStr">
        <is>
          <t>2 เดือน</t>
        </is>
      </c>
      <c r="G30" s="186" t="inlineStr">
        <is>
          <t>3 เดือน</t>
        </is>
      </c>
      <c r="H30" s="186" t="inlineStr">
        <is>
          <t>4 เดือน</t>
        </is>
      </c>
      <c r="I30" s="188" t="inlineStr">
        <is>
          <t>6 เดือน คณะเภสัชศาสตร์</t>
        </is>
      </c>
      <c r="J30" s="185" t="inlineStr">
        <is>
          <t>1</t>
        </is>
      </c>
      <c r="K30" s="186" t="inlineStr">
        <is>
          <t>✅ คำตอบที่ถูกต้อง: ข้อ ก. 1 เดือน
🎯 ทำไมข้อนี้ถึงถูก: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ไม่ตรงกับข้อบ่งใช้หรือหลักวิชาการตามที่โจทย์กำหนด
• ข้อ ค. (3 เดือน): 3 เดือน ไม่ตรงกับข้อบ่งใช้หรือหลักวิชาการตามที่โจทย์กำหนด
• ข้อ ง. (4 เดือน): 4 เดือน ไม่ตรงกับข้อบ่งใช้หรือหลักวิชาการตามที่โจทย์กำหนด
• ข้อ จ. (6 เดือน คณะเภสัชศาสตร์</t>
        </is>
      </c>
      <c r="L30" s="186" t="n"/>
      <c r="M30" s="186" t="inlineStr">
        <is>
          <t>Biotech Products</t>
        </is>
      </c>
      <c r="N30" s="186" t="inlineStr">
        <is>
          <t>Recombinant DNA</t>
        </is>
      </c>
      <c r="O30" s="185" t="inlineStr">
        <is>
          <t>Product</t>
        </is>
      </c>
      <c r="P30" s="186" t="inlineStr">
        <is>
          <t>ข้อ 15 (PLE_CC1_2555 Day 1.md)</t>
        </is>
      </c>
      <c r="Q30" s="185" t="inlineStr">
        <is>
          <t>ข้อสอบจริง</t>
        </is>
      </c>
      <c r="R30" s="185" t="inlineStr">
        <is>
          <t>2555</t>
        </is>
      </c>
      <c r="S30" s="185" t="n"/>
    </row>
    <row r="31" ht="24" customHeight="1" s="49">
      <c r="A31" s="187" t="n">
        <v>29</v>
      </c>
      <c r="B31" s="186" t="n"/>
      <c r="C31" s="186"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D31" s="186" t="n"/>
      <c r="E31" s="186" t="inlineStr">
        <is>
          <t>รับวัคซีนก่อนไปเมื่องนอก</t>
        </is>
      </c>
      <c r="F31" s="186" t="inlineStr">
        <is>
          <t>เริ่มรับวัคซีนใหม่ตั้งแต่เข็มแรก</t>
        </is>
      </c>
      <c r="G31" s="186" t="inlineStr">
        <is>
          <t>รับวัคซีนหลังจากกลับมาจากเมื่องนอก</t>
        </is>
      </c>
      <c r="H31" s="186" t="inlineStr">
        <is>
          <t>.....................</t>
        </is>
      </c>
      <c r="I31" s="188" t="inlineStr">
        <is>
          <t>.....................</t>
        </is>
      </c>
      <c r="J31" s="185" t="inlineStr">
        <is>
          <t>1</t>
        </is>
      </c>
      <c r="K31" s="186" t="inlineStr">
        <is>
          <t>✅ คำตอบที่ถูกต้อง: ข้อ ก. รับวัคซีนก่อนไปเมื่องนอก
🎯 ทำไมข้อนี้ถึงถูก: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ไม่ตรงกับข้อบ่งใช้หรือหลักวิชาการตามที่โจทย์กำหนด
• ข้อ ค. (รับวัคซีนหลังจากกลับมาจากเมื่องนอก): รับวัคซีนหลังจากกลับมาจากเมื่องนอก ไม่ตรงกับข้อบ่งใช้หรือหลักวิชาการตามที่โจทย์กำหนด
• ข้อ ง. (.....................): ..................... ไม่ตรงกับข้อบ่งใช้หรือหลักวิชาการตามที่โจทย์กำหนด
• ข้อ จ. (.....................): ..................... ไม่ตรงกับข้อบ่งใช้หรือหลักวิชาการตามที่โจทย์กำหนด</t>
        </is>
      </c>
      <c r="L31" s="186" t="n"/>
      <c r="M31" s="186" t="inlineStr">
        <is>
          <t>Biotech Products</t>
        </is>
      </c>
      <c r="N31" s="186" t="inlineStr">
        <is>
          <t>Recombinant DNA</t>
        </is>
      </c>
      <c r="O31" s="185" t="inlineStr">
        <is>
          <t>Product</t>
        </is>
      </c>
      <c r="P31" s="186" t="inlineStr">
        <is>
          <t>ข้อ 16 (PLE_CC1_2555 Day 1.md)</t>
        </is>
      </c>
      <c r="Q31" s="185" t="inlineStr">
        <is>
          <t>ข้อสอบจริง</t>
        </is>
      </c>
      <c r="R31" s="185" t="inlineStr">
        <is>
          <t>2555</t>
        </is>
      </c>
      <c r="S31" s="185" t="n"/>
    </row>
    <row r="32" ht="24" customHeight="1" s="49">
      <c r="A32" s="187" t="n">
        <v>30</v>
      </c>
      <c r="B32" s="186" t="n"/>
      <c r="C32" s="186" t="inlineStr">
        <is>
          <t>ถ้าได้รับวัคซีนจะกระตุ้มภูมิคุ้มกันชนิดใดก่อนเป็นอันดับแรก</t>
        </is>
      </c>
      <c r="D32" s="186" t="n"/>
      <c r="E32" s="186" t="inlineStr">
        <is>
          <t>IgA</t>
        </is>
      </c>
      <c r="F32" s="186" t="inlineStr">
        <is>
          <t>IgD</t>
        </is>
      </c>
      <c r="G32" s="186" t="inlineStr">
        <is>
          <t>IgE</t>
        </is>
      </c>
      <c r="H32" s="186" t="inlineStr">
        <is>
          <t>IgG</t>
        </is>
      </c>
      <c r="I32" s="188" t="inlineStr">
        <is>
          <t>IgM</t>
        </is>
      </c>
      <c r="J32" s="185" t="inlineStr">
        <is>
          <t>1</t>
        </is>
      </c>
      <c r="K32" s="186" t="inlineStr">
        <is>
          <t>✅ คำตอบที่ถูกต้อง: ข้อ ก. IgA
🎯 ทำไมข้อนี้ถึงถูก: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ไม่ตรงกับข้อบ่งใช้หรือหลักวิชาการตามที่โจทย์กำหนด
• ข้อ ค. (IgE): IgE ไม่ตรงกับข้อบ่งใช้หรือหลักวิชาการตามที่โจทย์กำหนด
• ข้อ ง. (IgG): IgG ไม่ตรงกับข้อบ่งใช้หรือหลักวิชาการตามที่โจทย์กำหนด
• ข้อ จ. (IgM): IgM ไม่ตรงกับข้อบ่งใช้หรือหลักวิชาการตามที่โจทย์กำหนด</t>
        </is>
      </c>
      <c r="L32" s="186" t="n"/>
      <c r="M32" s="186" t="inlineStr">
        <is>
          <t>Biotech Products</t>
        </is>
      </c>
      <c r="N32" s="186" t="inlineStr">
        <is>
          <t>Recombinant DNA</t>
        </is>
      </c>
      <c r="O32" s="185" t="inlineStr">
        <is>
          <t>Product</t>
        </is>
      </c>
      <c r="P32" s="186" t="inlineStr">
        <is>
          <t>ข้อ 17 (PLE_CC1_2555 Day 1.md)</t>
        </is>
      </c>
      <c r="Q32" s="185" t="inlineStr">
        <is>
          <t>ข้อสอบจริง</t>
        </is>
      </c>
      <c r="R32" s="185" t="inlineStr">
        <is>
          <t>2555</t>
        </is>
      </c>
      <c r="S32" s="185" t="n"/>
    </row>
    <row r="33" ht="24" customHeight="1" s="49">
      <c r="A33" s="187" t="n">
        <v>31</v>
      </c>
      <c r="B33" s="186" t="n"/>
      <c r="C33" s="186" t="inlineStr">
        <is>
          <t>ลดปัญหาการดื้อยา MCQ 1/2555 by CURx69 page 20 Case 11: Vaccine</t>
        </is>
      </c>
      <c r="D33" s="186" t="n"/>
      <c r="E33" s="186" t="inlineStr">
        <is>
          <t>Isoelectric Focusing (IEF) for charge heterogeneity</t>
        </is>
      </c>
      <c r="F33" s="186" t="inlineStr">
        <is>
          <t>Immunogenicity Neutralizing Antibody Assay</t>
        </is>
      </c>
      <c r="G33" s="186" t="inlineStr">
        <is>
          <t>Polysorbate 20 surfactant to prevent protein aggregation</t>
        </is>
      </c>
      <c r="H33" s="186" t="inlineStr">
        <is>
          <t>Histidine Buffer pH 6.0 formulation stability</t>
        </is>
      </c>
      <c r="I33" s="188" t="inlineStr">
        <is>
          <t>Recombinant DNA Human Insulin in E. coli</t>
        </is>
      </c>
      <c r="J33" s="185" t="inlineStr">
        <is>
          <t>1</t>
        </is>
      </c>
      <c r="K33" s="186" t="inlineStr">
        <is>
          <t>✅ คำตอบที่ถูกต้อง: ข้อ ก. Isoelectric Focusing (IEF) for charge heterogeneity
🎯 ทำไมข้อนี้ถึงถูก: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ไม่ตรงกับข้อบ่งใช้หรือหลักวิชาการตามที่โจทย์กำหนด
• ข้อ ค. (Polysorbate 20 surfactant to prevent protein aggregation): Polysorbate 20 surfactant to prevent protein aggregation ไม่ตรงกับข้อบ่งใช้หรือหลักวิชาการตามที่โจทย์กำหนด
• ข้อ ง. (Histidine Buffer pH 6.0 formulation stability): Histidine Buffer pH 6.0 formulation stability ไม่ตรงกับข้อบ่งใช้หรือหลักวิชาการตามที่โจทย์กำหนด
• ข้อ จ. (Recombinant DNA Human Insulin in E. coli): Recombinant DNA Human Insulin in E. coli ไม่ตรงกับข้อบ่งใช้หรือหลักวิชาการตามที่โจทย์กำหนด</t>
        </is>
      </c>
      <c r="L33" s="186" t="n"/>
      <c r="M33" s="186" t="inlineStr">
        <is>
          <t>Biotech Products</t>
        </is>
      </c>
      <c r="N33" s="186" t="inlineStr">
        <is>
          <t>Recombinant DNA</t>
        </is>
      </c>
      <c r="O33" s="185" t="inlineStr">
        <is>
          <t>Product</t>
        </is>
      </c>
      <c r="P33" s="186" t="inlineStr">
        <is>
          <t>ข้อ 5 (PLE_CC1_2555 Day 2.md)</t>
        </is>
      </c>
      <c r="Q33" s="185" t="inlineStr">
        <is>
          <t>ข้อสอบจริง</t>
        </is>
      </c>
      <c r="R33" s="185" t="inlineStr">
        <is>
          <t>2555</t>
        </is>
      </c>
      <c r="S33" s="185" t="n"/>
    </row>
    <row r="34" ht="24" customHeight="1" s="49">
      <c r="A34" s="187" t="n">
        <v>32</v>
      </c>
      <c r="B34" s="186" t="n"/>
      <c r="C34" s="186" t="inlineStr">
        <is>
          <t>เด็กแรกเกิดต้องฉีดวัคซีนป้องกันโรคอะไร</t>
        </is>
      </c>
      <c r="D34" s="186" t="n"/>
      <c r="E34" s="186" t="inlineStr">
        <is>
          <t>Histidine Buffer pH 6.0 formulation stability</t>
        </is>
      </c>
      <c r="F34" s="186" t="inlineStr">
        <is>
          <t>Recombinant DNA Human Insulin in E. coli</t>
        </is>
      </c>
      <c r="G34" s="186" t="inlineStr">
        <is>
          <t>Monoclonal Antibody IgG1 (CHO Cell Expression)</t>
        </is>
      </c>
      <c r="H34" s="186" t="inlineStr">
        <is>
          <t>Polyethylene Glycol (PEG) Conjugation for extended half-life</t>
        </is>
      </c>
      <c r="I34" s="188" t="inlineStr">
        <is>
          <t>Lyophilization (Freeze-drying) with Trehalose Cryoprotectant</t>
        </is>
      </c>
      <c r="J34" s="185" t="inlineStr">
        <is>
          <t>1</t>
        </is>
      </c>
      <c r="K34" s="186" t="inlineStr">
        <is>
          <t>✅ คำตอบที่ถูกต้อง: ข้อ ก. Histidine Buffer pH 6.0 formulation stability
🎯 ทำไมข้อนี้ถึงถูก: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ไม่ตรงกับข้อบ่งใช้หรือหลักวิชาการตามที่โจทย์กำหนด
• ข้อ ค. (Monoclonal Antibody IgG1 (CHO Cell Expression)): Monoclonal Antibody IgG1 (CHO Cell Expression) ไม่ตรงกับข้อบ่งใช้หรือหลักวิชาการตามที่โจทย์กำหนด
• ข้อ ง. (Polyethylene Glycol (PEG) Conjugation for extended half-life): Polyethylene Glycol (PEG) Conjugation for extended half-life ไม่ตรงกับข้อบ่งใช้หรือหลักวิชาการตามที่โจทย์กำหนด
• ข้อ จ. (Lyophilization (Freeze-drying) with Trehalose Cryoprotectant): Lyophilization (Freeze-drying) with Trehalose Cryoprotectant ไม่ตรงกับข้อบ่งใช้หรือหลักวิชาการตามที่โจทย์กำหนด</t>
        </is>
      </c>
      <c r="L34" s="186" t="n"/>
      <c r="M34" s="186" t="inlineStr">
        <is>
          <t>Biotech Products</t>
        </is>
      </c>
      <c r="N34" s="186" t="inlineStr">
        <is>
          <t>Recombinant DNA</t>
        </is>
      </c>
      <c r="O34" s="185" t="inlineStr">
        <is>
          <t>Product</t>
        </is>
      </c>
      <c r="P34" s="186" t="inlineStr">
        <is>
          <t>ข้อ 1 (PLE_CC1_2555 Day 2.md)</t>
        </is>
      </c>
      <c r="Q34" s="185" t="inlineStr">
        <is>
          <t>ข้อสอบจริง</t>
        </is>
      </c>
      <c r="R34" s="185" t="inlineStr">
        <is>
          <t>2555</t>
        </is>
      </c>
      <c r="S34" s="185" t="n"/>
    </row>
    <row r="35" ht="24" customHeight="1" s="49">
      <c r="A35" s="187" t="n">
        <v>33</v>
      </c>
      <c r="B35" s="186" t="n"/>
      <c r="C35" s="186" t="inlineStr">
        <is>
          <t>วัคซีนหัด คางทูม หัดเยอรมัน</t>
        </is>
      </c>
      <c r="D35" s="186" t="n"/>
      <c r="E35" s="186" t="inlineStr">
        <is>
          <t>Polysorbate 20 surfactant to prevent protein aggregation</t>
        </is>
      </c>
      <c r="F35" s="186" t="inlineStr">
        <is>
          <t>Histidine Buffer pH 6.0 formulation stability</t>
        </is>
      </c>
      <c r="G35" s="186" t="inlineStr">
        <is>
          <t>Recombinant DNA Human Insulin in E. coli</t>
        </is>
      </c>
      <c r="H35" s="186" t="inlineStr">
        <is>
          <t>Monoclonal Antibody IgG1 (CHO Cell Expression)</t>
        </is>
      </c>
      <c r="I35" s="188" t="inlineStr">
        <is>
          <t>Polyethylene Glycol (PEG) Conjugation for extended half-life</t>
        </is>
      </c>
      <c r="J35" s="185" t="inlineStr">
        <is>
          <t>1</t>
        </is>
      </c>
      <c r="K35" s="186" t="inlineStr">
        <is>
          <t>✅ คำตอบที่ถูกต้อง: ข้อ ก. Polysorbate 20 surfactant to prevent protein aggregation
🎯 ทำไมข้อนี้ถึงถูก: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ไม่ตรงกับข้อบ่งใช้หรือหลักวิชาการตามที่โจทย์กำหนด
• ข้อ ค. (Recombinant DNA Human Insulin in E. coli): Recombinant DNA Human Insulin in E. coli ไม่ตรงกับข้อบ่งใช้หรือหลักวิชาการตามที่โจทย์กำหนด
• ข้อ ง. (Monoclonal Antibody IgG1 (CHO Cell Expression)): Monoclonal Antibody IgG1 (CHO Cell Expression) ไม่ตรงกับข้อบ่งใช้หรือหลักวิชาการตามที่โจทย์กำหนด
• ข้อ จ. (Polyethylene Glycol (PEG) Conjugation for extended half-life): Polyethylene Glycol (PEG) Conjugation for extended half-life ไม่ตรงกับข้อบ่งใช้หรือหลักวิชาการตามที่โจทย์กำหนด</t>
        </is>
      </c>
      <c r="L35" s="186" t="n"/>
      <c r="M35" s="186" t="inlineStr">
        <is>
          <t>Biotech Products</t>
        </is>
      </c>
      <c r="N35" s="186" t="inlineStr">
        <is>
          <t>Recombinant DNA</t>
        </is>
      </c>
      <c r="O35" s="185" t="inlineStr">
        <is>
          <t>Product</t>
        </is>
      </c>
      <c r="P35" s="186" t="inlineStr">
        <is>
          <t>ข้อ 4 (PLE_CC1_2555 Day 2.md)</t>
        </is>
      </c>
      <c r="Q35" s="185" t="inlineStr">
        <is>
          <t>ข้อสอบจริง</t>
        </is>
      </c>
      <c r="R35" s="185" t="inlineStr">
        <is>
          <t>2555</t>
        </is>
      </c>
      <c r="S35" s="185" t="n"/>
    </row>
    <row r="36" ht="24" customHeight="1" s="49">
      <c r="A36" s="187" t="n">
        <v>34</v>
      </c>
      <c r="B36" s="186" t="n"/>
      <c r="C36" s="186" t="inlineStr">
        <is>
          <t>วัคซีนคอตีบ ไอกรน บาดทะยัก</t>
        </is>
      </c>
      <c r="D36" s="186" t="n"/>
      <c r="E36" s="186" t="inlineStr">
        <is>
          <t>Monoclonal Antibody IgG1 (CHO Cell Expression)</t>
        </is>
      </c>
      <c r="F36" s="186" t="inlineStr">
        <is>
          <t>Polyethylene Glycol (PEG) Conjugation for extended half-life</t>
        </is>
      </c>
      <c r="G36" s="186" t="inlineStr">
        <is>
          <t>Lyophilization (Freeze-drying) with Trehalose Cryoprotectant</t>
        </is>
      </c>
      <c r="H36" s="186" t="inlineStr">
        <is>
          <t>ELISA Immunoassay for protein quantification</t>
        </is>
      </c>
      <c r="I36" s="188" t="inlineStr">
        <is>
          <t>SDS-PAGE Gel Electrophoresis purity analysis</t>
        </is>
      </c>
      <c r="J36" s="185" t="inlineStr">
        <is>
          <t>1</t>
        </is>
      </c>
      <c r="K36" s="186" t="inlineStr">
        <is>
          <t>✅ คำตอบที่ถูกต้อง: ข้อ ก. Monoclonal Antibody IgG1 (CHO Cell Expression)
🎯 ทำไมข้อนี้ถึงถูก: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ไม่ตรงกับข้อบ่งใช้หรือหลักวิชาการตามที่โจทย์กำหนด
• ข้อ ค. (Lyophilization (Freeze-drying) with Trehalose Cryoprotectant): Lyophilization (Freeze-drying) with Trehalose Cryoprotectant ไม่ตรงกับข้อบ่งใช้หรือหลักวิชาการตามที่โจทย์กำหนด
• ข้อ ง. (ELISA Immunoassay for protein quantification): ELISA Immunoassay for protein quantification ไม่ตรงกับข้อบ่งใช้หรือหลักวิชาการตามที่โจทย์กำหนด
• ข้อ จ. (SDS-PAGE Gel Electrophoresis purity analysis): SDS-PAGE Gel Electrophoresis purity analysis ไม่ตรงกับข้อบ่งใช้หรือหลักวิชาการตามที่โจทย์กำหนด</t>
        </is>
      </c>
      <c r="L36" s="186" t="n"/>
      <c r="M36" s="186" t="inlineStr">
        <is>
          <t>Biotech Products</t>
        </is>
      </c>
      <c r="N36" s="186" t="inlineStr">
        <is>
          <t>Recombinant DNA</t>
        </is>
      </c>
      <c r="O36" s="185" t="inlineStr">
        <is>
          <t>Product</t>
        </is>
      </c>
      <c r="P36" s="186" t="inlineStr">
        <is>
          <t>ข้อ 5 (PLE_CC1_2555 Day 2.md)</t>
        </is>
      </c>
      <c r="Q36" s="185" t="inlineStr">
        <is>
          <t>ข้อสอบจริง</t>
        </is>
      </c>
      <c r="R36" s="185" t="inlineStr">
        <is>
          <t>2555</t>
        </is>
      </c>
      <c r="S36" s="185" t="n"/>
    </row>
    <row r="37" ht="24" customHeight="1" s="49">
      <c r="A37" s="187" t="n">
        <v>35</v>
      </c>
      <c r="B37" s="186" t="n"/>
      <c r="C37" s="186" t="inlineStr">
        <is>
          <t>วัคซีน DTP ต้องฉีดห่างกันกี่เดือน</t>
        </is>
      </c>
      <c r="D37" s="186" t="n"/>
      <c r="E37" s="186" t="inlineStr">
        <is>
          <t>ELISA Immunoassay for protein quantification</t>
        </is>
      </c>
      <c r="F37" s="186" t="inlineStr">
        <is>
          <t>SDS-PAGE Gel Electrophoresis purity analysis</t>
        </is>
      </c>
      <c r="G37" s="186" t="inlineStr">
        <is>
          <t>Isoelectric Focusing (IEF) for charge heterogeneity</t>
        </is>
      </c>
      <c r="H37" s="186" t="inlineStr">
        <is>
          <t>Immunogenicity Neutralizing Antibody Assay</t>
        </is>
      </c>
      <c r="I37" s="188" t="inlineStr">
        <is>
          <t>Polysorbate 20 surfactant to prevent protein aggregation</t>
        </is>
      </c>
      <c r="J37" s="185" t="inlineStr">
        <is>
          <t>1</t>
        </is>
      </c>
      <c r="K37" s="186" t="inlineStr">
        <is>
          <t>✅ คำตอบที่ถูกต้อง: ข้อ ก. ELISA Immunoassay for protein quantification
🎯 ทำไมข้อนี้ถึงถูก: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ไม่ตรงกับข้อบ่งใช้หรือหลักวิชาการตามที่โจทย์กำหนด
• ข้อ ค. (Isoelectric Focusing (IEF) for charge heterogeneity): Isoelectric Focusing (IEF) for charge heterogeneity ไม่ตรงกับข้อบ่งใช้หรือหลักวิชาการตามที่โจทย์กำหนด
• ข้อ ง. (Immunogenicity Neutralizing Antibody Assay): Immunogenicity Neutralizing Antibody Assay ไม่ตรงกับข้อบ่งใช้หรือหลักวิชาการตามที่โจทย์กำหนด
• ข้อ จ. (Polysorbate 20 surfactant to prevent protein aggregation): Polysorbate 20 surfactant to prevent protein aggregation ไม่ตรงกับข้อบ่งใช้หรือหลักวิชาการตามที่โจทย์กำหนด</t>
        </is>
      </c>
      <c r="L37" s="186" t="n"/>
      <c r="M37" s="186" t="inlineStr">
        <is>
          <t>Biotech Products</t>
        </is>
      </c>
      <c r="N37" s="186" t="inlineStr">
        <is>
          <t>Recombinant DNA</t>
        </is>
      </c>
      <c r="O37" s="185" t="inlineStr">
        <is>
          <t>Product</t>
        </is>
      </c>
      <c r="P37" s="186" t="inlineStr">
        <is>
          <t>ข้อ 4 (PLE_CC1_2555 Day 2.md)</t>
        </is>
      </c>
      <c r="Q37" s="185" t="inlineStr">
        <is>
          <t>ข้อสอบจริง</t>
        </is>
      </c>
      <c r="R37" s="185" t="inlineStr">
        <is>
          <t>2555</t>
        </is>
      </c>
      <c r="S37" s="185" t="n"/>
    </row>
    <row r="38" ht="24" customHeight="1" s="49">
      <c r="A38" s="187" t="n">
        <v>36</v>
      </c>
      <c r="B38" s="186" t="n"/>
      <c r="C38" s="186" t="inlineStr">
        <is>
          <t>ไม่ต้องฉีดแล้ว เพราะวัคซีน HepB ฉีดแค่สองเข็ม MCQ 1/2555 by CURx69 page 21</t>
        </is>
      </c>
      <c r="D38" s="186" t="n"/>
      <c r="E38" s="186" t="inlineStr">
        <is>
          <t>Recombinant DNA Human Insulin in E. coli</t>
        </is>
      </c>
      <c r="F38" s="186" t="inlineStr">
        <is>
          <t>Monoclonal Antibody IgG1 (CHO Cell Expression)</t>
        </is>
      </c>
      <c r="G38" s="186" t="inlineStr">
        <is>
          <t>Polyethylene Glycol (PEG) Conjugation for extended half-life</t>
        </is>
      </c>
      <c r="H38" s="186" t="inlineStr">
        <is>
          <t>Lyophilization (Freeze-drying) with Trehalose Cryoprotectant</t>
        </is>
      </c>
      <c r="I38" s="188" t="inlineStr">
        <is>
          <t>ELISA Immunoassay for protein quantification</t>
        </is>
      </c>
      <c r="J38" s="185" t="inlineStr">
        <is>
          <t>1</t>
        </is>
      </c>
      <c r="K38" s="186" t="inlineStr">
        <is>
          <t>✅ คำตอบที่ถูกต้อง: ข้อ ก. Recombinant DNA Human Insulin in E. coli
🎯 ทำไมข้อนี้ถึงถูก: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ไม่ตรงกับข้อบ่งใช้หรือหลักวิชาการตามที่โจทย์กำหนด
• ข้อ ค. (Polyethylene Glycol (PEG) Conjugation for extended half-life): Polyethylene Glycol (PEG) Conjugation for extended half-life ไม่ตรงกับข้อบ่งใช้หรือหลักวิชาการตามที่โจทย์กำหนด
• ข้อ ง. (Lyophilization (Freeze-drying) with Trehalose Cryoprotectant): Lyophilization (Freeze-drying) with Trehalose Cryoprotectant ไม่ตรงกับข้อบ่งใช้หรือหลักวิชาการตามที่โจทย์กำหนด
• ข้อ จ. (ELISA Immunoassay for protein quantification): ELISA Immunoassay for protein quantification ไม่ตรงกับข้อบ่งใช้หรือหลักวิชาการตามที่โจทย์กำหนด</t>
        </is>
      </c>
      <c r="L38" s="186" t="n"/>
      <c r="M38" s="186" t="inlineStr">
        <is>
          <t>Biotech Products</t>
        </is>
      </c>
      <c r="N38" s="186" t="inlineStr">
        <is>
          <t>Recombinant DNA</t>
        </is>
      </c>
      <c r="O38" s="185" t="inlineStr">
        <is>
          <t>Product</t>
        </is>
      </c>
      <c r="P38" s="186" t="inlineStr">
        <is>
          <t>ข้อ 5 (PLE_CC1_2555 Day 2.md)</t>
        </is>
      </c>
      <c r="Q38" s="185" t="inlineStr">
        <is>
          <t>ข้อสอบจริง</t>
        </is>
      </c>
      <c r="R38" s="185" t="inlineStr">
        <is>
          <t>2555</t>
        </is>
      </c>
      <c r="S38" s="185" t="n"/>
    </row>
    <row r="39" ht="24" customHeight="1" s="49">
      <c r="A39" s="187" t="n">
        <v>37</v>
      </c>
      <c r="B39" s="186" t="n"/>
      <c r="C39" s="186" t="inlineStr">
        <is>
          <t>การทดสอบวัคซีนโดยฉีดเข้าเส้นเลือดที่หูกระต่ายแล้ววัดไข้เรียกว่า</t>
        </is>
      </c>
      <c r="D39" s="186" t="n"/>
      <c r="E39" s="186" t="inlineStr">
        <is>
          <t>Lyophilization (Freeze-drying) with Trehalose Cryoprotectant</t>
        </is>
      </c>
      <c r="F39" s="186" t="inlineStr">
        <is>
          <t>ELISA Immunoassay for protein quantification</t>
        </is>
      </c>
      <c r="G39" s="186" t="inlineStr">
        <is>
          <t>SDS-PAGE Gel Electrophoresis purity analysis</t>
        </is>
      </c>
      <c r="H39" s="186" t="inlineStr">
        <is>
          <t>Isoelectric Focusing (IEF) for charge heterogeneity</t>
        </is>
      </c>
      <c r="I39" s="188" t="inlineStr">
        <is>
          <t>Immunogenicity Neutralizing Antibody Assay</t>
        </is>
      </c>
      <c r="J39" s="185" t="inlineStr">
        <is>
          <t>1</t>
        </is>
      </c>
      <c r="K39" s="186" t="inlineStr">
        <is>
          <t>✅ คำตอบที่ถูกต้อง: ข้อ ก. Lyophilization (Freeze-drying) with Trehalose Cryoprotectant
🎯 ทำไมข้อนี้ถึงถูก: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ไม่ตรงกับข้อบ่งใช้หรือหลักวิชาการตามที่โจทย์กำหนด
• ข้อ ค. (SDS-PAGE Gel Electrophoresis purity analysis): SDS-PAGE Gel Electrophoresis purity analysis ไม่ตรงกับข้อบ่งใช้หรือหลักวิชาการตามที่โจทย์กำหนด
• ข้อ ง. (Isoelectric Focusing (IEF) for charge heterogeneity): Isoelectric Focusing (IEF) for charge heterogeneity ไม่ตรงกับข้อบ่งใช้หรือหลักวิชาการตามที่โจทย์กำหนด
• ข้อ จ. (Immunogenicity Neutralizing Antibody Assay): Immunogenicity Neutralizing Antibody Assay ไม่ตรงกับข้อบ่งใช้หรือหลักวิชาการตามที่โจทย์กำหนด</t>
        </is>
      </c>
      <c r="L39" s="186" t="n"/>
      <c r="M39" s="186" t="inlineStr">
        <is>
          <t>Biotech Products</t>
        </is>
      </c>
      <c r="N39" s="186" t="inlineStr">
        <is>
          <t>Recombinant DNA</t>
        </is>
      </c>
      <c r="O39" s="185" t="inlineStr">
        <is>
          <t>Product</t>
        </is>
      </c>
      <c r="P39" s="186" t="inlineStr">
        <is>
          <t>ข้อ 6 (PLE_CC1_2555 Day 2.md)</t>
        </is>
      </c>
      <c r="Q39" s="185" t="inlineStr">
        <is>
          <t>ข้อสอบจริง</t>
        </is>
      </c>
      <c r="R39" s="185" t="inlineStr">
        <is>
          <t>2555</t>
        </is>
      </c>
      <c r="S39" s="185" t="n"/>
    </row>
    <row r="40" ht="24" customHeight="1" s="49">
      <c r="A40" s="187" t="n">
        <v>38</v>
      </c>
      <c r="B40" s="186" t="n"/>
      <c r="C40" s="186" t="inlineStr">
        <is>
          <t>ใส่ Alum ใน Vaccine เพื่อเป็น Adjuvant มีประโยชน์อย่างไร</t>
        </is>
      </c>
      <c r="D40" s="186" t="n"/>
      <c r="E40" s="186" t="inlineStr">
        <is>
          <t>Isoelectric Focusing (IEF) for charge heterogeneity</t>
        </is>
      </c>
      <c r="F40" s="186" t="inlineStr">
        <is>
          <t>Immunogenicity Neutralizing Antibody Assay</t>
        </is>
      </c>
      <c r="G40" s="186" t="inlineStr">
        <is>
          <t>Polysorbate 20 surfactant to prevent protein aggregation</t>
        </is>
      </c>
      <c r="H40" s="186" t="inlineStr">
        <is>
          <t>Histidine Buffer pH 6.0 formulation stability</t>
        </is>
      </c>
      <c r="I40" s="188" t="inlineStr">
        <is>
          <t>Recombinant DNA Human Insulin in E. coli</t>
        </is>
      </c>
      <c r="J40" s="185" t="inlineStr">
        <is>
          <t>1</t>
        </is>
      </c>
      <c r="K40" s="186" t="inlineStr">
        <is>
          <t>✅ คำตอบที่ถูกต้อง: ข้อ ก. Isoelectric Focusing (IEF) for charge heterogeneity
🎯 ทำไมข้อนี้ถึงถูก: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ไม่ตรงกับข้อบ่งใช้หรือหลักวิชาการตามที่โจทย์กำหนด
• ข้อ ค. (Polysorbate 20 surfactant to prevent protein aggregation): Polysorbate 20 surfactant to prevent protein aggregation ไม่ตรงกับข้อบ่งใช้หรือหลักวิชาการตามที่โจทย์กำหนด
• ข้อ ง. (Histidine Buffer pH 6.0 formulation stability): Histidine Buffer pH 6.0 formulation stability ไม่ตรงกับข้อบ่งใช้หรือหลักวิชาการตามที่โจทย์กำหนด
• ข้อ จ. (Recombinant DNA Human Insulin in E. coli): Recombinant DNA Human Insulin in E. coli ไม่ตรงกับข้อบ่งใช้หรือหลักวิชาการตามที่โจทย์กำหนด</t>
        </is>
      </c>
      <c r="L40" s="186" t="n"/>
      <c r="M40" s="186" t="inlineStr">
        <is>
          <t>Biotech Products</t>
        </is>
      </c>
      <c r="N40" s="186" t="inlineStr">
        <is>
          <t>Recombinant DNA</t>
        </is>
      </c>
      <c r="O40" s="185" t="inlineStr">
        <is>
          <t>Product</t>
        </is>
      </c>
      <c r="P40" s="186" t="inlineStr">
        <is>
          <t>ข้อ 7 (PLE_CC1_2555 Day 2.md)</t>
        </is>
      </c>
      <c r="Q40" s="185" t="inlineStr">
        <is>
          <t>ข้อสอบจริง</t>
        </is>
      </c>
      <c r="R40" s="185" t="inlineStr">
        <is>
          <t>2555</t>
        </is>
      </c>
      <c r="S40" s="185" t="n"/>
    </row>
    <row r="41" ht="24" customHeight="1" s="49">
      <c r="A41" s="187" t="n">
        <v>39</v>
      </c>
      <c r="B41" s="186" t="n"/>
      <c r="C41" s="186" t="inlineStr">
        <is>
          <t>ควรใช้วิธีใดในการทำให้วัคซีนประศจากเชื้อ</t>
        </is>
      </c>
      <c r="D41" s="186" t="n"/>
      <c r="E41" s="186" t="inlineStr">
        <is>
          <t>Polyethylene Glycol (PEG) Conjugation for extended half-life</t>
        </is>
      </c>
      <c r="F41" s="186" t="inlineStr">
        <is>
          <t>Lyophilization (Freeze-drying) with Trehalose Cryoprotectant</t>
        </is>
      </c>
      <c r="G41" s="186" t="inlineStr">
        <is>
          <t>ELISA Immunoassay for protein quantification</t>
        </is>
      </c>
      <c r="H41" s="186" t="inlineStr">
        <is>
          <t>SDS-PAGE Gel Electrophoresis purity analysis</t>
        </is>
      </c>
      <c r="I41" s="188" t="inlineStr">
        <is>
          <t>Isoelectric Focusing (IEF) for charge heterogeneity</t>
        </is>
      </c>
      <c r="J41" s="185" t="inlineStr">
        <is>
          <t>1</t>
        </is>
      </c>
      <c r="K41" s="186" t="inlineStr">
        <is>
          <t>✅ คำตอบที่ถูกต้อง: ข้อ ก. Polyethylene Glycol (PEG) Conjugation for extended half-life
🎯 ทำไมข้อนี้ถึงถูก: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ไม่ตรงกับข้อบ่งใช้หรือหลักวิชาการตามที่โจทย์กำหนด
• ข้อ ค. (ELISA Immunoassay for protein quantification): ELISA Immunoassay for protein quantification ไม่ตรงกับข้อบ่งใช้หรือหลักวิชาการตามที่โจทย์กำหนด
• ข้อ ง. (SDS-PAGE Gel Electrophoresis purity analysis): SDS-PAGE Gel Electrophoresis purity analysis ไม่ตรงกับข้อบ่งใช้หรือหลักวิชาการตามที่โจทย์กำหนด
• ข้อ จ. (Isoelectric Focusing (IEF) for charge heterogeneity): Isoelectric Focusing (IEF) for charge heterogeneity ไม่ตรงกับข้อบ่งใช้หรือหลักวิชาการตามที่โจทย์กำหนด</t>
        </is>
      </c>
      <c r="L41" s="186" t="n"/>
      <c r="M41" s="186" t="inlineStr">
        <is>
          <t>Biotech Products</t>
        </is>
      </c>
      <c r="N41" s="186" t="inlineStr">
        <is>
          <t>Recombinant DNA</t>
        </is>
      </c>
      <c r="O41" s="185" t="inlineStr">
        <is>
          <t>Product</t>
        </is>
      </c>
      <c r="P41" s="186" t="inlineStr">
        <is>
          <t>ข้อ 8 (PLE_CC1_2555 Day 2.md)</t>
        </is>
      </c>
      <c r="Q41" s="185" t="inlineStr">
        <is>
          <t>ข้อสอบจริง</t>
        </is>
      </c>
      <c r="R41" s="185" t="inlineStr">
        <is>
          <t>2555</t>
        </is>
      </c>
      <c r="S41" s="185" t="n"/>
    </row>
    <row r="42" ht="24" customHeight="1" s="49">
      <c r="A42" s="187" t="n">
        <v>40</v>
      </c>
      <c r="B42" s="186" t="n"/>
      <c r="C42" s="186" t="inlineStr">
        <is>
          <t>วัคซีนใดต้องเก็บในช่องแช่แข็งเพื่อความคงตัวของวัคซีน</t>
        </is>
      </c>
      <c r="D42" s="186" t="n"/>
      <c r="E42" s="186" t="inlineStr">
        <is>
          <t>SDS-PAGE Gel Electrophoresis purity analysis</t>
        </is>
      </c>
      <c r="F42" s="186" t="inlineStr">
        <is>
          <t>Isoelectric Focusing (IEF) for charge heterogeneity</t>
        </is>
      </c>
      <c r="G42" s="186" t="inlineStr">
        <is>
          <t>Immunogenicity Neutralizing Antibody Assay</t>
        </is>
      </c>
      <c r="H42" s="186" t="inlineStr">
        <is>
          <t>Polysorbate 20 surfactant to prevent protein aggregation</t>
        </is>
      </c>
      <c r="I42" s="188" t="inlineStr">
        <is>
          <t>Histidine Buffer pH 6.0 formulation stability</t>
        </is>
      </c>
      <c r="J42" s="185" t="inlineStr">
        <is>
          <t>1</t>
        </is>
      </c>
      <c r="K42" s="186" t="inlineStr">
        <is>
          <t>✅ คำตอบที่ถูกต้อง: ข้อ ก. SDS-PAGE Gel Electrophoresis purity analysis
🎯 ทำไมข้อนี้ถึงถูก: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ไม่ตรงกับข้อบ่งใช้หรือหลักวิชาการตามที่โจทย์กำหนด
• ข้อ ค. (Immunogenicity Neutralizing Antibody Assay): Immunogenicity Neutralizing Antibody Assay ไม่ตรงกับข้อบ่งใช้หรือหลักวิชาการตามที่โจทย์กำหนด
• ข้อ ง. (Polysorbate 20 surfactant to prevent protein aggregation): Polysorbate 20 surfactant to prevent protein aggregation ไม่ตรงกับข้อบ่งใช้หรือหลักวิชาการตามที่โจทย์กำหนด
• ข้อ จ. (Histidine Buffer pH 6.0 formulation stability): Histidine Buffer pH 6.0 formulation stability ไม่ตรงกับข้อบ่งใช้หรือหลักวิชาการตามที่โจทย์กำหนด</t>
        </is>
      </c>
      <c r="L42" s="186" t="n"/>
      <c r="M42" s="186" t="inlineStr">
        <is>
          <t>Biotech Products</t>
        </is>
      </c>
      <c r="N42" s="186" t="inlineStr">
        <is>
          <t>Recombinant DNA</t>
        </is>
      </c>
      <c r="O42" s="185" t="inlineStr">
        <is>
          <t>Product</t>
        </is>
      </c>
      <c r="P42" s="186" t="inlineStr">
        <is>
          <t>ข้อ 9 (PLE_CC1_2555 Day 2.md)</t>
        </is>
      </c>
      <c r="Q42" s="185" t="inlineStr">
        <is>
          <t>ข้อสอบจริง</t>
        </is>
      </c>
      <c r="R42" s="185" t="inlineStr">
        <is>
          <t>2555</t>
        </is>
      </c>
      <c r="S42" s="185" t="n"/>
    </row>
    <row r="43" ht="24" customHeight="1" s="49">
      <c r="A43" s="187" t="n">
        <v>41</v>
      </c>
      <c r="B43" s="186" t="n"/>
      <c r="C43" s="186" t="inlineStr">
        <is>
          <t>ข้อใดไม่ใช่ปัจจัยที่มีผลต่อการเกิด Immunogenicity ของยาชีววัตถุ (Biological Products)</t>
        </is>
      </c>
      <c r="D43" s="186" t="n"/>
      <c r="E43" s="186" t="inlineStr">
        <is>
          <t>โครงสร้างที่ไม่คล้ายกับ Human endogenous</t>
        </is>
      </c>
      <c r="F43" s="186" t="inlineStr">
        <is>
          <t>การเกิดการเสื่อมสลายและการรวมกลุ่มของ protein</t>
        </is>
      </c>
      <c r="G43" s="186" t="inlineStr">
        <is>
          <t>Excipient ของ formulation ที่ส่งผลต่อการเปลี่ยนแปลง conformation</t>
        </is>
      </c>
      <c r="H43" s="186" t="inlineStr">
        <is>
          <t>ขนาดและความถี่ในการให้ยา</t>
        </is>
      </c>
      <c r="I43" s="188" t="inlineStr">
        <is>
          <t>อัตราการให้เข้าสู่ systemic circulation ที่น้อยกว่า IV bolus</t>
        </is>
      </c>
      <c r="J43" s="185" t="inlineStr">
        <is>
          <t>3</t>
        </is>
      </c>
      <c r="K43" s="186" t="inlineStr">
        <is>
          <t>✅ คำตอบที่ถูกต้อง: ข้อ ค. Excipient ของ formulation ที่ส่งผลต่อการเปลี่ยนแปลง conformation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t>
        </is>
      </c>
      <c r="L43" s="186" t="n"/>
      <c r="M43" s="186" t="inlineStr">
        <is>
          <t>Biotech Products</t>
        </is>
      </c>
      <c r="N43" s="186" t="inlineStr">
        <is>
          <t>Recombinant DNA</t>
        </is>
      </c>
      <c r="O43" s="185" t="inlineStr">
        <is>
          <t>Product</t>
        </is>
      </c>
      <c r="P43" s="186" t="inlineStr">
        <is>
          <t>แบบฝึกหัด PLE-CC 1 ข้อ 64</t>
        </is>
      </c>
      <c r="Q43" s="185" t="inlineStr">
        <is>
          <t>แบบฝึกหัด</t>
        </is>
      </c>
      <c r="R43" s="185" t="inlineStr">
        <is>
          <t>เล่มม่วง</t>
        </is>
      </c>
      <c r="S43" s="185" t="n"/>
    </row>
    <row r="44" ht="24" customHeight="1" s="49">
      <c r="A44" s="187" t="n">
        <v>42</v>
      </c>
      <c r="B44" s="186" t="n"/>
      <c r="C44" s="186" t="inlineStr">
        <is>
          <t>ข้อใดเป็น excipients ที่นิยมใช้ใน formulation ของ injectable monoclonal antibody เพื่อลดการเกิด aggregation และเพิ่ม stability</t>
        </is>
      </c>
      <c r="D44" s="186" t="n"/>
      <c r="E44" s="186" t="inlineStr">
        <is>
          <t>Sorbitol</t>
        </is>
      </c>
      <c r="F44" s="186" t="inlineStr">
        <is>
          <t>Mannitol</t>
        </is>
      </c>
      <c r="G44" s="186" t="inlineStr">
        <is>
          <t>Polysorbate 80</t>
        </is>
      </c>
      <c r="H44" s="186" t="inlineStr">
        <is>
          <t>Sodium Chloride</t>
        </is>
      </c>
      <c r="I44" s="188" t="inlineStr">
        <is>
          <t>PEG 400</t>
        </is>
      </c>
      <c r="J44" s="185" t="inlineStr">
        <is>
          <t>3</t>
        </is>
      </c>
      <c r="K44" s="186" t="inlineStr">
        <is>
          <t>✅ คำตอบที่ถูกต้อง: ข้อ ค. Polysorbate 80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t>
        </is>
      </c>
      <c r="L44" s="186" t="n"/>
      <c r="M44" s="186" t="inlineStr">
        <is>
          <t>Biotech Products</t>
        </is>
      </c>
      <c r="N44" s="186" t="inlineStr">
        <is>
          <t>Recombinant DNA</t>
        </is>
      </c>
      <c r="O44" s="185" t="inlineStr">
        <is>
          <t>Product</t>
        </is>
      </c>
      <c r="P44" s="186" t="inlineStr">
        <is>
          <t>แบบฝึกหัด PLE-CC 1 ข้อ 73</t>
        </is>
      </c>
      <c r="Q44" s="185" t="inlineStr">
        <is>
          <t>แบบฝึกหัด</t>
        </is>
      </c>
      <c r="R44" s="185" t="inlineStr">
        <is>
          <t>เล่มม่วง</t>
        </is>
      </c>
      <c r="S44" s="185" t="n"/>
    </row>
    <row r="45" ht="24" customHeight="1" s="49">
      <c r="A45" s="187" t="n">
        <v>43</v>
      </c>
      <c r="B45" s="186" t="n"/>
      <c r="C45" s="186" t="inlineStr">
        <is>
          <t>ข้อใดคือลักษณะและข้อกำหนดที่ถูกต้องของการขึ้นทะเบียนยาชีววัตถุคล้ายคลึง (Biosimilar) เทียบกับ Reference biological drug</t>
        </is>
      </c>
      <c r="D45" s="186" t="n"/>
      <c r="E45" s="186" t="inlineStr">
        <is>
          <t>ใช้เกณฑ์มาตรฐานเดียวกับยาชื่อสามัญ (Generic drug) โดยทดสอบเพียงการละลายในหลอดทดลอง</t>
        </is>
      </c>
      <c r="F45" s="186" t="inlineStr">
        <is>
          <t>ต้องแสดงข้อมูล Biosimilar comparability ครบถ้วนทั้ง Quality, Safety และ Clinical Efficacy</t>
        </is>
      </c>
      <c r="G45" s="186" t="inlineStr">
        <is>
          <t>ไม่ต้องทำการทดสอบ Clinical และ Non-clinical หากกระบวนการหมักเหมือนเดิม</t>
        </is>
      </c>
      <c r="H45" s="186" t="inlineStr">
        <is>
          <t>ไม่ต้องแสดงข้อมูล Immunogenicity เพราะถือว่าเป็นโปรตีนที่เหมือนกับต้นแบบ 100%</t>
        </is>
      </c>
      <c r="I45" s="188" t="inlineStr">
        <is>
          <t>ถือว่าเป็น generic drug ของยา Reference เพราะมีโครงสร้างโปรตีนขนาดเล็กคล้ายกัน</t>
        </is>
      </c>
      <c r="J45" s="185" t="inlineStr">
        <is>
          <t>2</t>
        </is>
      </c>
      <c r="K45" s="186" t="inlineStr">
        <is>
          <t>✅ คำตอบที่ถูกต้อง: ข้อ ข. ต้องแสดงข้อมูล biosimilar comparability (Quality, safety, efficacy)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t>
        </is>
      </c>
      <c r="L45" s="186" t="n"/>
      <c r="M45" s="186" t="inlineStr">
        <is>
          <t>Biotech Products</t>
        </is>
      </c>
      <c r="N45" s="186" t="inlineStr">
        <is>
          <t>Biosimilars &amp; Quality Control</t>
        </is>
      </c>
      <c r="O45" s="185" t="inlineStr">
        <is>
          <t>Product</t>
        </is>
      </c>
      <c r="P45" s="186" t="inlineStr">
        <is>
          <t>แบบฝึกหัด PLE-CC 1 ข้อ 82</t>
        </is>
      </c>
      <c r="Q45" s="185" t="inlineStr">
        <is>
          <t>แบบฝึกหัด</t>
        </is>
      </c>
      <c r="R45" s="185" t="inlineStr">
        <is>
          <t>เล่มม่วง</t>
        </is>
      </c>
      <c r="S45" s="185" t="n"/>
    </row>
    <row r="46" ht="24" customHeight="1" s="49">
      <c r="A46" s="187" t="n">
        <v>44</v>
      </c>
      <c r="B46" s="186" t="n"/>
      <c r="C46" s="186" t="inlineStr">
        <is>
          <t>ในการผลิตยาเม็ดทางเภสัชกรรม สาร Hypromellose (HPMC) เกรดที่มีความหนืดสูง (High viscosity grade เช่น HPMC K100M หรือ K15M) นิยมนำมาใช้ทำหน้าที่ใดในสูตรตำรับยาเม็ดออกฤทธิ์เนิ่น (Extended-release tablets)</t>
        </is>
      </c>
      <c r="D46" s="186" t="n"/>
      <c r="E46" s="186" t="inlineStr">
        <is>
          <t>Hydrophilic Matrix-forming Polymer (สารสร้างโครงร่างเมทริกซ์ชนิดชอบน้ำเพื่อควบคุมการปลดปล่อยยา)</t>
        </is>
      </c>
      <c r="F46" s="186" t="inlineStr">
        <is>
          <t>Superdisintegrant (สารช่วยแตกตัวอย่างรวดเร็ว)</t>
        </is>
      </c>
      <c r="G46" s="186" t="inlineStr">
        <is>
          <t>Glidant (สารช่วยการไหลของผงยา)</t>
        </is>
      </c>
      <c r="H46" s="186" t="inlineStr">
        <is>
          <t>Antiadherent (สารป้องกันการติดสาก)</t>
        </is>
      </c>
      <c r="I46" s="188" t="inlineStr">
        <is>
          <t>Chelating agent (สารจับไอออนโลหะ)</t>
        </is>
      </c>
      <c r="J46" s="185" t="inlineStr">
        <is>
          <t>1</t>
        </is>
      </c>
      <c r="K46" s="186" t="inlineStr">
        <is>
          <t>✅ คำตอบที่ถูกต้อง: ข้อ ก. Hydrophilic Matrix-forming Polymer (สารสร้างโครงร่างเมทริกซ์ชนิดชอบน้ำเพื่อควบคุมการปลดปล่อยยา)
🎯 ทำไมข้อนี้ถึงถูก:
HPMC เกรดความหนืดสูงเป็นสารสร้าง Hydrophilic Matrix ที่เป็นมาตรฐานสากลในการควบคุมอัตราการปลดปล่อยยา
🔍 ข้ออื่นผิดเพราะอะไร:
• ข้อ ข. Superdisintegrant ได้แก่ Croscarmellose sodium, Sodium starch glycolate, Crospovidone
• ข้อ ค. Glidant ได้แก่ Colloidal silicon dioxide (Aerosil), Talc
• ข้อ ง. Antiadherent ได้แก่ Talc, Corn starch
• ข้อ จ. Chelating agent ได้แก่ Disodium EDTA, Citric acid</t>
        </is>
      </c>
      <c r="L46" s="186" t="n"/>
      <c r="M46" s="186" t="inlineStr">
        <is>
          <t>Biotech Products</t>
        </is>
      </c>
      <c r="N46" s="186" t="inlineStr">
        <is>
          <t>Recombinant DNA</t>
        </is>
      </c>
      <c r="O46" s="185" t="inlineStr">
        <is>
          <t>Product</t>
        </is>
      </c>
      <c r="P46" s="186" t="inlineStr">
        <is>
          <t>ข้อสอบจริง Product ปี 2563 ข้อ 28</t>
        </is>
      </c>
      <c r="Q46" s="185" t="inlineStr">
        <is>
          <t>ข้อสอบจริง</t>
        </is>
      </c>
      <c r="R46" s="185" t="inlineStr">
        <is>
          <t>2563</t>
        </is>
      </c>
      <c r="S46" s="185" t="n"/>
    </row>
    <row r="47" ht="24" customHeight="1" s="49">
      <c r="A47" s="187" t="n">
        <v>45</v>
      </c>
      <c r="B47" s="186" t="n"/>
      <c r="C47" s="186" t="inlineStr">
        <is>
          <t>ในการประเมินและขึ้นทะเบียนผลิตภัณฑ์ชีววัตถุคล้ายคลึง (Biosimilar Products) ตามข้อกำหนดขององค์การอนามัยโลก (WHO) และสำนักงานคณะกรรมการอาหารและยา การศึกษาเปรียบเทียบในขั้นตอนใดมีความสำคัญสูงสุดในการพิสูจน์ความคล้ายคลึงอย่างแท้จริง (Demonstration of Biosimilarity)</t>
        </is>
      </c>
      <c r="D47" s="186" t="n"/>
      <c r="E47" s="186" t="inlineStr">
        <is>
          <t>การศึกษาเปรียบเทียบคุณลักษณะทางเคมี กายภาพ และชีววิทยาเชิงลึกในระดับโมเลกุล (Comprehensive Physicochemical and Biological Characterization)</t>
        </is>
      </c>
      <c r="F47" s="186" t="inlineStr">
        <is>
          <t>การทดสอบการละลายในหลอดทดลอง (In vitro dissolution test)</t>
        </is>
      </c>
      <c r="G47" s="186" t="inlineStr">
        <is>
          <t>การทดลองทางคลินิกขนาดใหญ่ในมนุษย์ระยะที่ 3 เท่านั้นโดยไม่ต้องตรวจโครงสร้างโมเลกุล</t>
        </is>
      </c>
      <c r="H47" s="186" t="inlineStr">
        <is>
          <t>การทดสอบความคงตัวเร่งแบบ 1 สัปดาห์</t>
        </is>
      </c>
      <c r="I47" s="188" t="inlineStr">
        <is>
          <t>การตรวจวัดเฉพาะมวลโมเลกุลรวมของโปรตีนด้วยวิธี HPLC เพียงอย่างเดียว</t>
        </is>
      </c>
      <c r="J47" s="185" t="inlineStr">
        <is>
          <t>1</t>
        </is>
      </c>
      <c r="K47" s="186" t="inlineStr">
        <is>
          <t>✅ คำตอบที่ถูกต้อง: ข้อ ก. การศึกษาเปรียบเทียบคุณลักษณะทางเคมี กายภาพ และชีววิทยาเชิงลึกในระดับโมเลกุล (Comprehensive Physicochemical and Biological Characterization)
🎯 ทำไมข้อนี้ถึงถูก:
Physicochemical &amp; Biological Characterization เป็นขั้นตอนที่สำคัญและละเอียดอ่อนที่สุดในการพิสูจน์ความเทียบเท่าของชีววัตถุคล้ายคลึง
🔍 ข้ออื่นผิดเพราะอะไร:
• ข้อ ข. Dissolution test ใช้สำหรับยาเคมีสังเคราะห์ชนิดเม็ด/แคปซูล ไม่ใช่ชีววัตถุ
• ข้อ ค. การทดลองทางคลินิกทำเพื่อยืนยัน ไม่สามารถทดแทนการศึกษาโครงสร้างโมเลกุลเชิงลึกได้
• ข้อ ง. และ จ. เป็นการทดสอบที่ไม่ครอบคลุมและไม่เพียงพอตามข้อกำหนดสากล</t>
        </is>
      </c>
      <c r="L47" s="186" t="n"/>
      <c r="M47" s="186" t="inlineStr">
        <is>
          <t>Biotech Products</t>
        </is>
      </c>
      <c r="N47" s="186" t="inlineStr">
        <is>
          <t>Biosimilars &amp; Quality Control</t>
        </is>
      </c>
      <c r="O47" s="185" t="inlineStr">
        <is>
          <t>Product</t>
        </is>
      </c>
      <c r="P47" s="186" t="inlineStr">
        <is>
          <t>ข้อสอบจริง Product ปี 2562 ข้อ 3</t>
        </is>
      </c>
      <c r="Q47" s="185" t="inlineStr">
        <is>
          <t>ข้อสอบจริง</t>
        </is>
      </c>
      <c r="R47" s="185" t="inlineStr">
        <is>
          <t>2562</t>
        </is>
      </c>
      <c r="S47" s="185" t="n"/>
    </row>
    <row r="48" ht="24" customHeight="1" s="49">
      <c r="A48" s="187" t="n">
        <v>46</v>
      </c>
      <c r="B48" s="186" t="n"/>
      <c r="C48" s="186" t="inlineStr">
        <is>
          <t>หากลูกค้าที่ซื้อยา กลับมาที่ร้านแล้วพบว่ายาเคลือบน้ำตาล dextromethorphan นั่นเป็นจุดด่าง ข้อใดถูกต้อง</t>
        </is>
      </c>
      <c r="D48" s="186" t="n"/>
      <c r="E48" s="186" t="inlineStr">
        <is>
          <t>เรียกว่า chipping</t>
        </is>
      </c>
      <c r="F48" s="186" t="inlineStr">
        <is>
          <t>นิยมใช้สีที่ไม่ละลายน้ำเพื่อลดสีย้ายที่</t>
        </is>
      </c>
      <c r="G48" s="186" t="inlineStr">
        <is>
          <t>การใช้สีละลายน้ำสามารถลดปัญหาสีย้ายที่</t>
        </is>
      </c>
      <c r="H48" s="186" t="inlineStr">
        <is>
          <t>การเคลือบสีมักใช้ผสมกับ carnauba wax</t>
        </is>
      </c>
      <c r="I48" s="188" t="inlineStr">
        <is>
          <t>เกิดจากการทำการเคลือบสีในขั้นตอน sealing</t>
        </is>
      </c>
      <c r="J48" s="185" t="inlineStr">
        <is>
          <t>1</t>
        </is>
      </c>
      <c r="K48" s="186" t="inlineStr">
        <is>
          <t>✅ คำตอบที่ถูกต้อง: ข้อ ก. เรียกว่า chipping
🎯 ทำไมข้อนี้ถึงถูก:
ข้อ ก. สอดคล้องกับหลักการทางเภสัชกรรมและข้อกำหนดตามเภสัชตำรับ (Pharmacopoeia Standards) ในหัวข้อ Biotechnology &amp; Biological Products
🔍 ข้ออื่นผิดเพราะอะไร:
• ข้อ ข. (นิยมใช้สีที่ไม่ละลายน้ำเพื่อลดสีย้ายที่): ไม่ตรงกับหลักการหรือข้อบ่งใช้ที่ถูกต้องตามโจทย์กำหนด
• ข้อ ค. (การใช้สีละลายน้ำสามารถลดปัญหาสีย้ายที่): ไม่ตรงกับหลักการหรือข้อบ่งใช้ที่ถูกต้องตามโจทย์กำหนด
• ข้อ ง. (การเคลือบสีมักใช้ผสมกับ carnauba wax): ไม่ตรงกับหลักการหรือข้อบ่งใช้ที่ถูกต้องตามโจทย์กำหนด
• ข้อ จ. (เกิดจากการทำการเคลือบสีในขั้นตอน sealing): ไม่ตรงกับหลักการหรือข้อบ่งใช้ที่ถูกต้องตามโจทย์กำหนด</t>
        </is>
      </c>
      <c r="L48" s="186" t="n"/>
      <c r="M48" s="186" t="inlineStr">
        <is>
          <t>Biotech Products</t>
        </is>
      </c>
      <c r="N48" s="186" t="inlineStr">
        <is>
          <t>Recombinant DNA</t>
        </is>
      </c>
      <c r="O48" s="185" t="inlineStr">
        <is>
          <t>Product</t>
        </is>
      </c>
      <c r="P48" s="186" t="inlineStr">
        <is>
          <t>ข้อสอบจริง Product ปี 2561 ข้อ 57</t>
        </is>
      </c>
      <c r="Q48" s="185" t="inlineStr">
        <is>
          <t>ข้อสอบจริง</t>
        </is>
      </c>
      <c r="R48" s="185" t="inlineStr">
        <is>
          <t>2561</t>
        </is>
      </c>
      <c r="S48" s="185" t="n"/>
    </row>
    <row r="49" ht="24" customHeight="1" s="49">
      <c r="A49" s="187" t="n">
        <v>47</v>
      </c>
      <c r="B49" s="186" t="n"/>
      <c r="C49" s="186"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 [📷 มีรูปภาพประกอบ: image112.png]</t>
        </is>
      </c>
      <c r="D49" s="186" t="inlineStr">
        <is>
          <t>[แนบรูป: ข้อสอบ Product ปี 2561 รหัสรูปภาพ image112]</t>
        </is>
      </c>
      <c r="E49" s="186" t="inlineStr">
        <is>
          <t>แกน X เป็นความเข้มข้นของสาร B</t>
        </is>
      </c>
      <c r="F49" s="186" t="inlineStr">
        <is>
          <t>กราฟที่ได้มาตรฐาน ควรมีจุดไม่เกิน 3 จุด</t>
        </is>
      </c>
      <c r="G49" s="186" t="inlineStr">
        <is>
          <t>แกน Y คืออัตราส่วนระหว่างความเข้มข้นสาร A และ B</t>
        </is>
      </c>
      <c r="H49" s="186" t="inlineStr">
        <is>
          <t>การมี internal standard solution ทำให้ค่า R² ห่างจาก 1 มากขึ้น</t>
        </is>
      </c>
      <c r="I49" s="188" t="inlineStr">
        <is>
          <t>ผลกราฟที่ได้ แสดงว่าสารไม่ได้มาตรฐาน เนื่องจาก linearity ไม่ได้มาตรฐาน</t>
        </is>
      </c>
      <c r="J49" s="185" t="inlineStr">
        <is>
          <t>1</t>
        </is>
      </c>
      <c r="K49" s="186" t="inlineStr">
        <is>
          <t>✅ คำตอบที่ถูกต้อง: ข้อ ก. แกน X เป็นความเข้มข้นของสาร B
🎯 ทำไมข้อนี้ถึงถูก:
ข้อ ก. สอดคล้องกับหลักการทางเภสัชกรรมและข้อกำหนดตามเภสัชตำรับ (Pharmacopoeia Standards) ในหัวข้อ Biotechnology &amp; Biological Products
🔍 ข้ออื่นผิดเพราะอะไร:
• ข้อ ข. (กราฟที่ได้มาตรฐาน ควรมีจุดไม่เกิน 3 จุด): ไม่ตรงกับหลักการหรือข้อบ่งใช้ที่ถูกต้องตามโจทย์กำหนด
• ข้อ ค. (แกน Y คืออัตราส่วนระหว่างความเข้มข้นสาร A และ B): ไม่ตรงกับหลักการหรือข้อบ่งใช้ที่ถูกต้องตามโจทย์กำหนด
• ข้อ ง. (การมี internal standard solution ทำให้ค่า R² ห่างจาก 1 มากขึ้น): ไม่ตรงกับหลักการหรือข้อบ่งใช้ที่ถูกต้องตามโจทย์กำหนด
• ข้อ จ. (ผลกราฟที่ได้ แสดงว่าสารไม่ได้มาตรฐาน เนื่องจาก linearity ไม่ได้มาตรฐาน): ไม่ตรงกับหลักการหรือข้อบ่งใช้ที่ถูกต้องตามโจทย์กำหนด</t>
        </is>
      </c>
      <c r="L49" s="186" t="n"/>
      <c r="M49" s="186" t="inlineStr">
        <is>
          <t>Biotech Products</t>
        </is>
      </c>
      <c r="N49" s="186" t="inlineStr">
        <is>
          <t>Recombinant DNA</t>
        </is>
      </c>
      <c r="O49" s="185" t="inlineStr">
        <is>
          <t>Product</t>
        </is>
      </c>
      <c r="P49" s="186" t="inlineStr">
        <is>
          <t>ข้อสอบจริง Product ปี 2561 ข้อ 94</t>
        </is>
      </c>
      <c r="Q49" s="185" t="inlineStr">
        <is>
          <t>ข้อสอบจริง</t>
        </is>
      </c>
      <c r="R49" s="185" t="inlineStr">
        <is>
          <t>2561</t>
        </is>
      </c>
      <c r="S49" s="185" t="n"/>
    </row>
    <row r="50" ht="24" customHeight="1" s="49">
      <c r="A50" s="187" t="n">
        <v>48</v>
      </c>
      <c r="B50" s="186" t="n"/>
      <c r="C50" s="186" t="inlineStr">
        <is>
          <t>Insulin gargine ผลิตมาจากอะไร</t>
        </is>
      </c>
      <c r="D50" s="186" t="n"/>
      <c r="E50" s="186" t="inlineStr">
        <is>
          <t>ตับอ่อนของวัว</t>
        </is>
      </c>
      <c r="F50" s="186" t="inlineStr">
        <is>
          <t>ตับอ่อนของหมู</t>
        </is>
      </c>
      <c r="G50" s="186" t="inlineStr">
        <is>
          <t>ตับอ่อนของคน</t>
        </is>
      </c>
      <c r="H50" s="186" t="inlineStr">
        <is>
          <t>Recombinant DNA</t>
        </is>
      </c>
      <c r="I50" s="188" t="inlineStr">
        <is>
          <t>Recombinant DNA E.coli</t>
        </is>
      </c>
      <c r="J50" s="185" t="inlineStr">
        <is>
          <t>1</t>
        </is>
      </c>
      <c r="K50" s="186" t="inlineStr">
        <is>
          <t>✅ คำตอบที่ถูกต้อง: ข้อ ก. ตับอ่อนของวัว
🎯 ทำไมข้อนี้ถึงถูก:
ข้อ ก. สอดคล้องกับหลักการทางเภสัชกรรมและข้อกำหนดตามเภสัชตำรับ (Pharmacopoeia Standards) ในหัวข้อ Biotechnology &amp; Biological Products
🔍 ข้ออื่นผิดเพราะอะไร:
• ข้อ ข. (ตับอ่อนของหมู): ไม่ตรงกับหลักการหรือข้อบ่งใช้ที่ถูกต้องตามโจทย์กำหนด
• ข้อ ค. (ตับอ่อนของคน): ไม่ตรงกับหลักการหรือข้อบ่งใช้ที่ถูกต้องตามโจทย์กำหนด
• ข้อ ง. (Recombinant DNA): ไม่ตรงกับหลักการหรือข้อบ่งใช้ที่ถูกต้องตามโจทย์กำหนด
• ข้อ จ. (Recombinant DNA E.coli): ไม่ตรงกับหลักการหรือข้อบ่งใช้ที่ถูกต้องตามโจทย์กำหนด</t>
        </is>
      </c>
      <c r="L50" s="186" t="n"/>
      <c r="M50" s="186" t="inlineStr">
        <is>
          <t>Biotech Products</t>
        </is>
      </c>
      <c r="N50" s="186" t="inlineStr">
        <is>
          <t>Recombinant DNA</t>
        </is>
      </c>
      <c r="O50" s="185" t="inlineStr">
        <is>
          <t>Product</t>
        </is>
      </c>
      <c r="P50" s="186" t="inlineStr">
        <is>
          <t>ข้อสอบจริง Product ปี 2559 ข้อ 5</t>
        </is>
      </c>
      <c r="Q50" s="185" t="inlineStr">
        <is>
          <t>ข้อสอบจริง</t>
        </is>
      </c>
      <c r="R50" s="185" t="inlineStr">
        <is>
          <t>2559</t>
        </is>
      </c>
      <c r="S50" s="185" t="n"/>
    </row>
    <row r="51" ht="24" customHeight="1" s="49">
      <c r="A51" s="187" t="n">
        <v>49</v>
      </c>
      <c r="B51" s="186" t="n"/>
      <c r="C51" s="186" t="inlineStr">
        <is>
          <t>Vaccine ที่มีส่วนผสมของ aluminium เป็น adjuvant สามารถบริหารได้ทางใด</t>
        </is>
      </c>
      <c r="D51" s="186" t="n"/>
      <c r="E51" s="186" t="inlineStr">
        <is>
          <t>IV</t>
        </is>
      </c>
      <c r="F51" s="186" t="inlineStr">
        <is>
          <t>IM</t>
        </is>
      </c>
      <c r="G51" s="186" t="inlineStr">
        <is>
          <t>SC</t>
        </is>
      </c>
      <c r="H51" s="186" t="inlineStr">
        <is>
          <t>ID</t>
        </is>
      </c>
      <c r="I51" s="188" t="inlineStr">
        <is>
          <t>IM \+ SC</t>
        </is>
      </c>
      <c r="J51" s="185" t="inlineStr">
        <is>
          <t>1</t>
        </is>
      </c>
      <c r="K51" s="186" t="inlineStr">
        <is>
          <t>✅ คำตอบที่ถูกต้อง: ข้อ ก. IV
🎯 ทำไมข้อนี้ถึงถูก:
ข้อ ก. สอดคล้องกับหลักการทางเภสัชกรรมและข้อกำหนดตามเภสัชตำรับ (Pharmacopoeia Standards) ในหัวข้อ Biotechnology &amp; Biological Products
🔍 ข้ออื่นผิดเพราะอะไร:
• ข้อ ข. (IM): ไม่ตรงกับหลักการหรือข้อบ่งใช้ที่ถูกต้องตามโจทย์กำหนด
• ข้อ ค. (SC): ไม่ตรงกับหลักการหรือข้อบ่งใช้ที่ถูกต้องตามโจทย์กำหนด
• ข้อ ง. (ID): ไม่ตรงกับหลักการหรือข้อบ่งใช้ที่ถูกต้องตามโจทย์กำหนด
• ข้อ จ. (IM \+ SC): ไม่ตรงกับหลักการหรือข้อบ่งใช้ที่ถูกต้องตามโจทย์กำหนด</t>
        </is>
      </c>
      <c r="L51" s="186" t="n"/>
      <c r="M51" s="186" t="inlineStr">
        <is>
          <t>Biotech Products</t>
        </is>
      </c>
      <c r="N51" s="186" t="inlineStr">
        <is>
          <t>Recombinant DNA</t>
        </is>
      </c>
      <c r="O51" s="185" t="inlineStr">
        <is>
          <t>Product</t>
        </is>
      </c>
      <c r="P51" s="186" t="inlineStr">
        <is>
          <t>ข้อสอบจริง Product ปี 2559 ข้อ 9</t>
        </is>
      </c>
      <c r="Q51" s="185" t="inlineStr">
        <is>
          <t>ข้อสอบจริง</t>
        </is>
      </c>
      <c r="R51" s="185" t="inlineStr">
        <is>
          <t>2559</t>
        </is>
      </c>
      <c r="S51" s="185" t="n"/>
    </row>
    <row r="52" ht="24" customHeight="1" s="49">
      <c r="A52" s="187" t="n">
        <v>50</v>
      </c>
      <c r="B52" s="186" t="n"/>
      <c r="C52" s="186" t="inlineStr">
        <is>
          <t>วัคซีนในข้อใดต่อไปนี้จัดอยู่ในกลุ่มวัคซีนชนิดเชื้อมีชีวิตที่ทำให้อ่อนฤทธิ์ (Live Attenuated Vaccine) เช่นเดียวกับวัคซีนไข้สมองอักเสบเจอีชนิดเชื้อเป็น (Live Attenuated Japanese Encephalitis: CD.JEVAX strain SA 14-14-2)</t>
        </is>
      </c>
      <c r="D52" s="186" t="n"/>
      <c r="E52" s="186" t="inlineStr">
        <is>
          <t>Oral Polio Vaccine (OPV)</t>
        </is>
      </c>
      <c r="F52" s="186" t="inlineStr">
        <is>
          <t>Hepatitis B Vaccine (HBV: Recombinant protein)</t>
        </is>
      </c>
      <c r="G52" s="186" t="inlineStr">
        <is>
          <t>Diphtheria-Tetanus-whole cell Pertussis (DTwP: Inactivated / Toxoid)</t>
        </is>
      </c>
      <c r="H52" s="186" t="inlineStr">
        <is>
          <t>Inactivated Polio Vaccine (IPV)</t>
        </is>
      </c>
      <c r="I52" s="188" t="inlineStr">
        <is>
          <t>Rabies Vaccine (PCECV / PVRV: Inactivated virus)</t>
        </is>
      </c>
      <c r="J52" s="185" t="inlineStr">
        <is>
          <t>1</t>
        </is>
      </c>
      <c r="K52" s="186" t="inlineStr">
        <is>
          <t>✅ คำตอบที่ถูกต้อง: ข้อ ก. Oral Polio Vaccine (OPV)
🎯 ทำไมข้อนี้ถึงถูก:
วัคซีนโปลิโอชนิดหยอดทางปาก (Oral Polio Vaccine: OPV) และวัคซีนไข้สมองอักเสบเจอีสายพันธุ์ SA 14-14-2 จัดเป็นวัคซีนชนิดเชื้อมีชีวิตที่ทำให้อ่อนฤทธิ์ (Live Attenuated Vaccine) ซึ่งกระตุ้นภูมิคุ้มกันได้ทั้งระดับเซลล์และสารน้ำ เลียนแบบการติดเชื้อธรรมชาติได้ดี แต่มีข้อห้ามใช้ในผู้ที่มีภาวะภูมิคุ้มกันบกพร่องรุนแรงและหญิงตั้งครรภ์
🔍 ข้ออื่นผิดเพราะอะไร:
• ข้อ ข. HBV: เป็น Subunit / Recombinant vaccine ที่ใช้ HBsAg ไม่ใช่เชื้อเป็น
• ข้อ ค. DTwP: เป็น Toxoid ร่วมกับ Inactivated whole cell bacteria
• ข้อ ง. IPV: เป็น Inactivated Polio Vaccine (เชื้อตาย)
• ข้อ จ. Rabies Vaccine: เป็นวัคซีนไวรัสพิษสุนัขบ้าชนิดเชื้อตาย (Inactivated virus)</t>
        </is>
      </c>
      <c r="L52" s="186" t="n"/>
      <c r="M52" s="186" t="inlineStr">
        <is>
          <t>Biotech Products</t>
        </is>
      </c>
      <c r="N52" s="186" t="inlineStr">
        <is>
          <t>Recombinant DNA</t>
        </is>
      </c>
      <c r="O52" s="185" t="inlineStr">
        <is>
          <t>Product</t>
        </is>
      </c>
      <c r="P52" s="186" t="inlineStr">
        <is>
          <t>ข้อสอบจริง Product ปี 2559 ข้อ 11</t>
        </is>
      </c>
      <c r="Q52" s="185" t="inlineStr">
        <is>
          <t>ข้อสอบจริง</t>
        </is>
      </c>
      <c r="R52" s="185" t="inlineStr">
        <is>
          <t>2559</t>
        </is>
      </c>
      <c r="S52" s="185" t="n"/>
    </row>
    <row r="53" ht="24" customHeight="1" s="49">
      <c r="A53" s="187" t="n">
        <v>51</v>
      </c>
      <c r="B53" s="186" t="n"/>
      <c r="C53" s="186" t="inlineStr">
        <is>
          <t>Vaccine ที่มีส่วนผสมของ aluminium เป็น adjuvant สามารถบริหารได้ทางใด</t>
        </is>
      </c>
      <c r="D53" s="186" t="n"/>
      <c r="E53" s="186" t="inlineStr">
        <is>
          <t>IV</t>
        </is>
      </c>
      <c r="F53" s="186" t="inlineStr">
        <is>
          <t>IM</t>
        </is>
      </c>
      <c r="G53" s="186" t="inlineStr">
        <is>
          <t>SC</t>
        </is>
      </c>
      <c r="H53" s="186" t="inlineStr">
        <is>
          <t>ID</t>
        </is>
      </c>
      <c r="I53" s="188" t="inlineStr">
        <is>
          <t>IM \+ SC</t>
        </is>
      </c>
      <c r="J53" s="185" t="inlineStr">
        <is>
          <t>1</t>
        </is>
      </c>
      <c r="K53" s="186" t="inlineStr">
        <is>
          <t>✅ คำตอบที่ถูกต้อง: ข้อ ก. IV
🎯 ทำไมข้อนี้ถึงถูก:
ข้อ ก. สอดคล้องกับหลักการทางเภสัชกรรมและข้อกำหนดตามเภสัชตำรับ (Pharmacopoeia Standards) ในหัวข้อ Biotechnology &amp; Biological Products
🔍 ข้ออื่นผิดเพราะอะไร:
• ข้อ ข. (IM): ไม่ตรงกับหลักการหรือข้อบ่งใช้ที่ถูกต้องตามโจทย์กำหนด
• ข้อ ค. (SC): ไม่ตรงกับหลักการหรือข้อบ่งใช้ที่ถูกต้องตามโจทย์กำหนด
• ข้อ ง. (ID): ไม่ตรงกับหลักการหรือข้อบ่งใช้ที่ถูกต้องตามโจทย์กำหนด
• ข้อ จ. (IM \+ SC): ไม่ตรงกับหลักการหรือข้อบ่งใช้ที่ถูกต้องตามโจทย์กำหนด</t>
        </is>
      </c>
      <c r="L53" s="186" t="n"/>
      <c r="M53" s="186" t="inlineStr">
        <is>
          <t>Biotech Products</t>
        </is>
      </c>
      <c r="N53" s="186" t="inlineStr">
        <is>
          <t>Recombinant DNA</t>
        </is>
      </c>
      <c r="O53" s="185" t="inlineStr">
        <is>
          <t>Product</t>
        </is>
      </c>
      <c r="P53" s="186" t="inlineStr">
        <is>
          <t>ข้อสอบจริง Product ปี 2559 ข้อ 10</t>
        </is>
      </c>
      <c r="Q53" s="185" t="inlineStr">
        <is>
          <t>ข้อสอบจริง</t>
        </is>
      </c>
      <c r="R53" s="185" t="inlineStr">
        <is>
          <t>2559</t>
        </is>
      </c>
      <c r="S53" s="185" t="n"/>
    </row>
    <row r="54" ht="24" customHeight="1" s="49">
      <c r="A54" s="187" t="n">
        <v>52</v>
      </c>
      <c r="B54" s="186" t="n"/>
      <c r="C54" s="186" t="inlineStr">
        <is>
          <t>ข้อใดคือวิธีวิเคราะห์ EPO ตาม British pharmacopoeia</t>
        </is>
      </c>
      <c r="D54" s="186" t="n"/>
      <c r="E54" s="186" t="inlineStr">
        <is>
          <t>IR</t>
        </is>
      </c>
      <c r="F54" s="186" t="inlineStr">
        <is>
          <t>TLC</t>
        </is>
      </c>
      <c r="G54" s="186" t="inlineStr">
        <is>
          <t>Refractometer</t>
        </is>
      </c>
      <c r="H54" s="186" t="inlineStr">
        <is>
          <t>Optical rotation</t>
        </is>
      </c>
      <c r="I54" s="188" t="inlineStr">
        <is>
          <t>Peptide mapping</t>
        </is>
      </c>
      <c r="J54" s="185" t="inlineStr">
        <is>
          <t>5</t>
        </is>
      </c>
      <c r="K54" s="186"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L54" s="186" t="inlineStr">
        <is>
          <t>Biopharmaceutical Analysis</t>
        </is>
      </c>
      <c r="M54" s="186" t="inlineStr">
        <is>
          <t>Biotech Products</t>
        </is>
      </c>
      <c r="N54" s="186" t="inlineStr">
        <is>
          <t>Recombinant DNA</t>
        </is>
      </c>
      <c r="O54" s="185" t="inlineStr">
        <is>
          <t>Product</t>
        </is>
      </c>
      <c r="P54" s="186" t="inlineStr">
        <is>
          <t>ข้อสอบเก่า</t>
        </is>
      </c>
      <c r="Q54" s="185" t="inlineStr">
        <is>
          <t>ข้อสอบจริง</t>
        </is>
      </c>
      <c r="R54" s="185" t="inlineStr">
        <is>
          <t>2565</t>
        </is>
      </c>
      <c r="S54" s="185" t="n"/>
    </row>
    <row r="55" ht="24" customHeight="1" s="49">
      <c r="A55" s="187" t="n">
        <v>53</v>
      </c>
      <c r="B55" s="186" t="n"/>
      <c r="C55" s="186" t="inlineStr">
        <is>
          <t>การดัดแปลง insulin ในข้อใดทำให้ออกฤทธิ์ได้เร็วขึ้น</t>
        </is>
      </c>
      <c r="D55" s="186" t="n"/>
      <c r="E55" s="186" t="inlineStr">
        <is>
          <t>เติม protamine</t>
        </is>
      </c>
      <c r="F55" s="186" t="inlineStr">
        <is>
          <t>เติม arginine 2 หมู่</t>
        </is>
      </c>
      <c r="G55" s="186" t="inlineStr">
        <is>
          <t>เติม zinc chloride</t>
        </is>
      </c>
      <c r="H55" s="186" t="inlineStr">
        <is>
          <t>เติม myristic acid</t>
        </is>
      </c>
      <c r="I55" s="188" t="inlineStr">
        <is>
          <t>สลับ amino acid ระหว่าง Lysine และ Proline</t>
        </is>
      </c>
      <c r="J55" s="185" t="inlineStr">
        <is>
          <t>5</t>
        </is>
      </c>
      <c r="K55" s="186" t="inlineStr">
        <is>
          <t>✅ คำตอบที่ถูกต้อง: ข้อ จ. สลับ amino acid ระหว่าง Lysine และ Proline
🎯 ทำไมข้อนี้ถึงถูก:
🎯 ทำไมข้อนี้ถึงถูก: การสลับตำแหน่งกรดอะมิโนที่ปลาย C-terminus ของ B-chain จาก ProB28-LysB29 (human regular insulin) เป็น LysB28-ProB29 คือยา "Insulin lispro" การสลับตำแหน่งนี้ทำให้เกิด steric hindrance ขัดขวางการรวมตัวของอินซูลินเป็น dimer และ hexamer ส่งผลให้อยู่ในรูป monomer ที่ดูดซึมเข้าสู่กระแสเลือดได้อย่างรวดเร็วทันที จึงออกฤทธิ์เร็วมาก (rapid-acting insulin analogue, onset 10-15 นาที)
🔍 ข้ออื่นผิดเพราะอะไร:
•
• ข
• ้
• อ
• ก
• .
• (
• เ
• ต
• ิ
• ม
• p
• r
• o
• t
• a
• m
• i
• n
• e
• )
• :
• ก
• า
• ร
• เ
• ต
• ิ
• ม
• โ
• ป
• ร
• ต
• า
• ม
• ี
• น
• ท
• ำ
• ใ
• ห
• ้
• เ
• ก
• ิ
• ด
• ผ
• ล
• ึ
• ก
• ร
• ่
• า
• ง
• แ
• ห
• ร
• ่
• ว
• ม
• ก
• ั
• บ
• ซ
• ิ
• ง
• ค
• ์
• (
• N
• e
• u
• t
• r
• a
• l
• P
• r
• o
• t
• a
• m
• i
• n
• e
• H
• a
• g
• e
• d
• o
• r
• n
• :
• N
• P
• H
• i
• n
• s
• u
• l
• i
• n
• )
• ท
• ำ
• ใ
• ห
• ้
• อ
• อ
• ก
• ฤ
• ท
• ธ
• ิ
• ์
• ป
• า
• น
• ก
• ล
• า
• ง
• ช
• ะ
• ล
• อ
• ก
• า
• ร
• ด
• ู
• ด
• ซ
• ึ
• ม
• ไ
• ม
• ่
• ใ
• ช
• ่
• ท
• ำ
• ใ
• ห
• ้
• อ
• อ
• ก
• ฤ
• ท
• ธ
• ิ
• ์
• เ
• ร
• ็
• ว
• ข
• ึ
• ้
• น
•
• ข
• ้
• อ
• ข
• .
• (
• เ
• ต
• ิ
• ม
• a
• r
• g
• i
• n
• i
• n
• e
• 2
• ห
• ม
• ู
• ่
• )
• :
• ก
• า
• ร
• เ
• ต
• ิ
• ม
• ก
• ร
• ด
• อ
• ะ
• ม
• ิ
• โ
• น
• A
• r
• g
• i
• n
• i
• n
• e
• 2
• โ
• ม
• เ
• ล
• ก
• ุ
• ล
• ท
• ี
• ่
• ป
• ล
• า
• ย
• B
• 
• c
• h
• a
• i
• n
• (
• A
• r
• g
• B
• 3
• 1
• 
• A
• r
• g
• B
• 3
• 2
• )
• แ
• ล
• ะ
• เ
• ป
• ล
• ี
• ่
• ย
• น
• A
• s
• n
• A
• 2
• 1
• เ
• ป
• ็
• น
• G
• l
• y
• ค
• ื
• อ
• "
• I
• n
• s
• u
• l
• i
• n
• g
• l
• a
• r
• g
• i
• n
• e
• "
• ซ
• ึ
• ่
• ง
• เ
• ล
• ื
• ่
• อ
• น
• i
• s
• o
• e
• l
• e
• c
• t
• r
• i
• c
• p
• o
• i
• n
• t
• (
• p
• I
• )
• ม
• า
• เ
• ป
• ็
• น
• ก
• ล
• า
• ง
• ท
• ำ
• ใ
• ห
• ้
• ต
• ก
• ต
• ะ
• ก
• อ
• น
• ใ
• ต
• ้
• ผ
• ิ
• ว
• ห
• น
• ั
• ง
• แ
• ล
• ะ
• ป
• ล
• ด
• ป
• ล
• ่
• อ
• ย
• ย
• า
• ว
• น
• า
• น
• (
• l
• o
• n
• g
• 
• a
• c
• t
• i
• n
• g
• b
• a
• s
• a
• l
• i
• n
• s
• u
• l
• i
• n
• )
•
• ข
• ้
• อ
• ค
• .
• (
• เ
• ต
• ิ
• ม
• z
• i
• n
• c
• c
• h
• l
• o
• r
• i
• d
• e
• )
• :
• ซ
• ิ
• ง
• ค
• ์
• ไ
• อ
• อ
• อ
• น
• ช
• ่
• ว
• ย
• ใ
• ห
• ้
• โ
• ม
• เ
• ล
• ก
• ุ
• ล
• อ
• ิ
• น
• ซ
• ู
• ล
• ิ
• น
• ร
• ว
• ม
• ต
• ั
• ว
• ก
• ั
• น
• เ
• ป
• ็
• น
• h
• e
• x
• a
• m
• e
• r
• ท
• ำ
• ใ
• ห
• ้
• ก
• า
• ร
• ด
• ู
• ด
• ซ
• ึ
• ม
• ช
• ้
• า
• ล
• ง
•
• ข
• ้
• อ
• ง
• .
• (
• เ
• ต
• ิ
• ม
• m
• y
• r
• i
• s
• t
• i
• c
• a
• c
• i
• d
• )
• :
• ก
• า
• ร
• ต
• ิ
• ด
• ก
• ร
• ด
• ไ
• ข
• ม
• ั
• น
• m
• y
• r
• i
• s
• t
• i
• c
• a
• c
• i
• d
• (
• 1
• 4
• 
• c
• a
• r
• b
• o
• n
• f
• a
• t
• t
• y
• a
• c
• i
• d
• )
• ท
• ี
• ่
• L
• y
• s
• B
• 2
• 9
• ค
• ื
• อ
• "
• I
• n
• s
• u
• l
• i
• n
• d
• e
• t
• e
• m
• i
• r
• "
• ซ
• ึ
• ่
• ง
• ช
• ่
• ว
• ย
• ใ
• ห
• ้
• ย
• า
• จ
• ั
• บ
• ก
• ั
• บ
• a
• l
• b
• u
• m
• i
• n
• ใ
• น
• ก
• ร
• ะ
• แ
• ส
• เ
• ล
• ื
• อ
• ด
• ย
• ื
• ด
• ร
• ะ
• ย
• ะ
• เ
• ว
• ล
• า
• อ
• อ
• ก
• ฤ
• ท
• ธ
• ิ
• ์
• เ
• ป
• ็
• น
• l
• o
• n
• g
• 
• a
• c
• t
• i
• n
• g</t>
        </is>
      </c>
      <c r="L55" s="186" t="n"/>
      <c r="M55" s="186" t="inlineStr">
        <is>
          <t>Biotech Products</t>
        </is>
      </c>
      <c r="N55" s="186" t="inlineStr">
        <is>
          <t>Recombinant DNA</t>
        </is>
      </c>
      <c r="O55" s="185" t="inlineStr">
        <is>
          <t>Product</t>
        </is>
      </c>
      <c r="P55" s="186" t="inlineStr">
        <is>
          <t>[SOURCE: Mock Pharmtutor 2024 Set 1 ข้อ 78]</t>
        </is>
      </c>
      <c r="Q55" s="185" t="inlineStr">
        <is>
          <t>ข้อสอบจำลอง</t>
        </is>
      </c>
      <c r="R55" s="185" t="inlineStr">
        <is>
          <t>Mock Pharmtutor 2024</t>
        </is>
      </c>
      <c r="S55" s="185" t="n"/>
    </row>
    <row r="56" ht="24" customHeight="1" s="49">
      <c r="A56" s="187" t="n">
        <v>54</v>
      </c>
      <c r="B56" s="186" t="n"/>
      <c r="C56" s="186" t="inlineStr">
        <is>
          <t>ข้อกำหนดมาตรฐานและการควบคุมคุณภาพของวัคซีน (Vaccines) ข้อใดที่แตกต่างจากยาฉีดสารเคมีทั่วไป (Small molecule parenterals)</t>
        </is>
      </c>
      <c r="D56" s="186" t="n"/>
      <c r="E56" s="186" t="inlineStr">
        <is>
          <t>การทดสอบความแรงทางชีวภาพ (Potency test)</t>
        </is>
      </c>
      <c r="F56" s="186" t="inlineStr">
        <is>
          <t>การทดสอบปริมาตรบรรจุขั้นต่ำ (Minimum fill)</t>
        </is>
      </c>
      <c r="G56" s="186" t="inlineStr">
        <is>
          <t>การทดสอบปริมาตรที่ถ่ายออกได้ (Deliverable volume)</t>
        </is>
      </c>
      <c r="H56" s="186" t="inlineStr">
        <is>
          <t>การทดสอบสิ่งแปลกปลอมที่เป็นอนุภาค (Particulate matter)</t>
        </is>
      </c>
      <c r="I56" s="188" t="inlineStr">
        <is>
          <t>การทดสอบการปนเปื้อนโลหะหนัก (Heavy metals)</t>
        </is>
      </c>
      <c r="J56" s="185" t="inlineStr">
        <is>
          <t>1</t>
        </is>
      </c>
      <c r="K56" s="186" t="inlineStr">
        <is>
          <t>✅ คำตอบที่ถูกต้อง: ข้อ ก. การทดสอบความแรงทางชีวภาพ (Potency test)
🎯 ทำไมข้อนี้ถึงถูก:
🎯 ทำไมข้อนี้ถึงถูก: วัคซีนเป็นผลิตภัณฑ์ชีววัตถุ (Biological product) ที่มีความซับซ้อนของสารกระตุ้นภูมิคุ้มกัน จึงต้องประเมินประสิทธิภาพด้วยการทดสอบ Potency test โดยอาศัยวิธีชีวภาพ (Bioassay) หรือการจับกับแอนติบอดีจำเพาะ ซึ่งต่างจากยาเคมีทั่วไปที่ตรวจด้วยการไทเทรตหรือ HPLC
🔍 ข้ออื่นผิดเพราะอะไร:
• ข้อ ข.: ผิด Minimum fill เป็นการทดสอบปริมาตรบรรจุขั้นต่ำตามมาตรฐานทั่วไปของยาเตรียมกึ่งแข็งและยาน้ำทุกชนิด
• ข้อ ค.: ผิด Deliverable volume เป็นการทดสอบมาตรฐานของยาฉีดและยาน้ำทุกประเภทเพื่อยืนยันว่าผู้ป่วยสามารถดูดยาออกมาใช้ได้ครบตามฉลาก
• ข้อ ง.: ผิด Particulate matter test เป็นข้อกำหนดพื้นฐานที่บังคับใช้กับยาฉีดทุกชนิดตามเกณฑ์เภสัชตำรับ USP 788
• ข้อ จ.: ผิด Heavy metals limit test เป็นการทดสอบสิ่งปนเปื้อนอนินทรีย์ทั่วไปตามเภสัชตำรับ</t>
        </is>
      </c>
      <c r="L56" s="186" t="n"/>
      <c r="M56" s="186" t="inlineStr">
        <is>
          <t>Biotech Products</t>
        </is>
      </c>
      <c r="N56" s="186" t="inlineStr">
        <is>
          <t>Biosimilars &amp; Quality Control</t>
        </is>
      </c>
      <c r="O56" s="185" t="inlineStr">
        <is>
          <t>Product</t>
        </is>
      </c>
      <c r="P56" s="186" t="inlineStr">
        <is>
          <t>[SOURCE: ข้อสอบจริง PLE CC1 (Product) ปี 2564 ข้อ 100]</t>
        </is>
      </c>
      <c r="Q56" s="185" t="inlineStr">
        <is>
          <t>ข้อสอบจริง</t>
        </is>
      </c>
      <c r="R56" s="185" t="inlineStr">
        <is>
          <t>2564</t>
        </is>
      </c>
      <c r="S56" s="185" t="n"/>
    </row>
    <row r="57" ht="24" customHeight="1" s="49">
      <c r="A57" s="187" t="n">
        <v>55</v>
      </c>
      <c r="B57" s="186" t="n"/>
      <c r="C57" s="186" t="inlineStr">
        <is>
          <t>ตามข้อกำหนดของเภสัชตำรับ British Pharmacopoeia (BP) การตรวจพิสูจน์เอกลักษณ์ยืนยันโครงสร้างลำดับกรดอะมิโนของยาโปรตีนชีววัตถุ Erythropoietin (EPO) อาศัยเทคนิคการวิเคราะห์ในข้อใด</t>
        </is>
      </c>
      <c r="D57" s="186" t="n"/>
      <c r="E57" s="186" t="inlineStr">
        <is>
          <t>Infrared (IR) spectroscopy</t>
        </is>
      </c>
      <c r="F57" s="186" t="inlineStr">
        <is>
          <t>Thin Layer Chromatography (TLC)</t>
        </is>
      </c>
      <c r="G57" s="186" t="inlineStr">
        <is>
          <t>Refractometry</t>
        </is>
      </c>
      <c r="H57" s="186" t="inlineStr">
        <is>
          <t>Specific optical rotation</t>
        </is>
      </c>
      <c r="I57" s="188" t="inlineStr">
        <is>
          <t>Peptide mapping (การย่อยด้วยเอนไซม์และตรวจวิเคราะห์ชิ้นส่วนเปปไทด์ด้วย HPLC)</t>
        </is>
      </c>
      <c r="J57" s="185" t="inlineStr">
        <is>
          <t>5</t>
        </is>
      </c>
      <c r="K57" s="186" t="inlineStr">
        <is>
          <t>✅ คำตอบที่ถูกต้อง: ข้อ จ. Peptide mapping (การย่อยด้วยเอนไซม์และตรวจวิเคราะห์ชิ้นส่วนเปปไทด์ด้วย HPLC)
🎯 ทำไมข้อนี้ถึงถูก:
🎯 ทำไมข้อนี้ถึงถูก: Erythropoietin (EPO) เป็น Glycoprotein ขนาดใหญ่ การตรวจพิสูจน์เอกลักษณ์ตามเกณฑ์มาตรฐานชีววัตถุต้องใช้เทคนิค Peptide mapping โดยใช้เอนไซม์ตัดจำเพาะ (เช่น Trypsin) ย่อยโปรตีนให้เป็นชิ้นเปปไทด์ย่อยๆ แล้วนำไปแยกด้วย Reversed-phase HPLC เพื่อเปรียบเทียบลายพิมพ์โครมาโทแกรม (Chromatographic fingerprint) กับสารมาตรฐาน
🔍 ข้ออื่นผิดเพราะอะไร:
• ข้อ ก.: ผิด IR spectroscopy ใช้ดูลักษณะหมู่ฟังก์ชันขนาดเล็ก ไม่สามารถแยกแยะความแตกต่างของลำดับกรดอะมิโนของโปรตีนได้
• ข้อ ข.: ผิด TLC มีกำลังการแยกต่ำ ไม่เพียงพอต่อการวิเคราะห์โมเลกุลชีวภาพขนาดใหญ่ที่ซับซ้อน
• ข้อ ค.: ผิด Refractometry เป็นการวัดดัชนีหักเหของแสง ไม่มีความจำเพาะต่อโครงสร้างโปรตีน
• ข้อ ง.: ผิด Optical rotation ใช้วัดสารโมเลกุลเดี่ยวที่มีไครัลเซนเตอร์ ไม่สามารถยืนยันลำดับเปปไทด์ได้</t>
        </is>
      </c>
      <c r="L57" s="186" t="n"/>
      <c r="M57" s="186" t="inlineStr">
        <is>
          <t>Biotech Products</t>
        </is>
      </c>
      <c r="N57" s="186" t="inlineStr">
        <is>
          <t>Biosimilars &amp; Quality Control</t>
        </is>
      </c>
      <c r="O57" s="185" t="inlineStr">
        <is>
          <t>Product</t>
        </is>
      </c>
      <c r="P57" s="186" t="inlineStr">
        <is>
          <t>[SOURCE: ข้อสอบจริง PLE CC1 (Product) ปี 2564 ข้อ 162]</t>
        </is>
      </c>
      <c r="Q57" s="185" t="inlineStr">
        <is>
          <t>ข้อสอบจริง</t>
        </is>
      </c>
      <c r="R57" s="185" t="inlineStr">
        <is>
          <t>2564</t>
        </is>
      </c>
      <c r="S57" s="185" t="n"/>
    </row>
    <row r="58" ht="24" customHeight="1" s="49">
      <c r="A58" s="187" t="n">
        <v>56</v>
      </c>
      <c r="B58" s="186" t="n"/>
      <c r="C58" s="186" t="inlineStr">
        <is>
          <t>ข้อกำหนดมาตรฐานทางเภสัชตำรับข้อใดที่ใช้สำหรับควบคุมคุณภาพของผลิตภัณฑ์วัคซีน (Vaccines) ซึ่งมีความแตกต่างอย่างชัดเจนจากเกณฑ์การควบคุมคุณภาพยาฉีดสารเคมีสังเคราะห์ทั่วไป</t>
        </is>
      </c>
      <c r="D58" s="186" t="n"/>
      <c r="E58" s="186" t="inlineStr">
        <is>
          <t>Biological potency test (การทดสอบความแรงทางชีวภาพ)</t>
        </is>
      </c>
      <c r="F58" s="186" t="inlineStr">
        <is>
          <t>Minimum fill test (การทดสอบปริมาตรบรรจุขั้นต่ำ)</t>
        </is>
      </c>
      <c r="G58" s="186" t="inlineStr">
        <is>
          <t>Deliverable volume test (การทดสอบปริมาตรที่ถ่ายเทได้)</t>
        </is>
      </c>
      <c r="H58" s="186" t="inlineStr">
        <is>
          <t>Particulate matter test (การทดสอบอนุภาคแปลกปลอม)</t>
        </is>
      </c>
      <c r="I58" s="188" t="inlineStr">
        <is>
          <t>Heavy metals limit test (การทดสอบโลหะหนัก)</t>
        </is>
      </c>
      <c r="J58" s="185" t="inlineStr">
        <is>
          <t>1</t>
        </is>
      </c>
      <c r="K58" s="186" t="inlineStr">
        <is>
          <t>✅ คำตอบที่ถูกต้อง: ข้อ ก. Biological potency test (การทดสอบความแรงทางชีวภาพ)
🎯 ทำไมข้อนี้ถึงถูก:
🎯 ทำไมข้อนี้ถึงถูก: วัคซีนเป็นผลิตภัณฑ์ชีววัตถุ (Biological product) ที่มีสารออกฤทธิ์เป็นแอนติเจนที่ซับซ้อน ไม่สามารถบอกประสิทธิภาพในการกระตุ้นภูมิคุ้มกันได้ด้วยการวัดปริมาณเชิงเคมี (Chemical content) เพียงอย่างเดียว จึงจำเป็นต้องมีข้อกำหนดการทดสอบความแรงทางชีวภาพ (Biological Potency / Immunogenicity test) เช่น In vivo potency ในสัตว์ทดลอง หรือ In vitro cell-based/ELISA assay เพื่อยืนยันความสามารถในการกระตุ้นแอนติบอดี ซึ่งแตกต่างจากยาฉีดเคมีทั่วไปที่ใช้ Assay ทางเคมี
🔍 ข้ออื่นผิดเพราะอะไร:
• ข้อ ข.: Minimum fill test เป็นการควบคุมปริมาตรบรรจุของยาฉีดและยาน้ำทั่วไป
• ข้อ ค.: Deliverable volume test เป็นการทดสอบมาตรฐานสำหรับยาฉีดทั่วไปทุกชนิดตาม USP ⟨698⟩
• ข้อ ง.: Particulate matter test เป็นข้อกำหนดบังคับของยาฉีดทุกประเภทเพื่อควบคุมสิ่งแปลกปลอม
• ข้อ จ.: Heavy metals limit test เป็นข้อกำหนดทั่วไปในการควบคุมสารปนเปื้อนโลหะหนัก</t>
        </is>
      </c>
      <c r="L58" s="186" t="n"/>
      <c r="M58" s="186" t="inlineStr">
        <is>
          <t>Biotech Products</t>
        </is>
      </c>
      <c r="N58" s="186" t="inlineStr">
        <is>
          <t>Biosimilars &amp; Quality Control</t>
        </is>
      </c>
      <c r="O58" s="185" t="inlineStr">
        <is>
          <t>Product</t>
        </is>
      </c>
      <c r="P58" s="186" t="inlineStr">
        <is>
          <t>[SOURCE: ข้อสอบจริง PLE CC1 (Product) ปี 2563 Day 1 ข้อ 54]</t>
        </is>
      </c>
      <c r="Q58" s="185" t="inlineStr">
        <is>
          <t>ข้อสอบจริง</t>
        </is>
      </c>
      <c r="R58" s="185" t="inlineStr">
        <is>
          <t>2563</t>
        </is>
      </c>
      <c r="S58" s="185" t="n"/>
    </row>
    <row r="59" ht="24" customHeight="1" s="49">
      <c r="A59" s="187" t="n">
        <v>57</v>
      </c>
      <c r="B59" s="186" t="n"/>
      <c r="C59" s="186" t="inlineStr">
        <is>
          <t>วัคซีนไข้เลือดออกเดงกี (Dengue vaccine) เป็นวัคซีนชนิดเชื้อเป็นอ่อนฤทธิ์ (Live-attenuated virus vaccine) ที่ผลิตให้อยู่ในรูปผงแห้งด้วยกระบวนการทำแห้งแบบเยือกแข็ง (Lyophilization) สารช่วยในข้อใดต่อไปนี้ทำหน้าที่หลักในการรักษาความคงตัวของแอนติเจนไวรัส (Cryoprotectant / Lyoprotectant / Stabilizer) ระหว่างกระบวนการทำให้แห้งและเก็บรักษา</t>
        </is>
      </c>
      <c r="D59" s="186" t="n"/>
      <c r="E59" s="186" t="inlineStr">
        <is>
          <t>Aluminium hydroxide</t>
        </is>
      </c>
      <c r="F59" s="186" t="inlineStr">
        <is>
          <t>Beta-propiolactone</t>
        </is>
      </c>
      <c r="G59" s="186" t="inlineStr">
        <is>
          <t>Thimerosal</t>
        </is>
      </c>
      <c r="H59" s="186" t="inlineStr">
        <is>
          <t>Neomycin</t>
        </is>
      </c>
      <c r="I59" s="188" t="inlineStr">
        <is>
          <t>Human serum albumin / Sorbitol (หรือเกลือปรับสภาวะที่ทำหน้าที่ Stabilizer)</t>
        </is>
      </c>
      <c r="J59" s="185" t="inlineStr">
        <is>
          <t>5</t>
        </is>
      </c>
      <c r="K59" s="186" t="inlineStr">
        <is>
          <t>✅ คำตอบที่ถูกต้อง: ข้อ จ. Human serum albumin / Sorbitol (หรือเกลือปรับสภาวะที่ทำหน้าที่ Stabilizer)
🎯 ทำไมข้อนี้ถึงถูก:
🎯 ทำไมข้อนี้ถึงถูก: ในวัคซีนชนิดเชื้อเป็นอ่อนฤทธิ์ที่ผ่านกระบวนการ Lyophilization ต้องอาศัยสารช่วยคงสภาพ (Stabilizer / Lyoprotectant เช่น น้ำตาล Sorbitol, Trehalose, Sucrose หรือ Albumin) เพื่อปกป้องโครงสร้างอนุภาคไวรัสไม่ให้เสียสภาพจากผลึกน้ำแข็งและความร้อน [RECONSTRUCTED: ปรับแต่งและเติมเต็มบริบทโจทย์เพื่อความสมบูรณ์ เนื่องจากตัวเลือกต้นฉบับระบุสารเคมีสลับกลุ่ม โดยข้อสอบต้องการชี้วัดหน้าที่ของ Stabilizer แตกต่างจาก Adjuvant, Inactivating agent, Preservative และ Antibiotic]
🔍 ข้ออื่นผิดเพราะอะไร:
• ข้อ ก.: Aluminium hydroxide ทำหน้าที่เป็น Adjuvant เพื่อกระตุ้นภูมิคุ้มกัน นิยมใช้ในวัคซีนเชื้อตาย ไม่ใช้ในวัคซีนเชื้อเป็นอ่อนฤทธิ์
• ข้อ ข.: Beta-propiolactone เป็นสารเคมีที่ใช้ฆ่าเชื้อไวรัส (Inactivating agent) สำหรับผลิตวัคซีนเชื้อตาย (Inactivated vaccine)
• ข้อ ค.: Thimerosal เป็นสารปรอทอินทรีย์ที่ทำหน้าที่เป็นสารกันเสีย (Antimicrobial preservative) ห้ามใช้ในวัคซีนเชื้อเป็นอ่อนฤทธิ์เพราะจะทำลายไวรัส
• ข้อ ง.: Neomycin เป็นยาปฏิชีวนะที่ใช้ควบคุมการปนเปื้อนของแบคทีเรียระหว่างการเพาะเลี้ยงเซลล์</t>
        </is>
      </c>
      <c r="L59" s="186" t="n"/>
      <c r="M59" s="186" t="inlineStr">
        <is>
          <t>Biotech Products</t>
        </is>
      </c>
      <c r="N59" s="186" t="inlineStr">
        <is>
          <t>Biosimilars &amp; Quality Control</t>
        </is>
      </c>
      <c r="O59" s="185" t="inlineStr">
        <is>
          <t>Product</t>
        </is>
      </c>
      <c r="P59" s="186" t="inlineStr">
        <is>
          <t>[SOURCE: ข้อสอบจริง PLE CC1 (Product) ปี 2563 Day 1 ข้อ 55] [RECONSTRUCTED: ปรับแต่งและเติมเต็มบริบทโจทย์เพื่อความสมบูรณ์]</t>
        </is>
      </c>
      <c r="Q59" s="185" t="inlineStr">
        <is>
          <t>ข้อสอบจริง</t>
        </is>
      </c>
      <c r="R59" s="185" t="inlineStr">
        <is>
          <t>2563</t>
        </is>
      </c>
      <c r="S59" s="185" t="n"/>
    </row>
    <row r="60" ht="24" customHeight="1" s="49">
      <c r="A60" s="187" t="n">
        <v>58</v>
      </c>
      <c r="B60" s="186" t="n"/>
      <c r="C60" s="186" t="inlineStr">
        <is>
          <t>กระบวนการทำแห้งใดมีความเหมาะสมที่สุดสำหรับการผลิตยาฉีด trastuzumab powder for infusion ซึ่งเป็นยาชีววัตถุกลุ่ม monoclonal antibody</t>
        </is>
      </c>
      <c r="D60" s="186" t="n"/>
      <c r="E60" s="186" t="inlineStr">
        <is>
          <t>Tray drying</t>
        </is>
      </c>
      <c r="F60" s="186" t="inlineStr">
        <is>
          <t>Microwave drying</t>
        </is>
      </c>
      <c r="G60" s="186" t="inlineStr">
        <is>
          <t>Spray drying</t>
        </is>
      </c>
      <c r="H60" s="186" t="inlineStr">
        <is>
          <t>Freeze drying</t>
        </is>
      </c>
      <c r="I60" s="188" t="inlineStr">
        <is>
          <t>Infrared drying</t>
        </is>
      </c>
      <c r="J60" s="185" t="inlineStr">
        <is>
          <t>4</t>
        </is>
      </c>
      <c r="K60" s="186" t="inlineStr">
        <is>
          <t>✅ คำตอบที่ถูกต้อง: ข้อ ง. Freeze drying
🎯 ทำไมข้อนี้ถึงถูก:
🎯 ทำไมข้อนี้ถึงถูก: Monoclonal antibody เป็นโปรตีนขนาดใหญ่ที่มีโครงสร้างสามมิติที่ไวต่อความร้อน (thermolabile) สูงมาก กระบวนการ Freeze drying (Lyophilization) เป็นวิธีทำแห้งที่อุณหภูมิต่ำผ่านกระบวนการระเหิดของผลึกน้ำแข็งภายใต้สุญญากาศ จึงไม่ทำลายโครงสร้างโปรตีน ป้องกันการเสียสภาพ (protein denaturation) และการจับกลุ่ม (aggregation)
🔍 ข้ออื่นผิดเพราะอะไร:
• ข้อ ก.: ผิดเพราะ Tray drying ใช้ความร้อนสูงและใช้เวลานาน ทำให้โปรตีนเสียสภาพและตกตะกอนทันที
• ข้อ ข.: ผิดเพราะ Microwave drying ใช้พลังงานคลื่นแม่เหล็กไฟฟ้าสร้างความร้อน ซึ่งทำลายพันธะโครงสร้างของโปรตีน
• ข้อ ค.: ผิดเพราะ Spray drying ใช้ลมร้อนและแรงเฉือนสูง (shear stress) อาจทำให้แอนติบอดีเสียสภาพได้ง่ายกว่า freeze drying
• ข้อ จ.: ผิดเพราะ Infrared drying ใช้รังสีอินฟราเรดแผ่ความร้อนสูง ไม่สามารถใช้กับยาชีววัตถุได้</t>
        </is>
      </c>
      <c r="L60" s="186" t="n"/>
      <c r="M60" s="186" t="inlineStr">
        <is>
          <t>Biotech Products</t>
        </is>
      </c>
      <c r="N60" s="186" t="inlineStr">
        <is>
          <t>Protein formulation &amp; Stability</t>
        </is>
      </c>
      <c r="O60" s="185" t="inlineStr">
        <is>
          <t>Product</t>
        </is>
      </c>
      <c r="P60" s="186" t="inlineStr">
        <is>
          <t>[SOURCE: ข้อสอบจริง PLE CC1 (Product) วันที่ 2 ปี 2562 ข้อ 58]</t>
        </is>
      </c>
      <c r="Q60" s="185" t="inlineStr">
        <is>
          <t>ข้อสอบจริง</t>
        </is>
      </c>
      <c r="R60" s="185" t="inlineStr">
        <is>
          <t>2562</t>
        </is>
      </c>
      <c r="S60" s="185" t="n"/>
    </row>
    <row r="61" ht="24" customHeight="1" s="49">
      <c r="A61" s="187" t="n">
        <v>59</v>
      </c>
      <c r="B61" s="186" t="n"/>
      <c r="C61" s="186" t="inlineStr">
        <is>
          <t>หากต้องการเปลี่ยนการใช้ยาชีววัตถุต้นแบบ trastuzumab ไปเป็นยาชีววัตถุคล้ายคลึง (biosimilar) ปัจจัยใดมีความสำคัญที่สุดที่ต้องนำมาพิจารณาเปรียบเทียบ</t>
        </is>
      </c>
      <c r="D61" s="186" t="n"/>
      <c r="E61" s="186" t="inlineStr">
        <is>
          <t>ความปลอดภัย</t>
        </is>
      </c>
      <c r="F61" s="186" t="inlineStr">
        <is>
          <t>ราคา</t>
        </is>
      </c>
      <c r="G61" s="186" t="inlineStr">
        <is>
          <t>ขนาดยา</t>
        </is>
      </c>
      <c r="H61" s="186" t="inlineStr">
        <is>
          <t>ระยะเวลาในการใช้งาน</t>
        </is>
      </c>
      <c r="I61" s="188" t="inlineStr">
        <is>
          <t>อายุ</t>
        </is>
      </c>
      <c r="J61" s="185" t="inlineStr">
        <is>
          <t>1</t>
        </is>
      </c>
      <c r="K61" s="186" t="inlineStr">
        <is>
          <t>✅ คำตอบที่ถูกต้อง: ข้อ ก. ความปลอดภัย
🎯 ทำไมข้อนี้ถึงถูก:
🎯 ทำไมข้อนี้ถึงถูก: ยาชีววัตถุคล้ายคลึง (Biosimilars) ผลิตจากเซลล์สิ่งมีชีวิต จึงไม่สามารถสร้างโมเลกุลที่เหมือนกับยาต้นแบบได้ทุกประการ (not identical) ความแตกต่างของโครงสร้างระดับ micro-heterogeneity และ glycosylation อาจกระตุ้นระบบภูมิคุ้มกันให้สร้างแอนติบอดีต่อต้านยา (immunogenicity) ได้ การประเมินด้านความปลอดภัย (safety and immunogenicity) จึงเป็นหัวใจสำคัญที่สุดในการขึ้นทะเบียนและการพิจารณาเปลี่ยนยาตามแนวทางของ WHO และ อย.
🔍 ข้ออื่นผิดเพราะอะไร:
• ข้อ ข.: ผิดเพราะแม้ราคาจะถูกกว่า แต่ราคาเป็นปัจจัยด้านเศรษฐศาสตร์ ไม่ใช่ปัจจัยสำคัญสูงสุดทางวิชาการและคลินิกในการเปลี่ยนยา
• ข้อ ค.: ผิดเพราะขนาดยาและการบริหารยาของ biosimilar ต้องเหมือนกับยาต้นแบบอยู่แล้วตามข้อกำหนดการขึ้นทะเบียน
• ข้อ ง.: ผิดเพราะระยะเวลาในการใช้งาน (duration of treatment) เป็นไปตามโปรโตคอลการรักษาของโรค ไม่ใช่เกณฑ์ตัดสินการยอมรับ biosimilar
• ข้อ จ.: ผิดเพราะอายุของผู้ป่วยไม่ใช่ปัจจัยในการเปรียบเทียบความเท่าเทียมของยาชีววัตถุ</t>
        </is>
      </c>
      <c r="L61" s="186" t="n"/>
      <c r="M61" s="186" t="inlineStr">
        <is>
          <t>Biotech Products</t>
        </is>
      </c>
      <c r="N61" s="186" t="inlineStr">
        <is>
          <t>Biosimilar regulations</t>
        </is>
      </c>
      <c r="O61" s="185" t="inlineStr">
        <is>
          <t>Product</t>
        </is>
      </c>
      <c r="P61" s="186" t="inlineStr">
        <is>
          <t>[SOURCE: ข้อสอบจริง PLE CC1 (Product) วันที่ 2 ปี 2562 ข้อ 59]</t>
        </is>
      </c>
      <c r="Q61" s="185" t="inlineStr">
        <is>
          <t>ข้อสอบจริง</t>
        </is>
      </c>
      <c r="R61" s="185" t="inlineStr">
        <is>
          <t>2562</t>
        </is>
      </c>
      <c r="S61" s="185" t="n"/>
    </row>
    <row r="62" ht="24" customHeight="1" s="49">
      <c r="A62" s="187" t="n">
        <v>60</v>
      </c>
      <c r="B62" s="186" t="n"/>
      <c r="C62" s="186" t="inlineStr">
        <is>
          <t>ในการเตรียมยาฉีด trastuzumab สำหรับบริหารทางหลอดเลือดดำ (IV preparation) บุคลากรทางการแพทย์ต้องเลือกตัวทำละลายและมีเทคนิคการละลายยาอย่างไรจึงจะถูกต้องและปลอดภัยที่สุด</t>
        </is>
      </c>
      <c r="D62" s="186" t="n"/>
      <c r="E62" s="186" t="inlineStr">
        <is>
          <t>NaCl 0.9% with D5W เขย่าให้ละลายจนหมด</t>
        </is>
      </c>
      <c r="F62" s="186" t="inlineStr">
        <is>
          <t>NaCl 0.9% with D5W แกว่งให้ละลายจนหมด</t>
        </is>
      </c>
      <c r="G62" s="186" t="inlineStr">
        <is>
          <t>Sterile water for injection เขย่าให้ละลายจนหมด</t>
        </is>
      </c>
      <c r="H62" s="186" t="inlineStr">
        <is>
          <t>Sterile water for injection แกว่งให้ละลายจนหมด</t>
        </is>
      </c>
      <c r="I62" s="188" t="inlineStr">
        <is>
          <t>NaCl 0.9% with D5W หรือ sterile water for injection แกว่งให้ละลายจนหมด</t>
        </is>
      </c>
      <c r="J62" s="185" t="inlineStr">
        <is>
          <t>4</t>
        </is>
      </c>
      <c r="K62" s="186" t="inlineStr">
        <is>
          <t>✅ คำตอบที่ถูกต้อง: ข้อ ง. Sterile water for injection แกว่งให้ละลายจนหมด
🎯 ทำไมข้อนี้ถึงถูก:
🎯 ทำไมข้อนี้ถึงถูก: ผงแห้ง trastuzumab ต้องละลายขั้นแรก (reconstitution) ด้วย Sterile Water for Injection (SWFI) และต้องใช้วิธีหมุนวนหรือแกว่งขวดยาเบาๆ (gently swirl) ห้ามเขย่า (do not shake) อย่างเด็ดขาด เนื่องจากการเขย่าทำให้เกิดแรงเฉือน (shear stress) และฟองอากาศ ทำให้โปรตีนเสียสภาพและจับกลุ่มตกตะกอน และห้ามใช้สารละลายที่มี Dextrose (D5W) ในการละลายขั้นแรกเนื่องจากทำปฏิกิริยากับโปรตีน
🔍 ข้ออื่นผิดเพราะอะไร:
• ข้อ ก.: ผิดเพราะการเขย่าทำให้โปรตีนเสียสภาพ และห้ามใช้ D5W ผสม
• ข้อ ข.: ผิดเพราะห้ามใช้ D5W ในการ reconstitution ผงยา trastuzumab
• ข้อ ค.: ผิดเพราะการเขย่าขวด (shaking) จะทำให้โมเลกุลโปรตีนคลี่ตัว เกิดการจับกลุ่ม (aggregation) และสูญเสียฤทธิ์ทางชีวภาพ
• ข้อ จ.: ผิดเพราะห้ามใช้ D5W ในการละลายผงยา trastuzumab</t>
        </is>
      </c>
      <c r="L62" s="186" t="n"/>
      <c r="M62" s="186" t="inlineStr">
        <is>
          <t>Biotech Products</t>
        </is>
      </c>
      <c r="N62" s="186" t="inlineStr">
        <is>
          <t>Protein formulation &amp; Stability</t>
        </is>
      </c>
      <c r="O62" s="185" t="inlineStr">
        <is>
          <t>Product</t>
        </is>
      </c>
      <c r="P62" s="186" t="inlineStr">
        <is>
          <t>[SOURCE: ข้อสอบจริง PLE CC1 (Product) วันที่ 2 ปี 2562 ข้อ 60]</t>
        </is>
      </c>
      <c r="Q62" s="185" t="inlineStr">
        <is>
          <t>ข้อสอบจริง</t>
        </is>
      </c>
      <c r="R62" s="185" t="inlineStr">
        <is>
          <t>2562</t>
        </is>
      </c>
      <c r="S62" s="185" t="n"/>
    </row>
    <row r="63" ht="24" customHeight="1" s="49">
      <c r="A63" s="187" t="n">
        <v>61</v>
      </c>
      <c r="B63" s="186" t="n"/>
      <c r="C63" s="186" t="inlineStr">
        <is>
          <t>ยาฉีด Insulin glargine ผลิตขึ้นโดยกระบวนการใดในระดับอุตสาหกรรมยา</t>
        </is>
      </c>
      <c r="D63" s="186" t="n"/>
      <c r="E63" s="186" t="inlineStr">
        <is>
          <t>สกัดและแยกบริสุทธิ์จากตับอ่อนของวัว (Bovine pancreas extraction)</t>
        </is>
      </c>
      <c r="F63" s="186" t="inlineStr">
        <is>
          <t>สกัดและแยกบริสุทธิ์จากตับอ่อนของหมู (Porcine pancreas extraction)</t>
        </is>
      </c>
      <c r="G63" s="186" t="inlineStr">
        <is>
          <t>สกัดและแยกบริสุทธิ์จากตับอ่อนของมนุษย์ (Human pancreas extraction)</t>
        </is>
      </c>
      <c r="H63" s="186" t="inlineStr">
        <is>
          <t>เทคโนโลยี Recombinant DNA โดยใช้เซลล์เพาะเลี้ยงรังไข่หนูแฮมสเตอร์จีน (CHO cells)</t>
        </is>
      </c>
      <c r="I63" s="188" t="inlineStr">
        <is>
          <t>เทคโนโลยี Recombinant DNA โดยใช้เชื้อแบคทีเรีย Escherichia coli (E. coli)</t>
        </is>
      </c>
      <c r="J63" s="185" t="inlineStr">
        <is>
          <t>5</t>
        </is>
      </c>
      <c r="K63" s="186" t="inlineStr">
        <is>
          <t>✅ คำตอบที่ถูกต้อง: ข้อ จ. เทคโนโลยี Recombinant DNA โดยใช้เชื้อแบคทีเรีย Escherichia coli (E. coli)
🎯 ทำไมข้อนี้ถึงถูก:
🎯 ทำไมข้อนี้ถึงถูก: Insulin glargine เป็น Human insulin analog ชนิดออกฤทธิ์ยาวที่ผลิตขึ้นโดยเทคโนโลยีทางพันธุวิศวกรรม Recombinant DNA technology โดยใช้แบคทีเรียสายพันธุ์ที่ไม่ก่อโรค Escherichia coli (E. coli K12) เป็นเซลล์เจ้าบ้าน (Host) ในการสังเคราะห์สายโพลีเปปไทด์
🔍 ข้ออื่นผิดเพราะอะไร:
• ข้อ ก.: การสกัดจากตับอ่อนวัวเป็นวิธีดั้งเดิมในอดีต (Bovine insulin) ซึ่งมีกรดอะมิโนแตกต่างจากมนุษย์ 3 ตำแหน่งและเสี่ยงต่อการเกิดภูมิแพ้ ปัจจุบันเลิกใช้แล้ว
• ข้อ ข.: การสกัดจากตับอ่อนหมูเป็นวิธีในอดีต (Porcine insulin) ซึ่งแตกต่างจากมนุษย์ 1 ตำแหน่ง ไม่ใช่วิธีผลิต recombinant insulin analog
• ข้อ ค.: การสกัดจากตับอ่อนมนุษย์ไม่สามารถนำมาใช้ในการผลิตเชิงพาณิชย์ได้เนื่องจากข้อจำกัดทางชีวจริยธรรมและปริมาณวัตถุดิบ
• ข้อ ง.: CHO cells (Chinese Hamster Ovary) นิยมใช้ผลิตไกลโคโปรตีนขนาดใหญ่ เช่น Monoclonal antibodies มากกว่าเปปไทด์ขนาดเล็กที่ไม่มี glycosylation แบบ insulin glargine</t>
        </is>
      </c>
      <c r="L63" s="186" t="n"/>
      <c r="M63" s="186" t="inlineStr">
        <is>
          <t>Biotech Products</t>
        </is>
      </c>
      <c r="N63" s="186" t="inlineStr">
        <is>
          <t>Recombinant DNA</t>
        </is>
      </c>
      <c r="O63" s="185" t="inlineStr">
        <is>
          <t>Product</t>
        </is>
      </c>
      <c r="P63" s="186" t="inlineStr">
        <is>
          <t>[SOURCE: ข้อสอบจริง PLE CC1 (Product) ปี 2559 ข้อ 5]</t>
        </is>
      </c>
      <c r="Q63" s="185" t="inlineStr">
        <is>
          <t>ข้อสอบจริง</t>
        </is>
      </c>
      <c r="R63" s="185" t="inlineStr">
        <is>
          <t>2559</t>
        </is>
      </c>
      <c r="S63" s="185" t="n"/>
    </row>
    <row r="64" ht="24" customHeight="1" s="49">
      <c r="A64" s="187" t="n">
        <v>62</v>
      </c>
      <c r="B64" s="186" t="n"/>
      <c r="C64" s="186" t="inlineStr">
        <is>
          <t>วัคซีนในข้อใดจัดอยู่ในกลุ่มประเภทชีววัตถุเดียวกับวัคซีนไข้สมองอักเสบเจอีชนิดเชื้อเป็น (Live-attenuated JE vaccine)</t>
        </is>
      </c>
      <c r="D64" s="186" t="n"/>
      <c r="E64" s="186" t="inlineStr">
        <is>
          <t>Oral Poliomyelitis Vaccine (OPV)</t>
        </is>
      </c>
      <c r="F64" s="186" t="inlineStr">
        <is>
          <t>Hepatitis B Vaccine (HBV)</t>
        </is>
      </c>
      <c r="G64" s="186" t="inlineStr">
        <is>
          <t>Diphtheria-Tetanus-whole cell Pertussis (DTwP)</t>
        </is>
      </c>
      <c r="H64" s="186" t="inlineStr">
        <is>
          <t>Inactivated Polio Vaccine (IPV)</t>
        </is>
      </c>
      <c r="I64" s="188" t="inlineStr">
        <is>
          <t>Hepatitis A Vaccine (HAV)</t>
        </is>
      </c>
      <c r="J64" s="185" t="n">
        <v>1</v>
      </c>
      <c r="K64" s="186" t="inlineStr">
        <is>
          <t>✅ คำตอบที่ถูกต้อง: ข้อ ก. Oral Poliomyelitis Vaccine (OPV)
🎯 ทำไมข้อนี้ถึงถูก:
วัคซีนป้องกันไข้สมองอักเสบเจอีสายพันธุ์ SA 14-14-2 (CD.JEVAX) เป็นวัคซีนชนิดเชื้อมีชีวิตที่ทำให้อ่อนฤทธิ์ (Live Attenuated Vaccine) เช่นเดียวกับวัคซีนโปลิโอชนิดหยอดปาก (Oral Polio Vaccine: OPV / Sabin strain) ซึ่งทั้งสองชนิดสามารถกระตุ้นภูมิคุ้มกันได้ทั้งแบบสารน้ำและเซลล์ แต่มีข้อห้ามใช้ในผู้ที่มีภาวะภูมิคุ้มกันบกพร่องรุนแรงและหญิงตั้งครรภ์
🔍 ข้ออื่นผิดเพราะอะไร:
• ข้อ ข. HBV: เป็น Recombinant Subunit Vaccine (ใช้ HBsAg protein)
• ข้อ ค. DTwP: เป็น Toxoid (Diphtheria, Tetanus) ร่วมกับ Inactivated whole-cell bacteria (Pertussis)
• ข้อ ง. IPV: เป็น Inactivated Polio Vaccine (เชื้อตาย)
• ข้อ จ. HAV: เป็น Inactivated viral vaccine (วัคซีนตับอักเสบเอชนิดเชื้อตาย)</t>
        </is>
      </c>
      <c r="L64" s="186" t="n"/>
      <c r="M64" s="186" t="inlineStr">
        <is>
          <t>Biotech Products</t>
        </is>
      </c>
      <c r="N64" s="186" t="inlineStr">
        <is>
          <t>Biosimilars &amp; Quality Control</t>
        </is>
      </c>
      <c r="O64" s="185" t="inlineStr">
        <is>
          <t>Product</t>
        </is>
      </c>
      <c r="P64" s="186" t="inlineStr">
        <is>
          <t>[SOURCE: ข้อสอบจริง PLE CC1 (Product) ปี 2559 ข้อ 34]</t>
        </is>
      </c>
      <c r="Q64" s="185" t="inlineStr">
        <is>
          <t>ข้อสอบจริง</t>
        </is>
      </c>
      <c r="R64" s="185" t="inlineStr">
        <is>
          <t>2559</t>
        </is>
      </c>
      <c r="S64" s="185" t="n"/>
    </row>
    <row r="65" ht="24" customHeight="1" s="49">
      <c r="A65" s="187" t="n">
        <v>63</v>
      </c>
      <c r="B65" s="186" t="n"/>
      <c r="C65" s="186" t="inlineStr">
        <is>
          <t>ยาฉีด Insulin glargine ผลิตขึ้นจากแหล่งหรือเทคโนโลยีใดในอุตสาหกรรมยา</t>
        </is>
      </c>
      <c r="D65" s="186" t="n"/>
      <c r="E65" s="186" t="inlineStr">
        <is>
          <t>สกัดและแยกบริสุทธิ์จากตับอ่อนของวัว</t>
        </is>
      </c>
      <c r="F65" s="186" t="inlineStr">
        <is>
          <t>สกัดและแยกบริสุทธิ์จากตับอ่อนของหมู</t>
        </is>
      </c>
      <c r="G65" s="186" t="inlineStr">
        <is>
          <t>สกัดและแยกบริสุทธิ์จากตับอ่อนของมนุษย์</t>
        </is>
      </c>
      <c r="H65" s="186" t="inlineStr">
        <is>
          <t>เทคโนโลยี Recombinant DNA จากเซลล์ยีสต์ Saccharomyces cerevisiae</t>
        </is>
      </c>
      <c r="I65" s="188" t="inlineStr">
        <is>
          <t>เทคโนโลยี Recombinant DNA จากเชื้อแบคทีเรีย Escherichia coli (E. coli)</t>
        </is>
      </c>
      <c r="J65" s="185" t="inlineStr">
        <is>
          <t>5</t>
        </is>
      </c>
      <c r="K65" s="186" t="inlineStr">
        <is>
          <t>✅ คำตอบที่ถูกต้อง: ข้อ จ. เทคโนโลยี Recombinant DNA จากเชื้อแบคทีเรีย Escherichia coli (E. coli)
🎯 ทำไมข้อนี้ถึงถูก:
🎯 ทำไมข้อนี้ถึงถูก: Insulin glargine ผลิตขึ้นโดยเทคโนโลยีพันธุวิศวกรรม Recombinant DNA technology โดยใช้เชื้อแบคทีเรีย Escherichia coli (E. coli K12) เป็นโฮสต์ในการสังเคราะห์สายโพลีเปปไทด์ของพรีเคอร์เซอร์อินซูลิน แล้วนำมาตัดต่อและแปรรูปให้ได้โครงสร้าง glargine บริสุทธิ์
🔍 ข้ออื่นผิดเพราะอะไร:
• ข้อ ก.: การสกัดจากตับอ่อนวัวเป็นวิธีดั้งเดิมที่เลิกใช้แล้วในปัจจุบัน
• ข้อ ข.: การสกัดจากตับอ่อนหมูไม่ใช่วิธีการผลิต Recombinant human insulin analog
• ข้อ ค.: ตับอ่อนของมนุษย์ไม่สามารถนำมาใช้ในการผลิตเชิงพาณิชย์ได้
• ข้อ ง.: ยีสต์ Saccharomyces cerevisiae ใช้ผลิต Insulin aspart และ Insulin detemir ไม่ได้ใช้ผลิต Insulin glargine</t>
        </is>
      </c>
      <c r="L65" s="186" t="n"/>
      <c r="M65" s="186" t="inlineStr">
        <is>
          <t>Biotech Products</t>
        </is>
      </c>
      <c r="N65" s="186" t="inlineStr">
        <is>
          <t>Recombinant DNA</t>
        </is>
      </c>
      <c r="O65" s="185" t="inlineStr">
        <is>
          <t>Product</t>
        </is>
      </c>
      <c r="P65" s="186" t="inlineStr">
        <is>
          <t>[SOURCE: ข้อสอบจริง PLE CC1 (Product) ปี 2559 ข้อ 30]</t>
        </is>
      </c>
      <c r="Q65" s="185" t="inlineStr">
        <is>
          <t>ข้อสอบจริง</t>
        </is>
      </c>
      <c r="R65" s="185" t="inlineStr">
        <is>
          <t>2559</t>
        </is>
      </c>
      <c r="S65" s="185" t="n"/>
    </row>
    <row r="66" ht="24" customHeight="1" s="49">
      <c r="A66" s="187" t="n">
        <v>64</v>
      </c>
      <c r="B66" s="186" t="n"/>
      <c r="C66" s="186" t="inlineStr">
        <is>
          <t>ในปัจจุบัน ยาฉีดอินซูลิน (Insulin) ที่นำมาใช้รักษาผู้ป่วยเบาหวานในประเทศไทย ผลิตขึ้นผ่านเทคโนโลยีและกระบวนการใดเป็นหลัก?</t>
        </is>
      </c>
      <c r="D66" s="186" t="n"/>
      <c r="E66" s="186" t="inlineStr">
        <is>
          <t>การสกัดจากตับอ่อนของสุกร (Porcine insulin extraction)</t>
        </is>
      </c>
      <c r="F66" s="186" t="inlineStr">
        <is>
          <t>การสกัดจากตับอ่อนของมนุษย์</t>
        </is>
      </c>
      <c r="G66" s="186" t="inlineStr">
        <is>
          <t>เทคโนโลยีรีคอมบิแนนท์ดีเอ็นเอ (Recombinant DNA technology)</t>
        </is>
      </c>
      <c r="H66" s="186" t="inlineStr">
        <is>
          <t>การสังเคราะห์ทางเคมีบริสุทธิ์ (Pure chemical synthesis)</t>
        </is>
      </c>
      <c r="I66" s="188" t="inlineStr">
        <is>
          <t>การใช้สเต็มเซลล์เพาะเลี้ยง (Stem cell culture)</t>
        </is>
      </c>
      <c r="J66" s="185" t="inlineStr">
        <is>
          <t>3</t>
        </is>
      </c>
      <c r="K66" s="186" t="inlineStr">
        <is>
          <t>✅ คำตอบที่ถูกต้อง: ข้อ ค. เทคโนโลยีรีคอมบิแนนท์ดีเอ็นเอ (Recombinant DNA technology)
🎯 ทำไมข้อนี้ถึงถูก:
🎯 ทำไมข้อนี้ถึงถูก: ในปัจจุบัน อินซูลินทางการค้าเกือบทั้งหมดผลิตขึ้นโดยใช้ Recombinant DNA technology (พันธุวิศวกรรมดีเอ็นเอสายผสม) โดยนำยีนรหัสสังเคราะห์ฮอร์โมนอินซูลินของมนุษย์ใส่ในพาหะและนำเข้าสู่เซลล์โฮสต์ เช่น Escherichia coli หรือ ยีสต์ Saccharomyces cerevisiae เพื่อให้สร้างโปรตีน Human insulin หรือ Insulin analogs ที่มีโครงสร้างเหมือนมนุษย์ มีความบริสุทธิ์สูง และลดการแพ้ยาตามมาตรฐานสากล
🔍 ข้ออื่นผิดเพราะอะไร:
• ข้อ ก.: ผิด เพราะการสกัดอินซูลินจากตับอ่อนของสัตว์ (สุกร/วัว) เป็นวิธีดั้งเดิมในอดีต ซึ่งปัจจุบันเลิกใช้แล้วเนื่องจากทำให้ผู้ป่วยสร้างภูมิคุ้มกันต่อต้านและเกิดอาการแพ้
• ข้อ ข.: ผิด เพราะการสกัดจากตับอ่อนมนุษย์ไม่สามารถทำได้ในเชิงพาณิชย์และขัดต่อหลักชีวจริยธรรม
• ข้อ ง.: ผิด เพราะอินซูลินเป็นพอลิเปปไทด์ขนาดใหญ่ประกอบด้วยกรดอะมิโน 51 ตัว เชื่อมกันด้วยพันธะไดซัลไฟด์ การสังเคราะห์ทางเคมีบริสุทธิ์ทำได้ยากมากและมีต้นทุนสูงเกินไป
• ข้อ จ.: ผิด เพราะการใช้เซลล์ต้นกำเนิด (Stem cells) ยังอยู่ในขั้นการศึกษาวิจัย ไม่ใช่กระบวนการผลิตยาในระดับอุตสาหกรรมปัจจุบัน</t>
        </is>
      </c>
      <c r="L66" s="186" t="n"/>
      <c r="M66" s="186" t="inlineStr">
        <is>
          <t>Biotech Products</t>
        </is>
      </c>
      <c r="N66" s="186" t="inlineStr">
        <is>
          <t>Recombinant DNA</t>
        </is>
      </c>
      <c r="O66" s="185" t="inlineStr">
        <is>
          <t>Product</t>
        </is>
      </c>
      <c r="P66" s="186" t="inlineStr">
        <is>
          <t>[SOURCE: ข้อสอบจริง PLE CC1 (Product) ปี 2558 ข้อ 28]</t>
        </is>
      </c>
      <c r="Q66" s="185" t="inlineStr">
        <is>
          <t>ข้อสอบจริง</t>
        </is>
      </c>
      <c r="R66" s="185" t="inlineStr">
        <is>
          <t>2558</t>
        </is>
      </c>
      <c r="S66" s="185" t="n"/>
    </row>
    <row r="67" ht="24" customHeight="1" s="49">
      <c r="A67" s="187" t="n">
        <v>65</v>
      </c>
      <c r="B67" s="186" t="n"/>
      <c r="C67" s="186" t="inlineStr">
        <is>
          <t>35. ข้อใดกล่าวถึงความท้าทายหลักในการควบคุมคุณภาพของยาชีววัตถุ (Biologics) เมื่อเปรียบเทียบกับยาเคมีโมเลกุลขนาดเล็ก (Small molecule drugs) ได้อย่างถูกต้อง</t>
        </is>
      </c>
      <c r="D67" s="186" t="n"/>
      <c r="E67" s="186" t="inlineStr">
        <is>
          <t>Biologics มีโครงสร้างโมเลกุลขนาดใหญ่ ซับซ้อน และไวต่อสภาพแวดล้อม เช่น อุณหภูมิ ค่า pH และแรงเฉือน</t>
        </is>
      </c>
      <c r="F67" s="186" t="inlineStr">
        <is>
          <t>Biologics มีสูตรโครงสร้างเคมีที่ง่ายต่อการสังเคราะห์ทางเคมีมากกว่ายาโมเลกุลเล็ก</t>
        </is>
      </c>
      <c r="G67" s="186" t="inlineStr">
        <is>
          <t>ยาโมเลกุลเล็กจำเป็นต้องเก็บรักษาในตู้เย็นควบคุมอุณหภูมิเข้มงวดกว่ายาชีววัตถุ</t>
        </is>
      </c>
      <c r="H67" s="186" t="inlineStr">
        <is>
          <t>ยาโมเลกุลเล็กมีผลข้างเคียงต่อระบบภูมิคุ้มกันมากกว่ายาชีววัตถุ</t>
        </is>
      </c>
      <c r="I67" s="188" t="inlineStr">
        <is>
          <t>ยาชีววัตถุสามารถละลายน้ำได้ง่ายและมีความคงตัวทางเคมีที่ทนทานกว่า</t>
        </is>
      </c>
      <c r="J67" s="185" t="inlineStr">
        <is>
          <t>1</t>
        </is>
      </c>
      <c r="K67" s="186" t="inlineStr">
        <is>
          <t>✅ คำตอบที่ถูกต้อง: ข้อ ก. Biologics มีโครงสร้างโมเลกุลขนาดใหญ่ ซับซ้อน และไวต่อสภาพแวดล้อม เช่น อุณหภูมิ ค่า pH และแรงเฉือน
🎯 ทำไมข้อนี้ถึงถูก:
🎯 ทำไมข้อนี้ถึงถูก: ยาชีววัตถุ (เช่น อินซูลิน, มอนอคลอนอลแอนติบอดี) เป็นโมเลกุลโปรตีนขนาดใหญ่ที่มีโครงสร้างระดับทุติยภูมิ ตติยภูมิ และจตุรภูมิ รวมถึงมีความหลากหลายทางชีวภาพ (heterogeneity) เช่น glycosylation จึงมีความไวสูงมากต่อความร้อน การเปลี่ยนแปลง pH แสง และแรงเขย่า ทำให้เกิด denaturation, aggregation หรือ deamidation ได้ง่าย การควบคุมคุณภาพจึงต้องใช้เครื่องมือวิเคราะห์ทางชีววิทยาและฟิสิกส์เคมีชั้นสูงหลายวิธีร่วมกัน
🔍 ข้ออื่นผิดเพราะอะไร:
• ข้อ ข. Biologics สังเคราะห์ทางเคมีได้ยากมาก ต้องอาศัยเซลล์สิ่งมีชีวิตในการผลิต (Recombinant DNA technology)
• ข้อ ค. Biologics ต่างหากที่ต้องเก็บในตู้เย็น 2-8 องศาเซลเซียสอย่างเคร่งครัด (Cold chain management)
• ข้อ ง. Biologics มีความเสี่ยงต่อการกระตุ้นภูมิคุ้มกัน (Immunogenicity) สูงกว่ายาเคมีโมเลกุลเล็กมาก
• ข้อ จ. Biologics เสื่อมสลายได้ง่ายมากและมีความคงตัวต่ำกว่าโมเลกุลเล็ก
• --</t>
        </is>
      </c>
      <c r="L67" s="186" t="n"/>
      <c r="M67" s="186" t="inlineStr">
        <is>
          <t>Biotech Products</t>
        </is>
      </c>
      <c r="N67" s="186" t="inlineStr">
        <is>
          <t>Biosimilars &amp; Quality Control</t>
        </is>
      </c>
      <c r="O67" s="185" t="inlineStr">
        <is>
          <t>Product</t>
        </is>
      </c>
      <c r="P67" s="186" t="inlineStr">
        <is>
          <t>ข้อ 35 Mock RxCU83</t>
        </is>
      </c>
      <c r="Q67" s="185" t="inlineStr">
        <is>
          <t>ข้อสอบจำลอง</t>
        </is>
      </c>
      <c r="R67" s="185" t="inlineStr">
        <is>
          <t>Mock RxCU83 ชุดที่ 1</t>
        </is>
      </c>
      <c r="S67" s="185" t="n"/>
    </row>
    <row r="68" ht="24" customHeight="1" s="49">
      <c r="A68" s="187" t="n">
        <v>66</v>
      </c>
      <c r="B68" s="186" t="n"/>
      <c r="C68" s="186" t="inlineStr">
        <is>
          <t>36. กระบวนการผลิตอินซูลินในระดับอุตสาหกรรมในปัจจุบัน ข้อใดระบุหลักการผลิตจริงที่มีความเป็นไปได้และเป็นมาตรฐานสากล</t>
        </is>
      </c>
      <c r="D68" s="186" t="n"/>
      <c r="E68" s="186" t="inlineStr">
        <is>
          <t>สกัดโดยตรงจากตับอ่อนของสุกรหรือวัวแล้วนำมาดัดแปลงทางเคมี</t>
        </is>
      </c>
      <c r="F68" s="186" t="inlineStr">
        <is>
          <t>ใช้เชื้อ Escherichia coli หรือ Saccharomyces cerevisiae สังเคราะห์ Proinsulin แล้วใช้ Carboxypeptidase ตัดให้เป็น Insulin</t>
        </is>
      </c>
      <c r="G68" s="186" t="inlineStr">
        <is>
          <t>สังเคราะห์เปปไทด์แบบเฟสของแข็ง (SPPS) แล้วนำมาพับม้วนใน Bioreactor</t>
        </is>
      </c>
      <c r="H68" s="186" t="inlineStr">
        <is>
          <t>ใช้เทคโนโลยี Hybridoma ผลิตออกมาเป็น Monoclonal antibody</t>
        </is>
      </c>
      <c r="I68" s="188" t="inlineStr">
        <is>
          <t>นำ Stem cells ของมนุษย์มาเพาะเลี้ยงแล้วสกัดอินซูลินออกมาโดยตรง</t>
        </is>
      </c>
      <c r="J68" s="185" t="inlineStr">
        <is>
          <t>2</t>
        </is>
      </c>
      <c r="K68" s="186" t="inlineStr">
        <is>
          <t>✅ คำตอบที่ถูกต้อง: ข้อ ข. ใช้เชื้อ Escherichia coli หรือ Saccharomyces cerevisiae สังเคราะห์ Proinsulin แล้วใช้ Carboxypeptidase ตัดให้เป็น Insulin
🎯 ทำไมข้อนี้ถึงถูก:
🎯 ทำไมข้อนี้ถึงถูก: การผลิต Human insulin ในระดับอุตสาหกรรมใช้เทคโนโลยีดีเอ็นเอสายผสม (Recombinant DNA technology) โดยนำยีนควบคุมการสร้างโปรตีน Proinsulin ถ่ายฝากเข้าสู่เซลล์เจ้าบ้าน เช่น แบคทีเรีย E. coli หรือยีสต์ S. cerevisiae เมื่อเซลล์สังเคราะห์โปรตีนแล้ว จะนำมาผ่านกระบวนการ Downstream purification และใช้เอนไซม์จำเพาะ (เช่น Trypsin และ Carboxypeptidase B) ตัดสาย C-peptide ออก เพื่อให้ได้ Human insulin ที่สมบูรณ์
🔍 ข้ออื่นผิดเพราะอะไร:
• ข้อ ก. การสกัดจากตับอ่อนสัตว์เป็นวิธีการในอดีต (Animal insulin) ซึ่งปัจจุบันยกเลิกไปแล้วเนื่องจากเสี่ยงต่อการแพ้และภูมิต้านทาน
• ข้อ ค. SPPS (Solid Phase Peptide Synthesis) มีต้นทุนสูงมากและไม่คุ้มค่าในระดับอุตสาหกรรมสำหรับสายโพลีเปปไทด์ที่มีพันธะไดซัลไฟด์ซับซ้อน
• ข้อ ง. Hybridoma technology ใช้สำหรับผลิต Monoclonal Antibodies ไม่ได้ใช้ผลิตฮอร์โมนอินซูลิน
• ข้อ จ. การใช้ Stem cell ยังอยู่ในขั้นการศึกษาวิจัย ไม่ใช่วิธีการผลิตในระดับอุตสาหกรรมยา
• --</t>
        </is>
      </c>
      <c r="L68" s="186" t="n"/>
      <c r="M68" s="186" t="inlineStr">
        <is>
          <t>Biotech Products</t>
        </is>
      </c>
      <c r="N68" s="186" t="inlineStr">
        <is>
          <t>Bioprocess &amp; Upstream/Downstream</t>
        </is>
      </c>
      <c r="O68" s="185" t="inlineStr">
        <is>
          <t>Product</t>
        </is>
      </c>
      <c r="P68" s="186" t="inlineStr">
        <is>
          <t>ข้อ 36 Mock RxCU83</t>
        </is>
      </c>
      <c r="Q68" s="185" t="inlineStr">
        <is>
          <t>ข้อสอบจำลอง</t>
        </is>
      </c>
      <c r="R68" s="185" t="inlineStr">
        <is>
          <t>Mock RxCU83 ชุดที่ 1</t>
        </is>
      </c>
      <c r="S68" s="185" t="n"/>
    </row>
    <row r="69" ht="24" customHeight="1" s="49">
      <c r="A69" s="187" t="n">
        <v>67</v>
      </c>
      <c r="B69" s="186" t="n"/>
      <c r="C69" s="186" t="inlineStr">
        <is>
          <t>64. ปัจจัยในข้อใด ไม่จัดเป็น ปัจจัยหลักที่ส่งผลต่อการกระตุ้นให้เกิดการสร้างภูมิคุ้มกันต่อยาชีววัตถุ (Immunogenicity of Biologics)</t>
        </is>
      </c>
      <c r="D69" s="186" t="n"/>
      <c r="E69" s="186" t="inlineStr">
        <is>
          <t>โครงสร้างของโปรตีนที่มีความแตกต่างจากโปรตีนตามธรรมชาติของมนุษย์ (Non-human sequences)</t>
        </is>
      </c>
      <c r="F69" s="186" t="inlineStr">
        <is>
          <t>การเสื่อมสภาพของโปรตีนและการเกิดการรวมกลุ่มเป็นอนุภาคขนาดใหญ่ (Protein aggregation)</t>
        </is>
      </c>
      <c r="G69" s="186" t="inlineStr">
        <is>
          <t>สารช่วยในสูตรตำรับ (Excipients) ที่ทำให้โครงสร้างสามมิติของโปรตีนเปลี่ยนแปลง</t>
        </is>
      </c>
      <c r="H69" s="186" t="inlineStr">
        <is>
          <t>ขนาดยาและความถี่ในการบริหารยาชีววัตถุ</t>
        </is>
      </c>
      <c r="I69" s="188" t="inlineStr">
        <is>
          <t>การให้ยาทางหลอดเลือดดำ (IV infusion) กระตุ้นภูมิคุ้มกันได้สูงกว่าการฉีดเข้าใต้ผิวหนัง (SC injection)</t>
        </is>
      </c>
      <c r="J69" s="185" t="inlineStr">
        <is>
          <t>5</t>
        </is>
      </c>
      <c r="K69" s="186" t="inlineStr">
        <is>
          <t>✅ คำตอบที่ถูกต้อง: ข้อ จ. การให้ยาทางหลอดเลือดดำ (IV infusion) กระตุ้นภูมิคุ้มกันได้สูงกว่าการฉีดเข้าใต้ผิวหนัง (SC injection)
🎯 ทำไมข้อนี้ถึงถูก:
🎯 ทำไมข้อนี้ถึงถูก: ข้อความนี้ไม่ถูกต้องตามหลักการสร้างภูมิคุ้มกัน ในความเป็นจริง การบริหารยาทางใต้ผิวหนัง (Subcutaneous: SC) และในชั้นกล้ามเนื้อ (Intramuscular: IM) จะกระตุ้นการเกิด Immunogenicity สูงกว่าการให้ทางหลอดเลือดดำ (Intravenous: IV) อย่างมีนัยสำคัญ เนื่องจากชั้นใต้ผิวหนังมีเซลล์นำเสนอแอนติเจน (Antigen-Presenting Cells เช่น Dendritic cells) หนาแน่น และตัวยาจะระบายเข้าสู่ระบบน้ำเหลืองโดยตรง จึงกระตุ้นภูมิคุ้มกันได้ง่ายกว่าการให้ทาง IV
🔍 ข้ออื่นผิดเพราะอะไร:
• ข้อ ก. ลำดับกรดอะมิโนที่ไม่เหมือนมนุษย์ (เช่น Chimeric/Murine antibody) เป็นปัจจัยหลักที่กระตุ้น Anti-Drug Antibodies (ADAs)
• ข้อ ข. Protein aggregates เป็นตัวกระตุ้นระบบภูมิคุ้มกันที่รุนแรงมาก
• ข้อ ค. การเปลี่ยนแปลง conformation ส่งผลให้เกิด neo-epitopes ที่กระตุ้นภูมิคุ้มกัน
• ข้อ ง. ขนาดยา ความถี่ และระยะเวลาการให้ มีผลโดยตรงต่อการตอบสนองของระบบภูมิคุ้มกัน
• --</t>
        </is>
      </c>
      <c r="L69" s="186" t="n"/>
      <c r="M69" s="186" t="inlineStr">
        <is>
          <t>Biotech Products</t>
        </is>
      </c>
      <c r="N69" s="186" t="inlineStr">
        <is>
          <t>Biosimilars &amp; Quality Control</t>
        </is>
      </c>
      <c r="O69" s="185" t="inlineStr">
        <is>
          <t>Product</t>
        </is>
      </c>
      <c r="P69" s="186" t="inlineStr">
        <is>
          <t>ข้อ 64 Mock RxCU83</t>
        </is>
      </c>
      <c r="Q69" s="185" t="inlineStr">
        <is>
          <t>ข้อสอบจำลอง</t>
        </is>
      </c>
      <c r="R69" s="185" t="inlineStr">
        <is>
          <t>Mock RxCU83 ชุดที่ 1</t>
        </is>
      </c>
      <c r="S69" s="185" t="n"/>
    </row>
    <row r="70" ht="24" customHeight="1" s="49">
      <c r="A70" s="187" t="n">
        <v>68</v>
      </c>
      <c r="B70" s="186" t="n"/>
      <c r="C70" s="186" t="inlineStr">
        <is>
          <t>71. ข้อใดเป็นลักษณะสำคัญทางเภสัชกรรมของยาชีววัตถุกลุ่ม Monoclonal Antibody ที่ทำให้ต้องพัฒนาเป็นรูปแบบยาฉีด (Injectable dosage form) เท่านั้น</t>
        </is>
      </c>
      <c r="D70" s="186" t="n"/>
      <c r="E70" s="186" t="inlineStr">
        <is>
          <t>มีขนาดโมเลกุลเล็กมากและดูดซึมผ่านเยื่อบุทางเดินอาหารได้รวดเร็วเกินไป</t>
        </is>
      </c>
      <c r="F70" s="186" t="inlineStr">
        <is>
          <t>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t>
        </is>
      </c>
      <c r="G70" s="186" t="inlineStr">
        <is>
          <t>มีความคงตัวสูงมากเฉพาะในสภาวะกรดรุนแรงเท่านั้น</t>
        </is>
      </c>
      <c r="H70" s="186" t="inlineStr">
        <is>
          <t>ผ่านกระบวนการ First-pass metabolism ที่ตับอย่างรวดเร็วจนหมดฤทธิ์</t>
        </is>
      </c>
      <c r="I70" s="188" t="inlineStr">
        <is>
          <t>มีค่า Log P สูงมากและชอบไขมันเป็นพิเศษ</t>
        </is>
      </c>
      <c r="J70" s="185" t="inlineStr">
        <is>
          <t>2</t>
        </is>
      </c>
      <c r="K70" s="186" t="inlineStr">
        <is>
          <t>✅ คำตอบที่ถูกต้อง: ข้อ ข. 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
🎯 ทำไมข้อนี้ถึงถูก:
🎯 ทำไมข้อนี้ถึงถูก: Monoclonal antibodies (mAbs) เป็นอิมมูโนโกลบูลินที่มีน้ำหนักโมเลกุลสูงมาก (ประมาณ 150 kDa) มีขั้วสูง ไม่สามารถแพร่ผ่านเยื่อบุลำไส้ได้ และจะถูกทำลายเสียสภาพอย่างรวดเร็วด้วยกรดไฮโดรคลอริกในกระเพาะอาหาร รวมถึงถูกย่อยด้วยเอนไซม์ย่อยโปรตีน (Proteolytic enzymes เช่น Pepsin, Trypsin) ในระบบทางเดินอาหาร ส่งผลให้มีค่า Oral Bioavailability เกือบเป็นศูนย์ จึงต้องบริหารด้วยการฉีด (IV หรือ SC) เท่านั้น
🔍 ข้ออื่นผิดเพราะอะไร:
• ข้อ ก. โมเลกุลของ mAb มีขนาดใหญ่มาก (150 kDa) ไม่ใช่ขนาดเล็ก
• ข้อ ค. โครงสร้างโปรตีนไม่คงตัวในกรดรุนแรง จะเกิด denaturation ตกตะกอน
• ข้อ ง. ตัวยาแทบไม่สามารถดูดซึมเข้าสู่หลอดเลือดดำ portal vein ได้เลย จึงไม่ใช่ปัญหาหลักจาก first-pass metabolism
• ข้อ จ. โปรตีนเป็น hydrophilic macromolecule มีค่า Log P ต่ำมาก ไม่ใช่ lipophilic
• --</t>
        </is>
      </c>
      <c r="L70" s="186" t="n"/>
      <c r="M70" s="186" t="inlineStr">
        <is>
          <t>Biotech Products</t>
        </is>
      </c>
      <c r="N70" s="186" t="inlineStr">
        <is>
          <t>Biosimilars &amp; Quality Control</t>
        </is>
      </c>
      <c r="O70" s="185" t="inlineStr">
        <is>
          <t>Product</t>
        </is>
      </c>
      <c r="P70" s="186" t="inlineStr">
        <is>
          <t>ข้อ 71 Mock RxCU83</t>
        </is>
      </c>
      <c r="Q70" s="185" t="inlineStr">
        <is>
          <t>ข้อสอบจำลอง</t>
        </is>
      </c>
      <c r="R70" s="185" t="inlineStr">
        <is>
          <t>Mock RxCU83 ชุดที่ 1</t>
        </is>
      </c>
      <c r="S70" s="185" t="n"/>
    </row>
    <row r="71" ht="24" customHeight="1" s="49">
      <c r="A71" s="187" t="n">
        <v>69</v>
      </c>
      <c r="B71" s="186" t="n"/>
      <c r="C71" s="186" t="inlineStr">
        <is>
          <t>72. สภาวะหรือปัจจัยทางกายภาพในข้อใด ส่งผลกระทบทำให้ยาฉีด Pembrolizumab ในรูปแบบสารละลายเกิดการสูญเสียความคงตัวได้รวดเร็วและรุนแรงที่สุด</t>
        </is>
      </c>
      <c r="D71" s="186" t="n"/>
      <c r="E71" s="186" t="inlineStr">
        <is>
          <t>ปฏิกิริยา Hydrolysis ที่ตำแหน่ง Ester bond</t>
        </is>
      </c>
      <c r="F71" s="186" t="inlineStr">
        <is>
          <t>การเกิดการรวมกลุ่มของโปรตีน (Protein Aggregation) เมื่อถูกเขย่าอย่างรุนแรงหรือเกิดการเปลี่ยนแปลงค่า pH</t>
        </is>
      </c>
      <c r="G71" s="186" t="inlineStr">
        <is>
          <t>ปฏิกิริยา Oxidation ที่หมู่ Sulfhydryl ของสารช่วยในตำรับ</t>
        </is>
      </c>
      <c r="H71" s="186" t="inlineStr">
        <is>
          <t>การเกิดการตกผลึกใหม่ (Recrystallization) เมื่ออุณหภูมิลดลง</t>
        </is>
      </c>
      <c r="I71" s="188" t="inlineStr">
        <is>
          <t>ปฏิกิริยา Racemization ที่ตำแหน่ง Chiral center</t>
        </is>
      </c>
      <c r="J71" s="185" t="inlineStr">
        <is>
          <t>2</t>
        </is>
      </c>
      <c r="K71" s="186" t="inlineStr">
        <is>
          <t>✅ คำตอบที่ถูกต้อง: ข้อ ข. การเกิดการรวมกลุ่มของโปรตีน (Protein Aggregation) เมื่อถูกเขย่าอย่างรุนแรงหรือเกิดการเปลี่ยนแปลงค่า pH
🎯 ทำไมข้อนี้ถึงถูก:
🎯 ทำไมข้อนี้ถึงถูก: ยาฉีดสารละลายโปรตีนแอนติบอดี (mAbs) มีความไวสูงมากต่อแรงเฉือนเชิงกล (Shear stress / Agitation / Shaking) และการเบี่ยงเบนของค่า pH ซึ่งจะไปทำลายแรงยึดเหนี่ยวภายในโมเลกุล ทำให้โปรตีนคลายม้วน (Unfolding) เผยส่วนชอบไขมันออกมาเกาะกันกลายเป็นอนุภาคขนาดใหญ่ (Protein aggregation / Particulate formation) ส่งผลให้ยาสูญเสียฤทธิ์และกระตุ้นการแพ้รุนแรง (Immunogenicity)
🔍 ข้ออื่นผิดเพราะอะไร:
• ข้อ ก. Hydrolysis ที่ ester bond: แอนติบอดีประกอบด้วยพันธะเปปไทด์ (Peptide/Amide bonds) ไม่ได้มี ester bond เป็นโครงสร้างหลัก
• ข้อ ค. Oxidation: เกิดขึ้นได้ที่กรดอะมิโน Methionine หรือ Tryptophan บนตัวยา แต่ physical aggregation จากการเขย่าเป็นปัญหาทางกายภาพที่พบบ่อยและวิกฤตที่สุด
• ข้อ ง. Recrystallization: โปรตีนในสารละลายไม่เกิด recrystallization เหมือนโมเลกุลขนาดเล็ก
• ข้อ จ. Racemization: เกิดขึ้นช้ามาก ไม่ใช่กลไกความไม่คงตัวหลักของโปรตีน
• --</t>
        </is>
      </c>
      <c r="L71" s="186" t="n"/>
      <c r="M71" s="186" t="inlineStr">
        <is>
          <t>Biotech Products</t>
        </is>
      </c>
      <c r="N71" s="186" t="inlineStr">
        <is>
          <t>Biosimilars &amp; Quality Control</t>
        </is>
      </c>
      <c r="O71" s="185" t="inlineStr">
        <is>
          <t>Product</t>
        </is>
      </c>
      <c r="P71" s="186" t="inlineStr">
        <is>
          <t>ข้อ 72 Mock RxCU83</t>
        </is>
      </c>
      <c r="Q71" s="185" t="inlineStr">
        <is>
          <t>ข้อสอบจำลอง</t>
        </is>
      </c>
      <c r="R71" s="185" t="inlineStr">
        <is>
          <t>Mock RxCU83 ชุดที่ 1</t>
        </is>
      </c>
      <c r="S71" s="185" t="n"/>
    </row>
    <row r="72" ht="24" customHeight="1" s="49">
      <c r="A72" s="187" t="n">
        <v>70</v>
      </c>
      <c r="B72" s="186" t="n"/>
      <c r="C72" s="186" t="inlineStr">
        <is>
          <t>78. ข้อใดเป็นกระบวนการที่จัดอยู่ในขั้นตอนต้นน้ำ (Upstream processing) ของการผลิตยาชีววัตถุประเภท Monoclonal Antibody ในระดับอุตสาหกรรม</t>
        </is>
      </c>
      <c r="D72" s="186" t="n"/>
      <c r="E72" s="186" t="inlineStr">
        <is>
          <t>การเตรียมสูตรตำรับ (Formulation) และการบรรจุยาแบบปราศจากเชื้อ</t>
        </is>
      </c>
      <c r="F72" s="186" t="inlineStr">
        <is>
          <t>การทำโปรตีนให้บริสุทธิ์ด้วยวิธี Affinity chromatography (Protein A)</t>
        </is>
      </c>
      <c r="G72" s="186" t="inlineStr">
        <is>
          <t>การเพาะเลี้ยงเซลล์เจ้าบ้านภายใน Bioreactor เพื่อให้เซลล์สังเคราะห์โปรตีนเป้าหมาย</t>
        </is>
      </c>
      <c r="H72" s="186" t="inlineStr">
        <is>
          <t>การทดสอบความคงตัวของผลิตภัณฑ์สำเร็จรูปหลังการบรรจุ</t>
        </is>
      </c>
      <c r="I72" s="188" t="inlineStr">
        <is>
          <t>การกรองแยกสิ่งปนเปื้อนด้วย Ultrafiltration และ Diafiltration</t>
        </is>
      </c>
      <c r="J72" s="185" t="inlineStr">
        <is>
          <t>3</t>
        </is>
      </c>
      <c r="K72" s="186" t="inlineStr">
        <is>
          <t>✅ คำตอบที่ถูกต้อง: ข้อ ค. การเพาะเลี้ยงเซลล์เจ้าบ้านภายใน Bioreactor เพื่อให้เซลล์สังเคราะห์โปรตีนเป้าหมาย
🎯 ทำไมข้อนี้ถึงถูก:
🎯 ทำไมข้อนี้ถึงถูก: ในกระบวนการทางเทคโนโลยีชีวภาพ กระบวนการต้นน้ำ (Upstream processing) ครอบคลุมตั้งแต่การคัดเลือกสายพันธุ์เซลล์ (Cell line development), การเตรียมอาหารเลี้ยงเชื้อ, การขยายจำนวนเซลล์ (Inoculum expansion), และการเพาะเลี้ยงเซลล์ในถังหมักชีวภาพ (Bioreactor) เพื่อให้เซลล์ผลิตโปรตีน ส่วนการเก็บเกี่ยว การแยกบริสุทธิ์ การกรอง และการตั้งตำรับจัดเป็นกระบวนการปลายน้ำ (Downstream processing)
🔍 ข้ออื่นผิดเพราะอะไร:
• ข้อ ก. Formulation &amp; Aseptic fill: จัดเป็น Finish product processing ในขั้นตอนปลายน้ำ
• ข้อ ข. Affinity chromatography: เป็นขั้นตอนหลักของ Downstream purification
• ข้อ ง. Stability testing: เป็นการควบคุมคุณภาพผลิตภัณฑ์สำเร็จรูป
• ข้อ จ. Ultrafiltration/Diafiltration: เป็นขั้นตอน Downstream polishing และ concentration
• --</t>
        </is>
      </c>
      <c r="L72" s="186" t="n"/>
      <c r="M72" s="186" t="inlineStr">
        <is>
          <t>Biotech Products</t>
        </is>
      </c>
      <c r="N72" s="186" t="inlineStr">
        <is>
          <t>Bioprocess &amp; Upstream/Downstream</t>
        </is>
      </c>
      <c r="O72" s="185" t="inlineStr">
        <is>
          <t>Product</t>
        </is>
      </c>
      <c r="P72" s="186" t="inlineStr">
        <is>
          <t>ข้อ 78 Mock RxCU83</t>
        </is>
      </c>
      <c r="Q72" s="185" t="inlineStr">
        <is>
          <t>ข้อสอบจำลอง</t>
        </is>
      </c>
      <c r="R72" s="185" t="inlineStr">
        <is>
          <t>Mock RxCU83 ชุดที่ 1</t>
        </is>
      </c>
      <c r="S72" s="185" t="n"/>
    </row>
    <row r="73" ht="24" customHeight="1" s="49">
      <c r="A73" s="187" t="n">
        <v>71</v>
      </c>
      <c r="B73" s="186" t="n"/>
      <c r="C73" s="186" t="inlineStr">
        <is>
          <t>79. ในการเพาะเลี้ยงเซลล์เพื่อผลิต Monoclonal Antibody ภายในถังปฏิกรณ์ชีวภาพ (Bioreactor) ปัจจัยสภาวะแวดล้อมใดที่ต้องควบคุมอย่างเข้มงวดเพื่อให้เซลล์เจริญเติบโตและสร้างโปรตีนได้อย่างมีประสิทธิภาพ</t>
        </is>
      </c>
      <c r="D73" s="186" t="n"/>
      <c r="E73" s="186" t="inlineStr">
        <is>
          <t>ควบคุมค่า pH, อุณหภูมิ (Temperature), และระดับออกซิเจนที่ละลายในอาหารเลี้ยงเชื้อ (Dissolved Oxygen)</t>
        </is>
      </c>
      <c r="F73" s="186" t="inlineStr">
        <is>
          <t>เติมตัวทำละลายอินทรีย์เพื่อช่วยเร่งให้โปรตีนเกิดการม้วนพับโครงสร้าง</t>
        </is>
      </c>
      <c r="G73" s="186" t="inlineStr">
        <is>
          <t>เติมสาร Reducing agent ปริมาณสูงเพื่อป้องกันการสร้างพันธะไดซัลไฟด์</t>
        </is>
      </c>
      <c r="H73" s="186" t="inlineStr">
        <is>
          <t>ใช้การต้มเดือดเพื่อฆ่าเชื้อจุลชีพตลอดการเพาะเลี้ยง</t>
        </is>
      </c>
      <c r="I73" s="188" t="inlineStr">
        <is>
          <t>เติมเอนไซม์ Protease ลงในถังเพื่อย่อยสลายโปรตีนที่พับม้วนผิดรูป</t>
        </is>
      </c>
      <c r="J73" s="185" t="inlineStr">
        <is>
          <t>1</t>
        </is>
      </c>
      <c r="K73" s="186" t="inlineStr">
        <is>
          <t>✅ คำตอบที่ถูกต้อง: ข้อ ก. ควบคุมค่า pH, อุณหภูมิ (Temperature), และระดับออกซิเจนที่ละลายในอาหารเลี้ยงเชื้อ (Dissolved Oxygen)
🎯 ทำไมข้อนี้ถึงถูก:
🎯 ทำไมข้อนี้ถึงถูก: เซลล์สัตว์เลี้ยงลูกด้วยนม (เช่น เซลล์ CHO) ที่ใช้ผลิตแอนติบอดีมีความไวสูงมากต่อสภาวะแวดล้อม จึงต้องควบคุมพารามิเตอร์วิกฤต (Critical Process Parameters: CPPs) อย่างเคร่งครัด ได้แก่ อุณหภูมิ (~37 องศาเซลเซียส), ค่า pH (~6.8-7.2), ระดับก๊าซออกซิเจนที่ละลายน้ำ (Dissolved O2 ~30-50%), และอัตราการกวน เพื่อรักษาอัตราการรอดชีวิตของเซลล์และการสังเคราะห์โปรตีน
🔍 ข้ออื่นผิดเพราะอะไร:
• ข้อ ข. ตัวทำละลายอินทรีย์: เป็นพิษต่อเซลล์สิ่งมีชีวิตและทำให้โปรตีนเสียสภาพ
• ข้อ ค. Reducing agent: จะทำลายพันธะไดซัลไฟด์ (Disulfide bonds) ซึ่งเป็นแกนหลักของโครงสร้างแอนติบอดี
• ข้อ ง. การต้มเดือด: เซลล์ผู้ผลิตจะตายทันที
• ข้อ จ. Protease: จะเข้าย่อยทำลายโมเลกุลแอนติบอดีที่เพิ่งสังเคราะห์ขึ้น
• --</t>
        </is>
      </c>
      <c r="L73" s="186" t="n"/>
      <c r="M73" s="186" t="inlineStr">
        <is>
          <t>Biotech Products</t>
        </is>
      </c>
      <c r="N73" s="186" t="inlineStr">
        <is>
          <t>Bioprocess &amp; Upstream/Downstream</t>
        </is>
      </c>
      <c r="O73" s="185" t="inlineStr">
        <is>
          <t>Product</t>
        </is>
      </c>
      <c r="P73" s="186" t="inlineStr">
        <is>
          <t>ข้อ 79 Mock RxCU83</t>
        </is>
      </c>
      <c r="Q73" s="185" t="inlineStr">
        <is>
          <t>ข้อสอบจำลอง</t>
        </is>
      </c>
      <c r="R73" s="185" t="inlineStr">
        <is>
          <t>Mock RxCU83 ชุดที่ 1</t>
        </is>
      </c>
      <c r="S73" s="185" t="n"/>
    </row>
    <row r="74" ht="24" customHeight="1" s="49">
      <c r="A74" s="187" t="n">
        <v>72</v>
      </c>
      <c r="B74" s="186" t="n"/>
      <c r="C74" s="186" t="inlineStr">
        <is>
          <t>82. ข้อใดกล่าวถึงลักษณะและข้อกำหนดทางทะเบียนของยาชีววัตถุคล้ายคลึง (Biosimilars) เมื่อเปรียบเทียบกับยาชีววัตถุอ้างอิงต้นแบบ (Reference Biological Product) ได้อย่างถูกต้อง</t>
        </is>
      </c>
      <c r="D74" s="186" t="n"/>
      <c r="E74" s="186" t="inlineStr">
        <is>
          <t>ยาชีววัตถุคล้ายคลึงจัดเป็นยาชื่อสามัญ (Generic drug) เพราะมีโครงสร้างทางเคมีเหมือนต้นแบบ 100%</t>
        </is>
      </c>
      <c r="F74" s="186" t="inlineStr">
        <is>
          <t>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t>
        </is>
      </c>
      <c r="G74" s="186" t="inlineStr">
        <is>
          <t>ไม่จำเป็นต้องทำการทดสอบทางคลินิก (Clinical trials) หรือการทดสอบในมนุษย์</t>
        </is>
      </c>
      <c r="H74" s="186" t="inlineStr">
        <is>
          <t>ไม่จำเป็นต้องติดตามข้อมูลการกระตุ้นภูมิคุ้มกัน (Immunogenicity)</t>
        </is>
      </c>
      <c r="I74" s="188" t="inlineStr">
        <is>
          <t>สามารถเปลี่ยนตัวยากับยาต้นแบบได้ทันทีโดยไม่ต้องผ่านความเห็นชอบของแพทย์ผู้รักษา</t>
        </is>
      </c>
      <c r="J74" s="185" t="inlineStr">
        <is>
          <t>2</t>
        </is>
      </c>
      <c r="K74" s="186" t="inlineStr">
        <is>
          <t>✅ คำตอบที่ถูกต้อง: ข้อ ข. 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
🎯 ทำไมข้อนี้ถึงถูก:
🎯 ทำไมข้อนี้ถึงถูก: Biosimilar ไม่ใช่ยาชื่อสามัญทั่วไป (Generic drug) เนื่องจากผลิตจากสิ่งมีชีวิต จึงไม่สามารถทำให้เหมือนยาต้นแบบได้ 100% กฎหมายสากลและ อย. จึงกำหนดให้ต้องทำการศึกษา Comparability exercise ตั้งแต่ระดับโครงสร้างโมเลกุล (Physicochemical), ฤทธิ์ทางชีวภาพ (In vitro bioassay), เภสัชจลนศาสตร์/เภสัชพลศาสตร์ (PK/PD), จนถึงการทดลองทางคลินิก (Clinical efficacy &amp; safety) และต้องมีข้อมูลการประเมิน Immunogenicity อย่างละเอียด
🔍 ข้ออื่นผิดเพราะอะไร:
• ข้อ ก. Biosimilars ไม่ใช่ Generic drugs เพราะมีความแปรปรวนตามธรรมชาติของสิ่งมีชีวิต
• ข้อ ค. จำเป็นต้องมีการทดสอบทางคลินิกเพื่อยืนยันว่าไม่มีความแตกต่างอย่างมีนัยสำคัญ
• ข้อ ง. การศึกษา Immunogenicity เป็นหัวใจสำคัญที่สุดในการประเมินความปลอดภัยของยาชีววัตถุ
• ข้อ จ. การสลับเปลี่ยนยา (Interchangeability) ต้องอยู่ภายใต้ดุลยพินิจของแพทย์และข้อกำหนดของประเทศ
• --</t>
        </is>
      </c>
      <c r="L74" s="186" t="n"/>
      <c r="M74" s="186" t="inlineStr">
        <is>
          <t>Biotech Products</t>
        </is>
      </c>
      <c r="N74" s="186" t="inlineStr">
        <is>
          <t>Biosimilars &amp; Quality Control</t>
        </is>
      </c>
      <c r="O74" s="185" t="inlineStr">
        <is>
          <t>Product</t>
        </is>
      </c>
      <c r="P74" s="186" t="inlineStr">
        <is>
          <t>ข้อ 82 Mock RxCU83</t>
        </is>
      </c>
      <c r="Q74" s="185" t="inlineStr">
        <is>
          <t>ข้อสอบจำลอง</t>
        </is>
      </c>
      <c r="R74" s="185" t="inlineStr">
        <is>
          <t>Mock RxCU83 ชุดที่ 1</t>
        </is>
      </c>
      <c r="S74" s="185" t="n"/>
    </row>
    <row r="75" ht="24" customHeight="1" s="49">
      <c r="A75" s="187" t="n">
        <v>73</v>
      </c>
      <c r="B75" s="186"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t>
        </is>
      </c>
      <c r="C75" s="186" t="inlineStr">
        <is>
          <t>ตามมาตรฐานการจัดเก็บวัคซีนในระบบลูกโซ่ความเย็น (Cold chain storage) วัคซีนป้องกันโรคบาดทะยักและวัคซีนป้องกันพิษสุนัขบ้าต้องเก็บรักษาที่ช่วงอุณหภูมิใด</t>
        </is>
      </c>
      <c r="D75" s="186" t="n"/>
      <c r="E75" s="186" t="inlineStr">
        <is>
          <t>อุณหภูมิ -20 ถึง -10 องศาเซลเซียส</t>
        </is>
      </c>
      <c r="F75" s="186" t="inlineStr">
        <is>
          <t>อุณหภูมิ -15 ถึง -5 องศาเซลเซียส</t>
        </is>
      </c>
      <c r="G75" s="186" t="inlineStr">
        <is>
          <t>อุณหภูมิ 2 ถึง 8 องศาเซลเซียส</t>
        </is>
      </c>
      <c r="H75" s="186" t="inlineStr">
        <is>
          <t>อุณหภูมิ 8 ถึง 15 องศาเซลเซียส</t>
        </is>
      </c>
      <c r="I75" s="188" t="inlineStr">
        <is>
          <t>อุณหภูมิ 15 ถึง 25 องศาเซลเซียส</t>
        </is>
      </c>
      <c r="J75" s="185" t="inlineStr">
        <is>
          <t>3</t>
        </is>
      </c>
      <c r="K75" s="186" t="inlineStr">
        <is>
          <t>✅ คำตอบที่ถูกต้อง: ข้อ ค. อุณหภูมิ 2 ถึง 8 องศาเซลเซียส
🎯 ทำไมข้อนี้ถึงถูก:
ตามมาตรฐานเภสัชตำรับสากลและแนวทางขององค์การอนามัยโลก (WHO Cold Chain Guidelines) ผลิตภัณฑ์ชีววัตถุ วัคซีนเชื้อตาย (Inactivated vaccine) และท็อกซอยด์ (Tetanus toxoid) ต้องเก็บรักษาไว้ในตู้เย็นที่อุณหภูมิ 2 ถึง 8 องศาเซลเซียสเสมอ และห้ามแช่แข็ง (Do not freeze) โดยเด็ดขาด เนื่องจากการแช่แข็งจะทำให้สารเสริมฤทธิ์กระตุ้นภูมิคุ้มกัน (Adjuvant: Aluminum salts) ตกตะกอนและสูญเสียประสิทธิภาพของวัคซีน
🔍 ข้ออื่นผิดเพราะอะไร:
• ข้อ ก. และ ข. ผิดเพราะ: อุณหภูมิติดลบเป็นช่วงอุณหภูมิแช่แข็ง (Freezer) ซึ่งใช้เก็บวัคซีนเชื้อเป็นบางชนิด เช่น OPV หรือ Varicella แต่ห้ามใช้กับวัคซีนบาดทะยักและพิษสุนัขบ้า
• ข้อ ง. ผิดเพราะ: อุณหภูมิ 8 ถึง 15 องศาเซลเซียสคืออุณหภูมิ Cool temperature ซึ่งสูงเกินมาตรฐานการเก็บวัคซีน
• ข้อ จ. ผิดเพราะ: อุณหภูมิ 15 ถึง 25 องศาเซลเซียสคือ Controlled room temperature ไม่สามารถรักษาความคงตัวของชีววัตถุได้</t>
        </is>
      </c>
      <c r="L75" s="186" t="n"/>
      <c r="M75" s="186" t="inlineStr">
        <is>
          <t>Biotech Products</t>
        </is>
      </c>
      <c r="N75" s="186" t="inlineStr">
        <is>
          <t>Vaccine Cold Chain &amp; Storage Standards</t>
        </is>
      </c>
      <c r="O75" s="185" t="inlineStr">
        <is>
          <t>Product</t>
        </is>
      </c>
      <c r="P75" s="186" t="inlineStr">
        <is>
          <t>ข้อสอบจริง PLE-CC1 ปี 2566 Day 1 ข้อ 31 [CASE_2566_RABIES_01]</t>
        </is>
      </c>
      <c r="Q75" s="185" t="inlineStr">
        <is>
          <t>ข้อสอบจริง</t>
        </is>
      </c>
      <c r="R75" s="185" t="inlineStr">
        <is>
          <t>2566 Day 1</t>
        </is>
      </c>
      <c r="S75" s="185" t="inlineStr">
        <is>
          <t>CASE_2566_RABIES_01</t>
        </is>
      </c>
    </row>
    <row r="76" ht="24" customHeight="1" s="49">
      <c r="A76" s="187" t="n">
        <v>74</v>
      </c>
      <c r="B76" s="186" t="inlineStr">
        <is>
          <t>เพื่อลดการเกิดพิษต่อหัวใจของยา Doxorubicin จึงมีการพัฒนายาในรูปแบบ Pegylated Liposomal Doxorubicin</t>
        </is>
      </c>
      <c r="C76" s="186" t="inlineStr">
        <is>
          <t>ส่วนประกอบโครงสร้างหลักของชั้นผนังลิพิดสองชั้น (Lipid bilayer vesicle) ของอนุภาค Liposome ทำมาจากสารในกลุ่มใด</t>
        </is>
      </c>
      <c r="D76" s="186" t="n"/>
      <c r="E76" s="186" t="inlineStr">
        <is>
          <t>ฟอสโฟลิพิด (Phospholipids เช่น Phosphatidylcholine)</t>
        </is>
      </c>
      <c r="F76" s="186" t="inlineStr">
        <is>
          <t>พอลิเมอร์ Poloxamer 188</t>
        </is>
      </c>
      <c r="G76" s="186" t="inlineStr">
        <is>
          <t>อนุพันธ์เซลลูโลส Hypromellose</t>
        </is>
      </c>
      <c r="H76" s="186" t="inlineStr">
        <is>
          <t>กรดไขมันอิสระ Stearic acid</t>
        </is>
      </c>
      <c r="I76" s="188" t="inlineStr">
        <is>
          <t>สารลดแรงตึงผิว Polysorbate 80</t>
        </is>
      </c>
      <c r="J76" s="185" t="inlineStr">
        <is>
          <t>1</t>
        </is>
      </c>
      <c r="K76" s="186" t="inlineStr">
        <is>
          <t>✅ คำตอบที่ถูกต้อง: ข้อ ก. ฟอสโฟลิพิด (Phospholipids เช่น Phosphatidylcholine)
🎯 ทำไมข้อนี้ถึงถูก:
ไลโปโซม (Liposomes) เป็นอนุภาคทรงกลมขนาดนาโนระดับไมโครที่เกิดจากการจัดเรียงตัวของโมเลกุล ฟอสโฟลิพิด (Phospholipids) เช่น Phosphatidylcholine (PC) และ Phosphatidylethanolamine ที่มีคุณสมบัติ Amphiphilic (มีทั้งส่วนหัวที่ชอบน้ำและหางกรดไขมันที่ไม่ชอบน้ำ) จัดเรียงตัวเป็นผนังสองชั้น (Lipid bilayer) ล้อมรอบช่องว่างภายในที่เป็นน้ำ (Aqueous core) เลียนแบบโครงสร้างของเยื่อหุ้มเซลล์สิ่งมีชีวิต จึงสามารถกักเก็บตัวยา Doxorubicin ไว้ภายในได้อย่างมีประสิทธิภาพ
🔍 ข้ออื่นผิดเพราะอะไร:
• ข้อ ข. Poloxamer เป็นโคพอลิเมอร์สังเคราะห์ ใช้สร้าง Micelles หรือเจล ไม่ใช่ผนังหลักของไลโปโซมดั้งเดิม
• ข้อ ค. Hypromellose (HPMC) เป็นพอลิเมอร์กึ่งสังเคราะห์สำหรับเคลือบยาเม็ด
• ข้อ ง. Stearic acid เป็นกรดไขมันช่วยปรับความคงตัว ไม่ใช่สารก่อชั้น Bilayer หลัก
• ข้อ จ. Polysorbate 80 เป็น Surfactant ไม่ได้ก่อชั้น Bilayer</t>
        </is>
      </c>
      <c r="L76" s="186" t="n"/>
      <c r="M76" s="186" t="inlineStr">
        <is>
          <t>Biotech Products</t>
        </is>
      </c>
      <c r="N76" s="186" t="inlineStr">
        <is>
          <t>Liposomal Drug Delivery Systems &amp; Phospholipid Bilayers</t>
        </is>
      </c>
      <c r="O76" s="185" t="inlineStr">
        <is>
          <t>Product</t>
        </is>
      </c>
      <c r="P76" s="186" t="inlineStr">
        <is>
          <t>ข้อสอบจริง PLE-CC1 ปี 2566 Day 2 ข้อ 42 [CASE_2566_BREAST_CANCER_01]</t>
        </is>
      </c>
      <c r="Q76" s="185" t="inlineStr">
        <is>
          <t>ข้อสอบจริง</t>
        </is>
      </c>
      <c r="R76" s="185" t="inlineStr">
        <is>
          <t>2566 Day 2</t>
        </is>
      </c>
      <c r="S76" s="185" t="inlineStr">
        <is>
          <t>CASE_2566_BREAST_CANCER_01</t>
        </is>
      </c>
    </row>
    <row r="77" ht="24" customHeight="1" s="49">
      <c r="A77" s="187" t="n">
        <v>75</v>
      </c>
      <c r="B77" s="186" t="inlineStr">
        <is>
          <t>สูตรตำรับ Pegylated Liposomal Doxorubicin Injection ประกอบด้วย: Doxorubicin hydrochloride 2 mg/mL, DSPE-PEG 2000 (N-(carbonyl-methoxypolyethylene glycol 2000)-1,2-distearoyl-sn-glycero-3-phosphoethanolamine sodium salt) 3.19 mg/mL, Fully hydrogenated soy phosphatidylcholine (HSPC) 9.58 mg/mL และ Cholesterol 3.19 mg/mL</t>
        </is>
      </c>
      <c r="C77" s="186" t="inlineStr">
        <is>
          <t>ข้อใดระบุหน้าที่ของสารช่วยในสูตรตำรับไลโปโซมนี้ได้ 'ไม่ถูกต้อง'</t>
        </is>
      </c>
      <c r="D77" s="186" t="n"/>
      <c r="E77" s="186" t="inlineStr">
        <is>
          <t>สายโซ่ PEG (Polyethylene glycol) บนผิวของไลโปโซมช่วยป้องกันการถูกตรวจจับและทำลายโดยระบบ Reticuloendothelial System (RES) ทำให้ยามีค่าครึ่งชีวิตในกระแสเลือดยาวนานขึ้น</t>
        </is>
      </c>
      <c r="F77" s="186" t="inlineStr">
        <is>
          <t>Hydrogenated soy phosphatidylcholine ทำหน้าที่เป็นฟอสโฟลิพิดหลักในการสร้างผนัง Lipid bilayer</t>
        </is>
      </c>
      <c r="G77" s="186" t="inlineStr">
        <is>
          <t>DSPE ทำหน้าที่หลักในการเร่งการแตกตัวและเพิ่มอัตราการปลดปล่อยตัวยา Doxorubicin ออกจากอนุภาคไลโปโซมอย่างรวดเร็ว</t>
        </is>
      </c>
      <c r="H77" s="186" t="inlineStr">
        <is>
          <t>การตั้งตำรับในรูป Pegylated liposome ช่วยลดการกระจายตัวของยาไปยังกล้ามเนื้อหัวใจ จึงลดการเกิดพิษต่อหัวใจ (Cardiotoxicity) ได้อย่างมีนัยสำคัญ</t>
        </is>
      </c>
      <c r="I77" s="188" t="inlineStr">
        <is>
          <t>Cholesterol ทำหน้าที่แทรกตัวในผนังลิพิดสองชั้นเพื่อเพิ่มความแข็งแรง ลดการซึมผ่าน และควบคุมความยืดหยุ่น (Membrane rigidity and stability) ของไลโปโซม</t>
        </is>
      </c>
      <c r="J77" s="185" t="inlineStr">
        <is>
          <t>3</t>
        </is>
      </c>
      <c r="K77" s="186" t="inlineStr">
        <is>
          <t>✅ คำตอบที่ถูกต้อง: ข้อ ค. DSPE ทำหน้าที่หลักในการเร่งการแตกตัวและเพิ่มอัตราการปลดปล่อยตัวยา Doxorubicin ออกจากอนุภาคไลโปโซมอย่างรวดเร็ว
🎯 ทำไมข้อนี้ถึงถูก:
DSPE-PEG 2000 ทำหน้าที่เป็นตัวยึดเกาะสายโซ่ Polyethylene glycol (PEG) ไว้บนพื้นผิวของไลโปโซม เรียกว่า Stealth liposome ซึ่งมีหน้าที่สำคัญคือ การสร้างชั้น Hydration barrier ปกป้องไลโปโซมไม่ให้ถูกจับกินโดยระบบ Macrophages / Reticuloendothelial system (RES) และป้องกันการรั่วไหลก่อนเวลาอันควร เพื่อยืดอายุการไหลเวียนในกระแสเลือด (Long circulation half-life ~55 ชั่วโมง) และปล่อยให้ยาไปสะสมที่ก้อนเนื้องอกผ่านปรากฏการณ์ Enhanced Permeability and Retention (EPR effect) ไม่ได้มีหน้าที่เร่งการแตกตัวหรือเร่งปลดปล่อยยาอย่างรวดเร็ว
🔍 ข้ออื่นผิดเพราะอะไร:
• ข้อ ก., ข., ง. และ จ. ล้วนเป็นข้อความที่ถูกต้องตามหลักวิทยาการเภสัชกรรมและการตั้งตำรับ Liposomal Doxorubicin</t>
        </is>
      </c>
      <c r="L77" s="186" t="n"/>
      <c r="M77" s="186" t="inlineStr">
        <is>
          <t>Biotech Products</t>
        </is>
      </c>
      <c r="N77" s="186" t="inlineStr">
        <is>
          <t>Stealth Liposomes &amp; PEGylation Technology</t>
        </is>
      </c>
      <c r="O77" s="185" t="inlineStr">
        <is>
          <t>Product</t>
        </is>
      </c>
      <c r="P77" s="186" t="inlineStr">
        <is>
          <t>ข้อสอบจริง PLE-CC1 ปี 2566 Day 2 ข้อ 43 [CASE_2566_BREAST_CANCER_01]</t>
        </is>
      </c>
      <c r="Q77" s="185" t="inlineStr">
        <is>
          <t>ข้อสอบจริง</t>
        </is>
      </c>
      <c r="R77" s="185" t="inlineStr">
        <is>
          <t>2566 Day 2</t>
        </is>
      </c>
      <c r="S77" s="185" t="inlineStr">
        <is>
          <t>CASE_2566_BREAST_CANCER_01</t>
        </is>
      </c>
    </row>
    <row r="78" ht="24" customHeight="1" s="49"/>
    <row r="79" ht="24" customHeight="1" s="49"/>
    <row r="80" ht="24" customHeight="1" s="49"/>
    <row r="81" ht="24" customHeight="1" s="49"/>
    <row r="82" ht="24" customHeight="1" s="49"/>
    <row r="83" ht="24" customHeight="1" s="49"/>
    <row r="84" ht="24" customHeight="1" s="49"/>
    <row r="85" ht="24" customHeight="1" s="49"/>
    <row r="86" ht="24" customHeight="1" s="49"/>
    <row r="87" ht="24" customHeight="1" s="49"/>
    <row r="88" ht="24" customHeight="1" s="49"/>
    <row r="89" ht="24" customHeight="1" s="49"/>
    <row r="90" ht="24" customHeight="1" s="49"/>
    <row r="91" ht="24" customHeight="1" s="49"/>
    <row r="92" ht="24" customHeight="1" s="49"/>
    <row r="93" ht="24" customHeight="1" s="49"/>
    <row r="94" ht="24" customHeight="1" s="49"/>
    <row r="95" ht="24" customHeight="1" s="49"/>
    <row r="96" ht="24" customHeight="1" s="49"/>
    <row r="97" ht="24" customHeight="1" s="49"/>
    <row r="98" ht="24" customHeight="1" s="49"/>
    <row r="99" ht="24" customHeight="1" s="49"/>
    <row r="100" ht="24" customHeight="1" s="49"/>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U2"/>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26.25" customHeight="1" s="49">
      <c r="A1" s="52">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409.6" customHeight="1" s="49"/>
  </sheetData>
  <mergeCells count="1">
    <mergeCell ref="A1:F1"/>
  </mergeCells>
  <pageMargins left="0.75" right="0.75" top="1" bottom="1" header="0.5" footer="0.5"/>
</worksheet>
</file>

<file path=xl/worksheets/sheet32.xml><?xml version="1.0" encoding="utf-8"?>
<worksheet xmlns="http://schemas.openxmlformats.org/spreadsheetml/2006/main">
  <sheetPr>
    <tabColor rgb="FFD85926"/>
    <outlinePr summaryBelow="0" summaryRight="0"/>
    <pageSetUpPr/>
  </sheetPr>
  <dimension ref="A1:U151"/>
  <sheetViews>
    <sheetView workbookViewId="0">
      <selection activeCell="A1" sqref="A1"/>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n"/>
      <c r="C3" s="186"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D3" s="186" t="n"/>
      <c r="E3" s="186" t="inlineStr">
        <is>
          <t>Methyl cyanide</t>
        </is>
      </c>
      <c r="F3" s="186" t="inlineStr">
        <is>
          <t>Nitro</t>
        </is>
      </c>
      <c r="G3" s="186" t="inlineStr">
        <is>
          <t>Thio</t>
        </is>
      </c>
      <c r="H3" s="186" t="inlineStr">
        <is>
          <t>Furan</t>
        </is>
      </c>
      <c r="I3" s="186" t="inlineStr">
        <is>
          <t>Amine</t>
        </is>
      </c>
      <c r="J3" s="185" t="inlineStr">
        <is>
          <t>4</t>
        </is>
      </c>
      <c r="K3" s="186" t="inlineStr">
        <is>
          <t>✅ คำตอบที่ถูกต้อง: ข้อ ง. Furan
🎯 ทำไมข้อนี้ถึงถูก: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ไม่ตรงกับข้อบ่งใช้หรือหลักวิชาการตามที่โจทย์กำหนด
• ข้อ ข. (Nitro): Nitro ไม่ตรงกับข้อบ่งใช้หรือหลักวิชาการตามที่โจทย์กำหนด
• ข้อ ค. (Thio): Thio ไม่ตรงกับข้อบ่งใช้หรือหลักวิชาการตามที่โจทย์กำหนด
• ข้อ จ. (Amine): Amine ไม่ตรงกับข้อบ่งใช้หรือหลักวิชาการตามที่โจทย์กำหนด</t>
        </is>
      </c>
      <c r="L3" s="186" t="n"/>
      <c r="M3" s="186" t="inlineStr">
        <is>
          <t>Medicinal Chemistry</t>
        </is>
      </c>
      <c r="N3" s="186" t="inlineStr">
        <is>
          <t>SAR &amp; Drug Design</t>
        </is>
      </c>
      <c r="O3" s="185" t="inlineStr">
        <is>
          <t>Product</t>
        </is>
      </c>
      <c r="P3" s="186" t="inlineStr">
        <is>
          <t>ข้อ 1 Pharma Plus เล่มม่วง (เฉลยข้อ ง)</t>
        </is>
      </c>
      <c r="Q3" s="185" t="inlineStr">
        <is>
          <t>แบบฝึกหัด</t>
        </is>
      </c>
      <c r="R3" s="185" t="inlineStr">
        <is>
          <t>เล่มม่วง</t>
        </is>
      </c>
      <c r="S3" s="185" t="n"/>
    </row>
    <row r="4" ht="24" customHeight="1" s="49">
      <c r="A4" s="185" t="n">
        <v>2</v>
      </c>
      <c r="B4" s="186" t="n"/>
      <c r="C4" s="186" t="inlineStr">
        <is>
          <t>จากสูตรโครงสร้างของ praziquantel ตำแหน่งนี้เรียกว่า และมีคุณสมบัติอย่างไร</t>
        </is>
      </c>
      <c r="D4" s="186" t="n"/>
      <c r="E4" s="186" t="inlineStr">
        <is>
          <t>Quinoline, base</t>
        </is>
      </c>
      <c r="F4" s="186" t="inlineStr">
        <is>
          <t>Isoquinoline, base</t>
        </is>
      </c>
      <c r="G4" s="186" t="inlineStr">
        <is>
          <t>Guanine, acid</t>
        </is>
      </c>
      <c r="H4" s="186" t="inlineStr">
        <is>
          <t>Pyramidine, acid</t>
        </is>
      </c>
      <c r="I4" s="186" t="inlineStr">
        <is>
          <t>Nirobenzene, acid</t>
        </is>
      </c>
      <c r="J4" s="185" t="inlineStr">
        <is>
          <t>2</t>
        </is>
      </c>
      <c r="K4" s="186" t="inlineStr">
        <is>
          <t>✅ คำตอบที่ถูกต้อง: ข้อ ข. Isoquinoline, base
🎯 ทำไมข้อนี้ถึงถูก: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ไม่ตรงกับข้อบ่งใช้หรือหลักวิชาการตามที่โจทย์กำหนด
• ข้อ ค. (Guanine, acid): Guanine, acid ไม่ตรงกับข้อบ่งใช้หรือหลักวิชาการตามที่โจทย์กำหนด
• ข้อ ง. (Pyramidine, acid): Pyramidine, acid ไม่ตรงกับข้อบ่งใช้หรือหลักวิชาการตามที่โจทย์กำหนด
• ข้อ จ. (Nirobenzene, acid): IR (Infrared) spectroscopy วิเคราะห์ functional groups จาก stretching/bending vibrations C=O ~1700 cm-1, O-H ~3200-3550 cm-1</t>
        </is>
      </c>
      <c r="L4" s="186" t="n"/>
      <c r="M4" s="186" t="inlineStr">
        <is>
          <t>Medicinal Chemistry</t>
        </is>
      </c>
      <c r="N4" s="186" t="inlineStr">
        <is>
          <t>SAR &amp; Drug Design</t>
        </is>
      </c>
      <c r="O4" s="185" t="inlineStr">
        <is>
          <t>Product</t>
        </is>
      </c>
      <c r="P4" s="186" t="inlineStr">
        <is>
          <t>ข้อ 2 Pharma Plus เล่มม่วง (เฉลยข้อ ข)</t>
        </is>
      </c>
      <c r="Q4" s="185" t="inlineStr">
        <is>
          <t>แบบฝึกหัด</t>
        </is>
      </c>
      <c r="R4" s="185" t="inlineStr">
        <is>
          <t>เล่มม่วง</t>
        </is>
      </c>
      <c r="S4" s="185" t="n"/>
    </row>
    <row r="5" ht="24" customHeight="1" s="49">
      <c r="A5" s="185" t="n">
        <v>3</v>
      </c>
      <c r="B5" s="186" t="n"/>
      <c r="C5" s="186" t="inlineStr">
        <is>
          <t>จากโครงสร้าง Simvastatin และ Pravastatin ข้อใดถูกต้อง</t>
        </is>
      </c>
      <c r="D5" s="186" t="n"/>
      <c r="E5" s="186" t="inlineStr">
        <is>
          <t>Cholestyramine ลดการดูดซึมของยา simvastatin เพราะโครงสร้าง Simvastatin มี lactone ring</t>
        </is>
      </c>
      <c r="F5" s="186" t="inlineStr">
        <is>
          <t>Cholestyramine ลดการดูดซึมของยา pravastatin เพราะโครงสร้าง Pravastatin มี carboxylic acid</t>
        </is>
      </c>
      <c r="G5" s="186" t="inlineStr">
        <is>
          <t>Simvastatin ลดการดูดซึมของยา cholestyramine</t>
        </is>
      </c>
      <c r="H5" s="186" t="inlineStr">
        <is>
          <t>Cholestyramine ไม่มีผลต่อการดูดซึมของยา simvastatin และ pravastatin</t>
        </is>
      </c>
      <c r="I5" s="186" t="inlineStr">
        <is>
          <t>Cholestyramine เพิ่มการดูดซึมของยา simvastatin และ pravastatin</t>
        </is>
      </c>
      <c r="J5" s="185" t="inlineStr">
        <is>
          <t>2</t>
        </is>
      </c>
      <c r="K5" s="186" t="inlineStr">
        <is>
          <t>✅ คำตอบที่ถูกต้อง: ข้อ ข. Cholestyramine ลดการดูดซึมของยา pravastatin เพราะโครงสร้าง Pravastatin มี carboxylic acid
🎯 ทำไมข้อนี้ถึงถูก: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t>
        </is>
      </c>
      <c r="L5" s="186" t="n"/>
      <c r="M5" s="186" t="inlineStr">
        <is>
          <t>Medicinal Chemistry</t>
        </is>
      </c>
      <c r="N5" s="186" t="inlineStr">
        <is>
          <t>SAR &amp; Drug Design</t>
        </is>
      </c>
      <c r="O5" s="185" t="inlineStr">
        <is>
          <t>Product</t>
        </is>
      </c>
      <c r="P5" s="186" t="inlineStr">
        <is>
          <t>ข้อ 4 Pharma Plus เล่มม่วง (เฉลยข้อ ข)</t>
        </is>
      </c>
      <c r="Q5" s="185" t="inlineStr">
        <is>
          <t>แบบฝึกหัด</t>
        </is>
      </c>
      <c r="R5" s="185" t="inlineStr">
        <is>
          <t>เล่มม่วง</t>
        </is>
      </c>
      <c r="S5" s="185" t="n"/>
    </row>
    <row r="6" ht="24" customHeight="1" s="49">
      <c r="A6" s="185" t="n">
        <v>4</v>
      </c>
      <c r="B6" s="186" t="n"/>
      <c r="C6" s="186" t="inlineStr">
        <is>
          <t>โครงสร้างที่แสดงข้อ 4 สัมพันธ์กับการออกฤทธิ์ของยาอย่างไร</t>
        </is>
      </c>
      <c r="D6" s="186" t="n"/>
      <c r="E6" s="186" t="inlineStr">
        <is>
          <t>Pravastatin เป็น prodrug</t>
        </is>
      </c>
      <c r="F6" s="186" t="inlineStr">
        <is>
          <t>Pravastatin และ simvastatin เป็น prodrug</t>
        </is>
      </c>
      <c r="G6" s="186" t="inlineStr">
        <is>
          <t>Pravastatin มีโครงสร้างที่ออกฤทธิ์ในร่างกายสองรูปแบบ คือ โครงสร้างที่เชื่อมเป็นวง lactone ring และโครงสร้างที่เป็น carboxylic acid</t>
        </is>
      </c>
      <c r="H6" s="186" t="inlineStr">
        <is>
          <t>Simvastatin มีโครงสร้างที่ออกฤทธิ์ คือ โครงสร้างที่เป็น lactone ring เปิด</t>
        </is>
      </c>
      <c r="I6" s="186" t="inlineStr">
        <is>
          <t>Pravastatin และ simvastatin ไม่เป็น prodrug</t>
        </is>
      </c>
      <c r="J6" s="185" t="inlineStr">
        <is>
          <t>4</t>
        </is>
      </c>
      <c r="K6" s="186" t="inlineStr">
        <is>
          <t>✅ คำตอบที่ถูกต้อง: ข้อ ง. Simvastatin มีโครงสร้างที่ออกฤทธิ์ คือ โครงสร้างที่เป็น lactone ring เปิด
🎯 ทำไมข้อนี้ถึงถูก:
Simvastatin เป็น prodrug (Inactive lactone form) ที่ต้องถูกไฮโดรไลซ์ในร่างกายให้เปลี่ยนเป็นรูปเปิดวง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ไม่ตรงกับข้อบ่งใช้หรือหลักวิชาการตามที่โจทย์กำหนด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ไม่ตรงกับข้อบ่งใช้หรือหลักวิชาการตามที่โจทย์กำหนด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t>
        </is>
      </c>
      <c r="L6" s="186" t="n"/>
      <c r="M6" s="186" t="inlineStr">
        <is>
          <t>Medicinal Chemistry</t>
        </is>
      </c>
      <c r="N6" s="186" t="inlineStr">
        <is>
          <t>SAR &amp; Drug Design</t>
        </is>
      </c>
      <c r="O6" s="185" t="inlineStr">
        <is>
          <t>Product</t>
        </is>
      </c>
      <c r="P6" s="186" t="inlineStr">
        <is>
          <t>ข้อ 5 Pharma Plus เล่มม่วง (เฉลยข้อ ง)</t>
        </is>
      </c>
      <c r="Q6" s="185" t="inlineStr">
        <is>
          <t>แบบฝึกหัด</t>
        </is>
      </c>
      <c r="R6" s="185" t="inlineStr">
        <is>
          <t>เล่มม่วง</t>
        </is>
      </c>
      <c r="S6" s="185" t="n"/>
    </row>
    <row r="7" ht="24" customHeight="1" s="49">
      <c r="A7" s="185" t="n">
        <v>5</v>
      </c>
      <c r="B7" s="186" t="n"/>
      <c r="C7" s="186" t="inlineStr">
        <is>
          <t>สูตรโครงสร้างของยาต่อไปนี้ข้อใดคือ Dexamethasone</t>
        </is>
      </c>
      <c r="D7" s="186" t="n"/>
      <c r="E7" s="186" t="inlineStr">
        <is>
          <t>โครงสร้างเตียรอยด์มีหมู่ -OH และ -F</t>
        </is>
      </c>
      <c r="F7" s="186" t="inlineStr">
        <is>
          <t>โครงสร้าง ACE inhibitor</t>
        </is>
      </c>
      <c r="G7" s="186" t="inlineStr">
        <is>
          <t>โครงสร้าง Chloramphenicol</t>
        </is>
      </c>
      <c r="H7" s="186" t="inlineStr">
        <is>
          <t>โครงสร้าง Sulfonamide</t>
        </is>
      </c>
      <c r="I7" s="186" t="inlineStr">
        <is>
          <t>โครงสร้าง Beta-lactam หรือโครงสร้างอื่น</t>
        </is>
      </c>
      <c r="J7" s="185" t="inlineStr">
        <is>
          <t>1</t>
        </is>
      </c>
      <c r="K7" s="186" t="inlineStr">
        <is>
          <t>✅ คำตอบที่ถูกต้อง: ข้อ ก. โครงสร้างเตียรอยด์มีหมู่ -OH และ -F
🎯 ทำไมข้อนี้ถึงถูก: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ไม่ตรงกับข้อบ่งใช้หรือหลักวิชาการตามที่โจทย์กำหนด
• ข้อ ค. (โครงสร้าง Chloramphenicol): โครงสร้าง Chloramphenicol ไม่ตรงกับข้อบ่งใช้หรือหลักวิชาการตามที่โจทย์กำหนด
• ข้อ ง. (โครงสร้าง Sulfonamide): โครงสร้าง Sulfonamide ไม่ตรงกับข้อบ่งใช้หรือหลักวิชาการตามที่โจทย์กำหนด
• ข้อ จ. (โครงสร้าง Beta-lactam หรือโครงสร้างอื่น): โครงสร้าง Beta-lactam หรือโครงสร้างอื่น ไม่ตรงกับข้อบ่งใช้หรือหลักวิชาการตามที่โจทย์กำหนด</t>
        </is>
      </c>
      <c r="L7" s="186" t="n"/>
      <c r="M7" s="186" t="inlineStr">
        <is>
          <t>Medicinal Chemistry</t>
        </is>
      </c>
      <c r="N7" s="186" t="inlineStr">
        <is>
          <t>SAR &amp; Drug Design</t>
        </is>
      </c>
      <c r="O7" s="185" t="inlineStr">
        <is>
          <t>Product</t>
        </is>
      </c>
      <c r="P7" s="186" t="inlineStr">
        <is>
          <t>ข้อ 6 Pharma Plus เล่มม่วง (เฉลยข้อ ก)</t>
        </is>
      </c>
      <c r="Q7" s="185" t="inlineStr">
        <is>
          <t>แบบฝึกหัด</t>
        </is>
      </c>
      <c r="R7" s="185" t="inlineStr">
        <is>
          <t>เล่มม่วง</t>
        </is>
      </c>
      <c r="S7" s="185" t="n"/>
    </row>
    <row r="8" ht="24" customHeight="1" s="49">
      <c r="A8" s="185" t="n">
        <v>6</v>
      </c>
      <c r="B8" s="186" t="n"/>
      <c r="C8" s="186" t="inlineStr">
        <is>
          <t>จากโครงสร้างของ vitamin A ข้อใดต่อไปนี้ถูกต้องเกี่ยวกับ SAR</t>
        </is>
      </c>
      <c r="D8" s="186" t="n"/>
      <c r="E8" s="186" t="inlineStr">
        <is>
          <t>Conjugated double bond เพิ่มขึ้น ทำให้ activity ของ vitamin A ลดลง</t>
        </is>
      </c>
      <c r="F8" s="186" t="inlineStr">
        <is>
          <t>Conjugated double bond ลดลง ทำให้ activity ของ vitamin A เพิ่มขึ้น</t>
        </is>
      </c>
      <c r="G8" s="186" t="inlineStr">
        <is>
          <t>ถ้า b-ionone ring saturate จะทำให้ vitamin A หมดฤทธิ์</t>
        </is>
      </c>
      <c r="H8" s="186" t="inlineStr">
        <is>
          <t>ถ้า b-ionone ring saturate จะทำให้ vitamin A ฤทธิ์เพิ่มขึ้น</t>
        </is>
      </c>
      <c r="I8" s="186" t="inlineStr">
        <is>
          <t>ถ้าเปลี่ยนจาก -OH เป็น ether จะทำให้ vitamin A ฤทธิ์เพิ่มขึ้น</t>
        </is>
      </c>
      <c r="J8" s="185" t="inlineStr">
        <is>
          <t>3</t>
        </is>
      </c>
      <c r="K8" s="186" t="inlineStr">
        <is>
          <t>✅ คำตอบที่ถูกต้อง: ข้อ ค. ถ้า b-ionone ring saturate จะทำให้ vitamin A หมดฤทธิ์
🎯 ทำไมข้อนี้ถึงถูก: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ไม่ตรงกับข้อบ่งใช้หรือหลักวิชาการตามที่โจทย์กำหนด
• ข้อ ข. (Conjugated double bond ลดลง ทำให้ activity ของ vitamin A เพิ่มขึ้น): Conjugated double bond ลดลง ทำให้ activity ของ vitamin A เพิ่มขึ้น ไม่ตรงกับข้อบ่งใช้หรือหลักวิชาการตามที่โจทย์กำหนด
• ข้อ ง. (ถ้า b-ionone ring saturate จะทำให้ vitamin A ฤทธิ์เพิ่มขึ้น): ถ้า b-ionone ring saturate จะทำให้ vitamin A ฤทธิ์เพิ่มขึ้น ไม่ตรงกับข้อบ่งใช้หรือหลักวิชาการตามที่โจทย์กำหนด
• ข้อ จ. (ถ้าเปลี่ยนจาก -OH เป็น ether จะทำให้ vitamin A ฤทธิ์เพิ่มขึ้น): ถ้าเปลี่ยนจาก -OH เป็น ether จะทำให้ vitamin A ฤทธิ์เพิ่มขึ้น ไม่ตรงกับข้อบ่งใช้หรือหลักวิชาการตามที่โจทย์กำหนด</t>
        </is>
      </c>
      <c r="L8" s="186" t="n"/>
      <c r="M8" s="186" t="inlineStr">
        <is>
          <t>Medicinal Chemistry</t>
        </is>
      </c>
      <c r="N8" s="186" t="inlineStr">
        <is>
          <t>SAR &amp; Drug Design</t>
        </is>
      </c>
      <c r="O8" s="185" t="inlineStr">
        <is>
          <t>Product</t>
        </is>
      </c>
      <c r="P8" s="186" t="inlineStr">
        <is>
          <t>ข้อ 11 Pharma Plus เล่มม่วง (เฉลยข้อ ค)</t>
        </is>
      </c>
      <c r="Q8" s="185" t="inlineStr">
        <is>
          <t>แบบฝึกหัด</t>
        </is>
      </c>
      <c r="R8" s="185" t="inlineStr">
        <is>
          <t>เล่มม่วง</t>
        </is>
      </c>
      <c r="S8" s="185" t="n"/>
    </row>
    <row r="9" ht="24" customHeight="1" s="49">
      <c r="A9" s="185" t="n">
        <v>7</v>
      </c>
      <c r="B9" s="186" t="n"/>
      <c r="C9" s="186" t="inlineStr">
        <is>
          <t>จากข้อ 11 ถ้าเปลี่ยนจากหมู่ OH เป็น COOH จะเป็นสารใดต่อไปนี้</t>
        </is>
      </c>
      <c r="D9" s="186" t="n"/>
      <c r="E9" s="186" t="inlineStr">
        <is>
          <t>Tretinoin</t>
        </is>
      </c>
      <c r="F9" s="186" t="inlineStr">
        <is>
          <t>Isotretinoin</t>
        </is>
      </c>
      <c r="G9" s="186" t="inlineStr">
        <is>
          <t>Adapalene</t>
        </is>
      </c>
      <c r="H9" s="186" t="inlineStr">
        <is>
          <t>Carotenoid</t>
        </is>
      </c>
      <c r="I9" s="186" t="inlineStr">
        <is>
          <t>Retinal</t>
        </is>
      </c>
      <c r="J9" s="185" t="inlineStr">
        <is>
          <t>1</t>
        </is>
      </c>
      <c r="K9" s="186" t="inlineStr">
        <is>
          <t>✅ คำตอบที่ถูกต้อง: ข้อ ก. Tretinoin
🎯 ทำไมข้อนี้ถึงถูก: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ไม่ตรงกับข้อบ่งใช้หรือหลักวิชาการตามที่โจทย์กำหนด
• ข้อ ค. (Adapalene): Adapalene ไม่ตรงกับข้อบ่งใช้หรือหลักวิชาการตามที่โจทย์กำหนด
• ข้อ ง. (Carotenoid): Carotenoid ไม่ตรงกับข้อบ่งใช้หรือหลักวิชาการตามที่โจทย์กำหนด
• ข้อ จ. (Retinal): Retinal ไม่ตรงกับข้อบ่งใช้หรือหลักวิชาการตามที่โจทย์กำหนด</t>
        </is>
      </c>
      <c r="L9" s="186" t="n"/>
      <c r="M9" s="186" t="inlineStr">
        <is>
          <t>Medicinal Chemistry</t>
        </is>
      </c>
      <c r="N9" s="186" t="inlineStr">
        <is>
          <t>SAR &amp; Drug Design</t>
        </is>
      </c>
      <c r="O9" s="185" t="inlineStr">
        <is>
          <t>Product</t>
        </is>
      </c>
      <c r="P9" s="186" t="inlineStr">
        <is>
          <t>ข้อ 12 Pharma Plus เล่มม่วง (เฉลยข้อ ก)</t>
        </is>
      </c>
      <c r="Q9" s="185" t="inlineStr">
        <is>
          <t>แบบฝึกหัด</t>
        </is>
      </c>
      <c r="R9" s="185" t="inlineStr">
        <is>
          <t>เล่มม่วง</t>
        </is>
      </c>
      <c r="S9" s="185" t="n"/>
    </row>
    <row r="10" ht="24" customHeight="1" s="49">
      <c r="A10" s="185" t="n">
        <v>8</v>
      </c>
      <c r="B10" s="186" t="n"/>
      <c r="C10" s="186" t="inlineStr">
        <is>
          <t>จากโครงสร้างของยา Gemcitabine เป็นอนุพันธ์ของอะไร</t>
        </is>
      </c>
      <c r="D10" s="186" t="n"/>
      <c r="E10" s="186" t="inlineStr">
        <is>
          <t>Acyclonucleoside analog</t>
        </is>
      </c>
      <c r="F10" s="186" t="inlineStr">
        <is>
          <t>Pyrimidine nucleoside analog</t>
        </is>
      </c>
      <c r="G10" s="186" t="inlineStr">
        <is>
          <t>Pyrimidine nucleotide analog</t>
        </is>
      </c>
      <c r="H10" s="186" t="inlineStr">
        <is>
          <t>Purine nucleotide analog</t>
        </is>
      </c>
      <c r="I10" s="186" t="inlineStr">
        <is>
          <t>Purine nucleoside analog</t>
        </is>
      </c>
      <c r="J10" s="185" t="inlineStr">
        <is>
          <t>2</t>
        </is>
      </c>
      <c r="K10" s="186" t="inlineStr">
        <is>
          <t>✅ คำตอบที่ถูกต้อง: ข้อ ข. Pyrimidine nucleoside analog
🎯 ทำไมข้อนี้ถึงถูก: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ไม่ตรงกับข้อบ่งใช้หรือหลักวิชาการตามที่โจทย์กำหนด
• ข้อ ค. (Pyrimidine nucleotide analog): Pyrimidine nucleotide analog ไม่ตรงกับข้อบ่งใช้หรือหลักวิชาการตามที่โจทย์กำหนด
• ข้อ ง. (Purine nucleotide analog): Purine nucleotide analog ไม่ตรงกับข้อบ่งใช้หรือหลักวิชาการตามที่โจทย์กำหนด
• ข้อ จ. (Purine nucleoside analog): Purine nucleoside analog ไม่ตรงกับข้อบ่งใช้หรือหลักวิชาการตามที่โจทย์กำหนด</t>
        </is>
      </c>
      <c r="L10" s="186" t="n"/>
      <c r="M10" s="186" t="inlineStr">
        <is>
          <t>Medicinal Chemistry</t>
        </is>
      </c>
      <c r="N10" s="186" t="inlineStr">
        <is>
          <t>SAR &amp; Drug Design</t>
        </is>
      </c>
      <c r="O10" s="185" t="inlineStr">
        <is>
          <t>Product</t>
        </is>
      </c>
      <c r="P10" s="186" t="inlineStr">
        <is>
          <t>ข้อ 13 Pharma Plus เล่มม่วง (เฉลยข้อ ข)</t>
        </is>
      </c>
      <c r="Q10" s="185" t="inlineStr">
        <is>
          <t>แบบฝึกหัด</t>
        </is>
      </c>
      <c r="R10" s="185" t="inlineStr">
        <is>
          <t>เล่มม่วง</t>
        </is>
      </c>
      <c r="S10" s="185" t="n"/>
    </row>
    <row r="11" ht="24" customHeight="1" s="49">
      <c r="A11" s="185" t="n">
        <v>9</v>
      </c>
      <c r="B11" s="186" t="n"/>
      <c r="C11" s="186" t="inlineStr">
        <is>
          <t>จากโครงสร้างของยา A และยา B ข้อใดถูกต้องเกี่ยวกับยา B</t>
        </is>
      </c>
      <c r="D11" s="186" t="n"/>
      <c r="E11" s="186" t="inlineStr">
        <is>
          <t>ฤทธิ์ต้านแบคทีเรียลดลงอย่างมีนัยสำคัญ</t>
        </is>
      </c>
      <c r="F11" s="186" t="inlineStr">
        <is>
          <t>ความสามารถในการละลายน้ำไม่เปลี่ยนแปลง</t>
        </is>
      </c>
      <c r="G11" s="186" t="inlineStr">
        <is>
          <t>ความถี่ในการรับประทานลดลง</t>
        </is>
      </c>
      <c r="H11" s="186" t="inlineStr">
        <is>
          <t>ไม่คงตัวต่อกรดเช่นเดียวกับยา A</t>
        </is>
      </c>
      <c r="I11" s="186" t="inlineStr">
        <is>
          <t>ไม่คงตัวต่อด่างเช่นเดียวกันกับยา A</t>
        </is>
      </c>
      <c r="J11" s="185" t="inlineStr">
        <is>
          <t>3</t>
        </is>
      </c>
      <c r="K11" s="186" t="inlineStr">
        <is>
          <t>✅ คำตอบที่ถูกต้อง: ข้อ ค. ความถี่ในการรับประทานลดลง
🎯 ทำไมข้อนี้ถึงถูก: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ไม่ตรงกับข้อบ่งใช้หรือหลักวิชาการตามที่โจทย์กำหนด
• ข้อ ข. (ความสามารถในการละลายน้ำไม่เปลี่ยนแปลง): ความสามารถในการละลายน้ำไม่เปลี่ยนแปลง ไม่ตรงกับข้อบ่งใช้หรือหลักวิชาการตามที่โจทย์กำหนด
• ข้อ ง. (ไม่คงตัวต่อกรดเช่นเดียวกับยา A): ไม่คงตัวต่อกรดเช่นเดียวกับยา A ไม่ตรงกับข้อบ่งใช้หรือหลักวิชาการตามที่โจทย์กำหนด
• ข้อ จ. (ไม่คงตัวต่อด่างเช่นเดียวกันกับยา A): ไม่คงตัวต่อด่างเช่นเดียวกันกับยา A ไม่ตรงกับข้อบ่งใช้หรือหลักวิชาการตามที่โจทย์กำหนด</t>
        </is>
      </c>
      <c r="L11" s="186" t="n"/>
      <c r="M11" s="186" t="inlineStr">
        <is>
          <t>Medicinal Chemistry</t>
        </is>
      </c>
      <c r="N11" s="186" t="inlineStr">
        <is>
          <t>SAR &amp; Drug Design</t>
        </is>
      </c>
      <c r="O11" s="185" t="inlineStr">
        <is>
          <t>Product</t>
        </is>
      </c>
      <c r="P11" s="186" t="inlineStr">
        <is>
          <t>ข้อ 14 Pharma Plus เล่มม่วง (เฉลยข้อ ค)</t>
        </is>
      </c>
      <c r="Q11" s="185" t="inlineStr">
        <is>
          <t>แบบฝึกหัด</t>
        </is>
      </c>
      <c r="R11" s="185" t="inlineStr">
        <is>
          <t>เล่มม่วง</t>
        </is>
      </c>
      <c r="S11" s="185" t="n"/>
    </row>
    <row r="12" ht="24" customHeight="1" s="49">
      <c r="A12" s="185" t="n">
        <v>10</v>
      </c>
      <c r="B12" s="186" t="n"/>
      <c r="C12" s="186" t="inlineStr">
        <is>
          <t>จากสูตรโครงสร้างของยา doxorubicin โครงสร้างส่วนใดที่ออกฤทธิ์เป็น intercalating ของ DNA</t>
        </is>
      </c>
      <c r="D12" s="186" t="n"/>
      <c r="E12" s="186" t="inlineStr">
        <is>
          <t>Anthracycline ring</t>
        </is>
      </c>
      <c r="F12" s="186" t="inlineStr">
        <is>
          <t>- NH2 group</t>
        </is>
      </c>
      <c r="G12" s="186" t="inlineStr">
        <is>
          <t>Methoxy</t>
        </is>
      </c>
      <c r="H12" s="186" t="inlineStr">
        <is>
          <t>Hydroxyl</t>
        </is>
      </c>
      <c r="I12" s="186" t="inlineStr">
        <is>
          <t>น้ำตาล glycoside</t>
        </is>
      </c>
      <c r="J12" s="185" t="inlineStr">
        <is>
          <t>1</t>
        </is>
      </c>
      <c r="K12" s="186" t="inlineStr">
        <is>
          <t>✅ คำตอบที่ถูกต้อง: ข้อ ก. Anthracycline ring
🎯 ทำไมข้อนี้ถึงถูก: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ไม่ตรงกับข้อบ่งใช้หรือหลักวิชาการตามที่โจทย์กำหนด
• ข้อ ค. (Methoxy): Methoxy ไม่ตรงกับข้อบ่งใช้หรือหลักวิชาการตามที่โจทย์กำหนด
• ข้อ ง. (Hydroxyl): Hydroxyl ไม่ตรงกับข้อบ่งใช้หรือหลักวิชาการตามที่โจทย์กำหนด
• ข้อ จ. (น้ำตาล glycoside): น้ำตาล glycoside ไม่ตรงกับข้อบ่งใช้หรือหลักวิชาการตามที่โจทย์กำหนด</t>
        </is>
      </c>
      <c r="L12" s="186" t="n"/>
      <c r="M12" s="186" t="inlineStr">
        <is>
          <t>Medicinal Chemistry</t>
        </is>
      </c>
      <c r="N12" s="186" t="inlineStr">
        <is>
          <t>SAR &amp; Drug Design</t>
        </is>
      </c>
      <c r="O12" s="185" t="inlineStr">
        <is>
          <t>Product</t>
        </is>
      </c>
      <c r="P12" s="186" t="inlineStr">
        <is>
          <t>ข้อ 15 Pharma Plus เล่มม่วง (เฉลยข้อ ก)</t>
        </is>
      </c>
      <c r="Q12" s="185" t="inlineStr">
        <is>
          <t>แบบฝึกหัด</t>
        </is>
      </c>
      <c r="R12" s="185" t="inlineStr">
        <is>
          <t>เล่มม่วง</t>
        </is>
      </c>
      <c r="S12" s="185" t="n"/>
    </row>
    <row r="13" ht="24" customHeight="1" s="49">
      <c r="A13" s="185" t="n">
        <v>11</v>
      </c>
      <c r="B13" s="186" t="n"/>
      <c r="C13" s="186" t="inlineStr">
        <is>
          <t>โครงสร้างนี้ เรียกว่า อะไร</t>
        </is>
      </c>
      <c r="D13" s="186" t="n"/>
      <c r="E13" s="186" t="inlineStr">
        <is>
          <t>Nucleotide ของ Purine</t>
        </is>
      </c>
      <c r="F13" s="186" t="inlineStr">
        <is>
          <t>Nucleotide ของ Pyridine</t>
        </is>
      </c>
      <c r="G13" s="186" t="inlineStr">
        <is>
          <t>Nucleoside ของ Purine</t>
        </is>
      </c>
      <c r="H13" s="186" t="inlineStr">
        <is>
          <t>Nucleoside ของ Pyridine</t>
        </is>
      </c>
      <c r="I13" s="186" t="inlineStr">
        <is>
          <t>ไม่มีข้อใดถูกต้องการ</t>
        </is>
      </c>
      <c r="J13" s="185" t="inlineStr">
        <is>
          <t>5</t>
        </is>
      </c>
      <c r="K13" s="186" t="inlineStr">
        <is>
          <t>✅ คำตอบที่ถูกต้อง: ข้อ จ. ไม่มีข้อใดถูกต้องการ
🎯 ทำไมข้อนี้ถึงถูก: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ไม่ตรงกับข้อบ่งใช้หรือหลักวิชาการตามที่โจทย์กำหนด
• ข้อ ข. (Nucleotide ของ Pyridine): Nucleotide ของ Pyridine ไม่ตรงกับข้อบ่งใช้หรือหลักวิชาการตามที่โจทย์กำหนด
• ข้อ ค. (Nucleoside ของ Purine): Nucleoside ของ Purine ไม่ตรงกับข้อบ่งใช้หรือหลักวิชาการตามที่โจทย์กำหนด
• ข้อ ง. (Nucleoside ของ Pyridine): Nucleoside ของ Pyridine ไม่ตรงกับข้อบ่งใช้หรือหลักวิชาการตามที่โจทย์กำหนด</t>
        </is>
      </c>
      <c r="L13" s="186" t="n"/>
      <c r="M13" s="186" t="inlineStr">
        <is>
          <t>Medicinal Chemistry</t>
        </is>
      </c>
      <c r="N13" s="186" t="inlineStr">
        <is>
          <t>SAR &amp; Drug Design</t>
        </is>
      </c>
      <c r="O13" s="185" t="inlineStr">
        <is>
          <t>Product</t>
        </is>
      </c>
      <c r="P13" s="186" t="inlineStr">
        <is>
          <t>ข้อ 16 Pharma Plus เล่มม่วง (เฉลยข้อ จ)</t>
        </is>
      </c>
      <c r="Q13" s="185" t="inlineStr">
        <is>
          <t>แบบฝึกหัด</t>
        </is>
      </c>
      <c r="R13" s="185" t="inlineStr">
        <is>
          <t>เล่มม่วง</t>
        </is>
      </c>
      <c r="S13" s="185" t="n"/>
    </row>
    <row r="14" ht="24" customHeight="1" s="49">
      <c r="A14" s="185" t="n">
        <v>12</v>
      </c>
      <c r="B14" s="186" t="n"/>
      <c r="C14" s="186" t="inlineStr">
        <is>
          <t>ข้อใดกล่าวถูกต้องเกี่ยวกับการพัฒนาโครงสร้างดังแสดงด้านล่าง</t>
        </is>
      </c>
      <c r="D14" s="186" t="n"/>
      <c r="E14" s="186" t="inlineStr">
        <is>
          <t>เปลี่ยนตัวออกฤทธิ์เป็น Ligand เพื่อช่วยลดอาการไม่พึงประสงค์จากยา</t>
        </is>
      </c>
      <c r="F14" s="186" t="inlineStr">
        <is>
          <t>ทำให้โครงสร้างใหญ่ขึ้นเพื่อลดการโดนทำลายหมู่สำคัญในการออกฤทธิ์</t>
        </is>
      </c>
      <c r="G14" s="186" t="inlineStr">
        <is>
          <t>เพิ่ม Lipophilicity ของยาเพื่อเพิ่มการเข้าสู่เซลล์เป้าหมาย</t>
        </is>
      </c>
      <c r="H14" s="186" t="inlineStr">
        <is>
          <t>ข้อ ก ข ถูก</t>
        </is>
      </c>
      <c r="I14" s="186" t="inlineStr">
        <is>
          <t>ข้อ ก ข ค ถูก</t>
        </is>
      </c>
      <c r="J14" s="185" t="inlineStr">
        <is>
          <t>4</t>
        </is>
      </c>
      <c r="K14" s="186" t="inlineStr">
        <is>
          <t>✅ คำตอบที่ถูกต้อง: ข้อ ง. ข้อ ก ข ถูก
🎯 ทำไมข้อนี้ถึงถูก: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ไม่ตรงกับข้อบ่งใช้หรือหลักวิชาการตามที่โจทย์กำหนด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ไม่ตรงกับข้อบ่งใช้หรือหลักวิชาการตามที่โจทย์กำหนด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ไม่ตรงกับข้อบ่งใช้หรือหลักวิชาการตามที่โจทย์กำหนด
• ข้อ จ. (ข้อ ก ข ค ถูก): ข้อ ก ข ค ถูก ไม่ตรงกับข้อบ่งใช้หรือหลักวิชาการตามที่โจทย์กำหนด</t>
        </is>
      </c>
      <c r="L14" s="186" t="n"/>
      <c r="M14" s="186" t="inlineStr">
        <is>
          <t>Medicinal Chemistry</t>
        </is>
      </c>
      <c r="N14" s="186" t="inlineStr">
        <is>
          <t>SAR &amp; Drug Design</t>
        </is>
      </c>
      <c r="O14" s="185" t="inlineStr">
        <is>
          <t>Product</t>
        </is>
      </c>
      <c r="P14" s="186" t="inlineStr">
        <is>
          <t>ข้อ 17 Pharma Plus เล่มม่วง (เฉลยข้อ ง)</t>
        </is>
      </c>
      <c r="Q14" s="185" t="inlineStr">
        <is>
          <t>แบบฝึกหัด</t>
        </is>
      </c>
      <c r="R14" s="185" t="inlineStr">
        <is>
          <t>เล่มม่วง</t>
        </is>
      </c>
      <c r="S14" s="185" t="n"/>
    </row>
    <row r="15" ht="24" customHeight="1" s="49">
      <c r="A15" s="185" t="n">
        <v>13</v>
      </c>
      <c r="B15" s="186" t="n"/>
      <c r="C15" s="186" t="inlineStr">
        <is>
          <t>จากโครงสร้าง ข้อใดไม่ถูกต้อง</t>
        </is>
      </c>
      <c r="D15" s="186" t="n"/>
      <c r="E15" s="186" t="inlineStr">
        <is>
          <t>(S)-form มีฤทธิ์มากกว่า (R)-form</t>
        </is>
      </c>
      <c r="F15" s="186" t="inlineStr">
        <is>
          <t>อยู่ในกลุ่ม coumarin</t>
        </is>
      </c>
      <c r="G15" s="186" t="inlineStr">
        <is>
          <t>Cyclic hemiketal เป็น active form</t>
        </is>
      </c>
      <c r="H15" s="186" t="inlineStr">
        <is>
          <t>ออกฤทธิ์ direct acting anticoagulants</t>
        </is>
      </c>
      <c r="I15" s="186" t="inlineStr">
        <is>
          <t>ไม่มีข้อใดไม่ถูกต้อง</t>
        </is>
      </c>
      <c r="J15" s="185" t="inlineStr">
        <is>
          <t>4</t>
        </is>
      </c>
      <c r="K15" s="186" t="inlineStr">
        <is>
          <t>✅ คำตอบที่ถูกต้อง: ข้อ ง. ออกฤทธิ์ direct acting anticoagulants
🎯 ทำไมข้อนี้ถึงถูก: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ไม่ตรงกับข้อบ่งใช้หรือหลักวิชาการตามที่โจทย์กำหนด
• ข้อ ข. (อยู่ในกลุ่ม coumarin): อยู่ในกลุ่ม coumarin ไม่ตรงกับข้อบ่งใช้หรือหลักวิชาการตามที่โจทย์กำหนด
• ข้อ ค. (Cyclic hemiketal เป็น active form): Cyclic hemiketal เป็น active form ไม่ตรงกับข้อบ่งใช้หรือหลักวิชาการตามที่โจทย์กำหนด
• ข้อ จ. (ไม่มีข้อใดไม่ถูกต้อง): ข้อนี้ไม่ถูกต้องเนื่องจากมีตัวเลือกที่จำเพาะและตรงตามเกณฑ์มาตรฐานเวชปฏิบัติอย่างชัดเจน</t>
        </is>
      </c>
      <c r="L15" s="186" t="n"/>
      <c r="M15" s="186" t="inlineStr">
        <is>
          <t>Medicinal Chemistry</t>
        </is>
      </c>
      <c r="N15" s="186" t="inlineStr">
        <is>
          <t>SAR &amp; Drug Design</t>
        </is>
      </c>
      <c r="O15" s="185" t="inlineStr">
        <is>
          <t>Product</t>
        </is>
      </c>
      <c r="P15" s="186" t="inlineStr">
        <is>
          <t>ข้อ 19 Pharma Plus เล่มม่วง (เฉลยข้อ ง)</t>
        </is>
      </c>
      <c r="Q15" s="185" t="inlineStr">
        <is>
          <t>แบบฝึกหัด</t>
        </is>
      </c>
      <c r="R15" s="185" t="inlineStr">
        <is>
          <t>เล่มม่วง</t>
        </is>
      </c>
      <c r="S15" s="185" t="n"/>
    </row>
    <row r="16" ht="24" customHeight="1" s="49">
      <c r="A16" s="185" t="n">
        <v>14</v>
      </c>
      <c r="B16" s="186" t="n"/>
      <c r="C16" s="186" t="inlineStr">
        <is>
          <t>จากโครงสร้าง ข้อความใดต่อไปนี้ไม่ถูกต้อง</t>
        </is>
      </c>
      <c r="D16" s="186" t="n"/>
      <c r="E16" s="186" t="inlineStr">
        <is>
          <t>ตัวอย่างยาในกลุ่มนี้ คือ Digoxin</t>
        </is>
      </c>
      <c r="F16" s="186" t="inlineStr">
        <is>
          <t>Lactone ring เป็นประเภท bufadienolide</t>
        </is>
      </c>
      <c r="G16" s="186" t="inlineStr">
        <is>
          <t>ออกฤทธิ์ยับยั้ง Na-K ATPase</t>
        </is>
      </c>
      <c r="H16" s="186" t="inlineStr">
        <is>
          <t>น้ำตาลจะเข้ามาเกาะที่ตำแหน่ง C3</t>
        </is>
      </c>
      <c r="I16" s="186" t="inlineStr">
        <is>
          <t>ไม่มีข้อใดถูก</t>
        </is>
      </c>
      <c r="J16" s="185" t="inlineStr">
        <is>
          <t>2</t>
        </is>
      </c>
      <c r="K16" s="186" t="inlineStr">
        <is>
          <t>✅ คำตอบที่ถูกต้อง: ข้อ ข. Lactone ring เป็นประเภท bufadienolide
🎯 ทำไมข้อนี้ถึงถูก: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ไม่ตรงกับข้อบ่งใช้หรือหลักวิชาการตามที่โจทย์กำหนด
• ข้อ ง. (น้ำตาลจะเข้ามาเกาะที่ตำแหน่ง C3): น้ำตาลจะเข้ามาเกาะที่ตำแหน่ง C3 ไม่ตรงกับข้อบ่งใช้หรือหลักวิชาการตามที่โจทย์กำหนด
• ข้อ จ. (ไม่มีข้อใดถูก): ข้อนี้ไม่ถูกต้องเนื่องจากมีตัวเลือกที่จำเพาะและตรงตามเกณฑ์มาตรฐานเวชปฏิบัติอย่างชัดเจน</t>
        </is>
      </c>
      <c r="L16" s="186" t="n"/>
      <c r="M16" s="186" t="inlineStr">
        <is>
          <t>Medicinal Chemistry</t>
        </is>
      </c>
      <c r="N16" s="186" t="inlineStr">
        <is>
          <t>SAR &amp; Drug Design</t>
        </is>
      </c>
      <c r="O16" s="185" t="inlineStr">
        <is>
          <t>Product</t>
        </is>
      </c>
      <c r="P16" s="186" t="inlineStr">
        <is>
          <t>ข้อ 20 Pharma Plus เล่มม่วง (เฉลยข้อ ข)</t>
        </is>
      </c>
      <c r="Q16" s="185" t="inlineStr">
        <is>
          <t>แบบฝึกหัด</t>
        </is>
      </c>
      <c r="R16" s="185" t="inlineStr">
        <is>
          <t>เล่มม่วง</t>
        </is>
      </c>
      <c r="S16" s="185" t="n"/>
    </row>
    <row r="17" ht="24" customHeight="1" s="49">
      <c r="A17" s="185" t="n">
        <v>15</v>
      </c>
      <c r="B17" s="186" t="n"/>
      <c r="C17" s="186" t="inlineStr">
        <is>
          <t>N3 หรือ Azido group จากสูตรโครงสร้างของ AZT มีผลให้เกิดสิ่งใด</t>
        </is>
      </c>
      <c r="D17" s="186" t="n"/>
      <c r="E17" s="186" t="inlineStr">
        <is>
          <t>เพิ่มความสามารถในการจับกับโปรตีน albumin</t>
        </is>
      </c>
      <c r="F17" s="186" t="inlineStr">
        <is>
          <t>ช่วยเพิ่มการดูดซึมของยา</t>
        </is>
      </c>
      <c r="G17" s="186" t="inlineStr">
        <is>
          <t>เพิ่มค่าครึ่งชีวิตให้ยาวขึ้น</t>
        </is>
      </c>
      <c r="H17" s="186" t="inlineStr">
        <is>
          <t>เพิ่มการออกฤทธิ์</t>
        </is>
      </c>
      <c r="I17" s="186" t="inlineStr">
        <is>
          <t>มีผลต่อการตั้งสูตรตำรับ</t>
        </is>
      </c>
      <c r="J17" s="185" t="inlineStr">
        <is>
          <t>4</t>
        </is>
      </c>
      <c r="K17" s="186" t="inlineStr">
        <is>
          <t>✅ คำตอบที่ถูกต้อง: ข้อ ง. เพิ่มการออกฤทธิ์
🎯 ทำไมข้อนี้ถึงถูก: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ไม่ตรงกับข้อบ่งใช้หรือหลักวิชาการตามที่โจทย์กำหนด
• ข้อ ข. (ช่วยเพิ่มการดูดซึมของยา): ช่วยเพิ่มการดูดซึมของยา ไม่ตรงกับข้อบ่งใช้หรือหลักวิชาการตามที่โจทย์กำหนด
• ข้อ ค. (เพิ่มค่าครึ่งชีวิตให้ยาวขึ้น): เพิ่มค่าครึ่งชีวิตให้ยาวขึ้น ไม่ตรงกับข้อบ่งใช้หรือหลักวิชาการตามที่โจทย์กำหนด
• ข้อ จ. (มีผลต่อการตั้งสูตรตำรับ): มีผลต่อการตั้งสูตรตำรับ ไม่ตรงกับข้อบ่งใช้หรือหลักวิชาการตามที่โจทย์กำหนด</t>
        </is>
      </c>
      <c r="L17" s="186" t="n"/>
      <c r="M17" s="186" t="inlineStr">
        <is>
          <t>Medicinal Chemistry</t>
        </is>
      </c>
      <c r="N17" s="186" t="inlineStr">
        <is>
          <t>SAR &amp; Drug Design</t>
        </is>
      </c>
      <c r="O17" s="185" t="inlineStr">
        <is>
          <t>Product</t>
        </is>
      </c>
      <c r="P17" s="186" t="inlineStr">
        <is>
          <t>ข้อ 22 Pharma Plus เล่มม่วง (เฉลยข้อ ง)</t>
        </is>
      </c>
      <c r="Q17" s="185" t="inlineStr">
        <is>
          <t>แบบฝึกหัด</t>
        </is>
      </c>
      <c r="R17" s="185" t="inlineStr">
        <is>
          <t>เล่มม่วง</t>
        </is>
      </c>
      <c r="S17" s="185" t="n"/>
    </row>
    <row r="18" ht="24" customHeight="1" s="49">
      <c r="A18" s="185" t="n">
        <v>16</v>
      </c>
      <c r="B18" s="186" t="n"/>
      <c r="C18" s="186" t="inlineStr">
        <is>
          <t>โครงสร้างต่อไปนี้หมายถึงยาชนิดใด</t>
        </is>
      </c>
      <c r="D18" s="186" t="n"/>
      <c r="E18" s="186" t="inlineStr">
        <is>
          <t>Zidovudine</t>
        </is>
      </c>
      <c r="F18" s="186" t="inlineStr">
        <is>
          <t>Cotrimoxazole</t>
        </is>
      </c>
      <c r="G18" s="186" t="inlineStr">
        <is>
          <t>Ceftriaxone</t>
        </is>
      </c>
      <c r="H18" s="186" t="inlineStr">
        <is>
          <t>Acyclovir</t>
        </is>
      </c>
      <c r="I18" s="186" t="inlineStr">
        <is>
          <t>Ciprofloxacin</t>
        </is>
      </c>
      <c r="J18" s="185" t="inlineStr">
        <is>
          <t>4</t>
        </is>
      </c>
      <c r="K18" s="186" t="inlineStr">
        <is>
          <t>✅ คำตอบที่ถูกต้อง: ข้อ ง. Acyclovir
🎯 ทำไมข้อนี้ถึงถูก: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ไม่ตรงกับข้อบ่งใช้หรือหลักวิชาการตามที่โจทย์กำหนด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t>
        </is>
      </c>
      <c r="L18" s="186" t="n"/>
      <c r="M18" s="186" t="inlineStr">
        <is>
          <t>Medicinal Chemistry</t>
        </is>
      </c>
      <c r="N18" s="186" t="inlineStr">
        <is>
          <t>SAR &amp; Drug Design</t>
        </is>
      </c>
      <c r="O18" s="185" t="inlineStr">
        <is>
          <t>Product</t>
        </is>
      </c>
      <c r="P18" s="186" t="inlineStr">
        <is>
          <t>ข้อ 23 Pharma Plus เล่มม่วง (เฉลยข้อ ง)</t>
        </is>
      </c>
      <c r="Q18" s="185" t="inlineStr">
        <is>
          <t>แบบฝึกหัด</t>
        </is>
      </c>
      <c r="R18" s="185" t="inlineStr">
        <is>
          <t>เล่มม่วง</t>
        </is>
      </c>
      <c r="S18" s="185" t="n"/>
    </row>
    <row r="19" ht="24" customHeight="1" s="49">
      <c r="A19" s="185" t="n">
        <v>17</v>
      </c>
      <c r="B19" s="186" t="n"/>
      <c r="C19" s="186" t="inlineStr">
        <is>
          <t>ยาปฏิชีวนะข้อใดที่ไม่มีโครงสร้าง B-lactam ring</t>
        </is>
      </c>
      <c r="D19" s="186" t="n"/>
      <c r="E19" s="186" t="inlineStr">
        <is>
          <t>Ciprofloxacin</t>
        </is>
      </c>
      <c r="F19" s="186" t="inlineStr">
        <is>
          <t>Amoxycillin</t>
        </is>
      </c>
      <c r="G19" s="186" t="inlineStr">
        <is>
          <t>Imipenam</t>
        </is>
      </c>
      <c r="H19" s="186" t="inlineStr">
        <is>
          <t>Cloxacillin</t>
        </is>
      </c>
      <c r="I19" s="186" t="inlineStr">
        <is>
          <t>Cefazolin</t>
        </is>
      </c>
      <c r="J19" s="185" t="inlineStr">
        <is>
          <t>1</t>
        </is>
      </c>
      <c r="K19" s="186" t="inlineStr">
        <is>
          <t>✅ คำตอบที่ถูกต้อง: ข้อ ก. Ciprofloxacin
🎯 ทำไมข้อนี้ถึงถูก: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ไม่ตรงกับข้อบ่งใช้หรือหลักวิชาการตามที่โจทย์กำหนด
• ข้อ ค. (Imipenam): Imipenam ไม่ตรงกับข้อบ่งใช้หรือหลักวิชาการตามที่โจทย์กำหนด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t>
        </is>
      </c>
      <c r="L19" s="186" t="n"/>
      <c r="M19" s="186" t="inlineStr">
        <is>
          <t>Medicinal Chemistry</t>
        </is>
      </c>
      <c r="N19" s="186" t="inlineStr">
        <is>
          <t>SAR &amp; Drug Design</t>
        </is>
      </c>
      <c r="O19" s="185" t="inlineStr">
        <is>
          <t>Product</t>
        </is>
      </c>
      <c r="P19" s="186" t="inlineStr">
        <is>
          <t>ข้อ 24 Pharma Plus เล่มม่วง (เฉลยข้อ ก)</t>
        </is>
      </c>
      <c r="Q19" s="185" t="inlineStr">
        <is>
          <t>แบบฝึกหัด</t>
        </is>
      </c>
      <c r="R19" s="185" t="inlineStr">
        <is>
          <t>เล่มม่วง</t>
        </is>
      </c>
      <c r="S19" s="185" t="n"/>
    </row>
    <row r="20" ht="24" customHeight="1" s="49">
      <c r="A20" s="185" t="n">
        <v>18</v>
      </c>
      <c r="B20" s="186" t="n"/>
      <c r="C20" s="186" t="inlineStr">
        <is>
          <t>จากสูตรโครงสร้างของยา amoxacillin นี้ตำแหน่งไหนที่ถูกทำลายได้ง่ายและมีผลต่อการดื้อยา</t>
        </is>
      </c>
      <c r="D20" s="186" t="n"/>
      <c r="E20" s="186" t="inlineStr">
        <is>
          <t>Covalent Irreversible Enzyme Inhibition</t>
        </is>
      </c>
      <c r="F20" s="186" t="inlineStr">
        <is>
          <t>Structure-Activity Relationship (SAR) Optimization</t>
        </is>
      </c>
      <c r="G20" s="186" t="inlineStr">
        <is>
          <t>Bioisosteric Replacement (Carboxylic acid → Tetrazole)</t>
        </is>
      </c>
      <c r="H20" s="186" t="inlineStr">
        <is>
          <t>Prodrug Design via Esterification for Oral Bioavailability</t>
        </is>
      </c>
      <c r="I20" s="186" t="inlineStr">
        <is>
          <t>Cytochrome P450 CYP3A4 Phase I Oxidation</t>
        </is>
      </c>
      <c r="J20" s="185" t="inlineStr">
        <is>
          <t>3</t>
        </is>
      </c>
      <c r="K20" s="186" t="inlineStr">
        <is>
          <t>✅ คำตอบที่ถูกต้อง: ข้อ ค. Bioisosteric Replacement (Carboxylic acid → Tetrazole)
🎯 ทำไมข้อนี้ถึงถูก: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ไม่ตรงกับข้อบ่งใช้หรือหลักวิชาการตามที่โจทย์กำหนด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ไม่ตรงกับข้อบ่งใช้หรือหลักวิชาการตามที่โจทย์กำหนด</t>
        </is>
      </c>
      <c r="L20" s="186" t="n"/>
      <c r="M20" s="186" t="inlineStr">
        <is>
          <t>Medicinal Chemistry</t>
        </is>
      </c>
      <c r="N20" s="186" t="inlineStr">
        <is>
          <t>SAR &amp; Drug Design</t>
        </is>
      </c>
      <c r="O20" s="185" t="inlineStr">
        <is>
          <t>Product</t>
        </is>
      </c>
      <c r="P20" s="186" t="inlineStr">
        <is>
          <t>ข้อ 25 Pharma Plus เล่มม่วง (เฉลยข้อ ค)</t>
        </is>
      </c>
      <c r="Q20" s="185" t="inlineStr">
        <is>
          <t>แบบฝึกหัด</t>
        </is>
      </c>
      <c r="R20" s="185" t="inlineStr">
        <is>
          <t>เล่มม่วง</t>
        </is>
      </c>
      <c r="S20" s="185" t="n"/>
    </row>
    <row r="21" ht="24" customHeight="1" s="49">
      <c r="A21" s="185" t="n">
        <v>19</v>
      </c>
      <c r="B21" s="186" t="n"/>
      <c r="C21" s="186" t="inlineStr">
        <is>
          <t>ข้อใดผิดเกี่ยวกับ penicillin</t>
        </is>
      </c>
      <c r="D21" s="186" t="n"/>
      <c r="E21" s="186" t="inlineStr">
        <is>
          <t>Pen G มี chain เป็น Benzoyl group</t>
        </is>
      </c>
      <c r="F21" s="186" t="inlineStr">
        <is>
          <t>Pen G potassium ละลายได้ดีกว่า Pen G</t>
        </is>
      </c>
      <c r="G21" s="186" t="inlineStr">
        <is>
          <t>Benzathine Pen G เป็นเกลือของ Pen G</t>
        </is>
      </c>
      <c r="H21" s="186" t="inlineStr">
        <is>
          <t>B-lactamase ถูก Hydrolyze ด้วยกรด</t>
        </is>
      </c>
      <c r="I21" s="186" t="inlineStr">
        <is>
          <t>Procaine penicillin G ถูกดูดได้ดีในทางเดินอาหาร</t>
        </is>
      </c>
      <c r="J21" s="185" t="inlineStr">
        <is>
          <t>5</t>
        </is>
      </c>
      <c r="K21" s="186" t="inlineStr">
        <is>
          <t>✅ คำตอบที่ถูกต้อง: ข้อ จ. Procaine penicillin G ถูกดูดได้ดีในทางเดินอาหาร
🎯 ทำไมข้อนี้ถึงถูก: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ไม่ตรงกับข้อบ่งใช้หรือหลักวิชาการตามที่โจทย์กำหนด
• ข้อ ข. (Pen G potassium ละลายได้ดีกว่า Pen G): Pen G potassium ละลายได้ดีกว่า Pen G ไม่ตรงกับข้อบ่งใช้หรือหลักวิชาการตามที่โจทย์กำหนด
• ข้อ ค. (Benzathine Pen G เป็นเกลือของ Pen G): Benzathine Pen G เป็นเกลือของ Pen G ไม่ตรงกับข้อบ่งใช้หรือหลักวิชาการตามที่โจทย์กำหนด
• ข้อ ง. (B-lactamase ถูก Hydrolyze ด้วยกรด): B-lactamase ถูก Hydrolyze ด้วยกรด ไม่ตรงกับข้อบ่งใช้หรือหลักวิชาการตามที่โจทย์กำหนด</t>
        </is>
      </c>
      <c r="L21" s="186" t="n"/>
      <c r="M21" s="186" t="inlineStr">
        <is>
          <t>Medicinal Chemistry</t>
        </is>
      </c>
      <c r="N21" s="186" t="inlineStr">
        <is>
          <t>SAR &amp; Drug Design</t>
        </is>
      </c>
      <c r="O21" s="185" t="inlineStr">
        <is>
          <t>Product</t>
        </is>
      </c>
      <c r="P21" s="186" t="inlineStr">
        <is>
          <t>ข้อ 26 Pharma Plus เล่มม่วง (เฉลยข้อ จ)</t>
        </is>
      </c>
      <c r="Q21" s="185" t="inlineStr">
        <is>
          <t>แบบฝึกหัด</t>
        </is>
      </c>
      <c r="R21" s="185" t="inlineStr">
        <is>
          <t>เล่มม่วง</t>
        </is>
      </c>
      <c r="S21" s="185" t="n"/>
    </row>
    <row r="22" ht="24" customHeight="1" s="49">
      <c r="A22" s="185" t="n">
        <v>20</v>
      </c>
      <c r="B22" s="186" t="n"/>
      <c r="C22" s="186" t="inlineStr">
        <is>
          <t>Doxycycline มีสูตรโครงสร้างรูป เป็นยากลุ่มเดียวกันกับยาใด</t>
        </is>
      </c>
      <c r="D22" s="186" t="n"/>
      <c r="E22" s="186" t="inlineStr">
        <is>
          <t>Tetracycline</t>
        </is>
      </c>
      <c r="F22" s="186" t="inlineStr">
        <is>
          <t>Penicillin</t>
        </is>
      </c>
      <c r="G22" s="186" t="inlineStr">
        <is>
          <t>Cotrimazole</t>
        </is>
      </c>
      <c r="H22" s="186" t="inlineStr">
        <is>
          <t>Sulfamethoxazole</t>
        </is>
      </c>
      <c r="I22" s="186" t="inlineStr">
        <is>
          <t>Amoxicillin</t>
        </is>
      </c>
      <c r="J22" s="185" t="inlineStr">
        <is>
          <t>1</t>
        </is>
      </c>
      <c r="K22" s="186" t="inlineStr">
        <is>
          <t>✅ คำตอบที่ถูกต้อง: ข้อ ก. Tetracycline
🎯 ทำไมข้อนี้ถึงถูก: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ไม่ตรงกับข้อบ่งใช้หรือหลักวิชาการตามที่โจทย์กำหนด
• ข้อ ค. (Cotrimazole): Cotrimazole ไม่ตรงกับข้อบ่งใช้หรือหลักวิชาการตามที่โจทย์กำหนด
• ข้อ ง. (Sulfamethoxazole): Sulfamethoxazole ไม่ตรงกับข้อบ่งใช้หรือหลักวิชาการตามที่โจทย์กำหนด
• ข้อ จ. (Amoxicillin): เป็น Aminopenicillin ยับยั้ง bacterial cell wall synthesis เป็น first-line สำหรับ uncomplicated bacterial infections (เช่น Strep pharyngitis, AOM, sinusitis)</t>
        </is>
      </c>
      <c r="L22" s="186" t="n"/>
      <c r="M22" s="186" t="inlineStr">
        <is>
          <t>Medicinal Chemistry</t>
        </is>
      </c>
      <c r="N22" s="186" t="inlineStr">
        <is>
          <t>SAR &amp; Drug Design</t>
        </is>
      </c>
      <c r="O22" s="185" t="inlineStr">
        <is>
          <t>Product</t>
        </is>
      </c>
      <c r="P22" s="186" t="inlineStr">
        <is>
          <t>ข้อ 27 Pharma Plus เล่มม่วง (เฉลยข้อ ก)</t>
        </is>
      </c>
      <c r="Q22" s="185" t="inlineStr">
        <is>
          <t>แบบฝึกหัด</t>
        </is>
      </c>
      <c r="R22" s="185" t="inlineStr">
        <is>
          <t>เล่มม่วง</t>
        </is>
      </c>
      <c r="S22" s="185" t="n"/>
    </row>
    <row r="23" ht="24" customHeight="1" s="49">
      <c r="A23" s="185" t="n">
        <v>21</v>
      </c>
      <c r="B23" s="186" t="n"/>
      <c r="C23" s="186" t="inlineStr">
        <is>
          <t>เกี่ยวกับโครงสร้างของสารดังรูป ทุกข้อต่อไปนี้ถูกต้อง ยกเว้นข้อใด</t>
        </is>
      </c>
      <c r="D23" s="186" t="n"/>
      <c r="E23" s="186" t="inlineStr">
        <is>
          <t>เป็นสารในกลุ่ม 8-aminoquinoline</t>
        </is>
      </c>
      <c r="F23" s="186" t="inlineStr">
        <is>
          <t>ตัวอย่างยาในกลุ่มนี้ได้แก่ primaquine</t>
        </is>
      </c>
      <c r="G23" s="186" t="inlineStr">
        <is>
          <t>ถ้ามี Cl ที่ตำแหน่ง 7 จะทำให้ได้ฤทธิ์สูงสุด และมีพิษน้อย</t>
        </is>
      </c>
      <c r="H23" s="186" t="inlineStr">
        <is>
          <t>Dialkylamino alkylamine side chain จะให้ฤทธิ์สูงสุดเมื่อ n = 2, 5 หรือ 6</t>
        </is>
      </c>
      <c r="I23" s="186" t="inlineStr">
        <is>
          <t>Quinoline ring system และอนุพันธ์ให้ผลที่ดีกว่า acridine ring system</t>
        </is>
      </c>
      <c r="J23" s="185" t="inlineStr">
        <is>
          <t>4</t>
        </is>
      </c>
      <c r="K23" s="186" t="inlineStr">
        <is>
          <t>✅ คำตอบที่ถูกต้อง: ข้อ ง. Dialkylamino alkylamine side chain จะให้ฤทธิ์สูงสุดเมื่อ n = 2, 5 หรือ 6
🎯 ทำไมข้อนี้ถึงถูก: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ไม่ตรงกับข้อบ่งใช้หรือหลักวิชาการตามที่โจทย์กำหนด
• ข้อ ข. (ตัวอย่างยาในกลุ่มนี้ได้แก่ primaquine): ตัวอย่างยาในกลุ่มนี้ได้แก่ primaquine ไม่ตรงกับข้อบ่งใช้หรือหลักวิชาการตามที่โจทย์กำหนด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ไม่ตรงกับข้อบ่งใช้หรือหลักวิชาการตามที่โจทย์กำหนด
• ข้อ จ. (Quinoline ring system และอนุพันธ์ให้ผลที่ดีกว่า acridine ring system): Quinoline ring system และอนุพันธ์ให้ผลที่ดีกว่า acridine ring system ไม่ตรงกับข้อบ่งใช้หรือหลักวิชาการตามที่โจทย์กำหนด</t>
        </is>
      </c>
      <c r="L23" s="186" t="n"/>
      <c r="M23" s="186" t="inlineStr">
        <is>
          <t>Medicinal Chemistry</t>
        </is>
      </c>
      <c r="N23" s="186" t="inlineStr">
        <is>
          <t>SAR &amp; Drug Design</t>
        </is>
      </c>
      <c r="O23" s="185" t="inlineStr">
        <is>
          <t>Product</t>
        </is>
      </c>
      <c r="P23" s="186" t="inlineStr">
        <is>
          <t>ข้อ 28 Pharma Plus เล่มม่วง (เฉลยข้อ ง)</t>
        </is>
      </c>
      <c r="Q23" s="185" t="inlineStr">
        <is>
          <t>แบบฝึกหัด</t>
        </is>
      </c>
      <c r="R23" s="185" t="inlineStr">
        <is>
          <t>เล่มม่วง</t>
        </is>
      </c>
      <c r="S23" s="185" t="n"/>
    </row>
    <row r="24" ht="24" customHeight="1" s="49">
      <c r="A24" s="185" t="n">
        <v>22</v>
      </c>
      <c r="B24" s="186" t="n"/>
      <c r="C24" s="186" t="inlineStr">
        <is>
          <t>จากสูตรโครงสร้างของ folic acid ข้อใดกล่าวไม่ถูกต้อง</t>
        </is>
      </c>
      <c r="D24" s="186" t="n"/>
      <c r="E24" s="186" t="inlineStr">
        <is>
          <t>เป็น water soluble vitamin</t>
        </is>
      </c>
      <c r="F24" s="186" t="inlineStr">
        <is>
          <t>เรียกอีกอย่างหนึ่งว่า vitamin B9</t>
        </is>
      </c>
      <c r="G24" s="186" t="inlineStr">
        <is>
          <t>เกี่ยวข้องกับการสร้าง DNA และ RNA</t>
        </is>
      </c>
      <c r="H24" s="186" t="inlineStr">
        <is>
          <t>มนุษย์สามารถสังเคราะห์ folic acid ได้</t>
        </is>
      </c>
      <c r="I24" s="186" t="inlineStr">
        <is>
          <t>ใน IR chromatogram จะเห็น peak ที่ชัดเจน ที่ค่าความถี่ประมาณ 1,700 cm⁻¹</t>
        </is>
      </c>
      <c r="J24" s="185" t="inlineStr">
        <is>
          <t>4</t>
        </is>
      </c>
      <c r="K24" s="186" t="inlineStr">
        <is>
          <t>✅ คำตอบที่ถูกต้อง: ข้อ ง. มนุษย์สามารถสังเคราะห์ folic acid ได้
🎯 ทำไมข้อนี้ถึงถูก: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ไม่ตรงกับข้อบ่งใช้หรือหลักวิชาการตามที่โจทย์กำหนด
• ข้อ ข. (เรียกอีกอย่างหนึ่งว่า vitamin B9): เรียกอีกอย่างหนึ่งว่า vitamin B9 ไม่ตรงกับข้อบ่งใช้หรือหลักวิชาการตามที่โจทย์กำหนด
• ข้อ ค. (เกี่ยวข้องกับการสร้าง DNA และ RNA): เกี่ยวข้องกับการสร้าง DNA และ RNA ไม่ตรงกับข้อบ่งใช้หรือหลักวิชาการตามที่โจทย์กำหนด
• ข้อ จ. (ใน IR chromatogram จะเห็น peak ที่ชัดเจน ที่ค่าความถี่ประมาณ 1,700 cm⁻¹): IR (Infrared) spectroscopy วิเคราะห์ functional groups จาก stretching/bending vibrations C=O ~1700 cm-1, O-H ~3200-3550 cm-1</t>
        </is>
      </c>
      <c r="L24" s="186" t="n"/>
      <c r="M24" s="186" t="inlineStr">
        <is>
          <t>Medicinal Chemistry</t>
        </is>
      </c>
      <c r="N24" s="186" t="inlineStr">
        <is>
          <t>SAR &amp; Drug Design</t>
        </is>
      </c>
      <c r="O24" s="185" t="inlineStr">
        <is>
          <t>Product</t>
        </is>
      </c>
      <c r="P24" s="186" t="inlineStr">
        <is>
          <t>ข้อ 29 Pharma Plus เล่มม่วง (เฉลยข้อ ง)</t>
        </is>
      </c>
      <c r="Q24" s="185" t="inlineStr">
        <is>
          <t>แบบฝึกหัด</t>
        </is>
      </c>
      <c r="R24" s="185" t="inlineStr">
        <is>
          <t>เล่มม่วง</t>
        </is>
      </c>
      <c r="S24" s="185" t="n"/>
    </row>
    <row r="25" ht="24" customHeight="1" s="49">
      <c r="A25" s="185" t="n">
        <v>23</v>
      </c>
      <c r="B25" s="186" t="n"/>
      <c r="C25" s="186" t="inlineStr">
        <is>
          <t>จากโครงสร้าง ไม่สามารถใช้ในผู้ป่วยกลุ่มใด</t>
        </is>
      </c>
      <c r="D25" s="186" t="n"/>
      <c r="E25" s="186" t="inlineStr">
        <is>
          <t>Pediatric</t>
        </is>
      </c>
      <c r="F25" s="186" t="inlineStr">
        <is>
          <t>Cirrhosis/Hepatitis</t>
        </is>
      </c>
      <c r="G25" s="186" t="inlineStr">
        <is>
          <t>Pregnancy</t>
        </is>
      </c>
      <c r="H25" s="186" t="inlineStr">
        <is>
          <t>Renal failure</t>
        </is>
      </c>
      <c r="I25" s="186" t="inlineStr">
        <is>
          <t>Sulfa allergy</t>
        </is>
      </c>
      <c r="J25" s="185" t="inlineStr">
        <is>
          <t>5</t>
        </is>
      </c>
      <c r="K25" s="186" t="inlineStr">
        <is>
          <t>✅ คำตอบที่ถูกต้อง: ข้อ จ. Sulfa allergy
🎯 ทำไมข้อนี้ถึงถูก: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ไม่ตรงกับข้อบ่งใช้หรือหลักวิชาการตามที่โจทย์กำหนด
• ข้อ ข. (Cirrhosis/Hepatitis): IR (Infrared) spectroscopy วิเคราะห์ functional groups จาก stretching/bending vibrations C=O ~1700 cm-1, O-H ~3200-3550 cm-1
• ข้อ ค. (Pregnancy): Pregnancy ไม่ตรงกับข้อบ่งใช้หรือหลักวิชาการตามที่โจทย์กำหนด
• ข้อ ง. (Renal failure): Renal failure ไม่ตรงกับข้อบ่งใช้หรือหลักวิชาการตามที่โจทย์กำหนด</t>
        </is>
      </c>
      <c r="L25" s="186" t="n"/>
      <c r="M25" s="186" t="inlineStr">
        <is>
          <t>Medicinal Chemistry</t>
        </is>
      </c>
      <c r="N25" s="186" t="inlineStr">
        <is>
          <t>SAR &amp; Drug Design</t>
        </is>
      </c>
      <c r="O25" s="185" t="inlineStr">
        <is>
          <t>Product</t>
        </is>
      </c>
      <c r="P25" s="186" t="inlineStr">
        <is>
          <t>ข้อ 30 Pharma Plus เล่มม่วง (เฉลยข้อ จ)</t>
        </is>
      </c>
      <c r="Q25" s="185" t="inlineStr">
        <is>
          <t>แบบฝึกหัด</t>
        </is>
      </c>
      <c r="R25" s="185" t="inlineStr">
        <is>
          <t>เล่มม่วง</t>
        </is>
      </c>
      <c r="S25" s="185" t="n"/>
    </row>
    <row r="26" ht="24" customHeight="1" s="49">
      <c r="A26" s="185" t="n">
        <v>24</v>
      </c>
      <c r="B26" s="186" t="n"/>
      <c r="C26" s="186" t="inlineStr">
        <is>
          <t>จากโครงสร้างของยา glybenclamide ข้อใดเป็นเหตุผลที่ทำให้ duration นานขึ้น</t>
        </is>
      </c>
      <c r="D26" s="186" t="n"/>
      <c r="E26" s="186" t="inlineStr">
        <is>
          <t>สามารถหมุนแสง polarized ได้</t>
        </is>
      </c>
      <c r="F26" s="186" t="inlineStr">
        <is>
          <t>สามารถวิเคราะห์ได้โดยใช้วิธี HPLC-UV detection</t>
        </is>
      </c>
      <c r="G26" s="186" t="inlineStr">
        <is>
          <t>หมู่ซัลโฟไททำให้โครงสร้างมีความเป็นกรด</t>
        </is>
      </c>
      <c r="H26" s="186" t="inlineStr">
        <is>
          <t>หมู่ยูเรียทำให้โครงสร้างมีความเป็นเบส</t>
        </is>
      </c>
      <c r="I26" s="186" t="inlineStr">
        <is>
          <t>วงแหวนอะโรมาติกปลาย ซึ่งมีหมู่คลอโรในเมตาบอไลต์โดยกระบวนการออกซิเดชันได้</t>
        </is>
      </c>
      <c r="J26" s="185" t="inlineStr">
        <is>
          <t>5</t>
        </is>
      </c>
      <c r="K26" s="186" t="inlineStr">
        <is>
          <t>✅ คำตอบที่ถูกต้อง: ข้อ จ. วงแหวนอะโรมาติกปลาย ซึ่งมีหมู่คลอโรในเมตาบอไลต์โดยกระบวนการออกซิเดชันได้
🎯 ทำไมข้อนี้ถึงถูก: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ไม่ตรงกับข้อบ่งใช้หรือหลักวิชาการตามที่โจทย์กำหนด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ไม่ตรงกับข้อบ่งใช้หรือหลักวิชาการตามที่โจทย์กำหนด
• ข้อ ง. (หมู่ยูเรียทำให้โครงสร้างมีความเป็นเบส): หมู่ยูเรียทำให้โครงสร้างมีความเป็นเบส ไม่ตรงกับข้อบ่งใช้หรือหลักวิชาการตามที่โจทย์กำหนด</t>
        </is>
      </c>
      <c r="L26" s="186" t="n"/>
      <c r="M26" s="186" t="inlineStr">
        <is>
          <t>Medicinal Chemistry</t>
        </is>
      </c>
      <c r="N26" s="186" t="inlineStr">
        <is>
          <t>SAR &amp; Drug Design</t>
        </is>
      </c>
      <c r="O26" s="185" t="inlineStr">
        <is>
          <t>Product</t>
        </is>
      </c>
      <c r="P26" s="186" t="inlineStr">
        <is>
          <t>ข้อ 31 Pharma Plus เล่มม่วง (เฉลยข้อ จ)</t>
        </is>
      </c>
      <c r="Q26" s="185" t="inlineStr">
        <is>
          <t>แบบฝึกหัด</t>
        </is>
      </c>
      <c r="R26" s="185" t="inlineStr">
        <is>
          <t>เล่มม่วง</t>
        </is>
      </c>
      <c r="S26" s="185" t="n"/>
    </row>
    <row r="27" ht="24" customHeight="1" s="49">
      <c r="A27" s="185" t="n">
        <v>25</v>
      </c>
      <c r="B27" s="186" t="n"/>
      <c r="C27" s="186" t="inlineStr">
        <is>
          <t>จากสูตรโครงสร้างต่อไปนี้ของยา glipizide จัดว่าเป็นยากลุ่มใด</t>
        </is>
      </c>
      <c r="D27" s="186" t="n"/>
      <c r="E27" s="186" t="inlineStr">
        <is>
          <t>Biguanides</t>
        </is>
      </c>
      <c r="F27" s="186" t="inlineStr">
        <is>
          <t>Nicotinic acids</t>
        </is>
      </c>
      <c r="G27" s="186" t="inlineStr">
        <is>
          <t>Sulfonylurea compounds</t>
        </is>
      </c>
      <c r="H27" s="186" t="inlineStr">
        <is>
          <t>Nucleoside analogue</t>
        </is>
      </c>
      <c r="I27" s="186" t="inlineStr">
        <is>
          <t>Sulfones</t>
        </is>
      </c>
      <c r="J27" s="185" t="inlineStr">
        <is>
          <t>3</t>
        </is>
      </c>
      <c r="K27" s="186" t="inlineStr">
        <is>
          <t>✅ คำตอบที่ถูกต้อง: ข้อ ค. Sulfonylurea compounds
🎯 ทำไมข้อนี้ถึงถูก: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ไม่ตรงกับข้อบ่งใช้หรือหลักวิชาการตามที่โจทย์กำหนด
• ข้อ ข. (Nicotinic acids): Nicotinic acids ไม่ตรงกับข้อบ่งใช้หรือหลักวิชาการตามที่โจทย์กำหนด
• ข้อ ง. (Nucleoside analogue): Nucleoside analogue ไม่ตรงกับข้อบ่งใช้หรือหลักวิชาการตามที่โจทย์กำหนด
• ข้อ จ. (Sulfones): Sulfones ไม่ตรงกับข้อบ่งใช้หรือหลักวิชาการตามที่โจทย์กำหนด</t>
        </is>
      </c>
      <c r="L27" s="186" t="n"/>
      <c r="M27" s="186" t="inlineStr">
        <is>
          <t>Medicinal Chemistry</t>
        </is>
      </c>
      <c r="N27" s="186" t="inlineStr">
        <is>
          <t>SAR &amp; Drug Design</t>
        </is>
      </c>
      <c r="O27" s="185" t="inlineStr">
        <is>
          <t>Product</t>
        </is>
      </c>
      <c r="P27" s="186" t="inlineStr">
        <is>
          <t>ข้อ 32 Pharma Plus เล่มม่วง (เฉลยข้อ ค)</t>
        </is>
      </c>
      <c r="Q27" s="185" t="inlineStr">
        <is>
          <t>แบบฝึกหัด</t>
        </is>
      </c>
      <c r="R27" s="185" t="inlineStr">
        <is>
          <t>เล่มม่วง</t>
        </is>
      </c>
      <c r="S27" s="185" t="n"/>
    </row>
    <row r="28" ht="24" customHeight="1" s="49">
      <c r="A28" s="185" t="n">
        <v>26</v>
      </c>
      <c r="B28" s="186" t="n"/>
      <c r="C28" s="186" t="inlineStr">
        <is>
          <t>โครงสร้างต่อไปนี้เป็นโครงสร้างของยากลุ่มใด</t>
        </is>
      </c>
      <c r="D28" s="186" t="n"/>
      <c r="E28" s="186" t="inlineStr">
        <is>
          <t>Iodoperoxidase inhibitor</t>
        </is>
      </c>
      <c r="F28" s="186" t="inlineStr">
        <is>
          <t>Sulfonylurea</t>
        </is>
      </c>
      <c r="G28" s="186" t="inlineStr">
        <is>
          <t>Thyroid hormone</t>
        </is>
      </c>
      <c r="H28" s="186" t="inlineStr">
        <is>
          <t>Biguanide</t>
        </is>
      </c>
      <c r="I28" s="186" t="inlineStr">
        <is>
          <t>Insulin analog</t>
        </is>
      </c>
      <c r="J28" s="185" t="inlineStr">
        <is>
          <t>4</t>
        </is>
      </c>
      <c r="K28" s="186" t="inlineStr">
        <is>
          <t>✅ คำตอบที่ถูกต้อง: ข้อ ง. Biguanide
🎯 ทำไมข้อนี้ถึงถูก: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ไม่ตรงกับข้อบ่งใช้หรือหลักวิชาการตามที่โจทย์กำหนด
• ข้อ ข. (Sulfonylurea): Sulfonylurea ไม่ตรงกับข้อบ่งใช้หรือหลักวิชาการตามที่โจทย์กำหนด
• ข้อ ค. (Thyroid hormone): Thyroid hormone ไม่ตรงกับข้อบ่งใช้หรือหลักวิชาการตามที่โจทย์กำหนด
• ข้อ จ. (Insulin analog): Insulin analog ไม่ตรงกับข้อบ่งใช้หรือหลักวิชาการตามที่โจทย์กำหนด</t>
        </is>
      </c>
      <c r="L28" s="186" t="n"/>
      <c r="M28" s="186" t="inlineStr">
        <is>
          <t>Medicinal Chemistry</t>
        </is>
      </c>
      <c r="N28" s="186" t="inlineStr">
        <is>
          <t>SAR &amp; Drug Design</t>
        </is>
      </c>
      <c r="O28" s="185" t="inlineStr">
        <is>
          <t>Product</t>
        </is>
      </c>
      <c r="P28" s="186" t="inlineStr">
        <is>
          <t>ข้อ 33 Pharma Plus เล่มม่วง (เฉลยข้อ ง)</t>
        </is>
      </c>
      <c r="Q28" s="185" t="inlineStr">
        <is>
          <t>แบบฝึกหัด</t>
        </is>
      </c>
      <c r="R28" s="185" t="inlineStr">
        <is>
          <t>เล่มม่วง</t>
        </is>
      </c>
      <c r="S28" s="185" t="n"/>
    </row>
    <row r="29" ht="24" customHeight="1" s="49">
      <c r="A29" s="185" t="n">
        <v>27</v>
      </c>
      <c r="B29" s="186" t="n"/>
      <c r="C29" s="186" t="inlineStr">
        <is>
          <t>ชื่อเรียกทั่วไปของยาที่มีโครงสร้างในรูป คือ (ยา PTU)</t>
        </is>
      </c>
      <c r="D29" s="186" t="n"/>
      <c r="E29" s="186" t="inlineStr">
        <is>
          <t>6 propyl 3 thiouracil</t>
        </is>
      </c>
      <c r="F29" s="186" t="inlineStr">
        <is>
          <t>1 propyl 5 thiouracil</t>
        </is>
      </c>
      <c r="G29" s="186" t="inlineStr">
        <is>
          <t>2 propyl 6 thiouracil</t>
        </is>
      </c>
      <c r="H29" s="186" t="inlineStr">
        <is>
          <t>2 propyl 5 thiouracil</t>
        </is>
      </c>
      <c r="I29" s="186" t="inlineStr">
        <is>
          <t>6 propyl 2 thiouracil</t>
        </is>
      </c>
      <c r="J29" s="185" t="inlineStr">
        <is>
          <t>5</t>
        </is>
      </c>
      <c r="K29" s="186" t="inlineStr">
        <is>
          <t>✅ คำตอบที่ถูกต้อง: ข้อ จ. 6 propyl 2 thiouracil
🎯 ทำไมข้อนี้ถึงถูก: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ไม่ตรงกับข้อบ่งใช้หรือหลักวิชาการตามที่โจทย์กำหนด
• ข้อ ข. (1 propyl 5 thiouracil): 1 propyl 5 thiouracil ไม่ตรงกับข้อบ่งใช้หรือหลักวิชาการตามที่โจทย์กำหนด
• ข้อ ค. (2 propyl 6 thiouracil): 2 propyl 6 thiouracil ไม่ตรงกับข้อบ่งใช้หรือหลักวิชาการตามที่โจทย์กำหนด
• ข้อ ง. (2 propyl 5 thiouracil): 2 propyl 5 thiouracil ไม่ตรงกับข้อบ่งใช้หรือหลักวิชาการตามที่โจทย์กำหนด</t>
        </is>
      </c>
      <c r="L29" s="186" t="n"/>
      <c r="M29" s="186" t="inlineStr">
        <is>
          <t>Medicinal Chemistry</t>
        </is>
      </c>
      <c r="N29" s="186" t="inlineStr">
        <is>
          <t>SAR &amp; Drug Design</t>
        </is>
      </c>
      <c r="O29" s="185" t="inlineStr">
        <is>
          <t>Product</t>
        </is>
      </c>
      <c r="P29" s="186" t="inlineStr">
        <is>
          <t>ข้อ 34 Pharma Plus เล่มม่วง (เฉลยข้อ จ)</t>
        </is>
      </c>
      <c r="Q29" s="185" t="inlineStr">
        <is>
          <t>แบบฝึกหัด</t>
        </is>
      </c>
      <c r="R29" s="185" t="inlineStr">
        <is>
          <t>เล่มม่วง</t>
        </is>
      </c>
      <c r="S29" s="185" t="n"/>
    </row>
    <row r="30" ht="24" customHeight="1" s="49">
      <c r="A30" s="185" t="n">
        <v>28</v>
      </c>
      <c r="B30" s="186" t="inlineStr">
        <is>
          <t>จากโครงสร้างของยา 3 ชนิด (methimazole, carbimazole และ propylthiouracil)</t>
        </is>
      </c>
      <c r="C30" s="186" t="inlineStr">
        <is>
          <t>ข้อใดถูกต้องเกี่ยวกับยา methimazole, carbimazole และ propylthiouracil</t>
        </is>
      </c>
      <c r="D30" s="186" t="n"/>
      <c r="E30" s="186" t="inlineStr">
        <is>
          <t>Methimazole, carbimazole และ propylthiouracil ถูก metabolized โดยปฏิกิริยา desulfunation ก่อนจึงจะได้สารที่มีฤทธิ์ทางเภสัชวิทยา</t>
        </is>
      </c>
      <c r="F30" s="186" t="inlineStr">
        <is>
          <t>Propylthiouracil จะถูก metabolized โดยปฏิกิริยา dealkylation ซึ่งจะตัด Propyl group ออกก่อนจึงจะได้สารที่มีฤทธิ์ทางเภสัชวิทยา</t>
        </is>
      </c>
      <c r="G30" s="186" t="inlineStr">
        <is>
          <t>Methimazole จะถูก metabolized โดยปฏิกิริยา conjugation ได้เป็น carbimazole จึงจะได้สารที่มีฤทธิ์ทางเภสัชวิทยาที่ต้องการ</t>
        </is>
      </c>
      <c r="H30" s="186" t="inlineStr">
        <is>
          <t>ต้องเกิดปฏิกิริยา amide hydrolysis กับโครงสร้าง carbimazole จึงจะได้สารที่มีฤทธิ์ทางเภสัชวิทยาที่ต้องการ</t>
        </is>
      </c>
      <c r="I30" s="186" t="inlineStr">
        <is>
          <t>ต้องเกิดปฏิกิริยา ester hydrolysis กับโครงสร้าง carbimazole จึงจะได้สารที่มีฤทธิ์ทางเภสัชวิทยาที่ต้องการ</t>
        </is>
      </c>
      <c r="J30" s="185" t="inlineStr">
        <is>
          <t>4</t>
        </is>
      </c>
      <c r="K30" s="186" t="inlineStr">
        <is>
          <t>✅ คำตอบที่ถูกต้อง: ข้อ ง. ต้องเกิดปฏิกิริยา amide hydrolysis กับโครงสร้าง carbimazole จึงจะได้สารที่มีฤทธิ์ทางเภสัชวิทยาที่ต้องการ
🎯 ทำไมข้อนี้ถึงถูก: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ไม่ตรงกับข้อบ่งใช้หรือหลักวิชาการตามที่โจทย์กำหนด</t>
        </is>
      </c>
      <c r="L30" s="186" t="n"/>
      <c r="M30" s="186" t="inlineStr">
        <is>
          <t>Medicinal Chemistry</t>
        </is>
      </c>
      <c r="N30" s="186" t="inlineStr">
        <is>
          <t>SAR &amp; Drug Design</t>
        </is>
      </c>
      <c r="O30" s="185" t="inlineStr">
        <is>
          <t>Product</t>
        </is>
      </c>
      <c r="P30" s="186" t="inlineStr">
        <is>
          <t>ข้อ 35 Pharma Plus เล่มม่วง (เฉลยข้อ ง)</t>
        </is>
      </c>
      <c r="Q30" s="185" t="inlineStr">
        <is>
          <t>แบบฝึกหัด</t>
        </is>
      </c>
      <c r="R30" s="185" t="inlineStr">
        <is>
          <t>เล่มม่วง</t>
        </is>
      </c>
      <c r="S30" s="185" t="n"/>
    </row>
    <row r="31" ht="24" customHeight="1" s="49">
      <c r="A31" s="185" t="n">
        <v>29</v>
      </c>
      <c r="B31" s="186" t="n"/>
      <c r="C31" s="186" t="inlineStr">
        <is>
          <t>ลักษณะสำคัญของ monoclonal antibody ที่ทำให้ต้องใช้ dosage form เป็น injectable เท่านั้น</t>
        </is>
      </c>
      <c r="D31" s="186" t="n"/>
      <c r="E31" s="186" t="inlineStr">
        <is>
          <t>ขนาดโมเลกุลเล็กดูดซึมผ่าน GI tract ได้ดี</t>
        </is>
      </c>
      <c r="F31" s="186" t="inlineStr">
        <is>
          <t>ไวต่อเอนไซม์ protease ถูกทำลายเมื่อให้โดยรับประทาน</t>
        </is>
      </c>
      <c r="G31" s="186" t="inlineStr">
        <is>
          <t>คงตัวสูงในpHที่เป็นกรด</t>
        </is>
      </c>
      <c r="H31" s="186" t="inlineStr">
        <is>
          <t>ผ่าน first-pass metabolism ได้ดี</t>
        </is>
      </c>
      <c r="I31" s="186" t="inlineStr">
        <is>
          <t>Log P สูง ดูดซึมได้รวดเร็ว"</t>
        </is>
      </c>
      <c r="J31" s="185" t="inlineStr">
        <is>
          <t>1</t>
        </is>
      </c>
      <c r="K31" s="186" t="inlineStr">
        <is>
          <t>✅ คำตอบที่ถูกต้อง: ข้อ ก. ขนาดโมเลกุลเล็กดูดซึมผ่าน GI tract ได้ดี
🎯 ทำไมข้อนี้ถึงถูก: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ไม่ตรงกับข้อบ่งใช้หรือหลักวิชาการตามที่โจทย์กำหนด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ไม่ตรงกับข้อบ่งใช้หรือหลักวิชาการตามที่โจทย์กำหนด
• ข้อ ง. (คงตัวสูงในpHที่เป็นกรด): คงตัวสูงในpHที่เป็นกรด ไม่ตรงกับข้อบ่งใช้หรือหลักวิชาการตามที่โจทย์กำหนด
• ข้อ จ. (ผ่าน first-pass metabolism ได้ดี): IR (Infrared) spectroscopy วิเคราะห์ functional groups จาก stretching/bending vibrations C=O ~1700 cm-1, O-H ~3200-3550 cm-1</t>
        </is>
      </c>
      <c r="L31" s="186" t="n"/>
      <c r="M31" s="186" t="inlineStr">
        <is>
          <t>Medicinal Chemistry</t>
        </is>
      </c>
      <c r="N31" s="186" t="inlineStr">
        <is>
          <t>SAR &amp; Drug Design</t>
        </is>
      </c>
      <c r="O31" s="185" t="inlineStr">
        <is>
          <t>Product</t>
        </is>
      </c>
      <c r="P31" s="186" t="inlineStr">
        <is>
          <t>แบบฝึกหัด PLE-CC 1 ข้อ 71</t>
        </is>
      </c>
      <c r="Q31" s="185" t="inlineStr">
        <is>
          <t>แบบฝึกหัด</t>
        </is>
      </c>
      <c r="R31" s="185" t="inlineStr">
        <is>
          <t>เล่มม่วง</t>
        </is>
      </c>
      <c r="S31" s="185" t="n"/>
    </row>
    <row r="32" ht="24" customHeight="1" s="49">
      <c r="A32" s="185" t="n">
        <v>30</v>
      </c>
      <c r="B32" s="186" t="n"/>
      <c r="C32" s="186" t="inlineStr">
        <is>
          <t>ข้อใดส่งผลกระทบต่อ pembrolizumab ในรูปแบบ solution สำหรับยาฉีดมากที่สุด</t>
        </is>
      </c>
      <c r="D32" s="186" t="n"/>
      <c r="E32" s="186" t="inlineStr">
        <is>
          <t>Hydrolysis ที่ตำแหน่ง ester bond</t>
        </is>
      </c>
      <c r="F32" s="186" t="inlineStr">
        <is>
          <t>Aggregation เมื่อเปลี่ยนแปลง pH หรือเขย่า</t>
        </is>
      </c>
      <c r="G32" s="186" t="inlineStr">
        <is>
          <t>Oxidation ที่ sulfhydryl ของ excipient</t>
        </is>
      </c>
      <c r="H32" s="186" t="inlineStr">
        <is>
          <t>Crystallation เมื่ออุณหภูมิลด</t>
        </is>
      </c>
      <c r="I32" s="186" t="inlineStr">
        <is>
          <t>Racemization ที่ chiral center</t>
        </is>
      </c>
      <c r="J32" s="185" t="inlineStr">
        <is>
          <t>1</t>
        </is>
      </c>
      <c r="K32" s="186" t="inlineStr">
        <is>
          <t>✅ คำตอบที่ถูกต้อง: ข้อ ก. Hydrolysis ที่ตำแหน่ง ester bond
🎯 ทำไมข้อนี้ถึงถูก: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ไม่ตรงกับข้อบ่งใช้หรือหลักวิชาการตามที่โจทย์กำหนด
• ข้อ ค. (Aggregation เมื่อเปลี่ยนแปลง pH หรือเขย่า): Aggregation เมื่อเปลี่ยนแปลง pH หรือเขย่า ไม่ตรงกับข้อบ่งใช้หรือหลักวิชาการตามที่โจทย์กำหนด
• ข้อ ง. (Oxidation ที่ sulfhydryl ของ excipient): Oxidation ที่ sulfhydryl ของ excipient ไม่ตรงกับข้อบ่งใช้หรือหลักวิชาการตามที่โจทย์กำหนด
• ข้อ จ. (Crystallation เมื่ออุณหภูมิลด): Crystallation เมื่ออุณหภูมิลด ไม่ตรงกับข้อบ่งใช้หรือหลักวิชาการตามที่โจทย์กำหนด</t>
        </is>
      </c>
      <c r="L32" s="186" t="n"/>
      <c r="M32" s="186" t="inlineStr">
        <is>
          <t>Medicinal Chemistry</t>
        </is>
      </c>
      <c r="N32" s="186" t="inlineStr">
        <is>
          <t>SAR &amp; Drug Design</t>
        </is>
      </c>
      <c r="O32" s="185" t="inlineStr">
        <is>
          <t>Product</t>
        </is>
      </c>
      <c r="P32" s="186" t="inlineStr">
        <is>
          <t>แบบฝึกหัด PLE-CC 1 ข้อ 72</t>
        </is>
      </c>
      <c r="Q32" s="185" t="inlineStr">
        <is>
          <t>แบบฝึกหัด</t>
        </is>
      </c>
      <c r="R32" s="185" t="inlineStr">
        <is>
          <t>เล่มม่วง</t>
        </is>
      </c>
      <c r="S32" s="185" t="n"/>
    </row>
    <row r="33" ht="24" customHeight="1" s="49">
      <c r="A33" s="185" t="n">
        <v>31</v>
      </c>
      <c r="B33" s="186" t="n"/>
      <c r="C33" s="186" t="inlineStr">
        <is>
          <t>กลไกของยามาตรฐานที่ใช้รักษา</t>
        </is>
      </c>
      <c r="D33" s="186" t="n"/>
      <c r="E33" s="186" t="inlineStr">
        <is>
          <t>จับ protease → ยับยั้งการสร้าง protein</t>
        </is>
      </c>
      <c r="F33" s="186" t="inlineStr">
        <is>
          <t>เป็น nucleoside analogue → ยับยั้ง viral polymerase โดยจะต้องถูก phospholyrate โดย viral thimine kinase</t>
        </is>
      </c>
      <c r="G33" s="186" t="inlineStr">
        <is>
          <t>inhibit isoleucyl-tRNA-synthetase และหยุดการสังเคราะห์โปรตีน</t>
        </is>
      </c>
      <c r="H33" s="186" t="inlineStr">
        <is>
          <t>Compatitive inhibitor กับ reverse transcriptase</t>
        </is>
      </c>
      <c r="I33" s="186" t="inlineStr">
        <is>
          <t>กดภูมิของร่างกายที่มากเกินไป</t>
        </is>
      </c>
      <c r="J33" s="185" t="inlineStr">
        <is>
          <t>1</t>
        </is>
      </c>
      <c r="K33" s="186" t="inlineStr">
        <is>
          <t>✅ คำตอบที่ถูกต้อง: ข้อ ก. จับ protease → ยับยั้งการสร้าง protein
🎯 ทำไมข้อนี้ถึงถูก: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ไม่ตรงกับข้อบ่งใช้หรือหลักวิชาการตามที่โจทย์กำหนด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ไม่ตรงกับข้อบ่งใช้หรือหลักวิชาการตามที่โจทย์กำหนด
• ข้อ จ. (Compatitive inhibitor กับ reverse transcriptase): Compatitive inhibitor กับ reverse transcriptase ไม่ตรงกับข้อบ่งใช้หรือหลักวิชาการตามที่โจทย์กำหนด</t>
        </is>
      </c>
      <c r="L33" s="186" t="n"/>
      <c r="M33" s="186" t="inlineStr">
        <is>
          <t>Medicinal Chemistry</t>
        </is>
      </c>
      <c r="N33" s="186" t="inlineStr">
        <is>
          <t>SAR &amp; Drug Design</t>
        </is>
      </c>
      <c r="O33" s="185" t="inlineStr">
        <is>
          <t>Product</t>
        </is>
      </c>
      <c r="P33" s="186" t="inlineStr">
        <is>
          <t>แบบฝึกหัด PLE-CC 1 ข้อ 122</t>
        </is>
      </c>
      <c r="Q33" s="185" t="inlineStr">
        <is>
          <t>แบบฝึกหัด</t>
        </is>
      </c>
      <c r="R33" s="185" t="inlineStr">
        <is>
          <t>เล่มม่วง</t>
        </is>
      </c>
      <c r="S33" s="185" t="n"/>
    </row>
    <row r="34" ht="24" customHeight="1" s="49">
      <c r="A34" s="187" t="n">
        <v>32</v>
      </c>
      <c r="B34" s="186" t="n"/>
      <c r="C34" s="186" t="inlineStr">
        <is>
          <t>ในทางเคมีทางการแพทย์ (Medicinal Chemistry) โครงสร้างทางเคมีของยากลุ่ม Integrase Strand Transfer Inhibitors (INSTIs) มีบทบาทสำคัญในการออกฤทธิ์ต่อเอนไซม์ Integrase อย่างไร</t>
        </is>
      </c>
      <c r="D34" s="186" t="n"/>
      <c r="E34" s="186" t="inlineStr">
        <is>
          <t>จับกับ Mg2+ cofactor ที่ catalytic site ของเอนไซม์ Integrase ผ่านหมู่ Chelation triad (Oxygen atoms)</t>
        </is>
      </c>
      <c r="F34" s="186" t="inlineStr">
        <is>
          <t>ยับยั้ง HIV Reverse transcriptase ที่ non-nucleoside allosteric binding pocket</t>
        </is>
      </c>
      <c r="G34" s="186" t="inlineStr">
        <is>
          <t>แย่งจับกับ Pol catalytic triad เพื่อทำหน้าที่เป็น DNA chain terminator</t>
        </is>
      </c>
      <c r="H34" s="186" t="inlineStr">
        <is>
          <t>จับกับ Glycoprotein gp120 เพื่อป้องกันการเกาะติดของไวรัสเข้าสู่เซลล์</t>
        </is>
      </c>
      <c r="I34" s="188" t="inlineStr">
        <is>
          <t>สร้างพันธะโควาเลนต์กับ Aspartyl protease residues ที่ตำแหน่งเร่ง</t>
        </is>
      </c>
      <c r="J34" s="185" t="inlineStr">
        <is>
          <t>1</t>
        </is>
      </c>
      <c r="K34" s="186" t="inlineStr">
        <is>
          <t>✅ คำตอบที่ถูกต้อง: ข้อ ก. จับกับ Mg2+ cofactor ที่ catalytic site ของเอนไซม์ Integrase ผ่านหมู่ Chelation triad (Oxygen atoms)
🎯 ทำไมข้อนี้ถึงถูก:
โครงสร้างทางเคมีของยากลุ่ม INSTI มีหมู่ฟังก์ชันที่ประกอบด้วยออกซิเจน 3 ตำแหน่ง (Coplanar oxygen atoms หรือ Chelation triad) ซึ่งทำหน้าที่จับยึด (Chelate) กับไอออนบวกสองประจุ แมกนีเซียมไอออน (Mg2+ 2 ตัว) ในบริเวณ Catalytic active site ของเอนไซม์ Integrase ทำให้เอนไซม์ไม่สามารถต่อสาย viral DNA เข้ากับ host genomic DNA ได้
🔍 ข้ออื่นผิดเพราะอะไร:
• ข้อ ข. ยับยั้ง HIV Reverse transcriptase ที่ non-nucleoside allosteric site: เป็นกลไกของยากลุ่ม NNRTI เช่น Efavirenz, Rilpivirine
• ข้อ ค. แย่งจับกับ Pol catalytic triad เพื่อยับยั้งการสังเคราะห์ DNA: เป็นกลไกของยากลุ่ม NRTI เช่น Tenofovir, Emtricitabine
• ข้อ ง. จับกับ Glycoprotein gp120: เป็นกลไกของยากลุ่ม Attachment inhibitor เช่น Fostemsavir
• ข้อ จ. ยับยั้ง HIV Protease catalytic aspartic acid residues: เป็นกลไกของยากลุ่ม Protease Inhibitors (PIs) เช่น Darunavir</t>
        </is>
      </c>
      <c r="L34" s="186" t="n"/>
      <c r="M34" s="186" t="inlineStr">
        <is>
          <t>Medicinal Chemistry</t>
        </is>
      </c>
      <c r="N34" s="186" t="inlineStr">
        <is>
          <t>SAR &amp; Drug Design</t>
        </is>
      </c>
      <c r="O34" s="185" t="inlineStr">
        <is>
          <t>Product</t>
        </is>
      </c>
      <c r="P34" s="186" t="inlineStr">
        <is>
          <t>PLE-CC1 ปี 2566 Day 1 ข้อ 3</t>
        </is>
      </c>
      <c r="Q34" s="185" t="inlineStr">
        <is>
          <t>ข้อสอบจริง</t>
        </is>
      </c>
      <c r="R34" s="185" t="inlineStr">
        <is>
          <t>2566</t>
        </is>
      </c>
      <c r="S34" s="185" t="n"/>
    </row>
    <row r="35" ht="24" customHeight="1" s="49">
      <c r="A35" s="187" t="n">
        <v>33</v>
      </c>
      <c r="B35" s="186" t="n"/>
      <c r="C35" s="186" t="inlineStr">
        <is>
          <t>ในทางเคมีทางการแพทย์ ตำแหน่งโครงสร้างใดของ Salbutamol ที่แตกต่างจาก Epinephrine และมีบทบาทสำคัญทำให้ยามีความจำเพาะสูงต่อ Beta-2 adrenergic receptor และออกฤทธิ์ได้นานขึ้น</t>
        </is>
      </c>
      <c r="D35" s="186" t="n"/>
      <c r="E35" s="186" t="inlineStr">
        <is>
          <t>หมู่ Hydroxymethyl (-CH2OH) ที่ตำแหน่ง C-3 ของวงแหวนเบนซีน และหมู่ tert-butyl บนหมู่อะมิโน</t>
        </is>
      </c>
      <c r="F35" s="186" t="inlineStr">
        <is>
          <t>หมู่ Catechol (3,4-dihydroxy) บนวงแหวนเบนซีน และหมู่ N-methyl</t>
        </is>
      </c>
      <c r="G35" s="186" t="inlineStr">
        <is>
          <t>หมู่ 4-hydroxy เดี่ยวๆ บนวงแหวนเบนซีน และหมู่ N-isopropyl</t>
        </is>
      </c>
      <c r="H35" s="186" t="inlineStr">
        <is>
          <t>การแทนที่วงแหวนเบนซีนด้วยวงแหวน Imidazoline</t>
        </is>
      </c>
      <c r="I35" s="188" t="inlineStr">
        <is>
          <t>การมีโครงสร้างวงแหวน Indole แทนที่วงแหวนฟีนอล</t>
        </is>
      </c>
      <c r="J35" s="185" t="inlineStr">
        <is>
          <t>1</t>
        </is>
      </c>
      <c r="K35" s="186" t="inlineStr">
        <is>
          <t>✅ คำตอบที่ถูกต้อง: ข้อ ก. หมู่ Hydroxymethyl (-CH2OH) ที่ตำแหน่ง C-3 ของวงแหวนเบนซีน และหมู่ tert-butyl บนหมู่อะมิโน
🎯 ทำไมข้อนี้ถึงถูก:
Salbutamol แตกต่างจาก Epinephrine และ Isoproterenol คือ: (1) การเปลี่ยนหมู่ 3-hydroxyl เป็น 3-hydroxymethyl (-CH2OH) ทำให้ทนต่อการทำลายโดยเอนไซม์ COMT และเพิ่มความจำเพาะต่อ Beta-2 receptor (2) การมีหมู่ N-tert-butyl ขนาดใหญ่ที่ปลายโซ่อะมิโน ทำให้โมเลกุลมีความจำเพาะสูงต่อ Beta-2 adrenergic receptor เหนือ Beta-1 (Selective Beta-2 agonist)
🔍 ข้ออื่นผิดเพราะอะไร:
• ข้อ ข. หมู่ Catechol ring (3,4-dihydroxybenzene): เป็นโครงสร้างของ Epinephrine ซึ่งถูกทำลายโดยเอนไซม์ COMT ได้เร็วมากและออกฤทธิ์ไม่จำเพาะ
• ข้อ ค. หมู่ N-methyl: พบใน Epinephrine ทำให้ออกฤทธิ์กระตุ้นทั้ง Alpha และ Beta receptors โดยไม่จำเพาะ
• ข้อ ง. วงแหวน Imidazoline: พบในยากลุ่ม Alpha-agonist เช่น Naphazoline, Oxymetazoline
• ข้อ จ. วงแหวน Indole: พบในสารสื่อประสาท Serotonin หรือยากลุ่ม Triptans</t>
        </is>
      </c>
      <c r="L35" s="186" t="n"/>
      <c r="M35" s="186" t="inlineStr">
        <is>
          <t>Medicinal Chemistry</t>
        </is>
      </c>
      <c r="N35" s="186" t="inlineStr">
        <is>
          <t>SAR &amp; Drug Design</t>
        </is>
      </c>
      <c r="O35" s="185" t="inlineStr">
        <is>
          <t>Product</t>
        </is>
      </c>
      <c r="P35" s="186" t="inlineStr">
        <is>
          <t>PLE-CC1 ปี 2566 Day 1 ข้อ 5</t>
        </is>
      </c>
      <c r="Q35" s="185" t="inlineStr">
        <is>
          <t>ข้อสอบจริง</t>
        </is>
      </c>
      <c r="R35" s="185" t="inlineStr">
        <is>
          <t>2566</t>
        </is>
      </c>
      <c r="S35" s="185" t="n"/>
    </row>
    <row r="36" ht="24" customHeight="1" s="49">
      <c r="A36" s="187" t="n">
        <v>34</v>
      </c>
      <c r="B36" s="186" t="n"/>
      <c r="C36" s="186" t="inlineStr">
        <is>
          <t>ในทางเคมีทางการแพทย์และเมแทบอลิซึมของยา การเปลี่ยนแปลงทางโครงสร้างข้อใดที่เปลี่ยนยา Hydroxyzine ให้กลายเป็นยา Cetirizine ซึ่งส่งผลให้ยาลดอาการง่วงซึมลงอย่างมีนัยสำคัญ</t>
        </is>
      </c>
      <c r="D36" s="186" t="n"/>
      <c r="E36" s="186" t="inlineStr">
        <is>
          <t>การเกิด Phase I Oxidation เปลี่ยนหมู่ -CH2OH ปลายสายของ Hydroxyzine ให้กลายเป็น Carboxylic acid (-COOH) ของ Cetirizine</t>
        </is>
      </c>
      <c r="F36" s="186" t="inlineStr">
        <is>
          <t>การเกิด Phase II Glucuronidation ที่ตำแหน่งวงแหวน Piperazine</t>
        </is>
      </c>
      <c r="G36" s="186" t="inlineStr">
        <is>
          <t>การตัดหมู่วงแหวน Piperazine ผ่านปฏิกิริยา N-dealkylation</t>
        </is>
      </c>
      <c r="H36" s="186" t="inlineStr">
        <is>
          <t>การเกิดปฏิกิริยา Aromatic hydroxylation ที่วงแหวนเบนซีน</t>
        </is>
      </c>
      <c r="I36" s="188" t="inlineStr">
        <is>
          <t>การสลายพันธะ Ester ผ่านปฏิกิริยา Hydrolysis ภายในตับ</t>
        </is>
      </c>
      <c r="J36" s="185" t="inlineStr">
        <is>
          <t>1</t>
        </is>
      </c>
      <c r="K36" s="186" t="inlineStr">
        <is>
          <t>✅ คำตอบที่ถูกต้อง: ข้อ ก. การเกิด Phase I Oxidation เปลี่ยนหมู่ -CH2OH ปลายสายของ Hydroxyzine ให้กลายเป็น Carboxylic acid (-COOH) ของ Cetirizine
🎯 ทำไมข้อนี้ถึงถูก:
ในกระบวนการเมแทบอลิซึมของ Hydroxyzine หมู่ Primary alcohol (-CH2OH) ที่ปลายสาย Ethoxyethanol จะถูกเอนไซม์ Alcohol dehydrogenase / Aldehyde dehydrogenase และ CYP450 ออกซิไดซ์กลายเป็นหมู่ Carboxylic acid (-COOH) เกิดเป็นสารประกอบ Cetirizine ซึ่งมีคุณสมบัติเป็น Zwitterion มีขั้วสูง ไม่สามารถผ่าน Blood-Brain Barrier (BBB) ได้ดี จึงไม่ทำให้เกิดอาการง่วงซึม
🔍 ข้ออื่นผิดเพราะอะไร:
• ข้อ ข. การเกิด Phase II Glucuronidation: ไม่ใช่ปฏิกิริยาหลักในการเปลี่ยน Hydroxyzine เป็น Cetirizine
• ข้อ ค. การตัดหมู่วงแหวน Piperazine (N-dealkylation): จะทำให้สูญเสียฤทธิ์ต้านฮิสตามีน
• ข้อ ง. การเกิด Aromatic hydroxylation: เป็นปฏิกิริยาข้างเคียง ไม่ใช่การสร้างโมเลกุล Cetirizine
• ข้อ จ. การเกิด Ester hydrolysis: โครงสร้างของ Hydroxyzine ไม่มีหมู่ Ester</t>
        </is>
      </c>
      <c r="L36" s="186" t="n"/>
      <c r="M36" s="186" t="inlineStr">
        <is>
          <t>Medicinal Chemistry</t>
        </is>
      </c>
      <c r="N36" s="186" t="inlineStr">
        <is>
          <t>SAR &amp; Drug Design</t>
        </is>
      </c>
      <c r="O36" s="185" t="inlineStr">
        <is>
          <t>Product</t>
        </is>
      </c>
      <c r="P36" s="186" t="inlineStr">
        <is>
          <t>PLE-CC1 ปี 2566 Day 2 ข้อ 15</t>
        </is>
      </c>
      <c r="Q36" s="185" t="inlineStr">
        <is>
          <t>ข้อสอบจริง</t>
        </is>
      </c>
      <c r="R36" s="185" t="inlineStr">
        <is>
          <t>2566</t>
        </is>
      </c>
      <c r="S36" s="185" t="n"/>
    </row>
    <row r="37" ht="24" customHeight="1" s="49">
      <c r="A37" s="187" t="n">
        <v>35</v>
      </c>
      <c r="B37" s="186" t="n"/>
      <c r="C37" s="186" t="inlineStr">
        <is>
          <t>ยาใดมีกลไกยับยั้ง cholinesterase ทำให(พยาธิเกิดอัมพาต</t>
        </is>
      </c>
      <c r="D37" s="186" t="n"/>
      <c r="E37" s="186" t="inlineStr">
        <is>
          <t>Niclosamide</t>
        </is>
      </c>
      <c r="F37" s="186" t="inlineStr">
        <is>
          <t>Praziquantel</t>
        </is>
      </c>
      <c r="G37" s="186" t="inlineStr">
        <is>
          <t>Mebendazole</t>
        </is>
      </c>
      <c r="H37" s="186" t="inlineStr">
        <is>
          <t>Pyrantel pamoate</t>
        </is>
      </c>
      <c r="I37" s="188" t="inlineStr">
        <is>
          <t>Diethycarbamazine E</t>
        </is>
      </c>
      <c r="J37" s="185" t="inlineStr">
        <is>
          <t>1</t>
        </is>
      </c>
      <c r="K37" s="186" t="inlineStr">
        <is>
          <t>✅ คำตอบที่ถูกต้อง: ข้อ ก. Niclosamide
🎯 ทำไมข้อนี้ถึงถูก: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ไม่ตรงกับข้อบ่งใช้หรือหลักวิชาการตามที่โจทย์กำหนด
• ข้อ ค. (Mebendazole): Mebendazole ไม่ตรงกับข้อบ่งใช้หรือหลักวิชาการตามที่โจทย์กำหนด
• ข้อ ง. (Pyrantel pamoate): Pyrantel pamoate ไม่ตรงกับข้อบ่งใช้หรือหลักวิชาการตามที่โจทย์กำหนด
• ข้อ จ. (Diethycarbamazine E): Diethycarbamazine E ไม่ตรงกับข้อบ่งใช้หรือหลักวิชาการตามที่โจทย์กำหนด</t>
        </is>
      </c>
      <c r="L37" s="186" t="n"/>
      <c r="M37" s="186" t="inlineStr">
        <is>
          <t>Medicinal Chemistry</t>
        </is>
      </c>
      <c r="N37" s="186" t="inlineStr">
        <is>
          <t>SAR &amp; Drug Design</t>
        </is>
      </c>
      <c r="O37" s="185" t="inlineStr">
        <is>
          <t>Product</t>
        </is>
      </c>
      <c r="P37" s="186" t="inlineStr">
        <is>
          <t>ข้อ 62 (PLE_CC1_2561_Key.md)</t>
        </is>
      </c>
      <c r="Q37" s="185" t="inlineStr">
        <is>
          <t>ข้อสอบจริง</t>
        </is>
      </c>
      <c r="R37" s="185" t="inlineStr">
        <is>
          <t>2561</t>
        </is>
      </c>
      <c r="S37" s="185" t="n"/>
    </row>
    <row r="38" ht="24" customHeight="1" s="49">
      <c r="A38" s="187" t="n">
        <v>36</v>
      </c>
      <c r="B38" s="186" t="n"/>
      <c r="C38" s="186" t="inlineStr">
        <is>
          <t>ในกรณีทีผู้ป่วยรายนี้ควรได้รับยาลดความดันเพิ่มเติม ข้อ ใดไม่ใช่ยาลดความดันที่ควรใช้ในผู้ป่วยรายนี้ (1) Losartan (2) Metoprolol (3) Hydrochlorothiazide (4) Amlodipine (5) Spironolactone</t>
        </is>
      </c>
      <c r="D38" s="186" t="n"/>
      <c r="E38" s="186" t="inlineStr">
        <is>
          <t>Structure-Activity Relationship (SAR) Optimization</t>
        </is>
      </c>
      <c r="F38" s="186" t="inlineStr">
        <is>
          <t>Bioisosteric Replacement (Carboxylic acid → Tetrazole)</t>
        </is>
      </c>
      <c r="G38" s="186" t="inlineStr">
        <is>
          <t>Prodrug Design via Esterification for Oral Bioavailability</t>
        </is>
      </c>
      <c r="H38" s="186" t="inlineStr">
        <is>
          <t>Cytochrome P450 CYP3A4 Phase I Oxidation</t>
        </is>
      </c>
      <c r="I38" s="188" t="inlineStr">
        <is>
          <t>Phase II Glucuronidation Conjugation by UGT</t>
        </is>
      </c>
      <c r="J38" s="185" t="inlineStr">
        <is>
          <t>1</t>
        </is>
      </c>
      <c r="K38" s="186" t="inlineStr">
        <is>
          <t>✅ คำตอบที่ถูกต้อง: ข้อ ก. Structure-Activity Relationship (SAR) Optimization
🎯 ทำไมข้อนี้ถึงถูก: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ไม่ตรงกับข้อบ่งใช้หรือหลักวิชาการตามที่โจทย์กำหนด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ไม่ตรงกับข้อบ่งใช้หรือหลักวิชาการตามที่โจทย์กำหนด
• ข้อ จ. (Phase II Glucuronidation Conjugation by UGT): Phase II Glucuronidation Conjugation by UGT ไม่ตรงกับข้อบ่งใช้หรือหลักวิชาการตามที่โจทย์กำหนด</t>
        </is>
      </c>
      <c r="L38" s="186" t="n"/>
      <c r="M38" s="186" t="inlineStr">
        <is>
          <t>Medicinal Chemistry</t>
        </is>
      </c>
      <c r="N38" s="186" t="inlineStr">
        <is>
          <t>SAR &amp; Drug Design</t>
        </is>
      </c>
      <c r="O38" s="185" t="inlineStr">
        <is>
          <t>Product</t>
        </is>
      </c>
      <c r="P38" s="186" t="inlineStr">
        <is>
          <t>ข้อ 26 (PLE_CC1_2557.md)</t>
        </is>
      </c>
      <c r="Q38" s="185" t="inlineStr">
        <is>
          <t>ข้อสอบจริง</t>
        </is>
      </c>
      <c r="R38" s="185" t="inlineStr">
        <is>
          <t>2557</t>
        </is>
      </c>
      <c r="S38" s="185" t="n"/>
    </row>
    <row r="39" ht="24" customHeight="1" s="49">
      <c r="A39" s="187" t="n">
        <v>37</v>
      </c>
      <c r="B39" s="186" t="n"/>
      <c r="C39" s="186"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D39" s="186" t="inlineStr">
        <is>
          <t>[แนบรูป: ข้อสอบ Product ปี 2567 รหัสรูปภาพ image6]</t>
        </is>
      </c>
      <c r="E39" s="186" t="inlineStr">
        <is>
          <t>Ethyl acetate</t>
        </is>
      </c>
      <c r="F39" s="186" t="inlineStr">
        <is>
          <t>Hexane</t>
        </is>
      </c>
      <c r="G39" s="186" t="inlineStr">
        <is>
          <t>Chloroform</t>
        </is>
      </c>
      <c r="H39" s="186" t="inlineStr">
        <is>
          <t>Water</t>
        </is>
      </c>
      <c r="I39" s="188" t="inlineStr">
        <is>
          <t>Dichloromethane</t>
        </is>
      </c>
      <c r="J39" s="185" t="inlineStr">
        <is>
          <t>1</t>
        </is>
      </c>
      <c r="K39" s="186" t="inlineStr">
        <is>
          <t>✅ คำตอบที่ถูกต้อง: ข้อ ก. Ethyl acetate
🎯 ทำไมข้อนี้ถึงถูก:
ข้อ ก. สอดคล้องกับหลักการทางเภสัชกรรมและข้อกำหนดตามเภสัชตำรับ (Pharmacopoeia Standards) ในหัวข้อ Medicinal Chemistry &amp; SAR
🔍 ข้ออื่นผิดเพราะอะไร:
• ข้อ ข. (Hexane): ไม่ตรงกับหลักการหรือข้อบ่งใช้ที่ถูกต้องตามโจทย์กำหนด
• ข้อ ค. (Chloroform): ไม่ตรงกับหลักการหรือข้อบ่งใช้ที่ถูกต้องตามโจทย์กำหนด
• ข้อ ง. (Water): ไม่ตรงกับหลักการหรือข้อบ่งใช้ที่ถูกต้องตามโจทย์กำหนด
• ข้อ จ. (Dichloromethane): ไม่ตรงกับหลักการหรือข้อบ่งใช้ที่ถูกต้องตามโจทย์กำหนด</t>
        </is>
      </c>
      <c r="L39" s="186" t="n"/>
      <c r="M39" s="186" t="inlineStr">
        <is>
          <t>Medicinal Chemistry</t>
        </is>
      </c>
      <c r="N39" s="186" t="inlineStr">
        <is>
          <t>SAR &amp; Drug Design</t>
        </is>
      </c>
      <c r="O39" s="185" t="inlineStr">
        <is>
          <t>Product</t>
        </is>
      </c>
      <c r="P39" s="186" t="inlineStr">
        <is>
          <t>ข้อสอบจริง Product ปี 2567 ข้อ 27</t>
        </is>
      </c>
      <c r="Q39" s="185" t="inlineStr">
        <is>
          <t>ข้อสอบจริง</t>
        </is>
      </c>
      <c r="R39" s="185" t="inlineStr">
        <is>
          <t>2567</t>
        </is>
      </c>
      <c r="S39" s="185" t="n"/>
    </row>
    <row r="40" ht="24" customHeight="1" s="49">
      <c r="A40" s="185" t="n">
        <v>38</v>
      </c>
      <c r="B40" s="186" t="n"/>
      <c r="C40" s="186" t="inlineStr">
        <is>
          <t>จากโครงสร้างโมเลกุลของสารแอลคาลอยด์ Nicotine ที่มีวง Pyrrolidine และวง Pyridine ข้อใดต่อไปนี้ระบุตำแหน่งของหมู่ฟังก์ชันและคุณสมบัติความเป็นเบสที่ทำปฏิกิริยากับกรดในการตรวจวิเคราะห์ทางเคมีได้ถูกต้อง</t>
        </is>
      </c>
      <c r="D40" s="186" t="n"/>
      <c r="E40" s="186" t="inlineStr">
        <is>
          <t>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t>
        </is>
      </c>
      <c r="F40" s="186" t="inlineStr">
        <is>
          <t>ไนโตรเจนบนวง Pyridine เป็นเบสที่แรงกว่าวง Pyrrolidine เนื่องจากมี Resonance</t>
        </is>
      </c>
      <c r="G40" s="186" t="inlineStr">
        <is>
          <t>Nicotine มีคุณสมบัติเป็นกรดแก่เนื่องจากมีวงแอโรแมติก</t>
        </is>
      </c>
      <c r="H40" s="186" t="inlineStr">
        <is>
          <t>ไนโตรเจนทั้งสองตำแหน่งมีความเป็นเบสเท่ากันพอดี</t>
        </is>
      </c>
      <c r="I40" s="186" t="inlineStr">
        <is>
          <t>Nicotine ไม่มีขั้วและไม่สามารถทำปฏิกิริยากับกรดใดๆ ได้</t>
        </is>
      </c>
      <c r="J40" s="185" t="inlineStr">
        <is>
          <t>1</t>
        </is>
      </c>
      <c r="K40" s="186" t="inlineStr">
        <is>
          <t>✅ คำตอบที่ถูกต้อง: ข้อ ก. 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
🎯 ทำไมข้อนี้ถึงถูก:
คู่อิเล็กตรอนอิสระ (Lone pair electrons) ของไนโตรเจน sp3 ในวง Pyrrolidine อยู่ในออร์บิทัลที่มีลักษณะ s-character น้อยกว่า ทำให้ดึงดูดโปรตอน (H⁺) ได้ดีกว่าอย่างมาก มีค่า pKa ของ Conjugate acid ≈ 8.02 จึงเป็นเบสที่แรงกว่าวง Pyridine (pKa ≈ 3.12 ซึ่งอิเล็กตรอนอยู่ใน sp2 orbital ถูกดึงดูดแน่นกว่า) ดังนั้นเมื่อทำปฏิกิริยากับกรด ไนโตรเจนที่วง Pyrrolidine จะเป็นตำแหน่งแรกที่เกิด Protonation
🔍 ข้ออื่นผิดเพราะอะไร:
• ข้อ ข: ไนโตรเจนวง Pyridine เป็นเบสที่อ่อนกว่าวง Pyrrolidine มาก
• ข้อ ค: Nicotine เป็นเบสอินทรีย์ ไม่ใช่กรดแก่
• ข้อ ง: ไนโตรเจนทั้งสองตัวมีค่า pKa ต่างกันมาก (8.0 vs 3.1) ไม่เท่ากัน
• ข้อ จ: Nicotine เป็นสารมีขั้วและทำปฏิกิริยากับกรดเกิดเป็นเกลือที่ละลายน้ำได้ดี</t>
        </is>
      </c>
      <c r="L40" s="186" t="n"/>
      <c r="M40" s="186" t="inlineStr">
        <is>
          <t>Medicinal Chemistry</t>
        </is>
      </c>
      <c r="N40" s="186" t="inlineStr">
        <is>
          <t>SAR &amp; Drug Design</t>
        </is>
      </c>
      <c r="O40" s="185" t="inlineStr">
        <is>
          <t>Product</t>
        </is>
      </c>
      <c r="P40" s="186" t="inlineStr">
        <is>
          <t>ข้อสอบจริง Product ปี 2566 ข้อ 12</t>
        </is>
      </c>
      <c r="Q40" s="185" t="inlineStr">
        <is>
          <t>ข้อสอบจริง</t>
        </is>
      </c>
      <c r="R40" s="185" t="inlineStr">
        <is>
          <t>2566</t>
        </is>
      </c>
      <c r="S40" s="185" t="n"/>
    </row>
    <row r="41" ht="24" customHeight="1" s="49">
      <c r="A41" s="185" t="n">
        <v>39</v>
      </c>
      <c r="B41" s="186" t="n"/>
      <c r="C41" s="186" t="inlineStr">
        <is>
          <t>เครื่องมือใดสามารถใช้หามวลโมเลกุลและโครงสร้างของสารได้</t>
        </is>
      </c>
      <c r="D41" s="186" t="inlineStr">
        <is>
          <t>[แนบรูป: ข้อสอบ Product ปี 2563 รหัสรูปภาพ image96]</t>
        </is>
      </c>
      <c r="E41" s="186" t="inlineStr">
        <is>
          <t>A</t>
        </is>
      </c>
      <c r="F41" s="186" t="inlineStr">
        <is>
          <t>B</t>
        </is>
      </c>
      <c r="G41" s="186" t="inlineStr">
        <is>
          <t>A และ B</t>
        </is>
      </c>
      <c r="H41" s="186" t="inlineStr">
        <is>
          <t>B และ C</t>
        </is>
      </c>
      <c r="I41" s="186" t="inlineStr">
        <is>
          <t>A และ C</t>
        </is>
      </c>
      <c r="J41" s="185" t="inlineStr">
        <is>
          <t>3</t>
        </is>
      </c>
      <c r="K41" s="186" t="inlineStr">
        <is>
          <t>✅ คำตอบที่ถูกต้อง: ข้อ ค. A และ B
🎯 ทำไมข้อนี้ถึงถูก:
ข้อ ค. สอดคล้องกับหลักการทางเภสัชกรรมและข้อกำหนดตามเภสัชตำรับ (Pharmacopoeia Standards) ในหัวข้อ Medicinal Chemistry &amp; SAR
🔍 ข้ออื่นผิดเพราะอะไร:
• ข้อ ก. (A): ไม่ตรงกับหลักการหรือข้อบ่งใช้ที่ถูกต้องตามโจทย์กำหนด
• ข้อ ข. (B): ไม่ตรงกับหลักการหรือข้อบ่งใช้ที่ถูกต้องตามโจทย์กำหนด
• ข้อ ง. (B และ C): ไม่ตรงกับหลักการหรือข้อบ่งใช้ที่ถูกต้องตามโจทย์กำหนด
• ข้อ จ. (A และ C): ไม่ตรงกับหลักการหรือข้อบ่งใช้ที่ถูกต้องตามโจทย์กำหนด</t>
        </is>
      </c>
      <c r="L41" s="186" t="n"/>
      <c r="M41" s="186" t="inlineStr">
        <is>
          <t>Medicinal Chemistry</t>
        </is>
      </c>
      <c r="N41" s="186" t="inlineStr">
        <is>
          <t>SAR &amp; Drug Design</t>
        </is>
      </c>
      <c r="O41" s="185" t="inlineStr">
        <is>
          <t>Product</t>
        </is>
      </c>
      <c r="P41" s="186" t="inlineStr">
        <is>
          <t>ข้อสอบจริง Product ปี 2563 ข้อ 12</t>
        </is>
      </c>
      <c r="Q41" s="185" t="inlineStr">
        <is>
          <t>ข้อสอบจริง</t>
        </is>
      </c>
      <c r="R41" s="185" t="inlineStr">
        <is>
          <t>2563</t>
        </is>
      </c>
      <c r="S41" s="185" t="n"/>
    </row>
    <row r="42" ht="24" customHeight="1" s="49">
      <c r="A42" s="185" t="n">
        <v>40</v>
      </c>
      <c r="B42" s="186" t="n"/>
      <c r="C42" s="186" t="inlineStr">
        <is>
          <t>จากโครงสร้างของยา ข้อใดเป็นปฏิกิริยาการสลายตัว</t>
        </is>
      </c>
      <c r="D42" s="186" t="inlineStr">
        <is>
          <t>[แนบรูป: ข้อสอบ Product ปี 2563 รหัสรูปภาพ image98]</t>
        </is>
      </c>
      <c r="E42" s="186" t="inlineStr">
        <is>
          <t>Hydrolysis</t>
        </is>
      </c>
      <c r="F42" s="186" t="inlineStr">
        <is>
          <t>Oxidation</t>
        </is>
      </c>
      <c r="G42" s="186" t="inlineStr">
        <is>
          <t>Photolysis</t>
        </is>
      </c>
      <c r="H42" s="186" t="inlineStr">
        <is>
          <t>Dehydration</t>
        </is>
      </c>
      <c r="I42" s="186" t="inlineStr">
        <is>
          <t>Racemization</t>
        </is>
      </c>
      <c r="J42" s="185" t="inlineStr">
        <is>
          <t>1</t>
        </is>
      </c>
      <c r="K42" s="186" t="inlineStr">
        <is>
          <t>✅ คำตอบที่ถูกต้อง: ข้อ ก. Hydrolysis
🎯 ทำไมข้อนี้ถึงถูก:
ข้อ ก. สอดคล้องกับหลักการทางเภสัชกรรมและข้อกำหนดตามเภสัชตำรับ (Pharmacopoeia Standards) ในหัวข้อ Medicinal Chemistry &amp; SAR
🔍 ข้ออื่นผิดเพราะอะไร:
• ข้อ ข. (Oxidation): ไม่ตรงกับหลักการหรือข้อบ่งใช้ที่ถูกต้องตามโจทย์กำหนด
• ข้อ ค. (Photolysis): ไม่ตรงกับหลักการหรือข้อบ่งใช้ที่ถูกต้องตามโจทย์กำหนด
• ข้อ ง. (Dehydration): ไม่ตรงกับหลักการหรือข้อบ่งใช้ที่ถูกต้องตามโจทย์กำหนด
• ข้อ จ. (Racemization): ไม่ตรงกับหลักการหรือข้อบ่งใช้ที่ถูกต้องตามโจทย์กำหนด</t>
        </is>
      </c>
      <c r="L42" s="186" t="n"/>
      <c r="M42" s="186" t="inlineStr">
        <is>
          <t>Medicinal Chemistry</t>
        </is>
      </c>
      <c r="N42" s="186" t="inlineStr">
        <is>
          <t>SAR &amp; Drug Design</t>
        </is>
      </c>
      <c r="O42" s="185" t="inlineStr">
        <is>
          <t>Product</t>
        </is>
      </c>
      <c r="P42" s="186" t="inlineStr">
        <is>
          <t>ข้อสอบจริง Product ปี 2563 ข้อ 13</t>
        </is>
      </c>
      <c r="Q42" s="185" t="inlineStr">
        <is>
          <t>ข้อสอบจริง</t>
        </is>
      </c>
      <c r="R42" s="185" t="inlineStr">
        <is>
          <t>2563</t>
        </is>
      </c>
      <c r="S42" s="185" t="n"/>
    </row>
    <row r="43" ht="24" customHeight="1" s="49">
      <c r="A43" s="185" t="n">
        <v>41</v>
      </c>
      <c r="B43" s="186" t="n"/>
      <c r="C43" s="186" t="inlineStr">
        <is>
          <t>ข้อใดไม่ควรเป็น flocculating agent</t>
        </is>
      </c>
      <c r="D43" s="186" t="n"/>
      <c r="E43" s="186" t="inlineStr">
        <is>
          <t>Electrolyte</t>
        </is>
      </c>
      <c r="F43" s="186" t="inlineStr">
        <is>
          <t>Surfactant</t>
        </is>
      </c>
      <c r="G43" s="186" t="inlineStr">
        <is>
          <t>Polymer</t>
        </is>
      </c>
      <c r="H43" s="186" t="inlineStr">
        <is>
          <t>Clay</t>
        </is>
      </c>
      <c r="I43" s="186" t="inlineStr">
        <is>
          <t>Alcohol | คำตอบที่น่าจะเป็น: e) Alcohol Flocculating agent ที่ใช้ทั่วไปคือ electrolyte, surfactant และ polymer ส่วน alcohol ไม่ใช่ตัวเลือกมาตรฐาน</t>
        </is>
      </c>
      <c r="J43" s="185" t="inlineStr">
        <is>
          <t>1</t>
        </is>
      </c>
      <c r="K43" s="186" t="inlineStr">
        <is>
          <t>✅ คำตอบที่ถูกต้อง: ข้อ ก. Electrolyte
🎯 ทำไมข้อนี้ถึงถูก:
ข้อ ก. สอดคล้องกับหลักการทางเภสัชกรรมและข้อกำหนดตามเภสัชตำรับ (Pharmacopoeia Standards) ในหัวข้อ Medicinal Chemistry &amp; SAR
🔍 ข้ออื่นผิดเพราะอะไร:
• ข้อ ข. (Surfactant): ไม่ตรงกับหลักการหรือข้อบ่งใช้ที่ถูกต้องตามโจทย์กำหนด
• ข้อ ค. (Polymer): ไม่ตรงกับหลักการหรือข้อบ่งใช้ที่ถูกต้องตามโจทย์กำหนด
• ข้อ ง. (Clay): ไม่ตรงกับหลักการหรือข้อบ่งใช้ที่ถูกต้องตามโจทย์กำหนด
• ข้อ จ. (Alcohol | คำตอบที่น่าจะเป็น: e) Alcohol Flocculating agent ที่ใช้ทั่วไปคือ electrolyte, surfactant และ polymer ส่วน alcohol ไม่ใช่ตัวเลือกมาตรฐาน): ไม่ตรงกับหลักการหรือข้อบ่งใช้ที่ถูกต้องตามโจทย์กำหนด</t>
        </is>
      </c>
      <c r="L43" s="186" t="n"/>
      <c r="M43" s="186" t="inlineStr">
        <is>
          <t>Medicinal Chemistry</t>
        </is>
      </c>
      <c r="N43" s="186" t="inlineStr">
        <is>
          <t>SAR &amp; Drug Design</t>
        </is>
      </c>
      <c r="O43" s="185" t="inlineStr">
        <is>
          <t>Product</t>
        </is>
      </c>
      <c r="P43" s="186" t="inlineStr">
        <is>
          <t>ข้อสอบจริง Product ปี 2563 ข้อ 56</t>
        </is>
      </c>
      <c r="Q43" s="185" t="inlineStr">
        <is>
          <t>ข้อสอบจริง</t>
        </is>
      </c>
      <c r="R43" s="185" t="inlineStr">
        <is>
          <t>2563</t>
        </is>
      </c>
      <c r="S43" s="185" t="n"/>
    </row>
    <row r="44" ht="24" customHeight="1" s="49">
      <c r="A44" s="185" t="n">
        <v>42</v>
      </c>
      <c r="B44" s="186" t="n"/>
      <c r="C44" s="186" t="inlineStr">
        <is>
          <t>ยา Omeprazole ที่จำหน่ายในท้องตลาดทั่วไปเป็นสารผสมแบบ Racemic mixture ข้อใดเป็นคุณสมบัติทางกายภาพและเคมีของยาในรูปแบบ Racemic mixture ดังกล่าว</t>
        </is>
      </c>
      <c r="D44" s="186" t="n"/>
      <c r="E44" s="186" t="inlineStr">
        <is>
          <t>ละลายน้ำได้ดีกว่ารูปแบบ Single enantiomer เสมอ</t>
        </is>
      </c>
      <c r="F44" s="186" t="inlineStr">
        <is>
          <t>จัดเป็นโมเลกุลที่ไม่มี Chiral center (Achiral molecule)</t>
        </is>
      </c>
      <c r="G44" s="186" t="inlineStr">
        <is>
          <t>ไม่แสดงการหมุนระนาบแสงโพลาไรซ์ (Optically inactive / Net optical rotation เท่ากับ 0 องศา) เนื่องจากมุมการหมุนของทั้งสอง enantiomers หักล้างกันหมดพอดี</t>
        </is>
      </c>
      <c r="H44" s="186" t="inlineStr">
        <is>
          <t>ไม่สามารถถูกเมแทบอลิซึมโดยเอนไซม์ CYP450 ในตับได้</t>
        </is>
      </c>
      <c r="I44" s="186" t="inlineStr">
        <is>
          <t>มีความแรงในการออกฤทธิ์ทางคลินิกสูงกว่า Single enantiomer (Esomeprazole) 10 เท่า</t>
        </is>
      </c>
      <c r="J44" s="185" t="inlineStr">
        <is>
          <t>3</t>
        </is>
      </c>
      <c r="K44" s="186" t="inlineStr">
        <is>
          <t>✅ คำตอบที่ถูกต้อง: ข้อ ค. ไม่แสดงการหมุนระนาบแสงโพลาไรซ์ (Optically inactive / Net optical rotation เท่ากับ 0 องศา) เนื่องจากมุมการหมุนของทั้งสอง enantiomers หักล้างกันหมดพอดี
🎯 ทำไมข้อนี้ถึงถูก:
Racemic mixture มีคุณสมบัติเด่นคือ Optically inactive (ไม่หมุนระนาบแสงโพลาไรซ์)
🔍 ข้ออื่นผิดเพราะอะไร:
• ข้อ ก. ความสามารถในการละลายขึ้นอยู่กับรูปผลึก (Polymorphism) ไม่ได้ดีกว่าเสมอไป
• ข้อ ข. ผิด เพราะเป็น Chiral molecule ที่มี Chiral sulfoxide center
• ข้อ ง. ผิด เพราะยาถูกเมแทบอลิซึมผ่าน CYP2C19 และ CYP3A4 เป็นหลัก
• ข้อ จ. ผิด เพราะ Single enantiomer (S-isomer: Esomeprazole) มี First-pass metabolism ต่ำกว่า ทำให้ระดับยาในเลือดสูงและควบคุมกรดได้ดีกว่า</t>
        </is>
      </c>
      <c r="L44" s="186" t="n"/>
      <c r="M44" s="186" t="inlineStr">
        <is>
          <t>Medicinal Chemistry</t>
        </is>
      </c>
      <c r="N44" s="186" t="inlineStr">
        <is>
          <t>SAR &amp; Drug Design</t>
        </is>
      </c>
      <c r="O44" s="185" t="inlineStr">
        <is>
          <t>Product</t>
        </is>
      </c>
      <c r="P44" s="186" t="inlineStr">
        <is>
          <t>ข้อสอบจริง Product ปี 2561 ข้อ 90</t>
        </is>
      </c>
      <c r="Q44" s="185" t="inlineStr">
        <is>
          <t>ข้อสอบจริง</t>
        </is>
      </c>
      <c r="R44" s="185" t="inlineStr">
        <is>
          <t>2561</t>
        </is>
      </c>
      <c r="S44" s="185" t="n"/>
    </row>
    <row r="45" ht="24" customHeight="1" s="49">
      <c r="A45" s="185" t="n">
        <v>43</v>
      </c>
      <c r="B45" s="186" t="inlineStr">
        <is>
          <t>[กรณีศึกษา 1]
โครงสร้างยา enalapril ดังภาพ</t>
        </is>
      </c>
      <c r="C45" s="186" t="inlineStr">
        <is>
          <t>คำถาม: โครงสร้าง ยา enalapril เสื่อมด้วยกลไกใด</t>
        </is>
      </c>
      <c r="D45" s="186" t="n"/>
      <c r="E45" s="186" t="inlineStr">
        <is>
          <t>Epimerization</t>
        </is>
      </c>
      <c r="F45" s="186" t="inlineStr">
        <is>
          <t>Dimerization</t>
        </is>
      </c>
      <c r="G45" s="186" t="inlineStr">
        <is>
          <t>Hydrolysis</t>
        </is>
      </c>
      <c r="H45" s="186" t="inlineStr">
        <is>
          <t>Tautomerization</t>
        </is>
      </c>
      <c r="I45" s="186" t="inlineStr">
        <is>
          <t>Intramolecular cyclication</t>
        </is>
      </c>
      <c r="J45" s="185" t="inlineStr">
        <is>
          <t>3</t>
        </is>
      </c>
      <c r="K45" s="186" t="inlineStr">
        <is>
          <t>✅ คำตอบที่ถูกต้อง: ข้อ ค. Hydrolysis
🎯 ทำไมข้อนี้ถึงถูก:
🔍 ข้ออื่นผิดเพราะอะไร:
🔍 ข้ออื่นผิดเพราะอะไร:
• ข้อ ก. (Epimerization): ไม่ตรงกับหลักการหรือข้อบ่งใช้ที่ถูกต้องตามโจทย์กำหนด
• ข้อ ข. (Dimerization): ไม่ตรงกับหลักการหรือข้อบ่งใช้ที่ถูกต้องตามโจทย์กำหนด
• ข้อ ง. (Tautomerization): ไม่ตรงกับหลักการหรือข้อบ่งใช้ที่ถูกต้องตามโจทย์กำหนด
• ข้อ จ. (Intramolecular cyclication): ไม่ตรงกับหลักการหรือข้อบ่งใช้ที่ถูกต้องตามโจทย์กำหนด</t>
        </is>
      </c>
      <c r="L45" s="186" t="n"/>
      <c r="M45" s="186" t="inlineStr">
        <is>
          <t>Medicinal Chemistry</t>
        </is>
      </c>
      <c r="N45" s="186" t="inlineStr">
        <is>
          <t>Physicochemical properties</t>
        </is>
      </c>
      <c r="O45" s="185" t="inlineStr">
        <is>
          <t>Product</t>
        </is>
      </c>
      <c r="P45" s="186" t="inlineStr">
        <is>
          <t>[SOURCE: Pharma Plus เล่มม่วง 2 - ข้อสอบย้อนหลังปี 2558 วันที่ 1 ข้อ 6]</t>
        </is>
      </c>
      <c r="Q45" s="185" t="inlineStr">
        <is>
          <t>ข้อสอบจริง</t>
        </is>
      </c>
      <c r="R45" s="185" t="inlineStr">
        <is>
          <t>2558</t>
        </is>
      </c>
      <c r="S45" s="185" t="n"/>
    </row>
    <row r="46" ht="24" customHeight="1" s="49">
      <c r="A46" s="185" t="n">
        <v>44</v>
      </c>
      <c r="B46" s="186" t="inlineStr">
        <is>
          <t>[]
จากโครงสร้าง L-dopa ถูกเปลี่ยนเป็น dopamine ด้วยกระบวนการใด (แสดงโครงสร้างทางเคมีของ Levodopa)</t>
        </is>
      </c>
      <c r="C46" s="186" t="inlineStr">
        <is>
          <t>คำถาม: จากโครงสร้าง L-dopa ถูกเปลี่ยนเป็น dopamine ด้วยกระบวนการใด</t>
        </is>
      </c>
      <c r="D46" s="186" t="n"/>
      <c r="E46" s="186" t="inlineStr">
        <is>
          <t>Decarboxylation</t>
        </is>
      </c>
      <c r="F46" s="186" t="inlineStr">
        <is>
          <t>Demethylation</t>
        </is>
      </c>
      <c r="G46" s="186" t="inlineStr">
        <is>
          <t>Deamination</t>
        </is>
      </c>
      <c r="H46" s="186" t="inlineStr">
        <is>
          <t>Hydrolysis</t>
        </is>
      </c>
      <c r="I46" s="186" t="inlineStr">
        <is>
          <t>Oxidation</t>
        </is>
      </c>
      <c r="J46" s="185" t="inlineStr">
        <is>
          <t>1</t>
        </is>
      </c>
      <c r="K46" s="186" t="inlineStr">
        <is>
          <t>✅ คำตอบที่ถูกต้อง: ข้อ ก. Decarboxylation
🎯 ทำไมข้อนี้ถึงถูก:
🔍 ข้ออื่นผิดเพราะอะไร:
🔍 ข้ออื่นผิดเพราะอะไร:
• ข้อ ข. (Demethylation): ไม่ตรงกับหลักการหรือข้อบ่งใช้ที่ถูกต้องตามโจทย์กำหนด
• ข้อ ค. (Deamination): ไม่ตรงกับหลักการหรือข้อบ่งใช้ที่ถูกต้องตามโจทย์กำหนด
• ข้อ ง. (Hydrolysis): ไม่ตรงกับหลักการหรือข้อบ่งใช้ที่ถูกต้องตามโจทย์กำหนด
• ข้อ จ. (Oxidation): ไม่ตรงกับหลักการหรือข้อบ่งใช้ที่ถูกต้องตามโจทย์กำหนด</t>
        </is>
      </c>
      <c r="L46" s="186" t="n"/>
      <c r="M46" s="186" t="inlineStr">
        <is>
          <t>Medicinal Chemistry</t>
        </is>
      </c>
      <c r="N46" s="186" t="inlineStr">
        <is>
          <t>Physicochemical properties</t>
        </is>
      </c>
      <c r="O46" s="185" t="inlineStr">
        <is>
          <t>Product</t>
        </is>
      </c>
      <c r="P46" s="186" t="inlineStr">
        <is>
          <t>[SOURCE: Pharma Plus เล่มม่วง 2 - ข้อสอบย้อนหลังปี 2558 วันที่ 1 ข้อ 15]</t>
        </is>
      </c>
      <c r="Q46" s="185" t="inlineStr">
        <is>
          <t>ข้อสอบจริง</t>
        </is>
      </c>
      <c r="R46" s="185" t="inlineStr">
        <is>
          <t>2558</t>
        </is>
      </c>
      <c r="S46" s="185" t="n"/>
    </row>
    <row r="47" ht="24" customHeight="1" s="49">
      <c r="A47" s="185" t="n">
        <v>45</v>
      </c>
      <c r="B47" s="186" t="inlineStr">
        <is>
          <t>[]
โครงสร้างยา Amphotericin B ดังภาพ</t>
        </is>
      </c>
      <c r="C47" s="186" t="inlineStr">
        <is>
          <t>คำถาม: ข้อใดผิดเกี่ยวกับโครงสร้างยา</t>
        </is>
      </c>
      <c r="D47" s="186" t="n"/>
      <c r="E47" s="186" t="inlineStr">
        <is>
          <t>โครงสร้างเป็น amphoteric drug</t>
        </is>
      </c>
      <c r="F47" s="186" t="inlineStr">
        <is>
          <t>โครงสร้างเป็นกลุ่ม macrolide ring</t>
        </is>
      </c>
      <c r="G47" s="186" t="inlineStr">
        <is>
          <t>ส่วนของ polyene ทำให้โครงสร้างมีความ rigid</t>
        </is>
      </c>
      <c r="H47" s="186" t="inlineStr">
        <is>
          <t>จากส่วนของ polyene เป็น cis</t>
        </is>
      </c>
      <c r="I47" s="186" t="inlineStr">
        <is>
          <t>น้ำตาล mycosamine ในโครงสร้างละลายน้ำได้</t>
        </is>
      </c>
      <c r="J47" s="185" t="inlineStr">
        <is>
          <t>4</t>
        </is>
      </c>
      <c r="K47" s="186" t="inlineStr">
        <is>
          <t>✅ คำตอบที่ถูกต้อง: ข้อ ง. จากส่วนของ polyene เป็น cis
🎯 ทำไมข้อนี้ถึงถูก:
🔍 ข้ออื่นผิดเพราะอะไร:
🔍 ข้ออื่นผิดเพราะอะไร:
• ข้อ ก. (โครงสร้างเป็น amphoteric drug): ไม่ตรงกับหลักการหรือข้อบ่งใช้ที่ถูกต้องตามโจทย์กำหนด
• ข้อ ข. (โครงสร้างเป็นกลุ่ม macrolide ring): ไม่ตรงกับหลักการหรือข้อบ่งใช้ที่ถูกต้องตามโจทย์กำหนด
• ข้อ ค. (ส่วนของ polyene ทำให้โครงสร้างมีความ rigid): ไม่ตรงกับหลักการหรือข้อบ่งใช้ที่ถูกต้องตามโจทย์กำหนด
• ข้อ จ. (น้ำตาล mycosamine ในโครงสร้างละลายน้ำได้): ไม่ตรงกับหลักการหรือข้อบ่งใช้ที่ถูกต้องตามโจทย์กำหนด</t>
        </is>
      </c>
      <c r="L47" s="186" t="n"/>
      <c r="M47" s="186" t="inlineStr">
        <is>
          <t>Medicinal Chemistry</t>
        </is>
      </c>
      <c r="N47" s="186" t="inlineStr">
        <is>
          <t>Physicochemical properties</t>
        </is>
      </c>
      <c r="O47" s="185" t="inlineStr">
        <is>
          <t>Product</t>
        </is>
      </c>
      <c r="P47" s="186" t="inlineStr">
        <is>
          <t>[SOURCE: Pharma Plus เล่มม่วง 2 - ข้อสอบย้อนหลังปี 2558 วันที่ 1 ข้อ 21]</t>
        </is>
      </c>
      <c r="Q47" s="185" t="inlineStr">
        <is>
          <t>ข้อสอบจริง</t>
        </is>
      </c>
      <c r="R47" s="185" t="inlineStr">
        <is>
          <t>2558</t>
        </is>
      </c>
      <c r="S47" s="185" t="n"/>
    </row>
    <row r="48" ht="24" customHeight="1" s="49">
      <c r="A48" s="185" t="n">
        <v>46</v>
      </c>
      <c r="B48" s="186" t="inlineStr">
        <is>
          <t>[]
จากโครงสร้างยานี้ (Zidovudine / AZT)</t>
        </is>
      </c>
      <c r="C48" s="186" t="inlineStr">
        <is>
          <t>คำถาม: จากโครงสร้างยานี้ ข้อใดถูกต้อง</t>
        </is>
      </c>
      <c r="D48" s="186" t="n"/>
      <c r="E48" s="186" t="inlineStr">
        <is>
          <t>โครงสร้างเป็น thymidine analog</t>
        </is>
      </c>
      <c r="F48" s="186" t="inlineStr">
        <is>
          <t>ยาออกฤทธิ์ต่อ retro virus</t>
        </is>
      </c>
      <c r="G48" s="186" t="inlineStr">
        <is>
          <t>ยาถูกเปลี่ยนโดย thymidine kinase</t>
        </is>
      </c>
      <c r="H48" s="186" t="inlineStr">
        <is>
          <t>หมู่ azido ทำให้ยาไม่ทนแสงและความร้อน</t>
        </is>
      </c>
      <c r="I48" s="186" t="inlineStr">
        <is>
          <t>ยาถูกเปลี่ยนแปลงให้ออกฤทธิ์อยู่ในรูป glucuronide</t>
        </is>
      </c>
      <c r="J48" s="185" t="inlineStr">
        <is>
          <t>4</t>
        </is>
      </c>
      <c r="K48" s="186" t="inlineStr">
        <is>
          <t>✅ คำตอบที่ถูกต้อง: ข้อ ง. หมู่ azido ทำให้ยาไม่ทนแสงและความร้อน
🎯 ทำไมข้อนี้ถึงถูก:
🔍 ข้ออื่นผิดเพราะอะไร:
🔍 ข้ออื่นผิดเพราะอะไร:
• ข้อ ก. (โครงสร้างเป็น thymidine analog): ไม่ตรงกับหลักการหรือข้อบ่งใช้ที่ถูกต้องตามโจทย์กำหนด
• ข้อ ข. (ยาออกฤทธิ์ต่อ retro virus): ไม่ตรงกับหลักการหรือข้อบ่งใช้ที่ถูกต้องตามโจทย์กำหนด
• ข้อ ค. (ยาถูกเปลี่ยนโดย thymidine kinase): ไม่ตรงกับหลักการหรือข้อบ่งใช้ที่ถูกต้องตามโจทย์กำหนด
• ข้อ จ. (ยาถูกเปลี่ยนแปลงให้ออกฤทธิ์อยู่ในรูป glucuronide): ไม่ตรงกับหลักการหรือข้อบ่งใช้ที่ถูกต้องตามโจทย์กำหนด</t>
        </is>
      </c>
      <c r="L48" s="186" t="n"/>
      <c r="M48" s="186" t="inlineStr">
        <is>
          <t>Medicinal Chemistry</t>
        </is>
      </c>
      <c r="N48" s="186" t="inlineStr">
        <is>
          <t>Physicochemical properties</t>
        </is>
      </c>
      <c r="O48" s="185" t="inlineStr">
        <is>
          <t>Product</t>
        </is>
      </c>
      <c r="P48" s="186" t="inlineStr">
        <is>
          <t>[SOURCE: Pharma Plus เล่มม่วง 2 - ข้อสอบย้อนหลังปี 2558 วันที่ 1 ข้อ 26]</t>
        </is>
      </c>
      <c r="Q48" s="185" t="inlineStr">
        <is>
          <t>ข้อสอบจริง</t>
        </is>
      </c>
      <c r="R48" s="185" t="inlineStr">
        <is>
          <t>2558</t>
        </is>
      </c>
      <c r="S48" s="185" t="n"/>
    </row>
    <row r="49" ht="24" customHeight="1" s="49">
      <c r="A49" s="185" t="n">
        <v>47</v>
      </c>
      <c r="B49" s="186" t="inlineStr">
        <is>
          <t>[]
โครงสร้างเคมีของยากลุ่ม Sulfonylurea 5 ชนิด ได้แก่ A. Glibenclamide, B. Glimepiride (สูตร pyrroline ring), C. Glipizide, D. Gliclazide, E. Tolbutamide</t>
        </is>
      </c>
      <c r="C49" s="186" t="inlineStr">
        <is>
          <t>คำถาม: จากโครงสร้าง Sulfonylurea ตัวใดออกฤทธิ์นานสุด</t>
        </is>
      </c>
      <c r="D49" s="186" t="n"/>
      <c r="E49" s="186" t="inlineStr">
        <is>
          <t>โครงสร้าง A (Glibenclamide)</t>
        </is>
      </c>
      <c r="F49" s="186" t="inlineStr">
        <is>
          <t>โครงสร้าง B (Glimepiride precursor/derivative)</t>
        </is>
      </c>
      <c r="G49" s="186" t="inlineStr">
        <is>
          <t>โครงสร้าง C (Glipizide)</t>
        </is>
      </c>
      <c r="H49" s="186" t="inlineStr">
        <is>
          <t>โครงสร้าง D (Gliclazide)</t>
        </is>
      </c>
      <c r="I49" s="186" t="inlineStr">
        <is>
          <t>โครงสร้าง E (Tolbutamide)</t>
        </is>
      </c>
      <c r="J49" s="185" t="inlineStr">
        <is>
          <t>1</t>
        </is>
      </c>
      <c r="K49" s="186" t="inlineStr">
        <is>
          <t>✅ คำตอบที่ถูกต้อง: ข้อ ก. โครงสร้าง A (Glibenclamide)
🎯 ทำไมข้อนี้ถึงถูก:
🔍 ข้ออื่นผิดเพราะอะไร:
🔍 ข้ออื่นผิดเพราะอะไร:
• ข้อ ข. (โครงสร้าง B (Glimepiride precursor/derivative)): ไม่ตรงกับหลักการหรือข้อบ่งใช้ที่ถูกต้องตามโจทย์กำหนด
• ข้อ ค. (โครงสร้าง C (Glipizide)): ไม่ตรงกับหลักการหรือข้อบ่งใช้ที่ถูกต้องตามโจทย์กำหนด
• ข้อ ง. (โครงสร้าง D (Gliclazide)): ไม่ตรงกับหลักการหรือข้อบ่งใช้ที่ถูกต้องตามโจทย์กำหนด
• ข้อ จ. (โครงสร้าง E (Tolbutamide)): ไม่ตรงกับหลักการหรือข้อบ่งใช้ที่ถูกต้องตามโจทย์กำหนด</t>
        </is>
      </c>
      <c r="L49" s="186" t="n"/>
      <c r="M49" s="186" t="inlineStr">
        <is>
          <t>Medicinal Chemistry</t>
        </is>
      </c>
      <c r="N49" s="186" t="inlineStr">
        <is>
          <t>Physicochemical properties</t>
        </is>
      </c>
      <c r="O49" s="185" t="inlineStr">
        <is>
          <t>Product</t>
        </is>
      </c>
      <c r="P49" s="186" t="inlineStr">
        <is>
          <t>[SOURCE: Pharma Plus เล่มม่วง 2 - ข้อสอบย้อนหลังปี 2558 วันที่ 1 ข้อ 73]</t>
        </is>
      </c>
      <c r="Q49" s="185" t="inlineStr">
        <is>
          <t>ข้อสอบจริง</t>
        </is>
      </c>
      <c r="R49" s="185" t="inlineStr">
        <is>
          <t>2558</t>
        </is>
      </c>
      <c r="S49" s="185" t="n"/>
    </row>
    <row r="50" ht="24" customHeight="1" s="49">
      <c r="A50" s="185" t="n">
        <v>48</v>
      </c>
      <c r="B50" s="186" t="inlineStr">
        <is>
          <t>[]
โครงสร้างเคมี spironolactone ถูก metabolism กลายเป็น canrenone (สูตรโครงสร้าง steroid ที่มี 17-lactone ring)</t>
        </is>
      </c>
      <c r="C50" s="186" t="inlineStr">
        <is>
          <t>คำถาม: ข้อใดถูกเกี่ยวกับโครงสร้างยา spironolactone กับ canrenone</t>
        </is>
      </c>
      <c r="D50" s="186" t="n"/>
      <c r="E50" s="186" t="inlineStr">
        <is>
          <t>ตัวยาออกฤทธิ์โดยจับกับ receptor ภายนอกของ Henle loop</t>
        </is>
      </c>
      <c r="F50" s="186" t="inlineStr">
        <is>
          <t>ถ้า lactone ring เปิดออก จะได้สารที่มีฤทธิ์</t>
        </is>
      </c>
      <c r="G50" s="186" t="inlineStr">
        <is>
          <t>Canrenone เป็น inactive metabolite</t>
        </is>
      </c>
      <c r="H50" s="186" t="inlineStr">
        <is>
          <t>Spironolactone มีความเป็น lipophilic ต่ำกว่า canrenone</t>
        </is>
      </c>
      <c r="I50" s="186" t="inlineStr">
        <is>
          <t>Spironolactone มีฤทธิ์น้อยกว่า canrenone</t>
        </is>
      </c>
      <c r="J50" s="185" t="inlineStr">
        <is>
          <t>5</t>
        </is>
      </c>
      <c r="K50" s="186" t="inlineStr">
        <is>
          <t>✅ คำตอบที่ถูกต้อง: ข้อ จ. Spironolactone มีฤทธิ์น้อยกว่า canrenone
🎯 ทำไมข้อนี้ถึงถูก:
🔍 ข้ออื่นผิดเพราะอะไร:
🔍 ข้ออื่นผิดเพราะอะไร:
• ข้อ ก. (ตัวยาออกฤทธิ์โดยจับกับ receptor ภายนอกของ Henle loop): ไม่ตรงกับหลักการหรือข้อบ่งใช้ที่ถูกต้องตามโจทย์กำหนด
• ข้อ ข. (ถ้า lactone ring เปิดออก จะได้สารที่มีฤทธิ์): ไม่ตรงกับหลักการหรือข้อบ่งใช้ที่ถูกต้องตามโจทย์กำหนด
• ข้อ ค. (Canrenone เป็น inactive metabolite): ไม่ตรงกับหลักการหรือข้อบ่งใช้ที่ถูกต้องตามโจทย์กำหนด
• ข้อ ง. (Spironolactone มีความเป็น lipophilic ต่ำกว่า canrenone): ไม่ตรงกับหลักการหรือข้อบ่งใช้ที่ถูกต้องตามโจทย์กำหนด</t>
        </is>
      </c>
      <c r="L50" s="186" t="n"/>
      <c r="M50" s="186" t="inlineStr">
        <is>
          <t>Medicinal Chemistry</t>
        </is>
      </c>
      <c r="N50" s="186" t="inlineStr">
        <is>
          <t>Prodrug &amp; Drug Metabolism</t>
        </is>
      </c>
      <c r="O50" s="185" t="inlineStr">
        <is>
          <t>Product</t>
        </is>
      </c>
      <c r="P50" s="186" t="inlineStr">
        <is>
          <t>[SOURCE: Pharma Plus เล่มม่วง 2 - ข้อสอบย้อนหลังปี 2558 วันที่ 1 ข้อ 91]</t>
        </is>
      </c>
      <c r="Q50" s="185" t="inlineStr">
        <is>
          <t>ข้อสอบจริง</t>
        </is>
      </c>
      <c r="R50" s="185" t="inlineStr">
        <is>
          <t>2558</t>
        </is>
      </c>
      <c r="S50" s="185" t="n"/>
    </row>
    <row r="51" ht="24" customHeight="1" s="49">
      <c r="A51" s="185" t="n">
        <v>49</v>
      </c>
      <c r="B51" s="18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t>
        </is>
      </c>
      <c r="C51" s="186" t="inlineStr">
        <is>
          <t>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D51" s="186" t="n"/>
      <c r="E51" s="186" t="inlineStr">
        <is>
          <t>เปลี่ยน carbonyl</t>
        </is>
      </c>
      <c r="F51" s="186" t="inlineStr">
        <is>
          <t>เปลี่ยน N=C เป็น N-C</t>
        </is>
      </c>
      <c r="G51" s="186" t="inlineStr">
        <is>
          <t>ตน. 9 เติม Cl</t>
        </is>
      </c>
      <c r="H51" s="186" t="inlineStr">
        <is>
          <t>ตน. 7 เติม Cl</t>
        </is>
      </c>
      <c r="I51" s="186" t="inlineStr">
        <is>
          <t>เปลี่ยนวง A เป็น heterocyclic</t>
        </is>
      </c>
      <c r="J51" s="185" t="inlineStr">
        <is>
          <t>4</t>
        </is>
      </c>
      <c r="K51" s="186" t="inlineStr">
        <is>
          <t>✅ คำตอบที่ถูกต้อง: ข้อ ง. ตน. 7 เติม Cl
🎯 ทำไมข้อนี้ถึงถูก:
🔍 ข้ออื่นผิดเพราะอะไร:
🔍 ข้ออื่นผิดเพราะอะไร:
• ข้อ ก. (เปลี่ยน carbonyl): ไม่ตรงกับหลักการหรือข้อบ่งใช้ที่ถูกต้องตามโจทย์กำหนด
• ข้อ ข. (เปลี่ยน N=C เป็น N-C): ไม่ตรงกับหลักการหรือข้อบ่งใช้ที่ถูกต้องตามโจทย์กำหนด
• ข้อ ค. (ตน. 9 เติม Cl): ไม่ตรงกับหลักการหรือข้อบ่งใช้ที่ถูกต้องตามโจทย์กำหนด
• ข้อ จ. (เปลี่ยนวง A เป็น heterocyclic): ไม่ตรงกับหลักการหรือข้อบ่งใช้ที่ถูกต้องตามโจทย์กำหนด</t>
        </is>
      </c>
      <c r="L51" s="186" t="n"/>
      <c r="M51" s="186" t="inlineStr">
        <is>
          <t>Medicinal Chemistry</t>
        </is>
      </c>
      <c r="N51" s="186" t="inlineStr">
        <is>
          <t>Physicochemical properties</t>
        </is>
      </c>
      <c r="O51" s="185" t="inlineStr">
        <is>
          <t>Product</t>
        </is>
      </c>
      <c r="P51" s="186" t="inlineStr">
        <is>
          <t>[SOURCE: Pharma Plus เล่มม่วง 2 - ข้อสอบย้อนหลังปี 2558 วันที่ 2 ข้อ 5]</t>
        </is>
      </c>
      <c r="Q51" s="185" t="inlineStr">
        <is>
          <t>ข้อสอบจริง</t>
        </is>
      </c>
      <c r="R51" s="185" t="inlineStr">
        <is>
          <t>2558</t>
        </is>
      </c>
      <c r="S51" s="185" t="n"/>
    </row>
    <row r="52" ht="24" customHeight="1" s="49">
      <c r="A52" s="185" t="n">
        <v>50</v>
      </c>
      <c r="B52" s="186" t="inlineStr">
        <is>
          <t>[]
ภาพสูตรโครงสร้าง amoxicillin (โครงสร้างบน: aminopenicillin ที่มี p-hydroxy) และ clavulanic acid (โครงสร้างล่าง: oxapenam/beta-lactamase inhibitor)</t>
        </is>
      </c>
      <c r="C52" s="186" t="inlineStr">
        <is>
          <t>คำถาม: ข้อใดไม่ถูกต้องเกี่ยวกับ amoxicillin/clavulanic acid [แสดงภาพโครงสร้าง amoxicillin และ clavulanic acid]</t>
        </is>
      </c>
      <c r="D52" s="186" t="n"/>
      <c r="E52" s="186" t="inlineStr">
        <is>
          <t>ไม่ถูกทำลายโดย beta lactamase</t>
        </is>
      </c>
      <c r="F52" s="186" t="inlineStr">
        <is>
          <t>เกิดปฏิกิริยา hydrolysis</t>
        </is>
      </c>
      <c r="G52" s="186" t="inlineStr">
        <is>
          <t>เกิดปฏิกิริยา epimerization</t>
        </is>
      </c>
      <c r="H52" s="186" t="inlineStr">
        <is>
          <t>Clavulanic acid ไม่ใช่สารออกฤทธิ์</t>
        </is>
      </c>
      <c r="I52" s="186" t="inlineStr">
        <is>
          <t>เป็นยาในกลุ่ม aminopenicillin</t>
        </is>
      </c>
      <c r="J52" s="185" t="inlineStr">
        <is>
          <t>3</t>
        </is>
      </c>
      <c r="K52" s="186" t="inlineStr">
        <is>
          <t>✅ คำตอบที่ถูกต้อง: ข้อ ค. เกิดปฏิกิริยา epimerization
🎯 ทำไมข้อนี้ถึงถูก:
🔍 ข้ออื่นผิดเพราะอะไร:
🔍 ข้ออื่นผิดเพราะอะไร:
• ข้อ ก. (ไม่ถูกทำลายโดย beta lactamase): ไม่ตรงกับหลักการหรือข้อบ่งใช้ที่ถูกต้องตามโจทย์กำหนด
• ข้อ ข. (เกิดปฏิกิริยา hydrolysis): ไม่ตรงกับหลักการหรือข้อบ่งใช้ที่ถูกต้องตามโจทย์กำหนด
• ข้อ ง. (Clavulanic acid ไม่ใช่สารออกฤทธิ์): ไม่ตรงกับหลักการหรือข้อบ่งใช้ที่ถูกต้องตามโจทย์กำหนด
• ข้อ จ. (เป็นยาในกลุ่ม aminopenicillin): ไม่ตรงกับหลักการหรือข้อบ่งใช้ที่ถูกต้องตามโจทย์กำหนด</t>
        </is>
      </c>
      <c r="L52" s="186" t="n"/>
      <c r="M52" s="186" t="inlineStr">
        <is>
          <t>Medicinal Chemistry</t>
        </is>
      </c>
      <c r="N52" s="186" t="inlineStr">
        <is>
          <t>Physicochemical properties</t>
        </is>
      </c>
      <c r="O52" s="185" t="inlineStr">
        <is>
          <t>Product</t>
        </is>
      </c>
      <c r="P52" s="186" t="inlineStr">
        <is>
          <t>[SOURCE: Pharma Plus เล่มม่วง 2 - ข้อสอบย้อนหลังปี 2558 วันที่ 2 ข้อ 16]</t>
        </is>
      </c>
      <c r="Q52" s="185" t="inlineStr">
        <is>
          <t>ข้อสอบจริง</t>
        </is>
      </c>
      <c r="R52" s="185" t="inlineStr">
        <is>
          <t>2558</t>
        </is>
      </c>
      <c r="S52" s="185" t="n"/>
    </row>
    <row r="53" ht="24" customHeight="1" s="49">
      <c r="A53" s="185" t="n">
        <v>51</v>
      </c>
      <c r="B53" s="186"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t>
        </is>
      </c>
      <c r="C53" s="186" t="inlineStr">
        <is>
          <t>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D53" s="186" t="n"/>
      <c r="E53" s="186" t="inlineStr">
        <is>
          <t>โครงสร้าง a (Indomethacin)</t>
        </is>
      </c>
      <c r="F53" s="186" t="inlineStr">
        <is>
          <t>โครงสร้าง b</t>
        </is>
      </c>
      <c r="G53" s="186" t="inlineStr">
        <is>
          <t>โครงสร้าง c (Celecoxib)</t>
        </is>
      </c>
      <c r="H53" s="186" t="inlineStr">
        <is>
          <t>โครงสร้าง d (Naproxen)</t>
        </is>
      </c>
      <c r="I53" s="186" t="inlineStr">
        <is>
          <t>โครงสร้าง e (Hydrochlorothiazide)</t>
        </is>
      </c>
      <c r="J53" s="185" t="inlineStr">
        <is>
          <t>5</t>
        </is>
      </c>
      <c r="K53" s="186" t="inlineStr">
        <is>
          <t>✅ คำตอบที่ถูกต้อง: ข้อ จ. โครงสร้าง e (Hydrochlorothiazide)
🎯 ทำไมข้อนี้ถึงถูก:
🔍 ข้ออื่นผิดเพราะอะไร:
🔍 ข้ออื่นผิดเพราะอะไร:
• ข้อ ก. (โครงสร้าง a (Indomethacin)): ไม่ตรงกับหลักการหรือข้อบ่งใช้ที่ถูกต้องตามโจทย์กำหนด
• ข้อ ข. (โครงสร้าง b): ไม่ตรงกับหลักการหรือข้อบ่งใช้ที่ถูกต้องตามโจทย์กำหนด
• ข้อ ค. (โครงสร้าง c (Celecoxib)): ไม่ตรงกับหลักการหรือข้อบ่งใช้ที่ถูกต้องตามโจทย์กำหนด
• ข้อ ง. (โครงสร้าง d (Naproxen)): ไม่ตรงกับหลักการหรือข้อบ่งใช้ที่ถูกต้องตามโจทย์กำหนด</t>
        </is>
      </c>
      <c r="L53" s="186" t="n"/>
      <c r="M53" s="186" t="inlineStr">
        <is>
          <t>Medicinal Chemistry</t>
        </is>
      </c>
      <c r="N53" s="186" t="inlineStr">
        <is>
          <t>Physicochemical properties</t>
        </is>
      </c>
      <c r="O53" s="185" t="inlineStr">
        <is>
          <t>Product</t>
        </is>
      </c>
      <c r="P53" s="186" t="inlineStr">
        <is>
          <t>[SOURCE: Pharma Plus เล่มม่วง 2 - ข้อสอบย้อนหลังปี 2558 วันที่ 2 ข้อ 29]</t>
        </is>
      </c>
      <c r="Q53" s="185" t="inlineStr">
        <is>
          <t>ข้อสอบจริง</t>
        </is>
      </c>
      <c r="R53" s="185" t="inlineStr">
        <is>
          <t>2558</t>
        </is>
      </c>
      <c r="S53" s="185" t="n"/>
    </row>
    <row r="54" ht="24" customHeight="1" s="49">
      <c r="A54" s="185" t="n">
        <v>52</v>
      </c>
      <c r="B54" s="186" t="inlineStr">
        <is>
          <t>[กรณีศึกษา 5 (ต่อเนื่อง)]
2 เดือนต่อมาผู้ป่วยไปพบแพทย์ อีกครั้งแพทย์วินิจฉัยเป็นตกขาวจากเชื้อรา และให้ รับประทาน fluconazole</t>
        </is>
      </c>
      <c r="C54" s="186" t="inlineStr">
        <is>
          <t>คำถาม: Fluconazole ผ่าน CYP ใด</t>
        </is>
      </c>
      <c r="D54" s="186" t="n"/>
      <c r="E54" s="186" t="inlineStr">
        <is>
          <t>2D6</t>
        </is>
      </c>
      <c r="F54" s="186" t="inlineStr">
        <is>
          <t>1A2</t>
        </is>
      </c>
      <c r="G54" s="186" t="inlineStr">
        <is>
          <t>3A4</t>
        </is>
      </c>
      <c r="H54" s="186" t="inlineStr">
        <is>
          <t>2C9</t>
        </is>
      </c>
      <c r="I54" s="186" t="inlineStr">
        <is>
          <t>2E1</t>
        </is>
      </c>
      <c r="J54" s="185" t="inlineStr">
        <is>
          <t>4</t>
        </is>
      </c>
      <c r="K54" s="186" t="inlineStr">
        <is>
          <t>✅ คำตอบที่ถูกต้อง: ข้อ ง. 2C9
🎯 ทำไมข้อนี้ถึงถูก:
🔍 ข้ออื่นผิดเพราะอะไร:
🔍 ข้ออื่นผิดเพราะอะไร:
• ข้อ ก. (2D6): ไม่ตรงกับหลักการหรือข้อบ่งใช้ที่ถูกต้องตามโจทย์กำหนด
• ข้อ ข. (1A2): ไม่ตรงกับหลักการหรือข้อบ่งใช้ที่ถูกต้องตามโจทย์กำหนด
• ข้อ ค. (3A4): ไม่ตรงกับหลักการหรือข้อบ่งใช้ที่ถูกต้องตามโจทย์กำหนด
• ข้อ จ. (2E1): ไม่ตรงกับหลักการหรือข้อบ่งใช้ที่ถูกต้องตามโจทย์กำหนด</t>
        </is>
      </c>
      <c r="L54" s="186" t="n"/>
      <c r="M54" s="186" t="inlineStr">
        <is>
          <t>Medicinal Chemistry</t>
        </is>
      </c>
      <c r="N54" s="186" t="inlineStr">
        <is>
          <t>Prodrug &amp; Drug Metabolism</t>
        </is>
      </c>
      <c r="O54" s="185" t="inlineStr">
        <is>
          <t>Clinic</t>
        </is>
      </c>
      <c r="P54" s="186" t="inlineStr">
        <is>
          <t>[SOURCE: Pharma Plus เล่มม่วง 2 - ข้อสอบย้อนหลังปี 2558 วันที่ 2 ข้อ 34]</t>
        </is>
      </c>
      <c r="Q54" s="185" t="inlineStr">
        <is>
          <t>ข้อสอบจริง</t>
        </is>
      </c>
      <c r="R54" s="185" t="inlineStr">
        <is>
          <t>2558</t>
        </is>
      </c>
      <c r="S54" s="185" t="n"/>
    </row>
    <row r="55" ht="24" customHeight="1" s="49">
      <c r="A55" s="185" t="n">
        <v>53</v>
      </c>
      <c r="B55" s="186" t="n"/>
      <c r="C55" s="186" t="inlineStr">
        <is>
          <t>โครงสร้างในข้อใดที่ไม่สามารถให้โดยการรับประทานได้ [RECONSTRUCTED: ปรับแต่งและเติมเต็มบริบทโจทย์เพื่อความสมบูรณ์]</t>
        </is>
      </c>
      <c r="D55" s="186" t="n"/>
      <c r="E55" s="186" t="inlineStr">
        <is>
          <t>Ampicillin</t>
        </is>
      </c>
      <c r="F55" s="186" t="inlineStr">
        <is>
          <t>Phenoxymethylpenicillin</t>
        </is>
      </c>
      <c r="G55" s="186" t="inlineStr">
        <is>
          <t>Cefotaxime</t>
        </is>
      </c>
      <c r="H55" s="186" t="inlineStr">
        <is>
          <t>Pivampicillin</t>
        </is>
      </c>
      <c r="I55" s="186" t="inlineStr">
        <is>
          <t>Bacampicillin</t>
        </is>
      </c>
      <c r="J55" s="185" t="inlineStr">
        <is>
          <t>3</t>
        </is>
      </c>
      <c r="K55" s="186" t="inlineStr">
        <is>
          <t>✅ คำตอบที่ถูกต้อง: ข้อ ค. Cefotaxime
🎯 ทำไมข้อนี้ถึงถูก:
🔍 ข้ออื่นผิดเพราะอะไร:
🔍 ข้ออื่นผิดเพราะอะไร:
• ข้อ ก. (Ampicillin): ไม่ตรงกับหลักการหรือข้อบ่งใช้ที่ถูกต้องตามโจทย์กำหนด
• ข้อ ข. (Phenoxymethylpenicillin): ไม่ตรงกับหลักการหรือข้อบ่งใช้ที่ถูกต้องตามโจทย์กำหนด
• ข้อ ง. (Pivampicillin): ไม่ตรงกับหลักการหรือข้อบ่งใช้ที่ถูกต้องตามโจทย์กำหนด
• ข้อ จ. (Bacampicillin): ไม่ตรงกับหลักการหรือข้อบ่งใช้ที่ถูกต้องตามโจทย์กำหนด</t>
        </is>
      </c>
      <c r="L55" s="186" t="n"/>
      <c r="M55" s="186" t="inlineStr">
        <is>
          <t>Medicinal Chemistry</t>
        </is>
      </c>
      <c r="N55" s="186" t="inlineStr">
        <is>
          <t>Physicochemical properties</t>
        </is>
      </c>
      <c r="O55" s="185" t="inlineStr">
        <is>
          <t>Product</t>
        </is>
      </c>
      <c r="P55" s="186" t="inlineStr">
        <is>
          <t>[SOURCE: Pharma Plus เล่มม่วง 2 - ข้อสอบย้อนหลังปี 2558 วันที่ 2 ข้อ 44]</t>
        </is>
      </c>
      <c r="Q55" s="185" t="inlineStr">
        <is>
          <t>ข้อสอบจริง</t>
        </is>
      </c>
      <c r="R55" s="185" t="inlineStr">
        <is>
          <t>2558</t>
        </is>
      </c>
      <c r="S55" s="185" t="n"/>
    </row>
    <row r="56" ht="24" customHeight="1" s="49">
      <c r="A56" s="185" t="n">
        <v>54</v>
      </c>
      <c r="B56"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56" s="186" t="inlineStr">
        <is>
          <t>คำถาม: เหตุใดตามมาตรฐานเภสัชตำรับจึงต้องมีการควบคุมปริมาณ enalaprilat ในยาเม็ด enalapril maleate tablet</t>
        </is>
      </c>
      <c r="D56" s="186" t="n"/>
      <c r="E56" s="186" t="inlineStr">
        <is>
          <t>เป็นสารออกฤทธิ์ร่วมของ enalapril</t>
        </is>
      </c>
      <c r="F56" s="186" t="inlineStr">
        <is>
          <t>เป็น related substance ของ enalapril</t>
        </is>
      </c>
      <c r="G56" s="186" t="inlineStr">
        <is>
          <t>เป็น prodrug ของ enalapril</t>
        </is>
      </c>
      <c r="H56" s="186" t="inlineStr">
        <is>
          <t>ยับยั้งการทำลาย enalapril</t>
        </is>
      </c>
      <c r="I56" s="186" t="inlineStr">
        <is>
          <t>เป็น inactive metabolite</t>
        </is>
      </c>
      <c r="J56" s="185" t="inlineStr">
        <is>
          <t>2</t>
        </is>
      </c>
      <c r="K56" s="186" t="inlineStr">
        <is>
          <t>✅ คำตอบที่ถูกต้อง: ข้อ ข. เป็น related substance ของ enalapril
🎯 ทำไมข้อนี้ถึงถูก:
🔍 ข้ออื่นผิดเพราะอะไร:
🔍 ข้ออื่นผิดเพราะอะไร:
• ข้อ ก. (เป็นสารออกฤทธิ์ร่วมของ enalapril): ไม่ตรงกับหลักการหรือข้อบ่งใช้ที่ถูกต้องตามโจทย์กำหนด
• ข้อ ค. (เป็น prodrug ของ enalapril): ไม่ตรงกับหลักการหรือข้อบ่งใช้ที่ถูกต้องตามโจทย์กำหนด
• ข้อ ง. (ยับยั้งการทำลาย enalapril): ไม่ตรงกับหลักการหรือข้อบ่งใช้ที่ถูกต้องตามโจทย์กำหนด
• ข้อ จ. (เป็น inactive metabolite): ไม่ตรงกับหลักการหรือข้อบ่งใช้ที่ถูกต้องตามโจทย์กำหนด</t>
        </is>
      </c>
      <c r="L56" s="186" t="n"/>
      <c r="M56" s="186" t="inlineStr">
        <is>
          <t>Medicinal Chemistry</t>
        </is>
      </c>
      <c r="N56" s="186" t="inlineStr">
        <is>
          <t>Physicochemical properties</t>
        </is>
      </c>
      <c r="O56" s="185" t="inlineStr">
        <is>
          <t>Product</t>
        </is>
      </c>
      <c r="P56" s="186" t="inlineStr">
        <is>
          <t>[SOURCE: Pharma Plus เล่มม่วง 2 - ข้อสอบย้อนหลังปี 2558 วันที่ 2 ข้อ 58]</t>
        </is>
      </c>
      <c r="Q56" s="185" t="inlineStr">
        <is>
          <t>ข้อสอบจริง</t>
        </is>
      </c>
      <c r="R56" s="185" t="inlineStr">
        <is>
          <t>2558</t>
        </is>
      </c>
      <c r="S56" s="185" t="n"/>
    </row>
    <row r="57" ht="24" customHeight="1" s="49">
      <c r="A57" s="185" t="n">
        <v>55</v>
      </c>
      <c r="B57" s="18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t>
        </is>
      </c>
      <c r="C57" s="186" t="inlineStr">
        <is>
          <t>คำถาม: การเตรียม enalapril ให้อยู่ในรูปเกลือ enalapril maleate มีวัตถุประสงค์หลักตามข้อใด</t>
        </is>
      </c>
      <c r="D57" s="186" t="n"/>
      <c r="E57" s="186" t="inlineStr">
        <is>
          <t>เพิ่มความคงตัวของยา</t>
        </is>
      </c>
      <c r="F57" s="186" t="inlineStr">
        <is>
          <t>เพิ่มการละลายของยา</t>
        </is>
      </c>
      <c r="G57" s="186" t="inlineStr">
        <is>
          <t>เสื่อมสลายด้วยปฏิกิริยา aminolysis</t>
        </is>
      </c>
      <c r="H57" s="186" t="inlineStr">
        <is>
          <t>ลดการเสื่อมสลายด้วยแสง</t>
        </is>
      </c>
      <c r="I57" s="186" t="inlineStr">
        <is>
          <t>เพิ่มการออกฤทธิ์ของยา</t>
        </is>
      </c>
      <c r="J57" s="185" t="inlineStr">
        <is>
          <t>2</t>
        </is>
      </c>
      <c r="K57" s="186" t="inlineStr">
        <is>
          <t>✅ คำตอบที่ถูกต้อง: ข้อ ข. เพิ่มการละลายของยา
🎯 ทำไมข้อนี้ถึงถูก:
🔍 ข้ออื่นผิดเพราะอะไร:
🔍 ข้ออื่นผิดเพราะอะไร:
• ข้อ ก. (เพิ่มความคงตัวของยา): ไม่ตรงกับหลักการหรือข้อบ่งใช้ที่ถูกต้องตามโจทย์กำหนด
• ข้อ ค. (เสื่อมสลายด้วยปฏิกิริยา aminolysis): ไม่ตรงกับหลักการหรือข้อบ่งใช้ที่ถูกต้องตามโจทย์กำหนด
• ข้อ ง. (ลดการเสื่อมสลายด้วยแสง): ไม่ตรงกับหลักการหรือข้อบ่งใช้ที่ถูกต้องตามโจทย์กำหนด
• ข้อ จ. (เพิ่มการออกฤทธิ์ของยา): ไม่ตรงกับหลักการหรือข้อบ่งใช้ที่ถูกต้องตามโจทย์กำหนด</t>
        </is>
      </c>
      <c r="L57" s="186" t="n"/>
      <c r="M57" s="186" t="inlineStr">
        <is>
          <t>Medicinal Chemistry</t>
        </is>
      </c>
      <c r="N57" s="186" t="inlineStr">
        <is>
          <t>Physicochemical properties</t>
        </is>
      </c>
      <c r="O57" s="185" t="inlineStr">
        <is>
          <t>Product</t>
        </is>
      </c>
      <c r="P57" s="186" t="inlineStr">
        <is>
          <t>[SOURCE: Pharma Plus เล่มม่วง 2 - ข้อสอบย้อนหลังปี 2558 วันที่ 2 ข้อ 59]</t>
        </is>
      </c>
      <c r="Q57" s="185" t="inlineStr">
        <is>
          <t>ข้อสอบจริง</t>
        </is>
      </c>
      <c r="R57" s="185" t="inlineStr">
        <is>
          <t>2558</t>
        </is>
      </c>
      <c r="S57" s="185" t="n"/>
    </row>
    <row r="58" ht="24" customHeight="1" s="49">
      <c r="A58" s="185" t="n">
        <v>56</v>
      </c>
      <c r="B58" s="186" t="n"/>
      <c r="C58" s="186" t="inlineStr">
        <is>
          <t>การทดสอบหาปริมาณ Residue on ignition (Sulfate ash) ตามเภสัชตำรับ มีวัตถุประสงค์เพื่ออะไร</t>
        </is>
      </c>
      <c r="D58" s="186" t="n"/>
      <c r="E58" s="186" t="inlineStr">
        <is>
          <t>เพื่อหาปริมาณ organic impurity</t>
        </is>
      </c>
      <c r="F58" s="186" t="inlineStr">
        <is>
          <t>เพื่อหาปริมาณ inorganic impurity</t>
        </is>
      </c>
      <c r="G58" s="186" t="inlineStr">
        <is>
          <t>เพื่อพิสูจน์ว่า organic impurity เป็นสารใด</t>
        </is>
      </c>
      <c r="H58" s="186" t="inlineStr">
        <is>
          <t>เพื่อพิสูจน์ว่า inorganic impurity เป็นสารใด</t>
        </is>
      </c>
      <c r="I58" s="186" t="inlineStr">
        <is>
          <t>เพื่อหาปริมาณสารที่ระเหยง่าย</t>
        </is>
      </c>
      <c r="J58" s="185" t="inlineStr">
        <is>
          <t>2</t>
        </is>
      </c>
      <c r="K58" s="186" t="inlineStr">
        <is>
          <t>✅ คำตอบที่ถูกต้อง: ข้อ ข. เพื่อหาปริมาณ inorganic impurity
🎯 ทำไมข้อนี้ถึงถูก:
🔍 ข้ออื่นผิดเพราะอะไร:
🔍 ข้ออื่นผิดเพราะอะไร:
• ข้อ ก. (เพื่อหาปริมาณ organic impurity): ไม่ตรงกับหลักการหรือข้อบ่งใช้ที่ถูกต้องตามโจทย์กำหนด
• ข้อ ค. (เพื่อพิสูจน์ว่า organic impurity เป็นสารใด): ไม่ตรงกับหลักการหรือข้อบ่งใช้ที่ถูกต้องตามโจทย์กำหนด
• ข้อ ง. (เพื่อพิสูจน์ว่า inorganic impurity เป็นสารใด): ไม่ตรงกับหลักการหรือข้อบ่งใช้ที่ถูกต้องตามโจทย์กำหนด
• ข้อ จ. (เพื่อหาปริมาณสารที่ระเหยง่าย): ไม่ตรงกับหลักการหรือข้อบ่งใช้ที่ถูกต้องตามโจทย์กำหนด</t>
        </is>
      </c>
      <c r="L58" s="186" t="n"/>
      <c r="M58" s="186" t="inlineStr">
        <is>
          <t>Medicinal Chemistry</t>
        </is>
      </c>
      <c r="N58" s="186" t="inlineStr">
        <is>
          <t>Physicochemical properties</t>
        </is>
      </c>
      <c r="O58" s="185" t="inlineStr">
        <is>
          <t>Product</t>
        </is>
      </c>
      <c r="P58" s="186" t="inlineStr">
        <is>
          <t>[SOURCE: Pharma Plus เล่มม่วง 2 - ข้อสอบย้อนหลังปี 2558 วันที่ 2 ข้อ 61]</t>
        </is>
      </c>
      <c r="Q58" s="185" t="inlineStr">
        <is>
          <t>ข้อสอบจริง</t>
        </is>
      </c>
      <c r="R58" s="185" t="inlineStr">
        <is>
          <t>2558</t>
        </is>
      </c>
      <c r="S58" s="185" t="n"/>
    </row>
    <row r="59" ht="24" customHeight="1" s="49">
      <c r="A59" s="185" t="n">
        <v>57</v>
      </c>
      <c r="B59" s="18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t>
        </is>
      </c>
      <c r="C59" s="186" t="inlineStr">
        <is>
          <t>คำถาม: ข้อใดไม่ถูกต้องเกี่ยวกับยารักษาโรคมะเร็งในกรณีศึกษานี้</t>
        </is>
      </c>
      <c r="D59" s="186" t="n"/>
      <c r="E59" s="186" t="inlineStr">
        <is>
          <t>Cyclophosphamide เป็น prodrug</t>
        </is>
      </c>
      <c r="F59" s="186" t="inlineStr">
        <is>
          <t>Doxorubicin เป็นยาในกลุ่ม anthracycline</t>
        </is>
      </c>
      <c r="G59" s="186" t="inlineStr">
        <is>
          <t>Metabolite ของ cyclophosphamide คือ acrolein</t>
        </is>
      </c>
      <c r="H59" s="186" t="inlineStr">
        <is>
          <t>ยาที่มีพิษต่อหัวใจคือ doxorubicin</t>
        </is>
      </c>
      <c r="I59" s="186" t="inlineStr">
        <is>
          <t>Tamoxifen เป็นยาในกลุ่ม non-steroidal antiestrogen</t>
        </is>
      </c>
      <c r="J59" s="185" t="inlineStr">
        <is>
          <t>3</t>
        </is>
      </c>
      <c r="K59" s="186" t="inlineStr">
        <is>
          <t>✅ คำตอบที่ถูกต้อง: ข้อ ค. Metabolite ของ cyclophosphamide คือ acrolein
🎯 ทำไมข้อนี้ถึงถูก:
🔍 ข้ออื่นผิดเพราะอะไร:
🔍 ข้ออื่นผิดเพราะอะไร:
• ข้อ ก. (Cyclophosphamide เป็น prodrug): ไม่ตรงกับหลักการหรือข้อบ่งใช้ที่ถูกต้องตามโจทย์กำหนด
• ข้อ ข. (Doxorubicin เป็นยาในกลุ่ม anthracycline): ไม่ตรงกับหลักการหรือข้อบ่งใช้ที่ถูกต้องตามโจทย์กำหนด
• ข้อ ง. (ยาที่มีพิษต่อหัวใจคือ doxorubicin): ไม่ตรงกับหลักการหรือข้อบ่งใช้ที่ถูกต้องตามโจทย์กำหนด
• ข้อ จ. (Tamoxifen เป็นยาในกลุ่ม non-steroidal antiestrogen): ไม่ตรงกับหลักการหรือข้อบ่งใช้ที่ถูกต้องตามโจทย์กำหนด</t>
        </is>
      </c>
      <c r="L59" s="186" t="n"/>
      <c r="M59" s="186" t="inlineStr">
        <is>
          <t>Medicinal Chemistry</t>
        </is>
      </c>
      <c r="N59" s="186" t="inlineStr">
        <is>
          <t>Physicochemical properties</t>
        </is>
      </c>
      <c r="O59" s="185" t="inlineStr">
        <is>
          <t>Product</t>
        </is>
      </c>
      <c r="P59" s="186" t="inlineStr">
        <is>
          <t>[SOURCE: Pharma Plus เล่มม่วง 2 - ข้อสอบย้อนหลังปี 2558 วันที่ 2 ข้อ 64]</t>
        </is>
      </c>
      <c r="Q59" s="185" t="inlineStr">
        <is>
          <t>ข้อสอบจริง</t>
        </is>
      </c>
      <c r="R59" s="185" t="inlineStr">
        <is>
          <t>2558</t>
        </is>
      </c>
      <c r="S59" s="185" t="n"/>
    </row>
    <row r="60" ht="24" customHeight="1" s="49">
      <c r="A60" s="185" t="n">
        <v>58</v>
      </c>
      <c r="B60" s="18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t>
        </is>
      </c>
      <c r="C60" s="186" t="inlineStr">
        <is>
          <t>คำถาม: ยา Cyclophosphamide ออกฤทธิ์ต้านเซลล์มะเร็งด้วยกลไกใด</t>
        </is>
      </c>
      <c r="D60" s="186" t="n"/>
      <c r="E60" s="186" t="inlineStr">
        <is>
          <t>Inhibit depolymerization of mitotic spindle</t>
        </is>
      </c>
      <c r="F60" s="186" t="inlineStr">
        <is>
          <t>Intercalation</t>
        </is>
      </c>
      <c r="G60" s="186" t="inlineStr">
        <is>
          <t>Alkylated DNA</t>
        </is>
      </c>
      <c r="H60" s="186" t="inlineStr">
        <is>
          <t>Inhibit polymerization of microtubule</t>
        </is>
      </c>
      <c r="I60" s="186" t="inlineStr">
        <is>
          <t>Inhibit topoisomerase IV</t>
        </is>
      </c>
      <c r="J60" s="185" t="inlineStr">
        <is>
          <t>3</t>
        </is>
      </c>
      <c r="K60" s="186" t="inlineStr">
        <is>
          <t>✅ คำตอบที่ถูกต้อง: ข้อ ค. Alkylated DNA
🎯 ทำไมข้อนี้ถึงถูก:
🔍 ข้ออื่นผิดเพราะอะไร:
🔍 ข้ออื่นผิดเพราะอะไร:
• ข้อ ก. (Inhibit depolymerization of mitotic spindle): ไม่ตรงกับหลักการหรือข้อบ่งใช้ที่ถูกต้องตามโจทย์กำหนด
• ข้อ ข. (Intercalation): ไม่ตรงกับหลักการหรือข้อบ่งใช้ที่ถูกต้องตามโจทย์กำหนด
• ข้อ ง. (Inhibit polymerization of microtubule): ไม่ตรงกับหลักการหรือข้อบ่งใช้ที่ถูกต้องตามโจทย์กำหนด
• ข้อ จ. (Inhibit topoisomerase IV): ไม่ตรงกับหลักการหรือข้อบ่งใช้ที่ถูกต้องตามโจทย์กำหนด</t>
        </is>
      </c>
      <c r="L60" s="186" t="n"/>
      <c r="M60" s="186" t="inlineStr">
        <is>
          <t>Medicinal Chemistry</t>
        </is>
      </c>
      <c r="N60" s="186" t="inlineStr">
        <is>
          <t>Physicochemical properties</t>
        </is>
      </c>
      <c r="O60" s="185" t="inlineStr">
        <is>
          <t>Product</t>
        </is>
      </c>
      <c r="P60" s="186" t="inlineStr">
        <is>
          <t>[SOURCE: Pharma Plus เล่มม่วง 2 - ข้อสอบย้อนหลังปี 2558 วันที่ 2 ข้อ 65]</t>
        </is>
      </c>
      <c r="Q60" s="185" t="inlineStr">
        <is>
          <t>ข้อสอบจริง</t>
        </is>
      </c>
      <c r="R60" s="185" t="inlineStr">
        <is>
          <t>2558</t>
        </is>
      </c>
      <c r="S60" s="185" t="n"/>
    </row>
    <row r="61" ht="24" customHeight="1" s="49">
      <c r="A61" s="185" t="n">
        <v>59</v>
      </c>
      <c r="B61" s="186" t="inlineStr">
        <is>
          <t>[กรณีศึกษา 12]
ผู้ป่วยเบาหวาน อายุ 55 ปี คุมน้ำตาลดีมาตลอด ได้ยา glipizide (5) 2 x 2 กับ simvastatin (20) 1 x 1 วันนี้เจาะน้ำตาล FBG = 175 HbA1C = 11</t>
        </is>
      </c>
      <c r="C61" s="186" t="inlineStr">
        <is>
          <t>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D61" s="186" t="n"/>
      <c r="E61" s="186" t="inlineStr">
        <is>
          <t>ช่วยลด insulin resistance</t>
        </is>
      </c>
      <c r="F61" s="186" t="inlineStr">
        <is>
          <t>กระตุ้นการทำงานของ beta-cell receptor ปิด K-ATP channel เพื่อหลั่งอินซูลิน</t>
        </is>
      </c>
      <c r="G61" s="186" t="inlineStr">
        <is>
          <t>ยับยั้ง DPP-IV</t>
        </is>
      </c>
      <c r="H61" s="186" t="inlineStr">
        <is>
          <t>ออกฤทธิ์คล้าย GLP-1 analogue</t>
        </is>
      </c>
      <c r="I61" s="186" t="inlineStr">
        <is>
          <t>เพิ่ม insulin receptor</t>
        </is>
      </c>
      <c r="J61" s="185" t="inlineStr">
        <is>
          <t>2</t>
        </is>
      </c>
      <c r="K61" s="186" t="inlineStr">
        <is>
          <t>✅ คำตอบที่ถูกต้อง: ข้อ ข. กระตุ้นการทำงานของ beta-cell receptor ปิด K-ATP channel เพื่อหลั่งอินซูลิน
🎯 ทำไมข้อนี้ถึงถูก:
🔍 ข้ออื่นผิดเพราะอะไร:
🔍 ข้ออื่นผิดเพราะอะไร:
• ข้อ ก. (ช่วยลด insulin resistance): ไม่ตรงกับหลักการหรือข้อบ่งใช้ที่ถูกต้องตามโจทย์กำหนด
• ข้อ ค. (ยับยั้ง DPP-IV): ไม่ตรงกับหลักการหรือข้อบ่งใช้ที่ถูกต้องตามโจทย์กำหนด
• ข้อ ง. (ออกฤทธิ์คล้าย GLP-1 analogue): ไม่ตรงกับหลักการหรือข้อบ่งใช้ที่ถูกต้องตามโจทย์กำหนด
• ข้อ จ. (เพิ่ม insulin receptor): ไม่ตรงกับหลักการหรือข้อบ่งใช้ที่ถูกต้องตามโจทย์กำหนด</t>
        </is>
      </c>
      <c r="L61" s="186" t="n"/>
      <c r="M61" s="186" t="inlineStr">
        <is>
          <t>Medicinal Chemistry</t>
        </is>
      </c>
      <c r="N61" s="186" t="inlineStr">
        <is>
          <t>Physicochemical properties</t>
        </is>
      </c>
      <c r="O61" s="185" t="inlineStr">
        <is>
          <t>Product</t>
        </is>
      </c>
      <c r="P61" s="186" t="inlineStr">
        <is>
          <t>[SOURCE: Pharma Plus เล่มม่วง 2 - ข้อสอบย้อนหลังปี 2558 วันที่ 2 ข้อ 83]</t>
        </is>
      </c>
      <c r="Q61" s="185" t="inlineStr">
        <is>
          <t>ข้อสอบจริง</t>
        </is>
      </c>
      <c r="R61" s="185" t="inlineStr">
        <is>
          <t>2558</t>
        </is>
      </c>
      <c r="S61" s="185" t="n"/>
    </row>
    <row r="62" ht="24" customHeight="1" s="49">
      <c r="A62" s="185" t="n">
        <v>60</v>
      </c>
      <c r="B62" s="186" t="inlineStr">
        <is>
          <t>[สถานการณ์]
ผู้ป่วยชายอายุ 25 ปี มีตุ่มน้ำใสบริเวณอวัยวะเพศ แสบร้อนและเจ็บปวด ได้รับการวินิจฉัยว่าเป็นโรคเริมที่อวัยวะเพศ (Genital Herpes Simplex Virus infection)</t>
        </is>
      </c>
      <c r="C62" s="186" t="inlineStr">
        <is>
          <t>คำถาม: ข้อใดคือกลไกการออกฤทธิ์ของยา acyclovir</t>
        </is>
      </c>
      <c r="D62" s="186" t="n"/>
      <c r="E62" s="186" t="inlineStr">
        <is>
          <t>Protease inhibitor</t>
        </is>
      </c>
      <c r="F62" s="186" t="inlineStr">
        <is>
          <t>Nucleotide reverse transcriptase inhibitors</t>
        </is>
      </c>
      <c r="G62" s="186" t="inlineStr">
        <is>
          <t>DNA polymerase inhibitor</t>
        </is>
      </c>
      <c r="H62" s="186" t="inlineStr">
        <is>
          <t>Integrase inhibitor</t>
        </is>
      </c>
      <c r="I62" s="186" t="inlineStr">
        <is>
          <t>Cell wall synthesis inhibitor</t>
        </is>
      </c>
      <c r="J62" s="185" t="inlineStr">
        <is>
          <t>3</t>
        </is>
      </c>
      <c r="K62" s="186"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L62" s="186" t="n"/>
      <c r="M62" s="186" t="inlineStr">
        <is>
          <t>Medicinal Chemistry</t>
        </is>
      </c>
      <c r="N62" s="186" t="inlineStr">
        <is>
          <t>Physicochemical properties</t>
        </is>
      </c>
      <c r="O62" s="185" t="inlineStr">
        <is>
          <t>Product</t>
        </is>
      </c>
      <c r="P62" s="186" t="inlineStr">
        <is>
          <t>[SOURCE: Pharma Plus เล่มม่วง 2 - ข้อสอบย้อนหลัง PLE-CC1 ปี 2564 วันที่ 1 ข้อ 17]</t>
        </is>
      </c>
      <c r="Q62" s="185" t="inlineStr">
        <is>
          <t>ข้อสอบจริง</t>
        </is>
      </c>
      <c r="R62" s="185" t="inlineStr">
        <is>
          <t>2564</t>
        </is>
      </c>
      <c r="S62" s="185" t="inlineStr">
        <is>
          <t>CASE_2564_HERPES_GENITAL_01</t>
        </is>
      </c>
    </row>
    <row r="63" ht="24" customHeight="1" s="49">
      <c r="A63" s="185" t="n">
        <v>61</v>
      </c>
      <c r="B63" s="186" t="inlineStr">
        <is>
          <t>[กรณีศึกษา]
โครงสร้างทางเคมีของยาต้านเชื้อรากลุ่ม polyene macrolide (เช่น amphotericin B หรือ nystatin)</t>
        </is>
      </c>
      <c r="C63" s="186" t="inlineStr">
        <is>
          <t>คำถาม: ยาในโครงสร้างกลุ่ม polyene macrolide มีกลไกอย่างไร</t>
        </is>
      </c>
      <c r="D63" s="186" t="n"/>
      <c r="E63" s="186" t="inlineStr">
        <is>
          <t>เป็นพิษต่อ cell</t>
        </is>
      </c>
      <c r="F63" s="186" t="inlineStr">
        <is>
          <t>มีผลต่อ cell wall</t>
        </is>
      </c>
      <c r="G63" s="186" t="inlineStr">
        <is>
          <t>มีผลต่อ cell membrane</t>
        </is>
      </c>
      <c r="H63" s="186" t="inlineStr">
        <is>
          <t>มีผลต่อ microtubule</t>
        </is>
      </c>
      <c r="I63" s="186" t="inlineStr">
        <is>
          <t>มีผลต่อ DNA</t>
        </is>
      </c>
      <c r="J63" s="185" t="inlineStr">
        <is>
          <t>3</t>
        </is>
      </c>
      <c r="K63" s="186"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L63" s="186" t="n"/>
      <c r="M63" s="186" t="inlineStr">
        <is>
          <t>Medicinal Chemistry</t>
        </is>
      </c>
      <c r="N63" s="186" t="inlineStr">
        <is>
          <t>Physicochemical properties</t>
        </is>
      </c>
      <c r="O63" s="185" t="inlineStr">
        <is>
          <t>Product</t>
        </is>
      </c>
      <c r="P63" s="186" t="inlineStr">
        <is>
          <t>[SOURCE: Pharma Plus เล่มม่วง 2 - ข้อสอบย้อนหลัง PLE-CC1 ปี 2564 วันที่ 1 ข้อ 31]</t>
        </is>
      </c>
      <c r="Q63" s="185" t="inlineStr">
        <is>
          <t>ข้อสอบจริง</t>
        </is>
      </c>
      <c r="R63" s="185" t="inlineStr">
        <is>
          <t>2564</t>
        </is>
      </c>
      <c r="S63" s="185" t="n"/>
    </row>
    <row r="64" ht="24" customHeight="1" s="49">
      <c r="A64" s="185" t="n">
        <v>62</v>
      </c>
      <c r="B64" s="186" t="inlineStr">
        <is>
          <t>[กรณีศึกษา]
โครงสร้างทางเคมีของ naproxen แสดงหมู่ -CH(CH3)COOH บนวง naphthalene</t>
        </is>
      </c>
      <c r="C64" s="186" t="inlineStr">
        <is>
          <t>คำถาม: โครงสร้าง naproxen มีหมู่อนุพันธ์กรดอินทรีย์หรือ functional group ใดเป็นแกนหลัก</t>
        </is>
      </c>
      <c r="D64" s="186" t="n"/>
      <c r="E64" s="186" t="inlineStr">
        <is>
          <t>Sulfone</t>
        </is>
      </c>
      <c r="F64" s="186" t="inlineStr">
        <is>
          <t>Isobutyric acid</t>
        </is>
      </c>
      <c r="G64" s="186" t="inlineStr">
        <is>
          <t>Propionic acid</t>
        </is>
      </c>
      <c r="H64" s="186" t="inlineStr">
        <is>
          <t>N-aryl anthranilic acid</t>
        </is>
      </c>
      <c r="I64" s="186" t="inlineStr">
        <is>
          <t>Salicylate</t>
        </is>
      </c>
      <c r="J64" s="185" t="inlineStr">
        <is>
          <t>3</t>
        </is>
      </c>
      <c r="K64" s="186"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L64" s="186" t="n"/>
      <c r="M64" s="186" t="inlineStr">
        <is>
          <t>Medicinal Chemistry</t>
        </is>
      </c>
      <c r="N64" s="186" t="inlineStr">
        <is>
          <t>Physicochemical properties</t>
        </is>
      </c>
      <c r="O64" s="185" t="inlineStr">
        <is>
          <t>Product</t>
        </is>
      </c>
      <c r="P64" s="186" t="inlineStr">
        <is>
          <t>[SOURCE: Pharma Plus เล่มม่วง 2 - ข้อสอบย้อนหลัง PLE-CC1 ปี 2564 วันที่ 1 ข้อ 41]</t>
        </is>
      </c>
      <c r="Q64" s="185" t="inlineStr">
        <is>
          <t>ข้อสอบจริง</t>
        </is>
      </c>
      <c r="R64" s="185" t="inlineStr">
        <is>
          <t>2564</t>
        </is>
      </c>
      <c r="S64" s="185" t="n"/>
    </row>
    <row r="65" ht="24" customHeight="1" s="49">
      <c r="A65" s="185" t="n">
        <v>63</v>
      </c>
      <c r="B65" s="186" t="n"/>
      <c r="C65" s="186" t="inlineStr">
        <is>
          <t>ยาขับพยาธิใดมีกลไก depolarizing neuromuscular blockade ยับยั้ง cholinesterase ทำให้เกิด spastic paralysis ในตัวพยาธิ</t>
        </is>
      </c>
      <c r="D65" s="186" t="n"/>
      <c r="E65" s="186" t="inlineStr">
        <is>
          <t>Pyrantel pamoate</t>
        </is>
      </c>
      <c r="F65" s="186" t="inlineStr">
        <is>
          <t>Praziquantel</t>
        </is>
      </c>
      <c r="G65" s="186" t="inlineStr">
        <is>
          <t>Mebendazole</t>
        </is>
      </c>
      <c r="H65" s="186" t="inlineStr">
        <is>
          <t>Niclosamide</t>
        </is>
      </c>
      <c r="I65" s="186" t="inlineStr">
        <is>
          <t>Diethylcarbamazine</t>
        </is>
      </c>
      <c r="J65" s="185" t="inlineStr">
        <is>
          <t>1</t>
        </is>
      </c>
      <c r="K65" s="186" t="inlineStr">
        <is>
          <t>✅ คำตอบที่ถูกต้อง: ข้อ ก. Pyrantel pamoate
🎯 ทำไมข้อนี้ถึงถูก: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L65" s="186" t="n"/>
      <c r="M65" s="186" t="inlineStr">
        <is>
          <t>Medicinal Chemistry</t>
        </is>
      </c>
      <c r="N65" s="186" t="inlineStr">
        <is>
          <t>Physicochemical properties</t>
        </is>
      </c>
      <c r="O65" s="185" t="inlineStr">
        <is>
          <t>Product</t>
        </is>
      </c>
      <c r="P65" s="186" t="inlineStr">
        <is>
          <t>[SOURCE: Pharma Plus เล่มม่วง 2 - ข้อสอบย้อนหลัง PLE-CC1 ปี 2564 วันที่ 1 ข้อ 53]</t>
        </is>
      </c>
      <c r="Q65" s="185" t="inlineStr">
        <is>
          <t>ข้อสอบจริง</t>
        </is>
      </c>
      <c r="R65" s="185" t="inlineStr">
        <is>
          <t>2564</t>
        </is>
      </c>
      <c r="S65" s="185" t="n"/>
    </row>
    <row r="66" ht="24" customHeight="1" s="49">
      <c r="A66" s="185" t="n">
        <v>64</v>
      </c>
      <c r="B66" s="186" t="n"/>
      <c r="C66" s="186" t="inlineStr">
        <is>
          <t>ข้อใดไม่ใช่คุณสมบัติในการออกแบบ Ideal inhale corticosteroid</t>
        </is>
      </c>
      <c r="D66" s="186" t="n"/>
      <c r="E66" s="186" t="inlineStr">
        <is>
          <t>High lipophilicity</t>
        </is>
      </c>
      <c r="F66" s="186" t="inlineStr">
        <is>
          <t>High affinity steroid receptor</t>
        </is>
      </c>
      <c r="G66" s="186" t="inlineStr">
        <is>
          <t>High systemic absorption</t>
        </is>
      </c>
      <c r="H66" s="186" t="inlineStr">
        <is>
          <t>Topical action</t>
        </is>
      </c>
      <c r="I66" s="186" t="inlineStr">
        <is>
          <t>Less side effect</t>
        </is>
      </c>
      <c r="J66" s="185" t="inlineStr">
        <is>
          <t>3</t>
        </is>
      </c>
      <c r="K66" s="186" t="inlineStr">
        <is>
          <t>✅ คำตอบที่ถูกต้อง: ข้อ ค. High systemic absorption
🎯 ทำไมข้อนี้ถึงถูก: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L66" s="186" t="n"/>
      <c r="M66" s="186" t="inlineStr">
        <is>
          <t>Medicinal Chemistry</t>
        </is>
      </c>
      <c r="N66" s="186" t="inlineStr">
        <is>
          <t>Physicochemical properties</t>
        </is>
      </c>
      <c r="O66" s="185" t="inlineStr">
        <is>
          <t>Product</t>
        </is>
      </c>
      <c r="P66" s="186" t="inlineStr">
        <is>
          <t>[SOURCE: Pharma Plus เล่มม่วง 2 - ข้อสอบย้อนหลัง PLE-CC1 ปี 2564 วันที่ 1 ข้อ 94]</t>
        </is>
      </c>
      <c r="Q66" s="185" t="inlineStr">
        <is>
          <t>ข้อสอบจริง</t>
        </is>
      </c>
      <c r="R66" s="185" t="inlineStr">
        <is>
          <t>2564</t>
        </is>
      </c>
      <c r="S66" s="185" t="n"/>
    </row>
    <row r="67" ht="24" customHeight="1" s="49">
      <c r="A67" s="185" t="n">
        <v>65</v>
      </c>
      <c r="B67" s="186" t="inlineStr">
        <is>
          <t>[ความคงตัวของยา Enalapril]
พิจารณาโครงสร้างทางเคมีของยา Enalapril ซึ่งเป็น ethyl ester prodrug</t>
        </is>
      </c>
      <c r="C67" s="186" t="inlineStr">
        <is>
          <t>คำถาม: โครงสร้างยานี้ สลายตัวด้วยปฏิกิริยาใด (โครงสร้างยา Enalapril)</t>
        </is>
      </c>
      <c r="D67" s="186" t="n"/>
      <c r="E67" s="186" t="inlineStr">
        <is>
          <t>Hydrolysis</t>
        </is>
      </c>
      <c r="F67" s="186" t="inlineStr">
        <is>
          <t>Oxidation</t>
        </is>
      </c>
      <c r="G67" s="186" t="inlineStr">
        <is>
          <t>Reduction</t>
        </is>
      </c>
      <c r="H67" s="186" t="inlineStr">
        <is>
          <t>Acetylation</t>
        </is>
      </c>
      <c r="I67" s="186" t="inlineStr">
        <is>
          <t>Epimerization</t>
        </is>
      </c>
      <c r="J67" s="185" t="inlineStr">
        <is>
          <t>1</t>
        </is>
      </c>
      <c r="K67" s="186"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L67" s="186" t="n"/>
      <c r="M67" s="186" t="inlineStr">
        <is>
          <t>Medicinal Chemistry</t>
        </is>
      </c>
      <c r="N67" s="186" t="inlineStr">
        <is>
          <t>Prodrug &amp; Drug Metabolism</t>
        </is>
      </c>
      <c r="O67" s="185" t="inlineStr">
        <is>
          <t>Product</t>
        </is>
      </c>
      <c r="P67" s="186" t="inlineStr">
        <is>
          <t>[SOURCE: Pharma Plus เล่มม่วง 2 - ข้อสอบย้อนหลัง PLE-CC1 ปี 2564 วันที่ 2 ข้อ 4]</t>
        </is>
      </c>
      <c r="Q67" s="185" t="inlineStr">
        <is>
          <t>ข้อสอบจริง</t>
        </is>
      </c>
      <c r="R67" s="185" t="inlineStr">
        <is>
          <t>2564</t>
        </is>
      </c>
      <c r="S67" s="185" t="n"/>
    </row>
    <row r="68" ht="24" customHeight="1" s="49">
      <c r="A68" s="185" t="n">
        <v>66</v>
      </c>
      <c r="B68" s="186" t="inlineStr">
        <is>
          <t>[เคมีทางยาของยาขับปัสสาวะ Thiazides]
การสังเคราะห์อนุพันธ์ยา Hydrochlorothiazide (HCTZ) จากสารตั้งต้น Chlorothiazide</t>
        </is>
      </c>
      <c r="C68" s="186" t="inlineStr">
        <is>
          <t>คำถาม: การสังเคราะห์ยา HCTZ จาก chlorothiazide ด้วยปฏิกิริยาใด</t>
        </is>
      </c>
      <c r="D68" s="186" t="n"/>
      <c r="E68" s="186" t="inlineStr">
        <is>
          <t>Reduction</t>
        </is>
      </c>
      <c r="F68" s="186" t="inlineStr">
        <is>
          <t>Oxidation</t>
        </is>
      </c>
      <c r="G68" s="186" t="inlineStr">
        <is>
          <t>Alkylation</t>
        </is>
      </c>
      <c r="H68" s="186" t="inlineStr">
        <is>
          <t>Dealkylation</t>
        </is>
      </c>
      <c r="I68" s="186" t="inlineStr">
        <is>
          <t>Acylation</t>
        </is>
      </c>
      <c r="J68" s="185" t="inlineStr">
        <is>
          <t>1</t>
        </is>
      </c>
      <c r="K68" s="186"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L68" s="186" t="n"/>
      <c r="M68" s="186" t="inlineStr">
        <is>
          <t>Medicinal Chemistry</t>
        </is>
      </c>
      <c r="N68" s="186" t="inlineStr">
        <is>
          <t>SAR &amp; Drug Design</t>
        </is>
      </c>
      <c r="O68" s="185" t="inlineStr">
        <is>
          <t>Product</t>
        </is>
      </c>
      <c r="P68" s="186" t="inlineStr">
        <is>
          <t>[SOURCE: Pharma Plus เล่มม่วง 2 - ข้อสอบย้อนหลัง PLE-CC1 ปี 2564 วันที่ 2 ข้อ 9]</t>
        </is>
      </c>
      <c r="Q68" s="185" t="inlineStr">
        <is>
          <t>ข้อสอบจริง</t>
        </is>
      </c>
      <c r="R68" s="185" t="inlineStr">
        <is>
          <t>2564</t>
        </is>
      </c>
      <c r="S68" s="185" t="n"/>
    </row>
    <row r="69" ht="24" customHeight="1" s="49">
      <c r="A69" s="185" t="n">
        <v>67</v>
      </c>
      <c r="B69" s="186" t="inlineStr">
        <is>
          <t>[เคมีทางยาของยา Simvastatin]
กลไกการกระตุ้นสารออกฤทธิ์ทางชีวภาพของ Simvastatin ซึ่งเป็น prodrug</t>
        </is>
      </c>
      <c r="C69" s="186" t="inlineStr">
        <is>
          <t>คำถาม: Simvastatin ซึ่งเป็น prodrug ถามว่าจะต้องทำปฏิกิริยาที่โครงสร้างตรงไหนจึงจะออกฤทธิ์</t>
        </is>
      </c>
      <c r="D69" s="186" t="n"/>
      <c r="E69" s="186" t="inlineStr">
        <is>
          <t>ตำแหน่ง 1 (ester side chain)</t>
        </is>
      </c>
      <c r="F69" s="186" t="inlineStr">
        <is>
          <t>ตำแหน่ง 2 (lactone ring carbonyl)</t>
        </is>
      </c>
      <c r="G69" s="186" t="inlineStr">
        <is>
          <t>ตำแหน่ง 3 (hydroxyl group)</t>
        </is>
      </c>
      <c r="H69" s="186" t="inlineStr">
        <is>
          <t>ตำแหน่ง 4 (methyl group)</t>
        </is>
      </c>
      <c r="I69" s="186" t="inlineStr">
        <is>
          <t>ตำแหน่ง 5 (decalin ring double bond)</t>
        </is>
      </c>
      <c r="J69" s="185" t="inlineStr">
        <is>
          <t>2</t>
        </is>
      </c>
      <c r="K69" s="186"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L69" s="186" t="n"/>
      <c r="M69" s="186" t="inlineStr">
        <is>
          <t>Medicinal Chemistry</t>
        </is>
      </c>
      <c r="N69" s="186" t="inlineStr">
        <is>
          <t>Prodrug &amp; Drug Metabolism</t>
        </is>
      </c>
      <c r="O69" s="185" t="inlineStr">
        <is>
          <t>Product</t>
        </is>
      </c>
      <c r="P69" s="186" t="inlineStr">
        <is>
          <t>[SOURCE: Pharma Plus เล่มม่วง 2 - ข้อสอบย้อนหลัง PLE-CC1 ปี 2564 วันที่ 2 ข้อ 20]</t>
        </is>
      </c>
      <c r="Q69" s="185" t="inlineStr">
        <is>
          <t>ข้อสอบจริง</t>
        </is>
      </c>
      <c r="R69" s="185" t="inlineStr">
        <is>
          <t>2564</t>
        </is>
      </c>
      <c r="S69" s="185" t="n"/>
    </row>
    <row r="70" ht="24" customHeight="1" s="49">
      <c r="A70" s="185" t="n">
        <v>68</v>
      </c>
      <c r="B70" s="186" t="inlineStr">
        <is>
          <t>[เคมีทางยาของยาต้านวัณโรค]
พิจารณาคุณสมบัติทางเคมีและเภสัชวิทยาของยารักษาวัณโรคกลุ่ม first-line anti-TB drugs</t>
        </is>
      </c>
      <c r="C70" s="186" t="inlineStr">
        <is>
          <t>คำถาม: ยาใดเป็น prodrug และออกฤทธิ์ดีในกรด</t>
        </is>
      </c>
      <c r="D70" s="186" t="n"/>
      <c r="E70" s="186" t="inlineStr">
        <is>
          <t>Isoniazid</t>
        </is>
      </c>
      <c r="F70" s="186" t="inlineStr">
        <is>
          <t>Rifampicin</t>
        </is>
      </c>
      <c r="G70" s="186" t="inlineStr">
        <is>
          <t>Pyrazinamide</t>
        </is>
      </c>
      <c r="H70" s="186" t="inlineStr">
        <is>
          <t>Ethambutol</t>
        </is>
      </c>
      <c r="I70" s="186" t="inlineStr">
        <is>
          <t>Streptomycin</t>
        </is>
      </c>
      <c r="J70" s="185" t="inlineStr">
        <is>
          <t>3</t>
        </is>
      </c>
      <c r="K70" s="186"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L70" s="186" t="n"/>
      <c r="M70" s="186" t="inlineStr">
        <is>
          <t>Medicinal Chemistry</t>
        </is>
      </c>
      <c r="N70" s="186" t="inlineStr">
        <is>
          <t>Prodrug &amp; Drug Metabolism</t>
        </is>
      </c>
      <c r="O70" s="185" t="inlineStr">
        <is>
          <t>Product</t>
        </is>
      </c>
      <c r="P70" s="186" t="inlineStr">
        <is>
          <t>[SOURCE: Pharma Plus เล่มม่วง 2 - ข้อสอบย้อนหลัง PLE-CC1 ปี 2564 วันที่ 2 ข้อ 31]</t>
        </is>
      </c>
      <c r="Q70" s="185" t="inlineStr">
        <is>
          <t>ข้อสอบจริง</t>
        </is>
      </c>
      <c r="R70" s="185" t="inlineStr">
        <is>
          <t>2564</t>
        </is>
      </c>
      <c r="S70" s="185" t="n"/>
    </row>
    <row r="71" ht="24" customHeight="1" s="49">
      <c r="A71" s="185" t="n">
        <v>69</v>
      </c>
      <c r="B71" s="186"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t>
        </is>
      </c>
      <c r="C71" s="186" t="inlineStr">
        <is>
          <t>คำถาม: จากโครงสร้างของ Ergotamine ตรงไหนจับแล้วทำให้เกิดเกลือ</t>
        </is>
      </c>
      <c r="D71" s="186" t="n"/>
      <c r="E71" s="186" t="inlineStr">
        <is>
          <t>ตำแหน่ง 1 (indole NH)</t>
        </is>
      </c>
      <c r="F71" s="186" t="inlineStr">
        <is>
          <t>ตำแหน่ง 2 (indole aromatic ring)</t>
        </is>
      </c>
      <c r="G71" s="186" t="inlineStr">
        <is>
          <t>ตำแหน่ง 3 (benzyl side chain)</t>
        </is>
      </c>
      <c r="H71" s="186" t="inlineStr">
        <is>
          <t>ตำแหน่ง 4 (tertiary aliphatic amine)</t>
        </is>
      </c>
      <c r="I71" s="186" t="inlineStr">
        <is>
          <t>ตำแหน่ง 5 (oxazole / cyclic peptide ring)</t>
        </is>
      </c>
      <c r="J71" s="185" t="inlineStr">
        <is>
          <t>4</t>
        </is>
      </c>
      <c r="K71" s="186"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L71" s="186" t="n"/>
      <c r="M71" s="186" t="inlineStr">
        <is>
          <t>Medicinal Chemistry</t>
        </is>
      </c>
      <c r="N71" s="186" t="inlineStr">
        <is>
          <t>SAR &amp; Drug Design</t>
        </is>
      </c>
      <c r="O71" s="185" t="inlineStr">
        <is>
          <t>Product</t>
        </is>
      </c>
      <c r="P71" s="186" t="inlineStr">
        <is>
          <t>[SOURCE: Pharma Plus เล่มม่วง 2 - ข้อสอบย้อนหลัง PLE-CC1 ปี 2564 วันที่ 2 ข้อ 45]</t>
        </is>
      </c>
      <c r="Q71" s="185" t="inlineStr">
        <is>
          <t>ข้อสอบจริง</t>
        </is>
      </c>
      <c r="R71" s="185" t="inlineStr">
        <is>
          <t>2564</t>
        </is>
      </c>
      <c r="S71" s="185" t="n"/>
    </row>
    <row r="72" ht="24" customHeight="1" s="49">
      <c r="A72" s="185" t="n">
        <v>70</v>
      </c>
      <c r="B72" s="186" t="inlineStr">
        <is>
          <t>[สถานการณ์]
ผู้ป่วยชายมีอาการปวดฟันบริเวณฟันคุดและเหงือกบวม ได้รับประทานยา Ibuprofen หลังจากนั้น 2 ชั่วโมง เกิดผื่นแดงราบสลับนูน (Maculopapular rash) และมีประวัติเคยใช้ Diclofenac gel ทาภายนอกแล้วมีผื่นคัน</t>
        </is>
      </c>
      <c r="C72" s="186" t="inlineStr">
        <is>
          <t>คำถาม: ข้อใดเป็นโครงสร้างของยาที่ผู้ป่วยแพ้</t>
        </is>
      </c>
      <c r="D72" s="186" t="n"/>
      <c r="E72" s="186" t="inlineStr">
        <is>
          <t>โครงสร้าง Celecoxib (4-[5-(4-methylphenyl)-3-(trifluoromethyl)pyrazol-1-yl]benzenesulfonamide)</t>
        </is>
      </c>
      <c r="F72" s="186" t="inlineStr">
        <is>
          <t>โครงสร้าง Ibuprofen (2-(4-isobutylphenyl)propanoic acid)</t>
        </is>
      </c>
      <c r="G72" s="186" t="inlineStr">
        <is>
          <t>โครงสร้าง Diclofenac (2-[2-(2,6-dichloroanilino)phenyl]acetic acid)</t>
        </is>
      </c>
      <c r="H72" s="186" t="inlineStr">
        <is>
          <t>โครงสร้าง Mefenamic acid (2-(2,3-dimethylanilino)benzoic acid)</t>
        </is>
      </c>
      <c r="I72" s="186" t="inlineStr">
        <is>
          <t>โครงสร้าง Piroxicam (4-hydroxy-2-methyl-N-(pyridin-2-yl)-2H-1,2-benzothiazine-3-carboxamide 1,1-dioxide)</t>
        </is>
      </c>
      <c r="J72" s="185" t="inlineStr">
        <is>
          <t>2</t>
        </is>
      </c>
      <c r="K72" s="186"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L72" s="186" t="inlineStr">
        <is>
          <t>Medicinal Chemistry of NSAIDs</t>
        </is>
      </c>
      <c r="M72" s="186" t="inlineStr">
        <is>
          <t>Medicinal Chemistry</t>
        </is>
      </c>
      <c r="N72" s="186" t="inlineStr">
        <is>
          <t>Physicochemical properties</t>
        </is>
      </c>
      <c r="O72" s="185" t="inlineStr">
        <is>
          <t>Product</t>
        </is>
      </c>
      <c r="P72" s="186" t="inlineStr">
        <is>
          <t>ข้อสอบเก่า</t>
        </is>
      </c>
      <c r="Q72" s="185" t="inlineStr">
        <is>
          <t>ข้อสอบจริง</t>
        </is>
      </c>
      <c r="R72" s="185" t="inlineStr">
        <is>
          <t>2565</t>
        </is>
      </c>
      <c r="S72" s="185" t="inlineStr">
        <is>
          <t>CASE_2565_NSAID_ALLERGY_01</t>
        </is>
      </c>
    </row>
    <row r="73" ht="24" customHeight="1" s="49">
      <c r="A73" s="185" t="n">
        <v>71</v>
      </c>
      <c r="B73" s="186" t="inlineStr">
        <is>
          <t>[กรณีศึกษา]
จากรูปโครงสร้าง Nicotine และ Cotinine</t>
        </is>
      </c>
      <c r="C73" s="186" t="inlineStr">
        <is>
          <t>คำถาม: จากรูปข้อใดถูก</t>
        </is>
      </c>
      <c r="D73" s="186" t="n"/>
      <c r="E73" s="186" t="inlineStr">
        <is>
          <t>Nicotine เป็นกรดอ่อน มี pKa 8.0</t>
        </is>
      </c>
      <c r="F73" s="186" t="inlineStr">
        <is>
          <t>Cotinine เป็น major metabolite ของ nicotine</t>
        </is>
      </c>
      <c r="G73" s="186" t="inlineStr">
        <is>
          <t>Nicotine มีความเป็น hydrophilic มากกว่า cotinine</t>
        </is>
      </c>
      <c r="H73" s="186" t="inlineStr">
        <is>
          <t>Nicotine เปลี่ยนเป็น cotinine ด้วยปฏิกิริยา reduction</t>
        </is>
      </c>
      <c r="I73" s="186" t="inlineStr">
        <is>
          <t>สามารถดูดกลืนแสงที่ความยาวคลื่นช่วง UV ได้ เพราะมี pyrrolidine เป็น chromophore</t>
        </is>
      </c>
      <c r="J73" s="185" t="inlineStr">
        <is>
          <t>2</t>
        </is>
      </c>
      <c r="K73" s="186"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L73" s="186" t="inlineStr">
        <is>
          <t>Metabolism and SAR of Nicotine</t>
        </is>
      </c>
      <c r="M73" s="186" t="inlineStr">
        <is>
          <t>Medicinal Chemistry</t>
        </is>
      </c>
      <c r="N73" s="186" t="inlineStr">
        <is>
          <t>Prodrug &amp; Drug Metabolism</t>
        </is>
      </c>
      <c r="O73" s="185" t="inlineStr">
        <is>
          <t>Product</t>
        </is>
      </c>
      <c r="P73" s="186" t="inlineStr">
        <is>
          <t>ข้อสอบเก่า</t>
        </is>
      </c>
      <c r="Q73" s="185" t="inlineStr">
        <is>
          <t>ข้อสอบจริง</t>
        </is>
      </c>
      <c r="R73" s="185" t="inlineStr">
        <is>
          <t>2565</t>
        </is>
      </c>
      <c r="S73" s="185" t="n"/>
    </row>
    <row r="74" ht="24" customHeight="1" s="49">
      <c r="A74" s="185" t="n">
        <v>72</v>
      </c>
      <c r="B74" s="186" t="n"/>
      <c r="C74" s="186" t="inlineStr">
        <is>
          <t>ยา omeprazole จับกับ target ด้วยแรงใด</t>
        </is>
      </c>
      <c r="D74" s="186" t="n"/>
      <c r="E74" s="186" t="inlineStr">
        <is>
          <t>Ionic</t>
        </is>
      </c>
      <c r="F74" s="186" t="inlineStr">
        <is>
          <t>Disulfide</t>
        </is>
      </c>
      <c r="G74" s="186" t="inlineStr">
        <is>
          <t>Hydrogen</t>
        </is>
      </c>
      <c r="H74" s="186" t="inlineStr">
        <is>
          <t>Van de Waal</t>
        </is>
      </c>
      <c r="I74" s="186" t="inlineStr">
        <is>
          <t>Electronegativity</t>
        </is>
      </c>
      <c r="J74" s="185" t="inlineStr">
        <is>
          <t>2</t>
        </is>
      </c>
      <c r="K74" s="186"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L74" s="186" t="inlineStr">
        <is>
          <t>Proton Pump Inhibitors Mechanism of Action</t>
        </is>
      </c>
      <c r="M74" s="186" t="inlineStr">
        <is>
          <t>Medicinal Chemistry</t>
        </is>
      </c>
      <c r="N74" s="186" t="inlineStr">
        <is>
          <t>Physicochemical properties</t>
        </is>
      </c>
      <c r="O74" s="185" t="inlineStr">
        <is>
          <t>Product</t>
        </is>
      </c>
      <c r="P74" s="186" t="inlineStr">
        <is>
          <t>ข้อสอบเก่า</t>
        </is>
      </c>
      <c r="Q74" s="185" t="inlineStr">
        <is>
          <t>ข้อสอบจริง</t>
        </is>
      </c>
      <c r="R74" s="185" t="inlineStr">
        <is>
          <t>2565</t>
        </is>
      </c>
      <c r="S74" s="185" t="n"/>
    </row>
    <row r="75" ht="24" customHeight="1" s="49">
      <c r="A75" s="185" t="n">
        <v>73</v>
      </c>
      <c r="B75" s="186" t="n"/>
      <c r="C75" s="186" t="inlineStr">
        <is>
          <t>ยา salbutamol มีรูปแบบ R-salbutamol และ S-salbutamol ยาผสม 50:50 R-salbutamol และ S-salbutamol ลักษณะดังกล่าวเรียกว่า</t>
        </is>
      </c>
      <c r="D75" s="186" t="n"/>
      <c r="E75" s="186" t="inlineStr">
        <is>
          <t>Mirror mixture</t>
        </is>
      </c>
      <c r="F75" s="186" t="inlineStr">
        <is>
          <t>Chiral mixture</t>
        </is>
      </c>
      <c r="G75" s="186" t="inlineStr">
        <is>
          <t>Racemic mixture</t>
        </is>
      </c>
      <c r="H75" s="186" t="inlineStr">
        <is>
          <t>Cis/Trans mixture</t>
        </is>
      </c>
      <c r="I75" s="186" t="inlineStr">
        <is>
          <t>Conformational mixture</t>
        </is>
      </c>
      <c r="J75" s="185" t="inlineStr">
        <is>
          <t>3</t>
        </is>
      </c>
      <c r="K75" s="186"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L75" s="186" t="inlineStr">
        <is>
          <t>Stereochemistry and Chirality</t>
        </is>
      </c>
      <c r="M75" s="186" t="inlineStr">
        <is>
          <t>Medicinal Chemistry</t>
        </is>
      </c>
      <c r="N75" s="186" t="inlineStr">
        <is>
          <t>Stereochemistry</t>
        </is>
      </c>
      <c r="O75" s="185" t="inlineStr">
        <is>
          <t>Product</t>
        </is>
      </c>
      <c r="P75" s="186" t="inlineStr">
        <is>
          <t>ข้อสอบเก่า</t>
        </is>
      </c>
      <c r="Q75" s="185" t="inlineStr">
        <is>
          <t>ข้อสอบจริง</t>
        </is>
      </c>
      <c r="R75" s="185" t="inlineStr">
        <is>
          <t>2565</t>
        </is>
      </c>
      <c r="S75" s="185" t="n"/>
    </row>
    <row r="76" ht="24" customHeight="1" s="49">
      <c r="A76" s="185" t="n">
        <v>74</v>
      </c>
      <c r="B76" s="186" t="n"/>
      <c r="C76" s="186" t="inlineStr">
        <is>
          <t>โครงสร้างใดกระตุ้นการเกิด rhabdomyolysis น้อยที่สุด (พิจารณาจากภาพโครงสร้างยากลุ่ม HMG-CoA reductase inhibitors ในตัวเลือก)</t>
        </is>
      </c>
      <c r="D76" s="186" t="inlineStr">
        <is>
          <t>pharmtutor2024/set1_q10.png</t>
        </is>
      </c>
      <c r="E76" s="186" t="inlineStr">
        <is>
          <t>Simvastatin (โครงสร้าง ก)</t>
        </is>
      </c>
      <c r="F76" s="186" t="inlineStr">
        <is>
          <t>Pravastatin (โครงสร้าง ข)</t>
        </is>
      </c>
      <c r="G76" s="186" t="inlineStr">
        <is>
          <t>Lovastatin (โครงสร้าง ค)</t>
        </is>
      </c>
      <c r="H76" s="186" t="inlineStr">
        <is>
          <t>Atorvastatin (โครงสร้าง ง)</t>
        </is>
      </c>
      <c r="I76" s="186" t="inlineStr">
        <is>
          <t>ไม่มีข้อใดถูก</t>
        </is>
      </c>
      <c r="J76" s="185" t="inlineStr">
        <is>
          <t>2</t>
        </is>
      </c>
      <c r="K76" s="186" t="inlineStr">
        <is>
          <t>✅ คำตอบที่ถูกต้อง: ข้อ ข. Pravastatin (โครงสร้าง ข)
🎯 ทำไมข้อนี้ถึงถูก:
🎯 ทำไมข้อนี้ถึงถูก: Pravastatin (โครงสร้าง ข) มีคุณสมบัติเป็น hydrophilic statin สูงที่สุดเนื่องจากมีหมู่ hydroxyl (-OH) ที่เปิดวง lactone และไม่มีการผ่าน CYP3A4 metabolism ทำให้แทรกซึมเข้าสู่เซลล์กล้ามเนื้อลาย (skeletal muscle) ได้น้อยกว่า lipophilic statins จึงมีความเสี่ยงต่อการเกิด myopathy และ rhabdomyolysis ต่ำที่สุด
🔍 ข้ออื่นผิดเพราะอะไร:
•
• ข
• ้
• อ
• ก
• .
• S
• i
• m
• v
• a
• s
• t
• a
• t
• i
• n
• :
• เ
• ป
• ็
• น
• l
• i
• p
• o
• p
• h
• i
• l
• i
• c
• s
• t
• a
• t
• i
• n
• ส
• ู
• ง
• ม
• า
• ก
• อ
• ย
• ู
• ่
• ใ
• น
• ร
• ู
• ป
• p
• r
• o
• d
• r
• u
• g
• l
• a
• c
• t
• o
• n
• e
• r
• i
• n
• g
• แ
• ท
• ร
• ก
• ซ
• ึ
• ม
• เ
• ข
• ้
• า
• เ
• ย
• ื
• ่
• อ
• ห
• ุ
• ้
• ม
• เ
• ซ
• ล
• ล
• ์
• ก
• ล
• ้
• า
• ม
• เ
• น
• ื
• ้
• อ
• ไ
• ด
• ้
• ด
• ี
• แ
• ล
• ะ
• ถ
• ู
• ก
• m
• e
• t
• a
• b
• o
• l
• i
• z
• e
• d
• ผ
• ่
• า
• น
• C
• Y
• P
• 3
• A
• 4
• จ
• ึ
• ง
• ม
• ี
• ค
• ว
• า
• ม
• เ
• ส
• ี
• ่
• ย
• ง
• r
• h
• a
• b
• d
• o
• m
• y
• o
• l
• y
• s
• i
• s
• ส
• ู
• ง
• ท
• ี
• ่
• ส
• ุ
• ด
• ใ
• น
• ก
• ล
• ุ
• ่
• ม
•
• ข
• ้
• อ
• ค
• .
• L
• o
• v
• a
• s
• t
• a
• t
• i
• n
• :
• ม
• ี
• โ
• ค
• ร
• ง
• ส
• ร
• ้
• า
• ง
• เ
• ป
• ็
• น
• l
• i
• p
• o
• p
• h
• i
• l
• i
• c
• p
• r
• o
• d
• r
• u
• g
• l
• a
• c
• t
• o
• n
• e
• เ
• ช
• ่
• น
• เ
• ด
• ี
• ย
• ว
• ก
• ั
• บ
• s
• i
• m
• v
• a
• s
• t
• a
• t
• i
• n
• จ
• ึ
• ง
• ม
• ี
• ค
• ว
• า
• ม
• เ
• ส
• ี
• ่
• ย
• ง
• ต
• ่
• อ
• ก
• ล
• ้
• า
• ม
• เ
• น
• ื
• ้
• อ
• ส
• ู
• ง
•
• ข
• ้
• อ
• ง
• .
• A
• t
• o
• r
• v
• a
• s
• t
• a
• t
• i
• n
• :
• เ
• ป
• ็
• น
• s
• y
• n
• t
• h
• e
• t
• i
• c
• l
• i
• p
• o
• p
• h
• i
• l
• i
• c
• s
• t
• a
• t
• i
• n
• ท
• ี
• ่
• ม
• ี
• a
• r
• o
• m
• a
• t
• i
• c
• r
• i
• n
• g
• s
• ห
• ล
• า
• ย
• ว
• ง
• แ
• ล
• ะ
• ถ
• ู
• ก
• m
• e
• t
• a
• b
• o
• l
• i
• z
• e
• d
• ผ
• ่
• า
• น
• C
• Y
• P
• 3
• A
• 4
• ม
• ี
• ค
• ว
• า
• ม
• เ
• ส
• ี
• ่
• ย
• ง
• ต
• ่
• อ
• ก
• ล
• ้
• า
• ม
• เ
• น
• ื
• ้
• อ
• ม
• า
• ก
• ก
• ว
• ่
• า
• h
• y
• d
• r
• o
• p
• h
• i
• l
• i
• c
• s
• t
• a
• t
• i
• n
• s
• เ
• ช
• ่
• น
• p
• r
• a
• v
• a
• s
• t
• a
• t
• i
• n
•
• ข
• ้
• อ
• จ
• .
• ไ
• ม
• ่
• ม
• ี
• ข
• ้
• อ
• ใ
• ด
• ถ
• ู
• ก
• :
• ไ
• ม
• ่
• ถ
• ู
• ก
• ต
• ้
• อ
• ง
• เ
• น
• ื
• ่
• อ
• ง
• จ
• า
• ก
• P
• r
• a
• v
• a
• s
• t
• a
• t
• i
• n
• ม
• ี
• ค
• ว
• า
• ม
• เ
• ส
• ี
• ่
• ย
• ง
• m
• y
• o
• p
• a
• t
• h
• y
• /
• r
• h
• a
• b
• d
• o
• m
• y
• o
• l
• y
• s
• i
• s
• ต
• ่
• ำ
• ท
• ี
• ่
• ส
• ุ
• ด
• อ
• ย
• ่
• า
• ง
• ช
• ั
• ด
• เ
• จ
• น</t>
        </is>
      </c>
      <c r="L76" s="186" t="n"/>
      <c r="M76" s="186" t="inlineStr">
        <is>
          <t>Medicinal Chemistry</t>
        </is>
      </c>
      <c r="N76" s="186" t="inlineStr">
        <is>
          <t>Physicochemical properties</t>
        </is>
      </c>
      <c r="O76" s="185" t="inlineStr">
        <is>
          <t>Product</t>
        </is>
      </c>
      <c r="P76" s="186" t="inlineStr">
        <is>
          <t>[SOURCE: Mock Pharmtutor 2024 Set 1 ข้อ 10]</t>
        </is>
      </c>
      <c r="Q76" s="185" t="inlineStr">
        <is>
          <t>ข้อสอบจำลอง</t>
        </is>
      </c>
      <c r="R76" s="185" t="inlineStr">
        <is>
          <t>Mock Pharmtutor 2024</t>
        </is>
      </c>
      <c r="S76" s="185" t="n"/>
    </row>
    <row r="77" ht="24" customHeight="1" s="49">
      <c r="A77" s="185" t="n">
        <v>75</v>
      </c>
      <c r="B77" s="186" t="n"/>
      <c r="C77" s="186" t="inlineStr">
        <is>
          <t>จากโครงสร้าง dexamethasone บริเวณใดไม่สำคัญต่อการออกฤทธิ์ (พิจารณาตำแหน่ง A, B, C, D, E บนโครงสร้าง)</t>
        </is>
      </c>
      <c r="D77" s="186" t="inlineStr">
        <is>
          <t>pharmtutor2024/set1_q18.png</t>
        </is>
      </c>
      <c r="E77" s="186" t="inlineStr">
        <is>
          <t>A</t>
        </is>
      </c>
      <c r="F77" s="186" t="inlineStr">
        <is>
          <t>B</t>
        </is>
      </c>
      <c r="G77" s="186" t="inlineStr">
        <is>
          <t>C</t>
        </is>
      </c>
      <c r="H77" s="186" t="inlineStr">
        <is>
          <t>D</t>
        </is>
      </c>
      <c r="I77" s="186" t="inlineStr">
        <is>
          <t>E</t>
        </is>
      </c>
      <c r="J77" s="185" t="inlineStr">
        <is>
          <t>4</t>
        </is>
      </c>
      <c r="K77" s="186" t="inlineStr">
        <is>
          <t>✅ คำตอบที่ถูกต้อง: ข้อ ง. D
🎯 ทำไมข้อนี้ถึงถูก:
🎯 ทำไมข้อนี้ถึงถูก: ตามหลักโครงสร้างความสัมพันธ์กับฤทธิ์ (SAR) ของ Glucocorticoids ตำแหน่ง D (ตำแหน่งหมู่แทนที่หรือสายข้างที่ไม่ได้จัดเป็น essential glucocorticoid pharmacophore เมื่อเทียบกับ A-ring C3-carbonyl, C4-C5 double bond, C11-beta hydroxyl และ C17-side chain) การตัดออกหรือดัดแปลงไม่ทำให้สูญเสียฤทธิ์พื้นฐานในการกระตุ้น receptor
🔍 ข้ออื่นผิดเพราะอะไร:
•
• ข
• ้
• อ
• ก
• .
• A
• :
• เ
• ป
• ็
• น
• ต
• ำ
• แ
• ห
• น
• ่
• ง
• ห
• ม
• ู
• ่
• ส
• ำ
• ค
• ั
• ญ
• อ
• ย
• ่
• า
• ง
• ย
• ิ
• ่
• ง
• ต
• ่
• อ
• g
• l
• u
• c
• o
• c
• o
• r
• t
• i
• c
• o
• i
• d
• a
• c
• t
• i
• v
• i
• t
• y
• (
• เ
• ช
• ่
• น
• C
• 3
• 
• k
• e
• t
• o
• n
• e
• ห
• ร
• ื
• อ
• C
• 4
• 
• C
• 5
• d
• o
• u
• b
• l
• e
• b
• o
• n
• d
• ท
• ี
• ่
• จ
• ำ
• เ
• ป
• ็
• น
• ต
• ่
• อ
• ก
• า
• ร
• จ
• ั
• บ
• ก
• ั
• บ
• g
• l
• u
• c
• o
• c
• o
• r
• t
• i
• c
• o
• i
• d
• r
• e
• c
• e
• p
• t
• o
• r
• )
•
• ข
• ้
• อ
• ข
• .
• B
• :
• เ
• ป
• ็
• น
• ต
• ำ
• แ
• ห
• น
• ่
• ง
• ส
• ำ
• ค
• ั
• ญ
• ต
• ่
• อ
• ก
• า
• ร
• อ
• อ
• ก
• ฤ
• ท
• ธ
• ิ
• ์
• แ
• ล
• ะ
• s
• e
• l
• e
• c
• t
• i
• v
• i
• t
• y
• (
• เ
• ช
• ่
• น
• C
• 1
• 1
• 
• b
• e
• t
• a
• 
• O
• H
• ท
• ี
• ่
• จ
• ำ
• เ
• ป
• ็
• น
• ต
• ่
• อ
• i
• n
• t
• r
• i
• n
• s
• i
• c
• g
• l
• u
• c
• o
• c
• o
• r
• t
• i
• c
• o
• i
• d
• a
• c
• t
• i
• v
• i
• t
• y
• )
•
• ข
• ้
• อ
• ค
• .
• C
• :
• เ
• ป
• ็
• น
• ต
• ำ
• แ
• ห
• น
• ่
• ง
• ส
• ำ
• ค
• ั
• ญ
• เ
• ช
• ่
• น
• f
• l
• u
• o
• r
• i
• n
• e
• ท
• ี
• ่
• C
• 9
• 
• a
• l
• p
• h
• a
• ช
• ่
• ว
• ย
• เ
• พ
• ิ
• ่
• ม
• p
• o
• t
• e
• n
• c
• y
• แ
• ล
• ะ
• ต
• ้
• า
• น
• m
• e
• t
• a
• b
• o
• l
• i
• c
• i
• n
• a
• c
• t
• i
• v
• a
• t
• i
• o
• n
•
• ข
• ้
• อ
• จ
• .
• E
• :
• เ
• ป
• ็
• น
• ต
• ำ
• แ
• ห
• น
• ่
• ง
• ส
• ำ
• ค
• ั
• ญ
• ใ
• น
• ก
• า
• ร
• จ
• ั
• บ
• ก
• ั
• บ
• l
• i
• g
• a
• n
• d
• 
• b
• i
• n
• d
• i
• n
• g
• d
• o
• m
• a
• i
• n
• ข
• อ
• ง
• r
• e
• c
• e
• p
• t
• o
• r</t>
        </is>
      </c>
      <c r="L77" s="186" t="n"/>
      <c r="M77" s="186" t="inlineStr">
        <is>
          <t>Medicinal Chemistry</t>
        </is>
      </c>
      <c r="N77" s="186" t="inlineStr">
        <is>
          <t>SAR &amp; Drug Design</t>
        </is>
      </c>
      <c r="O77" s="185" t="inlineStr">
        <is>
          <t>Product</t>
        </is>
      </c>
      <c r="P77" s="186" t="inlineStr">
        <is>
          <t>[SOURCE: Mock Pharmtutor 2024 Set 1 ข้อ 18]</t>
        </is>
      </c>
      <c r="Q77" s="185" t="inlineStr">
        <is>
          <t>ข้อสอบจำลอง</t>
        </is>
      </c>
      <c r="R77" s="185" t="inlineStr">
        <is>
          <t>Mock Pharmtutor 2024</t>
        </is>
      </c>
      <c r="S77" s="185" t="n"/>
    </row>
    <row r="78" ht="24" customHeight="1" s="49">
      <c r="A78" s="185" t="n">
        <v>76</v>
      </c>
      <c r="B78" s="186" t="n"/>
      <c r="C78" s="186" t="inlineStr">
        <is>
          <t>โครงสร้างในข้อใดออกฤทธิ์แบบ chain termination (พิจารณาจากภาพโครงสร้างยากลุ่ม Nucleoside Reverse Transcriptase Inhibitors ในตัวเลือก)</t>
        </is>
      </c>
      <c r="D78" s="186" t="inlineStr">
        <is>
          <t>pharmtutor2024/set1_q34.png</t>
        </is>
      </c>
      <c r="E78" s="186" t="inlineStr">
        <is>
          <t>Zidovudine / NRTI structure (โครงสร้าง ก)</t>
        </is>
      </c>
      <c r="F78" s="186" t="inlineStr">
        <is>
          <t>โครงสร้าง ข</t>
        </is>
      </c>
      <c r="G78" s="186" t="inlineStr">
        <is>
          <t>โครงสร้าง ค</t>
        </is>
      </c>
      <c r="H78" s="186" t="inlineStr">
        <is>
          <t>โครงสร้าง ง</t>
        </is>
      </c>
      <c r="I78" s="186" t="inlineStr">
        <is>
          <t>โครงสร้าง จ</t>
        </is>
      </c>
      <c r="J78" s="185" t="inlineStr">
        <is>
          <t>1</t>
        </is>
      </c>
      <c r="K78" s="186" t="inlineStr">
        <is>
          <t>✅ คำตอบที่ถูกต้อง: ข้อ ก. Zidovudine / NRTI structure (โครงสร้าง ก)
🎯 ทำไมข้อนี้ถึงถูก:
🎯 ทำไมข้อนี้ถึงถูก: ยากลุ่ม Nucleoside Reverse Transcriptase Inhibitors (NRTIs) เช่น Zidovudine (AZT) หรือ Didanosine ในโครงสร้าง ก มีลักษณะโครงสร้างที่ขาดหมู่ 3 prime-hydroxyl (-OH) บนน้ำตาล ribose/deoxyribose เมื่อเอนไซม์ reverse transcriptase นำยานี้ไปต่อในสาย viral DNA จึงไม่สามารถสร้างพันธะ 3 prime to 5 prime phosphodiester bond กับ nucleotide ตัวถัดไปได้ ทำให้เกิดการหยุดการสังเคราะห์สาย DNA ทันที (obligate chain termination)
🔍 ข้ออื่นผิดเพราะอะไร:
•
• ข
• ้
• อ
• ข
• .
• โ
• ค
• ร
• ง
• ส
• ร
• ้
• า
• ง
• ข
• :
• ม
• ี
• ห
• ม
• ู
• ่
• 3
• p
• r
• i
• m
• e
• 
• O
• H
• ป
• ก
• ต
• ิ
• ห
• ร
• ื
• อ
• เ
• ป
• ็
• น
• โ
• ม
• เ
• ล
• ก
• ุ
• ล
• ท
• ี
• ่
• ไ
• ม
• ่
• ไ
• ด
• ้
• ม
• ี
• ฤ
• ท
• ธ
• ิ
• ์
• ย
• ั
• บ
• ย
• ั
• ้
• ง
• แ
• บ
• บ
• c
• h
• a
• i
• n
• t
• e
• r
• m
• i
• n
• a
• t
• i
• o
• n
•
• ข
• ้
• อ
• ค
• .
• โ
• ค
• ร
• ง
• ส
• ร
• ้
• า
• ง
• ค
• :
• เ
• ป
• ็
• น
• ส
• า
• ร
• ก
• ล
• ุ
• ่
• ม
• ท
• ี
• ่
• ไ
• ม
• ่
• ท
• ำ
• ห
• น
• ้
• า
• ท
• ี
• ่
• เ
• ป
• ็
• น
• n
• u
• c
• l
• e
• o
• s
• i
• d
• e
• c
• h
• a
• i
• n
• t
• e
• r
• m
• i
• n
• a
• t
• o
• r
•
• ข
• ้
• อ
• ง
• .
• โ
• ค
• ร
• ง
• ส
• ร
• ้
• า
• ง
• ง
• :
• เ
• ป
• ็
• น
• โ
• ค
• ร
• ง
• ส
• ร
• ้
• า
• ง
• ข
• อ
• ง
• ย
• า
• ใ
• น
• ก
• ล
• ุ
• ่
• ม
• อ
• ื
• ่
• น
• ท
• ี
• ่
• ไ
• ม
• ่
• ใ
• ช
• ่
• N
• R
• T
• I
• s
•
• ข
• ้
• อ
• จ
• .
• โ
• ค
• ร
• ง
• ส
• ร
• ้
• า
• ง
• จ
• :
• ไ
• ม
• ่
• ใ
• ช
• ่
• โ
• ค
• ร
• ง
• ส
• ร
• ้
• า
• ง
• ข
• อ
• ง
• ย
• า
• ท
• ี
• ่
• ท
• ำ
• ใ
• ห
• ้
• เ
• ก
• ิ
• ด
• p
• r
• e
• m
• a
• t
• u
• r
• e
• D
• N
• A
• c
• h
• a
• i
• n
• t
• e
• r
• m
• i
• n
• a
• t
• i
• o
• n</t>
        </is>
      </c>
      <c r="L78" s="186" t="n"/>
      <c r="M78" s="186" t="inlineStr">
        <is>
          <t>Medicinal Chemistry</t>
        </is>
      </c>
      <c r="N78" s="186" t="inlineStr">
        <is>
          <t>SAR &amp; Drug Design</t>
        </is>
      </c>
      <c r="O78" s="185" t="inlineStr">
        <is>
          <t>Product</t>
        </is>
      </c>
      <c r="P78" s="186" t="inlineStr">
        <is>
          <t>[SOURCE: Mock Pharmtutor 2024 Set 1 ข้อ 34]</t>
        </is>
      </c>
      <c r="Q78" s="185" t="inlineStr">
        <is>
          <t>ข้อสอบจำลอง</t>
        </is>
      </c>
      <c r="R78" s="185" t="inlineStr">
        <is>
          <t>Mock Pharmtutor 2024</t>
        </is>
      </c>
      <c r="S78" s="185" t="n"/>
    </row>
    <row r="79" ht="24" customHeight="1" s="49">
      <c r="A79" s="185" t="n">
        <v>77</v>
      </c>
      <c r="B79" s="186" t="n"/>
      <c r="C79" s="186" t="inlineStr">
        <is>
          <t>โครงสร้างใดเข้าจับกับ binding site ของ GABA receptor ได้แตกต่างจากพวก</t>
        </is>
      </c>
      <c r="D79" s="186" t="inlineStr">
        <is>
          <t>pharmtutor2024/set1_q59.png</t>
        </is>
      </c>
      <c r="E79" s="186" t="inlineStr">
        <is>
          <t>โครงสร้างในข้อ ก</t>
        </is>
      </c>
      <c r="F79" s="186" t="inlineStr">
        <is>
          <t>โครงสร้างในข้อ ข</t>
        </is>
      </c>
      <c r="G79" s="186" t="inlineStr">
        <is>
          <t>โครงสร้างในข้อ ค</t>
        </is>
      </c>
      <c r="H79" s="186" t="inlineStr">
        <is>
          <t>โครงสร้างในข้อ ง</t>
        </is>
      </c>
      <c r="I79" s="186" t="inlineStr">
        <is>
          <t>โครงสร้างในข้อ จ</t>
        </is>
      </c>
      <c r="J79" s="185" t="inlineStr">
        <is>
          <t>1</t>
        </is>
      </c>
      <c r="K79" s="186" t="inlineStr">
        <is>
          <t>✅ คำตอบที่ถูกต้อง: ข้อ ก. โครงสร้างในข้อ ก
🎯 ทำไมข้อนี้ถึงถูก:
🎯 ทำไมข้อนี้ถึงถูก: โครงสร้างในข้อ ก เป็นสารกลุ่ม Barbiturates (มีวงแกน pyrimidinetrione เช่น Phenobarbital) ซึ่งเข้าจับกับ Barbiturate binding site บริเวณ transmembrane pore ของ GABA-A receptor เพื่อเพิ่มระยะเวลาการเปิดของ Chloride channel ขณะที่โครงสร้างในข้อ ข, ค, ง, และ จ ล้วนเป็นสารกลุ่ม Benzodiazepines (1,4-benzodiazepine core) ซึ่งเข้าจับกับ BZD allosteric site บริเวณรอยต่อระหว่าง alpha และ gamma subunits
🔍 ข้ออื่นผิดเพราะอะไร:
•
• ข
• ้
• อ
• ข
• .
• :
• เ
• ป
• ็
• น
• โ
• ค
• ร
• ง
• ส
• ร
• ้
• า
• ง
• ก
• ล
• ุ
• ่
• ม
• 1
• ,
• 4
• 
• b
• e
• n
• z
• o
• d
• i
• a
• z
• e
• p
• i
• n
• e
• จ
• ั
• บ
• ก
• ั
• บ
• B
• Z
• D
• a
• l
• l
• o
• s
• t
• e
• r
• i
• c
• s
• i
• t
• e
• บ
• น
• G
• A
• B
• A
• 
• A
• r
• e
• c
• e
• p
• t
• o
• r
• เ
• ห
• ม
• ื
• อ
• น
• ก
• ั
• บ
• ต
• ั
• ว
• เ
• ล
• ื
• อ
• ก
• ค
• ,
• ง
• แ
• ล
• ะ
• จ
•
• ข
• ้
• อ
• ค
• .
• :
• เ
• ป
• ็
• น
• โ
• ค
• ร
• ง
• ส
• ร
• ้
• า
• ง
• ก
• ล
• ุ
• ่
• ม
• B
• e
• n
• z
• o
• d
• i
• a
• z
• e
• p
• i
• n
• e
• จ
• ั
• บ
• ก
• ั
• บ
• B
• Z
• D
• s
• i
• t
• e
• บ
• ร
• ิ
• เ
• ว
• ณ
• a
• l
• p
• h
• a
• 
• g
• a
• m
• m
• a
• i
• n
• t
• e
• r
• f
• a
• c
• e
• ข
• อ
• ง
• G
• A
• B
• A
• 
• A
• r
• e
• c
• e
• p
• t
• o
• r
•
• ข
• ้
• อ
• ง
• .
• :
• เ
• ป
• ็
• น
• โ
• ค
• ร
• ง
• ส
• ร
• ้
• า
• ง
• อ
• น
• ุ
• พ
• ั
• น
• ธ
• ์
• B
• e
• n
• z
• o
• d
• i
• a
• z
• e
• p
• i
• n
• e
• จ
• ั
• บ
• ก
• ั
• บ
• B
• Z
• D
• b
• i
• n
• d
• i
• n
• g
• s
• i
• t
• e
• เ
• ช
• ่
• น
• เ
• ด
• ี
• ย
• ว
• ก
• ั
• น
•
• ข
• ้
• อ
• จ
• .
• :
• เ
• ป
• ็
• น
• โ
• ค
• ร
• ง
• ส
• ร
• ้
• า
• ง
• ก
• ล
• ุ
• ่
• ม
• B
• e
• n
• z
• o
• d
• i
• a
• z
• e
• p
• i
• n
• e
• ซ
• ึ
• ่
• ง
• จ
• ั
• บ
• ก
• ั
• บ
• B
• Z
• D
• r
• e
• c
• o
• g
• n
• i
• t
• i
• o
• n
• s
• i
• t
• e
• บ
• น
• G
• A
• B
• A
• 
• A
• r
• e
• c
• e
• p
• t
• o
• r</t>
        </is>
      </c>
      <c r="L79" s="186" t="n"/>
      <c r="M79" s="186" t="inlineStr">
        <is>
          <t>Medicinal Chemistry</t>
        </is>
      </c>
      <c r="N79" s="186" t="inlineStr">
        <is>
          <t>SAR &amp; Drug Design</t>
        </is>
      </c>
      <c r="O79" s="185" t="inlineStr">
        <is>
          <t>Product</t>
        </is>
      </c>
      <c r="P79" s="186" t="inlineStr">
        <is>
          <t>[SOURCE: Mock Pharmtutor 2024 Set 1 ข้อ 59]</t>
        </is>
      </c>
      <c r="Q79" s="185" t="inlineStr">
        <is>
          <t>ข้อสอบจำลอง</t>
        </is>
      </c>
      <c r="R79" s="185" t="inlineStr">
        <is>
          <t>Mock Pharmtutor 2024</t>
        </is>
      </c>
      <c r="S79" s="185" t="n"/>
    </row>
    <row r="80" ht="24" customHeight="1" s="49">
      <c r="A80" s="185" t="n">
        <v>78</v>
      </c>
      <c r="B80" s="186" t="n"/>
      <c r="C80" s="186" t="inlineStr">
        <is>
          <t>จากโครงสร้างของ glucocorticosteroids ที่กำหนดให้ หากต้องการเพิ่มประสิทธิภาพของฤทธิ์ต้านการอักเสบควรพัฒนาที่ตำแหน่งใด</t>
        </is>
      </c>
      <c r="D80" s="186" t="inlineStr">
        <is>
          <t>pharmtutor2024/set1_q63.png</t>
        </is>
      </c>
      <c r="E80" s="186" t="inlineStr">
        <is>
          <t>A และ B</t>
        </is>
      </c>
      <c r="F80" s="186" t="inlineStr">
        <is>
          <t>A และ C</t>
        </is>
      </c>
      <c r="G80" s="186" t="inlineStr">
        <is>
          <t>B และ C</t>
        </is>
      </c>
      <c r="H80" s="186" t="inlineStr">
        <is>
          <t>A B และ C</t>
        </is>
      </c>
      <c r="I80" s="186" t="inlineStr">
        <is>
          <t>ไม่มีข้อใดถูก</t>
        </is>
      </c>
      <c r="J80" s="185" t="inlineStr">
        <is>
          <t>3</t>
        </is>
      </c>
      <c r="K80" s="186" t="inlineStr">
        <is>
          <t>✅ คำตอบที่ถูกต้อง: ข้อ ค. B และ C
🎯 ทำไมข้อนี้ถึงถูก:
🎯 ทำไมข้อนี้ถึงถูก: ตามหลัก Structure-Activity Relationship (SAR) ของ Glucocorticoids: ตำแหน่ง Ring A มี 3-keto-4-ene system ที่จำเป็นอย่างยิ่งต่อ basic activity (หากดัดแปลงอาจสูญเสียการจับกับ receptor) ขณะที่การดัดแปลงที่ตำแหน่ง B (เช่น 9-alpha fluorination หรือ 6-alpha methylation) และตำแหน่ง C (เช่น 16-alpha methylation หรือ 16,17-acetonide substitution) จะช่วยเพิ่ม anti-inflammatory glucocorticoid potency อย่างชัดเจน และช่วยลดฤทธิ์ mineralocorticoid (salt and water retention)
🔍 ข้ออื่นผิดเพราะอะไร:
•
• ข
• ้
• อ
• ก
• .
• (
• A
• แ
• ล
• ะ
• B
• )
• :
• ต
• ำ
• แ
• ห
• น
• ่
• ง
• A
• จ
• ำ
• เ
• ป
• ็
• น
• ต
• ่
• อ
• พ
• ื
• ้
• น
• ฐ
• า
• น
• ก
• า
• ร
• อ
• อ
• ก
• ฤ
• ท
• ธ
• ิ
• ์
• (
• e
• s
• s
• e
• n
• t
• i
• a
• l
• f
• o
• r
• g
• l
• u
• c
• o
• c
• o
• r
• t
• i
• c
• o
• i
• d
• r
• e
• c
• e
• p
• t
• o
• r
• b
• i
• n
• d
• i
• n
• g
• )
• ก
• า
• ร
• ด
• ั
• ด
• แ
• ป
• ล
• ง
• ม
• ั
• ก
• จ
• ำ
• ก
• ั
• ด
• เ
• ฉ
• พ
• า
• ะ
• ก
• า
• ร
• ใ
• ส
• ่
• 1
• ,
• 2
• 
• d
• o
• u
• b
• l
• e
• b
• o
• n
• d
• แ
• ต
• ่
• ไ
• ม
• ่
• ใ
• ช
• ่
• ว
• ง
• ท
• ี
• ่
• เ
• น
• ้
• น
• ด
• ั
• ด
• แ
• ป
• ล
• ง
• แ
• ท
• น
• ท
• ี
• ่
• ห
• ม
• ู
• ่
• ฟ
• ั
• ง
• ก
• ์
• ช
• ั
• น
• เ
• ส
• ร
• ิ
• ม
• ฤ
• ท
• ธ
• ิ
• ์
• แ
• บ
• บ
• B
• แ
• ล
• ะ
• C
•
• ข
• ้
• อ
• ข
• .
• (
• A
• แ
• ล
• ะ
• C
• )
• :
• ข
• า
• ด
• ต
• ำ
• แ
• ห
• น
• ่
• ง
• B
• ซ
• ึ
• ่
• ง
• เ
• ป
• ็
• น
• ต
• ำ
• แ
• ห
• น
• ่
• ง
• ส
• ำ
• ค
• ั
• ญ
• ใ
• น
• ก
• า
• ร
• เ
• พ
• ิ
• ่
• ม
• p
• o
• t
• e
• n
• c
• y
• (
• เ
• ช
• ่
• น
• 9
• 
• a
• l
• p
• h
• a
• f
• l
• u
• o
• r
• o
• ใ
• น
• d
• e
• x
• a
• m
• e
• t
• h
• a
• s
• o
• n
• e
• แ
• ล
• ะ
• f
• l
• u
• d
• r
• o
• c
• o
• r
• t
• i
• s
• o
• n
• e
• )
•
• ข
• ้
• อ
• ง
• .
• (
• A
• B
• แ
• ล
• ะ
• C
• )
• :
• ไ
• ม
• ่
• ถ
• ู
• ก
• ต
• ้
• อ
• ง
• เ
• น
• ื
• ่
• อ
• ง
• จ
• า
• ก
• ต
• ำ
• แ
• ห
• น
• ่
• ง
• A
• เ
• ป
• ็
• น
• แ
• ก
• น
• โ
• ค
• ร
• ง
• ส
• ร
• ้
• า
• ง
• ห
• ล
• ั
• ก
• ท
• ี
• ่
• ไ
• ม
• ่
• ค
• ว
• ร
• ถ
• ู
• ก
• แ
• ท
• น
• ท
• ี
• ่
• ห
• ม
• ู
• ่
• ฟ
• ั
• ง
• ก
• ์
• ช
• ั
• น
• ข
• น
• า
• ด
• ใ
• ห
• ญ
• ่
• เ
• พ
• ื
• ่
• อ
• ห
• ล
• ี
• ก
• เ
• ล
• ี
• ่
• ย
• ง
• s
• t
• e
• r
• i
• c
• h
• i
• n
• d
• r
• a
• n
• c
• e
• ต
• ่
• อ
• ก
• า
• ร
• จ
• ั
• บ
• r
• e
• c
• e
• p
• t
• o
• r
•
• ข
• ้
• อ
• จ
• .
• (
• ไ
• ม
• ่
• ม
• ี
• ข
• ้
• อ
• ใ
• ด
• ถ
• ู
• ก
• )
• :
• ข
• ้
• อ
• ค
• .
• ถ
• ู
• ก
• ต
• ้
• อ
• ง
• ต
• า
• ม
• ห
• ล
• ั
• ก
• S
• A
• R</t>
        </is>
      </c>
      <c r="L80" s="186" t="n"/>
      <c r="M80" s="186" t="inlineStr">
        <is>
          <t>Medicinal Chemistry</t>
        </is>
      </c>
      <c r="N80" s="186" t="inlineStr">
        <is>
          <t>SAR &amp; Drug Design</t>
        </is>
      </c>
      <c r="O80" s="185" t="inlineStr">
        <is>
          <t>Product</t>
        </is>
      </c>
      <c r="P80" s="186" t="inlineStr">
        <is>
          <t>[SOURCE: Mock Pharmtutor 2024 Set 1 ข้อ 63]</t>
        </is>
      </c>
      <c r="Q80" s="185" t="inlineStr">
        <is>
          <t>ข้อสอบจำลอง</t>
        </is>
      </c>
      <c r="R80" s="185" t="inlineStr">
        <is>
          <t>Mock Pharmtutor 2024</t>
        </is>
      </c>
      <c r="S80" s="185" t="n"/>
    </row>
    <row r="81" ht="24" customHeight="1" s="49">
      <c r="A81" s="185" t="n">
        <v>79</v>
      </c>
      <c r="B81" s="186" t="n"/>
      <c r="C81" s="186" t="inlineStr">
        <is>
          <t>โครงสร้างใดไม่สามารถจับกับ estrogen receptor ได้</t>
        </is>
      </c>
      <c r="D81" s="186" t="inlineStr">
        <is>
          <t>pharmtutor2024/set1_q70.png</t>
        </is>
      </c>
      <c r="E81" s="186" t="inlineStr">
        <is>
          <t>โครงสร้างในข้อ ก</t>
        </is>
      </c>
      <c r="F81" s="186" t="inlineStr">
        <is>
          <t>โครงสร้างในข้อ ข</t>
        </is>
      </c>
      <c r="G81" s="186" t="inlineStr">
        <is>
          <t>โครงสร้างในข้อ ค</t>
        </is>
      </c>
      <c r="H81" s="186" t="inlineStr">
        <is>
          <t>โครงสร้างในข้อ ง</t>
        </is>
      </c>
      <c r="I81" s="186" t="inlineStr">
        <is>
          <t>โครงสร้างในข้อ จ</t>
        </is>
      </c>
      <c r="J81" s="185" t="inlineStr">
        <is>
          <t>2</t>
        </is>
      </c>
      <c r="K81" s="186" t="inlineStr">
        <is>
          <t>✅ คำตอบที่ถูกต้อง: ข้อ ข. โครงสร้างในข้อ ข
🎯 ทำไมข้อนี้ถึงถูก:
🎯 ทำไมข้อนี้ถึงถูก: สารที่สามารถเข้าจับกับ Estrogen Receptor (ER) ได้ ต้องมีลักษณะ pharmacophore จำเพาะ คือ วงแหวนแอโรแมติก (aromatic A-ring) ที่มีหมู่ phenolic hydroxyl group (-OH) ที่ตำแหน่งเทียบเท่า C-3 ของ Estradiol เพื่อสร้าง hydrogen bond กับกรดอะมิโน Glu353 และ Arg394 ภายใน ligand binding domain โครงสร้างในข้อ ข ขาด phenolic hydroxyl group และมี stereochemistry ที่ไม่เหมาะสม จึงไม่สามารถจับกับ estrogen receptor ได้
🔍 ข้ออื่นผิดเพราะอะไร:
•
• ข
• ้
• อ
• ก
• .
• :
• ม
• ี
• p
• h
• e
• n
• o
• l
• i
• c
• h
• y
• d
• r
• o
• x
• y
• l
• g
• r
• o
• u
• p
• บ
• น
• ว
• ง
• a
• r
• o
• m
• a
• t
• i
• c
• r
• i
• n
• g
• แ
• ล
• ะ
• ม
• ี
• ร
• ะ
• ย
• ะ
• ห
• ่
• า
• ง
• ข
• อ
• ง
• ห
• ม
• ู
• ่
• ฟ
• ั
• ง
• ก
• ์
• ช
• ั
• น
• ท
• ี
• ่
• ส
• อ
• ด
• ค
• ล
• ้
• อ
• ง
• ก
• ั
• บ
• E
• R
• b
• i
• n
• d
• i
• n
• g
• p
• o
• c
• k
• e
• t
• จ
• ึ
• ง
• ส
• า
• ม
• า
• ร
• ถ
• จ
• ั
• บ
• ก
• ั
• บ
• e
• s
• t
• r
• o
• g
• e
• n
• r
• e
• c
• e
• p
• t
• o
• r
• ไ
• ด
• ้
•
• ข
• ้
• อ
• ค
• .
• :
• ม
• ี
• แ
• ก
• น
• โ
• ค
• ร
• ง
• ส
• ร
• ้
• า
• ง
• แ
• ล
• ะ
• f
• u
• n
• c
• t
• i
• o
• n
• a
• l
• g
• r
• o
• u
• p
• s
• ท
• ี
• ่
• ท
• ำ
• อ
• ั
• น
• ต
• ร
• ก
• ิ
• ร
• ิ
• ย
• า
• ก
• ั
• บ
• e
• s
• t
• r
• o
• g
• e
• n
• r
• e
• c
• e
• p
• t
• o
• r
• ไ
• ด
• ้
• อ
• ย
• ่
• า
• ง
• จ
• ำ
• เ
• พ
• า
• ะ
•
• ข
• ้
• อ
• ง
• .
• :
• ม
• ี
• ค
• ุ
• ณ
• ส
• ม
• บ
• ั
• ต
• ิ
• p
• h
• a
• r
• m
• a
• c
• o
• p
• h
• o
• r
• i
• c
• f
• e
• a
• t
• u
• r
• e
• s
• ใ
• น
• ก
• า
• ร
• จ
• ั
• บ
• ก
• ั
• บ
• l
• i
• g
• a
• n
• d
• b
• i
• n
• d
• i
• n
• g
• p
• o
• c
• k
• e
• t
• ข
• อ
• ง
• E
• R
•
• ข
• ้
• อ
• จ
• .
• :
• เ
• ป
• ็
• น
• โ
• ม
• เ
• ล
• ก
• ุ
• ล
• ท
• ี
• ่
• ม
• ี
• a
• r
• o
• m
• a
• t
• i
• c
• r
• i
• n
• g
• แ
• ล
• ะ
• h
• y
• d
• r
• o
• g
• e
• n
• b
• o
• n
• d
• d
• o
• n
• o
• r
• s
• /
• a
• c
• c
• e
• p
• t
• o
• r
• s
• ใ
• น
• ต
• ำ
• แ
• ห
• น
• ่
• ง
• ท
• ี
• ่
• ส
• า
• ม
• า
• ร
• ถ
• จ
• ั
• บ
• ก
• ั
• บ
• E
• R
• ไ
• ด
• ้</t>
        </is>
      </c>
      <c r="L81" s="186" t="n"/>
      <c r="M81" s="186" t="inlineStr">
        <is>
          <t>Medicinal Chemistry</t>
        </is>
      </c>
      <c r="N81" s="186" t="inlineStr">
        <is>
          <t>SAR &amp; Drug Design</t>
        </is>
      </c>
      <c r="O81" s="185" t="inlineStr">
        <is>
          <t>Product</t>
        </is>
      </c>
      <c r="P81" s="186" t="inlineStr">
        <is>
          <t>[SOURCE: Mock Pharmtutor 2024 Set 1 ข้อ 70]</t>
        </is>
      </c>
      <c r="Q81" s="185" t="inlineStr">
        <is>
          <t>ข้อสอบจำลอง</t>
        </is>
      </c>
      <c r="R81" s="185" t="inlineStr">
        <is>
          <t>Mock Pharmtutor 2024</t>
        </is>
      </c>
      <c r="S81" s="185" t="n"/>
    </row>
    <row r="82" ht="24" customHeight="1" s="49">
      <c r="A82" s="185" t="n">
        <v>80</v>
      </c>
      <c r="B82" s="186" t="n"/>
      <c r="C82" s="186" t="inlineStr">
        <is>
          <t>จากโครงสร้าง chlorpropamide และ glipizide ความแตกต่างบริเวณใดทำให้เกิด hypoglycemia ได้ลดน้อยลง</t>
        </is>
      </c>
      <c r="D82" s="186" t="inlineStr">
        <is>
          <t>pharmtutor2024/set1_q77.png</t>
        </is>
      </c>
      <c r="E82" s="186" t="inlineStr">
        <is>
          <t>1</t>
        </is>
      </c>
      <c r="F82" s="186" t="inlineStr">
        <is>
          <t>2</t>
        </is>
      </c>
      <c r="G82" s="186" t="inlineStr">
        <is>
          <t>3</t>
        </is>
      </c>
      <c r="H82" s="186" t="inlineStr">
        <is>
          <t>1 และ 2</t>
        </is>
      </c>
      <c r="I82" s="186" t="inlineStr">
        <is>
          <t>2 และ 3</t>
        </is>
      </c>
      <c r="J82" s="185" t="inlineStr">
        <is>
          <t>1</t>
        </is>
      </c>
      <c r="K82" s="186" t="inlineStr">
        <is>
          <t>✅ คำตอบที่ถูกต้อง: ข้อ ก. 1
🎯 ทำไมข้อนี้ถึงถูก:
🎯 ทำไมข้อนี้ถึงถูก: ตำแหน่งที่ 1 (R1 substituent บนวง phenyl ring): ใน First-generation sulfonylurea เช่น Chlorpropamide มีหมู่แทนที่เป็น p-chloro substituent ขนาดเล็ก ทำให้ยาถูกกำจัดช้ามาก (elimination half-life ยาวนานถึง 36 ชั่วโมง) และขับออกทางไตเป็นหลัก จึงเกิด severe prolonged hypoglycemia สูงมาก ในขณะที่ Second-generation เช่น Glipizide มีหมู่แทนที่ขนาดใหญ่เป็น carboxamidoethyl / pyrazine moiety ที่ตำแหน่ง 1 เพิ่มความจำเพาะต่อ receptor มี half-life สั้นลง (2-4 ชั่วโมง) และถูกตับ metabolize เป็น inactive metabolites อย่างรวดเร็ว จึงลดความเสี่ยงต่อ hypoglycemia ลงอย่างมีนัยสำคัญ
🔍 ข้ออื่นผิดเพราะอะไร:
•
• ข
• ้
• อ
• ข
• .
• (
• 2
• )
• :
• ต
• ำ
• แ
• ห
• น
• ่
• ง
• ท
• ี
• ่
• 2
• เ
• ป
• ็
• น
• แ
• ก
• น
• S
• u
• l
• f
• o
• n
• y
• l
• u
• r
• e
• a
• b
• r
• i
• d
• g
• e
• (
• 
• S
• O
• 2
• 
• N
• H
• 
• C
• O
• 
• N
• H
• 
• )
• ซ
• ึ
• ่
• ง
• จ
• ำ
• เ
• ป
• ็
• น
• ต
• ่
• อ
• ก
• า
• ร
• อ
• อ
• ก
• ฤ
• ท
• ธ
• ิ
• ์
• พ
• ื
• ้
• น
• ฐ
• า
• น
• (
• p
• h
• a
• r
• m
• a
• c
• o
• p
• h
• o
• r
• e
• )
• เ
• ห
• ม
• ื
• อ
• น
• ก
• ั
• น
• ท
• ั
• ้
• ง
• ส
• อ
• ง
• ร
• ุ
• ่
• น
•
• ข
• ้
• อ
• ค
• .
• (
• 3
• )
• :
• ต
• ำ
• แ
• ห
• น
• ่
• ง
• ท
• ี
• ่
• 3
• เ
• ป
• ็
• น
• ห
• ม
• ู
• ่
• l
• i
• p
• o
• p
• h
• i
• l
• i
• c
• a
• l
• i
• p
• h
• a
• t
• i
• c
• r
• i
• n
• g
• /
• c
• h
• a
• i
• n
• (
• p
• r
• o
• p
• y
• l
• v
• s
• c
• y
• c
• l
• o
• h
• e
• x
• y
• l
• )
• ท
• ี
• ่
• จ
• ั
• บ
• ก
• ั
• บ
• h
• y
• d
• r
• o
• p
• h
• o
• b
• i
• c
• p
• o
• c
• k
• e
• t
• แ
• ม
• ้
• ช
• ่
• ว
• ย
• เ
• พ
• ิ
• ่
• ม
• p
• o
• t
• e
• n
• c
• y
• แ
• ต
• ่
• ป
• ั
• จ
• จ
• ั
• ย
• ห
• ล
• ั
• ก
• ท
• ี
• ่
• ล
• ด
• ร
• ะ
• ย
• ะ
• เ
• ว
• ล
• า
• ก
• า
• ร
• อ
• อ
• ก
• ฤ
• ท
• ธ
• ิ
• ์
• ค
• ้
• า
• ง
• แ
• ล
• ะ
• ล
• ด
• h
• y
• p
• o
• g
• l
• y
• c
• e
• m
• i
• a
• ร
• ุ
• น
• แ
• ร
• ง
• ค
• ื
• อ
• b
• u
• l
• k
• y
• h
• e
• t
• e
• r
• o
• c
• y
• c
• l
• i
• c
• a
• c
• y
• l
• a
• m
• i
• n
• o
• e
• t
• h
• y
• l
• g
• r
• o
• u
• p
• ท
• ี
• ่
• ต
• ำ
• แ
• ห
• น
• ่
• ง
• 1
•
• ข
• ้
• อ
• ง
• .
• (
• 1
• แ
• ล
• ะ
• 2
• )
• :
• ต
• ำ
• แ
• ห
• น
• ่
• ง
• 2
• ไ
• ม
• ่
• ไ
• ด
• ้
• ม
• ี
• ค
• ว
• า
• ม
• แ
• ต
• ก
• ต
• ่
• า
• ง
• เ
• ช
• ิ
• ง
• ฟ
• ั
• ง
• ก
• ์
• ช
• ั
• น
• ท
• ี
• ่
• ล
• ด
• ภ
• า
• ว
• ะ
• น
• ้
• ำ
• ต
• า
• ล
• ต
• ่
• ำ
•
• ข
• ้
• อ
• จ
• .
• (
• 2
• แ
• ล
• ะ
• 3
• )
• :
• ต
• ำ
• แ
• ห
• น
• ่
• ง
• 2
• ไ
• ม
• ่
• ใ
• ช
• ่
• ต
• ำ
• แ
• ห
• น
• ่
• ง
• ท
• ี
• ่
• ล
• ด
• ก
• า
• ร
• เ
• ก
• ิ
• ด
• h
• y
• p
• o
• g
• l
• y
• c
• e
• m
• i
• a</t>
        </is>
      </c>
      <c r="L82" s="186" t="n"/>
      <c r="M82" s="186" t="inlineStr">
        <is>
          <t>Medicinal Chemistry</t>
        </is>
      </c>
      <c r="N82" s="186" t="inlineStr">
        <is>
          <t>SAR &amp; Drug Design</t>
        </is>
      </c>
      <c r="O82" s="185" t="inlineStr">
        <is>
          <t>Product</t>
        </is>
      </c>
      <c r="P82" s="186" t="inlineStr">
        <is>
          <t>[SOURCE: Mock Pharmtutor 2024 Set 1 ข้อ 77]</t>
        </is>
      </c>
      <c r="Q82" s="185" t="inlineStr">
        <is>
          <t>ข้อสอบจำลอง</t>
        </is>
      </c>
      <c r="R82" s="185" t="inlineStr">
        <is>
          <t>Mock Pharmtutor 2024</t>
        </is>
      </c>
      <c r="S82" s="185" t="n"/>
    </row>
    <row r="83" ht="24" customHeight="1" s="49">
      <c r="A83" s="185" t="n">
        <v>81</v>
      </c>
      <c r="B83" s="186" t="n"/>
      <c r="C83" s="186" t="inlineStr">
        <is>
          <t>จากโครงสร้างยา Digoxin ข้างต้น หากต้องการทดสอบสารสำคัญตามวงกลมในภาพ (โครงสร้าง cyclopentanoperhydrophenanthrene หรือ steroid nucleus) ควรใช้การทดสอบใดเพื่อพิสูจน์เอกลักษณ์สารดังกล่าว</t>
        </is>
      </c>
      <c r="D83" s="186" t="inlineStr">
        <is>
          <t>pharmtutor2024/set1_q91.png</t>
        </is>
      </c>
      <c r="E83" s="186" t="inlineStr">
        <is>
          <t>Folin-Ciocalteu Content</t>
        </is>
      </c>
      <c r="F83" s="186" t="inlineStr">
        <is>
          <t>DPPH assay</t>
        </is>
      </c>
      <c r="G83" s="186" t="inlineStr">
        <is>
          <t>Liebermann-Burchard test</t>
        </is>
      </c>
      <c r="H83" s="186" t="inlineStr">
        <is>
          <t>Dragendorff test</t>
        </is>
      </c>
      <c r="I83" s="186" t="inlineStr">
        <is>
          <t>FTIR spectroscopy</t>
        </is>
      </c>
      <c r="J83" s="185" t="inlineStr">
        <is>
          <t>3</t>
        </is>
      </c>
      <c r="K83" s="186" t="inlineStr">
        <is>
          <t>✅ คำตอบที่ถูกต้อง: ข้อ ค. Liebermann-Burchard test
🎯 ทำไมข้อนี้ถึงถูก:
🎯 ทำไมข้อนี้ถึงถูก: Liebermann-Burchard test เป็นการทดสอบจำเพาะต่อวงแหวนสเตียรอยด์ (steroid nucleus / cyclopentanoperhydrophenanthrene ring) ในโครงสร้าง cardiac glycosides โดยใช้ acetic anhydride และ sulfuric acid เข้มข้น ให้สีเขียวอมฟ้าหรือสีเขียวเข้ม
🔍 ข้ออื่นผิดเพราะอะไร:
• ข้อ ก. (Folin-Ciocalteu Content): เป็นปฏิกิริยาวิเคราะห์หาปริมาณสารประกอบฟีนอลิกทั้งหมด (total phenolic content) โดยวัดการรีดิวซ์ฟอสโฟโมลิบเดต-ทังสเตต
• ข้อ ข. (DPPH assay): เป็นการทดสอบฤทธิ์ต้านอนุมูลอิสระ (antioxidant activity) ผ่านการจับกับ 2,2-diphenyl-1-picrylhydrazyl free radical
• ข้อ ง. (Dragendorff test): เป็นการทดสอบการเกิดตะกอนสีส้มแดงเพื่อพิสูจน์เอกลักษณ์ของสารกลุ่ม alkaloids ที่มีไนโตรเจนเป็นองค์ประกอบ
• ข้อ จ. (FTIR spectroscopy): แม้ใช้ระบุ functional groups ได้ แต่ไม่ใช่ wet chemical color test จำเพาะตามวงแหวนสเตียรอยด์ตามแนวทางแบบทดสอบมาตรฐานนี้</t>
        </is>
      </c>
      <c r="L83" s="186" t="n"/>
      <c r="M83" s="186" t="inlineStr">
        <is>
          <t>Medicinal Chemistry</t>
        </is>
      </c>
      <c r="N83" s="186" t="inlineStr">
        <is>
          <t>SAR &amp; Drug Design</t>
        </is>
      </c>
      <c r="O83" s="185" t="inlineStr">
        <is>
          <t>Product</t>
        </is>
      </c>
      <c r="P83" s="186" t="inlineStr">
        <is>
          <t>[SOURCE: Mock Pharmtutor 2024 Set 1 ข้อ 91]</t>
        </is>
      </c>
      <c r="Q83" s="185" t="inlineStr">
        <is>
          <t>ข้อสอบจำลอง</t>
        </is>
      </c>
      <c r="R83" s="185" t="inlineStr">
        <is>
          <t>Mock Pharmtutor 2024</t>
        </is>
      </c>
      <c r="S83" s="185" t="n"/>
    </row>
    <row r="84" ht="24" customHeight="1" s="49">
      <c r="A84" s="185" t="n">
        <v>82</v>
      </c>
      <c r="B84" s="186" t="n"/>
      <c r="C84" s="186" t="inlineStr">
        <is>
          <t>ข้อใดถูกต้องเกี่ยวกับกระบวนการเมแทบอลิซึมของ metformin</t>
        </is>
      </c>
      <c r="D84" s="186" t="n"/>
      <c r="E84" s="186" t="inlineStr">
        <is>
          <t>มีค่าชีวิตยาว เนื่องจากต้องถูกทำลายด้วยเอนไซม์ไซโตรโคมพี 450 หลายไอโซฟอร์ม</t>
        </is>
      </c>
      <c r="F84" s="186" t="inlineStr">
        <is>
          <t>มีค่าชีวิตยาว เนื่องจากต้องถูกทำลายด้วยเอนไซม์ทรานเฟอร์เรสหลายชนิด</t>
        </is>
      </c>
      <c r="G84" s="186" t="inlineStr">
        <is>
          <t>มีค่าชีวิตยาว เนื่องจากไม่สามารถถูกทำลายได้ด้วยกระบวนการเมแทบอลิซึมในร่างกาย</t>
        </is>
      </c>
      <c r="H84" s="186" t="inlineStr">
        <is>
          <t>มีค่าครึ่งชีวิตยาว เนื่องจากใช้เวลาในการดูดซึมนาน</t>
        </is>
      </c>
      <c r="I84" s="186" t="inlineStr">
        <is>
          <t>มีค่าครึ่งชีวิตยาว เนื่องจากมีการกระจายตัวในร่างกายที่ต่ำ</t>
        </is>
      </c>
      <c r="J84" s="185" t="inlineStr">
        <is>
          <t>3</t>
        </is>
      </c>
      <c r="K84" s="186" t="inlineStr">
        <is>
          <t>✅ คำตอบที่ถูกต้อง: ข้อ ค. มีค่าชีวิตยาว เนื่องจากไม่สามารถถูกทำลายได้ด้วยกระบวนการเมแทบอลิซึมในร่างกาย
🎯 ทำไมข้อนี้ถึงถูก:
🎯 ทำไมข้อนี้ถึงถูก: Metformin เป็น hydrophilic biguanide molecule ที่มีขั้วสูงมาก ไม่ผ่านกระบวนการ hepatic metabolism (hepatic metabolism ไม่เกิน 0%) โดยไม่ถูกทำลายด้วยเอนไซม์ในตับ และถูกขับออกทางไตในรูปเดิมที่ไม่เปลี่ยนแปลง (unchanged drug) เกือบทั้งหมดผ่านทาง glomerular filtration และ active tubular secretion
🔍 ข้ออื่นผิดเพราะอะไร:
• ข้อ ก. (มีค่าชีวิตยาว เนื่องจากต้องถูกทำลายด้วยเอนไซม์ไซโตรโคมพี 450 หลายไอโซฟอร์ม): Metformin ไม่ผ่าน CYP450 metabolism เลย
• ข้อ ข. (มีค่าชีวิตยาว เนื่องจากต้องถูกทำลายด้วยเอนไซม์ทรานเฟอร์เรสหลายชนิด): Metformin ไม่เกิด conjugation ผ่าน transferase enzymes เช่น UGT หรือ SULT
• ข้อ ง. (มีค่าครึ่งชีวิตยาว เนื่องจากใช้เวลาในการดูดซึมนาน): Metformin ดูดซึมได้ไม่สมบูรณ์ที่ลำไส้เล็กและมี elimination half-life ค่อนข้างสั้นประมาณ 4 ถึง 6 ชั่วโมงในผู้ป่วยที่ไตปกติ
• ข้อ จ. (มีค่าครึ่งชีวิตยาว เนื่องจากมีการกระจายตัวในร่างกายที่ต่ำ): การกระจายตัวไม่ได้เป็นเหตุผลหลักที่ทำให้ยาไม่ถูกขับทิ้ง และ volume of distribution ของ metformin อยู่ในระดับปานกลาง</t>
        </is>
      </c>
      <c r="L84" s="186" t="n"/>
      <c r="M84" s="186" t="inlineStr">
        <is>
          <t>Medicinal Chemistry</t>
        </is>
      </c>
      <c r="N84" s="186" t="inlineStr">
        <is>
          <t>Prodrug &amp; Drug Metabolism</t>
        </is>
      </c>
      <c r="O84" s="185" t="inlineStr">
        <is>
          <t>Product</t>
        </is>
      </c>
      <c r="P84" s="186" t="inlineStr">
        <is>
          <t>[SOURCE: Mock Pharmtutor 2024 Set 1 ข้อ 93]</t>
        </is>
      </c>
      <c r="Q84" s="185" t="inlineStr">
        <is>
          <t>ข้อสอบจำลอง</t>
        </is>
      </c>
      <c r="R84" s="185" t="inlineStr">
        <is>
          <t>Mock Pharmtutor 2024</t>
        </is>
      </c>
      <c r="S84" s="185" t="n"/>
    </row>
    <row r="85" ht="24" customHeight="1" s="49">
      <c r="A85" s="185" t="n">
        <v>83</v>
      </c>
      <c r="B85" s="186" t="n"/>
      <c r="C85" s="186" t="inlineStr">
        <is>
          <t>จากโครงสร้างที่กำหนดให้ ข้อใดไม่มีฤทธิ์ต้านการอักเสบ</t>
        </is>
      </c>
      <c r="D85" s="186" t="inlineStr">
        <is>
          <t>pharmtutor2024/set2_q20.png</t>
        </is>
      </c>
      <c r="E85" s="186" t="inlineStr">
        <is>
          <t>โครงสร้าง A (Dexamethasone/Betamethasone)</t>
        </is>
      </c>
      <c r="F85" s="186" t="inlineStr">
        <is>
          <t>โครงสร้าง B (Prednisolone)</t>
        </is>
      </c>
      <c r="G85" s="186" t="inlineStr">
        <is>
          <t>โครงสร้าง C (Norelgestromin / Progestin)</t>
        </is>
      </c>
      <c r="H85" s="186" t="inlineStr">
        <is>
          <t>โครงสร้าง D (Hydrocortisone)</t>
        </is>
      </c>
      <c r="I85" s="186" t="inlineStr">
        <is>
          <t>โครงสร้าง E (Clobetasol-related Corticosteroid)</t>
        </is>
      </c>
      <c r="J85" s="185" t="inlineStr">
        <is>
          <t>3</t>
        </is>
      </c>
      <c r="K85" s="186" t="inlineStr">
        <is>
          <t>✅ คำตอบที่ถูกต้อง: ข้อ ค. โครงสร้าง C (Norelgestromin / Progestin)
🎯 ทำไมข้อนี้ถึงถูก:
🎯 ทำไมข้อนี้ถึงถูก: โครงสร้างในข้อ ค. คือ Norelgestromin (ฮอร์โมนกลุ่ม Progestin) ซึ่งมีหมู่ 3-oxime (=N-OH) และหมู่ 17-ethinyl (-C#CH) โดยไม่มีหมู่ฟังก์ชันสำคัญของ Glucocorticoids ได้แก่ 11-beta hydroxyl group และ 17-beta ketol side chain (-COCH2OH) ที่จำเป็นต่อการจับกับ glucocorticoid receptor จึงไม่มีฤทธิ์ต้านการอักเสบ (anti-inflammatory activity) แต่ทำหน้าที่เป็นฮอร์โมนคุมกำเนิด
🔍 ข้ออื่นผิดเพราะอะไร:
•
• ข
• ้
• อ
• ก
• .
• :
• ม
• ี
• แ
• ก
• น
• s
• t
• e
• r
• o
• i
• d
• พ
• ร
• ้
• อ
• ม
• C
• 1
• =
• C
• 2
• d
• o
• u
• b
• l
• e
• b
• o
• n
• d
• ,
• 9
• 
• a
• l
• p
• h
• a
• f
• l
• u
• o
• r
• o
• ,
• 1
• 1
• 
• b
• e
• t
• a
• O
• H
• ,
• แ
• ล
• ะ
• 1
• 6
• 
• m
• e
• t
• h
• y
• l
• ซ
• ึ
• ่
• ง
• เ
• ป
• ็
• น
• โ
• ค
• ร
• ง
• ส
• ร
• ้
• า
• ง
• ข
• อ
• ง
• D
• e
• x
• a
• m
• e
• t
• h
• a
• s
• o
• n
• e
• /
• B
• e
• t
• a
• m
• e
• t
• h
• a
• s
• o
• n
• e
• ม
• ี
• ฤ
• ท
• ธ
• ิ
• ์
• ต
• ้
• า
• น
• ก
• า
• ร
• อ
• ั
• ก
• เ
• ส
• บ
• แ
• ร
• ง
• ส
• ู
• ง
• (
• p
• o
• t
• e
• n
• t
• a
• n
• t
• i
• 
• i
• n
• f
• l
• a
• m
• m
• a
• t
• o
• r
• y
• g
• l
• u
• c
• o
• c
• o
• r
• t
• i
• c
• o
• i
• d
• )
•
• ข
• ้
• อ
• ข
• .
• :
• ม
• ี
• แ
• ก
• น
• s
• t
• e
• r
• o
• i
• d
• พ
• ร
• ้
• อ
• ม
• C
• 1
• =
• C
• 2
• d
• o
• u
• b
• l
• e
• b
• o
• n
• d
• ,
• 1
• 1
• 
• b
• e
• t
• a
• O
• H
• ,
• 1
• 7
• 
• a
• l
• p
• h
• a
• O
• H
• แ
• ล
• ะ
• C
• 2
• 1
• O
• H
• ซ
• ึ
• ่
• ง
• เ
• ป
• ็
• น
• โ
• ค
• ร
• ง
• ส
• ร
• ้
• า
• ง
• ข
• อ
• ง
• P
• r
• e
• d
• n
• i
• s
• o
• l
• o
• n
• e
• ม
• ี
• ฤ
• ท
• ธ
• ิ
• ์
• ต
• ้
• า
• น
• ก
• า
• ร
• อ
• ั
• ก
• เ
• ส
• บ
• ป
• า
• น
• ก
• ล
• า
• ง
• ถ
• ึ
• ง
• ส
• ู
• ง
•
• ข
• ้
• อ
• ง
• .
• :
• ม
• ี
• โ
• ค
• ร
• ง
• ส
• ร
• ้
• า
• ง
• ข
• อ
• ง
• H
• y
• d
• r
• o
• c
• o
• r
• t
• i
• s
• o
• n
• e
• (
• C
• o
• r
• t
• i
• s
• o
• l
• )
• ซ
• ึ
• ่
• ง
• เ
• ป
• ็
• น
• n
• a
• t
• u
• r
• a
• l
• g
• l
• u
• c
• o
• c
• o
• r
• t
• i
• c
• o
• i
• d
• ม
• ี
• ฤ
• ท
• ธ
• ิ
• ์
• ต
• ้
• า
• น
• ก
• า
• ร
• อ
• ั
• ก
• เ
• ส
• บ
• พ
• ื
• ้
• น
• ฐ
• า
• น
•
• ข
• ้
• อ
• จ
• .
• :
• ม
• ี
• โ
• ค
• ร
• ง
• ส
• ร
• ้
• า
• ง
• ข
• อ
• ง
• C
• o
• r
• t
• i
• c
• o
• s
• t
• e
• r
• o
• i
• d
• ท
• ี
• ่
• ม
• ี
• 2
• 1
• 
• c
• h
• l
• o
• r
• o
• แ
• ล
• ะ
• 9
• 
• a
• l
• p
• h
• a
• f
• l
• u
• o
• r
• o
• ม
• ี
• ฤ
• ท
• ธ
• ิ
• ์
• ต
• ้
• า
• น
• ก
• า
• ร
• อ
• ั
• ก
• เ
• ส
• บ
• เ
• ฉ
• พ
• า
• ะ
• ท
• ี
• ่
• แ
• ร
• ง
• ม
• า
• ก
• (
• v
• e
• r
• y
• h
• i
• g
• h
• p
• o
• t
• e
• n
• c
• y
• t
• o
• p
• i
• c
• a
• l
• s
• t
• e
• r
• o
• i
• d
• )</t>
        </is>
      </c>
      <c r="L85" s="186" t="n"/>
      <c r="M85" s="186" t="inlineStr">
        <is>
          <t>Medicinal Chemistry</t>
        </is>
      </c>
      <c r="N85" s="186" t="inlineStr">
        <is>
          <t>SAR &amp; Drug Design</t>
        </is>
      </c>
      <c r="O85" s="185" t="inlineStr">
        <is>
          <t>Product</t>
        </is>
      </c>
      <c r="P85" s="186" t="inlineStr">
        <is>
          <t>[SOURCE: Mock Pharmtutor 2024 Set 2 ข้อ 20]</t>
        </is>
      </c>
      <c r="Q85" s="185" t="inlineStr">
        <is>
          <t>ข้อสอบจำลอง</t>
        </is>
      </c>
      <c r="R85" s="185" t="inlineStr">
        <is>
          <t>Mock Pharmtutor 2024</t>
        </is>
      </c>
      <c r="S85" s="185" t="n"/>
    </row>
    <row r="86" ht="24" customHeight="1" s="49">
      <c r="A86" s="185" t="n">
        <v>84</v>
      </c>
      <c r="B86" s="186" t="n"/>
      <c r="C86" s="186" t="inlineStr">
        <is>
          <t>จากโครงสร้าง Omeprazole ตำแหน่งใด เข้าจับกับ proton pump receptor</t>
        </is>
      </c>
      <c r="D86" s="186" t="inlineStr">
        <is>
          <t>pharmtutor2024/set2_q23.png</t>
        </is>
      </c>
      <c r="E86" s="186" t="inlineStr">
        <is>
          <t>A</t>
        </is>
      </c>
      <c r="F86" s="186" t="inlineStr">
        <is>
          <t>B</t>
        </is>
      </c>
      <c r="G86" s="186" t="inlineStr">
        <is>
          <t>C</t>
        </is>
      </c>
      <c r="H86" s="186" t="inlineStr">
        <is>
          <t>A และ B</t>
        </is>
      </c>
      <c r="I86" s="186" t="inlineStr">
        <is>
          <t>B และ C</t>
        </is>
      </c>
      <c r="J86" s="185" t="inlineStr">
        <is>
          <t>2</t>
        </is>
      </c>
      <c r="K86" s="186" t="inlineStr">
        <is>
          <t>✅ คำตอบที่ถูกต้อง: ข้อ ข. B
🎯 ทำไมข้อนี้ถึงถูก:
🎯 ทำไมข้อนี้ถึงถูก: Omeprazole เป็น prodrug เมื่อกระจายตัวเข้าสู่ secretory canaliculi ของ parietal cell ในสภาวะกรด จะเกิดปฏิกิริยาจัดเรียงตัวภายในโมเลกุลเปลี่ยนเป็น active sulfenamide intermediate โดยตำแหน่งอะตอมกำมะถัน (Sulfur atom ที่หมู่ sulfoxide ซึ่งตรงกับตำแหน่ง B) จะทำปฏิกิริยากับหมู่ sulfhydryl (-SH) ของ Cysteine residue (Cys813) บนเอนไซม์ H+/K+-ATPase เกิดเป็นพันธะโคเวเลนต์แบบไดซัลไฟด์ (covalent disulfide bond) ยับยั้งการหลั่งกรดอย่างถาวร
🔍 ข้ออื่นผิดเพราะอะไร:
•
• ข
• ้
• อ
• ก
• .
• :
• ต
• ำ
• แ
• ห
• น
• ่
• ง
• A
• เ
• ป
• ็
• น
• ห
• ม
• ู
• ่
• 5
• 
• m
• e
• t
• h
• o
• x
• y
• บ
• น
• ว
• ง
• b
• e
• n
• z
• i
• m
• i
• d
• a
• z
• o
• l
• e
• ท
• ำ
• ห
• น
• ้
• า
• ท
• ี
• ่
• เ
• พ
• ิ
• ่
• ม
• ค
• ว
• า
• ม
• ห
• น
• า
• แ
• น
• ่
• น
• อ
• ิ
• เ
• ล
• ็
• ก
• ต
• ร
• อ
• น
• แ
• ล
• ะ
• ป
• ร
• ั
• บ
• ส
• ม
• ด
• ุ
• ล
• ค
• ุ
• ณ
• ส
• ม
• บ
• ั
• ต
• ิ
• p
• h
• y
• s
• i
• c
• o
• c
• h
• e
• m
• i
• c
• a
• l
• /
• p
• K
• a
• แ
• ต
• ่
• ไ
• ม
• ่
• ไ
• ด
• ้
• เ
• ป
• ็
• น
• ต
• ำ
• แ
• ห
• น
• ่
• ง
• ท
• ี
• ่
• ส
• ร
• ้
• า
• ง
• พ
• ั
• น
• ธ
• ะ
• ก
• ั
• บ
• เ
• อ
• น
• ไ
• ซ
• ม
• ์
•
• ข
• ้
• อ
• ค
• .
• :
• ต
• ำ
• แ
• ห
• น
• ่
• ง
• C
• เ
• ป
• ็
• น
• ห
• ม
• ู
• ่
• 4
• 
• m
• e
• t
• h
• o
• x
• y
• บ
• น
• ว
• ง
• p
• y
• r
• i
• d
• i
• n
• e
• ช
• ่
• ว
• ย
• เ
• พ
• ิ
• ่
• ม
• ค
• ว
• า
• ม
• เ
• ป
• ็
• น
• เ
• บ
• ส
• ข
• อ
• ง
• p
• y
• r
• i
• d
• i
• n
• e
• n
• i
• t
• r
• o
• g
• e
• n
• เ
• พ
• ื
• ่
• อ
• ช
• ่
• ว
• ย
• ใ
• ห
• ้
• เ
• ก
• ิ
• ด
• n
• u
• c
• l
• e
• o
• p
• h
• i
• l
• i
• c
• a
• t
• t
• a
• c
• k
• ใ
• น
• ก
• ร
• ะ
• บ
• ว
• น
• ก
• า
• ร
• a
• c
• t
• i
• v
• a
• t
• i
• o
• n
• แ
• ต
• ่
• ไ
• ม
• ่
• ไ
• ด
• ้
• จ
• ั
• บ
• ก
• ั
• บ
• r
• e
• c
• e
• p
• t
• o
• r
•
• ข
• ้
• อ
• ง
• .
• :
• ต
• ำ
• แ
• ห
• น
• ่
• ง
• A
• ไ
• ม
• ่
• ไ
• ด
• ้
• ท
• ำ
• ห
• น
• ้
• า
• ท
• ี
• ่
• ส
• ร
• ้
• า
• ง
• พ
• ั
• น
• ธ
• ะ
• ก
• ั
• บ
• เ
• อ
• น
• ไ
• ซ
• ม
• ์
• p
• r
• o
• t
• o
• n
• p
• u
• m
• p
•
• ข
• ้
• อ
• จ
• .
• :
• ต
• ำ
• แ
• ห
• น
• ่
• ง
• C
• ไ
• ม
• ่
• ไ
• ด
• ้
• เ
• ป
• ็
• น
• ต
• ำ
• แ
• ห
• น
• ่
• ง
• ส
• ร
• ้
• า
• ง
• c
• o
• v
• a
• l
• e
• n
• t
• b
• o
• n
• d
• ก
• ั
• บ
• โ
• ป
• ร
• ต
• ี
• น
• เ
• ป
• ้
• า
• ห
• ม
• า
• ย</t>
        </is>
      </c>
      <c r="L86" s="186" t="n"/>
      <c r="M86" s="186" t="inlineStr">
        <is>
          <t>Medicinal Chemistry</t>
        </is>
      </c>
      <c r="N86" s="186" t="inlineStr">
        <is>
          <t>SAR &amp; Drug Design</t>
        </is>
      </c>
      <c r="O86" s="185" t="inlineStr">
        <is>
          <t>Product</t>
        </is>
      </c>
      <c r="P86" s="186" t="inlineStr">
        <is>
          <t>[SOURCE: Mock Pharmtutor 2024 Set 2 ข้อ 23]</t>
        </is>
      </c>
      <c r="Q86" s="185" t="inlineStr">
        <is>
          <t>ข้อสอบจำลอง</t>
        </is>
      </c>
      <c r="R86" s="185" t="inlineStr">
        <is>
          <t>Mock Pharmtutor 2024</t>
        </is>
      </c>
      <c r="S86" s="185" t="n"/>
    </row>
    <row r="87" ht="24" customHeight="1" s="49">
      <c r="A87" s="185" t="n">
        <v>85</v>
      </c>
      <c r="B87" s="186" t="n"/>
      <c r="C87" s="186" t="inlineStr">
        <is>
          <t>จากโครงสร้างของยากลุ่ม Integrase strand transfer inhibitors ที่กำหนดให้ บริเวณใดบ้างที่ส่งผลต่อการออกฤทธิ์ (MCQ ธ.ค. 66)</t>
        </is>
      </c>
      <c r="D87" s="186" t="inlineStr">
        <is>
          <t>pharmtutor2024/set2_q35.png</t>
        </is>
      </c>
      <c r="E87" s="186" t="inlineStr">
        <is>
          <t>A: C-terminal domain</t>
        </is>
      </c>
      <c r="F87" s="186" t="inlineStr">
        <is>
          <t>B: Catalytic domain</t>
        </is>
      </c>
      <c r="G87" s="186" t="inlineStr">
        <is>
          <t>C: N-terminal domain</t>
        </is>
      </c>
      <c r="H87" s="186" t="inlineStr">
        <is>
          <t>A และ B</t>
        </is>
      </c>
      <c r="I87" s="186" t="inlineStr">
        <is>
          <t>B และ C</t>
        </is>
      </c>
      <c r="J87" s="185" t="inlineStr">
        <is>
          <t>5</t>
        </is>
      </c>
      <c r="K87" s="186" t="inlineStr">
        <is>
          <t>✅ คำตอบที่ถูกต้อง: ข้อ จ. B และ C
🎯 ทำไมข้อนี้ถึงถูก:
🎯 ทำไมข้อนี้ถึงถูก: โครงสร้าง Dolutegravir ในภาพประกอบด้วย 2 ส่วนสำคัญที่ทำงานร่วมกันในการยับยั้งเอนไซม์ Integrase ได้แก่ ตำแหน่ง B ซึ่งเป็น coplanar oxygen triad (chelating triad) ทำหน้าที่เข้าจับ chelate กับไอออนแมกนีเซียมสองประจุบวก (Mg2+) 2 ตัวในบริเวณเร่ง (Catalytic Core Domain: CCD) ของเอนไซม์ และตำแหน่ง C ซึ่งเป็นวงแหวน 2,4-difluorobenzyl ทำหน้าที่แทรกตัวเข้าไปจับกับกระเป๋าชอบไขมัน (hydrophobic pocket) และเกิด pi-stacking กับ viral DNA base เพื่อขัดขวางกระบวนการ strand transfer อย่างสมบูรณ์
🔍 ข้ออื่นผิดเพราะอะไร:
•
• ข
• ้
• อ
• ก
• .
• :
• A
• :
• C
• 
• t
• e
• r
• m
• i
• n
• a
• l
• d
• o
• m
• a
• i
• n
• :
• ต
• ำ
• แ
• ห
• น
• ่
• ง
• A
• เ
• ป
• ็
• น
• ว
• ง
• o
• x
• a
• z
• i
• n
• e
• r
• i
• n
• g
• ท
• ี
• ่
• ย
• ื
• ่
• น
• อ
• อ
• ก
• ส
• ู
• ่
• ด
• ้
• า
• น
• น
• อ
• ก
• (
• s
• o
• l
• v
• e
• n
• t
• 
• e
• x
• p
• o
• s
• e
• d
• )
• ม
• ี
• บ
• ท
• บ
• า
• ท
• ต
• ่
• อ
• c
• o
• n
• f
• o
• r
• m
• a
• t
• i
• o
• n
• แ
• ล
• ะ
• h
• a
• l
• f
• 
• l
• i
• f
• e
• แ
• ต
• ่
• ไ
• ม
• ่
• ไ
• ด
• ้
• จ
• ั
• บ
• ก
• ั
• บ
• C
• 
• t
• e
• r
• m
• i
• n
• a
• l
• d
• o
• m
• a
• i
• n
• โ
• ด
• ย
• ต
• ร
• ง
•
• ข
• ้
• อ
• ข
• .
• :
• B
• :
• C
• a
• t
• a
• l
• y
• t
• i
• c
• d
• o
• m
• a
• i
• n
• :
• แ
• ม
• ้
• ต
• ำ
• แ
• ห
• น
• ่
• ง
• B
• จ
• ะ
• ท
• ำ
• ห
• น
• ้
• า
• ท
• ี
• ่
• จ
• ั
• บ
• ก
• ั
• บ
• C
• a
• t
• a
• l
• y
• t
• i
• c
• c
• o
• r
• e
• d
• o
• m
• a
• i
• n
• จ
• ร
• ิ
• ง
• แ
• ต
• ่
• ย
• ั
• ง
• ข
• า
• ด
• ต
• ำ
• แ
• ห
• น
• ่
• ง
• C
• ซ
• ึ
• ่
• ง
• เ
• ป
• ็
• น
• p
• h
• a
• r
• m
• a
• c
• o
• p
• h
• o
• r
• e
• ส
• ำ
• ค
• ั
• ญ
• ใ
• น
• ก
• า
• ร
• จ
• ั
• บ
• ก
• ั
• บ
• a
• c
• t
• i
• v
• e
• s
• i
• t
• e
•
• ข
• ้
• อ
• ค
• .
• :
• C
• :
• N
• 
• t
• e
• r
• m
• i
• n
• a
• l
• d
• o
• m
• a
• i
• n
• :
• ต
• ำ
• แ
• ห
• น
• ่
• ง
• C
• ท
• ำ
• ห
• น
• ้
• า
• ท
• ี
• ่
• แ
• ท
• ร
• ก
• ต
• ั
• ว
• เ
• ข
• ้
• า
• h
• y
• d
• r
• o
• p
• h
• o
• b
• i
• c
• p
• o
• c
• k
• e
• t
• ใ
• ก
• ล
• ้
• t
• e
• r
• m
• i
• n
• a
• l
• a
• d
• e
• n
• i
• n
• e
• ข
• อ
• ง
• v
• i
• r
• a
• l
• D
• N
• A
• ไ
• ม
• ่
• ไ
• ด
• ้
• จ
• ั
• บ
• ก
• ั
• บ
• N
• 
• t
• e
• r
• m
• i
• n
• a
• l
• d
• o
• m
• a
• i
• n
• ข
• อ
• ง
• โ
• ป
• ร
• ต
• ี
• น
•
• ข
• ้
• อ
• ง
• .
• :
• A
• แ
• ล
• ะ
• B
• :
• ต
• ำ
• แ
• ห
• น
• ่
• ง
• A
• ไ
• ม
• ่
• ไ
• ด
• ้
• เ
• ป
• ็
• น
• บ
• ร
• ิ
• เ
• ว
• ณ
• ห
• ล
• ั
• ก
• ท
• ี
• ่
• ก
• ำ
• ห
• น
• ด
• ฤ
• ท
• ธ
• ิ
• ์
• ย
• ั
• บ
• ย
• ั
• ้
• ง
• s
• t
• r
• a
• n
• d
• t
• r
• a
• n
• s
• f
• e
• r</t>
        </is>
      </c>
      <c r="L87" s="186" t="n"/>
      <c r="M87" s="186" t="inlineStr">
        <is>
          <t>Medicinal Chemistry</t>
        </is>
      </c>
      <c r="N87" s="186" t="inlineStr">
        <is>
          <t>SAR &amp; Drug Design</t>
        </is>
      </c>
      <c r="O87" s="185" t="inlineStr">
        <is>
          <t>Product</t>
        </is>
      </c>
      <c r="P87" s="186" t="inlineStr">
        <is>
          <t>[SOURCE: Mock Pharmtutor 2024 Set 2 ข้อ 35]</t>
        </is>
      </c>
      <c r="Q87" s="185" t="inlineStr">
        <is>
          <t>ข้อสอบจำลอง</t>
        </is>
      </c>
      <c r="R87" s="185" t="inlineStr">
        <is>
          <t>Mock Pharmtutor 2024</t>
        </is>
      </c>
      <c r="S87" s="185" t="n"/>
    </row>
    <row r="88" ht="24" customHeight="1" s="49">
      <c r="A88" s="185" t="n">
        <v>86</v>
      </c>
      <c r="B88" s="186" t="n"/>
      <c r="C88" s="186" t="inlineStr">
        <is>
          <t>จากโครงสร้างที่กำหนดให้ต่อไปนี้ ข้อใดกล่าวผิดเกี่ยวกับคุณสมบัติของยา</t>
        </is>
      </c>
      <c r="D88" s="186" t="inlineStr">
        <is>
          <t>pharmtutor2024/set2_q57.png</t>
        </is>
      </c>
      <c r="E88" s="186" t="inlineStr">
        <is>
          <t>Diazepam ผ่านกระบวนการ demethylation และ hydroxylation ได้ oxazepam</t>
        </is>
      </c>
      <c r="F88" s="186" t="inlineStr">
        <is>
          <t>Oxazepam มีค่าครึ่งชีวิตต่ำกว่า diazepam</t>
        </is>
      </c>
      <c r="G88" s="186" t="inlineStr">
        <is>
          <t>Diazepam มี active metabolite คือ oxazepam</t>
        </is>
      </c>
      <c r="H88" s="186" t="inlineStr">
        <is>
          <t>ต้องใช้ oxazepam ปริมาณมากกว่า diazepam หากต้องการประสิทธิภาพเท่ากัน</t>
        </is>
      </c>
      <c r="I88" s="186" t="inlineStr">
        <is>
          <t>Onset ของ oxazepam เร็วกว่า diazepam</t>
        </is>
      </c>
      <c r="J88" s="185" t="inlineStr">
        <is>
          <t>4</t>
        </is>
      </c>
      <c r="K88" s="186" t="inlineStr">
        <is>
          <t>✅ คำตอบที่ถูกต้อง: ข้อ ง. ต้องใช้ oxazepam ปริมาณมากกว่า diazepam หากต้องการประสิทธิภาพเท่ากัน
🎯 ทำไมข้อนี้ถึงถูก:
🎯 ทำไมข้อนี้ถึงถูก: ตามเฉลยของข้อสอบชุดนี้ระบุข้อ ง. เป็นข้อที่ผิด (อย่างไรก็ตามในทางเภสัชจลนศาสตร์ข้อ จ. ก็กล่าวผิดเช่นกัน เนื่องจาก Diazepam มี lipophilicity สูงมากทำให้ผ่านเข้าสู่สมองได้เร็วจึงมี rapid onset 15-30 นาที ส่วน Oxazepam มีหมู่ 3-OH เพิ่มขั้ว ทำให้การดูดซึมช้ากว่าและมี slow onset 1-2 ชั่วโมง ส่วนเทียบขนาดยาทางคลินิก Diazepam 10 mg เทียบเท่ากับ Oxazepam 15-30 mg จึงต้องใช้ปริมาณมิลลิกรัมของ Oxazepam มากกว่า Diazepam)
🔍 ข้ออื่นผิดเพราะอะไร:
• ข้อ ก. Diazepam ผ่านกระบวนการ demethylation และ hydroxylation ได้ oxazepam: เป็นข้อความที่ถูกต้อง เพราะ Diazepam ถูก N-demethylation ได้ Nordiazepam จากนั้นถูก C3-hydroxylation ได้ Oxazepam
• ข้อ ข. Oxazepam มีค่าครึ่งชีวิตต่ำกว่า diazepam: เป็นข้อความที่ถูกต้อง เพราะ Oxazepam มี elimination half-life สั้นกว่ามาก (ประมาณ 6-12 ชั่วโมง) ขณะที่ Diazepam มีค่าครึ่งชีวิต 20-50 ชั่วโมง และมี active metabolite ยาวนานถึง 100 ชั่วโมง
• ข้อ ค. Diazepam มี active metabolite คือ oxazepam: เป็นข้อความที่ถูกต้อง เพราะทั้ง Nordiazepam, Temazepam และ Oxazepam ล้วนเป็น active metabolites ที่ออกฤทธิ์ทางเภสัชวิทยาได้
• ข้อ จ. Onset ของ oxazepam เร็วกว่า diazepam: เป็นข้อความที่ผิดในทางทฤษฎีเภสัชจลนศาสตร์เช่นกัน เพราะ Diazepam มี onset เร็วกว่า Oxazepam อย่างชัดเจนเนื่องจากละลายในไขมันได้ดีกว่ามาก</t>
        </is>
      </c>
      <c r="L88" s="186" t="n"/>
      <c r="M88" s="186" t="inlineStr">
        <is>
          <t>Medicinal Chemistry</t>
        </is>
      </c>
      <c r="N88" s="186" t="inlineStr">
        <is>
          <t>Prodrug &amp; Drug Metabolism</t>
        </is>
      </c>
      <c r="O88" s="185" t="inlineStr">
        <is>
          <t>Product</t>
        </is>
      </c>
      <c r="P88" s="186" t="inlineStr">
        <is>
          <t>[SOURCE: Mock Pharmtutor 2024 Set 2 ข้อ 57] [NEED_REVIEW: ต้นฉบับเฉลยข้อ ง. แม้ในเชิงเภสัชวิทยาข้อ จ. จะกล่าวผิดอย่างชัดเจนที่สุดเช่นกัน ได้บันทึกคำอธิบายเทียบเคียงทั้งสองประเด็นไว้อย่างครบถ้วน]</t>
        </is>
      </c>
      <c r="Q88" s="185" t="inlineStr">
        <is>
          <t>ข้อสอบจำลอง</t>
        </is>
      </c>
      <c r="R88" s="185" t="inlineStr">
        <is>
          <t>Mock Pharmtutor 2024</t>
        </is>
      </c>
      <c r="S88" s="185" t="n"/>
    </row>
    <row r="89" ht="24" customHeight="1" s="49">
      <c r="A89" s="185" t="n">
        <v>87</v>
      </c>
      <c r="B89" s="186" t="n"/>
      <c r="C89" s="186" t="inlineStr">
        <is>
          <t>จากโครงสร้างของ salbutamol ที่กำหนดให้ หมู่ฟังก์ชั่นใดที่ทำให้ salbutamol ออกฤทธิ์จำเพาะต่อ beta receptor</t>
        </is>
      </c>
      <c r="D89" s="186" t="n"/>
      <c r="E89" s="186" t="inlineStr">
        <is>
          <t>A - hydroxyl group</t>
        </is>
      </c>
      <c r="F89" s="186" t="inlineStr">
        <is>
          <t>B - methanol group</t>
        </is>
      </c>
      <c r="G89" s="186" t="inlineStr">
        <is>
          <t>C - aromatic ring</t>
        </is>
      </c>
      <c r="H89" s="186" t="inlineStr">
        <is>
          <t>D - hydroxyl group</t>
        </is>
      </c>
      <c r="I89" s="186" t="inlineStr">
        <is>
          <t>E - tert-butyl group</t>
        </is>
      </c>
      <c r="J89" s="185" t="inlineStr">
        <is>
          <t>5</t>
        </is>
      </c>
      <c r="K89" s="186" t="inlineStr">
        <is>
          <t>✅ คำตอบที่ถูกต้อง: ข้อ จ. E - tert-butyl group
🎯 ทำไมข้อนี้ถึงถูก:
🎯 ทำไมข้อนี้ถึงถูก: ตามหลักความสัมพันธ์ระหว่างโครงสร้างทางเคมีและการออกฤทธิ์ (Structure-Activity Relationship: SAR) ของยากลุ่ม Adrenergic Agonists: การเพิ่มขนาดความเทอะทะของหมู่อัลคิลบนอะตอมไนโตรเจน (Bulky N-alkyl substituent) เช่น หมู่ tert-butyl group ใน Salbutamol จะทำให้ความจำเพาะต่อ beta-receptor เพิ่มขึ้นอย่างเด่นชัดเหนือ alpha-receptor และเนื่องจากขนาดที่ใหญ่มากยังทำให้เกิด steric hindrance ขัดขวางการจับกับ beta-1 receptor จึงส่งผลให้ Salbutamol มีความจำเพาะสูงต่อ beta-2 adrenergic receptor (beta-2 selectivity)
🔍 ข้ออื่นผิดเพราะอะไร:
• ข้อ ก. A - hydroxyl group: ผิดเพราะ phenolic hydroxyl group ตำแหน่ง para มีบทบาทในการสร้าง hydrogen bond กับ receptor เพื่อการกระตุ้น (agonist activity) แต่ไม่ได้เป็นตัวกำหนด beta-selectivity
• ข้อ ข. B - methanol group: ผิดเพราะหมู่ hydroxymethyl (-CH2OH) ที่ตำแหน่ง meta ช่วยป้องกันการถูก metabolized โดยเอนไซม์ COMT ทำให้ยามีระยะเวลาการออกฤทธิ์ยาวนานขึ้นและไม่ถูกทำลายอย่างรวดเร็ว
• ข้อ ค. C - aromatic ring: ผิดเพราะวงแหวนเบนซีนเป็นโครงสร้างหลักพื้นฐาน (pharmacophore) สำหรับการสร้าง pi-pi stacking interaction กับตัวรับ
• ข้อ ง. D - hydroxyl group: ผิดเพราะ beta-hydroxyl group บนสายข้างเอทิลามีนจำเป็นต่อการมี stereospecific binding กับ adrenergic receptors ทั้ง alpha และ beta</t>
        </is>
      </c>
      <c r="L89" s="186" t="n"/>
      <c r="M89" s="186" t="inlineStr">
        <is>
          <t>Medicinal Chemistry</t>
        </is>
      </c>
      <c r="N89" s="186" t="inlineStr">
        <is>
          <t>SAR &amp; Drug Design</t>
        </is>
      </c>
      <c r="O89" s="185" t="inlineStr">
        <is>
          <t>Product</t>
        </is>
      </c>
      <c r="P89" s="186" t="inlineStr">
        <is>
          <t>[SOURCE: Mock Pharmtutor 2024 Set 2 ข้อ 60]</t>
        </is>
      </c>
      <c r="Q89" s="185" t="inlineStr">
        <is>
          <t>ข้อสอบจำลอง</t>
        </is>
      </c>
      <c r="R89" s="185" t="inlineStr">
        <is>
          <t>Mock Pharmtutor 2024</t>
        </is>
      </c>
      <c r="S89" s="185" t="n"/>
    </row>
    <row r="90" ht="24" customHeight="1" s="49">
      <c r="A90" s="185" t="n">
        <v>88</v>
      </c>
      <c r="B90" s="186" t="n"/>
      <c r="C90" s="186" t="inlineStr">
        <is>
          <t>โครงสร้างในข้อใดมีความจำเพาะกับ progesterone receptor มากที่สุด</t>
        </is>
      </c>
      <c r="D90" s="186" t="inlineStr">
        <is>
          <t>pharmtutor2024/set2_q68.png</t>
        </is>
      </c>
      <c r="E90" s="186" t="inlineStr">
        <is>
          <t>โครงสร้าง A</t>
        </is>
      </c>
      <c r="F90" s="186" t="inlineStr">
        <is>
          <t>โครงสร้าง B</t>
        </is>
      </c>
      <c r="G90" s="186" t="inlineStr">
        <is>
          <t>โครงสร้าง C</t>
        </is>
      </c>
      <c r="H90" s="186" t="inlineStr">
        <is>
          <t>โครงสร้าง D</t>
        </is>
      </c>
      <c r="I90" s="186" t="inlineStr">
        <is>
          <t>ไม่มีข้อใดถูก</t>
        </is>
      </c>
      <c r="J90" s="185" t="inlineStr">
        <is>
          <t>4</t>
        </is>
      </c>
      <c r="K90" s="186" t="inlineStr">
        <is>
          <t>✅ คำตอบที่ถูกต้อง: ข้อ ง. โครงสร้าง D
🎯 ทำไมข้อนี้ถึงถูก:
🎯 ทำไมข้อนี้ถึงถูก: โครงสร้างในข้อ ง (Structure D) มีการดัดแปลงพันธะและหมู่อัลคิลบนแกนสเตียรอยด์ (เช่น การมีโครงสร้างแบบ fourth-generation progestin หรือ spironolactone derivative ที่มี cyclopropyl/methylene bridge) ซึ่งเพิ่มความจำเพาะเจาะจงสูงสุดต่อ Progesterone Receptor (PR) และไม่จับกับ Androgen Receptor (AR) หรือ Glucocorticoid Receptor (GR) จึงช่วยขจัดผลข้างเคียงด้านสิว หน้ามัน และขนดกได้อย่างมีประสิทธิภาพ
🔍 ข้ออื่นผิดเพราะอะไร:
• ข้อ ก. โครงสร้าง A: ผิดเพราะเป็นอนุพันธ์รุ่นแรก (เช่น Norethindrone) ซึ่งยังคงมีฤทธิ์ androgenic activity แฝงอยู่สูงเนื่องจากโครงสร้างใกล้เคียงกับ testosterone
• ข้อ ข. โครงสร้าง B: ผิดเพราะมีความจำเพาะต่อ PR ต่ำกว่า และยังมี cross-reactivity กับ androgenic receptor
• ข้อ ค. โครงสร้าง C: ผิดเพราะความสามารถในการจับกับ progesterone receptor ยังมีความจำเพาะเจาะจงต่ำกว่าโครงสร้างในข้อ ง
• ข้อ จ. ไม่มีข้อใดถูก: ผิดเพราะโครงสร้างในข้อ ง เป็นโครงสร้างที่มีความจำเพาะสูงที่สุดอย่างชัดเจน</t>
        </is>
      </c>
      <c r="L90" s="186" t="n"/>
      <c r="M90" s="186" t="inlineStr">
        <is>
          <t>Medicinal Chemistry</t>
        </is>
      </c>
      <c r="N90" s="186" t="inlineStr">
        <is>
          <t>SAR &amp; Drug Design</t>
        </is>
      </c>
      <c r="O90" s="185" t="inlineStr">
        <is>
          <t>Product</t>
        </is>
      </c>
      <c r="P90" s="186" t="inlineStr">
        <is>
          <t>[SOURCE: Mock Pharmtutor 2024 Set 2 ข้อ 68]</t>
        </is>
      </c>
      <c r="Q90" s="185" t="inlineStr">
        <is>
          <t>ข้อสอบจำลอง</t>
        </is>
      </c>
      <c r="R90" s="185" t="inlineStr">
        <is>
          <t>Mock Pharmtutor 2024</t>
        </is>
      </c>
      <c r="S90" s="185" t="n"/>
    </row>
    <row r="91" ht="24" customHeight="1" s="49">
      <c r="A91" s="185" t="n">
        <v>89</v>
      </c>
      <c r="B91" s="186" t="n"/>
      <c r="C91" s="186" t="inlineStr">
        <is>
          <t>การปรับปรุงโครงสร้างของ insulin ในข้อใด ทำให้สามารถออกฤทธิ์ได้ยาวนานมากขึ้น</t>
        </is>
      </c>
      <c r="D91" s="186" t="n"/>
      <c r="E91" s="186" t="inlineStr">
        <is>
          <t>เพิ่มการละลายของ insulin</t>
        </is>
      </c>
      <c r="F91" s="186" t="inlineStr">
        <is>
          <t>ลดความสามารถในการก่อ hexamer ของ insulin</t>
        </is>
      </c>
      <c r="G91" s="186" t="inlineStr">
        <is>
          <t>การเติมกรดไขมัน เช่น myristic acid</t>
        </is>
      </c>
      <c r="H91" s="186" t="inlineStr">
        <is>
          <t>สลับกรดอะมิโน ระหว่าง lysine และ proline</t>
        </is>
      </c>
      <c r="I91" s="186" t="inlineStr">
        <is>
          <t>ไม่มีข้อใดถูก</t>
        </is>
      </c>
      <c r="J91" s="185" t="inlineStr">
        <is>
          <t>3</t>
        </is>
      </c>
      <c r="K91" s="186" t="inlineStr">
        <is>
          <t>✅ คำตอบที่ถูกต้อง: ข้อ ค. การเติมกรดไขมัน เช่น myristic acid
🎯 ทำไมข้อนี้ถึงถูก:
🎯 ทำไมข้อนี้ถึงถูก: การเติมสายกรดไขมัน (Fatty acid acylation) เช่น การต่อ myristic acid (14-carbon fatty acid) เข้าที่กรดอะมิโน LysB29 ของสายบี (B-chain) ร่วมกับการตัด ThrB30 ออก ทำให้ได้ Insulin Detemir ซึ่งสายกรดไขมันนี้จะจับกับโปรตีน Albumin ในกระแสเลือดและบริเวณใต้ผิวหนังได้อย่างเหนียวแน่น ส่งผลให้การดูดซึมและการกระจายตัวของยาช้าลงอย่างมาก จึงยืดระยะเวลาการออกฤทธิ์ได้ยาวนานถึง 24 ชั่วโมง (Long-acting insulin analogue)
🔍 ข้ออื่นผิดเพราะอะไร:
• ข้อ ก. เพิ่มการละลายของ insulin: ผิดเพราะการเพิ่มการละลายจะทำให้อินซูลินดูดซึมเร็วขึ้นและออกฤทธิ์สั้นลง ไม่ใช่ยาวนานขึ้น (ในทางตรงข้าม การตกผลึกหรือลดการละลายที่ pH ของร่างกายแบบ Glargine จึงจะทำให้ออกฤทธิ์ยาวนาน)
• ข้อ ข. ลดความสามารถในการก่อ hexamer ของ insulin: ผิดเพราะการขัดขวางการรวมกลุ่มเป็น hexamer เพื่อให้อยู่ในรูป monomer ได้เร็ว เป็นหลักการออกแบบ Rapid-acting insulins (เช่น Aspart, Glulisine) ให้ออกฤทธิ์เร็วขึ้น
• ข้อ ง. สลับกรดอะมิโน ระหว่าง lysine และ proline: ผิดเพราะการสลับตำแหน่งเป็น ProB28-LysB29 เป็นโครงสร้างของ Insulin Lispro ซึ่งทำให้โมเลกุลแยกเป็น monomer ทันทีและออกฤทธิ์เร็วมาก (rapid-acting) ไม่ใช่ออกฤทธิ์ยาวนาน
• ข้อ จ. ไม่มีข้อใดถูก: ผิดเพราะข้อ ค เป็นหลักการดัดแปลงโครงสร้างของ Long-acting insulin analogue ที่ถูกต้อง</t>
        </is>
      </c>
      <c r="L91" s="186" t="n"/>
      <c r="M91" s="186" t="inlineStr">
        <is>
          <t>Medicinal Chemistry</t>
        </is>
      </c>
      <c r="N91" s="186" t="inlineStr">
        <is>
          <t>SAR &amp; Drug Design</t>
        </is>
      </c>
      <c r="O91" s="185" t="inlineStr">
        <is>
          <t>Product</t>
        </is>
      </c>
      <c r="P91" s="186" t="inlineStr">
        <is>
          <t>[SOURCE: Mock Pharmtutor 2024 Set 2 ข้อ 72]</t>
        </is>
      </c>
      <c r="Q91" s="185" t="inlineStr">
        <is>
          <t>ข้อสอบจำลอง</t>
        </is>
      </c>
      <c r="R91" s="185" t="inlineStr">
        <is>
          <t>Mock Pharmtutor 2024</t>
        </is>
      </c>
      <c r="S91" s="185" t="n"/>
    </row>
    <row r="92" ht="24" customHeight="1" s="49">
      <c r="A92" s="185" t="n">
        <v>90</v>
      </c>
      <c r="B92" s="186" t="n"/>
      <c r="C92" s="186" t="inlineStr">
        <is>
          <t>ข้อใดคือ active form ของ cyclophosphamide (MCQ ธ.ค. 66)</t>
        </is>
      </c>
      <c r="D92" s="186" t="inlineStr">
        <is>
          <t>pharmtutor2024/set2_q81.png</t>
        </is>
      </c>
      <c r="E92" s="186" t="inlineStr">
        <is>
          <t>4-Hydroxycyclophosphamide (ดูภาพประกอบ)</t>
        </is>
      </c>
      <c r="F92" s="186" t="inlineStr">
        <is>
          <t>Aldophosphamide (ดูภาพประกอบ)</t>
        </is>
      </c>
      <c r="G92" s="186" t="inlineStr">
        <is>
          <t>Acrolein (ดูภาพประกอบ)</t>
        </is>
      </c>
      <c r="H92" s="186" t="inlineStr">
        <is>
          <t>Phosphoramide mustard (ดูภาพประกอบ)</t>
        </is>
      </c>
      <c r="I92" s="186" t="inlineStr">
        <is>
          <t>ไม่มีข้อใดถูก</t>
        </is>
      </c>
      <c r="J92" s="185" t="inlineStr">
        <is>
          <t>4</t>
        </is>
      </c>
      <c r="K92" s="186" t="inlineStr">
        <is>
          <t>✅ คำตอบที่ถูกต้อง: ข้อ ง. Phosphoramide mustard (ดูภาพประกอบ)
🎯 ทำไมข้อนี้ถึงถูก:
🎯 ทำไมข้อนี้ถึงถูก: Cyclophosphamide เป็น prodrug ที่ถูก oxidize ในตับได้เป็น 4-hydroxycyclophosphamide และ aldophosphamide ก่อนจะเกิด spontaneous beta-elimination สลายตัวได้ Phosphoramide mustard ซึ่งเป็น active alkylating agent ทำหน้าที่สร้างพันธะ alkylate กับ DNA สายคู่ของเซลล์มะเร็ง
🔍 ข้ออื่นผิดเพราะอะไร:
• ข้อ ก.: 4-Hydroxycyclophosphamide เป็น intermediate metabolite ที่เกิดจากการออกซิเดชันด้วย CYP2B6/3A4 ในตับ ยังไม่มีฤทธิ์ alkylate DNA โดยตรง
• ข้อ ข.: Aldophosphamide เป็น tautomeric intermediate ของ 4-hydroxycyclophosphamide เพื่อเตรียมพร้อมสลายตัวต่อ ยังไม่ใช่ active cytotoxic metabolite
• ข้อ ค.: Acrolein เป็น toxic byproduct ที่เกิดจากการสลายตัวของ aldophosphamide ไม่มีฤทธิ์ต้านมะเร็ง แต่เป็นสาเหตุสำคัญของการเกิด hemorrhagic cystitis ในกระเพาะปัสสาวะ
• ข้อ จ.: ไม่ถูกต้อง เนื่องจากข้อ ง. (Phosphoramide mustard) เป็นคำตอบที่ถูกต้องตามหลักเภสัชเคมี</t>
        </is>
      </c>
      <c r="L92" s="186" t="n"/>
      <c r="M92" s="186" t="inlineStr">
        <is>
          <t>Medicinal Chemistry</t>
        </is>
      </c>
      <c r="N92" s="186" t="inlineStr">
        <is>
          <t>Prodrug &amp; Drug Metabolism</t>
        </is>
      </c>
      <c r="O92" s="185" t="inlineStr">
        <is>
          <t>Product</t>
        </is>
      </c>
      <c r="P92" s="186" t="inlineStr">
        <is>
          <t>[SOURCE: Mock Pharmtutor 2024 Set 2 ข้อ 81] MCQ ธ.ค. 66 [RECONSTRUCTED: กำกับชื่อโครงสร้างเคมีประกอบภาพ]</t>
        </is>
      </c>
      <c r="Q92" s="185" t="inlineStr">
        <is>
          <t>ข้อสอบจำลอง</t>
        </is>
      </c>
      <c r="R92" s="185" t="inlineStr">
        <is>
          <t>Mock Pharmtutor 2024</t>
        </is>
      </c>
      <c r="S92" s="185" t="n"/>
    </row>
    <row r="93" ht="24" customHeight="1" s="49">
      <c r="A93" s="185" t="n">
        <v>91</v>
      </c>
      <c r="B93" s="186" t="n"/>
      <c r="C93" s="186" t="inlineStr">
        <is>
          <t>ข้อใดต่อไปนี้ถูกต้อง</t>
        </is>
      </c>
      <c r="D93" s="186" t="inlineStr">
        <is>
          <t>pharmtutor2024/set2_q85.png</t>
        </is>
      </c>
      <c r="E93" s="186" t="inlineStr">
        <is>
          <t>Fexofenadine เป็น active metabolite ของ Terfenadine</t>
        </is>
      </c>
      <c r="F93" s="186" t="inlineStr">
        <is>
          <t>Fexofenadine เป็น racemic mixture ของ Terfenadine</t>
        </is>
      </c>
      <c r="G93" s="186" t="inlineStr">
        <is>
          <t>Levocetirizine เป็น active metabolite ของ Cetirizine</t>
        </is>
      </c>
      <c r="H93" s="186" t="inlineStr">
        <is>
          <t>Levocetirizine เป็น racemic mixture ของ Cetirizine</t>
        </is>
      </c>
      <c r="I93" s="186" t="inlineStr">
        <is>
          <t>ไม่มีข้อใดถูก</t>
        </is>
      </c>
      <c r="J93" s="185" t="inlineStr">
        <is>
          <t>1</t>
        </is>
      </c>
      <c r="K93" s="186" t="inlineStr">
        <is>
          <t>✅ คำตอบที่ถูกต้อง: ข้อ ก. Fexofenadine เป็น active metabolite ของ Terfenadine
🎯 ทำไมข้อนี้ถึงถูก:
🎯 ทำไมข้อนี้ถึงถูก: Fexofenadine เกิดจากกระบวนการ oxidation ของหมู่ tert-butyl methyl group บนโมเลกุล Terfenadine ผ่านเอนไซม์ CYP3A4 ในตับได้เป็น carboxylic acid active metabolite ที่มีฤทธิ์ต้านฮิสตามีนและไม่ก่อพิษ QT prolongation ต่อนำไฟฟ้าหัวใจ
🔍 ข้ออื่นผิดเพราะอะไร:
• ข้อ ข.: Fexofenadine เป็น chemical metabolite ที่มีสูตรโครงสร้างเปลี่ยนไป (มีหมู่กรดคาร์บอกซิลิกเพิ่มขึ้น) ไม่ใช่ racemic mixture ของ Terfenadine
• ข้อ ค.: Levocetirizine เป็น R-enantiomer (active optical isomer) ของ Cetirizine ไม่ใช่ metabolite
• ข้อ ง.: Cetirizine เป็น racemic mixture ของ R- และ S-enantiomer ส่วน Levocetirizine คือ R-enantiomer เดี่ยวๆ ที่บริสุทธิ์
• ข้อ จ.: ไม่ถูกต้อง เนื่องจากข้อ ก. เป็นข้อความที่ถูกต้องตามหลักเภสัชเคมี</t>
        </is>
      </c>
      <c r="L93" s="186" t="n"/>
      <c r="M93" s="186" t="inlineStr">
        <is>
          <t>Medicinal Chemistry</t>
        </is>
      </c>
      <c r="N93" s="186" t="inlineStr">
        <is>
          <t>Prodrug &amp; Drug Metabolism</t>
        </is>
      </c>
      <c r="O93" s="185" t="inlineStr">
        <is>
          <t>Product</t>
        </is>
      </c>
      <c r="P93" s="186" t="inlineStr">
        <is>
          <t>[SOURCE: Mock Pharmtutor 2024 Set 2 ข้อ 85] MCQ ธ.ค. 66</t>
        </is>
      </c>
      <c r="Q93" s="185" t="inlineStr">
        <is>
          <t>ข้อสอบจำลอง</t>
        </is>
      </c>
      <c r="R93" s="185" t="inlineStr">
        <is>
          <t>Mock Pharmtutor 2024</t>
        </is>
      </c>
      <c r="S93" s="185" t="n"/>
    </row>
    <row r="94" ht="24" customHeight="1" s="49">
      <c r="A94" s="185" t="n">
        <v>92</v>
      </c>
      <c r="B94" s="186" t="n"/>
      <c r="C94" s="186" t="inlineStr">
        <is>
          <t>ผู้ป่วยชาย อายุ 35 ปี มาขอซื้อยารักษาไซนัสอักเสบ ยาปฏิชีวนะในข้อใดไม่คงตัวในสภาวะกรดของกระเพาะอาหาร เนื่องจากโครงสร้างโมเลกุลสามารถเกิดปฏิกิริยา acid-catalyzed internal ketal formation ได้</t>
        </is>
      </c>
      <c r="D94" s="186" t="inlineStr">
        <is>
          <t>cc1_product/image1.png</t>
        </is>
      </c>
      <c r="E94" s="186" t="inlineStr">
        <is>
          <t>Azithromycin (กลุ่ม Macrolides)</t>
        </is>
      </c>
      <c r="F94" s="186" t="inlineStr">
        <is>
          <t>Doxycycline (กลุ่ม Tetracyclines)</t>
        </is>
      </c>
      <c r="G94" s="186" t="inlineStr">
        <is>
          <t>Amoxicillin (กลุ่ม Penicillins)</t>
        </is>
      </c>
      <c r="H94" s="186" t="inlineStr">
        <is>
          <t>Levofloxacin (กลุ่ม Fluoroquinolones)</t>
        </is>
      </c>
      <c r="I94" s="186" t="inlineStr">
        <is>
          <t>Sulfamethoxazole (กลุ่ม Sulfonamides)</t>
        </is>
      </c>
      <c r="J94" s="185" t="inlineStr">
        <is>
          <t>1</t>
        </is>
      </c>
      <c r="K94" s="186" t="inlineStr">
        <is>
          <t>✅ คำตอบที่ถูกต้อง: ข้อ ก. Azithromycin (กลุ่ม Macrolides)
🎯 ทำไมข้อนี้ถึงถูก:
🎯 ทำไมข้อนี้ถึงถูก: ยากลุ่ม Macrolides (เช่น Erythromycin หรือ Azithromycin) มีวงแหวน macrolactone ring ที่มี ketone carbonyl และ hydroxyl group อยู่ใกล้กัน จึงเกิด intramolecular reaction ในกรดกลายเป็น cyclic ketal (anhydro form) ที่หมดฤทธิ์และระคายเคืองกระเพาะ
🔍 ข้ออื่นผิดเพราะอะไร:
• ข้อ ข.: Doxycycline ในกลุ่ม Tetracyclines สลายตัวในกรดเกิด epimerization หรือ dehydration ได้สาร anhydrotetracycline แต่ไม่เกิด cyclic ketal formation
• ข้อ ค.: Amoxicillin ในกลุ่ม Penicillins ไม่คงตัวในกรดจากการเปิดวงแหวน beta-lactam ด้วยปฏิกิริยา hydrolysis
• ข้อ ง.: Levofloxacin ในกลุ่ม Fluoroquinolones มีความคงตัวสูงในสภาวะกรด ไม่เกิดปฏิกิริยา internal ketal
• ข้อ จ.: Sulfamethoxazole ในกลุ่ม Sulfonamides มีความคงตัวในกรดดีและไม่มีโครงสร้าง hydroxy-ketone ที่จะเกิด ketalization</t>
        </is>
      </c>
      <c r="L94" s="186" t="inlineStr">
        <is>
          <t>cc1_product/image8.png</t>
        </is>
      </c>
      <c r="M94" s="186" t="inlineStr">
        <is>
          <t>Medicinal Chemistry</t>
        </is>
      </c>
      <c r="N94" s="186" t="inlineStr">
        <is>
          <t>SAR &amp; Drug Design</t>
        </is>
      </c>
      <c r="O94" s="185" t="inlineStr">
        <is>
          <t>Product</t>
        </is>
      </c>
      <c r="P94" s="186" t="inlineStr">
        <is>
          <t>[SOURCE: ข้อสอบจริง PLE CC1 (Product) ปี 2567 ข้อ 8] [HAS_IMAGE: image1.png, image8.png] [RECONSTRUCTED: ปรับแต่งและเติมเต็มตัวเลือกให้สมบูรณ์]</t>
        </is>
      </c>
      <c r="Q94" s="185" t="inlineStr">
        <is>
          <t>ข้อสอบจริง</t>
        </is>
      </c>
      <c r="R94" s="185" t="inlineStr">
        <is>
          <t>2567</t>
        </is>
      </c>
      <c r="S94" s="185" t="n"/>
    </row>
    <row r="95" ht="24" customHeight="1" s="49">
      <c r="A95" s="185" t="n">
        <v>93</v>
      </c>
      <c r="B95" s="186" t="n"/>
      <c r="C95" s="186" t="inlineStr">
        <is>
          <t>ข้อใดคือโครงสร้างทางเคมีของยาต้านเชื้อรากลุ่ม Azole ที่มี Imidazole ring ซึ่งใช้รักษาโรคติดเชื้อราที่ผิวหนัง (กลากและเกลื้อน)</t>
        </is>
      </c>
      <c r="D95" s="186" t="n"/>
      <c r="E95" s="186" t="inlineStr">
        <is>
          <t>Clotrimazole (มีวงแหวน Imidazole)</t>
        </is>
      </c>
      <c r="F95" s="186" t="inlineStr">
        <is>
          <t>Fluconazole (มีวงแหวน Triazole)</t>
        </is>
      </c>
      <c r="G95" s="186" t="inlineStr">
        <is>
          <t>Terbinafine (กลุ่ม Allylamine)</t>
        </is>
      </c>
      <c r="H95" s="186" t="inlineStr">
        <is>
          <t>Griseofulvin (กลุ่ม Benzofuran)</t>
        </is>
      </c>
      <c r="I95" s="186" t="inlineStr">
        <is>
          <t>Nystatin (กลุ่ม Polyene macrolide)</t>
        </is>
      </c>
      <c r="J95" s="185" t="inlineStr">
        <is>
          <t>1</t>
        </is>
      </c>
      <c r="K95" s="186" t="inlineStr">
        <is>
          <t>✅ คำตอบที่ถูกต้อง: ข้อ ก. Clotrimazole (มีวงแหวน Imidazole)
🎯 ทำไมข้อนี้ถึงถูก:
🎯 ทำไมข้อนี้ถึงถูก: Clotrimazole หรือ Ketoconazole เป็นยาต้านเชื้อรากลุ่ม Imidazole (มีวงแหวน 5 เหลี่ยมที่มีไนโตรเจน 2 อะตอม) ที่นิยมใช้รักษาโรคกลากเกลื้อนที่ผิวหนัง โดยยับยั้งเอนไซม์ lanosterol 14-alpha-demethylase
🔍 ข้ออื่นผิดเพราะอะไร:
• ข้อ ข.: Fluconazole เป็นยากลุ่ม Triazole (มีวงแหวน 5 เหลี่ยมที่มีไนโตรเจน 3 อะตอม) และนิยมใช้รักษาการติดเชื้อราในระบบ (systemic fungal infections)
• ข้อ ค.: Terbinafine เป็นยาต้านเชื้อรากลุ่ม Allylamine ออกฤทธิ์ยับยั้งเอนไซม์ squalene epoxidase ไม่ใช่กลุ่ม azole
• ข้อ ง.: Griseofulvin เป็นยากลุ่ม Benzofuran ออกฤทธิ์ยับยั้งการสร้าง mitotic spindle microtubules ในการแบ่งเซลล์ของเชื้อรา
• ข้อ จ.: Nystatin เป็นยากลุ่ม Polyene antifungal ออกฤทธิ์จับกับ ergosterol ในเยื่อหุ้มเซลล์ของเชื้อราทำให้เซลล์รั่ว</t>
        </is>
      </c>
      <c r="L95" s="186" t="n"/>
      <c r="M95" s="186" t="inlineStr">
        <is>
          <t>Medicinal Chemistry</t>
        </is>
      </c>
      <c r="N95" s="186" t="inlineStr">
        <is>
          <t>SAR &amp; Drug Design</t>
        </is>
      </c>
      <c r="O95" s="185" t="inlineStr">
        <is>
          <t>Product</t>
        </is>
      </c>
      <c r="P95" s="186" t="inlineStr">
        <is>
          <t>[SOURCE: ข้อสอบจริง PLE CC1 (Product) ปี 2567 ข้อ 10] [RECONSTRUCTED: ปรับแต่งและเติมเต็มบริบทโจทย์และตัวเลือกให้สมบูรณ์]</t>
        </is>
      </c>
      <c r="Q95" s="185" t="inlineStr">
        <is>
          <t>ข้อสอบจริง</t>
        </is>
      </c>
      <c r="R95" s="185" t="inlineStr">
        <is>
          <t>2567</t>
        </is>
      </c>
      <c r="S95" s="185" t="n"/>
    </row>
    <row r="96" ht="24" customHeight="1" s="49">
      <c r="A96" s="185" t="n">
        <v>94</v>
      </c>
      <c r="B96" s="186" t="n"/>
      <c r="C96" s="186" t="inlineStr">
        <is>
          <t>ในโครงสร้างทางเคมีของ Hypromellose (HPMC) หมู่ฟังก์ชันใดมีบทบาทสำคัญที่สุดในการสร้างพันธะไฮโดรเจนกับน้ำเพื่อกักเก็บความชุ่มชื้นในดวงตา</t>
        </is>
      </c>
      <c r="D96" s="186" t="inlineStr">
        <is>
          <t>cc1_product/image3.png</t>
        </is>
      </c>
      <c r="E96" s="186" t="inlineStr">
        <is>
          <t>Hydrocarbon side chain</t>
        </is>
      </c>
      <c r="F96" s="186" t="inlineStr">
        <is>
          <t>Ester group</t>
        </is>
      </c>
      <c r="G96" s="186" t="inlineStr">
        <is>
          <t>Hydroxyl group (-OH)</t>
        </is>
      </c>
      <c r="H96" s="186" t="inlineStr">
        <is>
          <t>Ether linkage (-O-)</t>
        </is>
      </c>
      <c r="I96" s="186" t="inlineStr">
        <is>
          <t>Carboxylic acid (-COOH)</t>
        </is>
      </c>
      <c r="J96" s="185" t="inlineStr">
        <is>
          <t>3</t>
        </is>
      </c>
      <c r="K96" s="186" t="inlineStr">
        <is>
          <t>✅ คำตอบที่ถูกต้อง: ข้อ ค. Hydroxyl group (-OH)
🎯 ทำไมข้อนี้ถึงถูก:
🎯 ทำไมข้อนี้ถึงถูก: หมู่ Hydroxyl (-OH) ที่หลงเหลืออยู่บนวงแหวน anhydroglucose ของสาย cellulose มีความสามารถสูงในการสร้าง hydrogen bonding กับโมเลกุลน้ำ ทำให้อุ้มน้ำได้ดีและช่วยลดการระเหยของฟิล์มน้ำตา
🔍 ข้ออื่นผิดเพราะอะไร:
• ข้อ ก.: Hydrocarbon side chain เป็นส่วนไม่มีขั้ว ให้คุณสมบัติ hydrophobic ไม่ได้ช่วยจับกับน้ำ
• ข้อ ข.: Ester group ไม่ใช่หมู่ฟังก์ชันในโครงสร้าง Hypromellose (Hypromellose เป็น cellulose ether)
• ข้อ ง.: Ether linkage (-O-CH3, -O-CH2CH(OH)CH3) ทำหน้าที่เป็น hydrogen bond acceptor ได้อ่อนกว่าหมู่ hydroxyl ที่เป็นทั้ง donor และ acceptor
• ข้อ จ.: Carboxylic acid ไม่มีอยู่ในโครงสร้างของ Hypromellose (พบใน Carbomer หรือ Sodium CMC)</t>
        </is>
      </c>
      <c r="L96" s="186" t="n"/>
      <c r="M96" s="186" t="inlineStr">
        <is>
          <t>Medicinal Chemistry</t>
        </is>
      </c>
      <c r="N96" s="186" t="inlineStr">
        <is>
          <t>SAR &amp; Drug Design</t>
        </is>
      </c>
      <c r="O96" s="185" t="inlineStr">
        <is>
          <t>Product</t>
        </is>
      </c>
      <c r="P96" s="186" t="inlineStr">
        <is>
          <t>[SOURCE: ข้อสอบจริง PLE CC1 (Product) ปี 2567 ข้อ 18] [HAS_IMAGE: image3.png]</t>
        </is>
      </c>
      <c r="Q96" s="185" t="inlineStr">
        <is>
          <t>ข้อสอบจริง</t>
        </is>
      </c>
      <c r="R96" s="185" t="inlineStr">
        <is>
          <t>2567</t>
        </is>
      </c>
      <c r="S96" s="185" t="n"/>
    </row>
    <row r="97" ht="24" customHeight="1" s="49">
      <c r="A97" s="185" t="n">
        <v>95</v>
      </c>
      <c r="B97" s="186" t="n"/>
      <c r="C97" s="186" t="inlineStr">
        <is>
          <t>ยารักษาโรคเกาต์ในข้อใดมีโครงสร้างทางเคมีเป็นอนุพันธ์ของ Purine และออกฤทธิ์ยับยั้งเอนไซม์ Xanthine oxidase เพื่อลดการสร้างกรดยูริกในร่างกาย</t>
        </is>
      </c>
      <c r="D97" s="186" t="inlineStr">
        <is>
          <t>cc1_product/image4.png</t>
        </is>
      </c>
      <c r="E97" s="186" t="inlineStr">
        <is>
          <t>Allopurinol</t>
        </is>
      </c>
      <c r="F97" s="186" t="inlineStr">
        <is>
          <t>Febuxostat</t>
        </is>
      </c>
      <c r="G97" s="186" t="inlineStr">
        <is>
          <t>Colchicine</t>
        </is>
      </c>
      <c r="H97" s="186" t="inlineStr">
        <is>
          <t>Probenecid</t>
        </is>
      </c>
      <c r="I97" s="186" t="inlineStr">
        <is>
          <t>Rasburicase</t>
        </is>
      </c>
      <c r="J97" s="185" t="inlineStr">
        <is>
          <t>1</t>
        </is>
      </c>
      <c r="K97" s="186" t="inlineStr">
        <is>
          <t>✅ คำตอบที่ถูกต้อง: ข้อ ก. Allopurinol
🎯 ทำไมข้อนี้ถึงถูก:
🎯 ทำไมข้อนี้ถึงถูก: Allopurinol เป็น purine analog ที่มีโครงสร้างเป็นไอโซเมอร์ของ hypoxanthine ออกฤทธิ์เป็น competitive inhibitor ของเอนไซม์ xanthine oxidase
🔍 ข้ออื่นผิดเพราะอะไร:
• ข้อ ข.: Febuxostat ออกฤทธิ์ยับยั้ง xanthine oxidase เช่นกัน แต่มีโครงสร้างเป็น non-purine selective inhibitor
• ข้อ ค.: Colchicine มีโครงสร้างเป็น alkaloid ออกฤทธิ์ยับยั้ง tubulin polymerization และการเคลื่อนที่ของเม็ดเลือดขาว neutrophil
• ข้อ ง.: Probenecid เป็น uricosuric agent ที่มีโครงสร้าง sulfonamide benzoic acid ออกฤทธิ์ยับยั้ง URAT1 transporter ที่ท่อไต
• ข้อ จ.: Rasburicase เป็น recombinant urate oxidase enzyme ไม่ใช่สารสังเคราะห์โครงสร้างโมเลกุลขนาดเล็ก</t>
        </is>
      </c>
      <c r="L97" s="186" t="n"/>
      <c r="M97" s="186" t="inlineStr">
        <is>
          <t>Medicinal Chemistry</t>
        </is>
      </c>
      <c r="N97" s="186" t="inlineStr">
        <is>
          <t>SAR &amp; Drug Design</t>
        </is>
      </c>
      <c r="O97" s="185" t="inlineStr">
        <is>
          <t>Product</t>
        </is>
      </c>
      <c r="P97" s="186" t="inlineStr">
        <is>
          <t>[SOURCE: ข้อสอบจริง PLE CC1 (Product) ปี 2567 ข้อ 21] [HAS_IMAGE: image4.png] [RECONSTRUCTED: ปรับแต่งและเติมเต็มตัวเลือกให้สมบูรณ์]</t>
        </is>
      </c>
      <c r="Q97" s="185" t="inlineStr">
        <is>
          <t>ข้อสอบจริง</t>
        </is>
      </c>
      <c r="R97" s="185" t="inlineStr">
        <is>
          <t>2567</t>
        </is>
      </c>
      <c r="S97" s="185" t="n"/>
    </row>
    <row r="98" ht="24" customHeight="1" s="49">
      <c r="A98" s="185" t="n">
        <v>96</v>
      </c>
      <c r="B98" s="186" t="n"/>
      <c r="C98" s="186" t="inlineStr">
        <is>
          <t>ข้อใดต่อไปนี้คือรูปแบบโครงสร้างทางเคมีของสารในรูปแบบที่ออกฤทธิ์ (active form) ของยา Tenofovir alafenamide (TAF) หลังจากเข้าสู่เซลล์เป้าหมายในร่างกาย</t>
        </is>
      </c>
      <c r="D98" s="186" t="inlineStr">
        <is>
          <t>cc1_product/image5.png</t>
        </is>
      </c>
      <c r="E98" s="186" t="inlineStr">
        <is>
          <t>Tenofovir diphosphate (Tenofovir-DP)</t>
        </is>
      </c>
      <c r="F98" s="186" t="inlineStr">
        <is>
          <t>Tenofovir monophosphate (Tenofovir-MP)</t>
        </is>
      </c>
      <c r="G98" s="186" t="inlineStr">
        <is>
          <t>Tenofovir triphosphate (Tenofovir-TP)</t>
        </is>
      </c>
      <c r="H98" s="186" t="inlineStr">
        <is>
          <t>Free Tenofovir (unphosphorylated)</t>
        </is>
      </c>
      <c r="I98" s="186" t="inlineStr">
        <is>
          <t>Tenofovir alafenamide intact prodrug</t>
        </is>
      </c>
      <c r="J98" s="185" t="inlineStr">
        <is>
          <t>1</t>
        </is>
      </c>
      <c r="K98" s="186" t="inlineStr">
        <is>
          <t>✅ คำตอบที่ถูกต้อง: ข้อ ก. Tenofovir diphosphate (Tenofovir-DP)
🎯 ทำไมข้อนี้ถึงถูก:
🎯 ทำไมข้อนี้ถึงถูก: Tenofovir เป็น acyclic nucleoside phosphonate ที่มีหมู่ phosphonate เทียบเท่า 1 phosphate อยู่แล้ว เมื่อถูก hydrolyze และเติม phosphate อีก 2 หมู่จะได้ Tenofovir diphosphate ซึ่งทำหน้าที่เป็น active metabolite ยับยั้ง HIV reverse transcriptase
🔍 ข้ออื่นผิดเพราะอะไร:
• ข้อ ข.: Tenofovir monophosphate เป็นเพียง intermediate metabolite ที่เกิดจากการเติมฟอสเฟต 1 หมู่ ยังไม่ออกฤทธิ์สมบูรณ์
• ข้อ ค.: Tenofovir triphosphate เป็นความเข้าใจคลาดเคลื่อนจาก NRTIs ทั่วไป เนื่องจาก Tenofovir มีฟอสโฟเนตเดิมอยู่แล้ว 1 หมู่ รูปออกฤทธิ์จึงเรียก diphosphate (เทียบเท่า nucleotide triphosphate)
• ข้อ ง.: Free Tenofovir คือสารตัวกลางหลังถูก hydrolyze หมู่ ester ออกไป แต่ยังไม่ผ่านกระบวนการ phosphorylation จึงยังไม่ออกฤทธิ์
• ข้อ จ.: TAF intact prodrug เป็นรูป prodrug ก่อนเข้าสู่เซลล์ ยังไม่มีฤทธิ์ยับยั้งเอนไซม์ไวรัส</t>
        </is>
      </c>
      <c r="L98" s="186" t="n"/>
      <c r="M98" s="186" t="inlineStr">
        <is>
          <t>Medicinal Chemistry</t>
        </is>
      </c>
      <c r="N98" s="186" t="inlineStr">
        <is>
          <t>Prodrug &amp; Drug Metabolism</t>
        </is>
      </c>
      <c r="O98" s="185" t="inlineStr">
        <is>
          <t>Product</t>
        </is>
      </c>
      <c r="P98" s="186" t="inlineStr">
        <is>
          <t>[SOURCE: ข้อสอบจริง PLE CC1 (Product) ปี 2567 ข้อ 22] [HAS_IMAGE: image5.png]</t>
        </is>
      </c>
      <c r="Q98" s="185" t="inlineStr">
        <is>
          <t>ข้อสอบจริง</t>
        </is>
      </c>
      <c r="R98" s="185" t="inlineStr">
        <is>
          <t>2567</t>
        </is>
      </c>
      <c r="S98" s="185" t="n"/>
    </row>
    <row r="99" ht="24" customHeight="1" s="49">
      <c r="A99" s="185" t="n">
        <v>97</v>
      </c>
      <c r="B99" s="186" t="n"/>
      <c r="C99" s="186" t="inlineStr">
        <is>
          <t>ในโครงสร้างทางเคมีของ Triamcinolone acetonide หมู่ฟังก์ชันในตำแหน่งหมายเลข 5 (หมู่ 16-alpha, 17-alpha acetonide) มีบทบาทสำคัญที่สุดในการเพิ่มสมบัติใดของโมเลกุลยา</t>
        </is>
      </c>
      <c r="D99" s="186" t="inlineStr">
        <is>
          <t>cc1_product/image7.png</t>
        </is>
      </c>
      <c r="E99" s="186" t="inlineStr">
        <is>
          <t>เพิ่มความชอบน้ำ (Hydrophilicity) เพื่อให้ละลายน้ำได้ดีขึ้น</t>
        </is>
      </c>
      <c r="F99" s="186" t="inlineStr">
        <is>
          <t>เพิ่มความชอบไขมัน (Lipophilicity) เพื่อเพิ่มการซึมผ่านผิวหนังและเยื่อบุ</t>
        </is>
      </c>
      <c r="G99" s="186" t="inlineStr">
        <is>
          <t>เพิ่มความคงตัวต่อการสลายตัวด้วยแสง (Photostability)</t>
        </is>
      </c>
      <c r="H99" s="186" t="inlineStr">
        <is>
          <t>เพิ่มความสามารถในการเกิดการแตกตัวเป็นไอออน (Ionization)</t>
        </is>
      </c>
      <c r="I99" s="186" t="inlineStr">
        <is>
          <t>ป้องกันการจับกับ Glucocorticoid receptor</t>
        </is>
      </c>
      <c r="J99" s="185" t="inlineStr">
        <is>
          <t>2</t>
        </is>
      </c>
      <c r="K99" s="186" t="inlineStr">
        <is>
          <t>✅ คำตอบที่ถูกต้อง: ข้อ ข. เพิ่มความชอบไขมัน (Lipophilicity) เพื่อเพิ่มการซึมผ่านผิวหนังและเยื่อบุ
🎯 ทำไมข้อนี้ถึงถูก:
🎯 ทำไมข้อนี้ถึงถูก: หมู่ 16-alpha, 17-alpha acetonide (cyclic ketal) เกิดจากการทำปฏิกิริยาระหว่าง hydroxyl 2 หมู่กับ acetone ช่วยลดขั้วและเพิ่ม lipophilicity อย่างมาก ทำให้ยาซึมผ่าน stratum corneum และออกฤทธิ์เฉพาะที่ได้ดีขึ้น
🔍 ข้ออื่นผิดเพราะอะไร:
• ข้อ ก.: หมู่ acetonide เป็นกลุ่ม lipophilic ทำให้การละลายในน้ำลดลง ไม่ได้เพิ่มความชอบน้ำ
• ข้อ ค.: หน้าที่หลักของ acetonide ไม่ใช่ photostability แต่เป็นการปรับแต่ง physicochemical properties ด้านการซึมผ่านผิวหนัง
• ข้อ ง.: หมู่ acetonide เป็น neutral non-ionizable moiety ไม่ส่งผลต่อการแตกตัวเป็นไอออน
• ข้อ จ.: หมู่ acetonide ช่วยเพิ่ม topical potency และไม่ได้ขัดขวางการจับกับ glucocorticoid receptor</t>
        </is>
      </c>
      <c r="L99" s="186" t="n"/>
      <c r="M99" s="186" t="inlineStr">
        <is>
          <t>Medicinal Chemistry</t>
        </is>
      </c>
      <c r="N99" s="186" t="inlineStr">
        <is>
          <t>SAR &amp; Drug Design</t>
        </is>
      </c>
      <c r="O99" s="185" t="inlineStr">
        <is>
          <t>Product</t>
        </is>
      </c>
      <c r="P99" s="186" t="inlineStr">
        <is>
          <t>[SOURCE: ข้อสอบจริง PLE CC1 (Product) ปี 2567 ข้อ 32] [HAS_IMAGE: image7.png] [RECONSTRUCTED: ปรับแต่งและเติมเต็มตัวเลือกให้สอดคล้องกับโครงสร้าง triamcinolone acetonide]</t>
        </is>
      </c>
      <c r="Q99" s="185" t="inlineStr">
        <is>
          <t>ข้อสอบจริง</t>
        </is>
      </c>
      <c r="R99" s="185" t="inlineStr">
        <is>
          <t>2567</t>
        </is>
      </c>
      <c r="S99" s="185" t="n"/>
    </row>
    <row r="100" ht="24" customHeight="1" s="49">
      <c r="A100" s="185" t="n">
        <v>98</v>
      </c>
      <c r="B100" s="186" t="n"/>
      <c r="C100" s="186" t="inlineStr">
        <is>
          <t>ยาลดไขมันในกลุ่ม Statins ตัวใดต่อไปนี้ มีแนวโน้มเกิดปฏิกิริยาเกิดสารเชิงซ้อน (Chelation) กับไอออนโลหะประจุบวก เช่น แมกนีเซียม (Mg2+) หรืออะลูมิเนียม (Al3+) ในยาลดกรดได้มากที่สุด ส่งผลให้การดูดซึมยาผ่านทางเดินอาหารลดลงอย่างมีนัยสำคัญ</t>
        </is>
      </c>
      <c r="D100" s="186" t="n"/>
      <c r="E100" s="186" t="inlineStr">
        <is>
          <t>Rosuvastatin</t>
        </is>
      </c>
      <c r="F100" s="186" t="inlineStr">
        <is>
          <t>Simvastatin</t>
        </is>
      </c>
      <c r="G100" s="186" t="inlineStr">
        <is>
          <t>Lovastatin</t>
        </is>
      </c>
      <c r="H100" s="186" t="inlineStr">
        <is>
          <t>Pravastatin</t>
        </is>
      </c>
      <c r="I100" s="186" t="inlineStr">
        <is>
          <t>Atorvastatin</t>
        </is>
      </c>
      <c r="J100" s="185" t="inlineStr">
        <is>
          <t>1</t>
        </is>
      </c>
      <c r="K100" s="186" t="inlineStr">
        <is>
          <t>✅ คำตอบที่ถูกต้อง: ข้อ ก. Rosuvastatin
🎯 ทำไมข้อนี้ถึงถูก:
🎯 ทำไมข้อนี้ถึงถูก: Rosuvastatin มีหมู่ polar head group คือ 3,5-dihydroxycarboxylate ร่วมกับวง pyrimidine และ sulfonamide moiety ซึ่งมีประจุลบที่ทำหน้าที่เป็น multidentate ligand จับกับไอออนโลหะ Mg2+ และ Al3+ ได้สูงที่สุด
🔍 ข้ออื่นผิดเพราะอะไร:
• ข้อ ข.: Simvastatin บริหารในรูป prodrug ชนิด inactive lactone ring ปิดวง ไม่มีหมู่ carboxylate อิสระ จึงเกิด chelation ได้น้อยกว่ามาก
• ข้อ ค.: Lovastatin บริหารในรูป prodrug ชนิด lactone ring ปิดวงเช่นเดียวกับ Simvastatin ไม่เกิด chelation กับโลหะอย่างมีนัยสำคัญ
• ข้อ ง.: Pravastatin แม้จะมีหมู่ carboxylate อิสระ แต่ไม่มีส่วน sulfonamide-pyrimidine ที่ช่วยเสริมการประสานพันธะกับโลหะเหมือน Rosuvastatin
• ข้อ จ.: Atorvastatin มีโครงสร้าง pyrrole ring เกิด chelation กับไอออนโลหะได้บ้าง แต่ผลทางคลินิกต่อการลดระดับยายังน้อยกว่า Rosuvastatin</t>
        </is>
      </c>
      <c r="L100" s="186" t="n"/>
      <c r="M100" s="186" t="inlineStr">
        <is>
          <t>Medicinal Chemistry</t>
        </is>
      </c>
      <c r="N100" s="186" t="inlineStr">
        <is>
          <t>SAR &amp; Drug Design</t>
        </is>
      </c>
      <c r="O100" s="185" t="inlineStr">
        <is>
          <t>Product</t>
        </is>
      </c>
      <c r="P100" s="186" t="inlineStr">
        <is>
          <t>[SOURCE: ข้อสอบจริง PLE CC1 (Product) ปี 2567 ข้อ 37] [RECONSTRUCTED: ปรับแต่งและเติมเต็มตัวเลือก ข-จ ให้สมบูรณ์ตามกลุ่มยา statins]</t>
        </is>
      </c>
      <c r="Q100" s="185" t="inlineStr">
        <is>
          <t>ข้อสอบจริง</t>
        </is>
      </c>
      <c r="R100" s="185" t="inlineStr">
        <is>
          <t>2567</t>
        </is>
      </c>
      <c r="S100" s="185" t="n"/>
    </row>
    <row r="101" ht="24" customHeight="1" s="49">
      <c r="A101" s="185" t="n">
        <v>99</v>
      </c>
      <c r="B101" s="186" t="n"/>
      <c r="C101" s="186" t="inlineStr">
        <is>
          <t>ในการตรวจพิสูจน์เอกลักษณ์ทางเคมีของ Nicotine ซึ่งเป็นสารออกฤทธิ์ในหมากฝรั่งอดบุหรี่ (Nicotine gum) สารทดสอบ (Reagent) ในข้อใดมีความจำเพาะต่อโครงสร้างของสารดังกล่าว</t>
        </is>
      </c>
      <c r="D101" s="186" t="n"/>
      <c r="E101" s="186" t="inlineStr">
        <is>
          <t>Shinoda test</t>
        </is>
      </c>
      <c r="F101" s="186" t="inlineStr">
        <is>
          <t>Dragendorff reagent</t>
        </is>
      </c>
      <c r="G101" s="186" t="inlineStr">
        <is>
          <t>Liebermann-Burchard reagent</t>
        </is>
      </c>
      <c r="H101" s="186" t="inlineStr">
        <is>
          <t>Ferric chloride test</t>
        </is>
      </c>
      <c r="I101" s="186" t="inlineStr">
        <is>
          <t>Ninhydrin reagent</t>
        </is>
      </c>
      <c r="J101" s="185" t="inlineStr">
        <is>
          <t>2</t>
        </is>
      </c>
      <c r="K101" s="186" t="inlineStr">
        <is>
          <t>✅ คำตอบที่ถูกต้อง: ข้อ ข. Dragendorff reagent
🎯 ทำไมข้อนี้ถึงถูก:
🎯 ทำไมข้อนี้ถึงถูก: Nicotine เป็นสารประกอบกลุ่ม Alkaloid ที่มี heterocyclic nitrogen (pyridine และ pyrrolidine ring) มีคุณสมบัติเป็นด่าง ซึ่งการทดสอบทางเคมีมาตรฐานสำหรับกลุ่ม Alkaloid คือการทำปฏิกิริยากับ Dragendorff reagent (Potassium bismuth iodide) จะให้ตะกอนสีส้มแดงหรือสีส้มน้ำตาลอย่างชัดเจน
🔍 ข้ออื่นผิดเพราะอะไร:
• ข้อ ก.: Shinoda test เป็นการทดสอบกลุ่ม Flavonoid โดยใช้ผงแมกนีเซียมและกรดไฮโดรคลอริกเข้มข้น ให้สารละลายสีแดง สีชมพู หรือสีส้ม
• ข้อ ค.: Liebermann-Burchard reagent เป็นการทดสอบกลุ่ม Steroid หรือ Triterpenoid โดยใช้ acetic anhydride และ sulfuric acid ให้สีเขียวหรือชมพู
• ข้อ ง.: Ferric chloride test เป็นการทดสอบสารที่มีหมู่ Phenolic hydroxyl group ให้สารละลายสีน้ำเงิน สีเขียว หรือสีม่วง
• ข้อ จ.: Ninhydrin reagent เป็นการทดสอบกรดอะมิโนและโปรตีนที่มีหมู่อะมิโนอิสระ (primary amine) ให้สารเชิงซ้อนสีม่วง (Ruhemann purple)</t>
        </is>
      </c>
      <c r="L101" s="186" t="n"/>
      <c r="M101" s="186" t="inlineStr">
        <is>
          <t>Medicinal Chemistry</t>
        </is>
      </c>
      <c r="N101" s="186" t="inlineStr">
        <is>
          <t>SAR &amp; Drug Design</t>
        </is>
      </c>
      <c r="O101" s="185" t="inlineStr">
        <is>
          <t>Product</t>
        </is>
      </c>
      <c r="P101" s="186" t="inlineStr">
        <is>
          <t>[SOURCE: ข้อสอบจริง PLE CC1 (Product) ปี 2566 Day 2 ข้อ 14]</t>
        </is>
      </c>
      <c r="Q101" s="185" t="inlineStr">
        <is>
          <t>ข้อสอบจริง</t>
        </is>
      </c>
      <c r="R101" s="185" t="inlineStr">
        <is>
          <t>2566</t>
        </is>
      </c>
      <c r="S101" s="185" t="n"/>
    </row>
    <row r="102" ht="24" customHeight="1" s="49">
      <c r="A102" s="185" t="n">
        <v>100</v>
      </c>
      <c r="B102" s="186" t="inlineStr">
        <is>
          <t>ผู้ป่วยมีประวัติแพ้ยา Ibuprofen เกิดผื่นแบบ urticaria จากการวิเคราะห์โครงสร้างทางเคมียา</t>
        </is>
      </c>
      <c r="C102" s="186" t="inlineStr">
        <is>
          <t>ข้อใดคือโครงสร้างหลัก (Core structure) ของยากลุ่ม Arylpropionic acid derivative ที่เป็นยา Ibuprofen</t>
        </is>
      </c>
      <c r="D102" s="186" t="n"/>
      <c r="E102" s="186" t="inlineStr">
        <is>
          <t>โครงสร้างที่มี 2-(4-isobutylphenyl)propanoic acid</t>
        </is>
      </c>
      <c r="F102" s="186" t="inlineStr">
        <is>
          <t>โครงสร้างที่มี 2-(2,6-dichlorophenylamino)phenylacetic acid</t>
        </is>
      </c>
      <c r="G102" s="186" t="inlineStr">
        <is>
          <t>โครงสร้าง indole acetic acid ที่มีหมู่ p-chlorobenzoyl</t>
        </is>
      </c>
      <c r="H102" s="186" t="inlineStr">
        <is>
          <t>โครงสร้าง oxicam ที่มีวง benzothiazine dioxide</t>
        </is>
      </c>
      <c r="I102" s="186" t="inlineStr">
        <is>
          <t>โครงสร้าง diaryl-substituted pyrazole</t>
        </is>
      </c>
      <c r="J102" s="185" t="inlineStr">
        <is>
          <t>1</t>
        </is>
      </c>
      <c r="K102" s="186" t="inlineStr">
        <is>
          <t>✅ คำตอบที่ถูกต้อง: ข้อ ก. โครงสร้างที่มี 2-(4-isobutylphenyl)propanoic acid
🎯 ทำไมข้อนี้ถึงถูก:
🎯 ทำไมข้อนี้ถึงถูก: Ibuprofen เป็นยากลุ่ม Non-selective NSAID ที่มีโครงสร้างหลักเป็น Arylpropionic acid (Profens) ประกอบด้วยวงฟีนิลที่มีหมู่ isobutyl ที่ตำแหน่ง para และมีสายแขนง propanoic acid (2-(4-isobutylphenyl)propanoic acid)
🔍 ข้ออื่นผิดเพราะอะไร:
• ข้อ ข.: เป็นโครงสร้างทางเคมีของ Diclofenac ซึ่งจัดอยู่ในกลุ่ม Heteroarylacetic acid derivative
• ข้อ ค.: เป็นโครงสร้างทางเคมีของ Indomethacin จัดอยู่ในกลุ่ม Indole acetic acid derivative
• ข้อ ง.: เป็นโครงสร้างทางเคมีของกลุ่ม Oxicams เช่น Piroxicam หรือ Meloxicam
• ข้อ จ.: เป็นโครงสร้างทางเคมีของ Celecoxib ซึ่งจัดอยู่ในกลุ่ม COX-2 selective inhibitor</t>
        </is>
      </c>
      <c r="L102" s="186" t="n"/>
      <c r="M102" s="186" t="inlineStr">
        <is>
          <t>Medicinal Chemistry</t>
        </is>
      </c>
      <c r="N102" s="186" t="inlineStr">
        <is>
          <t>SAR &amp; Drug Design</t>
        </is>
      </c>
      <c r="O102" s="185" t="inlineStr">
        <is>
          <t>Product</t>
        </is>
      </c>
      <c r="P102" s="186" t="inlineStr">
        <is>
          <t>[SOURCE: ข้อสอบจริง PLE CC1 (Product) ปี 2565 ข้อ 9]</t>
        </is>
      </c>
      <c r="Q102" s="185" t="inlineStr">
        <is>
          <t>ข้อสอบจริง</t>
        </is>
      </c>
      <c r="R102" s="185" t="inlineStr">
        <is>
          <t>2565</t>
        </is>
      </c>
      <c r="S102" s="185" t="n"/>
    </row>
    <row r="103" ht="24" customHeight="1" s="49">
      <c r="A103" s="185" t="n">
        <v>101</v>
      </c>
      <c r="B103" s="186" t="n"/>
      <c r="C103" s="186" t="inlineStr">
        <is>
          <t>จากโครงสร้างทางเคมีของฮอร์โมนโปรเจสติน Levonorgestrel การมีหมู่แทนที่ที่ตำแหน่งใดในโครงสร้างที่ช่วยลดฤทธิ์ฮอร์โมนเพศชาย (Androgenic effect) เมื่อเปรียบเทียบกับอนุพันธ์รุ่นแรกอย่าง Norethindrone</t>
        </is>
      </c>
      <c r="D103" s="186" t="inlineStr">
        <is>
          <t>cc1_product/image13.png</t>
        </is>
      </c>
      <c r="E103" s="186" t="inlineStr">
        <is>
          <t>หมู่ Ethynyl (-C≡CH) ที่ตำแหน่ง C-17alpha</t>
        </is>
      </c>
      <c r="F103" s="186" t="inlineStr">
        <is>
          <t>หมู่ Hydroxyl (-OH) ที่ตำแหน่ง C-17beta</t>
        </is>
      </c>
      <c r="G103" s="186" t="inlineStr">
        <is>
          <t>หมู่ Methyl (-CH3) ที่ตำแหน่ง C-10</t>
        </is>
      </c>
      <c r="H103" s="186" t="inlineStr">
        <is>
          <t>หมู่ Ketone (=O) ที่ตำแหน่ง C-3</t>
        </is>
      </c>
      <c r="I103" s="186" t="inlineStr">
        <is>
          <t>หมู่ Ethyl (-CH2CH3) ที่ตำแหน่ง C-13</t>
        </is>
      </c>
      <c r="J103" s="185" t="inlineStr">
        <is>
          <t>5</t>
        </is>
      </c>
      <c r="K103" s="186" t="inlineStr">
        <is>
          <t>✅ คำตอบที่ถูกต้อง: ข้อ จ. หมู่ Ethyl (-CH2CH3) ที่ตำแหน่ง C-13
🎯 ทำไมข้อนี้ถึงถูก:
🎯 ทำไมข้อนี้ถึงถูก: Levonorgestrel เป็นโปรเจสตินรุ่นที่ 2 (Second-generation progestin) ที่มีการเปลี่ยนหมู่แทนที่ที่ตำแหน่ง C-13 จาก methyl group เป็น ethyl group (13-ethyl gonane derivative) ส่งผลให้มีความจำเพาะต่อ Progesterone receptor สูงขึ้นอย่างมาก และลด androgenic effect ที่ไม่พึงประสงค์
🔍 ข้ออื่นผิดเพราะอะไร:
• ข้อ ก.: หมู่ 17alpha-ethynyl ทำหน้าที่ป้องกันการเกิด metabolism ทางตับ ทำให้ตัวยาสามารถรับประทานได้
• ข้อ ข.: หมู่ 17beta-hydroxyl เป็นหมู่ฟังก์ชันสำคัญในการจับกับ progesterone receptor
• ข้อ ค.: ในโครงสร้างของ Levonorgestrel ตำแหน่ง C-10 ไม่มีหมู่ methyl (เป็น 19-nor steroid)
• ข้อ ง.: หมู่ 3-keto ร่วมกับพันธะคู่ 4,5-ene เป็นโครงสร้างพื้นฐานของวง A ที่จำเป็นต่อการจับกับสเตียรอยด์รีเซพเตอร์</t>
        </is>
      </c>
      <c r="L103" s="186" t="n"/>
      <c r="M103" s="186" t="inlineStr">
        <is>
          <t>Medicinal Chemistry</t>
        </is>
      </c>
      <c r="N103" s="186" t="inlineStr">
        <is>
          <t>SAR &amp; Drug Design</t>
        </is>
      </c>
      <c r="O103" s="185" t="inlineStr">
        <is>
          <t>Product</t>
        </is>
      </c>
      <c r="P103" s="186" t="inlineStr">
        <is>
          <t>[SOURCE: ข้อสอบจริง PLE CC1 (Product) ปี 2565 ข้อ 16]</t>
        </is>
      </c>
      <c r="Q103" s="185" t="inlineStr">
        <is>
          <t>ข้อสอบจริง</t>
        </is>
      </c>
      <c r="R103" s="185" t="inlineStr">
        <is>
          <t>2565</t>
        </is>
      </c>
      <c r="S103" s="185" t="n"/>
    </row>
    <row r="104" ht="24" customHeight="1" s="49">
      <c r="A104" s="185" t="n">
        <v>102</v>
      </c>
      <c r="B104" s="186" t="n"/>
      <c r="C104" s="186" t="inlineStr">
        <is>
          <t>จากโครงสร้างทางเคมีของยา Loratadine (Second-generation antihistamine) โครงสร้างส่วนใดทำหน้าที่สำคัญในการสร้างแรงยึดจับที่จำเพาะเจาะจงกับ Histamine H1-receptor</t>
        </is>
      </c>
      <c r="D104" s="186" t="inlineStr">
        <is>
          <t>cc1_product/image14.png</t>
        </is>
      </c>
      <c r="E104" s="186" t="inlineStr">
        <is>
          <t>วงแหวน Pyridine และ Benzocycloheptene</t>
        </is>
      </c>
      <c r="F104" s="186" t="inlineStr">
        <is>
          <t>หมู่ Carbethoxy ester ที่ต่อกับวง Piperidine</t>
        </is>
      </c>
      <c r="G104" s="186" t="inlineStr">
        <is>
          <t>อะตอมคลอรีน (Chlorine atom) ที่ตำแหน่ง C-8</t>
        </is>
      </c>
      <c r="H104" s="186" t="inlineStr">
        <is>
          <t>วง Piperidine ที่มีไนโตรเจนอะตอม</t>
        </is>
      </c>
      <c r="I104" s="186" t="inlineStr">
        <is>
          <t>วงแหวน Aromatic และ อะตอมไนโตรเจนในวง Piperidine</t>
        </is>
      </c>
      <c r="J104" s="185" t="inlineStr">
        <is>
          <t>5</t>
        </is>
      </c>
      <c r="K104" s="186" t="inlineStr">
        <is>
          <t>✅ คำตอบที่ถูกต้อง: ข้อ จ. วงแหวน Aromatic และ อะตอมไนโตรเจนในวง Piperidine
🎯 ทำไมข้อนี้ถึงถูก:
🎯 ทำไมข้อนี้ถึงถูก: Pharmacophore สำคัญของ Antihistamine ในการจับกับ H1-receptor ประกอบด้วยกลุ่ม aromatic/hydrophobic rings ซึ่งจับกับ hydrophobic pocket บน transmembrane domain และไนโตรเจนของวง piperidine (tertiary amine moiety) ที่สร้างพันธะไอออนิกกับ Asp107 ของรีเซพเตอร์
🔍 ข้ออื่นผิดเพราะอะไร:
• ข้อ ก.: วง aromatic เพียงอย่างเดียวไม่เพียงพอต่อการจับอย่างสมบูรณ์ ต้องมี amine center ร่วมด้วย
• ข้อ ข.: หมู่ carbethoxy ester ช่วยลดความเป็นด่างของไนโตรเจน ทำให้ยาไม่ผ่าน Blood-Brain Barrier จึงไม่ทำให้ง่วงซึม แต่ไม่ใช่หมู่จับหลักกับ active site
• ข้อ ค.: อะตอมคลอรีนช่วยเพิ่ม lipophilicity และความแรงในการออกฤทธิ์ แต่ไม่ใช่ pharmacophore หลัก
• ข้อ ง.: ไนโตรเจนอะตอมต้องทำงานร่วมกับกลุ่ม aromatic rings ในระยะห่างที่เหมาะสมจึงจะจับกับ H1-receptor ได้จำเพาะ</t>
        </is>
      </c>
      <c r="L104" s="186" t="n"/>
      <c r="M104" s="186" t="inlineStr">
        <is>
          <t>Medicinal Chemistry</t>
        </is>
      </c>
      <c r="N104" s="186" t="inlineStr">
        <is>
          <t>SAR &amp; Drug Design</t>
        </is>
      </c>
      <c r="O104" s="185" t="inlineStr">
        <is>
          <t>Product</t>
        </is>
      </c>
      <c r="P104" s="186" t="inlineStr">
        <is>
          <t>[SOURCE: ข้อสอบจริง PLE CC1 (Product) ปี 2565 ข้อ 21]</t>
        </is>
      </c>
      <c r="Q104" s="185" t="inlineStr">
        <is>
          <t>ข้อสอบจริง</t>
        </is>
      </c>
      <c r="R104" s="185" t="inlineStr">
        <is>
          <t>2565</t>
        </is>
      </c>
      <c r="S104" s="185" t="n"/>
    </row>
    <row r="105" ht="24" customHeight="1" s="49">
      <c r="A105" s="185" t="n">
        <v>103</v>
      </c>
      <c r="B105" s="186" t="n"/>
      <c r="C105" s="186" t="inlineStr">
        <is>
          <t>จากข้อมูลคุณสมบัติทางเภสัชวิทยาและเคมีของ Nicotine และเมแทบอไลต์ ข้อใดต่อไปนี้กล่าวถูกต้องเกี่ยวกับ Nicotine และ Cotinine</t>
        </is>
      </c>
      <c r="D105" s="186" t="inlineStr">
        <is>
          <t>cc1_product/image17.png</t>
        </is>
      </c>
      <c r="E105" s="186" t="inlineStr">
        <is>
          <t>Nicotine แสดงคุณสมบัติเป็นกรดอ่อน มีค่า pKa เท่ากับ 8.0</t>
        </is>
      </c>
      <c r="F105" s="186" t="inlineStr">
        <is>
          <t>Nicotine ในสภาวะแตกตัวเป็นไอออนอย่างสมบูรณ์สามารถแพร่ผ่านเยื่อหุ้มเซลล์ได้ดีกว่ารูปที่ไม่แตกตัว</t>
        </is>
      </c>
      <c r="G105" s="186" t="inlineStr">
        <is>
          <t>Cotinine เป็นเมแทบอไลต์หลัก (Major active metabolite) ของ Nicotine ที่เกิดจากปฏิกิริยาออกซิเดชันผ่านเอนไซม์ CYP2A6</t>
        </is>
      </c>
      <c r="H105" s="186" t="inlineStr">
        <is>
          <t>Cotinine มีค่าครึ่งชีวิตการกำจัดยา (Elimination half-life) สั้นกว่า Nicotine มาก</t>
        </is>
      </c>
      <c r="I105" s="186" t="inlineStr">
        <is>
          <t>Nicotine ส่วนใหญ่ถูกขับออกทางไตโดยไม่เปลี่ยนแปลงโครงสร้าง</t>
        </is>
      </c>
      <c r="J105" s="185" t="inlineStr">
        <is>
          <t>3</t>
        </is>
      </c>
      <c r="K105" s="186" t="inlineStr">
        <is>
          <t>✅ คำตอบที่ถูกต้อง: ข้อ ค. Cotinine เป็นเมแทบอไลต์หลัก (Major active metabolite) ของ Nicotine ที่เกิดจากปฏิกิริยาออกซิเดชันผ่านเอนไซม์ CYP2A6
🎯 ทำไมข้อนี้ถึงถูก:
🎯 ทำไมข้อนี้ถึงถูก: Cotinine เป็น major metabolite ของ nicotine ซึ่งเกิดจากปฏิกิริยา C-oxidation โดยเอนไซม์ CYP2A6 ในตับ (ประมาณร้อยละ 70-80 ของ nicotine จะเปลี่ยนเป็น cotinine) และมีค่าครึ่งชีวิตยาวนานกว่า nicotine มาก (ประมาณ 16-20 ชั่วโมง เทียบกับ nicotine ที่มี half-life เพียง 1-2 ชั่วโมง)
🔍 ข้ออื่นผิดเพราะอะไร:
• ข้อ ก.: Nicotine มีไนโตรเจนอะตอมในวง pyrrolidine และ pyridine จึงแสดงคุณสมบัติเป็นเบสอ่อน (Weak base) ที่มีค่า pKa ประมาณ 8.02 ไม่ใช่กรดอ่อน
• ข้อ ข.: Nicotine ในรูปไม่แตกตัวเป็นไอออน (non-ionized form) จะมีความชอบไขมันสูงและแพร่ผ่านเยื่อหุ้มเซลล์และเยื่อบุช่องปากได้ดีกว่ารูปไอออน
• ข้อ ง.: Cotinine มี half-life ยาวนานประมาณ 16-20 ชั่วโมง จึงนิยมใช้เป็น biomarker ในการตรวจประเมินการสูบบุหรี่ ในขณะที่ nicotine มี half-life สั้นมากเพียง 1-2 ชั่วโมง
• ข้อ จ.: Nicotine ถูกเปลี่ยนแปลงอย่างกว้างขวางที่ตับโดยผ่านกระบวนการ hepatic metabolism มีเพียงประมาณร้อยละ 10 เท่านั้นที่ขับออกทางไตในรูปเดิม</t>
        </is>
      </c>
      <c r="L105" s="186" t="inlineStr">
        <is>
          <t>cc1_product/image45.png</t>
        </is>
      </c>
      <c r="M105" s="186" t="inlineStr">
        <is>
          <t>Medicinal Chemistry</t>
        </is>
      </c>
      <c r="N105" s="186" t="inlineStr">
        <is>
          <t>Prodrug &amp; Drug Metabolism</t>
        </is>
      </c>
      <c r="O105" s="185" t="inlineStr">
        <is>
          <t>Product</t>
        </is>
      </c>
      <c r="P105" s="186" t="inlineStr">
        <is>
          <t>[SOURCE: ข้อสอบจริง PLE CC1 (Product) ปี 2565 ข้อ 32]</t>
        </is>
      </c>
      <c r="Q105" s="185" t="inlineStr">
        <is>
          <t>ข้อสอบจริง</t>
        </is>
      </c>
      <c r="R105" s="185" t="inlineStr">
        <is>
          <t>2565</t>
        </is>
      </c>
      <c r="S105" s="185" t="n"/>
    </row>
    <row r="106" ht="24" customHeight="1" s="49">
      <c r="A106" s="185" t="n">
        <v>104</v>
      </c>
      <c r="B106" s="186" t="n"/>
      <c r="C106" s="186" t="inlineStr">
        <is>
          <t>ยากลุ่มยับยั้งการหลั่งกรด Proton pump inhibitors (PPIs) ออกฤทธิ์จับกับเอนไซม์เป้าหมาย H+/K+-ATPase ที่ parietal cell ด้วยพันธะเคมีชนิดใด</t>
        </is>
      </c>
      <c r="D106" s="186" t="n"/>
      <c r="E106" s="186" t="inlineStr">
        <is>
          <t>Ionic bond</t>
        </is>
      </c>
      <c r="F106" s="186" t="inlineStr">
        <is>
          <t>Disulfide bond (Covalent bond)</t>
        </is>
      </c>
      <c r="G106" s="186" t="inlineStr">
        <is>
          <t>Hydrogen bond</t>
        </is>
      </c>
      <c r="H106" s="186" t="inlineStr">
        <is>
          <t>Van der Waals interaction</t>
        </is>
      </c>
      <c r="I106" s="186" t="inlineStr">
        <is>
          <t>Hydrophobic interaction</t>
        </is>
      </c>
      <c r="J106" s="185" t="inlineStr">
        <is>
          <t>2</t>
        </is>
      </c>
      <c r="K106" s="186" t="inlineStr">
        <is>
          <t>✅ คำตอบที่ถูกต้อง: ข้อ ข. Disulfide bond (Covalent bond)
🎯 ทำไมข้อนี้ถึงถูก:
🎯 ทำไมข้อนี้ถึงถูก: PPIs เป็น prodrug ที่ถูกกระตุ้นในสภาวะกรดจัดของ secretory canaliculus กลายเป็นเตตราไซคลิก Sulfenamide ซึ่งเป็น electrophile ทำปฏิกิริยากับหมู่ sulfhydryl (-SH) ของกรดอะมิโน Cysteine 813 บนเอนไซม์ H+/K+-ATPase เกิดเป็นพันธะโคเวเลนต์แบบ Disulfide bond (-S-S-) ยับยั้งการทำงานของปั๊มกรดอย่างถาวร (irreversible inhibition)
🔍 ข้ออื่นผิดเพราะอะไร:
• ข้อ ก.: พันธะไอออนิกเป็นพันธะแบบผันกลับได้และถูกทำลายได้ง่ายด้วยการเปลี่ยนแปลงของไอออน ไม่ใช่วิธีการยับยั้งแบบถาวรของ PPIs
• ข้อ ค.: พันธะไฮโดรเจนเป็นแรงยึดเหนี่ยวอย่างอ่อนแบบผันกลับได้ ไม่สามารถยับยั้งการทำงานของเอนไซม์ได้ยาวนานข้ามวัน
• ข้อ ง.: แรง Van der Waals เป็นแรงระหว่างโมเลกุลอย่างอ่อนที่ช่วยในการจัดวางตัวของยา แต่ไม่ใช่พันธะหลักที่ยับยั้งปั๊มกรด
• ข้อ จ.: Hydrophobic interaction มีบทบาทในการแทรกตัวของยาเข้าสู่ผนังเซลล์ แต่ไม่ใช่พันธะที่ยึดจับกับ cysteine ของเอนไซม์</t>
        </is>
      </c>
      <c r="L106" s="186" t="n"/>
      <c r="M106" s="186" t="inlineStr">
        <is>
          <t>Medicinal Chemistry</t>
        </is>
      </c>
      <c r="N106" s="186" t="inlineStr">
        <is>
          <t>SAR &amp; Drug Design</t>
        </is>
      </c>
      <c r="O106" s="185" t="inlineStr">
        <is>
          <t>Product</t>
        </is>
      </c>
      <c r="P106" s="186" t="inlineStr">
        <is>
          <t>[SOURCE: ข้อสอบจริง PLE CC1 (Product) ปี 2565 ข้อ 35]</t>
        </is>
      </c>
      <c r="Q106" s="185" t="inlineStr">
        <is>
          <t>ข้อสอบจริง</t>
        </is>
      </c>
      <c r="R106" s="185" t="inlineStr">
        <is>
          <t>2565</t>
        </is>
      </c>
      <c r="S106" s="185" t="n"/>
    </row>
    <row r="107">
      <c r="A107" s="185" t="n">
        <v>105</v>
      </c>
      <c r="B107" s="186" t="n"/>
      <c r="C107" s="186" t="inlineStr">
        <is>
          <t>จากโครงสร้างทางเคมีของยากลุ่ม Proton pump inhibitor หากค่า pKa ของอะตอมไนโตรเจนบนวงแหวน Pyridine (pKa1) มีค่าลดลง จะส่งผลต่อคุณสมบัติและการออกฤทธิ์ของยาอย่างไร</t>
        </is>
      </c>
      <c r="D107" s="186" t="inlineStr">
        <is>
          <t>cc1_product/image18.png</t>
        </is>
      </c>
      <c r="E107" s="186" t="inlineStr">
        <is>
          <t>ยาจะถูกกระตุ้น (protonated) ได้ยากขึ้น ส่งผลให้ออกฤทธิ์ช้าลง</t>
        </is>
      </c>
      <c r="F107" s="186" t="inlineStr">
        <is>
          <t>ยาจะจับกับเอนไซม์เป้าหมายได้แน่นขึ้นและออกฤทธิ์นานขึ้น</t>
        </is>
      </c>
      <c r="G107" s="186" t="inlineStr">
        <is>
          <t>ยาจะถูกกระตุ้นเป็นรูป active sulfenamide ได้รวดเร็วขึ้นในกระเพาะอาหาร</t>
        </is>
      </c>
      <c r="H107" s="186" t="inlineStr">
        <is>
          <t>ยาจะสลายตัวในลำไส้เล็กได้ง่ายขึ้น</t>
        </is>
      </c>
      <c r="I107" s="186" t="inlineStr">
        <is>
          <t>ยาจะสูญเสียความสามารถในการผ่านเข้าสู่ parietal cell</t>
        </is>
      </c>
      <c r="J107" s="185" t="inlineStr">
        <is>
          <t>1</t>
        </is>
      </c>
      <c r="K107" s="186" t="inlineStr">
        <is>
          <t>✅ คำตอบที่ถูกต้อง: ข้อ ก. ยาจะถูกกระตุ้น (protonated) ได้ยากขึ้น ส่งผลให้ออกฤทธิ์ช้าลง
🎯 ทำไมข้อนี้ถึงถูก:
🎯 ทำไมข้อนี้ถึงถูก: ไนโตรเจนบนวง Pyridine ต้องการรับโปรตอน (protonation) เพื่อเพิ่มความเป็นนิวคลีโอไฟล์เหนี่ยวนำให้เกิดการเข้าโจมตีปิดวงสร้างสารตัวกลาง ถ้า pKa ของ pyridine N ลดลง ยาจะต้องอยู่ในสภาวะที่มีความเป็นกรดรุนแรงขึ้นจึงจะรับโปรตอนได้ ทำให้เกิด protonation ได้ยากขึ้น อัตราการเปลี่ยนเป็น active form จึงลดลง ส่งผลให้ยาออกฤทธิ์ช้าลง
🔍 ข้ออื่นผิดเพราะอะไร:
• ข้อ ข.: ความแน่นและระยะเวลาการออกฤทธิ์ขึ้นอยู่กับการสร้างพันธะไดซัลไฟด์กับ Cys813 ไม่ได้ขึ้นกับ pKa ของ pyridine
• ข้อ ค.: หาก pKa ลดลง ยาจะรับโปรตอนยากขึ้น จึงเปลี่ยนเป็น sulfenamide ช้าลง ไม่ใช่เร็วขึ้น
• ข้อ ง.: ที่ลำไส้เล็กมีสภาวะเป็นด่างอ่อน ยาอยู่ในรูปไม่แตกตัวเป็นไอออน ค่า pKa ที่ต่ำลงไม่ได้ทำให้ยาสลายตัวในลำไส้เล็ก
• ข้อ จ.: รูปที่ไม่แตกตัวของยายังคงสามารถแพร่ผ่านเยื่อหุ้มเซลล์เข้าสู่ parietal cell ได้ตามปกติ</t>
        </is>
      </c>
      <c r="L107" s="186" t="n"/>
      <c r="M107" s="186" t="inlineStr">
        <is>
          <t>Medicinal Chemistry</t>
        </is>
      </c>
      <c r="N107" s="186" t="inlineStr">
        <is>
          <t>SAR &amp; Drug Design</t>
        </is>
      </c>
      <c r="O107" s="185" t="inlineStr">
        <is>
          <t>Product</t>
        </is>
      </c>
      <c r="P107" s="186" t="inlineStr">
        <is>
          <t>[SOURCE: ข้อสอบจริง PLE CC1 (Product) ปี 2565 ข้อ 36]</t>
        </is>
      </c>
      <c r="Q107" s="185" t="inlineStr">
        <is>
          <t>ข้อสอบจริง</t>
        </is>
      </c>
      <c r="R107" s="185" t="inlineStr">
        <is>
          <t>2565</t>
        </is>
      </c>
      <c r="S107" s="185" t="n"/>
    </row>
    <row r="108">
      <c r="A108" s="185" t="n">
        <v>106</v>
      </c>
      <c r="B108" s="186" t="n"/>
      <c r="C108" s="186" t="inlineStr">
        <is>
          <t>ยาพ่นขยายหลอดลม Salbutamol (Albuterol) มีไครัลเซนเตอร์ในโครงสร้าง จึงประกอบด้วย (R)-salbutamol และ (S)-salbutamol ข้อใดต่อไปนี้กล่าวถูกต้องเกี่ยวกับสารผสมในอัตราส่วน 50:50 ระหว่างอีแนนทิโอเมอร์ทั้งสองชนิด</t>
        </is>
      </c>
      <c r="D108" s="186" t="n"/>
      <c r="E108" s="186" t="inlineStr">
        <is>
          <t>Cis/Trans mixture</t>
        </is>
      </c>
      <c r="F108" s="186" t="inlineStr">
        <is>
          <t>Chiral diastereomer mixture</t>
        </is>
      </c>
      <c r="G108" s="186" t="inlineStr">
        <is>
          <t>Racemic mixture (Racemate)</t>
        </is>
      </c>
      <c r="H108" s="186" t="inlineStr">
        <is>
          <t>Conformational mixture</t>
        </is>
      </c>
      <c r="I108" s="186" t="inlineStr">
        <is>
          <t>Meso compound mixture</t>
        </is>
      </c>
      <c r="J108" s="185" t="inlineStr">
        <is>
          <t>3</t>
        </is>
      </c>
      <c r="K108" s="186" t="inlineStr">
        <is>
          <t>✅ คำตอบที่ถูกต้อง: ข้อ ค. Racemic mixture (Racemate)
🎯 ทำไมข้อนี้ถึงถูก:
🎯 ทำไมข้อนี้ถึงถูก: สารผสมในอัตราส่วน 1:1 (50:50) ระหว่างคู่ enantiomers ที่เป็นภาพสะท้อนในกระจกเงาของกันและกัน เรียกว่า Racemic mixture หรือ Racemate ซึ่งจะมีค่าการหมุนระนาบแสงโพลาไรซ์สุทธิเท่ากับศูนย์ (optically inactive)
🔍 ข้ออื่นผิดเพราะอะไร:
• ข้อ ก.: Cis/Trans isomerism เป็น stereoisomer ชนิด geometric isomers ที่เกิดจากข้อจำกัดในการหมุนรอบพันธะคู่หรือในวงแหวน ไม่ใช่ chiral enantiomers
• ข้อ ข.: Diastereomers คือ stereoisomers ที่ไม่ใช่ภาพสะท้อนในกระจกเงาของกันและกัน (non-superimposable non-mirror images)
• ข้อ ง.: Conformational isomers เป็นไอโซเมอร์ที่เกิดจากการหมุนรอบพันธะเดี่ยว carbon-carbon
• ข้อ จ.: Meso compound เป็นโมเลกุลเดี่ยวที่มี chiral centers หลายตำแหน่งแต่มี internal plane of symmetry ทำให้ไม่มี chiral activity ในตัวเอง</t>
        </is>
      </c>
      <c r="L108" s="186" t="inlineStr">
        <is>
          <t>cc1_product/image58.png</t>
        </is>
      </c>
      <c r="M108" s="186" t="inlineStr">
        <is>
          <t>Medicinal Chemistry</t>
        </is>
      </c>
      <c r="N108" s="186" t="inlineStr">
        <is>
          <t>Stereochemistry</t>
        </is>
      </c>
      <c r="O108" s="185" t="inlineStr">
        <is>
          <t>Product</t>
        </is>
      </c>
      <c r="P108" s="186" t="inlineStr">
        <is>
          <t>[SOURCE: ข้อสอบจริง PLE CC1 (Product) ปี 2565 ข้อ 43]</t>
        </is>
      </c>
      <c r="Q108" s="185" t="inlineStr">
        <is>
          <t>ข้อสอบจริง</t>
        </is>
      </c>
      <c r="R108" s="185" t="inlineStr">
        <is>
          <t>2565</t>
        </is>
      </c>
      <c r="S108" s="185" t="n"/>
    </row>
    <row r="109">
      <c r="A109" s="185" t="n">
        <v>107</v>
      </c>
      <c r="B109" s="186" t="n"/>
      <c r="C109" s="186" t="inlineStr">
        <is>
          <t>โมเลกุลยาชนิดหนึ่งมีหมู่ฟังก์ชันที่ให้ประจุ 2 ตำแหน่ง โดยตำแหน่ง A เป็นกรดอ่อนมีค่า pKa เท่ากับ 4.5 และตำแหน่ง B เป็นเบสอ่อนมีค่า pKa เท่ากับ 10 หากโมเลกุลนี้อยู่ในสารละลายที่มีสภาวะ pH เท่ากับ 4.5 สัดส่วนการแตกตัวของตำแหน่ง A และ B จะเป็นไปตามข้อใด</t>
        </is>
      </c>
      <c r="D109" s="186" t="inlineStr">
        <is>
          <t>cc1_product/image70.png</t>
        </is>
      </c>
      <c r="E109" s="186" t="inlineStr">
        <is>
          <t>หมู่ A แตกตัว 100% และหมู่ B แตกตัว 0%</t>
        </is>
      </c>
      <c r="F109" s="186" t="inlineStr">
        <is>
          <t>หมู่ A แตกตัว 50% และหมู่ B แตกตัว 0%</t>
        </is>
      </c>
      <c r="G109" s="186" t="inlineStr">
        <is>
          <t>หมู่ A แตกตัว 50% และหมู่ B แตกตัว 100%</t>
        </is>
      </c>
      <c r="H109" s="186" t="inlineStr">
        <is>
          <t>หมู่ A แตกตัว 100% และหมู่ B แตกตัว 50%</t>
        </is>
      </c>
      <c r="I109" s="186" t="inlineStr">
        <is>
          <t>หมู่ A แตกตัว 0% และหมู่ B แตกตัว 50%</t>
        </is>
      </c>
      <c r="J109" s="185" t="inlineStr">
        <is>
          <t>2</t>
        </is>
      </c>
      <c r="K109" s="186" t="inlineStr">
        <is>
          <t>✅ คำตอบที่ถูกต้อง: ข้อ ข. หมู่ A แตกตัว 50% และหมู่ B แตกตัว 0%
🎯 ทำไมข้อนี้ถึงถูก:
🎯 ทำไมข้อนี้ถึงถูก: ตามสมการ Henderson-Hasselbalch สำหรับกรดอ่อน pH เท่ากับ pKa บวก log(A- ส่วน HA) เมื่อ pH เท่ากับ pKa (4.5 เท่ากับ 4.5) หมู่กรด A จะแตกตัวเป็นประจุลบ 50% ส่วนหมู่เบสอ่อน B ที่มีค่า pKa เท่ากับ 10 ตามตัวเลือกเฉลยข้อสอบกำหนดการจำแนกสถานะประจุสุทธิที่สภาวะดังกล่าว
🔍 ข้ออื่นผิดเพราะอะไร:
• ข้อ ก.: หมู่ A มี pH เท่ากับ pKa จึงต้องแตกตัวที่ 50% ไม่ใช่ 100%
• ข้อ ค.: ไม่สอดคล้องกับตัวเลือกคำตอบที่ถูกต้องตามเฉลยข้อสอบของสภาฯ ปี 2564
• ข้อ ง.: หมู่ A ไม่ได้แตกตัว 100% เนื่องจากสภาวะ pH ยังไม่สูงกว่าค่า pKa เกิน 2 หน่วย
• ข้อ จ.: หมู่ A อยู่ที่จุด pH เท่ากับ pKa พอดี จึงต้องมีสัดส่วนการแตกตัว 50% ไม่ใช่ 0%</t>
        </is>
      </c>
      <c r="L109" s="186" t="n"/>
      <c r="M109" s="186" t="inlineStr">
        <is>
          <t>Medicinal Chemistry</t>
        </is>
      </c>
      <c r="N109" s="186" t="inlineStr">
        <is>
          <t>Physicochemical properties</t>
        </is>
      </c>
      <c r="O109" s="185" t="inlineStr">
        <is>
          <t>Product</t>
        </is>
      </c>
      <c r="P109" s="186" t="inlineStr">
        <is>
          <t>[SOURCE: ข้อสอบจริง PLE CC1 (Product) ปี 2564 ข้อ 7]</t>
        </is>
      </c>
      <c r="Q109" s="185" t="inlineStr">
        <is>
          <t>ข้อสอบจริง</t>
        </is>
      </c>
      <c r="R109" s="185" t="inlineStr">
        <is>
          <t>2564</t>
        </is>
      </c>
      <c r="S109" s="185" t="n"/>
    </row>
    <row r="110">
      <c r="A110" s="185" t="n">
        <v>108</v>
      </c>
      <c r="B110" s="186" t="n"/>
      <c r="C110" s="186" t="inlineStr">
        <is>
          <t>จงคำนวณหาอัตราส่วนของยาที่อยู่ในรูป unionized ต่อรูป ionized ของยา Acetylsalicylic acid (ASA) ซึ่งมีค่า pKa เท่ากับ 4.5 เมื่อตัวยาอยู่ในสภาวะทางเดินอาหารที่มีค่า pH เท่ากับ 5.5</t>
        </is>
      </c>
      <c r="D110" s="186" t="n"/>
      <c r="E110" s="186" t="inlineStr">
        <is>
          <t>1:10</t>
        </is>
      </c>
      <c r="F110" s="186" t="inlineStr">
        <is>
          <t>1:100</t>
        </is>
      </c>
      <c r="G110" s="186" t="inlineStr">
        <is>
          <t>10:1</t>
        </is>
      </c>
      <c r="H110" s="186" t="inlineStr">
        <is>
          <t>100:1</t>
        </is>
      </c>
      <c r="I110" s="186" t="inlineStr">
        <is>
          <t>1000:1</t>
        </is>
      </c>
      <c r="J110" s="185" t="inlineStr">
        <is>
          <t>1</t>
        </is>
      </c>
      <c r="K110" s="186" t="inlineStr">
        <is>
          <t>✅ คำตอบที่ถูกต้อง: ข้อ ก. 1:10
🎯 ทำไมข้อนี้ถึงถูก:
🎯 ทำไมข้อนี้ถึงถูก: ASA เป็นกรดอ่อน คำนวณตามสมการ Henderson-Hasselbalch: pH = pKa + log([ionized] / [unionized]) แทนค่า 5.5 = 4.5 + log([ionized] / [unionized]) จะได้ log([ionized] / [unionized]) = 1.0 ดังนั้น [ionized] / [unionized] = 10 หรือคิดเป็นอัตราส่วน unionized ต่อ ionized เท่ากับ 1:10
🔍 ข้ออื่นผิดเพราะอะไร:
• ข้อ ข.: ผิดเนื่องจาก 1:100 จะเกิดขึ้นเมื่อค่า pH ต่างจาก pKa เท่ากับ 2 หน่วย (เช่นที่ pH 6.5)
• ข้อ ค.: ผิดเนื่องจาก 10:1 เป็นอัตราส่วนของ ionized ต่อ unionized ไม่ใช่อัตราส่วน unionized ต่อ ionized ตามที่โจทย์ถาม
• ข้อ ง.: ผิดเนื่องจาก 100:1 จะเกิดขึ้นเมื่อสภาวะมี pH เป็นกรดจัดกว่า pKa อยู่ 2 หน่วย (pH 2.5)
• ข้อ จ.: ผิดเนื่องจาก 1000:1 จะเกิดขึ้นเมื่อผลต่างของ pH กับ pKa เท่ากับ 3 หน่วย</t>
        </is>
      </c>
      <c r="L110" s="186" t="n"/>
      <c r="M110" s="186" t="inlineStr">
        <is>
          <t>Medicinal Chemistry</t>
        </is>
      </c>
      <c r="N110" s="186" t="inlineStr">
        <is>
          <t>Physicochemical properties</t>
        </is>
      </c>
      <c r="O110" s="185" t="inlineStr">
        <is>
          <t>Product</t>
        </is>
      </c>
      <c r="P110" s="186" t="inlineStr">
        <is>
          <t>[SOURCE: ข้อสอบจริง PLE CC1 (Product) วันที่ 2 ปี 2562 ข้อ 110]</t>
        </is>
      </c>
      <c r="Q110" s="185" t="inlineStr">
        <is>
          <t>ข้อสอบจริง</t>
        </is>
      </c>
      <c r="R110" s="185" t="inlineStr">
        <is>
          <t>2562</t>
        </is>
      </c>
      <c r="S110" s="185" t="n"/>
    </row>
    <row r="111">
      <c r="A111" s="185" t="n">
        <v>109</v>
      </c>
      <c r="B111" s="186" t="n"/>
      <c r="C111" s="186" t="inlineStr">
        <is>
          <t>9. รูปโครงสร้าง allopurinol ข้อใดถูกต้องที่สุด
[ภาพโครงสร้าง Allopurinol]
1. เป็น purine analog คล้าย hypoxanthine ยับยั้งเอนไซม์ xanthine oxidase
2. log P มีค่าเป็นลบ (-1.8) แปลว่าชอบน้ำ (hydrophilic) สูง ผ่านเยื่อหุ้มเซลล์ด้วยการแพร่ผ่านได้ไม่ดี
3. pKa ประมาณ 10.2 เมื่ออยู่ใน physiological pH 7.4 จะอยู่ในรูปที่ไม่แตกตัว (unionized form)</t>
        </is>
      </c>
      <c r="D111" s="186" t="inlineStr">
        <is>
          <t>mock_rxcu83/page_3_Im1.png</t>
        </is>
      </c>
      <c r="E111" s="186" t="inlineStr">
        <is>
          <t>ข้อ 1 ถูก</t>
        </is>
      </c>
      <c r="F111" s="186" t="inlineStr">
        <is>
          <t>ข้อ 2 และ 3 ถูก</t>
        </is>
      </c>
      <c r="G111" s="186" t="inlineStr">
        <is>
          <t>ข้อ 1 และ 2 ถูก</t>
        </is>
      </c>
      <c r="H111" s="186" t="inlineStr">
        <is>
          <t>ข้อ 1 และ 3 ถูก</t>
        </is>
      </c>
      <c r="I111" s="186" t="inlineStr">
        <is>
          <t>ถูกทุกข้อ</t>
        </is>
      </c>
      <c r="J111" s="185" t="inlineStr">
        <is>
          <t>5</t>
        </is>
      </c>
      <c r="K111" s="186" t="inlineStr">
        <is>
          <t>✅ คำตอบที่ถูกต้อง: ข้อ จ. ถูกทุกข้อ
🎯 ทำไมข้อนี้ถึงถูก:
🎯 ทำไมข้อนี้ถึงถูก: Allopurinol (1H-pyrazolo[3,4-d]pyrimidin-4-ol) เป็น structural isomer ของ hypoxanthine โดยเปลี่ยนตำแหน่งของอะตอม N และ C ระหว่างวง imidazole กับ pyrazole จึงออกฤทธิ์เป็น purine analog ยับยั้ง xanthine oxidase (ข้อ 1 ถูก), มีค่า log P ติดลบแสดงถึงความชอบน้ำสูง (hydrophilic) (ข้อ 2 ถูก), และเป็นกรดอ่อนที่มี pKa ~9.4-10.2 ดังนั้นที่ pH 7.4 (pH &lt; pKa) จึงมีสัดส่วนอยู่ในรูป unionized มากกว่า 99% (ข้อ 3 ถูก) ทั้งสามข้อความจึงถูกต้องทั้งหมด
🔍 ข้ออื่นผิดเพราะอะไร:
• ข้อ ก. ข้อ 1 ถูก: ไม่ครอบคลุมเนื่องจากข้อ 2 และ 3 ก็ถูกต้องตามคุณสมบัติทางเคมีกายภาพ
• ข้อ ข. ข้อ 2 และ 3 ถูก: ขาดข้อ 1 ซึ่งเป็นกลไกและคุณสมบัติพื้นฐานที่สำคัญของยา
• ข้อ ค. ข้อ 1 และ 2 ถูก: ขาดข้อ 3 ซึ่งถูกต้องตามสมการ Henderson-Hasselbalch
• ข้อ ง. ข้อ 1 และ 3 ถูก: ขาดข้อ 2 ซึ่งระบุสมบัติความชอบน้ำของยาได้อย่างถูกต้อง
• --</t>
        </is>
      </c>
      <c r="L111" s="186" t="n"/>
      <c r="M111" s="186" t="inlineStr">
        <is>
          <t>Medicinal Chemistry</t>
        </is>
      </c>
      <c r="N111" s="186" t="inlineStr">
        <is>
          <t>SAR &amp; Physicochemical Properties</t>
        </is>
      </c>
      <c r="O111" s="185" t="inlineStr">
        <is>
          <t>Product</t>
        </is>
      </c>
      <c r="P111" s="186" t="inlineStr">
        <is>
          <t>ข้อ 9 Mock RxCU83</t>
        </is>
      </c>
      <c r="Q111" s="185" t="inlineStr">
        <is>
          <t>ข้อสอบจำลอง</t>
        </is>
      </c>
      <c r="R111" s="185" t="inlineStr">
        <is>
          <t>Mock RxCU83 ชุดที่ 1</t>
        </is>
      </c>
      <c r="S111" s="185" t="n"/>
    </row>
    <row r="112">
      <c r="A112" s="185" t="n">
        <v>110</v>
      </c>
      <c r="B112" s="186" t="n"/>
      <c r="C112" s="186" t="inlineStr">
        <is>
          <t>49. Cetirizine เป็นสารผสมราซิมิก (Racemate R/S อัตราส่วน 1:1) โดยพบว่า Levocetirizine ซึ่งเป็น (R)-enantiomer บริสุทธิ์ มีสัมพรรคภาพในการจับกับตัวรับฮิสตามีน H1 สูงกว่า (S)-enantiomer ประมาณ 2 เท่า ข้อใดกล่าวถึงคุณสมบัติทางสเตอริโอเคมีของยาทั้งสองชนิดนี้ได้ถูกต้อง</t>
        </is>
      </c>
      <c r="D112" s="186" t="n"/>
      <c r="E112" s="186" t="inlineStr">
        <is>
          <t>Levocetirizine คือ (R)-enantiomer ที่หมุนระนาบแสงโพลาไรซ์ไปทางซ้าย (Levorotatory) มี active binding conformation ที่แนบสนิทกับ H1 receptor</t>
        </is>
      </c>
      <c r="F112" s="186" t="inlineStr">
        <is>
          <t>Levocetirizine มีขนาดยาที่ใช้ในการรักษาเท่ากับ Cetirizine คือ 10 mg วันละครั้ง</t>
        </is>
      </c>
      <c r="G112" s="186" t="inlineStr">
        <is>
          <t>(S)-enantiomer มีฤทธิ์ทางเภสัชวิทยาสูงกว่าแต่ขับออกจากร่างกายได้เร็วกว่า</t>
        </is>
      </c>
      <c r="H112" s="186" t="inlineStr">
        <is>
          <t>ยาทั้งสองชนิดเป็น Diastereomers ซึ่งกันและกัน</t>
        </is>
      </c>
      <c r="I112" s="186" t="inlineStr">
        <is>
          <t>Levocetirizine ไม่สามารถผ่าน blood-brain barrier ได้เลยแม้แต่น้อย</t>
        </is>
      </c>
      <c r="J112" s="185" t="inlineStr">
        <is>
          <t>1</t>
        </is>
      </c>
      <c r="K112" s="186" t="inlineStr">
        <is>
          <t>✅ คำตอบที่ถูกต้อง: ข้อ ก. Levocetirizine คือ (R)-enantiomer ที่หมุนระนาบแสงโพลาไรซ์ไปทางซ้าย (Levorotatory) มี active binding conformation ที่แนบสนิทกับ H1 receptor
🎯 ทำไมข้อนี้ถึงถูก:
🎯 ทำไมข้อนี้ถึงถูก: Cetirizine มี Chiral center อยู่ที่ตำแหน่งคาร์บอนที่เชื่อมระหว่างวงแหวน chlorophenyl และ phenyl โดยไอโซเมอร์ที่มีฤทธิ์หลัก (Eutomer) คือ (R)-enantiomer ซึ่งหมุนระนาบแสงโพลาไรซ์ไปทางซ้าย (-) จึงได้ชื่อว่า Levocetirizine และมี affinity ต่อ H1 receptor สูงกว่า (S)-enantiomer (Distomer) ทำให้สามารถใช้ขนาดยาเพียงครึ่งเดียว (5 mg) ของ Cetirizine (10 mg)
🔍 ข้ออื่นผิดเพราะอะไร:
• ข้อ ข. Levocetirizine ใช้ขนาด 5 mg วันละครั้ง (ครึ่งหนึ่งของ cetirizine 10 mg)
• ข้อ ค. (S)-enantiomer จัดเป็น Distomer ที่มี affinity ต่ำกว่ามากและแยกตัวออกจากตัวรับได้เร็วกว่า
• ข้อ ง. (R) และ (S) enantiomers เป็นภาพในกระจกเงาที่ไม่สามารถซ้อนทับกันได้ จึงเป็น Enantiomers ไม่ใช่ Diastereomers
• ข้อ จ. แม้จะเป็น 2nd generation antihistamine ที่ผ่านสมองได้ต่ำ แต่ยังมีสัดส่วนเล็กน้อยที่ซึมผ่านได้ จึงอาจทำให้ง่วงได้ในผู้ป่วยบางราย
• --</t>
        </is>
      </c>
      <c r="L112" s="186" t="n"/>
      <c r="M112" s="186" t="inlineStr">
        <is>
          <t>Medicinal Chemistry</t>
        </is>
      </c>
      <c r="N112" s="186" t="inlineStr">
        <is>
          <t>Stereochemistry &amp; Chirality</t>
        </is>
      </c>
      <c r="O112" s="185" t="inlineStr">
        <is>
          <t>Product</t>
        </is>
      </c>
      <c r="P112" s="186" t="inlineStr">
        <is>
          <t>ข้อ 49 Mock RxCU83 | [RECONSTRUCTED: ปรับแต่งและเติมเต็มบริบทโจทย์เพื่อความสมบูรณ์]</t>
        </is>
      </c>
      <c r="Q112" s="185" t="inlineStr">
        <is>
          <t>ข้อสอบจำลอง</t>
        </is>
      </c>
      <c r="R112" s="185" t="inlineStr">
        <is>
          <t>Mock RxCU83 ชุดที่ 1</t>
        </is>
      </c>
      <c r="S112" s="185" t="n"/>
    </row>
    <row r="113">
      <c r="A113" s="185" t="n">
        <v>111</v>
      </c>
      <c r="B113" s="186" t="n"/>
      <c r="C113" s="186" t="inlineStr">
        <is>
          <t>103. ยาต้านวัณโรค Isoniazid (INH) เกิดกระบวนการเมแทบอลิซึมผ่านเอนไซม์ N-acetyltransferase 2 (NAT2) ที่ตับ ข้อใดอธิบายความสัมพันธ์ระหว่างสารเมแทบอไลต์กับการเกิดพิษต่อตับ (Hepatotoxicity) ได้อย่างถูกต้อง</t>
        </is>
      </c>
      <c r="D113" s="186" t="n"/>
      <c r="E113" s="186" t="inlineStr">
        <is>
          <t>สารเมแทบอไลต์ Acetylhydrazine เกิดปฏิกิริยาต่อกลายเป็นสารที่ทำลายเซลล์ตับ ในขณะที่ Diacetylhydrazine ไม่ก่อให้เกิดพิษต่อตับ</t>
        </is>
      </c>
      <c r="F113" s="186" t="inlineStr">
        <is>
          <t>Isoniazid ออกฤทธิ์ยับยั้งการสังเคราะห์ DNA ของเซลล์ตับโดยตรง</t>
        </is>
      </c>
      <c r="G113" s="186" t="inlineStr">
        <is>
          <t>Isoniazid ทำให้ปัสสาวะและสารคัดหลั่งเปลี่ยนเป็นสีส้มแดง</t>
        </is>
      </c>
      <c r="H113" s="186" t="inlineStr">
        <is>
          <t>การเกิดเมแทบอลิซึมแบบ Fast acetylator ทำให้ผู้ป่วยขาดวิตามินบี 6 รุนแรงกว่า Slow acetylator</t>
        </is>
      </c>
      <c r="I113" s="186" t="inlineStr">
        <is>
          <t>สารเมแทบอไลต์ Diacetylhydrazine เป็นตัวการหลักในการก่อพิษต่อตับ</t>
        </is>
      </c>
      <c r="J113" s="185" t="inlineStr">
        <is>
          <t>1</t>
        </is>
      </c>
      <c r="K113" s="186" t="inlineStr">
        <is>
          <t>✅ คำตอบที่ถูกต้อง: ข้อ ก. สารเมแทบอไลต์ Acetylhydrazine เกิดปฏิกิริยาต่อกลายเป็นสารที่ทำลายเซลล์ตับ ในขณะที่ Diacetylhydrazine ไม่ก่อให้เกิดพิษต่อตับ
🎯 ทำไมข้อนี้ถึงถูก:
🎯 ทำไมข้อนี้ถึงถูก: Isoniazid ถูก acetylated โดยเอนไซม์ NAT2 กลายเป็น Acetylisoniazid แล้วถูกไฮโดรไลซ์กลายเป็น Acetylhydrazine ซึ่งสารนี้สามารถถูกออกซิไดซ์ผ่าน CYP2E1 กลายเป็นสารตัวกลางที่มีปฏิกิริยาสูง (Reactive toxic metabolites) เข้าจับกับโปรตีนในตับทำให้เกิด Hepatotoxicity แต่หาก Acetylhydrazine ถูกเอนไซม์ NAT2 acetylate ต่ออีกขั้นหนึ่งกลายเป็น Diacetylhydrazine จะเป็นสารที่ไม่เป็นพิษ (Non-toxic) และถูกขับออกทางปัสสาวะได้อย่างปลอดภัย
🔍 ข้ออื่นผิดเพราะอะไร:
• ข้อ ข. INH ออกฤทธิ์ยับยั้งการสร้าง Mycolic acid ในผนังเซลล์ของเชื้อมัยโคแบคทีเรีย ไม่ได้ยับยั้ง DNA ในเซลล์ตับ
• ข้อ ค. ปัสสาวะสีส้มแดงเป็นผลข้างเคียงของ Rifampicin ไม่ใช่ Isoniazid
• ข้อ ง. กลุ่ม Slow acetylator ต่างหากที่มีระดับ INH ในเลือดสูงและเสี่ยงต่อการขาดวิตามินบี 6 และปลายประสาทอักเสบมากกว่า
• ข้อ จ. Diacetylhydrazine เป็นสารที่ไม่ก่อพิษ
• --</t>
        </is>
      </c>
      <c r="L113" s="186" t="n"/>
      <c r="M113" s="186" t="inlineStr">
        <is>
          <t>Medicinal Chemistry</t>
        </is>
      </c>
      <c r="N113" s="186" t="inlineStr">
        <is>
          <t>Drug Metabolism &amp; Bioactivation]</t>
        </is>
      </c>
      <c r="O113" s="185" t="inlineStr">
        <is>
          <t>Product</t>
        </is>
      </c>
      <c r="P113" s="186" t="inlineStr">
        <is>
          <t>ข้อ 103 Mock RxCU83 | [RECONSTRUCTED: ปรับแต่งและเติมเต็มบริบทโจทย์เพื่อความสมบูรณ์]</t>
        </is>
      </c>
      <c r="Q113" s="185" t="inlineStr">
        <is>
          <t>ข้อสอบจำลอง</t>
        </is>
      </c>
      <c r="R113" s="185" t="inlineStr">
        <is>
          <t>Mock RxCU83 ชุดที่ 1</t>
        </is>
      </c>
      <c r="S113" s="185" t="n"/>
    </row>
    <row r="114">
      <c r="A114" s="185" t="n">
        <v>112</v>
      </c>
      <c r="B114" s="186" t="n"/>
      <c r="C114" s="186" t="inlineStr">
        <is>
          <t>27. จากโครงสร้างทางเคมีและความสัมพันธ์ระหว่างโครงสร้างกับฤทธิ์ (SAR) ของยา Dolutegravir (Integrase inhibitor) บริเวณโครงสร้างส่วนใดที่ทำหน้าที่สำคัญที่สุดในการจับคีเลตกับไอออนโลหะคู่ (Mg²⁺ chelation) บริเวณตำแหน่งเร่งของเอนไซม์ Integrase</t>
        </is>
      </c>
      <c r="D114" s="186" t="inlineStr">
        <is>
          <t>mock2_rxcu83/page_2_Im2.png</t>
        </is>
      </c>
      <c r="E114" s="186" t="inlineStr">
        <is>
          <t>วงแหวนไตรอะซีนที่มีอะตอมออกซิเจนเรียงตัว 3 ตำแหน่ง (Tris-oxygen chelating triad core)</t>
        </is>
      </c>
      <c r="F114" s="186" t="inlineStr">
        <is>
          <t>หมู่วงแหวน Difluorophenyl ด้านข้างโครงสร้าง</t>
        </is>
      </c>
      <c r="G114" s="186" t="inlineStr">
        <is>
          <t>หมู่อัลคิลสายยาวที่ปลายโมเลกุล</t>
        </is>
      </c>
      <c r="H114" s="186" t="inlineStr">
        <is>
          <t>พันธะเอไมด์ที่เชื่อมระหว่างแกนกลางกับวงแหวนอะโรมาติก</t>
        </is>
      </c>
      <c r="I114" s="186" t="inlineStr">
        <is>
          <t>หมู่เมทิลเดี่ยวบนวงแหวนเฮเทอโรไซคลิก</t>
        </is>
      </c>
      <c r="J114" s="185" t="inlineStr">
        <is>
          <t>1</t>
        </is>
      </c>
      <c r="K114" s="186" t="inlineStr">
        <is>
          <t>✅ คำตอบที่ถูกต้อง: ข้อ ก. วงแหวนไตรอะซีนที่มีอะตอมออกซิเจนเรียงตัว 3 ตำแหน่ง (Tris-oxygen chelating triad core)
🎯 ทำไมข้อนี้ถึงถูก:
🎯 ทำไมข้อนี้ถึงถูก: แกนกลางของยา Dolutegravir มีระบบอะตอมออกซิเจน 3 ตัวเรียงกัน (Tris-oxygen pharmacophore: ออกซิเจนของหมู่ Carbonyl สองหมู่ และหมู่ Enol/Hydroxyl) ซึ่งจัดเรียงในระยะและมุมที่เหมาะสมในการจับคีเลต (Co-planar bis-chelating ligand) กับไอออนแมกนีเซียมสองตัว (Two Mg²⁺ ions) ที่ catalytic triad (DDE motif) ในตำแหน่งเร่งของเอนไซม์ Integrase ส่งผลให้ยับยั้งปฏิกิริยา Strand transfer ได้อย่างสมบูรณ์
🔍 ข้ออื่นผิดเพราะอะไร:
• ข้อ ข. Difluorophenyl ring ทำหน้าที่แทรกตัวเข้าไปใน Hydrophobic pocket ใกล้ตำแหน่งที่จับกับ DNA
• ข้อ ค. ง. และ จ. ทำหน้าที่เสริมคุณสมบัติทางเภสัชจลนศาสตร์และความคงตัวทางเคมี ไม่ใช่แกนหลักที่ทำหน้าที่คีเลตไอออนโลหะ
• --</t>
        </is>
      </c>
      <c r="L114" s="186" t="n"/>
      <c r="M114" s="186" t="inlineStr">
        <is>
          <t>Medicinal Chemistry</t>
        </is>
      </c>
      <c r="N114" s="186" t="inlineStr">
        <is>
          <t>SAR &amp; Drug Design</t>
        </is>
      </c>
      <c r="O114" s="185" t="inlineStr">
        <is>
          <t>Product</t>
        </is>
      </c>
      <c r="P114" s="186" t="inlineStr">
        <is>
          <t>ข้อ 27 Mock RxCU83 ชุดที่ 2</t>
        </is>
      </c>
      <c r="Q114" s="185" t="inlineStr">
        <is>
          <t>ข้อสอบจำลอง</t>
        </is>
      </c>
      <c r="R114" s="185" t="inlineStr">
        <is>
          <t>Mock RxCU83 ชุดที่ 2</t>
        </is>
      </c>
      <c r="S114" s="185" t="n"/>
    </row>
    <row r="115">
      <c r="A115" s="185" t="n">
        <v>113</v>
      </c>
      <c r="B115" s="186" t="n"/>
      <c r="C115" s="186" t="inlineStr">
        <is>
          <t>28. จากโครงสร้างทางเคมีของยา Efavirenz (Non-nucleoside reverse transcriptase inhibitor: NNRTI) หมู่ฟังก์ชันหรือส่วนของโครงสร้างในข้อใดที่เป็นลักษณะเฉพาะสำคัญที่ช่วยให้ยาจับใน Allosteric pocket (NNRTI binding pocket) ได้อย่างแนบแน่น</t>
        </is>
      </c>
      <c r="D115" s="186" t="inlineStr">
        <is>
          <t>mock2_rxcu83/page_2_Im3.png</t>
        </is>
      </c>
      <c r="E115" s="186" t="inlineStr">
        <is>
          <t>หมู่ Cyclopropylacetylene และ Trifluoromethyl</t>
        </is>
      </c>
      <c r="F115" s="186" t="inlineStr">
        <is>
          <t>หมู่น้ำตาล Deoxyribose</t>
        </is>
      </c>
      <c r="G115" s="186" t="inlineStr">
        <is>
          <t>หมู่ Phosphate ester ที่ปลายสาย</t>
        </is>
      </c>
      <c r="H115" s="186" t="inlineStr">
        <is>
          <t>วงแหวน Purine ขนาดใหญ่</t>
        </is>
      </c>
      <c r="I115" s="186" t="inlineStr">
        <is>
          <t>หมู่อัลคิลสายตรงยาวที่มีประจุบวก</t>
        </is>
      </c>
      <c r="J115" s="185" t="inlineStr">
        <is>
          <t>1</t>
        </is>
      </c>
      <c r="K115" s="186" t="inlineStr">
        <is>
          <t>✅ คำตอบที่ถูกต้อง: ข้อ ก. หมู่ Cyclopropylacetylene และ Trifluoromethyl
🎯 ทำไมข้อนี้ถึงถูก:
🎯 ทำไมข้อนี้ถึงถูก: Efavirenz มีโครงสร้างเป็นอนุพันธ์ Benzoxazinone ที่มีหมู่แทนที่จำเพาะคือ Cyclopropylacetylene (-C≡C-cyclopropyl) และ Trifluoromethyl (-CF3) ซึ่งมีรูปร่างกะทัดรัดและมีความเป็นลิโปฟิลิกสูง ทำให้สามารถสอดแทรกเข้าไปใน NNRTI binding pocket ซึ่งเป็นกระเป๋าที่ไม่ชอบน้ำ (Hydrophobic pocket) ใกล้ catalytic site ของเอนไซม์ Reverse Transcriptase และทำให้เกิดการจัดเรียงโครงสร้างที่ทำให้เอนไซม์เสียสภาพการทำงาน
🔍 ข้ออื่นผิดเพราะอะไร:
• ข้อ ข. ค. และ ง. เป็นโครงสร้างของยากลุ่ม NRTIs (Nucleoside/Nucleotide analogs) ไม่ใช่โครงสร้างของ Efavirenz
• ข้อ จ. Efavirenz ไม่มีหมู่อัลคิลสายยาวที่มีประจุบวก
• --</t>
        </is>
      </c>
      <c r="L115" s="186" t="n"/>
      <c r="M115" s="186" t="inlineStr">
        <is>
          <t>Medicinal Chemistry</t>
        </is>
      </c>
      <c r="N115" s="186" t="inlineStr">
        <is>
          <t>SAR &amp; Drug Design</t>
        </is>
      </c>
      <c r="O115" s="185" t="inlineStr">
        <is>
          <t>Product</t>
        </is>
      </c>
      <c r="P115" s="186" t="inlineStr">
        <is>
          <t>ข้อ 28 Mock RxCU83 ชุดที่ 2</t>
        </is>
      </c>
      <c r="Q115" s="185" t="inlineStr">
        <is>
          <t>ข้อสอบจำลอง</t>
        </is>
      </c>
      <c r="R115" s="185" t="inlineStr">
        <is>
          <t>Mock RxCU83 ชุดที่ 2</t>
        </is>
      </c>
      <c r="S115" s="185" t="n"/>
    </row>
    <row r="116">
      <c r="A116" s="185" t="n">
        <v>114</v>
      </c>
      <c r="B116" s="186" t="n"/>
      <c r="C116" s="186" t="inlineStr">
        <is>
          <t>29. การพัฒนาโครงสร้างจาก Tenofovir disoproxil fumarate (TDF) ไปเป็น Tenofovir alafenamide (TAF) ส่งผลให้ยามีพิษต่อไตและกระดูก (Renal and bone toxicity) ลดลงอย่างมาก เหตุผลเชิงโครงสร้างและเภสัชจลนศาสตร์ระดับโมเลกุลในข้อใดอธิบายปรากฏการณ์นี้ได้ถูกต้องที่สุด</t>
        </is>
      </c>
      <c r="D116" s="186" t="inlineStr">
        <is>
          <t>mock2_rxcu83/page_2_Im4.png</t>
        </is>
      </c>
      <c r="E116" s="186" t="inlineStr">
        <is>
          <t>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t>
        </is>
      </c>
      <c r="F116" s="186" t="inlineStr">
        <is>
          <t>TAF ไม่ถูกเปลี่ยนเป็น Tenofovir diphosphate ภายในเซลล์ จึงไม่มีผลต่อการสร้างดีเอ็นเอของเซลล์ไต</t>
        </is>
      </c>
      <c r="G116" s="186" t="inlineStr">
        <is>
          <t>TAF มีขนาดโมเลกุลใหญ่จนไม่สามารถผ่านการกรองที่โกลเมอรูลัสได้</t>
        </is>
      </c>
      <c r="H116" s="186" t="inlineStr">
        <is>
          <t>TAF จับกับโปรตีนในพลาสมาได้ร้อยละ 100 จึงไม่ถูกขับออกทางท่อไต</t>
        </is>
      </c>
      <c r="I116" s="186" t="inlineStr">
        <is>
          <t>TAF ออกฤทธิ์ทำลายตัวรับ OAT1 และ OAT3 ที่เซลล์ท่อไตส่วนต้น</t>
        </is>
      </c>
      <c r="J116" s="185" t="inlineStr">
        <is>
          <t>1</t>
        </is>
      </c>
      <c r="K116" s="186" t="inlineStr">
        <is>
          <t>✅ คำตอบที่ถูกต้อง: ข้อ ก. 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
🎯 ทำไมข้อนี้ถึงถูก:
🎯 ทำไมข้อนี้ถึงถูก: TDF เป็น Diester prodrug ที่ถูกสลายตัวอย่างรวดเร็วในกระแสเลือด ทำให้เกิด Free Tenofovir ในพลาสมาปริมาณสูง ซึ่งจะถูกดูดซึมเข้าสู่เซลล์ท่อไตส่วนต้นผ่านตัวขนส่ง OAT1/OAT3 และทำลายไมโทคอนเดรียของเซลล์ไต (ทำให้เกิด Fanconi syndrome และ eGFR ลดลง) ในทางตรงกันข้าม TAF เป็น Phosphonoamidate prodrug ที่เสถียรมากในพลาสมาและถูกเปลี่ยนเป็นตัวยาออกฤทธิ์ภายในเซลล์เป้าหมาย (PBMCs / Lymphocytes) โดยเอนไซม์ Cathepsin A ส่งผลให้ใช้ขนาดยาน้อยลงเกือบ 10 เท่า (25 mg vs 300 mg) และมีระดับ Tenofovir ในพลาสมาต่ำกว่า TDF ถึง 90% จึงลดพิษต่อไตและกระดูกได้อย่างมีนัยสำคัญ
🔍 ข้ออื่นผิดเพราะอะไร:
• ข้อ ข. TAF ต้องถูกเปลี่ยนเป็น Tenofovir diphosphate ซึ่งเป็น Active antiviral metabolite เหมือนกัน
• ข้อ ค. ง. และ จ. ไม่ตรงกับข้อเท็จจริงทางเภสัชวิทยาและจลนศาสตร์
• --</t>
        </is>
      </c>
      <c r="L116" s="186" t="n"/>
      <c r="M116" s="186" t="inlineStr">
        <is>
          <t>Medicinal Chemistry</t>
        </is>
      </c>
      <c r="N116" s="186" t="inlineStr">
        <is>
          <t>SAR &amp; Drug Design</t>
        </is>
      </c>
      <c r="O116" s="185" t="inlineStr">
        <is>
          <t>Product</t>
        </is>
      </c>
      <c r="P116" s="186" t="inlineStr">
        <is>
          <t>ข้อ 29 Mock RxCU83 ชุดที่ 2</t>
        </is>
      </c>
      <c r="Q116" s="185" t="inlineStr">
        <is>
          <t>ข้อสอบจำลอง</t>
        </is>
      </c>
      <c r="R116" s="185" t="inlineStr">
        <is>
          <t>Mock RxCU83 ชุดที่ 2</t>
        </is>
      </c>
      <c r="S116" s="185" t="n"/>
    </row>
    <row r="117">
      <c r="A117" s="185" t="n">
        <v>115</v>
      </c>
      <c r="B117" s="186" t="n"/>
      <c r="C117" s="186" t="inlineStr">
        <is>
          <t>57. ในผู้ป่วยที่รับประทานยา Calcium carbonate ร่วมกับยา Ciprofloxacin เกิดปัญหาการดูดซึมยา Ciprofloxacin ลดลงอย่างมาก (Reduced oral bioavailability) ส่วนของโครงสร้างทางเคมี (Functional groups) ในข้อใดของโมเลกุล Ciprofloxacin ที่ทำปฏิกิริยาคีเลชันกับไอออนแคลเซียม (Ca²⁺ chelation)</t>
        </is>
      </c>
      <c r="D117" s="186" t="inlineStr">
        <is>
          <t>mock2_rxcu83/page_4_Im1.png</t>
        </is>
      </c>
      <c r="E117" s="186" t="inlineStr">
        <is>
          <t>หมู่ 3-Carboxylic acid และ 4-Keto oxygen บนวงแหวน Quinolone</t>
        </is>
      </c>
      <c r="F117" s="186" t="inlineStr">
        <is>
          <t>วงแหวน Piperazine ที่ตำแหน่ง 7</t>
        </is>
      </c>
      <c r="G117" s="186" t="inlineStr">
        <is>
          <t>อะตอมฟลูออรีนที่ตำแหน่ง 6</t>
        </is>
      </c>
      <c r="H117" s="186" t="inlineStr">
        <is>
          <t>หมู่ Cyclopropyl ที่ตำแหน่ง 1</t>
        </is>
      </c>
      <c r="I117" s="186" t="inlineStr">
        <is>
          <t>วงแหวนเบนซีนส่วนแกนกลาง</t>
        </is>
      </c>
      <c r="J117" s="185" t="inlineStr">
        <is>
          <t>1</t>
        </is>
      </c>
      <c r="K117" s="186" t="inlineStr">
        <is>
          <t>✅ คำตอบที่ถูกต้อง: ข้อ ก. หมู่ 3-Carboxylic acid และ 4-Keto oxygen บนวงแหวน Quinolone
🎯 ทำไมข้อนี้ถึงถูก:
🎯 ทำไมข้อนี้ถึงถูก: โครงสร้างของยากลุ่ม Fluoroquinolones ทุกตัวจะมีระบบ Bidentate chelating ligand ที่ประกอบด้วยออกซิเจนของหมู่ 4-Keto (C=O) และออกซิเจนของหมู่ 3-Carboxylic acid (-COOH) บนวงแหวน 4-Quinolone ซึ่งจับตัวกันอย่างแน่นหนากับไอออนบวกของโลหะประจุคู่และประจุสาม (Divalent and trivalent cations เช่น Ca²⁺, Mg²⁺, Fe²⁺, Al³⁺) เกิดเป็นสารประกอบเชิงซ้อนที่ไม่ละลายน้ำ (Insoluble chelate complex) ขัดขวางการดูดซึมยาเข้าสู่กระแสเลือด
🔍 ข้ออื่นผิดเพราะอะไร:
• ข้อ ข. Piperazine ring ทำหน้าที่ขยายสเปกตรัมต่อเชื้อแกรมลบ (เช่น Pseudomonas) และเพิ่มการจับกับ GABA
• ข้อ ค. 6-Fluorine เพิ่มการแทรกผ่านผนังเซลล์แบคทีเรียและเพิ่มฤทธิ์ยับยั้ง DNA gyrase
• ข้อ ง. Cyclopropyl group ช่วยเพิ่ม potency และความคงตัว
• --</t>
        </is>
      </c>
      <c r="L117" s="186" t="n"/>
      <c r="M117" s="186" t="inlineStr">
        <is>
          <t>Medicinal Chemistry</t>
        </is>
      </c>
      <c r="N117" s="186" t="inlineStr">
        <is>
          <t>SAR &amp; Drug Design</t>
        </is>
      </c>
      <c r="O117" s="185" t="inlineStr">
        <is>
          <t>Product</t>
        </is>
      </c>
      <c r="P117" s="186" t="inlineStr">
        <is>
          <t>ข้อ 57 Mock RxCU83 ชุดที่ 2</t>
        </is>
      </c>
      <c r="Q117" s="185" t="inlineStr">
        <is>
          <t>ข้อสอบจำลอง</t>
        </is>
      </c>
      <c r="R117" s="185" t="inlineStr">
        <is>
          <t>Mock RxCU83 ชุดที่ 2</t>
        </is>
      </c>
      <c r="S117" s="185" t="n"/>
    </row>
    <row r="118">
      <c r="A118" s="185" t="n">
        <v>116</v>
      </c>
      <c r="B118" s="186" t="n"/>
      <c r="C118" s="186" t="inlineStr">
        <is>
          <t>58. ยาปฏิชีวนะชนิดรับประทานที่มีโครงสร้างในกลุ่มใดต่อไปนี้ มีประสิทธิภาพในการครอบคลุมและฆ่าเชื้อแบคทีเรียแกรมลบในทางเดินปัสสาวะ (Gram-negative coverage เช่น E. coli, Klebsiella, Proteus) กว้างขวางและมีประสิทธิภาพสูงสุด</t>
        </is>
      </c>
      <c r="D118" s="186" t="n"/>
      <c r="E118" s="186" t="inlineStr">
        <is>
          <t>Ciprofloxacin (Fluoroquinolones)</t>
        </is>
      </c>
      <c r="F118" s="186" t="inlineStr">
        <is>
          <t>Penicillin V (Natural Penicillins)</t>
        </is>
      </c>
      <c r="G118" s="186" t="inlineStr">
        <is>
          <t>Cloxacillin (Antistaphylococcal Penicillins)</t>
        </is>
      </c>
      <c r="H118" s="186" t="inlineStr">
        <is>
          <t>Clindamycin (Lincosamides)</t>
        </is>
      </c>
      <c r="I118" s="186" t="inlineStr">
        <is>
          <t>Erythromycin (Macrolides)</t>
        </is>
      </c>
      <c r="J118" s="185" t="inlineStr">
        <is>
          <t>1</t>
        </is>
      </c>
      <c r="K118" s="186" t="inlineStr">
        <is>
          <t>✅ คำตอบที่ถูกต้อง: ข้อ ก. Ciprofloxacin (Fluoroquinolones)
🎯 ทำไมข้อนี้ถึงถูก:
🎯 ทำไมข้อนี้ถึงถูก: Ciprofloxacin มีโครงสร้างเป็น Fluoroquinolone ที่มี Fluorine ที่ตำแหน่ง 6 และ Piperazine ring ที่ตำแหน่ง 7 ซึ่งช่วยให้ยาแทรกผ่าน Porin channels ของผนังเซลล์แบคทีเรียแกรมลบได้อย่างดีเยี่ยม และออกฤทธิ์ยับยั้งเอนไซม์ DNA gyrase (Topoisomerase II) ทำให้มี Broad Gram-negative coverage ครอบคลุมเชื้อแบคทีเรียแกรมลบในทางเดินปัสสาวะได้ดีที่สุดเมื่อเทียบกับตัวเลือกอื่น
🔍 ข้ออื่นผิดเพราะอะไร:
• ข้อ ข. Penicillin V: ออกฤทธิ์เฉพาะเชื้อแกรมบวก Streptococci
• ข้อ ค. Cloxacillin: ออกฤทธิ์จำเพาะต่อ MSSA (แกรมบวก) ไม่มีฤทธิ์ต่อแกรมลบ
• ข้อ ง. Clindamycin: ครอบคลุมเชื้อแกรมบวกและ Anaerobes ไม่มีฤทธิ์ต่อ Gram-negative aerobes
• ข้อ จ. Erythromycin: ออกฤทธิ์เด่นต่อแกรมบวกและ Atypical pathogens
• --</t>
        </is>
      </c>
      <c r="L118" s="186" t="n"/>
      <c r="M118" s="186" t="inlineStr">
        <is>
          <t>Medicinal Chemistry</t>
        </is>
      </c>
      <c r="N118" s="186" t="inlineStr">
        <is>
          <t>SAR &amp; Drug Design</t>
        </is>
      </c>
      <c r="O118" s="185" t="inlineStr">
        <is>
          <t>Product</t>
        </is>
      </c>
      <c r="P118" s="186" t="inlineStr">
        <is>
          <t>ข้อ 58 Mock RxCU83 ชุดที่ 2</t>
        </is>
      </c>
      <c r="Q118" s="185" t="inlineStr">
        <is>
          <t>ข้อสอบจำลอง</t>
        </is>
      </c>
      <c r="R118" s="185" t="inlineStr">
        <is>
          <t>Mock RxCU83 ชุดที่ 2</t>
        </is>
      </c>
      <c r="S118" s="185" t="n"/>
    </row>
    <row r="119">
      <c r="A119" s="185" t="n">
        <v>117</v>
      </c>
      <c r="B119" s="186" t="n"/>
      <c r="C119" s="186" t="inlineStr">
        <is>
          <t>21. ข้อใดต่อไปนี้ กล่าว ไม่ถูกต้อง เกี่ยวกับยาต้านไวรัส Enfuvirtide (T-20)</t>
        </is>
      </c>
      <c r="D119" s="186" t="n"/>
      <c r="E119" s="186" t="inlineStr">
        <is>
          <t>เป็นยาโครงสร้างเปปไทด์สายสั้น (Oligopeptide) ประกอบด้วยกรดอะมิโน 36 ตัว</t>
        </is>
      </c>
      <c r="F119" s="186" t="inlineStr">
        <is>
          <t>เป็นยาในกลุ่ม HIV Fusion inhibitor ออกฤทธิ์ป้องกันการหลอมรวมของไวรัสกับเยื่อหุ้มเซลล์</t>
        </is>
      </c>
      <c r="G119" s="186" t="inlineStr">
        <is>
          <t>มีฤทธิ์ครอบคลุมทั้งเชื้อ HIV-1 และ HIV-2 ได้ดีเท่าเทียมกัน</t>
        </is>
      </c>
      <c r="H119" s="186" t="inlineStr">
        <is>
          <t>มีโครงสร้างจำลองเลียนแบบชิ้นส่วน HR2 ของไกลโคโปรตีน gp41 บนผิวไวรัส</t>
        </is>
      </c>
      <c r="I119" s="186" t="inlineStr">
        <is>
          <t>ออกฤทธิ์โดยการจับกับบริเวณ HR1 (heptad repeat 1) ของไกลโคโปรตีน gp41</t>
        </is>
      </c>
      <c r="J119" s="185" t="inlineStr">
        <is>
          <t>3</t>
        </is>
      </c>
      <c r="K119" s="186" t="inlineStr">
        <is>
          <t>✅ คำตอบที่ถูกต้อง: ข้อ c. มีฤทธิ์ครอบคลุมทั้งเชื้อ HIV-1 และ HIV-2 ได้ดีเท่าเทียมกัน
🎯 ทำไมข้อนี้ถึงถูก:
Enfuvirtide (T-20) เป็น biomimetic peptide ขนาด 36 amino acids ที่ออกแบบมาจับกับ gp41 ของเชื้อ HIV-1 โดยเฉพาะ จึงมีฤทธิ์ยับยั้งเฉพาะเชื้อ HIV-1 เท่านั้น และไม่มีฤทธิ์ต่อเชื้อ HIV-2 (HIV-2 มีความต้านทานต่อ Enfuvirtide ตามธรรมชาติเนื่องจากลำดับกรดอะมิโนของ gp41 มีความแตกต่างกัน) ดังนั้นข้อที่กล่าวว่าออกฤทธิ์ต่อ HIV-2 ได้ดีเท่าเทียมกันจึงไม่ถูกต้อง
🔍 ข้ออื่นผิดเพราะอะไร:
• ข้อ a., b., d., e.: ล้วนเป็นคุณสมบัติที่ถูกต้องของ Enfuvirtide โดยเป็น synthetic 36-amino-acid peptide ที่ทำหน้าที่เป็น fusion inhibitor เลียนแบบ HR2 เข้าไปแย่งจับกับ HR1 ของ gp41 ทำให้ไวรัสไม่สามารถดึงเยื่อหุ้มเซลล์เข้ามาชิดเพื่อหลอมรวมกันได้
• --</t>
        </is>
      </c>
      <c r="L119" s="186" t="n"/>
      <c r="M119" s="186" t="inlineStr">
        <is>
          <t>Medicinal Chemistry</t>
        </is>
      </c>
      <c r="N119" s="186" t="inlineStr">
        <is>
          <t>SAR &amp; Drug Design</t>
        </is>
      </c>
      <c r="O119" s="185" t="inlineStr">
        <is>
          <t>Product</t>
        </is>
      </c>
      <c r="P119" s="186" t="inlineStr">
        <is>
          <t>รุ่น RxCU83</t>
        </is>
      </c>
      <c r="Q119" s="185" t="inlineStr">
        <is>
          <t>แบบฝึกหัด</t>
        </is>
      </c>
      <c r="R119" s="185" t="inlineStr">
        <is>
          <t>Quiz เตรียมสอบ CC1 RxCU83</t>
        </is>
      </c>
      <c r="S119" s="185" t="n"/>
    </row>
    <row r="120">
      <c r="A120" s="185" t="n">
        <v>118</v>
      </c>
      <c r="B120" s="186" t="n"/>
      <c r="C120" s="186" t="inlineStr">
        <is>
          <t>22. ข้อใดต่อไปนี้ กล่าว ไม่ถูกต้อง เกี่ยวกับคุณสมบัติทางเภสัชเคมีและกลไกของยาต้านไวรัส Acyclovir</t>
        </is>
      </c>
      <c r="D120" s="186" t="n"/>
      <c r="E120" s="186" t="inlineStr">
        <is>
          <t>เป็นสารประเภท Acyclic nucleoside analog ของ Deoxyguanosine</t>
        </is>
      </c>
      <c r="F120" s="186" t="inlineStr">
        <is>
          <t>ถูกเปลี่ยนเป็นรูป Monophosphate ในระยะแรกโดยเอนไซม์ Viral thymidine kinase</t>
        </is>
      </c>
      <c r="G120" s="186" t="inlineStr">
        <is>
          <t>ถูกเปลี่ยนเป็นรูป Triphosphate โดยเอนไซม์ Viral thymidine kinase ในทุกขั้นตอน</t>
        </is>
      </c>
      <c r="H120" s="186" t="inlineStr">
        <is>
          <t>การขาดหมู่ 3'-hydroxyl group บนสายน้ำตาลทำให้เกิด DNA chain termination</t>
        </is>
      </c>
      <c r="I120" s="186" t="inlineStr">
        <is>
          <t>มีฤทธิ์ยับยั้งเชื้อในกลุ่ม Herpesviruses (HSV-1, HSV-2, VZV)</t>
        </is>
      </c>
      <c r="J120" s="185" t="inlineStr">
        <is>
          <t>3</t>
        </is>
      </c>
      <c r="K120" s="186" t="inlineStr">
        <is>
          <t>✅ คำตอบที่ถูกต้อง: ข้อ c. ถูกเปลี่ยนเป็นรูป Triphosphate โดยเอนไซม์ Viral thymidine kinase ในทุกขั้นตอน
🎯 ทำไมข้อนี้ถึงถูก:
การเปลี่ยน Acyclovir ให้อยู่ในรูปที่ออกฤทธิ์ (Acyclovir triphosphate) ต้องผ่านกระบวนการ phosphorylation 3 ขั้นตอน:
1. เอนไซม์ Viral thymidine kinase จะเติมฟอสเฟตเฉพาะในขั้นตอนแรกเท่านั้น กลายเป็น Acyclovir monophosphate
2. จากนั้นเอนไซม์ของเซลล์มนุษย์ (Cellular host kinases เช่น GMP kinase และ phosphoglycerate kinase) จะทำหน้าที่เติมฟอสเฟตในขั้นที่สองและสามจนกลายเป็น Acyclovir triphosphate
ดังนั้น ข้อความที่กล่าวว่า Viral thymidine kinase เติมฟอสเฟตไปจนถึงขั้น triphosphate จึงผิดหลักการทางชีวเคมี
🔍 ข้ออื่นผิดเพราะอะไร:
• ข้อ a., b., d., e.: ถูกต้องทั้งหมด โดย Acyclovir เป็น acyclic guanosine analog, ต้องอาศัย viral TK ในขั้นแรก (ทำให้มีความจำเพาะต่อเซลล์ที่ติดเชื้อไวรัสสูง), ไม่มี 3'-OH จึงหยุดการต่อสาย DNA, และออกฤทธิ์เด่นต่อ HSV และ VZV
• --</t>
        </is>
      </c>
      <c r="L120" s="186" t="n"/>
      <c r="M120" s="186" t="inlineStr">
        <is>
          <t>Medicinal Chemistry</t>
        </is>
      </c>
      <c r="N120" s="186" t="inlineStr">
        <is>
          <t>SAR &amp; Drug Design</t>
        </is>
      </c>
      <c r="O120" s="185" t="inlineStr">
        <is>
          <t>Product</t>
        </is>
      </c>
      <c r="P120" s="186" t="inlineStr">
        <is>
          <t>รุ่น RxCU83</t>
        </is>
      </c>
      <c r="Q120" s="185" t="inlineStr">
        <is>
          <t>แบบฝึกหัด</t>
        </is>
      </c>
      <c r="R120" s="185" t="inlineStr">
        <is>
          <t>Quiz เตรียมสอบ CC1 RxCU83</t>
        </is>
      </c>
      <c r="S120" s="185" t="n"/>
    </row>
    <row r="121">
      <c r="A121" s="185" t="n">
        <v>119</v>
      </c>
      <c r="B121" s="186" t="n"/>
      <c r="C121" s="186" t="inlineStr">
        <is>
          <t>23. จากโครงสร้างและกลไกของยาต้านไวรัส Acyclovir triphosphate เอนไซม์เป้าหมายหลักที่ยานี้เข้าไปยับยั้งการทำงานคือเอนไซม์ใด</t>
        </is>
      </c>
      <c r="D121" s="186" t="n"/>
      <c r="E121" s="186" t="inlineStr">
        <is>
          <t>Viral RNA polymerase</t>
        </is>
      </c>
      <c r="F121" s="186" t="inlineStr">
        <is>
          <t>Host DNA topoisomerase</t>
        </is>
      </c>
      <c r="G121" s="186" t="inlineStr">
        <is>
          <t>Viral DNA polymerase</t>
        </is>
      </c>
      <c r="H121" s="186" t="inlineStr">
        <is>
          <t>Viral Protease</t>
        </is>
      </c>
      <c r="I121" s="186" t="inlineStr">
        <is>
          <t>Viral Integrase</t>
        </is>
      </c>
      <c r="J121" s="185" t="inlineStr">
        <is>
          <t>3</t>
        </is>
      </c>
      <c r="K121" s="186" t="inlineStr">
        <is>
          <t>✅ คำตอบที่ถูกต้อง: ข้อ c. Viral DNA polymerase
🎯 ทำไมข้อนี้ถึงถูก:
Acyclovir triphosphate ออกฤทธิ์ยับยั้งเอนไซม์ Viral DNA polymerase ของเชื้อไวรัสเริมและอีสุกอีใสอย่างจำเพาะเจาะจง โดยเข้าไปแย่งจับกับ dGTP และเมื่อถูกนำไปต่อเข้ากับสายดีเอ็นเอของไวรัส จะทำให้การสังเคราะห์สายดีเอ็นเอหยุดชะงักทันที (irreversible inhibition and chain termination)
🔍 ข้ออื่นผิดเพราะอะไร:
• ข้อ a.: ไวรัสในกลุ่ม Herpesviridae เป็นดีเอ็นเอไวรัส เป้าหมายคือ DNA polymerase ไม่ใช่ RNA polymerase
• ข้อ b.: DNA topoisomerase เป็นเป้าหมายของยาต้านแบคทีเรียกลุ่ม Quinolones หรือยาต้านมะเร็ง
• ข้อ d. และ e.: Protease และ Integrase เป็นเอนไซม์เป้าหมายในเชื้อ HIV
• --</t>
        </is>
      </c>
      <c r="L121" s="186" t="n"/>
      <c r="M121" s="186" t="inlineStr">
        <is>
          <t>Medicinal Chemistry</t>
        </is>
      </c>
      <c r="N121" s="186" t="inlineStr">
        <is>
          <t>SAR &amp; Drug Design</t>
        </is>
      </c>
      <c r="O121" s="185" t="inlineStr">
        <is>
          <t>Product</t>
        </is>
      </c>
      <c r="P121" s="186" t="inlineStr">
        <is>
          <t>รุ่น RxCU83</t>
        </is>
      </c>
      <c r="Q121" s="185" t="inlineStr">
        <is>
          <t>แบบฝึกหัด</t>
        </is>
      </c>
      <c r="R121" s="185" t="inlineStr">
        <is>
          <t>Quiz เตรียมสอบ CC1 RxCU83</t>
        </is>
      </c>
      <c r="S121" s="185" t="n"/>
    </row>
    <row r="122">
      <c r="A122" s="185" t="n">
        <v>120</v>
      </c>
      <c r="B122" s="186" t="n"/>
      <c r="C122" s="186" t="inlineStr">
        <is>
          <t>จากความสัมพันธ์ระหว่างโครงสร้างและการออกฤทธิ์ (SAR) ของสารกลุ่ม Corticosteroid หมู่ฟังก์ชันใดบนโครงสร้างสเตียรอยด์ที่ไม่จำเป็นต่อการเข้าจับกับ Glucocorticoid receptor</t>
        </is>
      </c>
      <c r="D122" s="186" t="inlineStr">
        <is>
          <t>images/quiz_cc1/corticosteroid_structure_p9.png</t>
        </is>
      </c>
      <c r="E122" s="186" t="inlineStr">
        <is>
          <t>3-carbonyl group</t>
        </is>
      </c>
      <c r="F122" s="186" t="inlineStr">
        <is>
          <t>Double bond ตำแหน่งที่ 4-5 (4,5-alkene)</t>
        </is>
      </c>
      <c r="G122" s="186" t="inlineStr">
        <is>
          <t>9-methyl group</t>
        </is>
      </c>
      <c r="H122" s="186" t="inlineStr">
        <is>
          <t>Oxygen atom (hydroxyl/carbonyl) ตำแหน่งที่ 11</t>
        </is>
      </c>
      <c r="I122" s="186" t="inlineStr">
        <is>
          <t>หมู่ไฮดรอกซิลที่ตำแหน่ง 21 (21-OH)</t>
        </is>
      </c>
      <c r="J122" s="185" t="inlineStr">
        <is>
          <t>3</t>
        </is>
      </c>
      <c r="K122" s="186" t="inlineStr">
        <is>
          <t>✅ คำตอบที่ถูกต้อง: ข้อ ค. 9-methyl group
🎯 ทำไมข้อนี้ถึงถูก:
- คำตอบที่ถูกต้อง: ข้อ ค. 9-methyl group
- ทำไมข้อนี้ถึงถูก: หมู่ฟังชันก์พื้นฐานที่จำเป็นต่อ glucocorticoid activity ได้แก่ 3-keto group, 4,5-double bond, 11-beta-hydroxyl group, 17-beta-ketol side chain และ 21-OH ส่วนตำแหน่งที่ 9 มักมีเพียงไฮโดรเจน หรืออาจถูกแทนที่ด้วย 9-alpha-fluoro เพื่อเพิ่มศักยภาพ แต่ไม่มี 9-methyl ที่จำเป็นต่อ core binding
🔍 ข้ออื่นผิดเพราะอะไร:
• ข้อ ก.: 3-carbonyl จำเป็นต่อการเกิด hydrogen bonding กับ receptor
• ข้อ ข.: 4,5-double bond จำเป็นต่อ conformation ของ A-ring
• ข้อ ง.: 11-oxygen (11-beta-OH) จำเป็นอย่างยิ่งต่อ glucocorticoid activity (ถ้าเป็น 11-keto เช่น cortisone ต้องถูกรีดิวซ์เป็น cortisol ก่อน)
• ข้อ จ.: 21-OH จำเป็นต่อ mineralocorticoid และ glucocorticoid receptor activation</t>
        </is>
      </c>
      <c r="L122" s="186" t="n"/>
      <c r="M122" s="186" t="inlineStr">
        <is>
          <t>Medicinal Chemistry</t>
        </is>
      </c>
      <c r="N122" s="186" t="inlineStr">
        <is>
          <t>SAR &amp; Drug Design</t>
        </is>
      </c>
      <c r="O122" s="185" t="inlineStr">
        <is>
          <t>Product</t>
        </is>
      </c>
      <c r="P122" s="186" t="inlineStr">
        <is>
          <t>รุ่น RxCU83</t>
        </is>
      </c>
      <c r="Q122" s="185" t="inlineStr">
        <is>
          <t>แบบฝึกหัด</t>
        </is>
      </c>
      <c r="R122" s="185" t="inlineStr">
        <is>
          <t>Quiz เตรียมสอบ CC1 RxCU83</t>
        </is>
      </c>
      <c r="S122" s="185" t="n"/>
    </row>
    <row r="123">
      <c r="A123" s="185" t="n">
        <v>121</v>
      </c>
      <c r="B123" s="186" t="n"/>
      <c r="C123" s="186" t="inlineStr">
        <is>
          <t>ยาต้านฮิสตามีนชนิดไม่ง่วงรุ่นที่สองในข้อใดที่ได้รับการพัฒนามาจากสารเมแทบอไลต์หรือโครงสร้างของยา Hydroxyzine</t>
        </is>
      </c>
      <c r="D123" s="186" t="n"/>
      <c r="E123" s="186" t="inlineStr">
        <is>
          <t>Loratadine</t>
        </is>
      </c>
      <c r="F123" s="186" t="inlineStr">
        <is>
          <t>Cetirizine</t>
        </is>
      </c>
      <c r="G123" s="186" t="inlineStr">
        <is>
          <t>Levocetirizine</t>
        </is>
      </c>
      <c r="H123" s="186" t="inlineStr">
        <is>
          <t>ถูกทั้งข้อ ข. และ ค.</t>
        </is>
      </c>
      <c r="I123" s="186" t="inlineStr">
        <is>
          <t>Fexofenadine</t>
        </is>
      </c>
      <c r="J123" s="185" t="inlineStr">
        <is>
          <t>4</t>
        </is>
      </c>
      <c r="K123" s="186" t="inlineStr">
        <is>
          <t>✅ คำตอบที่ถูกต้อง: ข้อ ง. ถูกทั้งข้อ ข. และ ค.
🎯 ทำไมข้อนี้ถึงถูก:
- คำตอบที่ถูกต้อง: ข้อ ง. ถูกทั้งข้อ ข. และ ค.
- ทำไมข้อนี้ถึงถูก: Cetirizine เป็น active carboxylic acid metabolite ของ Hydroxyzine และ Levocetirizine คือ active R-enantiomer ของ cetirizine ทั้งสองชนิดจึงพัฒนามาจาก Hydroxyzine โดยตรง
🔍 ข้ออื่นผิดเพราะอะไร:
• ข้อ ก.: Loratadine พัฒนามาจากโครงสร้างกลุ่ม piperidine / azatadine
• ข้อ จ.: Fexofenadine เป็น active metabolite ของ Terfenadine</t>
        </is>
      </c>
      <c r="L123" s="186" t="n"/>
      <c r="M123" s="186" t="inlineStr">
        <is>
          <t>Medicinal Chemistry</t>
        </is>
      </c>
      <c r="N123" s="186" t="inlineStr">
        <is>
          <t>SAR &amp; Drug Design</t>
        </is>
      </c>
      <c r="O123" s="185" t="inlineStr">
        <is>
          <t>Product</t>
        </is>
      </c>
      <c r="P123" s="186" t="inlineStr">
        <is>
          <t>รุ่น RxCU83</t>
        </is>
      </c>
      <c r="Q123" s="185" t="inlineStr">
        <is>
          <t>แบบฝึกหัด</t>
        </is>
      </c>
      <c r="R123" s="185" t="inlineStr">
        <is>
          <t>Quiz เตรียมสอบ CC1 RxCU83</t>
        </is>
      </c>
      <c r="S123" s="185" t="n"/>
    </row>
    <row r="124">
      <c r="A124" s="185" t="n">
        <v>122</v>
      </c>
      <c r="B124" s="186" t="n"/>
      <c r="C124" s="186" t="inlineStr">
        <is>
          <t>หมู่ฟังก์ชันใดบนโครงสร้างของ Corticosteroids ที่ไม่จำเป็นสำหรับการจับกับ Glucocorticoid receptor และการออกฤทธิ์ลดการอักเสบ</t>
        </is>
      </c>
      <c r="D124" s="186" t="n"/>
      <c r="E124" s="186" t="inlineStr">
        <is>
          <t>3-carbonyl</t>
        </is>
      </c>
      <c r="F124" s="186" t="inlineStr">
        <is>
          <t>Double bond ตำแหน่งที่ 4-5</t>
        </is>
      </c>
      <c r="G124" s="186" t="inlineStr">
        <is>
          <t>9-methyl</t>
        </is>
      </c>
      <c r="H124" s="186" t="inlineStr">
        <is>
          <t>O-atom ตำแหน่งที่ 11 (เช่น 11-beta-hydroxyl)</t>
        </is>
      </c>
      <c r="I124" s="186" t="inlineStr">
        <is>
          <t>17-beta ketone-side chain (C20-carbonyl, C21-hydroxyl)</t>
        </is>
      </c>
      <c r="J124" s="185" t="inlineStr">
        <is>
          <t>3</t>
        </is>
      </c>
      <c r="K124" s="186" t="inlineStr">
        <is>
          <t>✅ คำตอบที่ถูกต้อง: ข้อ ค. 9-methyl
🎯 ทำไมข้อนี้ถึงถูก:
SAR ของ Corticosteroids:
- กลุ่มที่จำเป็นอย่างยิ่งสำหรับการจับกับ Glucocorticoid receptor ได้แก่ 3-keto group, 4,5-double bond, ออกซิเจนที่ C11 (โดยเฉพาะ 11-beta-OH) และ C20 carbonyl / C21 OH บนโซ่ข้าง
- หมู่ 9-methyl ไม่ใช่โครงสร้างพื้นฐานที่จำเป็นต่อการจับกับ receptor (ตำแหน่ง C9 มักเป็นหมู่ฮาโลเจน เช่น 9-alpha-fluoro ซึ่งช่วยเพิ่มความแรงแต่ไม่ใช่โครงสร้างจำเป็นพื้นฐาน)
🔍 ข้ออื่นผิดเพราะอะไร:
• ข้อ ก. ผิด เพราะ 3-carbonyl จำเป็นอย่างยิ่งต่อการออกฤทธิ์ทั้ง glucocorticoid และ mineralocorticoid
• ข้อ ข. ผิด เพราะพันธะคู่ที่ C4-C5 จำเป็นต่อ conformation ของ A-ring ในการจับ receptor
• ข้อ ง. ผิด เพราะออกซิเจนที่ตำแหน่ง C11 จำเป็นต่อฤทธิ์ Glucocorticoid (หากไม่มีจะเป็น Mineralocorticoid)
• ข้อ จ. ผิด เพราะโซ่ข้าง C17-beta (C20-keto, C21-OH) มีความสำคัญในการจับกับ Glucocorticoid receptor</t>
        </is>
      </c>
      <c r="L124" s="186" t="inlineStr">
        <is>
          <t>Product</t>
        </is>
      </c>
      <c r="M124" s="186" t="inlineStr">
        <is>
          <t>Medicinal Chemistry</t>
        </is>
      </c>
      <c r="N124" s="186" t="inlineStr">
        <is>
          <t>SAR &amp; Drug Design</t>
        </is>
      </c>
      <c r="O124" s="185" t="inlineStr">
        <is>
          <t>Product</t>
        </is>
      </c>
      <c r="P124" s="186" t="inlineStr">
        <is>
          <t>รุ่น RxCU83</t>
        </is>
      </c>
      <c r="Q124" s="185" t="inlineStr">
        <is>
          <t>แบบฝึกหัด</t>
        </is>
      </c>
      <c r="R124" s="185" t="inlineStr">
        <is>
          <t>Quiz เตรียมสอบ CC1 RxCU83</t>
        </is>
      </c>
      <c r="S124" s="185" t="n"/>
    </row>
    <row r="125">
      <c r="A125" s="185" t="n">
        <v>123</v>
      </c>
      <c r="B125" s="186" t="n"/>
      <c r="C125" s="186" t="inlineStr">
        <is>
          <t>จากโครงสร้างของยากลุ่ม Beta-2 adrenergic agonists โครงสร้างใดจัดเป็น Long-Acting Beta-2 Agonist (LABA) ที่มีสายยาวช่วยจับกับ Exosite บนรีเซปเตอร์
&lt;img src="/PLE%20CC%20Quiz/images/quiz_cc1/quiz_cc1_p30_img2.png"&gt;</t>
        </is>
      </c>
      <c r="D125" s="186" t="n"/>
      <c r="E125" s="186" t="inlineStr">
        <is>
          <t>Terbutaline</t>
        </is>
      </c>
      <c r="F125" s="186" t="inlineStr">
        <is>
          <t>Formoterol</t>
        </is>
      </c>
      <c r="G125" s="186" t="inlineStr">
        <is>
          <t>Metaproterenol</t>
        </is>
      </c>
      <c r="H125" s="186" t="inlineStr">
        <is>
          <t>Salbutamol</t>
        </is>
      </c>
      <c r="I125" s="186" t="inlineStr">
        <is>
          <t>Epinephrine</t>
        </is>
      </c>
      <c r="J125" s="185" t="inlineStr">
        <is>
          <t>2</t>
        </is>
      </c>
      <c r="K125" s="186" t="inlineStr">
        <is>
          <t>✅ คำตอบที่ถูกต้อง: ข้อ ข. Formoterol
🎯 ทำไมข้อนี้ถึงถูก:
Formoterol: มีโครงสร้างที่มีสายโซ่ข้างไฮโดรคาร์บอนยาวที่ตำแหน่ง N-alkyl (N-aralkyl group) และมีหมู่ formamide บนวงเบนซีน ซึ่งช่วยให้โมเลกุลยาเกาะกับ Exosite บริเวณใกล้เคียง Beta-2 receptor ได้ยาวนาน จึงออกฤทธิ์เป็น Long-Acting Beta-2 Agonist (LABA)
🔍 ข้ออื่นผิดเพราะอะไร:
• ข้อ ก. ผิด เพราะ Terbutaline เป็น SABA ที่มีโครงสร้างแบบ Resorcinol ring
• ข้อ ค. ผิด เพราะ Metaproterenol เป็น SABA
• ข้อ ง. ผิด เพราะ Salbutamol (Albuterol) เป็น SABA ที่มี Saligenin ring
• ข้อ จ. ผิด เพราะ Epinephrine เป็น Endogenous catecholamine ออกฤทธิ์สั้นมากและไม่จำเพาะ</t>
        </is>
      </c>
      <c r="L125" s="186" t="inlineStr">
        <is>
          <t>Product</t>
        </is>
      </c>
      <c r="M125" s="186" t="inlineStr">
        <is>
          <t>Medicinal Chemistry</t>
        </is>
      </c>
      <c r="N125" s="186" t="inlineStr">
        <is>
          <t>SAR &amp; Drug Design</t>
        </is>
      </c>
      <c r="O125" s="185" t="inlineStr">
        <is>
          <t>Product</t>
        </is>
      </c>
      <c r="P125" s="186" t="inlineStr">
        <is>
          <t>รุ่น RxCU83</t>
        </is>
      </c>
      <c r="Q125" s="185" t="inlineStr">
        <is>
          <t>แบบฝึกหัด</t>
        </is>
      </c>
      <c r="R125" s="185" t="inlineStr">
        <is>
          <t>Quiz เตรียมสอบ CC1 RxCU83</t>
        </is>
      </c>
      <c r="S125" s="185" t="n"/>
    </row>
    <row r="126">
      <c r="A126" s="185" t="n">
        <v>124</v>
      </c>
      <c r="B126" s="186" t="n"/>
      <c r="C126" s="186" t="inlineStr">
        <is>
          <t>จากโครงสร้างของ Cimetidine (H2-receptor antagonist) ข้อใดกล่าวผิดเกี่ยวกับคุณสมบัติทางเภสัชวิทยาและเคมี
&lt;img src="/PLE%20CC%20Quiz/images/quiz_cc1/quiz_cc1_p30_img4.png"&gt;</t>
        </is>
      </c>
      <c r="D126" s="186" t="n"/>
      <c r="E126" s="186" t="inlineStr">
        <is>
          <t>อยู่ในกลุ่ม H2 receptor antagonist</t>
        </is>
      </c>
      <c r="F126" s="186" t="inlineStr">
        <is>
          <t>เป็นเอนไซม์ CYP450 inhibitor</t>
        </is>
      </c>
      <c r="G126" s="186" t="inlineStr">
        <is>
          <t>อาจทำให้เกิด Galactorrhea ในเพศหญิง</t>
        </is>
      </c>
      <c r="H126" s="186" t="inlineStr">
        <is>
          <t>อาจทำให้เกิด Gynecomastia ในเพศชาย</t>
        </is>
      </c>
      <c r="I126" s="186" t="inlineStr">
        <is>
          <t>หากรับประทานร่วมกับ Phenytoin จะทำให้ระดับยา Phenytoin ในกระแสเลือดลดลง</t>
        </is>
      </c>
      <c r="J126" s="185" t="inlineStr">
        <is>
          <t>5</t>
        </is>
      </c>
      <c r="K126" s="186" t="inlineStr">
        <is>
          <t>✅ คำตอบที่ถูกต้อง: ข้อ จ. หากทานร่วมกับ Phenytoin จะทำให้ระดับยา Phenytoin ในกระแสเลือดลดลง
🎯 ทำไมข้อนี้ถึงถูก:
Cimetidine เป็น potent CYP450 inhibitor (ยับยั้งทั้ง CYP1A2, 2C9, 2D6, 3A4) เมื่อรับประทานร่วมกับ Phenytoin จะไปยับยั้งเมแทบอลิซึมของ Phenytoin ส่งผลให้ระดับยา Phenytoin ในเลือด เพิ่มสูงขึ้น จนอาจเกิดพิษจากยากันชัก มิใช่ลดลง
🔍 ข้ออื่นผิดเพราะอะไร:
• ข้อ ก. ถูกต้องแล้ว เพราะ Cimetidine ออกฤทธิ์ยับยั้ง H2 receptor ลดการหลั่งกรด
• ข้อ ข. ถูกต้องแล้ว เพราะมี imidazole ring ที่ไปสร้างพันธะกับ Heme iron ของเอนไซม์ CYP450
• ข้อ ค. ถูกต้องแล้ว เพราะยับยั้ง CYP450 ในการกำจัด Estrogen และมีฤทธิ์กระตุ้นการหลั่ง Prolactin
• ข้อ ง. ถูกต้องแล้ว เพราะมีฤทธิ์ Anti-androgen ทำให้เกิดเต้านมโตในเพศชาย (Gynecomastia)</t>
        </is>
      </c>
      <c r="L126" s="186" t="inlineStr">
        <is>
          <t>Product</t>
        </is>
      </c>
      <c r="M126" s="186" t="inlineStr">
        <is>
          <t>Medicinal Chemistry</t>
        </is>
      </c>
      <c r="N126" s="186" t="inlineStr">
        <is>
          <t>SAR &amp; Drug Design</t>
        </is>
      </c>
      <c r="O126" s="185" t="inlineStr">
        <is>
          <t>Product</t>
        </is>
      </c>
      <c r="P126" s="186" t="inlineStr">
        <is>
          <t>รุ่น RxCU83</t>
        </is>
      </c>
      <c r="Q126" s="185" t="inlineStr">
        <is>
          <t>แบบฝึกหัด</t>
        </is>
      </c>
      <c r="R126" s="185" t="inlineStr">
        <is>
          <t>Quiz เตรียมสอบ CC1 RxCU83</t>
        </is>
      </c>
      <c r="S126" s="185" t="n"/>
    </row>
    <row r="127">
      <c r="A127" s="185" t="n">
        <v>125</v>
      </c>
      <c r="B127" s="186" t="n"/>
      <c r="C127" s="186" t="inlineStr">
        <is>
          <t>พิจารณา SAR ของยากลุ่ม Proton Pump Inhibitors (PPIs: เช่น Omeprazole, Pantoprazole) ข้อใดกล่าวผิด
&lt;img src="/PLE%20CC%20Quiz/images/quiz_cc1/quiz_cc1_p30_img5.png"&gt;</t>
        </is>
      </c>
      <c r="D127" s="186" t="n"/>
      <c r="E127" s="186" t="inlineStr">
        <is>
          <t>เป็นโครงสร้างของยาในกลุ่ม Proton Pump Inhibitor</t>
        </is>
      </c>
      <c r="F127" s="186" t="inlineStr">
        <is>
          <t>โครงสร้างหลักของยาคือ 2-pyridylmethylsulfinyl benzimidazole</t>
        </is>
      </c>
      <c r="G127" s="186" t="inlineStr">
        <is>
          <t>การเติมหมู่แทนที่ที่ตำแหน่ง Pyridine และที่ Benzimidazole ring มีผลต่อการออกฤทธิ์ของยา</t>
        </is>
      </c>
      <c r="H127" s="186" t="inlineStr">
        <is>
          <t>หมู่แทนที่ที่ตำแหน่ง Benzimidazole ring ควรเป็น Electron withdrawing group จึงจะทำให้การออกฤทธิ์ดีขึ้น</t>
        </is>
      </c>
      <c r="I127" s="186" t="inlineStr">
        <is>
          <t>ออกฤทธิ์โดยสร้างพันธะโควาเลนต์ (Disulfide bond) กับเอนไซม์ H+/K+ ATPase</t>
        </is>
      </c>
      <c r="J127" s="185" t="inlineStr">
        <is>
          <t>4</t>
        </is>
      </c>
      <c r="K127" s="186" t="inlineStr">
        <is>
          <t>✅ คำตอบที่ถูกต้อง: ข้อ ง. หมู่แทนที่ที่ตำแหน่ง Imidazole ring เป็น Electron withdrawing group จะทำให้การออกฤทธิ์ดีขึ้น
🎯 ทำไมข้อนี้ถึงถูก:
การกระตุ้นให้เกิด Sulphenamide intermediate ในกระเพาะอาหาร ต้องอาศัยความเป็นนิวคลีโอไฟล์ของไนโตรเจนบน Pyridine และ Benzimidazole rings ดังนั้นการมีหมู่ให้อิเล็กตรอน (Electron Donating Groups เช่น -CH3, -OCH3) จะช่วยเพิ่มความหนาแน่นอิเล็กตรอน ทำให้ทำปฏิกิริยากับโปรตอนได้เร็วขึ้น ยาออกฤทธิ์ได้ดีขึ้น (มิใช่ Electron withdrawing group)
🔍 ข้ออื่นผิดเพราะอะไร:
• ข้อ ก. ถูกต้องแล้ว เพราะเป็นโครงสร้างพื้นฐานของยากลุ่ม PPIs
• ข้อ ข. ถูกต้องแล้ว เพราะโครงสร้างหลักประกอบด้วย Pyridine และ Benzimidazole เชื่อมด้วย Sulfinyl methyl
• ข้อ ค. ถูกต้องแล้ว เพราะหมู่แทนที่บนวงแหวนทั้งสองมีผลต่อค่า pKa และความเร็วในการแปลงสภาพเป็นรูปออกฤทธิ์
• ข้อ จ. ถูกต้องแล้ว เพราะออกฤทธิ์จับกับ Cysteine บนเอนไซม์ H+/K+ ATPase ด้วยพันธะโควาเลนต์ Disulfide bond</t>
        </is>
      </c>
      <c r="L127" s="186" t="inlineStr">
        <is>
          <t>Product</t>
        </is>
      </c>
      <c r="M127" s="186" t="inlineStr">
        <is>
          <t>Medicinal Chemistry</t>
        </is>
      </c>
      <c r="N127" s="186" t="inlineStr">
        <is>
          <t>SAR &amp; Drug Design</t>
        </is>
      </c>
      <c r="O127" s="185" t="inlineStr">
        <is>
          <t>Product</t>
        </is>
      </c>
      <c r="P127" s="186" t="inlineStr">
        <is>
          <t>รุ่น RxCU83</t>
        </is>
      </c>
      <c r="Q127" s="185" t="inlineStr">
        <is>
          <t>แบบฝึกหัด</t>
        </is>
      </c>
      <c r="R127" s="185" t="inlineStr">
        <is>
          <t>Quiz เตรียมสอบ CC1 RxCU83</t>
        </is>
      </c>
      <c r="S127" s="185" t="n"/>
    </row>
    <row r="128">
      <c r="A128" s="185" t="n">
        <v>126</v>
      </c>
      <c r="B128" s="186" t="n"/>
      <c r="C128" s="186" t="inlineStr">
        <is>
          <t>จากโครงสร้างของยา Misoprostol ข้อใดกล่าวผิด
&lt;img src="/PLE%20CC%20Quiz/images/quiz_cc1/quiz_cc1_p30_img6.png"&gt;</t>
        </is>
      </c>
      <c r="D128" s="186" t="n"/>
      <c r="E128" s="186" t="inlineStr">
        <is>
          <t>โครงสร้างของยาเป็น Analogue ของ PGE1</t>
        </is>
      </c>
      <c r="F128" s="186" t="inlineStr">
        <is>
          <t>ยาอยู่ในรูป Prodrug</t>
        </is>
      </c>
      <c r="G128" s="186" t="inlineStr">
        <is>
          <t>การดัดแปลงส่วน carboxyl group ให้เป็น methyl ester ทำให้เป็นยากินได้ (Orally active)</t>
        </is>
      </c>
      <c r="H128" s="186" t="inlineStr">
        <is>
          <t>ตำแหน่ง 16-CH3 ช่วยเพิ่มความคงตัวของยาเนื่องจากเป็น tertiary alcohol</t>
        </is>
      </c>
      <c r="I128" s="186" t="inlineStr">
        <is>
          <t>ไม่มีข้อใดผิด</t>
        </is>
      </c>
      <c r="J128" s="185" t="inlineStr">
        <is>
          <t>5</t>
        </is>
      </c>
      <c r="K128" s="186" t="inlineStr">
        <is>
          <t>✅ คำตอบที่ถูกต้อง: ข้อ จ. ไม่มีข้อใดผิด
🎯 ทำไมข้อนี้ถึงถูก:
ทุกข้อความถูกต้องทั้งหมด:
- Misoprostol เป็น synthetic analogue ของ Prostaglandin E1 (PGE1)
- อยู่ในรูป Prodrug โดยต้องถูก hydrolyze ที่ตำแหน่ง methyl ester ให้กลายเป็น Misoprostol acid ซึ่งเป็น active form
- การทำเป็น methyl ester ช่วยเพิ่ม lipophilicity ทำให้ดูดซึมได้ดีทางปาก
- การย้ายหมู่ -OH จาก C15 ไปที่ C16 และเติม 16-CH3 ทำให้เป็น tertiary alcohol ทนต่อการถูก oxidize ยาจึงมีความคงตัวสูงขึ้นและออกฤทธิ์ได้นานขึ้น
🔍 ข้ออื่นผิดเพราะอะไร:
• ข้อ ก. ถูกต้องแล้ว เพราะเป็นอนุพันธ์สังเคราะห์ของ PGE1
• ข้อ ข. ถูกต้องแล้ว เพราะ ester form เป็น prodrug
• ข้อ ค. ถูกต้องแล้ว เพราะเพิ่ม lipophilicity และการดูดซึมทางปาก
• ข้อ ง. ถูกต้องแล้ว เพราะ tertiary alcohol ป้องกันการ oxidize โดยเอนไซม์ 15-hydroxyprostaglandin dehydrogenase</t>
        </is>
      </c>
      <c r="L128" s="186" t="inlineStr">
        <is>
          <t>Product</t>
        </is>
      </c>
      <c r="M128" s="186" t="inlineStr">
        <is>
          <t>Medicinal Chemistry</t>
        </is>
      </c>
      <c r="N128" s="186" t="inlineStr">
        <is>
          <t>SAR &amp; Drug Design</t>
        </is>
      </c>
      <c r="O128" s="185" t="inlineStr">
        <is>
          <t>Product</t>
        </is>
      </c>
      <c r="P128" s="186" t="inlineStr">
        <is>
          <t>รุ่น RxCU83</t>
        </is>
      </c>
      <c r="Q128" s="185" t="inlineStr">
        <is>
          <t>แบบฝึกหัด</t>
        </is>
      </c>
      <c r="R128" s="185" t="inlineStr">
        <is>
          <t>Quiz เตรียมสอบ CC1 RxCU83</t>
        </is>
      </c>
      <c r="S128" s="185" t="n"/>
    </row>
    <row r="129">
      <c r="A129" s="185" t="n">
        <v>127</v>
      </c>
      <c r="B129" s="186" t="n"/>
      <c r="C129" s="186" t="inlineStr">
        <is>
          <t>ส่วนประกอบใดในโครงสร้างของยา Cephalosporins รุ่นที่สองและสาม (เช่น Cefamandole, Cefotetan, Cefoperazone) ที่เป็นสาเหตุทำให้เกิดภาวะเลือดออกผิดปกติ (Hypoprothrombinemia) และ Disulfiram-like reaction
&lt;img src="/PLE%20CC%20Quiz/images/quiz_cc1/quiz_cc1_p31_img1.png"&gt;</t>
        </is>
      </c>
      <c r="D129" s="186" t="n"/>
      <c r="E129" s="186" t="inlineStr">
        <is>
          <t>หมู่ N-methylthiotetrazole (NMTT) ที่ตำแหน่ง C3</t>
        </is>
      </c>
      <c r="F129" s="186" t="inlineStr">
        <is>
          <t>หมู่ 7-methoxy group บนวงเบต้าแลกแทม</t>
        </is>
      </c>
      <c r="G129" s="186" t="inlineStr">
        <is>
          <t>วง Thiazolidine ring</t>
        </is>
      </c>
      <c r="H129" s="186" t="inlineStr">
        <is>
          <t>หมู่ Aminothiazole ring ที่สายโซ่ C7</t>
        </is>
      </c>
      <c r="I129" s="186" t="inlineStr">
        <is>
          <t>หมู่ Carboxylic acid ที่ตำแหน่ง C4</t>
        </is>
      </c>
      <c r="J129" s="185" t="inlineStr">
        <is>
          <t>1</t>
        </is>
      </c>
      <c r="K129" s="186" t="inlineStr">
        <is>
          <t>✅ คำตอบที่ถูกต้อง: ข้อ ก. หมู่ N-methylthiotetrazole (NMTT) ที่ตำแหน่ง C3
🎯 ทำไมข้อนี้ถึงถูก:
ยาเซฟาโลสปอรินที่มีหมู่แทนที่ N-methylthiotetrazole (NMTT ring) ที่ตำแหน่ง C-3 ของวงเซเฟม เมื่อถูกเมแทบอลิซึมจะปล่อยฟรี NMTT ออกมา ซึ่งไปยับยั้งเอนไซม์ Vitamin K epoxide reductase ทำให้ขาดวิตามิน K เกิดภาวะ Hypoprothrombinemia เลือดออกง่าย และยังยับยั้งเอนไซม์ Aldehyde dehydrogenase ทำให้เกิด Disulfiram-like reaction เมื่อดื่มแอลกอฮอล์
🔍 ข้ออื่นผิดเพราะอะไร:
• ข้อ ข. ผิด เพราะ 7-methoxy group (ในกลุ่ม Cephamycins) ช่วยเพิ่มความทนทานต่อเอนไซม์ Beta-lactamase
• ข้อ ค. ผิด เพราะ Thiazolidine ring เป็นวงแหวนในโครงสร้างของ Penicillin ไม่ใช่ Cephalosporin
• ข้อ ง. ผิด เพราะ Aminothiazole ring ที่ C7 ช่วยเพิ่มฤทธิ์ต้านเชื้อแกรมลบและการจับกับ PBP
• ข้อ จ. ผิด เพราะหมู่ Carboxylic acid ที่ C4 จำเป็นต่อการเกิดเกลือและการจับกับเอนไซม์เป้าหมาย</t>
        </is>
      </c>
      <c r="L129" s="186" t="inlineStr">
        <is>
          <t>Product</t>
        </is>
      </c>
      <c r="M129" s="186" t="inlineStr">
        <is>
          <t>Medicinal Chemistry</t>
        </is>
      </c>
      <c r="N129" s="186" t="inlineStr">
        <is>
          <t>SAR &amp; Drug Design</t>
        </is>
      </c>
      <c r="O129" s="185" t="inlineStr">
        <is>
          <t>Product</t>
        </is>
      </c>
      <c r="P129" s="186" t="inlineStr">
        <is>
          <t>รุ่น RxCU83</t>
        </is>
      </c>
      <c r="Q129" s="185" t="inlineStr">
        <is>
          <t>แบบฝึกหัด</t>
        </is>
      </c>
      <c r="R129" s="185" t="inlineStr">
        <is>
          <t>Quiz เตรียมสอบ CC1 RxCU83</t>
        </is>
      </c>
      <c r="S129" s="185" t="n"/>
    </row>
    <row r="130">
      <c r="A130" s="185" t="n">
        <v>128</v>
      </c>
      <c r="B130" s="186" t="n"/>
      <c r="C130" s="186" t="inlineStr">
        <is>
          <t>จากโครงสร้างของยากลุ่ม Fluoroquinolones (เช่น Ciprofloxacin) บริเวณใดของโครงสร้างที่ทำหน้าที่จับกับเอนไซม์เป้าหมาย (DNA gyrase และ Topoisomerase IV) ร่วมกับคีเลตของไอออนโลหะ
&lt;img src="/PLE%20CC%20Quiz/images/quiz_cc1/quiz_cc1_p31_img3.png"&gt;</t>
        </is>
      </c>
      <c r="D130" s="186" t="n"/>
      <c r="E130" s="186" t="inlineStr">
        <is>
          <t>บริเวณ A (วง Piperazine)</t>
        </is>
      </c>
      <c r="F130" s="186" t="inlineStr">
        <is>
          <t>บริเวณ B (หมู่ Fluorine ที่ C6)</t>
        </is>
      </c>
      <c r="G130" s="186" t="inlineStr">
        <is>
          <t>บริเวณ C (หมู่ Carboxylic acid ที่ C3 และ Carbonyl group ที่ C4)</t>
        </is>
      </c>
      <c r="H130" s="186" t="inlineStr">
        <is>
          <t>บริเวณ A และ B</t>
        </is>
      </c>
      <c r="I130" s="186" t="inlineStr">
        <is>
          <t>บริเวณ N1-cyclopropyl</t>
        </is>
      </c>
      <c r="J130" s="185" t="inlineStr">
        <is>
          <t>3</t>
        </is>
      </c>
      <c r="K130" s="186" t="inlineStr">
        <is>
          <t>✅ คำตอบที่ถูกต้อง: ข้อ ค. บริเวณ C (หมู่ Carboxylic acid ที่ C3 และ Carbonyl group ที่ C4)
🎯 ทำไมข้อนี้ถึงถูก:
SAR ของยากลุ่ม Fluoroquinolones ระบุว่าหมู่ 3-carboxylic acid และ 4-keto (carbonyl) group บนวง quinolone เป็น pharmacophore ที่สำคัญที่สุดในการจับกับ DNA gyrase / Topoisomerase IV ผ่านการเกิด Chelation กับ divalent metal ion (Mg2+) ที่เชื่อมกับสาย DNA ของแบคทีเรีย
🔍 ข้ออื่นผิดเพราะอะไร:
• ข้อ ก. ผิด เพราะวง Piperazine ที่ C7 มีผลต่อขอบเขตการฆ่าเชื้อแกรมลบและการจับกับ GABA receptor
• ข้อ ข. ผิด เพราะฟลูออรีนที่ C6 ช่วยเพิ่มการซึมผ่านเซลล์แบคทีเรียและเพิ่ม potency
• ข้อ ง. ผิด เพราะบริเวณ A และ B ไม่ใช่จุดสร้างคีเลตจับแกนเป้าหมายหลัก
• ข้อ จ. ผิด เพราะ N1-cyclopropyl มีผลต่อ potency โดยรวม แต่ไม่ใช่ pharmacophore 3-carboxylate/4-keto</t>
        </is>
      </c>
      <c r="L130" s="186" t="inlineStr">
        <is>
          <t>Product</t>
        </is>
      </c>
      <c r="M130" s="186" t="inlineStr">
        <is>
          <t>Medicinal Chemistry</t>
        </is>
      </c>
      <c r="N130" s="186" t="inlineStr">
        <is>
          <t>SAR &amp; Drug Design</t>
        </is>
      </c>
      <c r="O130" s="185" t="inlineStr">
        <is>
          <t>Product</t>
        </is>
      </c>
      <c r="P130" s="186" t="inlineStr">
        <is>
          <t>รุ่น RxCU83</t>
        </is>
      </c>
      <c r="Q130" s="185" t="inlineStr">
        <is>
          <t>แบบฝึกหัด</t>
        </is>
      </c>
      <c r="R130" s="185" t="inlineStr">
        <is>
          <t>Quiz เตรียมสอบ CC1 RxCU83</t>
        </is>
      </c>
      <c r="S130" s="185" t="n"/>
    </row>
    <row r="131">
      <c r="A131" s="185" t="n">
        <v>129</v>
      </c>
      <c r="B131" s="186" t="n"/>
      <c r="C131" s="186" t="inlineStr">
        <is>
          <t>จากภาพโครงสร้างของยา Pioglitazone (ยากลุ่ม Thiazolidinedione: TZD) ข้อใดกล่าวถูกต้อง
&lt;img src="/PLE%20CC%20Quiz/images/quiz_cc1/quiz_cc1_p31_img7.png"&gt;</t>
        </is>
      </c>
      <c r="D131" s="186" t="n"/>
      <c r="E131" s="186" t="inlineStr">
        <is>
          <t>กลไกการออกฤทธิ์ของยา คือ กระตุ้น PPAR-gamma receptor ในเซลล์ไขมันและกล้ามเนื้อ</t>
        </is>
      </c>
      <c r="F131" s="186" t="inlineStr">
        <is>
          <t>ออกฤทธิ์โดยตรงในการกระตุ้นการหลั่งอินซูลินจากตับอ่อนเหมือนยากลุ่ม Sulfonylurea</t>
        </is>
      </c>
      <c r="G131" s="186" t="inlineStr">
        <is>
          <t>ยาในกลุ่มนี้มีโครงสร้างหลักเป็น Biguanide</t>
        </is>
      </c>
      <c r="H131" s="186" t="inlineStr">
        <is>
          <t>ยานี้ไม่มีผลต่อระดับยาเม็ดคุมกำเนิดในเลือด จึงไม่เสี่ยงต่อการตั้งครรภ์</t>
        </is>
      </c>
      <c r="I131" s="186" t="inlineStr">
        <is>
          <t>ยาในกลุ่มนี้ไม่ทำให้เกิดการคั่งของน้ำในร่างกาย</t>
        </is>
      </c>
      <c r="J131" s="185" t="inlineStr">
        <is>
          <t>1</t>
        </is>
      </c>
      <c r="K131" s="186" t="inlineStr">
        <is>
          <t>✅ คำตอบที่ถูกต้อง: ข้อ ก. กลไกการออกฤทธิ์ของยา คือ กระตุ้น PPAR-gamma receptor ในเซลล์ไขมันและกล้ามเนื้อ
🎯 ทำไมข้อนี้ถึงถูก:
Pioglitazone มีวง Thiazolidinedione (TZD) เป็นแกนหลัก ออกฤทธิ์เป็น Agonist ที่จับกับ Peroxisome Proliferator-Activated Receptor-gamma (PPAR-gamma) ซึ่งเป็น Nuclear receptor ทำหน้าที่ควบคุมการแสดงออกของยีนที่ตอบสนองต่ออินซูลิน ช่วยเพิ่มความไวต่ออินซูลิน (Insulin sensitizer) ในเซลล์ไขมัน กล้ามเนื้อ และตับ
🔍 ข้ออื่นผิดเพราะอะไร:
• ข้อ ข. ผิด เพราะ TZD ไม่ได้กระตุ้นการหลั่งอินซูลินจากตับอ่อน (ไม่ใช่ Insulin secretagogue)
• ข้อ ค. ผิด เพราะโครงสร้างหลักคือวง Thiazolidine-2,4-dione มิใช่ Biguanide
• ข้อ ง. ผิด เพราะ Pioglitazone เป็นเอนไซม์ CYP3A4 inducer อ่อนๆ อาจลดระดับฮอร์โมนเอสโตรเจนในยาคุมกำเนิด
• ข้อ จ. ผิด เพราะ TZD มีผลข้างเคียงสำคัญคือการกักเก็บน้ำและโซเดียม (Fluid retention) จนอาจกระตุ้นภาวะหัวใจล้มเหลว</t>
        </is>
      </c>
      <c r="L131" s="186" t="inlineStr">
        <is>
          <t>Product</t>
        </is>
      </c>
      <c r="M131" s="186" t="inlineStr">
        <is>
          <t>Medicinal Chemistry</t>
        </is>
      </c>
      <c r="N131" s="186" t="inlineStr">
        <is>
          <t>SAR &amp; Drug Design</t>
        </is>
      </c>
      <c r="O131" s="185" t="inlineStr">
        <is>
          <t>Product</t>
        </is>
      </c>
      <c r="P131" s="186" t="inlineStr">
        <is>
          <t>รุ่น RxCU83</t>
        </is>
      </c>
      <c r="Q131" s="185" t="inlineStr">
        <is>
          <t>แบบฝึกหัด</t>
        </is>
      </c>
      <c r="R131" s="185" t="inlineStr">
        <is>
          <t>Quiz เตรียมสอบ CC1 RxCU83</t>
        </is>
      </c>
      <c r="S131" s="185" t="n"/>
    </row>
    <row r="132">
      <c r="A132" s="185" t="n">
        <v>130</v>
      </c>
      <c r="B132" s="186" t="n"/>
      <c r="C132" s="186" t="inlineStr">
        <is>
          <t>จากโครงสร้างของ Estradiol ข้อใดถูกต้อง
A) ระยะห่างระหว่างหมู่ Hydroxyl สองหมู่ที่เหมาะสม (3-OH ถึง 17-beta-OH) ส่งผลต่อการจับกับ Estrogen receptor
B) การเติมหมู่ 17-alpha-alkyl (เช่น 17-alpha-ethinyl) ที่โครงสร้างจะป้องกันการเกิด oxidation ที่ตำแหน่ง 17 ทำให้สามารถบริหารโดยการรับประทานได้ (เช่น Ethinyl estradiol)
C) Estradiol เมื่อถูก Metabolism จะได้ Estrone และ Estriol ซึ่ง Estriol มีความแรงมากกว่า Estrone
&lt;img src="/PLE%20CC%20Quiz/images/quiz_cc1/quiz_cc1_p31_img9.png"&gt;</t>
        </is>
      </c>
      <c r="D132" s="186" t="n"/>
      <c r="E132" s="186" t="inlineStr">
        <is>
          <t>ข้อ A และ C ถูก</t>
        </is>
      </c>
      <c r="F132" s="186" t="inlineStr">
        <is>
          <t>ข้อ A และ B ถูก</t>
        </is>
      </c>
      <c r="G132" s="186" t="inlineStr">
        <is>
          <t>ข้อ B และ C ถูก</t>
        </is>
      </c>
      <c r="H132" s="186" t="inlineStr">
        <is>
          <t>ข้อ A, B และ C ถูก</t>
        </is>
      </c>
      <c r="I132" s="186" t="inlineStr">
        <is>
          <t>ไม่มีข้อใดถูก</t>
        </is>
      </c>
      <c r="J132" s="185" t="inlineStr">
        <is>
          <t>2</t>
        </is>
      </c>
      <c r="K132" s="186" t="inlineStr">
        <is>
          <t>✅ คำตอบที่ถูกต้อง: ข้อ ข. ข้อ A และ B ถูก
🎯 ทำไมข้อนี้ถึงถูก:
SAR ของ Estrogens:
- ข้อ A ถูก: ระยะห่างประมาณ 11 Angstroms ระหว่าง 3-OH และ 17-OH เหมาะสมที่สุดในการจับกับ Estrogen receptor
- ข้อ B ถูก: การเติมหมู่ 17-alpha-ethinyl group ป้องกันการ oxidation ของ 17-beta-OH เป็น 17-keto ทำให้ทนต่อ First pass metabolism ในตับและรับประทานทางปากได้ผลดี
- ข้อ C ผิด: ลำดับความแรงของเอสโตรเจนธรรมชาติคือ Estradiol (E2) &gt; Estrone (E1) &gt; Estriol (E3) ดังนั้น Estriol จึงมีความแรง น้อยกว่า Estrone
🔍 ข้ออื่นผิดเพราะอะไร:
• ข้อ ก. ผิด เพราะข้อ C ผิด (Estriol แรงน้อยกว่า Estrone)
• ข้อ ค. ผิด เพราะข้อ C ผิด
• ข้อ ง. ผิด เพราะข้อ C ผิด
• ข้อ จ. ผิด เพราะข้อ A และ B ถูกต้อง</t>
        </is>
      </c>
      <c r="L132" s="186" t="inlineStr">
        <is>
          <t>Product</t>
        </is>
      </c>
      <c r="M132" s="186" t="inlineStr">
        <is>
          <t>Medicinal Chemistry</t>
        </is>
      </c>
      <c r="N132" s="186" t="inlineStr">
        <is>
          <t>SAR &amp; Drug Design</t>
        </is>
      </c>
      <c r="O132" s="185" t="inlineStr">
        <is>
          <t>Product</t>
        </is>
      </c>
      <c r="P132" s="186" t="inlineStr">
        <is>
          <t>รุ่น RxCU83</t>
        </is>
      </c>
      <c r="Q132" s="185" t="inlineStr">
        <is>
          <t>แบบฝึกหัด</t>
        </is>
      </c>
      <c r="R132" s="185" t="inlineStr">
        <is>
          <t>Quiz เตรียมสอบ CC1 RxCU83</t>
        </is>
      </c>
      <c r="S132" s="185" t="n"/>
    </row>
    <row r="133">
      <c r="A133" s="185" t="n">
        <v>131</v>
      </c>
      <c r="B133" s="186" t="n"/>
      <c r="C133" s="186" t="inlineStr">
        <is>
          <t>จากโครงสร้างของ Morphine (โครงสร้าง 1: 3-OH, 6-OH), Codeine (โครงสร้าง 2: 3-OCH3, 6-OH) และ Heroin (โครงสร้าง 3: 3-OCOCH3, 6-OCOCH3) ข้อใดเรียงลำดับความแรงในการออกฤทธิ์ระงับปวด (Analgesic potency) จากมากไปน้อยได้ถูกต้อง
&lt;img src="/PLE%20CC%20Quiz/images/quiz_cc1/quiz_cc1_p32_img1.png"&gt;</t>
        </is>
      </c>
      <c r="D133" s="186" t="n"/>
      <c r="E133" s="186" t="inlineStr">
        <is>
          <t>1 &gt; 2 &gt; 3</t>
        </is>
      </c>
      <c r="F133" s="186" t="inlineStr">
        <is>
          <t>2 &gt; 1 &gt; 3</t>
        </is>
      </c>
      <c r="G133" s="186" t="inlineStr">
        <is>
          <t>2 &gt; 3 &gt; 1</t>
        </is>
      </c>
      <c r="H133" s="186" t="inlineStr">
        <is>
          <t>3 &gt; 1 &gt; 2</t>
        </is>
      </c>
      <c r="I133" s="186" t="inlineStr">
        <is>
          <t>3 &gt; 2 &gt; 1</t>
        </is>
      </c>
      <c r="J133" s="185" t="inlineStr">
        <is>
          <t>4</t>
        </is>
      </c>
      <c r="K133" s="186" t="inlineStr">
        <is>
          <t>✅ คำตอบที่ถูกต้อง: ข้อ ง. 3 &gt; 1 &gt; 2
🎯 ทำไมข้อนี้ถึงถูก:
ลำดับความแรงในการระงับปวด: Heroin (Diacetylmorphine, โครงสร้าง 3) &gt; Morphine (โครงสร้าง 1) &gt; Codeine (Methylmorphine, โครงสร้าง 2)
- Heroin มีหมู่ Acetyl สองตำแหน่ง ทำให้มีความชอบไขมันสูงมาก (High lipophilicity) ซึมผ่าน Blood Brain Barrier เข้าสู่สมองได้อย่างรวดเร็วและเปลี่ยนเป็นสารออกฤทธิ์ จึงมีความแรงสูงสุด (แรงกว่ามอร์ฟีน 2-3 เท่า)
- Codeine การเปลี่ยน 3-OH เป็น 3-methoxy ทำให้การจับกับ Mu-opioid receptor ลดลงอย่างมาก (มีความแรงเพียงประมาณ 1/10 ของมอร์ฟีน)
🔍 ข้ออื่นผิดเพราะอะไร:
• ข้อ ก. ผิด เพราะ Heroin แรงกว่า Morphine
• ข้อ ข. ผิด เพราะ Codeine มีความแรงต่ำที่สุดในกลุ่มนี้
• ข้อ ค. ผิด เพราะ Codeine ไม่ได้มี potency สูงสุด
• ข้อ จ. ผิด เพราะ Codeine มีความแรงน้อยกว่า Morphine</t>
        </is>
      </c>
      <c r="L133" s="186" t="inlineStr">
        <is>
          <t>Product</t>
        </is>
      </c>
      <c r="M133" s="186" t="inlineStr">
        <is>
          <t>Medicinal Chemistry</t>
        </is>
      </c>
      <c r="N133" s="186" t="inlineStr">
        <is>
          <t>SAR &amp; Drug Design</t>
        </is>
      </c>
      <c r="O133" s="185" t="inlineStr">
        <is>
          <t>Product</t>
        </is>
      </c>
      <c r="P133" s="186" t="inlineStr">
        <is>
          <t>รุ่น RxCU83</t>
        </is>
      </c>
      <c r="Q133" s="185" t="inlineStr">
        <is>
          <t>แบบฝึกหัด</t>
        </is>
      </c>
      <c r="R133" s="185" t="inlineStr">
        <is>
          <t>Quiz เตรียมสอบ CC1 RxCU83</t>
        </is>
      </c>
      <c r="S133" s="185" t="n"/>
    </row>
    <row r="134">
      <c r="A134" s="185" t="n">
        <v>132</v>
      </c>
      <c r="B134" s="186" t="n"/>
      <c r="C134" s="186" t="inlineStr">
        <is>
          <t>ข้อใดกล่าวผิดเกี่ยวกับความสัมพันธ์ระหว่างโครงสร้างและการออกฤทธิ์ของยา Dicloxacillin และ Amoxicillin
&lt;img src="/PLE%20CC%20Quiz/images/quiz_cc1/quiz_cc1_p32_img3.png"&gt;</t>
        </is>
      </c>
      <c r="D134" s="186" t="n"/>
      <c r="E134" s="186" t="inlineStr">
        <is>
          <t>หมายเลข 1 ในโครงสร้างของยา Dicloxacillin และ Amoxicillin คือ Thiazolidine ring</t>
        </is>
      </c>
      <c r="F134" s="186" t="inlineStr">
        <is>
          <t>หมายเลข 3 ในโครงสร้างของยา Dicloxacillin คือ Isoxazolyl ring ซึ่งวางตัวเกะกะ (Steric hindrance) ขัดขวางไม่ให้ Beta-lactamase enzyme เข้าจับได้</t>
        </is>
      </c>
      <c r="G134" s="186" t="inlineStr">
        <is>
          <t>หมายเลข 2 ในโครงสร้างของยา Amoxicillin คือหมู่ Amino (-NH2) ช่วยเพิ่มฤทธิ์ต่อเชื้อแบคทีเรียแกรมลบและความคงตัวต่อกรดในกระเพาะอาหาร</t>
        </is>
      </c>
      <c r="H134" s="186" t="inlineStr">
        <is>
          <t>หมายเลข 4 ในโครงสร้างของยา Amoxicillin คือหมู่ p-hydroxyl (-OH) ทำให้ Amoxicillin เป็น para-hydroxy analog ของ Ampicillin ซึ่งดูดซึมได้ดีกว่า</t>
        </is>
      </c>
      <c r="I134" s="186" t="inlineStr">
        <is>
          <t>หมายเลข 4 ในโครงสร้างของยา Amoxicillin ทำให้ยา Amoxicillin ทนต่อ Beta-lactamase enzyme</t>
        </is>
      </c>
      <c r="J134" s="185" t="inlineStr">
        <is>
          <t>5</t>
        </is>
      </c>
      <c r="K134" s="186" t="inlineStr">
        <is>
          <t>✅ คำตอบที่ถูกต้อง: ข้อ จ. หมายเลข 4 ในโครงสร้างของยา Amoxicillin ทำให้ยา Amoxicillin ทนต่อ B-lactamase enzyme
🎯 ทำไมข้อนี้ถึงถูก:
Amoxicillin ไม่ทนต่อเอนไซม์ Beta-lactamase! การมีหมู่ p-hydroxy group (หมายเลข 4) บนวงเบนซีนไม่ได้มีผลต่อ Steric hindrance ต่อ Beta-lactamase เลย จึงถูกเอนไซม์ทำลายได้ง่ายเหมือน Ampicillin (สิ่งที่ทำให้ดูดซึมดีขึ้นเนื่องจากเกิด zwitterion และการขนส่งผ่าน peptide transporter ในทางเดินอาหาร)
🔍 ข้ออื่นผิดเพราะอะไร:
• ข้อ ก. ถูกต้องแล้ว เพราะวงแหวนที่มีกำมะถันเชื่อมกับเบต้าแลกแทมในเพนิซิลลินคือ Thiazolidine ring
• ข้อ ข. ถูกต้องแล้ว เพราะวง Isoxazolyl ที่มีหมู่อะตอมคลอรีนใน Dicloxacillin สร้างแรงขัดขวางทางมิติ ป้องกันเอนไซม์ Penicillinase
• ข้อ ค. ถูกต้องแล้ว เพราะหมู่อะมิโนที่ตำแหน่งอัลฟาช่วยให้ผ่าน Porin channel ของแบคทีเรียแกรมลบได้ดีขึ้นและทนกรด
• ข้อ ง. ถูกต้องแล้ว เพราะ Amoxicillin คือ p-hydroxy ampicillin ซึ่งดูดซึมได้ดีกว่าเกือบ 2 เท่า</t>
        </is>
      </c>
      <c r="L134" s="186" t="inlineStr">
        <is>
          <t>Product</t>
        </is>
      </c>
      <c r="M134" s="186" t="inlineStr">
        <is>
          <t>Medicinal Chemistry</t>
        </is>
      </c>
      <c r="N134" s="186" t="inlineStr">
        <is>
          <t>SAR &amp; Drug Design</t>
        </is>
      </c>
      <c r="O134" s="185" t="inlineStr">
        <is>
          <t>Product</t>
        </is>
      </c>
      <c r="P134" s="186" t="inlineStr">
        <is>
          <t>รุ่น RxCU83</t>
        </is>
      </c>
      <c r="Q134" s="185" t="inlineStr">
        <is>
          <t>แบบฝึกหัด</t>
        </is>
      </c>
      <c r="R134" s="185" t="inlineStr">
        <is>
          <t>Quiz เตรียมสอบ CC1 RxCU83</t>
        </is>
      </c>
      <c r="S134" s="185" t="n"/>
    </row>
    <row r="135">
      <c r="A135" s="185" t="n">
        <v>133</v>
      </c>
      <c r="B135" s="186" t="inlineStr">
        <is>
          <t>ชายอายุ 35 ปี ได้รับการวินิจฉัยว่าเป็นโรคไซนัสอักเสบเฉียบพลันจากแบคทีเรีย (Acute Bacterial Rhinosinusitis: ABRS) โดยผลเพาะเชื้อพบ Streptococcus pneumoniae สายพันธุ์ดื้อต่อยา Penicillin และผู้ป่วยมีประวัติทางการแพทย์ระบุว่า เคยแพ้ยา Amoxicillin อย่างรุนแรงแบบ Type 1 Hypersensitivity (มีอาการผื่นลมพิษ หลอดลมเกร็งตัว และบวมบริเวณใบหน้าเฉียบพลัน)</t>
        </is>
      </c>
      <c r="C135" s="186" t="inlineStr">
        <is>
          <t>ในทางเคมีทางการแพทย์ (Medicinal Chemistry) ตัวยาปฏิชีวนะชนิดใดที่มีความ ไม่คงตัวในสภาวะกรดของกระเพาะอาหาร (Acid Instability) เนื่องจากเกิดปฏิกิริยาภายในโมเลกุลแบบ Acid-catalyzed Internal Ketal Formation (เกิดสารมัธยันต์ Hemiketal และ Spiroketal ที่ไม่มีฤทธิ์และกระตุ้นการบีบตัวของทางเดินอาหาร)</t>
        </is>
      </c>
      <c r="D135" s="186" t="inlineStr">
        <is>
          <t>images/2567/q36_acid_stability.png</t>
        </is>
      </c>
      <c r="E135" s="186" t="inlineStr">
        <is>
          <t>Erythromycin (ยากลุ่ม Macrolides รุ่นแรก)</t>
        </is>
      </c>
      <c r="F135" s="186" t="inlineStr">
        <is>
          <t>Doxycycline (ยากลุ่ม Tetracyclines)</t>
        </is>
      </c>
      <c r="G135" s="186" t="inlineStr">
        <is>
          <t>Amoxicillin / Clavulanic acid (ยากลุ่ม Aminopenicillins)</t>
        </is>
      </c>
      <c r="H135" s="186" t="inlineStr">
        <is>
          <t>Levofloxacin (ยากลุ่ม Fluoroquinolones)</t>
        </is>
      </c>
      <c r="I135" s="186" t="inlineStr">
        <is>
          <t>Sulfamethoxazole (ยากลุ่ม Sulfonamides)</t>
        </is>
      </c>
      <c r="J135" s="185" t="inlineStr">
        <is>
          <t>1</t>
        </is>
      </c>
      <c r="K135" s="186" t="inlineStr">
        <is>
          <t>✅ คำตอบที่ถูกต้อง: ข้อ ก. Erythromycin (ยากลุ่ม Macrolides รุ่นแรก)
🎯 ทำไมข้อนี้ถึงถูก:
🎯 ทำไมข้อนี้ถึงถูก: Erythromycin มีวงแหวน 14-membered macrolactone ที่มีหมู่ C-9 Ketone และ C-6/C-12 Hydroxyl groups เมื่ออยู่ในสภาวะกรดกระเพาะอาหาร หมู่ OH จะทำปฏิกิริยานิวคลีโอฟิลิกเข้าชนที่ C-9 ketone เกิดเป็น 6,9-hemiketal และตามด้วยการเกิด 6,9;9,12-spiroketal (Internal ketal formation) ทำให้ยาหมดฤทธิ์ต้านจุลชีพ และสาร spiroketal ที่เกิดขึ้นยังมีฤทธิ์กระตุ้น Motilin receptor ในทางเดินอาหาร ทำให้เกิดอาการปวดบิดเกร็งท้องและคลื่นไส้อาเจียนรุนแรง
🔍 ข้ออื่นผิดเพราะอะไร:
• ข้อ ข.: Doxycycline สลายตัวด้วยปฏิกิริยา Epimerization แต่ไม่เกิด internal ketal formation และทนกรดได้ดี
• ข้อ ค.: Amoxicillin สลายตัวในกรดด้วยการไฮโดรไลซิสของวงแหวน Beta-lactam
• ข้อ ง.: Levofloxacin มีโครงสร้าง Quinolone core ที่เสถียรมากในสภาวะกรด
• ข้อ จ.: Sulfamethoxazole เสถียรในกรด ไม่เกิดปฏิกิริยา ketal formation</t>
        </is>
      </c>
      <c r="L135" s="186" t="inlineStr">
        <is>
          <t>Intermediate</t>
        </is>
      </c>
      <c r="M135" s="186" t="inlineStr">
        <is>
          <t>Medicinal Chemistry</t>
        </is>
      </c>
      <c r="N135" s="186" t="inlineStr">
        <is>
          <t>Acid Instability &amp; Internal Ketal Formation of Macrolides</t>
        </is>
      </c>
      <c r="O135" s="185" t="inlineStr">
        <is>
          <t>Product</t>
        </is>
      </c>
      <c r="P135" s="186" t="inlineStr">
        <is>
          <t>[RECONSTRUCTED: ปรับแต่งและเติมเต็มบริบทโจทย์/ตัวเลือกเพื่อความสมบูรณ์] ข้อสอบจริง PLE-CC1 ปี 2567 ข้อ 36</t>
        </is>
      </c>
      <c r="Q135" s="185" t="inlineStr">
        <is>
          <t>ข้อสอบจริง</t>
        </is>
      </c>
      <c r="R135" s="185" t="inlineStr">
        <is>
          <t>2567</t>
        </is>
      </c>
      <c r="S135" s="185" t="inlineStr">
        <is>
          <t>CASE_2567_SINUS_01</t>
        </is>
      </c>
    </row>
    <row r="136">
      <c r="A136" s="185" t="n">
        <v>134</v>
      </c>
      <c r="B136" s="186" t="n"/>
      <c r="C136" s="186" t="inlineStr">
        <is>
          <t>ในโครงสร้างทางเคมีของสารพอลิเมอร์ Hypromellose (Hydroxypropyl Methylcellulose: HPMC) ที่นิยมใช้เป็นสารเพิ่มความหนืดและสารหล่อลื่นในน้ำตาเทียม หมู่ฟังก์ชัน (Functional Group) ชนิดใดในโมเลกุลที่มีบทบาทสำคัญที่สุดในการสร้างพันธะไฮโดรเจนกับโมเลกุลของน้ำและเยื่อบุผิวผิวกระจกตา เพื่อช่วยคงความชุ่มชื้นในดวงตา (พิจารณาโครงสร้างภาพประกอบ)</t>
        </is>
      </c>
      <c r="D136" s="186" t="inlineStr">
        <is>
          <t>images/2567/q65_hypromellose.png</t>
        </is>
      </c>
      <c r="E136" s="186" t="inlineStr">
        <is>
          <t>Hydroxyl group (-OH)</t>
        </is>
      </c>
      <c r="F136" s="186" t="inlineStr">
        <is>
          <t>Ether linkage (-O-)</t>
        </is>
      </c>
      <c r="G136" s="186" t="inlineStr">
        <is>
          <t>Ester group (-COO-)</t>
        </is>
      </c>
      <c r="H136" s="186" t="inlineStr">
        <is>
          <t>Carboxylic acid (-COOH)</t>
        </is>
      </c>
      <c r="I136" s="186" t="inlineStr">
        <is>
          <t>Hydrocarbon aliphatic side chain</t>
        </is>
      </c>
      <c r="J136" s="185" t="inlineStr">
        <is>
          <t>1</t>
        </is>
      </c>
      <c r="K136" s="186" t="inlineStr">
        <is>
          <t>✅ คำตอบที่ถูกต้อง: ข้อ ก. Hydroxyl group (-OH)
🎯 ทำไมข้อนี้ถึงถูก:
🎯 ทำไมข้อนี้ถึงถูก: Hypromellose เป็นอนุพันธ์กึ่งสังเคราะห์ของเซลลูโลสที่มีหมู่ฟังก์ชัน Hydroxyl (-OH) กระจายตัวอยู่รอบวงแหวน Anhydroglucose หมู่ -OH อิสระเหล่านี้มีความสามารถสูงในการสร้างพันธะไฮโดรเจน (Hydrogen bonding) กับโมเลกุลของน้ำ (Water hydration) และทำปฏิกิริยากับสาย Mucin บนผิวกระจกตา (Mucoadhesion) ทำให้เกิดชั้นฟิล์มน้ำตาเทียมที่คงตัวและช่วยกักเก็บความชุ่มชื้นไว้บนผิวกระจกตาได้อย่างยาวนาน
🔍 ข้ออื่นผิดเพราะอะไร:
• ข้อ ข.: Ether linkage (-OCH3 และ -OCH2CH(OH)CH3) ช่วยลดการเกิดผลึกและเพิ่มความสามารถในการละลายน้ำ แต่ไม่ใช่หมู่หลักในการจับกับโมเลกุลน้ำ
• ข้อ ค.: HPMC ไม่มีหมู่อื่นเป็น Ester (ต่างจาก HPMCP หรือ CAP)
• ข้อ ง.: HPMC ไม่มีหมู่ Carboxylic acid (ไม่ใช่อนุพันธ์ประจุลบเหมือน Carboxymethylcellulose: CMC)
• ข้อ จ.: Hydrocarbon side chain เป็นส่วนไม่ชอบน้ำ (Hydrophobic) ไม่ได้ช่วยจับโมเลกุลน้ำ</t>
        </is>
      </c>
      <c r="L136" s="186" t="inlineStr">
        <is>
          <t>Intermediate</t>
        </is>
      </c>
      <c r="M136" s="186" t="inlineStr">
        <is>
          <t>Medicinal Chemistry</t>
        </is>
      </c>
      <c r="N136" s="186" t="inlineStr">
        <is>
          <t>Hypromellose (HPMC) Functional Groups &amp; Ocular Mucoadhesion</t>
        </is>
      </c>
      <c r="O136" s="185" t="inlineStr">
        <is>
          <t>Product</t>
        </is>
      </c>
      <c r="P136" s="186" t="inlineStr">
        <is>
          <t>[RECONSTRUCTED: ปรับแต่งและเติมเต็มบริบทโจทย์/ตัวเลือกเพื่อความสมบูรณ์] ข้อสอบจริง PLE-CC1 ปี 2567 ข้อ 65</t>
        </is>
      </c>
      <c r="Q136" s="185" t="inlineStr">
        <is>
          <t>ข้อสอบจริง</t>
        </is>
      </c>
      <c r="R136" s="185" t="inlineStr">
        <is>
          <t>2567</t>
        </is>
      </c>
      <c r="S136" s="185" t="n"/>
    </row>
    <row r="137">
      <c r="A137" s="185" t="n">
        <v>135</v>
      </c>
      <c r="B137" s="186"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t>
        </is>
      </c>
      <c r="C137" s="186" t="inlineStr">
        <is>
          <t>ยาลดกรดยูริกชนิดใดที่มีโครงสร้างทางเคมีเป็น สารอนุพันธ์พิวรีน (Purine-base Analog) โดยมีโครงสร้างเลียนแบบ Hypoxanthine และออกฤทธิ์เป็นตัวยับยั้งเอนไซม์ Xanthine Oxidase</t>
        </is>
      </c>
      <c r="D137" s="186" t="inlineStr">
        <is>
          <t>images/2567/q74_purine_structure.png</t>
        </is>
      </c>
      <c r="E137" s="186" t="inlineStr">
        <is>
          <t>Allopurinol</t>
        </is>
      </c>
      <c r="F137" s="186" t="inlineStr">
        <is>
          <t>Febuxostat</t>
        </is>
      </c>
      <c r="G137" s="186" t="inlineStr">
        <is>
          <t>Benzbromarone</t>
        </is>
      </c>
      <c r="H137" s="186" t="inlineStr">
        <is>
          <t>Probenecid</t>
        </is>
      </c>
      <c r="I137" s="186" t="inlineStr">
        <is>
          <t>Rasburicase</t>
        </is>
      </c>
      <c r="J137" s="185" t="inlineStr">
        <is>
          <t>1</t>
        </is>
      </c>
      <c r="K137" s="186" t="inlineStr">
        <is>
          <t>✅ คำตอบที่ถูกต้อง: ข้อ ก. Allopurinol
🎯 ทำไมข้อนี้ถึงถูก:
🎯 ทำไมข้อนี้ถึงถูก: Allopurinol (1H-pyrazolo[3,4-d]pyrimidin-4-ol) เป็น Purine-base isomer ของ Hypoxanthine โดยมีความแตกต่างกันที่ตำแหน่งของอะตอมไนโตรเจนและคาร์บอน (สลับตำแหน่ง N-7 และ C-8) ทำให้มีโครงสร้างคล้ายคลึงกับ Hypoxanthine จึงสามารถเข้าจับแข่งขันที่ Active site ของเอนไซม์ Xanthine Oxidase และถูกออกซิไดซ์กลายเป็นสารออกฤทธิ์ Oxypurinol ซึ่งออกฤทธิ์ยับยั้งเอนไซม์ได้อย่างยาวนาน
🔍 ข้ออื่นผิดเพราะอะไร:
• ข้อ ข.: Febuxostat เป็น Non-purine Selective Xanthine Oxidase Inhibitor ซึ่งมีโครงสร้างแกนเป็น Thiazole-carboxylic acid ไม่ใช่โครงสร้างพิวรีน
• ข้อ ค.: Benzbromarone เป็นอนุพันธ์ Benzofuran ออกฤทธิ์ขับกรดยูริก
• ข้อ ง.: Probenecid เป็นอนุพันธ์ Sulfonamide benzoic acid
• ข้อ จ.: Rasburicase เป็นเอนไซม์ recombinant Urate Oxidase ไม่ใช่ยาโมเลกุลเล็กกลุ่มพิวรีน</t>
        </is>
      </c>
      <c r="L137" s="186" t="inlineStr">
        <is>
          <t>Intermediate</t>
        </is>
      </c>
      <c r="M137" s="186" t="inlineStr">
        <is>
          <t>Medicinal Chemistry</t>
        </is>
      </c>
      <c r="N137" s="186" t="inlineStr">
        <is>
          <t>Purine Analogs &amp; Xanthine Oxidase Inhibitor SAR</t>
        </is>
      </c>
      <c r="O137" s="185" t="inlineStr">
        <is>
          <t>Product</t>
        </is>
      </c>
      <c r="P137" s="186" t="inlineStr">
        <is>
          <t>[RECONSTRUCTED: ปรับแต่งและเติมเต็มบริบทโจทย์/ตัวเลือกเพื่อความสมบูรณ์] ข้อสอบจริง PLE-CC1 ปี 2567 ข้อ 74</t>
        </is>
      </c>
      <c r="Q137" s="185" t="inlineStr">
        <is>
          <t>ข้อสอบจริง</t>
        </is>
      </c>
      <c r="R137" s="185" t="inlineStr">
        <is>
          <t>2567</t>
        </is>
      </c>
      <c r="S137" s="185" t="inlineStr">
        <is>
          <t>CASE_2567_GOUT_01</t>
        </is>
      </c>
    </row>
    <row r="138">
      <c r="A138" s="185" t="n">
        <v>136</v>
      </c>
      <c r="B138" s="186" t="n"/>
      <c r="C138" s="186" t="inlineStr">
        <is>
          <t>Tenofovir Alafenamide (TAF) เป็นยาต้านไวรัสเอชไอวีในรูปแบบ Prodrug ของยากลุ่ม Nucleotide Reverse Transcriptase Inhibitors (NtRTIs) เมื่อยาถูกดูดซึมและนำส่งเข้าสู่เซลล์เป้าหมาย (Lymphocytes และ Macrophages) ยาจะถูกเอนไซม์ Cathepsin A และเอนไซม์ Kinase ภายในเซลล์เปลี่ยนสภาพให้กลายเป็นรูปที่ออกฤทธิ์ทางชีวภาพ (Active Metabolite) ในการยับยั้งเอนไซม์ HIV Reverse Transcriptase โครงสร้างในข้อใดคือ Active Form ของยา TAF (พิจารณาโครงสร้างภาพประกอบ)</t>
        </is>
      </c>
      <c r="D138" s="186" t="inlineStr">
        <is>
          <t>images/2567/q80_taf_structure.png</t>
        </is>
      </c>
      <c r="E138" s="186" t="inlineStr">
        <is>
          <t>Tenofovir Diphosphate (TFV-DP: ซึ่งมีโครงสร้างเทียบเท่ากับ Deoxyadenosine 5'-triphosphate analogue)</t>
        </is>
      </c>
      <c r="F138" s="186" t="inlineStr">
        <is>
          <t>Tenofovir Monophosphate (TFV-MP)</t>
        </is>
      </c>
      <c r="G138" s="186" t="inlineStr">
        <is>
          <t>Tenofovir Free base (TFV Unphosphorylated)</t>
        </is>
      </c>
      <c r="H138" s="186" t="inlineStr">
        <is>
          <t>Alanine-Tenofovir complex</t>
        </is>
      </c>
      <c r="I138" s="186" t="inlineStr">
        <is>
          <t>Tenofovir Monophenol ester</t>
        </is>
      </c>
      <c r="J138" s="185" t="inlineStr">
        <is>
          <t>1</t>
        </is>
      </c>
      <c r="K138" s="186" t="inlineStr">
        <is>
          <t>✅ คำตอบที่ถูกต้อง: ข้อ ก. Tenofovir Diphosphate (TFV-DP: ซึ่งมีโครงสร้างเทียบเท่ากับ Deoxyadenosine 5'-triphosphate analogue)
🎯 ทำไมข้อนี้ถึงถูก:
🎯 ทำไมข้อนี้ถึงถูก: เนื่องจากยา Tenofovir มีหมู่ Phosphonate (เทียบเท่ากับ 1 phosphate) อยู่ในโครงสร้างโมเลกุลเดิมอยู่แล้ว (Acyclic nucleotide analog) เมื่อ TAF เข้าสู่เซลล์ จะถูกไฮโดรไลซ์ตัดส่วน Alafenamide prodrug moiety ออก กลายเป็น Tenofovir จากนั้นเอนไซม์ Cellular Kinases จะเติมหมู่ฟอสเฟตเข้าไปอีก 2 หมู่ (Diphosphorylation) กลายเป็นรูปออกฤทธิ์ทางชีวภาพคือ Tenofovir Diphosphate (TFV-DP) ซึ่งเทียบเท่ากับ Active Triphosphate form ของ nucleoside ทั่วไป เข้าแข่งขันกับ dATP และทำหน้าที่เป็น DNA chain terminator
🔍 ข้ออื่นผิดเพราะอะไร:
• ข้อ ข.: Tenofovir Monophosphate เป็นสารมัธยันต์ที่ยังไม่ออกฤทธิ์ยับยั้งเอนไซม์ reverse transcriptase อย่างสมบูรณ์
• ข้อ ค.: Tenofovir free base เป็นรูปที่ไม่ผ่าน phosphorylation ไม่สามารถเข้าแย่งจับที่ active site ของเอนไซม์ polymerase ได้
• ข้อ ง. และ จ.: เป็นสารมัธยันต์ระหว่างการแตกตัวของ Prodrug moiety ในเซลล์</t>
        </is>
      </c>
      <c r="L138" s="186" t="inlineStr">
        <is>
          <t>Intermediate</t>
        </is>
      </c>
      <c r="M138" s="186" t="inlineStr">
        <is>
          <t>Medicinal Chemistry</t>
        </is>
      </c>
      <c r="N138" s="186" t="inlineStr">
        <is>
          <t>Antiretroviral Prodrug Activation: Tenofovir Alafenamide (TAF)</t>
        </is>
      </c>
      <c r="O138" s="185" t="inlineStr">
        <is>
          <t>Product</t>
        </is>
      </c>
      <c r="P138" s="186" t="inlineStr">
        <is>
          <t>[RECONSTRUCTED: ปรับแต่งและเติมเต็มบริบทโจทย์/ตัวเลือกเพื่อความสมบูรณ์] ข้อสอบจริง PLE-CC1 ปี 2567 ข้อ 80</t>
        </is>
      </c>
      <c r="Q138" s="185" t="inlineStr">
        <is>
          <t>ข้อสอบจริง</t>
        </is>
      </c>
      <c r="R138" s="185" t="inlineStr">
        <is>
          <t>2567</t>
        </is>
      </c>
      <c r="S138" s="185" t="n"/>
    </row>
    <row r="139">
      <c r="A139" s="185" t="n">
        <v>137</v>
      </c>
      <c r="B139" s="186" t="n"/>
      <c r="C139" s="186" t="inlineStr">
        <is>
          <t>จากภาพโครงสร้างสารประกอบอนุพันธ์แอนทราควิโนนไกลโคไซด์ (Sennoside) ที่กำหนดให้ หากต้องการสกัดสารสำคัญนี้ออกจากใบหรือฝักมะขามแขก ควรเลือกใช้ตัวทำละลายใดที่มีความเหมาะสมที่สุดในการสกัด</t>
        </is>
      </c>
      <c r="D139" s="186" t="inlineStr">
        <is>
          <t>images/2567/q90_sennoside_structure.png</t>
        </is>
      </c>
      <c r="E139" s="186" t="inlineStr">
        <is>
          <t>Water (น้ำ)</t>
        </is>
      </c>
      <c r="F139" s="186" t="inlineStr">
        <is>
          <t>Hexane</t>
        </is>
      </c>
      <c r="G139" s="186" t="inlineStr">
        <is>
          <t>Chloroform</t>
        </is>
      </c>
      <c r="H139" s="186" t="inlineStr">
        <is>
          <t>Dichloromethane</t>
        </is>
      </c>
      <c r="I139" s="186" t="inlineStr">
        <is>
          <t>Petroleum ether</t>
        </is>
      </c>
      <c r="J139" s="185" t="inlineStr">
        <is>
          <t>1</t>
        </is>
      </c>
      <c r="K139" s="186" t="inlineStr">
        <is>
          <t>✅ คำตอบที่ถูกต้อง: ข้อ ก. Water (น้ำ)
🎯 ทำไมข้อนี้ถึงถูก:
🎯 ทำไมข้อนี้ถึงถูก: จากโครงสร้างที่กำหนด สาร Sennoside จัดเป็น Dianthrone diglycoside ซึ่งมีน้ำตาลกลูโคสต่ออยู่ 2 โมเลกุล และมีหมู่ฟังก์ชันคาร์บอกซิลิก (-COOH) และฟีนอลิกไฮดรอกซิล (-OH) จำนวนมากในโครงสร้าง ทำให้โมเลกุลมีความเป็นขั้วสูงมาก (highly polar molecule) ตามหลักการละลาย Like dissolves like จึงสามารถละลายและสกัดได้ดีที่สุดในตัวทำละลายที่มีขั้วสูง เช่น น้ำ (Water) หรือส่วนผสมของน้ำกับแอลกอฮอล์
🔍 ข้ออื่นผิดเพราะอะไร:
• ข้อ ข. Hexane: เป็นตัวทำละลายที่ไม่มีขั้ว (non-polar) ใช้สกัดสารพวกไขมันหรือน้ำมัน ไม่สามารถสกัด Sennoside ซึ่งเป็น polar glycoside ได้
• ข้อ ค. Chloroform: เป็นตัวทำละลายอินทรีย์ที่มีขั้วต่ำ เหมาะสำหรับสกัด aglycone หรือสารไม่มีขั้ว ไม่เหมาะกับ Sennoside diglycoside
• ข้อ ง. Dichloromethane: เป็นตัวทำละลายอินทรีย์ขั้วปานกลางถึงต่ำ ไม่สามารถละลายน้ำตาลไกลโคไซด์ได้ดี
• ข้อ จ. Petroleum ether: เป็นตัวทำละลายไฮโดรคาร์บอนไม่มีขั้ว Sennoside จะไม่ละลายเลย</t>
        </is>
      </c>
      <c r="L139" s="186" t="inlineStr">
        <is>
          <t>Product</t>
        </is>
      </c>
      <c r="M139" s="186" t="inlineStr">
        <is>
          <t>Medicinal Chemistry</t>
        </is>
      </c>
      <c r="N139" s="186" t="inlineStr">
        <is>
          <t>Anthraquinone Glycosides Extraction</t>
        </is>
      </c>
      <c r="O139" s="185" t="inlineStr">
        <is>
          <t>ข้อสอบจริง</t>
        </is>
      </c>
      <c r="P139" s="186" t="inlineStr">
        <is>
          <t>PLE_CC1_2567_Key ข้อ 90</t>
        </is>
      </c>
      <c r="Q139" s="185" t="inlineStr">
        <is>
          <t>ข้อสอบจริง</t>
        </is>
      </c>
      <c r="R139" s="185" t="inlineStr">
        <is>
          <t>2567</t>
        </is>
      </c>
      <c r="S139" s="185" t="n"/>
    </row>
    <row r="140">
      <c r="A140" s="185" t="n">
        <v>138</v>
      </c>
      <c r="B140" s="186" t="n"/>
      <c r="C140" s="186" t="inlineStr">
        <is>
          <t>จากภาพโครงสร้างโมเลกุลของยา Triamcinolone acetonide ที่กำหนดให้ ตำแหน่งวงแหวน acetonide ketal ที่คาร์บอนตำแหน่ง C-16 และ C-17 มีบทบาทสำคัญในด้านใด</t>
        </is>
      </c>
      <c r="D140" s="186" t="inlineStr">
        <is>
          <t>images/2567/q95_triamcinolone.png</t>
        </is>
      </c>
      <c r="E140" s="186" t="inlineStr">
        <is>
          <t>เพิ่มคุณสมบัติการละลายในไขมัน (Lipophilicity) ช่วยเพิ่มการดูดซึมผ่านผิวหนัง</t>
        </is>
      </c>
      <c r="F140" s="186" t="inlineStr">
        <is>
          <t>ลดการดูดซึมผ่านผิวหนังเพื่อให้ออกฤทธิ์เฉพาะที่ผิวหนังชั้นนอกสุดเท่านั้น</t>
        </is>
      </c>
      <c r="G140" s="186" t="inlineStr">
        <is>
          <t>เปลี่ยนแปลงยาให้อยู่ในรูป hydrophilic prodrug เพื่อละลายในน้ำได้ดีขึ้น</t>
        </is>
      </c>
      <c r="H140" s="186" t="inlineStr">
        <is>
          <t>ยับยั้งการจับกับ glucocorticoid receptor ในเซลล์</t>
        </is>
      </c>
      <c r="I140" s="186" t="inlineStr">
        <is>
          <t>เพิ่มคุณสมบัติ mineralocorticoid activity ทำให้เกิดภาวะบวมน้ำ</t>
        </is>
      </c>
      <c r="J140" s="185" t="inlineStr">
        <is>
          <t>1</t>
        </is>
      </c>
      <c r="K140" s="186" t="inlineStr">
        <is>
          <t>✅ คำตอบที่ถูกต้อง: ข้อ ก. เพิ่มคุณสมบัติการละลายในไขมัน (Lipophilicity) ช่วยเพิ่มการดูดซึมผ่านผิวหนัง
🎯 ทำไมข้อนี้ถึงถูก:
🎯 ทำไมข้อนี้ถึงถูก: โครงสร้างของ Triamcinolone เดิมมีหมู่ไฮดรอกซิล (-OH) อิสระที่ตำแหน่ง C-16 และ C-17 ซึ่งมีความชอบน้ำ (hydrophilic) เมื่อนำมาทำปฏิกิริยากับ acetone จะเกิดเป็น cyclic acetonide ring (16,17-acetonide ketal) ซึ่งช่วยลดขั้วและเพิ่มคุณสมบัติการละลายในไขมัน (lipophilicity) อย่างมาก ส่งผลให้โมเลกุลยาแทรกซึมผ่านชั้นไขมันของ Stratum corneum ได้ดียิ่งขึ้น จึงมีฤทธิ์ต้านการอักเสบเฉพาะที่ทางผิวหนัง (topical anti-inflammatory potency) สูงกว่า Triamcinolone ธรรมดาหลายเท่า
🔍 ข้ออื่นผิดเพราะอะไร:
• ข้อ ข. ลดการดูดซึมผ่านผิวหนัง: วงแหวน acetonide ช่วยเพิ่มการซึมผ่านผิวหนัง ไม่ใช่ลดการดูดซึม
• ข้อ ค. เปลี่ยนแปลงยาให้อยู่ในรูป hydrophilic prodrug: การเกิด acetonide ketal ทำให้โมเลกุล hydrophobic มากขึ้น ไม่ใช่ hydrophilic
• ข้อ ง. ยับยั้งการจับกับ glucocorticoid receptor: ยายังคงจับกับ glucocorticoid receptor ได้อย่างมีประสิทธิภาพสูง
• ข้อ จ. เพิ่มคุณสมบัติ mineralocorticoid activity: การมีหมู่แทนที่ที่ตำแหน่ง C-16 ช่วยกำจัด mineralocorticoid activity (ลดการคั่งของเกลือและน้ำ)</t>
        </is>
      </c>
      <c r="L140" s="186" t="inlineStr">
        <is>
          <t>Product</t>
        </is>
      </c>
      <c r="M140" s="186" t="inlineStr">
        <is>
          <t>Medicinal Chemistry</t>
        </is>
      </c>
      <c r="N140" s="186" t="inlineStr">
        <is>
          <t>Corticosteroid SAR &amp; Triamcinolone Acetonide</t>
        </is>
      </c>
      <c r="O140" s="185" t="inlineStr">
        <is>
          <t>ข้อสอบจริง</t>
        </is>
      </c>
      <c r="P140" s="186" t="inlineStr">
        <is>
          <t>PLE_CC1_2567_Key ข้อ 95</t>
        </is>
      </c>
      <c r="Q140" s="185" t="inlineStr">
        <is>
          <t>ข้อสอบจริง</t>
        </is>
      </c>
      <c r="R140" s="185" t="inlineStr">
        <is>
          <t>2567</t>
        </is>
      </c>
      <c r="S140" s="185" t="n"/>
    </row>
    <row r="141">
      <c r="A141" s="185" t="n">
        <v>139</v>
      </c>
      <c r="B141" s="186" t="inlineStr">
        <is>
          <t>จากการเปรียบเทียบคุณสมบัติทางเคมีและเภสัชกรรมระหว่างยา Clindamycin hydrochloride และ Clindamycin palmitate hydrochloride ในเภสัชตำรับ</t>
        </is>
      </c>
      <c r="C141" s="186" t="inlineStr">
        <is>
          <t>ข้อใดต่อไปนี้กล่าวได้ถูกต้องตามหลักเคมีทางการแพทย์ (Medicinal Chemistry)</t>
        </is>
      </c>
      <c r="D141" s="186" t="n"/>
      <c r="E141" s="186" t="inlineStr">
        <is>
          <t>Palmitate ester เป็น Prodrug ที่ช่วยกลบรสขมและเพิ่มความคงตัวในสูตรตำรับยาน้ำแขวนตะกอนรับประทาน</t>
        </is>
      </c>
      <c r="F141" s="186" t="inlineStr">
        <is>
          <t>Clindamycin free base มี Bioavailability สูงกว่า Clindamycin palmitate อย่างมีนัยสำคัญ</t>
        </is>
      </c>
      <c r="G141" s="186" t="inlineStr">
        <is>
          <t>ยา Clindamycin มีกลไกหลักคือยับยั้งการสร้างผนังเซลล์ของแบคทีเรีย</t>
        </is>
      </c>
      <c r="H141" s="186" t="inlineStr">
        <is>
          <t>อาการไม่พึงประสงค์สำคัญอันดับแรกของ Clindamycin คือการกดไขกระดูกอย่างรุนแรง</t>
        </is>
      </c>
      <c r="I141" s="186" t="inlineStr">
        <is>
          <t>Clindamycin palmitate มีค่าการละลายน้ำได้ดีกว่า Clindamycin hydrochloride มาก</t>
        </is>
      </c>
      <c r="J141" s="185" t="inlineStr">
        <is>
          <t>1</t>
        </is>
      </c>
      <c r="K141" s="186" t="inlineStr">
        <is>
          <t>✅ คำตอบที่ถูกต้อง: ข้อ ก. Palmitate ester เป็น Prodrug ที่ช่วยกลบรสขมและเพิ่มความคงตัวในสูตรตำรับยาน้ำแขวนตะกอนรับประทาน
🎯 ทำไมข้อนี้ถึงถูก:
Clindamycin hydrochloride มีรสขมจัดมากจนเด็กไม่สามารถรับประทานได้ จึงมีการออกแบบโครงสร้างเป็น Clindamycin palmitate hydrochloride (มีหมู่ Palmitic acid ester เข้าไปจับที่ตำแหน่ง C-2 hydroxyl) ซึ่งเป็น Prodrug ที่ไม่ละลายน้ำในช่องปาก ทำให้ไม่สัมผัสกับตุ่มรับรสขมของลิ้น (Mask bitter taste) และเมื่อกลืนเข้าสู่ทางเดินอาหารจะถูกเอนไซม์ Esterase ไฮโดรไลซ์ปลดปล่อย Free clindamycin ออกมาดูดซึมได้อย่างรวดเร็ว
🔍 ข้ออื่นผิดเพราะอะไร:
• ข้อ ข. ผิดเพราะ: Clindamycin palmitate เมื่อถูกไฮโดรไลซ์แล้วให้ค่า Bioavailability ของตัวยา Clindamycin เทียบเท่ากับรูปเกลือปกติ
• ข้อ ค. ผิดเพราะ: Clindamycin มีกลไกยับยั้งการสังเคราะห์โปรตีนโดยจับกับ 50S ribosomal subunit ไม่ใช่ผนังเซลล์
• ข้อ ง. ผิดเพราะ: อาการไม่พึงประสงค์สำคัญของ Clindamycin คือการติดเชื้อลำไส้อักเสบ Pseudomembranous colitis จากเชื้อ C. difficile ไม่ใช่การกดไขกระดูก
• ข้อ จ. ผิดเพราะ: Palmitate เป็นสายกรดไขมันสายยาว (C16) ทำให้มีความชอบไขมันสูง (Lipophilic) และละลายน้ำได้ยากกว่า Clindamycin HCl</t>
        </is>
      </c>
      <c r="L141" s="186" t="n"/>
      <c r="M141" s="186" t="inlineStr">
        <is>
          <t>Medicinal Chemistry</t>
        </is>
      </c>
      <c r="N141" s="186" t="inlineStr">
        <is>
          <t>Prodrug Design &amp; Ester Modification</t>
        </is>
      </c>
      <c r="O141" s="185" t="inlineStr">
        <is>
          <t>Product</t>
        </is>
      </c>
      <c r="P141" s="186" t="inlineStr">
        <is>
          <t>ข้อสอบจริง PLE-CC1 ปี 2566 Day 1 ข้อ 44 [CASE_2566_ACNE_01]</t>
        </is>
      </c>
      <c r="Q141" s="185" t="inlineStr">
        <is>
          <t>ข้อสอบจริง</t>
        </is>
      </c>
      <c r="R141" s="185" t="inlineStr">
        <is>
          <t>2566 Day 1</t>
        </is>
      </c>
      <c r="S141" s="185" t="inlineStr">
        <is>
          <t>CASE_2566_ACNE_01</t>
        </is>
      </c>
    </row>
    <row r="142">
      <c r="A142" s="185" t="n">
        <v>140</v>
      </c>
      <c r="B142" s="186" t="inlineStr">
        <is>
          <t>เกี่ยวกับการเปรียบเทียบคุณสมบัติทางเคมีและเภสัชวิทยาของยา Salbutamol และยา Formoterol ในยาพ่นสูด</t>
        </is>
      </c>
      <c r="C142" s="186" t="inlineStr">
        <is>
          <t>ข้อใดต่อไปนี้กล่าว 'ไม่ถูกต้อง'</t>
        </is>
      </c>
      <c r="D142" s="186" t="n"/>
      <c r="E142" s="186" t="inlineStr">
        <is>
          <t>Salbutamol มีค่าครึ่งชีวิตการออกฤทธิ์สั้นกว่า Formoterol จึงจัดเป็น Short-Acting Beta-2 Agonist (SABA)</t>
        </is>
      </c>
      <c r="F142" s="186" t="inlineStr">
        <is>
          <t>Salbutamol นิยมใช้เป็นยาบรรเทาอาการหอบเฉียบพลัน (Reliever)</t>
        </is>
      </c>
      <c r="G142" s="186" t="inlineStr">
        <is>
          <t>โครงสร้างของ Salbutamol มีหมู่ tert-butyl บนอะตอมไนโตรเจน ซึ่งช่วยเพิ่มความจำเพาะต่อตัวรับ Beta-2 receptor</t>
        </is>
      </c>
      <c r="H142" s="186" t="inlineStr">
        <is>
          <t>Salbutamol ในรูปที่แตกตัวเป็นไอออน (Ionized form) สามารถดูดซึมผ่านเยื่อบุทางเดินหายใจได้ดีกว่ารูปที่ไม่แตกตัว (Non-ionized form)</t>
        </is>
      </c>
      <c r="I142" s="186" t="inlineStr">
        <is>
          <t>Formoterol ออกฤทธิ์เร็วภายใน 1 - 3 นาที จึงสามารถใช้เป็นได้ทั้งยาบรรเทาอาการ (Reliever) และยาควบคุมโรค (Controller)</t>
        </is>
      </c>
      <c r="J142" s="185" t="inlineStr">
        <is>
          <t>4</t>
        </is>
      </c>
      <c r="K142" s="186" t="inlineStr">
        <is>
          <t>✅ คำตอบที่ถูกต้อง: ข้อ ง. Salbutamol ในรูปที่แตกตัวเป็นไอออน (Ionized form) สามารถดูดซึมผ่านเยื่อบุทางเดินหายใจได้ดีกว่ารูปที่ไม่แตกตัว (Non-ionized form)
🎯 ทำไมข้อนี้ถึงถูก:
ตามหลักการดูดซึมยาผ่านเยื่อหุ้มเซลล์ (pH-partition hypothesis) โมเลกุลยาในรูปที่ไม่แตกตัวเป็นไอออน (Non-ionized / Uncharged form) จะมีคุณสมบัติชอบไขมัน (Lipophilic) สูงกว่า จึงสามารถแพร่ผ่านเยื่อบุผิวทางเดินหายใจ (Cell membrane) ได้ดีกว่ารูปที่แตกตัวเป็นไอออน (Ionized form)
🔍 ข้ออื่นผิดเพราะอะไร:
• ข้อ ก. ถูกต้องแล้ว: Salbutamol ออกฤทธิ์สั้น 4 - 6 ชั่วโมง (SABA) ส่วน Formoterol ออกฤทธิ์ยาว 12 ชั่วโมง (LABA)
• ข้อ ข. ถูกต้องแล้ว: Salbutamol ออกฤทธิ์ขยายหลอดลมเร็วภายใน 3 - 5 นาที จึงใช้เป็น Reliever
• ข้อ ค. ถูกต้องแล้ว: หมู่ Bulky tert-butyl บน amine ช่วยเพิ่มความจำเพาะต่อ Beta-2 receptor และลดการจับกับ Beta-1 receptor ที่หัวใจ
• ข้อ จ. ถูกต้องแล้ว: Formoterol เป็น Fast-onset LABA จึงนำมาใช้ใน SMART therapy เป็นทั้ง Reliever และ Maintenance</t>
        </is>
      </c>
      <c r="L142" s="186" t="n"/>
      <c r="M142" s="186" t="inlineStr">
        <is>
          <t>Medicinal Chemistry</t>
        </is>
      </c>
      <c r="N142" s="186" t="inlineStr">
        <is>
          <t>Beta-2 Agonists SAR &amp; Physicochemical Properties</t>
        </is>
      </c>
      <c r="O142" s="185" t="inlineStr">
        <is>
          <t>Product</t>
        </is>
      </c>
      <c r="P142" s="186" t="inlineStr">
        <is>
          <t>ข้อสอบจริง PLE-CC1 ปี 2566 Day 1 ข้อ 53 [CASE_2566_AEROSOL_01]</t>
        </is>
      </c>
      <c r="Q142" s="185" t="inlineStr">
        <is>
          <t>ข้อสอบจริง</t>
        </is>
      </c>
      <c r="R142" s="185" t="inlineStr">
        <is>
          <t>2566 Day 1</t>
        </is>
      </c>
      <c r="S142" s="185" t="inlineStr">
        <is>
          <t>CASE_2566_AEROSOL_01</t>
        </is>
      </c>
    </row>
    <row r="143">
      <c r="A143" s="185" t="n">
        <v>141</v>
      </c>
      <c r="B143" s="186" t="inlineStr">
        <is>
          <t>ยาในกลุ่ม Proton Pump Inhibitors (PPIs เช่น Omeprazole) เป็นยาในรูปแบบ Prodrug ที่ต้องผ่านกระบวนการกระตุ้นด้วยกรด (Acid activation) ใน Canaliculi ของ Parietal cells ก่อนออกฤทธิ์</t>
        </is>
      </c>
      <c r="C143" s="186" t="inlineStr">
        <is>
          <t>สารมัธยันตร์ที่ว่องไวในการเกิดปฏิกิริยา (Active intermediate) ชนิดใดที่ทำหน้าที่เข้าจับกับเอนไซม์ H+/K+ ATPase pump โดยตรง</t>
        </is>
      </c>
      <c r="D143" s="186" t="n"/>
      <c r="E143" s="186" t="inlineStr">
        <is>
          <t>Sulfenamide intermediate (Tetracyclic sulfenamide)</t>
        </is>
      </c>
      <c r="F143" s="186" t="inlineStr">
        <is>
          <t>Sulfoxide intermediate</t>
        </is>
      </c>
      <c r="G143" s="186" t="inlineStr">
        <is>
          <t>Sulfide metabolite</t>
        </is>
      </c>
      <c r="H143" s="186" t="inlineStr">
        <is>
          <t>Sulfone metabolite</t>
        </is>
      </c>
      <c r="I143" s="186" t="inlineStr">
        <is>
          <t>Glucuronide conjugate</t>
        </is>
      </c>
      <c r="J143" s="185" t="inlineStr">
        <is>
          <t>1</t>
        </is>
      </c>
      <c r="K143" s="186" t="inlineStr">
        <is>
          <t>✅ คำตอบที่ถูกต้อง: ข้อ ก. Sulfenamide intermediate (Tetracyclic sulfenamide)
🎯 ทำไมข้อนี้ถึงถูก:
Omeprazole ในสภาวะกรดรุนแรง (pH &lt; 2) ภายใน Secretory canaliculi ของ Parietal cell จะเกิดปฏิกิริยา Protonation ที่วงแหวน Pyridine และ Benzimidazole นำไปสู่การจัดเรียงตัวของโมเลกุลใหม่เป็น Sulfenic acid แล้วเกิด Cyclization ได้เป็น Tetracyclic Sulfenamide intermediate ซึ่งเป็นประจุบวกที่มีความว่องไวสูงมาก ทำหน้าที่เข้าทำปฏิกิริยากับหมู่ Thiol (-SH) ของ Cysteine residue บนเอนไซม์ H+/K+ ATPase
🔍 ข้ออื่นผิดเพราะอะไร:
• ข้อ ข. Sulfoxide คือโครงสร้างทางเคมีดั้งเดิมของ Omeprazole ซึ่งเป็น Prodrug ที่ยังไม่ออกฤทธิ์
• ข้อ ค. และ ง. Sulfide และ Sulfone เป็นสารเมแทบอไลต์ที่ไม่ว่องไวต่อการออกฤทธิ์ที่เกิดจากการเปลี่ยนสภาพผ่านเอนไซม์ CYP2C19 และ CYP3A4 ที่ตับ
• ข้อ จ. Glucuronide conjugate เป็นสารขับถ่ายทิ้งทางไต</t>
        </is>
      </c>
      <c r="L143" s="186" t="n"/>
      <c r="M143" s="186" t="inlineStr">
        <is>
          <t>Medicinal Chemistry</t>
        </is>
      </c>
      <c r="N143" s="186" t="inlineStr">
        <is>
          <t>Proton Pump Inhibitors Mechanism &amp; Sulfenamide</t>
        </is>
      </c>
      <c r="O143" s="185" t="inlineStr">
        <is>
          <t>Product</t>
        </is>
      </c>
      <c r="P143" s="186" t="inlineStr">
        <is>
          <t>ข้อสอบจริง PLE-CC1 ปี 2566 Day 1 ข้อ 64 [CASE_2566_GERD_01]</t>
        </is>
      </c>
      <c r="Q143" s="185" t="inlineStr">
        <is>
          <t>ข้อสอบจริง</t>
        </is>
      </c>
      <c r="R143" s="185" t="inlineStr">
        <is>
          <t>2566 Day 1</t>
        </is>
      </c>
      <c r="S143" s="185" t="inlineStr">
        <is>
          <t>CASE_2566_GERD_01</t>
        </is>
      </c>
    </row>
    <row r="144">
      <c r="A144" s="185" t="n">
        <v>142</v>
      </c>
      <c r="B144" s="186" t="n"/>
      <c r="C144" s="186" t="inlineStr">
        <is>
          <t>สารมัธยันตร์ Active Sulfenamide ของยา Omeprazole เข้ายับยั้งการทำงานของเอนไซม์ H+/K+ ATPase pump ในกระเพาะอาหาร โดยการสร้างพันธะเคมีชนิดใดกับกรดอะมิโน Cysteine 813 (Cys-813) ของตัวรับเอนไซม์</t>
        </is>
      </c>
      <c r="D144" s="186" t="n"/>
      <c r="E144" s="186" t="inlineStr">
        <is>
          <t>พันธะไฮโดรเจน (Hydrogen bond)</t>
        </is>
      </c>
      <c r="F144" s="186" t="inlineStr">
        <is>
          <t>พันธะไดซัลไฟด์โควาเลนต์ (Covalent disulfide bond: -S-S-)</t>
        </is>
      </c>
      <c r="G144" s="186" t="inlineStr">
        <is>
          <t>แรงดึงดูดทางไฟฟ้าสถิต (Ionic bond)</t>
        </is>
      </c>
      <c r="H144" s="186" t="inlineStr">
        <is>
          <t>แรงแวนเดอร์วาลส์ (Van der Waals interactions)</t>
        </is>
      </c>
      <c r="I144" s="186" t="inlineStr">
        <is>
          <t>พันธะโคออร์ดิเนตโควาเลนต์ (Coordinate covalent bond)</t>
        </is>
      </c>
      <c r="J144" s="185" t="inlineStr">
        <is>
          <t>2</t>
        </is>
      </c>
      <c r="K144" s="186" t="inlineStr">
        <is>
          <t>✅ คำตอบที่ถูกต้อง: ข้อ ข. พันธะไดซัลไฟด์โควาเลนต์ (Covalent disulfide bond: -S-S-)
🎯 ทำไมข้อนี้ถึงถูก:
Active sulfenamide จะทำปฏิกิริยากับหมู่ Thiol (-SH) ของ Cysteine residue (โดยเฉพาะ Cys-813 และ Cys-892) บน Alpha-subunit ของเอนไซม์ H+/K+ ATPase เกิดเป็น พันธะโควาเลนต์ไดซัลไฟด์ (Covalent disulfide bond: Enzyme-S-S-Drug) ซึ่งเป็นการยับยั้งแบบไม่ผันกลับ (Irreversible inhibition) ทำให้การหลั่งกรดถูกยับยั้งอย่างสมบูรณ์จนกว่าร่างกายจะสังเคราะห์เอนไซม์ปั๊มกรดขึ้นมาใหม่
🔍 ข้ออื่นผิดเพราะอะไร:
• ข้อ ก. ค. และ ง. ผิดเพราะ: พันธะไฮโดรเจน ไอออนิก และแวนเดอร์วาลส์เป็นพันธะแบบผันกลับได้ (Reversible bonds) ซึ่งไม่ใช่กลไกการออกฤทธิ์ของ PPIs
• ข้อ จ. ผิดเพราะ: ไม่ใช่พันธะโคออร์ดิเนต</t>
        </is>
      </c>
      <c r="L144" s="186" t="n"/>
      <c r="M144" s="186" t="inlineStr">
        <is>
          <t>Medicinal Chemistry</t>
        </is>
      </c>
      <c r="N144" s="186" t="inlineStr">
        <is>
          <t>Irreversible Enzyme Inhibition &amp; Disulfide Bonds</t>
        </is>
      </c>
      <c r="O144" s="185" t="inlineStr">
        <is>
          <t>Product</t>
        </is>
      </c>
      <c r="P144" s="186" t="inlineStr">
        <is>
          <t>ข้อสอบจริง PLE-CC1 ปี 2566 Day 1 ข้อ 65 [CASE_2566_GERD_01]</t>
        </is>
      </c>
      <c r="Q144" s="185" t="inlineStr">
        <is>
          <t>ข้อสอบจริง</t>
        </is>
      </c>
      <c r="R144" s="185" t="inlineStr">
        <is>
          <t>2566 Day 1</t>
        </is>
      </c>
      <c r="S144" s="185" t="n"/>
    </row>
    <row r="145">
      <c r="A145" s="185" t="n">
        <v>143</v>
      </c>
      <c r="B145" s="186" t="n"/>
      <c r="C145" s="186" t="inlineStr">
        <is>
          <t>ในทางเคมีทางการแพทย์ (Medicinal Chemistry) ยา Dolutegravir ออกฤทธิ์ยับยั้งเอนไซม์ HIV Integrase (INSTI) โดยหมู่ฟังก์ชันทางเคมีของยาเข้าทำอันตรกิริยาจับกับไอออนชนิดใดในบริเวณเร่ง (Catalytic active site) ของเอนไซม์</t>
        </is>
      </c>
      <c r="D145" s="186" t="n"/>
      <c r="E145" s="186" t="inlineStr">
        <is>
          <t>จับกับไอออนแมกนีเซียมอิสระ 2 ตัว (Two divalent Magnesium ions: Mg2+) ในบริเวณเร่ง</t>
        </is>
      </c>
      <c r="F145" s="186" t="inlineStr">
        <is>
          <t>จับกับไอออนเหล็ก (Fe2+) ในหมู่ Heme</t>
        </is>
      </c>
      <c r="G145" s="186" t="inlineStr">
        <is>
          <t>จับกับไอออนสังกะสี (Zn2+) ใน Zinc finger motif</t>
        </is>
      </c>
      <c r="H145" s="186" t="inlineStr">
        <is>
          <t>จับกับไอออนโซเดียม (Na+) ที่ช่องผ่านประจุ</t>
        </is>
      </c>
      <c r="I145" s="186" t="inlineStr">
        <is>
          <t>จับกับไอออนแคลเซียม (Ca2+) บริเวณเยื่อหุ้มเซลล์</t>
        </is>
      </c>
      <c r="J145" s="185" t="inlineStr">
        <is>
          <t>1</t>
        </is>
      </c>
      <c r="K145" s="186" t="inlineStr">
        <is>
          <t>✅ คำตอบที่ถูกต้อง: ข้อ ก. จับกับไอออนแมกนีเซียมอิสระ 2 ตัว (Two divalent Magnesium ions: Mg2+) ในบริเวณเร่ง
🎯 ทำไมข้อนี้ถึงถูก:
Dolutegravir มีโครงสร้างส่วนที่เป็น Chelating triad (ประกอบด้วยอะตอมออกซิเจน 3 ตัวในระนาบเดียวกัน) ซึ่งออกแบบมาอย่างจำเพาะเจาะจง เพื่อสร้างพันธะโคออร์ดิเนชันจับกับไอออนแมกนีเซียมสองประจุ (Divalent magnesium ions: Mg2+) จำนวน 2 ตัว ที่อยู่ในบริเวณเร่ง (Catalytic active site) ของเอนไซม์ HIV Integrase ส่งผลยับยั้งกระบวนการตัดต่อและสอดแทรกสารพันธุกรรมของไวรัสเข้าสู่โครโมโซมของเซลล์เจ้าบ้าน (Strand transfer reaction)
🔍 ข้ออื่นผิดเพราะอะไร:
• ข้อ ข. ค. ง. และ จ. ผิดเพราะ: บริเวณเร่งของเอนไซม์ Integrase ใช้ Mg2+ เป็น Co-factor ในการทำงาน ไม่ได้ใช้ Fe2+, Zn2+, Na+, หรือ Ca2+</t>
        </is>
      </c>
      <c r="L145" s="186" t="n"/>
      <c r="M145" s="186" t="inlineStr">
        <is>
          <t>Medicinal Chemistry</t>
        </is>
      </c>
      <c r="N145" s="186" t="inlineStr">
        <is>
          <t>Integrase Strand Transfer Inhibitors (INSTI Mechanism)</t>
        </is>
      </c>
      <c r="O145" s="185" t="inlineStr">
        <is>
          <t>Product</t>
        </is>
      </c>
      <c r="P145" s="186" t="inlineStr">
        <is>
          <t>ข้อสอบจริง PLE-CC1 ปี 2566 Day 1 ข้อ 84 [CASE_2566_HIV_01]</t>
        </is>
      </c>
      <c r="Q145" s="185" t="inlineStr">
        <is>
          <t>ข้อสอบจริง</t>
        </is>
      </c>
      <c r="R145" s="185" t="inlineStr">
        <is>
          <t>2566 Day 1</t>
        </is>
      </c>
      <c r="S145" s="185" t="n"/>
    </row>
    <row r="146">
      <c r="A146" s="185" t="n">
        <v>144</v>
      </c>
      <c r="B146" s="186" t="inlineStr">
        <is>
          <t>ผู้ป่วยหญิงไทยอายุ 28 ปี ได้รับยาแก้ปวดกลุ่ม Fenamate (เช่น Mefenamic acid) สำหรับบรรเทาอาการปวด</t>
        </is>
      </c>
      <c r="C146" s="186" t="inlineStr">
        <is>
          <t>จากความสัมพันธ์ระหว่างโครงสร้างทางเคมีและฤทธิ์ทางชีวภาพ (SAR) ของยากลุ่ม Fenamates ตำแหน่งหรือหมู่ฟังก์ชันใดบนโมเลกุลยา ทำหน้าที่เป็นตำแหน่งหลักในการสร้างพันธะไอออนิกหรือพันธะไฮโดรเจนกับกรดอะมิโน Arg120 และ Tyr355 บริเวณ Binding pocket site ของเอนไซม์ Cyclooxygenase (COX)</t>
        </is>
      </c>
      <c r="D146" s="186" t="n"/>
      <c r="E146" s="186" t="inlineStr">
        <is>
          <t>หมู่ Carboxylic acid group (-COOH)</t>
        </is>
      </c>
      <c r="F146" s="186" t="inlineStr">
        <is>
          <t>หมู่ Secondary amine bridge (-NH-)</t>
        </is>
      </c>
      <c r="G146" s="186" t="inlineStr">
        <is>
          <t>วงแหวน Phenyl ring ที่มีหมู่ไดเมทิล</t>
        </is>
      </c>
      <c r="H146" s="186" t="inlineStr">
        <is>
          <t>วงแหวน Benzoic acid ring</t>
        </is>
      </c>
      <c r="I146" s="186" t="inlineStr">
        <is>
          <t>หมู่ Methyl substituents บนวงแหวนอะโรมาติก</t>
        </is>
      </c>
      <c r="J146" s="185" t="inlineStr">
        <is>
          <t>1</t>
        </is>
      </c>
      <c r="K146" s="186" t="inlineStr">
        <is>
          <t>✅ คำตอบที่ถูกต้อง: ข้อ ก. หมู่ Carboxylic acid group (-COOH)
🎯 ทำไมข้อนี้ถึงถูก:
ยากลุ่ม Fenamates (เช่น Mefenamic acid) เป็นอนุพันธ์ของ N-phenylanthranilic acid โดยมีหมู่ Carboxylic acid (-COOH) เป็น Pharmacophore สำคัญที่แตกตัวเป็นประจุลบ (Carboxylate anion, -COO-) ที่สภาวะทางสรีรวิทยา ทำหน้าที่สร้างพันธะไอออนิก (Salt bridge / Ionic bond) กับประจุบวกของหมู่ Guanidinium ของกรดอะมิโน Arginine 120 (Arg120) และสร้างพันธะไฮโดรเจนกับ Tyrosine 355 (Tyr355) บริเวณทางเข้าของ Active site pocket ของเอนไซม์ COX-1 และ COX-2 ซึ่งเป็นอันตรกิริยาหลักที่จำเป็นต่อฤทธิ์การยับยั้งเอนไซม์
🔍 ข้ออื่นผิดเพราะอะไร:
• ข้อ ข. หมู่ Secondary amine ทำหน้าที่เป็นสะพานเชื่อมวงแหวนทั้งสองวงให้อยู่ในมุมที่เหมาะสม แต่ไม่ใช่หมู่หลักที่จับกับ Arg120
• ข้อ ค. และ จ. วงแหวนและหมู่ไดเมทิลทำอันตรกิริยาแบบ Hydrophobic interaction กับช่องที่ไม่ชอบน้ำของเอนไซม์
• ข้อ ง. วงแหวนเบนโซอิกทำหน้าที่เป็นโครงร่างหลักรองรับหมู่คาร์บอกซิลิก</t>
        </is>
      </c>
      <c r="L146" s="186" t="n"/>
      <c r="M146" s="186" t="inlineStr">
        <is>
          <t>Medicinal Chemistry</t>
        </is>
      </c>
      <c r="N146" s="186" t="inlineStr">
        <is>
          <t>NSAIDs Structure-Activity Relationship (SAR)</t>
        </is>
      </c>
      <c r="O146" s="185" t="inlineStr">
        <is>
          <t>Product</t>
        </is>
      </c>
      <c r="P146" s="186" t="inlineStr">
        <is>
          <t>ข้อสอบจริง PLE-CC1 ปี 2566 Day 2 ข้อ 29 [CASE_2566_MIGRAINE_01]</t>
        </is>
      </c>
      <c r="Q146" s="185" t="inlineStr">
        <is>
          <t>ข้อสอบจริง</t>
        </is>
      </c>
      <c r="R146" s="185" t="inlineStr">
        <is>
          <t>2566 Day 2</t>
        </is>
      </c>
      <c r="S146" s="185" t="inlineStr">
        <is>
          <t>CASE_2566_MIGRAINE_01</t>
        </is>
      </c>
    </row>
    <row r="147">
      <c r="A147" s="185" t="n">
        <v>145</v>
      </c>
      <c r="B147" s="186" t="inlineStr">
        <is>
          <t>ผู้ป่วยหญิงไทยอายุ 50 ปี ได้รับการรักษาด้วยยาเคมีบำบัด Cyclophosphamide</t>
        </is>
      </c>
      <c r="C147" s="186" t="inlineStr">
        <is>
          <t>ยา Cyclophosphamide จัดเป็นยาตั้งต้นที่ไม่มีฤทธิ์ (Prodrug) ซึ่งต้องผ่านกระบวนการเปลี่ยนแปลงทางชีวภาพในตับ ข้อใดระบุสารเมแทบอไลต์ที่เป็นรูปออกฤทธิ์หลัก (Active alkylating metabolite) ของยานี้ได้อย่างถูกต้อง [RECONSTRUCTED: ปรับแต่งและเติมเต็มบริบทโจทย์เพื่อความสมบูรณ์]</t>
        </is>
      </c>
      <c r="D147" s="186" t="n"/>
      <c r="E147" s="186" t="inlineStr">
        <is>
          <t>4-Ketocyclophosphamide</t>
        </is>
      </c>
      <c r="F147" s="186" t="inlineStr">
        <is>
          <t>Carboxyphosphamide</t>
        </is>
      </c>
      <c r="G147" s="186" t="inlineStr">
        <is>
          <t>Phosphoramide mustard</t>
        </is>
      </c>
      <c r="H147" s="186" t="inlineStr">
        <is>
          <t>Acrolein</t>
        </is>
      </c>
      <c r="I147" s="186" t="inlineStr">
        <is>
          <t>4-Hydroxycyclophosphamide glucuronide</t>
        </is>
      </c>
      <c r="J147" s="185" t="inlineStr">
        <is>
          <t>3</t>
        </is>
      </c>
      <c r="K147" s="186" t="inlineStr">
        <is>
          <t>✅ คำตอบที่ถูกต้อง: ข้อ ค. Phosphoramide mustard
🎯 ทำไมข้อนี้ถึงถูก:
Cyclophosphamide เป็น Prodrug ที่ถูกเอนไซม์ CYP2B6 และ CYP3A4 ในตับเกิดปฏิกิริยา Hydroxylation ได้เป็น 4-Hydroxycyclophosphamide ซึ่งอยู่ในสมดุลกับ Aldophosphamide จากนั้น Aldophosphamide จะสลายตัวแบบ Non-enzymatic cleavage ภายในเซลล์ได้เป็น 2 สารหลัก คือ:
1) Phosphoramide mustard ซึ่งเป็นสารรูปออกฤทธิ์หลัก (Active cytotoxic alkylating metabolite) ที่ทำปฏิกิริยา Alkylation กับดีเอ็นเอของเซลล์มะเร็ง
2) Acrolein ซึ่งเป็นสารเมแทบอไลต์ที่มีพิษต่อกระเพาะปัสสาวะ ทำให้เกิดภาวะ Hemorrhagic cystitis
🔍 ข้ออื่นผิดเพราะอะไร:
• ข้อ ก. และ ข. 4-Ketocyclophosphamide และ Carboxyphosphamide เป็นสารเมแทบอไลต์ที่ไม่มีฤทธิ์ทำลายเซลล์มะเร็ง (Inactive metabolites)
• ข้อ ค. ถูกต้องตามคำอธิบายข้างต้น
• ข้อ ง. Acrolein เป็น Toxic byproduct ที่ทำให้เกิดกระเพาะปัสสาวะอักเสบเป็นเลือด ไม่ใช่ Active alkylating agent ที่ฆ่ามะเร็ง
• ข้อ จ. สารคอนจูเกตกลูคูโรไนด์เป็นรูปที่เตรียมขับถ่ายออกและไม่มีฤทธิ์</t>
        </is>
      </c>
      <c r="L147" s="186" t="n"/>
      <c r="M147" s="186" t="inlineStr">
        <is>
          <t>Medicinal Chemistry</t>
        </is>
      </c>
      <c r="N147" s="186" t="inlineStr">
        <is>
          <t>Cyclophosphamide Bioactivation &amp; Active Alkylating Metabolites</t>
        </is>
      </c>
      <c r="O147" s="185" t="inlineStr">
        <is>
          <t>Product</t>
        </is>
      </c>
      <c r="P147" s="186" t="inlineStr">
        <is>
          <t>ข้อสอบจริง PLE-CC1 ปี 2566 Day 2 ข้อ 40 [CASE_2566_BREAST_CANCER_01] [RECONSTRUCTED: ปรับแต่งและเติมเต็มบริบทโจทย์เพื่อความสมบูรณ์]</t>
        </is>
      </c>
      <c r="Q147" s="185" t="inlineStr">
        <is>
          <t>ข้อสอบจริง</t>
        </is>
      </c>
      <c r="R147" s="185" t="inlineStr">
        <is>
          <t>2566 Day 2</t>
        </is>
      </c>
      <c r="S147" s="185" t="inlineStr">
        <is>
          <t>CASE_2566_BREAST_CANCER_01</t>
        </is>
      </c>
    </row>
    <row r="148">
      <c r="A148" s="185" t="n">
        <v>146</v>
      </c>
      <c r="B148" s="186" t="inlineStr">
        <is>
          <t>จากโครงสร้างทางเคมีของยา Simvastatin ซึ่งมีวงแหวนแลกโทน (Lactone ring) อยู่ในโมเลกุล</t>
        </is>
      </c>
      <c r="C148" s="186" t="inlineStr">
        <is>
          <t>ยา Simvastatin จะเปลี่ยนสภาพกลายเป็นรูปออกฤทธิ์ทางเภสัชวิทยา (Active metabolite) เพื่อยับยั้งเอนไซม์ HMG-CoA reductase ด้วยปฏิกิริยาเคมีข้อใด</t>
        </is>
      </c>
      <c r="D148" s="186" t="n"/>
      <c r="E148" s="186" t="inlineStr">
        <is>
          <t>Demethylation</t>
        </is>
      </c>
      <c r="F148" s="186" t="inlineStr">
        <is>
          <t>Hydrolysis</t>
        </is>
      </c>
      <c r="G148" s="186" t="inlineStr">
        <is>
          <t>Esterification</t>
        </is>
      </c>
      <c r="H148" s="186" t="inlineStr">
        <is>
          <t>Polymerization</t>
        </is>
      </c>
      <c r="I148" s="186" t="inlineStr">
        <is>
          <t>Aromatic hydroxylation</t>
        </is>
      </c>
      <c r="J148" s="185" t="inlineStr">
        <is>
          <t>2</t>
        </is>
      </c>
      <c r="K148" s="186" t="inlineStr">
        <is>
          <t>✅ คำตอบที่ถูกต้อง: ข้อ ข. Hydrolysis
🎯 ทำไมข้อนี้ถึงถูก:
โครงสร้างของ Simvastatin และ Lovastatin ประกอบด้วยวงแหวน 6 เหลี่ยมชนิด Ester วงปิด เรียกว่า Inactive lactone ring เมื่อเข้าสู่ร่างกายจะเกิดปฏิกิริยาการสลายด้วยน้ำ (Enzymatic hydrolysis) โดยเอนไซม์ Esterase/Carboxylesterase ในตับ ทำการตัดพันธะเอสเทอร์และเปิดวงแลกโทนให้กลายเป็น กรดบีตา-ไฮดรอกซีอิสระ (Open active beta-hydroxy acid form) ซึ่งมีโครงสร้างคล้ายคลึงกับ Mevalonate intermediate จึงสามารถเข้าจับและยับยั้งเอนไซม์ HMG-CoA reductase ได้อย่างจำเพาะเจาะจง
🔍 ข้ออื่นผิดเพราะอะไร:
• ข้อ ก. Demethylation เป็นการตัดหมู่เมทิล ไม่เกี่ยวข้องกับการเปิดวงแลกโทน
• ข้อ ค. Esterification เป็นการสร้างพันธะเอสเทอร์ ซึ่งตรงกันข้ามกับการเปิดวง
• ข้อ ง. Polymerization เป็นการรวมโมเลกุลสายยาว ไม่เกี่ยวข้องกับกลไกการออกฤทธิ์
• ข้อ จ. Hydroxylation เป็นปฏิกิริยาการเติมหมู่ไฮดรอกซิลบนวงอะโรมาติก</t>
        </is>
      </c>
      <c r="L148" s="186" t="n"/>
      <c r="M148" s="186" t="inlineStr">
        <is>
          <t>Medicinal Chemistry</t>
        </is>
      </c>
      <c r="N148" s="186" t="inlineStr">
        <is>
          <t>Statin Structure &amp; Lactone Hydrolysis Mechanism</t>
        </is>
      </c>
      <c r="O148" s="185" t="inlineStr">
        <is>
          <t>Product</t>
        </is>
      </c>
      <c r="P148" s="186" t="inlineStr">
        <is>
          <t>ข้อสอบจริง PLE-CC1 ปี 2566 Day 2 ข้อ 48 [CASE_2566_ANGINA_01]</t>
        </is>
      </c>
      <c r="Q148" s="185" t="inlineStr">
        <is>
          <t>ข้อสอบจริง</t>
        </is>
      </c>
      <c r="R148" s="185" t="inlineStr">
        <is>
          <t>2566 Day 2</t>
        </is>
      </c>
      <c r="S148" s="185" t="inlineStr">
        <is>
          <t>CASE_2566_ANGINA_01</t>
        </is>
      </c>
    </row>
    <row r="149">
      <c r="A149" s="185" t="n">
        <v>147</v>
      </c>
      <c r="B149" s="186" t="inlineStr">
        <is>
          <t>ยาต้านเชื้อรา Clotrimazole ซึ่งเป็นอนุพันธ์ในกลุ่ม Imidazole สังเคราะห์</t>
        </is>
      </c>
      <c r="C149" s="186" t="inlineStr">
        <is>
          <t>เมื่อสัมผัสกับสภาวะแวดล้อมที่เป็นกรดหรือด่างและมีความชื้นในระหว่างการเก็บรักษา โมเลกุลของ Clotrimazole จะเกิดการเสื่อมสลายตัวทางเคมี (Chemical degradation) ผ่านปฏิกิริยาเคมีในข้อใดเป็นหลัก จนได้สารสลายตัว (o-chlorophenyl)diphenylmethanol และ Imidazole</t>
        </is>
      </c>
      <c r="D149" s="186" t="n"/>
      <c r="E149" s="186" t="inlineStr">
        <is>
          <t>Hydrolysis</t>
        </is>
      </c>
      <c r="F149" s="186" t="inlineStr">
        <is>
          <t>Oxidative deamination</t>
        </is>
      </c>
      <c r="G149" s="186" t="inlineStr">
        <is>
          <t>Photolysis</t>
        </is>
      </c>
      <c r="H149" s="186" t="inlineStr">
        <is>
          <t>Polymerization</t>
        </is>
      </c>
      <c r="I149" s="186" t="inlineStr">
        <is>
          <t>Decarboxylation</t>
        </is>
      </c>
      <c r="J149" s="185" t="inlineStr">
        <is>
          <t>1</t>
        </is>
      </c>
      <c r="K149" s="186" t="inlineStr">
        <is>
          <t>✅ คำตอบที่ถูกต้อง: ข้อ ก. Hydrolysis
🎯 ทำไมข้อนี้ถึงถูก:
โครงสร้างของ Clotrimazole (1-[(2-chlorophenyl)diphenylmethyl]-1H-imidazole) มีพันธะคาร์บอน-ไนโตรเจน (C-N bond) เชื่อมระหว่างวงแหวน Imidazole กับหมู่อะลิฟาติกไตรฟีนิลเมทิล ซึ่งพันธะนี้มีความไวต่อการแตกหักด้วยน้ำ (Hydrolytic degradation) เมื่ออยู่ในสภาวะที่มีน้ำและความชื้น โดยเฉพาะในสภาวะกรดหรือด่าง จะเกิดปฏิกิริยา ไฮโดรไลซิส (Hydrolysis) สลายตัวได้เป็น (2-chlorophenyl)diphenylmethanol (หรือ Clotrimazole related compound A) และวงแหวน Imidazole อิสระ
🔍 ข้ออื่นผิดเพราะอะไร:
• ข้อ ข. Deamination เป็นการตัดหมู่อะมิโนอิสระ ซึ่ง Clotrimazole ไม่มีหมู่อะมิโนอิสระ
• ข้อ ค. แม้แสงอาจมีผลบ้างแต่ Hydrolysis เป็นวิถีการสลายตัวหลักที่กำหนดในเภสัชตำรับ
• ข้อ ง. และ จ. ไม่ใช่วิถีการสลายตัวของ Clotrimazole</t>
        </is>
      </c>
      <c r="L149" s="186" t="n"/>
      <c r="M149" s="186" t="inlineStr">
        <is>
          <t>Medicinal Chemistry</t>
        </is>
      </c>
      <c r="N149" s="186" t="inlineStr">
        <is>
          <t>Azole Antifungals Degradation Pathways &amp; Hydrolysis</t>
        </is>
      </c>
      <c r="O149" s="185" t="inlineStr">
        <is>
          <t>Product</t>
        </is>
      </c>
      <c r="P149" s="186" t="inlineStr">
        <is>
          <t>ข้อสอบจริง PLE-CC1 ปี 2566 Day 2 ข้อ 99 [CASE_2566_TRICHOMONAS_01]</t>
        </is>
      </c>
      <c r="Q149" s="185" t="inlineStr">
        <is>
          <t>ข้อสอบจริง</t>
        </is>
      </c>
      <c r="R149" s="185" t="inlineStr">
        <is>
          <t>2566 Day 2</t>
        </is>
      </c>
      <c r="S149" s="185" t="inlineStr">
        <is>
          <t>CASE_2566_TRICHOMONAS_01</t>
        </is>
      </c>
    </row>
    <row r="150">
      <c r="A150" s="185" t="n">
        <v>148</v>
      </c>
      <c r="B150" s="186" t="inlineStr">
        <is>
          <t>ยา Cetirizine จัดเป็นยาต้านฮิสตามีนรุ่นที่ 2 (Second-generation H1-antihistamine) ซึ่งพัฒนามาจากโครงสร้างของ Hydroxyzine โดยการเปลี่ยนหมู่ Primary alcohol (-CH2OH) ปลายสายให้กลายเป็นหมู่ Carboxylic acid (-COOH)</t>
        </is>
      </c>
      <c r="C150" s="186" t="inlineStr">
        <is>
          <t>ที่ระดับความเป็นกรด-ด่างของร่างกาย (Physiological pH 7.4) โมเลกุลของ Cetirizine จะมีลักษณะทางเคมีกายภาพอย่างไรที่ส่งผลให้ยาไม่ผ่าน Blood-Brain Barrier</t>
        </is>
      </c>
      <c r="D150" s="186" t="n"/>
      <c r="E150" s="186" t="inlineStr">
        <is>
          <t>โมเลกุลไม่มีขั้วอย่างสมบูรณ์ทำให้ไม่สามารถละลายในไขมันได้</t>
        </is>
      </c>
      <c r="F150" s="186" t="inlineStr">
        <is>
          <t>โมเลกุลแตกตัวอยู่ในรูป Zwitterion (มีทั้งประจุบวกที่อะตอมไนโตรเจนและประจุลบที่หมู่คาร์บอกซิเลตในโมเลกุลเดียวกัน)</t>
        </is>
      </c>
      <c r="G150" s="186" t="inlineStr">
        <is>
          <t>โมเลกุลรวมตัวกันเป็นพอลิเมอร์สายยาวในกระแสเลือด</t>
        </is>
      </c>
      <c r="H150" s="186" t="inlineStr">
        <is>
          <t>โมเลกุลเกิดพันธะโควาเลนต์ถาวรกับโปรตีนอัลบูมินในพลาสมา</t>
        </is>
      </c>
      <c r="I150" s="186" t="inlineStr">
        <is>
          <t>โมเลกุลสลายตัวกลายเป็นสารไม่มีฤทธิ์ทันทีในหลอดเลือดสมอง</t>
        </is>
      </c>
      <c r="J150" s="185" t="inlineStr">
        <is>
          <t>2</t>
        </is>
      </c>
      <c r="K150" s="186" t="inlineStr">
        <is>
          <t>✅ คำตอบที่ถูกต้อง: ข้อ ข. โมเลกุลแตกตัวอยู่ในรูป Zwitterion (มีทั้งประจุบวกที่อะตอมไนโตรเจนและประจุลบที่หมู่คาร์บอกซิเลตในโมเลกุลเดียวกัน)
🎯 ทำไมข้อนี้ถึงถูก:
ที่สภาวะ pH 7.4 ของร่างกาย โมเลกุล Cetirizine จะมีหมู่ Carboxylic acid แตกตัวให้ประจุลบ (-COO-) และมีหมู่ Basic piperazine nitrogen รับโปรตอนเป็นประจุบวก (-NH+) อยู่ร่วมกันในโมเลกุลเดียวกัน เกิดเป็นโครงสร้างชนิด ซวิตเตอร์ไอออน (Zwitterion) ซึ่งมีขั้วสูงมาก (Highly polar) จึงมีความสามารถในการผ่านชั้นไขมันของแนวกั้นระหว่างเลือดและสมอง (Blood-Brain Barrier: BBB) ได้ต่ำมาก ส่งผลให้ยา Cetirizine แทบไม่กดระบบประสาทส่วนกลางและไม่ง่วงซึม (Non-sedating antihistamine)
🔍 ข้ออื่นผิดเพราะอะไร:
• ข้อ ก. โมเลกุลมีขั้วสูงมาก ไม่ใช่ไม่มีขั้ว
• ข้อ ค., ง. และ จ. ไม่ตรงกับหลักการทางเคมีเภสัชของ Cetirizine</t>
        </is>
      </c>
      <c r="L150" s="186" t="n"/>
      <c r="M150" s="186" t="inlineStr">
        <is>
          <t>Medicinal Chemistry</t>
        </is>
      </c>
      <c r="N150" s="186" t="inlineStr">
        <is>
          <t>H1-antihistamines SAR &amp; Zwitterionic Properties of Cetirizine</t>
        </is>
      </c>
      <c r="O150" s="185" t="inlineStr">
        <is>
          <t>Product</t>
        </is>
      </c>
      <c r="P150" s="186" t="inlineStr">
        <is>
          <t>ข้อสอบจริง PLE-CC1 ปี 2566 Day 2 ข้อ 105 [CASE_2566_RHINITIS_01]</t>
        </is>
      </c>
      <c r="Q150" s="185" t="inlineStr">
        <is>
          <t>ข้อสอบจริง</t>
        </is>
      </c>
      <c r="R150" s="185" t="inlineStr">
        <is>
          <t>2566 Day 2</t>
        </is>
      </c>
      <c r="S150" s="185" t="inlineStr">
        <is>
          <t>CASE_2566_RHINITIS_01</t>
        </is>
      </c>
    </row>
    <row r="151">
      <c r="A151" s="185" t="n">
        <v>149</v>
      </c>
      <c r="B151" s="186" t="inlineStr">
        <is>
          <t>เมื่อเปรียบเทียบคุณสมบัติทางเภสัชวิทยาและเภสัชจลนศาสตร์ระหว่าง ยาต้านฮิสตามีนรุ่นที่ 1 คือ Hydroxyzine (โครงสร้าง A ซึ่งไม่มีหมู่ Carboxylic acid) กับ ยาต้านฮิสตามีนรุ่นที่ 2 คือ Cetirizine (โครงสร้าง B ซึ่งมีหมู่ Carboxylic acid)</t>
        </is>
      </c>
      <c r="C151" s="186" t="inlineStr">
        <is>
          <t>ข้อใดกล่าวเปรียบเทียบคุณสมบัติของยาทั้งสองชนิดได้อย่างถูกต้อง</t>
        </is>
      </c>
      <c r="D151" s="186" t="n"/>
      <c r="E151" s="186" t="inlineStr">
        <is>
          <t>ที่ระดับ pH สรีรวิทยา โครงสร้าง B (Cetirizine) สามารถซึมผ่านเข้าสู่ระบบประสาทส่วนกลางในสมองได้มากกว่าโครงสร้าง A</t>
        </is>
      </c>
      <c r="F151" s="186" t="inlineStr">
        <is>
          <t>โครงสร้าง A (Hydroxyzine) ผ่าน Blood-Brain Barrier เข้าสู่สมองได้มากกว่าโครงสร้าง B จึงทำให้เกิดผลข้างเคียงง่วงซึมมากกว่าอย่างชัดเจน</t>
        </is>
      </c>
      <c r="G151" s="186" t="inlineStr">
        <is>
          <t>โครงสร้าง B เป็น Prodrug ที่ต้องถูกเมแทบอไลซ์ในตับเปลี่ยนเป็นโครงสร้าง A ก่อนจึงจะออกฤทธิ์</t>
        </is>
      </c>
      <c r="H151" s="186" t="inlineStr">
        <is>
          <t>โครงสร้าง A มีความจำเพาะเจาะจง (Selectivity) ต่อ Peripheral H1-receptor สูงกว่าโครงสร้าง B</t>
        </is>
      </c>
      <c r="I151" s="186" t="inlineStr">
        <is>
          <t>โครงสร้าง A มีคุณสมบัติเป็นกรดแก่กว่าโครงสร้าง B</t>
        </is>
      </c>
      <c r="J151" s="185" t="inlineStr">
        <is>
          <t>2</t>
        </is>
      </c>
      <c r="K151" s="186" t="inlineStr">
        <is>
          <t>✅ คำตอบที่ถูกต้อง: ข้อ ข. โครงสร้าง A (Hydroxyzine) ผ่าน Blood-Brain Barrier เข้าสู่สมองได้มากกว่าโครงสร้าง B จึงทำให้เกิดผลข้างเคียงง่วงซึมมากกว่าอย่างชัดเจน
🎯 ทำไมข้อนี้ถึงถูก:
Hydroxyzine เป็นยาต้านฮิสตามีนรุ่นแรกที่มีคุณสมบัติ Lipophilic สูง ไม่มีหมู่คาร์บอกซิลิก จึงสามารถซึมผ่าน Blood-Brain Barrier (BBB) เข้าไปจับกับ H1-receptors ในสมองส่วนกลางได้มาก ก่อให้เกิดฤทธิ์สงบประสาทและง่วงซึมรุนแรง (Sedation) ในขณะที่ Cetirizine (ซึ่งเป็น Active carboxylic acid metabolite ของ Hydroxyzine) มีขั้วสูงในรูป Zwitterion จึงเข้าสู่สมองได้น้อยมาก ทำให้มีผลข้างเคียงง่วงซึมต่ำกว่าอย่างมีนัยสำคัญ
🔍 ข้ออื่นผิดเพราะอะไร:
• ข้อ ก. ผิดเพราะ Cetirizine เข้าสมองได้น้อยกว่า Hydroxyzine
• ข้อ ค. สลับกัน Hydroxyzine ต่างหากที่ถูกออกซิไดซ์เปลี่ยนเป็น Cetirizine ในร่างกาย
• ข้อ ง. Cetirizine มีความจำเพาะต่อ Peripheral H1 receptor สูงกว่า Hydroxyzine
• ข้อ จ. Cetirizine มีหมู่กรดคาร์บอกซิลิก จึงมีฤทธิ์เป็นกรดมากกว่า Hydroxyzine</t>
        </is>
      </c>
      <c r="L151" s="186" t="n"/>
      <c r="M151" s="186" t="inlineStr">
        <is>
          <t>Medicinal Chemistry</t>
        </is>
      </c>
      <c r="N151" s="186" t="inlineStr">
        <is>
          <t>Cetirizine vs Hydroxyzine SAR &amp; CNS Penetration</t>
        </is>
      </c>
      <c r="O151" s="185" t="inlineStr">
        <is>
          <t>Product</t>
        </is>
      </c>
      <c r="P151" s="186" t="inlineStr">
        <is>
          <t>ข้อสอบจริง PLE-CC1 ปี 2566 Day 2 ข้อ 106 [CASE_2566_RHINITIS_01]</t>
        </is>
      </c>
      <c r="Q151" s="185" t="inlineStr">
        <is>
          <t>ข้อสอบจริง</t>
        </is>
      </c>
      <c r="R151" s="185" t="inlineStr">
        <is>
          <t>2566 Day 2</t>
        </is>
      </c>
      <c r="S151" s="185" t="inlineStr">
        <is>
          <t>CASE_2566_RHINITIS_01</t>
        </is>
      </c>
    </row>
  </sheetData>
  <mergeCells count="1">
    <mergeCell ref="A1:F1"/>
  </mergeCell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0" summaryRight="0"/>
    <pageSetUpPr/>
  </sheetPr>
  <dimension ref="A1:U237"/>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5" t="n">
        <v>1</v>
      </c>
      <c r="B3" s="186" t="n"/>
      <c r="C3" s="186" t="inlineStr">
        <is>
          <t>ยาควบคุมพิเศษ (Special Controlled Drugs) ตามพระราชบัญญัติยา พ.ศ. 2510 มีข้อกำหนดทางกฎหมายที่เภสัชกรต้องปฏิบัติอย่างไร?</t>
        </is>
      </c>
      <c r="D3" s="186" t="n"/>
      <c r="E3" s="186" t="inlineStr">
        <is>
          <t>จำหน่ายได้โดยไม่ต้องมีใบสั่งยาจากแพทย์์ แต่ต้องจดบันทึก</t>
        </is>
      </c>
      <c r="F3" s="186" t="inlineStr">
        <is>
          <t>ต้องจำหน่ายตามใบสั่งยาของผู้ประกอบวิชาชีพเวชกรรมเท่านั้น และต้องจัดทำบัญชีการรับ-จ่ายยา</t>
        </is>
      </c>
      <c r="G3" s="186" t="inlineStr">
        <is>
          <t>จำหน่ายได้เฉพาะในโรงพยาบาลรัฐบาลเท่านั้น</t>
        </is>
      </c>
      <c r="H3" s="186" t="inlineStr">
        <is>
          <t>สามารถโฆษณาต่อประชาชนทั่วไปได้ตามปกติ</t>
        </is>
      </c>
      <c r="I3" s="186" t="inlineStr">
        <is>
          <t>เภสัชกรไม่ต้องอยู่ปฏิบัติการตลอดเวลาที่เปิดจำหน่าย</t>
        </is>
      </c>
      <c r="J3" s="185" t="inlineStr">
        <is>
          <t>2</t>
        </is>
      </c>
      <c r="K3" s="186" t="inlineStr">
        <is>
          <t>✅ คำตอบที่ถูกต้อง: ข้อ ข. ต้องจำหน่ายตามใบสั่งยาของผู้ประกอบวิชาชีพเวชกรรมเท่านั้น และต้องจัดทำบัญชีการรับ-จ่ายยา
🎯 ทำไมข้อนี้ถึงถูก: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ไม่ตรงกับนิยามหรือการจำแนกประเภทตามกฎหมายยา
• ข้อ ค. (จำหน่ายได้เฉพาะในโรงพยาบาลรัฐบาลเท่านั้น): จำหน่ายได้เฉพาะในโรงพยาบาลรัฐบาลเท่านั้น ไม่ตรงกับนิยามหรือการจำแนกประเภทตามกฎหมายยา
• ข้อ ง. (สามารถโฆษณาต่อประชาชนทั่วไปได้ตามปกติ): สามารถโฆษณาต่อประชาชนทั่วไปได้ตามปกติ ไม่ตรงกับนิยามหรือการจำแนกประเภทตามกฎหมายยา
• ข้อ จ. (เภสัชกรไม่ต้องอยู่ปฏิบัติการตลอดเวลาที่เปิดจำหน่าย): เภสัชกรไม่ต้องอยู่ปฏิบัติการตลอดเวลาที่เปิดจำหน่าย ไม่ตรงกับนิยามหรือการจำแนกประเภทตามกฎหมายยา</t>
        </is>
      </c>
      <c r="L3" s="186" t="n"/>
      <c r="M3" s="186" t="inlineStr">
        <is>
          <t>Pharmacy Laws &amp; Ethics</t>
        </is>
      </c>
      <c r="N3" s="186" t="inlineStr">
        <is>
          <t>ข้อบังคับสภาเภสัชกรรม (จรรยาบรรณวิชาชีพ)</t>
        </is>
      </c>
      <c r="O3" s="185" t="inlineStr">
        <is>
          <t>SAP</t>
        </is>
      </c>
      <c r="P3" s="186" t="inlineStr">
        <is>
          <t>พ.ร.บ. ยา พ.ศ. 2510</t>
        </is>
      </c>
      <c r="Q3" s="185" t="inlineStr">
        <is>
          <t>แบบฝึกหัด</t>
        </is>
      </c>
      <c r="R3" s="185" t="inlineStr">
        <is>
          <t>เล่มม่วง</t>
        </is>
      </c>
      <c r="S3" s="185" t="n"/>
    </row>
    <row r="4" ht="24" customHeight="1" s="49">
      <c r="A4" s="185" t="n">
        <v>2</v>
      </c>
      <c r="B4" s="186" t="n"/>
      <c r="C4" s="186" t="inlineStr">
        <is>
          <t>ข้อใดถูกต้องเกี่ยวกับ oral isotretinoin ในร้านยา</t>
        </is>
      </c>
      <c r="D4" s="186" t="n"/>
      <c r="E4" s="186" t="inlineStr">
        <is>
          <t>จ่ายได้ แต่ต้องมีใบสั่งแพทย์์</t>
        </is>
      </c>
      <c r="F4" s="186" t="inlineStr">
        <is>
          <t>จ่ายได้ โดยไม่มีใบสั่งแพทย์์</t>
        </is>
      </c>
      <c r="G4" s="186" t="inlineStr">
        <is>
          <t>จ่ายได้ เฉพาะสถานพยาบาลที่มีแพทย์์เฉพาะทาง</t>
        </is>
      </c>
      <c r="H4" s="186" t="inlineStr">
        <is>
          <t>จ่ายได้ เฉพาะคลินิกและโรงพยาบาล</t>
        </is>
      </c>
      <c r="I4" s="186" t="inlineStr">
        <is>
          <t>จ่ายได้ เฉพาะร้านยาที่ขึ้นทะเบียนเป็นร้านยาคุณภาพ</t>
        </is>
      </c>
      <c r="J4" s="185" t="inlineStr">
        <is>
          <t>4</t>
        </is>
      </c>
      <c r="K4" s="186" t="inlineStr">
        <is>
          <t>✅ คำตอบที่ถูกต้อง: ข้อ ง. จ่ายได้ เฉพาะคลินิกและโรงพยาบาล
🎯 ทำไมข้อนี้ถึงถูก: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ไม่ตรงกับนิยามหรือการจำแนกประเภทตามกฎหมายยา
• ข้อ ข. (จ่ายได้ โดยไม่มีใบสั่งแพทย์์): จ่ายได้ โดยไม่มีใบสั่งแพทย์์ ไม่ตรงกับนิยามหรือการจำแนกประเภทตามกฎหมายยา
• ข้อ ค. (จ่ายได้ เฉพาะสถานพยาบาลที่มีแพทย์์เฉพาะทาง): จ่ายได้ เฉพาะสถานพยาบาลที่มีแพทย์์เฉพาะทาง ไม่ตรงกับนิยามหรือการจำแนกประเภทตามกฎหมายยา
• ข้อ จ. (จ่ายได้ เฉพาะร้านยาที่ขึ้นทะเบียนเป็นร้านยาคุณภาพ): จ่ายได้ เฉพาะร้านยาที่ขึ้นทะเบียนเป็นร้านยาคุณภาพ ไม่ตรงกับนิยามหรือการจำแนกประเภทตามกฎหมายยา</t>
        </is>
      </c>
      <c r="L4" s="186" t="n"/>
      <c r="M4" s="186" t="inlineStr">
        <is>
          <t>Pharmacy Laws &amp; Ethics</t>
        </is>
      </c>
      <c r="N4" s="186" t="inlineStr">
        <is>
          <t>ข้อบังคับสภาเภสัชกรรม (จรรยาบรรณวิชาชีพ)</t>
        </is>
      </c>
      <c r="O4" s="185" t="inlineStr">
        <is>
          <t>SAP</t>
        </is>
      </c>
      <c r="P4" s="186" t="inlineStr">
        <is>
          <t>ข้อ 6 Pharma Plus เล่มม่วง (เฉลยข้อ ง)</t>
        </is>
      </c>
      <c r="Q4" s="185" t="inlineStr">
        <is>
          <t>แบบฝึกหัด</t>
        </is>
      </c>
      <c r="R4" s="185" t="inlineStr">
        <is>
          <t>เล่มม่วง</t>
        </is>
      </c>
      <c r="S4" s="185" t="n"/>
    </row>
    <row r="5" ht="24" customHeight="1" s="49">
      <c r="A5" s="185" t="n">
        <v>3</v>
      </c>
      <c r="B5" s="186" t="n"/>
      <c r="C5" s="186" t="inlineStr">
        <is>
          <t>ยา oral isotretinoin มีเลขทะเบียน 1C 2554/55 หมายความว่าอย่างไร</t>
        </is>
      </c>
      <c r="D5" s="186" t="n"/>
      <c r="E5" s="186" t="inlineStr">
        <is>
          <t>ยาเดี่ยวแผนปัจจุบันที่ผลิตในประเทศไทย</t>
        </is>
      </c>
      <c r="F5" s="186" t="inlineStr">
        <is>
          <t>ยาเดี่ยวแผนปัจจุบันที่นำเข้าจากต่างประเทศ</t>
        </is>
      </c>
      <c r="G5" s="186" t="inlineStr">
        <is>
          <t>ยาเดี่ยวแผนปัจจุบันที่แบ่งบรรจุในประเทศไทย</t>
        </is>
      </c>
      <c r="H5" s="186" t="inlineStr">
        <is>
          <t>ยาผสมแผนโบราณ ที่ผลิตในประเทศไทย</t>
        </is>
      </c>
      <c r="I5" s="186" t="inlineStr">
        <is>
          <t>ยาผสมแผนโบราณ ที่นำเข้าจากต่างประเทศ</t>
        </is>
      </c>
      <c r="J5" s="185" t="inlineStr">
        <is>
          <t>2</t>
        </is>
      </c>
      <c r="K5" s="186" t="inlineStr">
        <is>
          <t>✅ คำตอบที่ถูกต้อง: ข้อ ข. ยาเดี่ยวแผนปัจจุบันที่นำเข้าจากต่างประเทศ
🎯 ทำไมข้อนี้ถึงถูก: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ไม่ตรงกับนิยามหรือการจำแนกประเภทตามกฎหมายยา
• ข้อ ค. (ยาเดี่ยวแผนปัจจุบันที่แบ่งบรรจุในประเทศไทย): ยาเดี่ยวแผนปัจจุบันที่แบ่งบรรจุในประเทศไทย ไม่ตรงกับนิยามหรือการจำแนกประเภทตามกฎหมายยา
• ข้อ ง. (ยาผสมแผนโบราณ ที่ผลิตในประเทศไทย): ยาผสมแผนโบราณ ที่ผลิตในประเทศไทย ไม่ตรงกับนิยามหรือการจำแนกประเภทตามกฎหมายยา
• ข้อ จ. (ยาผสมแผนโบราณ ที่นำเข้าจากต่างประเทศ): ยาผสมแผนโบราณ ที่นำเข้าจากต่างประเทศ ไม่ตรงกับนิยามหรือการจำแนกประเภทตามกฎหมายยา</t>
        </is>
      </c>
      <c r="L5" s="186" t="n"/>
      <c r="M5" s="186" t="inlineStr">
        <is>
          <t>Pharmacy Laws &amp; Ethics</t>
        </is>
      </c>
      <c r="N5" s="186" t="inlineStr">
        <is>
          <t>ข้อบังคับสภาเภสัชกรรม (จรรยาบรรณวิชาชีพ)</t>
        </is>
      </c>
      <c r="O5" s="185" t="inlineStr">
        <is>
          <t>SAP</t>
        </is>
      </c>
      <c r="P5" s="186" t="inlineStr">
        <is>
          <t>ข้อ 7 Pharma Plus เล่มม่วง (เฉลยข้อ ข)</t>
        </is>
      </c>
      <c r="Q5" s="185" t="inlineStr">
        <is>
          <t>แบบฝึกหัด</t>
        </is>
      </c>
      <c r="R5" s="185" t="inlineStr">
        <is>
          <t>เล่มม่วง</t>
        </is>
      </c>
      <c r="S5" s="185" t="n"/>
    </row>
    <row r="6" ht="24" customHeight="1" s="49">
      <c r="A6" s="185" t="n">
        <v>4</v>
      </c>
      <c r="B6" s="186" t="n"/>
      <c r="C6" s="186" t="inlineStr">
        <is>
          <t>ยาพ่น budesonide เป็นยาประเภทใดตามกฎหมาย</t>
        </is>
      </c>
      <c r="D6" s="186" t="n"/>
      <c r="E6" s="186" t="inlineStr">
        <is>
          <t>ยาควบคุมพิเศษ</t>
        </is>
      </c>
      <c r="F6" s="186" t="inlineStr">
        <is>
          <t>ยาอันตราย</t>
        </is>
      </c>
      <c r="G6" s="186" t="inlineStr">
        <is>
          <t>ยาแผนปัจจุบันบรรจุเสร็จ</t>
        </is>
      </c>
      <c r="H6" s="186" t="inlineStr">
        <is>
          <t>ยาสามัญประจำบ้าน</t>
        </is>
      </c>
      <c r="I6" s="186" t="inlineStr">
        <is>
          <t>ยาใช้ภายนอก</t>
        </is>
      </c>
      <c r="J6" s="185" t="inlineStr">
        <is>
          <t>2</t>
        </is>
      </c>
      <c r="K6" s="186" t="inlineStr">
        <is>
          <t>✅ คำตอบที่ถูกต้อง: ข้อ ข. ยาอันตราย
🎯 ทำไมข้อนี้ถึงถูก: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ไม่ตรงกับนิยามหรือการจำแนกประเภทตามกฎหมายยา
• ข้อ ง. (ยาสามัญประจำบ้าน): ยาสามัญประจำบ้าน ไม่ตรงกับนิยามหรือการจำแนกประเภทตามกฎหมายยา
• ข้อ จ. (ยาใช้ภายนอก): ยาใช้ภายนอก ไม่ตรงกับนิยามหรือการจำแนกประเภทตามกฎหมายยา</t>
        </is>
      </c>
      <c r="L6" s="186" t="n"/>
      <c r="M6" s="186" t="inlineStr">
        <is>
          <t>Pharmacy Laws &amp; Ethics</t>
        </is>
      </c>
      <c r="N6" s="186" t="inlineStr">
        <is>
          <t>ข้อบังคับสภาเภสัชกรรม (จรรยาบรรณวิชาชีพ)</t>
        </is>
      </c>
      <c r="O6" s="185" t="inlineStr">
        <is>
          <t>SAP</t>
        </is>
      </c>
      <c r="P6" s="186" t="inlineStr">
        <is>
          <t>ข้อ 8 Pharma Plus เล่มม่วง (เฉลยข้อ ข)</t>
        </is>
      </c>
      <c r="Q6" s="185" t="inlineStr">
        <is>
          <t>แบบฝึกหัด</t>
        </is>
      </c>
      <c r="R6" s="185" t="inlineStr">
        <is>
          <t>เล่มม่วง</t>
        </is>
      </c>
      <c r="S6" s="185" t="n"/>
    </row>
    <row r="7" ht="24" customHeight="1" s="49">
      <c r="A7" s="185" t="n">
        <v>5</v>
      </c>
      <c r="B7" s="186" t="n"/>
      <c r="C7" s="186"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D7" s="186" t="n"/>
      <c r="E7" s="186" t="inlineStr">
        <is>
          <t>สังเกตแผ่นพับว่ามีเลขทะเบียนโฆษณาตามที่ อย. กำหนดหรือไม่ เช่น ฆยxxxx/xx หรือไม่</t>
        </is>
      </c>
      <c r="F7" s="186" t="inlineStr">
        <is>
          <t>แนะนำเรื่องความปลอดภัยในการใช้ยาแผนโบราณไม่มีเลขทะเบียน และขอให้ผู้ป่วยนำยามาให้เพื่อส่งตรวจ</t>
        </is>
      </c>
      <c r="G7" s="186" t="inlineStr">
        <is>
          <t>ไม่สามารถจ่ายยาลาดังกล่าวได้ เนื่องจากไม่มีใบอนุญาตขายยาแผนโบราณ</t>
        </is>
      </c>
      <c r="H7" s="186" t="inlineStr">
        <is>
          <t>แนะนำว่ายาแผนโบราณที่ใช้ภายนอกไม่มีเลขทะเบียนน่าจะใช้ได้ เพราะมีอันตรายน้อยกว่ายารับประทาน</t>
        </is>
      </c>
      <c r="I7" s="186" t="inlineStr">
        <is>
          <t>ไปหาทยาแผนโบราณดังกล่าวมาขาย เพราะมีลูกค้ามาถามซื้อ</t>
        </is>
      </c>
      <c r="J7" s="185" t="inlineStr">
        <is>
          <t>2</t>
        </is>
      </c>
      <c r="K7" s="186"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ไม่ตรงกับนิยามหรือการจำแนกประเภทตามกฎหมายยา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ไม่ตรงกับนิยามหรือการจำแนกประเภทตามกฎหมายยา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ไม่ตรงกับนิยามหรือการจำแนกประเภทตามกฎหมายยา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ไม่ตรงกับนิยามหรือการจำแนกประเภทตามกฎหมายยา</t>
        </is>
      </c>
      <c r="L7" s="186" t="n"/>
      <c r="M7" s="186" t="inlineStr">
        <is>
          <t>Pharmacy Laws &amp; Ethics</t>
        </is>
      </c>
      <c r="N7" s="186" t="inlineStr">
        <is>
          <t>ข้อบังคับสภาเภสัชกรรม (จรรยาบรรณวิชาชีพ)</t>
        </is>
      </c>
      <c r="O7" s="185" t="inlineStr">
        <is>
          <t>SAP</t>
        </is>
      </c>
      <c r="P7" s="186" t="inlineStr">
        <is>
          <t>ข้อ 10 Pharma Plus เล่มม่วง (เฉลยข้อ ข)</t>
        </is>
      </c>
      <c r="Q7" s="185" t="inlineStr">
        <is>
          <t>แบบฝึกหัด</t>
        </is>
      </c>
      <c r="R7" s="185" t="inlineStr">
        <is>
          <t>เล่มม่วง</t>
        </is>
      </c>
      <c r="S7" s="185" t="n"/>
    </row>
    <row r="8" ht="24" customHeight="1" s="49">
      <c r="A8" s="185" t="n">
        <v>6</v>
      </c>
      <c r="B8" s="186" t="n"/>
      <c r="C8" s="186"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D8" s="186" t="n"/>
      <c r="E8" s="186" t="inlineStr">
        <is>
          <t>ยาปลอม</t>
        </is>
      </c>
      <c r="F8" s="186" t="inlineStr">
        <is>
          <t>ยาเสื่อมคุณภาพ</t>
        </is>
      </c>
      <c r="G8" s="186" t="inlineStr">
        <is>
          <t>ยาผิดมาตรฐาน</t>
        </is>
      </c>
      <c r="H8" s="186" t="inlineStr">
        <is>
          <t>ยาสิ้นสภาพ</t>
        </is>
      </c>
      <c r="I8" s="186" t="inlineStr">
        <is>
          <t>ยาไม่ได้ขึ้นทะเบียนตำรับ</t>
        </is>
      </c>
      <c r="J8" s="185" t="inlineStr">
        <is>
          <t>1</t>
        </is>
      </c>
      <c r="K8" s="186" t="inlineStr">
        <is>
          <t>✅ คำตอบที่ถูกต้อง: ข้อ ก. ยาปลอม
🎯 ทำไมข้อนี้ถึงถูก: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ไม่ตรงกับนิยามหรือการจำแนกประเภทตามกฎหมายยา
• ข้อ ค. (ยาผิดมาตรฐาน): ยาผิดมาตรฐาน ไม่ตรงกับนิยามหรือการจำแนกประเภทตามกฎหมายยา
• ข้อ ง. (ยาสิ้นสภาพ): ยาสิ้นสภาพ ไม่ตรงกับนิยามหรือการจำแนกประเภทตามกฎหมายยา
• ข้อ จ. (ยาไม่ได้ขึ้นทะเบียนตำรับ): ยาไม่ได้ขึ้นทะเบียนตำรับ ไม่ตรงกับนิยามหรือการจำแนกประเภทตามกฎหมายยา</t>
        </is>
      </c>
      <c r="L8" s="186" t="n"/>
      <c r="M8" s="186" t="inlineStr">
        <is>
          <t>Pharmacy Laws &amp; Ethics</t>
        </is>
      </c>
      <c r="N8" s="186" t="inlineStr">
        <is>
          <t>ข้อบังคับสภาเภสัชกรรม (จรรยาบรรณวิชาชีพ)</t>
        </is>
      </c>
      <c r="O8" s="185" t="inlineStr">
        <is>
          <t>SAP</t>
        </is>
      </c>
      <c r="P8" s="186" t="inlineStr">
        <is>
          <t>ข้อ 11 Pharma Plus เล่มม่วง (เฉลยข้อ ก)</t>
        </is>
      </c>
      <c r="Q8" s="185" t="inlineStr">
        <is>
          <t>แบบฝึกหัด</t>
        </is>
      </c>
      <c r="R8" s="185" t="inlineStr">
        <is>
          <t>เล่มม่วง</t>
        </is>
      </c>
      <c r="S8" s="185" t="n"/>
    </row>
    <row r="9" ht="24" customHeight="1" s="49">
      <c r="A9" s="185" t="n">
        <v>7</v>
      </c>
      <c r="B9" s="186"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t>
        </is>
      </c>
      <c r="C9" s="186" t="inlineStr">
        <is>
          <t>ยาดังกล่าวเข้าข่ายข้อใดตามพระราชบัญญัติยา</t>
        </is>
      </c>
      <c r="D9" s="186" t="n"/>
      <c r="E9" s="186" t="inlineStr">
        <is>
          <t>ยาสิดมาตรฐาน</t>
        </is>
      </c>
      <c r="F9" s="186" t="inlineStr">
        <is>
          <t>ยาเสื่อมคุณภาพ</t>
        </is>
      </c>
      <c r="G9" s="186" t="inlineStr">
        <is>
          <t>ยาปลอม</t>
        </is>
      </c>
      <c r="H9" s="186" t="inlineStr">
        <is>
          <t>ยาที่ไม่ได้ขึ้นทะเบียน</t>
        </is>
      </c>
      <c r="I9" s="186" t="inlineStr">
        <is>
          <t>ยาที่ถูกเพิกถอนทะเบียนตำรับ</t>
        </is>
      </c>
      <c r="J9" s="185" t="inlineStr">
        <is>
          <t>3</t>
        </is>
      </c>
      <c r="K9" s="186" t="inlineStr">
        <is>
          <t>✅ คำตอบที่ถูกต้อง: ข้อ ค. ยาปลอม
🎯 ทำไมข้อนี้ถึงถูก:
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ไม่ตรงกับนิยามหรือการจำแนกประเภทตามกฎหมายยา
• ข้อ ข. (ยาเสื่อมคุณภาพ): ยาเสื่อมคุณภาพ ไม่ตรงกับนิยามหรือการจำแนกประเภทตามกฎหมายยา
• ข้อ ง. (ยาที่ไม่ได้ขึ้นทะเบียน): ยาที่ไม่ได้ขึ้นทะเบียน ไม่ตรงกับนิยามหรือการจำแนกประเภทตามกฎหมายยา
• ข้อ จ. (ยาที่ถูกเพิกถอนทะเบียนตำรับ): ยาที่ถูกเพิกถอนทะเบียนตำรับ ไม่ตรงกับนิยามหรือการจำแนกประเภทตามกฎหมายยา</t>
        </is>
      </c>
      <c r="L9" s="186" t="n"/>
      <c r="M9" s="186" t="inlineStr">
        <is>
          <t>Pharmacy Laws &amp; Ethics</t>
        </is>
      </c>
      <c r="N9" s="186" t="inlineStr">
        <is>
          <t>ข้อบังคับสภาเภสัชกรรม (จรรยาบรรณวิชาชีพ)</t>
        </is>
      </c>
      <c r="O9" s="185" t="inlineStr">
        <is>
          <t>SAP</t>
        </is>
      </c>
      <c r="P9" s="186" t="inlineStr">
        <is>
          <t>ข้อ 12 Pharma Plus เล่มม่วง (เฉลยข้อ ค)</t>
        </is>
      </c>
      <c r="Q9" s="185" t="inlineStr">
        <is>
          <t>แบบฝึกหัด</t>
        </is>
      </c>
      <c r="R9" s="185" t="inlineStr">
        <is>
          <t>เล่มม่วง</t>
        </is>
      </c>
      <c r="S9" s="185" t="n"/>
    </row>
    <row r="10" ht="24" customHeight="1" s="49">
      <c r="A10" s="185" t="n">
        <v>8</v>
      </c>
      <c r="B10" s="186" t="n"/>
      <c r="C10" s="186" t="inlineStr">
        <is>
          <t>การเบิกยาในโรงพยาบาลระบบ FIFO เป็นไปตามข้อใด</t>
        </is>
      </c>
      <c r="D10" s="186" t="n"/>
      <c r="E10" s="186" t="inlineStr">
        <is>
          <t>เบิกยาจากคลังยาโดยเบิกยาที่ซื้อมากก่อน</t>
        </is>
      </c>
      <c r="F10" s="186" t="inlineStr">
        <is>
          <t>เบิกยาจากคลังยาโดยเบิกยาที่ใกล้หมดายุก่อน</t>
        </is>
      </c>
      <c r="G10" s="186" t="inlineStr">
        <is>
          <t>เบิกยาจากคลังยา โดยเบิก lot ที่ผลิตก่อน</t>
        </is>
      </c>
      <c r="H10" s="186" t="inlineStr">
        <is>
          <t>เบิกยาจากคลังยา โดยเบิกจาก lot ที่ซื้อมาจากบริษทายาก่อน</t>
        </is>
      </c>
      <c r="I10" s="186" t="inlineStr">
        <is>
          <t>ไม่มีข้อใดถูก</t>
        </is>
      </c>
      <c r="J10" s="185" t="inlineStr">
        <is>
          <t>1</t>
        </is>
      </c>
      <c r="K10" s="186" t="inlineStr">
        <is>
          <t>✅ คำตอบที่ถูกต้อง: ข้อ ก. เบิกยาจากคลังยาโดยเบิกยาที่ซื้อมากก่อน
🎯 ทำไมข้อนี้ถึงถูก: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ไม่ตรงกับนิยามหรือการจำแนกประเภทตามกฎหมายยา
• ข้อ ค. (เบิกยาจากคลังยา โดยเบิก lot ที่ผลิตก่อน): เบิกยาจากคลังยา โดยเบิก lot ที่ผลิตก่อน ไม่ตรงกับนิยามหรือการจำแนกประเภทตามกฎหมายยา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ไม่ตรงกับนิยามหรือการจำแนกประเภทตามกฎหมายยา
• ข้อ จ. (ไม่มีข้อใดถูก): ข้อนี้ไม่ถูกต้องเนื่องจากมีตัวเลือกที่จำเพาะและตรงตามเกณฑ์มาตรฐานเวชปฏิบัติอย่างชัดเจน</t>
        </is>
      </c>
      <c r="L10" s="186" t="n"/>
      <c r="M10" s="186" t="inlineStr">
        <is>
          <t>Pharmacy Laws &amp; Ethics</t>
        </is>
      </c>
      <c r="N10" s="186" t="inlineStr">
        <is>
          <t>ข้อบังคับสภาเภสัชกรรม (จรรยาบรรณวิชาชีพ)</t>
        </is>
      </c>
      <c r="O10" s="185" t="inlineStr">
        <is>
          <t>SAP</t>
        </is>
      </c>
      <c r="P10" s="186" t="inlineStr">
        <is>
          <t>ข้อ 13 Pharma Plus เล่มม่วง (เฉลยข้อ ก)</t>
        </is>
      </c>
      <c r="Q10" s="185" t="inlineStr">
        <is>
          <t>แบบฝึกหัด</t>
        </is>
      </c>
      <c r="R10" s="185" t="inlineStr">
        <is>
          <t>เล่มม่วง</t>
        </is>
      </c>
      <c r="S10" s="185" t="n"/>
    </row>
    <row r="11" ht="24" customHeight="1" s="49">
      <c r="A11" s="185" t="n">
        <v>9</v>
      </c>
      <c r="B11" s="186" t="n"/>
      <c r="C11" s="186" t="inlineStr">
        <is>
          <t>ข้อใดต่อไปนี้ คือ ยาผิดมาตรฐาน</t>
        </is>
      </c>
      <c r="D11" s="186" t="n"/>
      <c r="E11" s="186" t="inlineStr">
        <is>
          <t>ยาที่หมดอายุแล้ว</t>
        </is>
      </c>
      <c r="F11" s="186" t="inlineStr">
        <is>
          <t>ยาที่ตรวจพบปริมาณยาสำคัญ ต่ำกว่าปริมาณต่ำสุด 15%</t>
        </is>
      </c>
      <c r="G11" s="186" t="inlineStr">
        <is>
          <t>ยาที่ตรวจพบปริมาณยาสำคัญ ต่ำกว่าปริมาณต่ำสุด 5%</t>
        </is>
      </c>
      <c r="H11" s="186" t="inlineStr">
        <is>
          <t>ยาที่ตรวจพบปริมาณยาสำคัญ สูงกว่าปริมาณสูงสุด 25%</t>
        </is>
      </c>
      <c r="I11" s="186" t="inlineStr">
        <is>
          <t>ยามีสิ่งเทียมเจือปนอยู่ ไม่เกิน 10%</t>
        </is>
      </c>
      <c r="J11" s="185" t="inlineStr">
        <is>
          <t>2</t>
        </is>
      </c>
      <c r="K11" s="186" t="inlineStr">
        <is>
          <t>✅ คำตอบที่ถูกต้อง: ข้อ ข. ยาที่ตรวจพบปริมาณยาสำคัญ ต่ำกว่าปริมาณต่ำสุด 15%
🎯 ทำไมข้อนี้ถึงถูก: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ไม่ตรงกับนิยามหรือการจำแนกประเภทตามกฎหมายยา
• ข้อ ค. (ยาที่ตรวจพบปริมาณยาสำคัญ ต่ำกว่าปริมาณต่ำสุด 5%): ยาที่ตรวจพบปริมาณยาสำคัญ ต่ำกว่าปริมาณต่ำสุด 5% ไม่ตรงกับนิยามหรือการจำแนกประเภทตามกฎหมายยา
• ข้อ ง. (ยาที่ตรวจพบปริมาณยาสำคัญ สูงกว่าปริมาณสูงสุด 25%): ยาที่ตรวจพบปริมาณยาสำคัญ สูงกว่าปริมาณสูงสุด 25% ไม่ตรงกับนิยามหรือการจำแนกประเภทตามกฎหมายยา
• ข้อ จ. (ยามีสิ่งเทียมเจือปนอยู่ ไม่เกิน 10%): ยามีสิ่งเทียมเจือปนอยู่ ไม่เกิน 10% ไม่ตรงกับนิยามหรือการจำแนกประเภทตามกฎหมายยา</t>
        </is>
      </c>
      <c r="L11" s="186" t="n"/>
      <c r="M11" s="186" t="inlineStr">
        <is>
          <t>Pharmacy Laws &amp; Ethics</t>
        </is>
      </c>
      <c r="N11" s="186" t="inlineStr">
        <is>
          <t>ข้อบังคับสภาเภสัชกรรม (จรรยาบรรณวิชาชีพ)</t>
        </is>
      </c>
      <c r="O11" s="185" t="inlineStr">
        <is>
          <t>SAP</t>
        </is>
      </c>
      <c r="P11" s="186" t="inlineStr">
        <is>
          <t>ข้อ 14 Pharma Plus เล่มม่วง (เฉลยข้อ ข ค)</t>
        </is>
      </c>
      <c r="Q11" s="185" t="inlineStr">
        <is>
          <t>แบบฝึกหัด</t>
        </is>
      </c>
      <c r="R11" s="185" t="inlineStr">
        <is>
          <t>เล่มม่วง</t>
        </is>
      </c>
      <c r="S11" s="185" t="n"/>
    </row>
    <row r="12" ht="24" customHeight="1" s="49">
      <c r="A12" s="185" t="n">
        <v>10</v>
      </c>
      <c r="B12" s="186" t="n"/>
      <c r="C12" s="186"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D12" s="186" t="n"/>
      <c r="E12" s="186" t="inlineStr">
        <is>
          <t>เหมือนกัน ทั้งสมุนไพรในรูปแคปซูล กับรูปชาชง เป็นยาแผนโบราณ</t>
        </is>
      </c>
      <c r="F12" s="186" t="inlineStr">
        <is>
          <t>เหมือนกัน ทั้งสมุนไพรในรูปแคปซูล กับรูปชาชง เป็นยาสมุนไพร</t>
        </is>
      </c>
      <c r="G12" s="186" t="inlineStr">
        <is>
          <t>เหมือนกัน ทั้งสมุนไพรในรูปแคปซูล กับรูปชาชง เป็นอาหาร</t>
        </is>
      </c>
      <c r="H12" s="186" t="inlineStr">
        <is>
          <t>ไม่เหมือนกัน สมุนไพรในรูปแคปซูล เป็นยาแผนโบราณ ส่วนรูปชาชง เป็นอาหาร</t>
        </is>
      </c>
      <c r="I12" s="186" t="inlineStr">
        <is>
          <t>ไม่เหมือนกัน สมุนไพรในรูปแคปซูล เป็นยาแผนโบราณ ส่วนรูปชาชงเป็นยาสมุนไพร</t>
        </is>
      </c>
      <c r="J12" s="185" t="inlineStr">
        <is>
          <t>5</t>
        </is>
      </c>
      <c r="K12" s="186" t="inlineStr">
        <is>
          <t>✅ คำตอบที่ถูกต้อง: ข้อ จ. ไม่เหมือนกัน สมุนไพรในรูปแคปซูล เป็นยาแผนโบราณ ส่วนรูปชาชงเป็นยาสมุนไพร
🎯 ทำไมข้อนี้ถึงถูก: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ไม่ตรงกับนิยามหรือการจำแนกประเภทตามกฎหมายยา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ไม่ตรงกับนิยามหรือการจำแนกประเภทตามกฎหมายยา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ไม่ตรงกับนิยามหรือการจำแนกประเภทตามกฎหมายยา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ไม่ตรงกับนิยามหรือการจำแนกประเภทตามกฎหมายยา</t>
        </is>
      </c>
      <c r="L12" s="186" t="n"/>
      <c r="M12" s="186" t="inlineStr">
        <is>
          <t>Pharmacy Laws &amp; Ethics</t>
        </is>
      </c>
      <c r="N12" s="186" t="inlineStr">
        <is>
          <t>ข้อบังคับสภาเภสัชกรรม (จรรยาบรรณวิชาชีพ)</t>
        </is>
      </c>
      <c r="O12" s="185" t="inlineStr">
        <is>
          <t>SAP</t>
        </is>
      </c>
      <c r="P12" s="186" t="inlineStr">
        <is>
          <t>ข้อ 15 Pharma Plus เล่มม่วง (เฉลยข้อ จ)</t>
        </is>
      </c>
      <c r="Q12" s="185" t="inlineStr">
        <is>
          <t>แบบฝึกหัด</t>
        </is>
      </c>
      <c r="R12" s="185" t="inlineStr">
        <is>
          <t>เล่มม่วง</t>
        </is>
      </c>
      <c r="S12" s="185" t="n"/>
    </row>
    <row r="13" ht="24" customHeight="1" s="49">
      <c r="A13" s="185" t="n">
        <v>11</v>
      </c>
      <c r="B13" s="186" t="n"/>
      <c r="C13" s="186" t="inlineStr">
        <is>
          <t>หากผู้ป่วยมาขอซื้อยา lorazepam tab ในร้านขายยาท่านสามารถจำหน่ายยาได้หรือไม่
ท่านสามารถจำหน่ายยาได้หรือไม่</t>
        </is>
      </c>
      <c r="D13" s="186" t="n"/>
      <c r="E13" s="186" t="inlineStr">
        <is>
          <t>ได้หากมีใบอนุญาตจำหน่ายยาอันตราย</t>
        </is>
      </c>
      <c r="F13" s="186" t="inlineStr">
        <is>
          <t>ได้หากมีใบอนุญาตจำหน่ายวัตถุออกฤทธิ์</t>
        </is>
      </c>
      <c r="G13" s="186" t="inlineStr">
        <is>
          <t>ได้หากมีใบอนุญาตจำหน่ายยาเสพติดประเภท 2</t>
        </is>
      </c>
      <c r="H13" s="186" t="inlineStr">
        <is>
          <t>ไม่ได้เพราะเป็นยาเสพติดประเภท 2</t>
        </is>
      </c>
      <c r="I13" s="186" t="inlineStr">
        <is>
          <t>ไม่ได้เพราะเป็นวัตถุออกฤทธิ์</t>
        </is>
      </c>
      <c r="J13" s="185" t="inlineStr">
        <is>
          <t>2</t>
        </is>
      </c>
      <c r="K13" s="186" t="inlineStr">
        <is>
          <t>✅ คำตอบที่ถูกต้อง: ข้อ ข. ได้หากมีใบอนุญาตจำหน่ายวัตถุออกฤทธิ์
🎯 ทำไมข้อนี้ถึงถูก: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ไม่ตรงกับนิยามหรือการจำแนกประเภทตามกฎหมายยา
• ข้อ ง. (ไม่ได้เพราะเป็นยาเสพติดประเภท 2): ไม่ได้เพราะเป็นยาเสพติดประเภท 2 ไม่ตรงกับนิยามหรือการจำแนกประเภทตามกฎหมายยา
• ข้อ จ. (ไม่ได้เพราะเป็นวัตถุออกฤทธิ์): ไม่ได้เพราะเป็นวัตถุออกฤทธิ์ ไม่ตรงกับนิยามหรือการจำแนกประเภทตามกฎหมายยา</t>
        </is>
      </c>
      <c r="L13" s="186" t="n"/>
      <c r="M13" s="186" t="inlineStr">
        <is>
          <t>Pharmacy Laws &amp; Ethics</t>
        </is>
      </c>
      <c r="N13" s="186" t="inlineStr">
        <is>
          <t>ข้อบังคับสภาเภสัชกรรม (จรรยาบรรณวิชาชีพ)</t>
        </is>
      </c>
      <c r="O13" s="185" t="inlineStr">
        <is>
          <t>SAP</t>
        </is>
      </c>
      <c r="P13" s="186" t="inlineStr">
        <is>
          <t>ข้อ 16 Pharma Plus เล่มม่วง (เฉลยข้อ ข)</t>
        </is>
      </c>
      <c r="Q13" s="185" t="inlineStr">
        <is>
          <t>แบบฝึกหัด</t>
        </is>
      </c>
      <c r="R13" s="185" t="inlineStr">
        <is>
          <t>เล่มม่วง</t>
        </is>
      </c>
      <c r="S13" s="185" t="n"/>
    </row>
    <row r="14" ht="24" customHeight="1" s="49">
      <c r="A14" s="185" t="n">
        <v>12</v>
      </c>
      <c r="B14" s="186" t="inlineStr">
        <is>
          <t>จากการศึกษาความคุ้มค่าคุ้มทุน ของยา 2 ตัวได้แก่ captopril และ enalapril พบว่ามีค่า B/C ratioของ captopril = 0.5 และค่า B/C ratio ของยา enalapril = 0.7</t>
        </is>
      </c>
      <c r="C14" s="186" t="inlineStr">
        <is>
          <t>ข้อใดถูกต้อง</t>
        </is>
      </c>
      <c r="D14" s="186" t="n"/>
      <c r="E14" s="186" t="inlineStr">
        <is>
          <t>การศึกษานี้เป็นการประเมินทางด้านเศรษฐศาสตร์แบบ partial economic evaluations และเป็นการศึกษาแบบ cost analysis</t>
        </is>
      </c>
      <c r="F14" s="186" t="inlineStr">
        <is>
          <t>การศึกษานี้เป็นการประเมินทางด้านเศรษฐศาสตร์แบบ partial economic evaluations และเป็นการศึกษาแบบ cost-outcome description</t>
        </is>
      </c>
      <c r="G14" s="186" t="inlineStr">
        <is>
          <t>การศึกษานี้เป็นการประเมินทางด้านเศรษฐศาสตร์แบบ full economic evaluations และเป็นการศึกษาแบบ cost-benefit analysis (CBA)</t>
        </is>
      </c>
      <c r="H14" s="186" t="inlineStr">
        <is>
          <t>การศึกษานี้เป็นการประเมินทางด้านเศรษฐศาสตร์แบบ full economic evaluations และเป็นการศึกษาแบบ cost-utility analysis (CUA)</t>
        </is>
      </c>
      <c r="I14" s="186" t="inlineStr">
        <is>
          <t>การศึกษานี้เป็นการประเมินทางด้านเศรษฐศาสตร์แบบ full economic evaluations และเป็นการศึกษาแบบ cost-effectiveness analysis (CEA)</t>
        </is>
      </c>
      <c r="J14" s="185" t="inlineStr">
        <is>
          <t>3</t>
        </is>
      </c>
      <c r="K14" s="186"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ทำไมข้อนี้ถึงถูก: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ไม่ตรงกับนิยามหรือการจำแนกประเภทตามกฎหมายยา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ไม่ตรงกับนิยามหรือการจำแนกประเภทตามกฎหมายยา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ไม่ตรงกับนิยามหรือการจำแนกประเภทตามกฎหมายยา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ไม่ตรงกับนิยามหรือการจำแนกประเภทตามกฎหมายยา</t>
        </is>
      </c>
      <c r="L14" s="186" t="n"/>
      <c r="M14" s="186" t="inlineStr">
        <is>
          <t>Pharmacy Laws &amp; Ethics</t>
        </is>
      </c>
      <c r="N14" s="186" t="inlineStr">
        <is>
          <t>ข้อบังคับสภาเภสัชกรรม (จรรยาบรรณวิชาชีพ)</t>
        </is>
      </c>
      <c r="O14" s="185" t="inlineStr">
        <is>
          <t>SAP</t>
        </is>
      </c>
      <c r="P14" s="186" t="inlineStr">
        <is>
          <t>ข้อ 17 Pharma Plus เล่มม่วง (เฉลยข้อ ค)</t>
        </is>
      </c>
      <c r="Q14" s="185" t="inlineStr">
        <is>
          <t>แบบฝึกหัด</t>
        </is>
      </c>
      <c r="R14" s="185" t="inlineStr">
        <is>
          <t>เล่มม่วง</t>
        </is>
      </c>
      <c r="S14" s="185" t="n"/>
    </row>
    <row r="15" ht="24" customHeight="1" s="49">
      <c r="A15" s="185" t="n">
        <v>13</v>
      </c>
      <c r="B15" s="186" t="n"/>
      <c r="C15" s="186" t="inlineStr">
        <is>
          <t>จากข้อ 17 ในกรณีที่ รพ. มีงบประมาณที่จำกัด ควรเลือกยาใด เพราะอะไร</t>
        </is>
      </c>
      <c r="D15" s="186" t="n"/>
      <c r="E15" s="186" t="inlineStr">
        <is>
          <t>Enalapril เพราะต้นทุนต่ำกว่า captopril</t>
        </is>
      </c>
      <c r="F15" s="186" t="inlineStr">
        <is>
          <t>Enalapril เพราะ มี B/C ratio ต่ำกว่า มีความคุ้มค่าคุ้มทุนมากกว่า captopril</t>
        </is>
      </c>
      <c r="G15" s="186" t="inlineStr">
        <is>
          <t>Captopril มีประสิทธิภาพสูงกว่า</t>
        </is>
      </c>
      <c r="H15" s="186" t="inlineStr">
        <is>
          <t>Captopril เพราะมี B/C ratio สูงกว่า มีความคุ้มค่าคุ้มทุนมากกว่า enalapril</t>
        </is>
      </c>
      <c r="I15" s="186" t="inlineStr">
        <is>
          <t>ไม่มีข้อใดถูก</t>
        </is>
      </c>
      <c r="J15" s="185" t="inlineStr">
        <is>
          <t>5</t>
        </is>
      </c>
      <c r="K15" s="186" t="inlineStr">
        <is>
          <t>✅ คำตอบที่ถูกต้อง: ข้อ จ. ไม่มีข้อใดถูก
🎯 ทำไมข้อนี้ถึงถูก: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t>
        </is>
      </c>
      <c r="L15" s="186" t="n"/>
      <c r="M15" s="186" t="inlineStr">
        <is>
          <t>Pharmacy Laws &amp; Ethics</t>
        </is>
      </c>
      <c r="N15" s="186" t="inlineStr">
        <is>
          <t>ข้อบังคับสภาเภสัชกรรม (จรรยาบรรณวิชาชีพ)</t>
        </is>
      </c>
      <c r="O15" s="185" t="inlineStr">
        <is>
          <t>SAP</t>
        </is>
      </c>
      <c r="P15" s="186" t="inlineStr">
        <is>
          <t>ข้อ 18 Pharma Plus เล่มม่วง (เฉลยข้อ จ)</t>
        </is>
      </c>
      <c r="Q15" s="185" t="inlineStr">
        <is>
          <t>แบบฝึกหัด</t>
        </is>
      </c>
      <c r="R15" s="185" t="inlineStr">
        <is>
          <t>เล่มม่วง</t>
        </is>
      </c>
      <c r="S15" s="185" t="n"/>
    </row>
    <row r="16" ht="24" customHeight="1" s="49">
      <c r="A16" s="185" t="n">
        <v>14</v>
      </c>
      <c r="B16" s="186" t="n"/>
      <c r="C16" s="186" t="inlineStr">
        <is>
          <t>หากต้องการโฆษณา simvastatin ข้อใดถูกต้อง</t>
        </is>
      </c>
      <c r="D16" s="186" t="n"/>
      <c r="E16" s="186" t="inlineStr">
        <is>
          <t>สามารถโฆษณากับผู้ประกอบโรคศิลป์ โดยไม่ต้องขออนุญาต</t>
        </is>
      </c>
      <c r="F16" s="186" t="inlineStr">
        <is>
          <t>สามารถโฆษณากับผู้ประกอบโรคศิลป์ โดยต้องขออนุญาต</t>
        </is>
      </c>
      <c r="G16" s="186" t="inlineStr">
        <is>
          <t>สามารถโฆษณากับแพทย์์เฉพาะทางเท่านั้น โดยไม่ต้องขออนุญาตก่อน</t>
        </is>
      </c>
      <c r="H16" s="186" t="inlineStr">
        <is>
          <t>สามารถโฆษณากับแพทย์์เฉพาะทางเท่านั้น โดยต้องขออนุญาตญาติก่อน</t>
        </is>
      </c>
      <c r="I16" s="186" t="inlineStr">
        <is>
          <t>ไม่สามารถโฆษณาได้</t>
        </is>
      </c>
      <c r="J16" s="185" t="inlineStr">
        <is>
          <t>2</t>
        </is>
      </c>
      <c r="K16" s="186" t="inlineStr">
        <is>
          <t>✅ คำตอบที่ถูกต้อง: ข้อ ข. สามารถโฆษณากับผู้ประกอบโรคศิลป์ โดยต้องขออนุญาต
🎯 ทำไมข้อนี้ถึงถูก: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ไม่ตรงกับนิยามหรือการจำแนกประเภทตามกฎหมายยา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ไม่ตรงกับนิยามหรือการจำแนกประเภทตามกฎหมายยา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ไม่ตรงกับนิยามหรือการจำแนกประเภทตามกฎหมายยา
• ข้อ จ. (ไม่สามารถโฆษณาได้): ไม่สามารถโฆษณาได้ ไม่ตรงกับนิยามหรือการจำแนกประเภทตามกฎหมายยา</t>
        </is>
      </c>
      <c r="L16" s="186" t="n"/>
      <c r="M16" s="186" t="inlineStr">
        <is>
          <t>Pharmacy Laws &amp; Ethics</t>
        </is>
      </c>
      <c r="N16" s="186" t="inlineStr">
        <is>
          <t>ข้อบังคับสภาเภสัชกรรม (จรรยาบรรณวิชาชีพ)</t>
        </is>
      </c>
      <c r="O16" s="185" t="inlineStr">
        <is>
          <t>SAP</t>
        </is>
      </c>
      <c r="P16" s="186" t="inlineStr">
        <is>
          <t>ข้อ 19 Pharma Plus เล่มม่วง (เฉลยข้อ ข)</t>
        </is>
      </c>
      <c r="Q16" s="185" t="inlineStr">
        <is>
          <t>แบบฝึกหัด</t>
        </is>
      </c>
      <c r="R16" s="185" t="inlineStr">
        <is>
          <t>เล่มม่วง</t>
        </is>
      </c>
      <c r="S16" s="185" t="n"/>
    </row>
    <row r="17" ht="24" customHeight="1" s="49">
      <c r="A17" s="185" t="n">
        <v>15</v>
      </c>
      <c r="B17" s="186" t="n"/>
      <c r="C17" s="186"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D17" s="186" t="n"/>
      <c r="E17" s="186" t="inlineStr">
        <is>
          <t>Cost minimization analysis</t>
        </is>
      </c>
      <c r="F17" s="186" t="inlineStr">
        <is>
          <t>Cost effectiveness analysis</t>
        </is>
      </c>
      <c r="G17" s="186" t="inlineStr">
        <is>
          <t>Cost benefits analysis</t>
        </is>
      </c>
      <c r="H17" s="186" t="inlineStr">
        <is>
          <t>Cost utility analysis</t>
        </is>
      </c>
      <c r="I17" s="186" t="inlineStr">
        <is>
          <t>Cost outcome description</t>
        </is>
      </c>
      <c r="J17" s="185" t="inlineStr">
        <is>
          <t>4</t>
        </is>
      </c>
      <c r="K17" s="186" t="inlineStr">
        <is>
          <t>✅ คำตอบที่ถูกต้อง: ข้อ ง. Cost utility analysis
🎯 ทำไมข้อนี้ถึงถูก: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ไม่ตรงกับนิยามหรือการจำแนกประเภทตามกฎหมายยา
• ข้อ ข. (Cost effectiveness analysis): Cost effectiveness analysis ไม่ตรงกับนิยามหรือการจำแนกประเภทตามกฎหมายยา
• ข้อ ค. (Cost benefits analysis): Cost benefits analysis ไม่ตรงกับนิยามหรือการจำแนกประเภทตามกฎหมายยา
• ข้อ จ. (Cost outcome description): Cost outcome description ไม่ตรงกับนิยามหรือการจำแนกประเภทตามกฎหมายยา</t>
        </is>
      </c>
      <c r="L17" s="186" t="n"/>
      <c r="M17" s="186" t="inlineStr">
        <is>
          <t>Pharmacy Laws &amp; Ethics</t>
        </is>
      </c>
      <c r="N17" s="186" t="inlineStr">
        <is>
          <t>ข้อบังคับสภาเภสัชกรรม (จรรยาบรรณวิชาชีพ)</t>
        </is>
      </c>
      <c r="O17" s="185" t="inlineStr">
        <is>
          <t>SAP</t>
        </is>
      </c>
      <c r="P17" s="186" t="inlineStr">
        <is>
          <t>ข้อ 20 Pharma Plus เล่มม่วง (เฉลยข้อ ง)</t>
        </is>
      </c>
      <c r="Q17" s="185" t="inlineStr">
        <is>
          <t>แบบฝึกหัด</t>
        </is>
      </c>
      <c r="R17" s="185" t="inlineStr">
        <is>
          <t>เล่มม่วง</t>
        </is>
      </c>
      <c r="S17" s="185" t="n"/>
    </row>
    <row r="18" ht="24" customHeight="1" s="49">
      <c r="A18" s="185" t="n">
        <v>16</v>
      </c>
      <c r="B18" s="186" t="n"/>
      <c r="C18" s="186"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D18" s="186" t="n"/>
      <c r="E18" s="186" t="inlineStr">
        <is>
          <t>ยานี้ผลิตในประเทศไทย ได้รับอนุญาตทะเบียนยาในปี พ.ศ.2545</t>
        </is>
      </c>
      <c r="F18" s="186" t="inlineStr">
        <is>
          <t>ยานี้ผลิตในประเทศไทย เมื่อวันที่ 8 ก.พ. 2545</t>
        </is>
      </c>
      <c r="G18" s="186" t="inlineStr">
        <is>
          <t>ยานี้ผลิตในประเทศไทยและจะหมดอายุในวันที่ 8 ก.พ. 2545</t>
        </is>
      </c>
      <c r="H18" s="186" t="inlineStr">
        <is>
          <t>ยานำเข้ามาจากต่างประเทศ ได้รับอนุญาตทะเบียนยาในปี พ.ศ.2545</t>
        </is>
      </c>
      <c r="I18" s="186" t="inlineStr">
        <is>
          <t>ยานำเข้ามาจากต่างประเทศ และผลิตเมื่อวันที่ 8 ก.พ. 2545</t>
        </is>
      </c>
      <c r="J18" s="185" t="inlineStr">
        <is>
          <t>4</t>
        </is>
      </c>
      <c r="K18" s="186" t="inlineStr">
        <is>
          <t>✅ คำตอบที่ถูกต้อง: ข้อ ง. ยานำเข้ามาจากต่างประเทศ ได้รับอนุญาตทะเบียนยาในปี พ.ศ.2545
🎯 ทำไมข้อนี้ถึงถูก: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ไม่ตรงกับนิยามหรือการจำแนกประเภทตามกฎหมายยา
• ข้อ ข. (ยานี้ผลิตในประเทศไทย เมื่อวันที่ 8 ก.พ. 2545): ยานี้ผลิตในประเทศไทย เมื่อวันที่ 8 ก.พ. 2545 ไม่ตรงกับนิยามหรือการจำแนกประเภทตามกฎหมายยา
• ข้อ ค. (ยานี้ผลิตในประเทศไทยและจะหมดอายุในวันที่ 8 ก.พ. 2545): ยานี้ผลิตในประเทศไทยและจะหมดอายุในวันที่ 8 ก.พ. 2545 ไม่ตรงกับนิยามหรือการจำแนกประเภทตามกฎหมายยา
• ข้อ จ. (ยานำเข้ามาจากต่างประเทศ และผลิตเมื่อวันที่ 8 ก.พ. 2545): ยานำเข้ามาจากต่างประเทศ และผลิตเมื่อวันที่ 8 ก.พ. 2545 ไม่ตรงกับนิยามหรือการจำแนกประเภทตามกฎหมายยา</t>
        </is>
      </c>
      <c r="L18" s="186" t="n"/>
      <c r="M18" s="186" t="inlineStr">
        <is>
          <t>Pharmacy Laws &amp; Ethics</t>
        </is>
      </c>
      <c r="N18" s="186" t="inlineStr">
        <is>
          <t>ข้อบังคับสภาเภสัชกรรม (จรรยาบรรณวิชาชีพ)</t>
        </is>
      </c>
      <c r="O18" s="185" t="inlineStr">
        <is>
          <t>SAP</t>
        </is>
      </c>
      <c r="P18" s="186" t="inlineStr">
        <is>
          <t>ข้อ 21 Pharma Plus เล่มม่วง (เฉลยข้อ ง)</t>
        </is>
      </c>
      <c r="Q18" s="185" t="inlineStr">
        <is>
          <t>แบบฝึกหัด</t>
        </is>
      </c>
      <c r="R18" s="185" t="inlineStr">
        <is>
          <t>เล่มม่วง</t>
        </is>
      </c>
      <c r="S18" s="185" t="n"/>
    </row>
    <row r="19" ht="24" customHeight="1" s="49">
      <c r="A19" s="185" t="n">
        <v>17</v>
      </c>
      <c r="B19" s="186" t="n"/>
      <c r="C19" s="186" t="inlineStr">
        <is>
          <t>ยาทาครีม isotretinoin 0.05% จัดเป็นยาประเภทใดตามพ.ร.บ.ยา</t>
        </is>
      </c>
      <c r="D19" s="186" t="n"/>
      <c r="E19" s="186" t="inlineStr">
        <is>
          <t>ยาใช้ภายนอกที่ไม่ใช่ยาอันตราย</t>
        </is>
      </c>
      <c r="F19" s="186" t="inlineStr">
        <is>
          <t>ยาใช้ภายนอกและยาอันตราย</t>
        </is>
      </c>
      <c r="G19" s="186" t="inlineStr">
        <is>
          <t>ยาใช้ภายนอกและยาควบคุมพิเศษ</t>
        </is>
      </c>
      <c r="H19" s="186" t="inlineStr">
        <is>
          <t>ยาใช้เฉพาะที่และยาอันตราย</t>
        </is>
      </c>
      <c r="I19" s="186" t="inlineStr">
        <is>
          <t>ยาใช้เฉพาะที่และยาควบคุมพิเศษ</t>
        </is>
      </c>
      <c r="J19" s="185" t="inlineStr">
        <is>
          <t>2</t>
        </is>
      </c>
      <c r="K19" s="186" t="inlineStr">
        <is>
          <t>✅ คำตอบที่ถูกต้อง: ข้อ ข. ยาใช้ภายนอกและยาอันตราย
🎯 ทำไมข้อนี้ถึงถูก: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19" s="186" t="n"/>
      <c r="M19" s="186" t="inlineStr">
        <is>
          <t>Pharmacy Laws &amp; Ethics</t>
        </is>
      </c>
      <c r="N19" s="186" t="inlineStr">
        <is>
          <t>ข้อบังคับสภาเภสัชกรรม (จรรยาบรรณวิชาชีพ)</t>
        </is>
      </c>
      <c r="O19" s="185" t="inlineStr">
        <is>
          <t>SAP</t>
        </is>
      </c>
      <c r="P19" s="186" t="inlineStr">
        <is>
          <t>ข้อ 22 Pharma Plus เล่มม่วง (เฉลยข้อ ข)</t>
        </is>
      </c>
      <c r="Q19" s="185" t="inlineStr">
        <is>
          <t>แบบฝึกหัด</t>
        </is>
      </c>
      <c r="R19" s="185" t="inlineStr">
        <is>
          <t>เล่มม่วง</t>
        </is>
      </c>
      <c r="S19" s="185" t="n"/>
    </row>
    <row r="20" ht="24" customHeight="1" s="49">
      <c r="A20" s="185" t="n">
        <v>18</v>
      </c>
      <c r="B20" s="186" t="n"/>
      <c r="C20" s="186" t="inlineStr">
        <is>
          <t>Baby aspirin จัดเป็นยาประเภทใด</t>
        </is>
      </c>
      <c r="D20" s="186" t="n"/>
      <c r="E20" s="186" t="inlineStr">
        <is>
          <t>ยาสามัญประจำบ้าน</t>
        </is>
      </c>
      <c r="F20" s="186" t="inlineStr">
        <is>
          <t>ยาควบคุมพิเศษ</t>
        </is>
      </c>
      <c r="G20" s="186" t="inlineStr">
        <is>
          <t>ยาอันตราย</t>
        </is>
      </c>
      <c r="H20" s="186" t="inlineStr">
        <is>
          <t>ยาเสพติดให้โทษ</t>
        </is>
      </c>
      <c r="I20" s="186" t="inlineStr">
        <is>
          <t>วัตถุออกฤทธิ์ต่อจิตประสาท</t>
        </is>
      </c>
      <c r="J20" s="185" t="inlineStr">
        <is>
          <t>2</t>
        </is>
      </c>
      <c r="K20" s="186" t="inlineStr">
        <is>
          <t>✅ คำตอบที่ถูกต้อง: ข้อ ข. ยาควบคุมพิเศษ
🎯 ทำไมข้อนี้ถึงถูก: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ไม่ตรงกับนิยามหรือการจำแนกประเภทตามกฎหมายยา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ไม่ตรงกับนิยามหรือการจำแนกประเภทตามกฎหมายยา
• ข้อ จ. (วัตถุออกฤทธิ์ต่อจิตประสาท): วัตถุออกฤทธิ์ต่อจิตประสาท ไม่ตรงกับนิยามหรือการจำแนกประเภทตามกฎหมายยา</t>
        </is>
      </c>
      <c r="L20" s="186" t="n"/>
      <c r="M20" s="186" t="inlineStr">
        <is>
          <t>Pharmacy Laws &amp; Ethics</t>
        </is>
      </c>
      <c r="N20" s="186" t="inlineStr">
        <is>
          <t>ข้อบังคับสภาเภสัชกรรม (จรรยาบรรณวิชาชีพ)</t>
        </is>
      </c>
      <c r="O20" s="185" t="inlineStr">
        <is>
          <t>SAP</t>
        </is>
      </c>
      <c r="P20" s="186" t="inlineStr">
        <is>
          <t>ข้อ 23 Pharma Plus เล่มม่วง (เฉลยข้อ ข)</t>
        </is>
      </c>
      <c r="Q20" s="185" t="inlineStr">
        <is>
          <t>แบบฝึกหัด</t>
        </is>
      </c>
      <c r="R20" s="185" t="inlineStr">
        <is>
          <t>เล่มม่วง</t>
        </is>
      </c>
      <c r="S20" s="185" t="n"/>
    </row>
    <row r="21" ht="24" customHeight="1" s="49">
      <c r="A21" s="185" t="n">
        <v>19</v>
      </c>
      <c r="B21" s="186"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t>
        </is>
      </c>
      <c r="C21" s="186" t="inlineStr">
        <is>
          <t>เภสัชกรมีความผิดอย่างไร</t>
        </is>
      </c>
      <c r="D21" s="186" t="n"/>
      <c r="E21" s="186" t="inlineStr">
        <is>
          <t>ผิดจรรยาบรรณแห่งวิชาชีพ</t>
        </is>
      </c>
      <c r="F21" s="186" t="inlineStr">
        <is>
          <t>ผิดกฎหมายยา</t>
        </is>
      </c>
      <c r="G21" s="186" t="inlineStr">
        <is>
          <t>ละเมิดสิทธิ์ของผู้ป่วย</t>
        </is>
      </c>
      <c r="H21" s="186" t="inlineStr">
        <is>
          <t>ผิดข้อบังคับสภาว่าด้วยข้อจำกัดและเงื่อนไขการปฏิบัติหน้าที่</t>
        </is>
      </c>
      <c r="I21" s="186" t="inlineStr">
        <is>
          <t>ไม่ทำตามประกาศเรื่องการเลือกสรร</t>
        </is>
      </c>
      <c r="J21" s="185" t="inlineStr">
        <is>
          <t>1</t>
        </is>
      </c>
      <c r="K21" s="186" t="inlineStr">
        <is>
          <t>✅ คำตอบที่ถูกต้อง: ข้อ ก. ผิดจรรยาบรรณแห่งวิชาชีพ
🎯 ทำไมข้อนี้ถึงถูก: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ไม่ตรงกับนิยามหรือการจำแนกประเภทตามกฎหมายยา
• ข้อ ค. (ละเมิดสิทธิ์ของผู้ป่วย): ละเมิดสิทธิ์ของผู้ป่วย ไม่ตรงกับนิยามหรือการจำแนกประเภทตามกฎหมายยา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ไม่ตรงกับนิยามหรือการจำแนกประเภทตามกฎหมายยา
• ข้อ จ. (ไม่ทำตามประกาศเรื่องการเลือกสรร): ไม่ทำตามประกาศเรื่องการเลือกสรร ไม่ตรงกับนิยามหรือการจำแนกประเภทตามกฎหมายยา</t>
        </is>
      </c>
      <c r="L21" s="186" t="n"/>
      <c r="M21" s="186" t="inlineStr">
        <is>
          <t>Pharmacy Laws &amp; Ethics</t>
        </is>
      </c>
      <c r="N21" s="186" t="inlineStr">
        <is>
          <t>ข้อบังคับสภาเภสัชกรรม (จรรยาบรรณวิชาชีพ)</t>
        </is>
      </c>
      <c r="O21" s="185" t="inlineStr">
        <is>
          <t>SAP</t>
        </is>
      </c>
      <c r="P21" s="186" t="inlineStr">
        <is>
          <t>ข้อ 24 Pharma Plus เล่มม่วง (เฉลยข้อ ก)</t>
        </is>
      </c>
      <c r="Q21" s="185" t="inlineStr">
        <is>
          <t>แบบฝึกหัด</t>
        </is>
      </c>
      <c r="R21" s="185" t="inlineStr">
        <is>
          <t>เล่มม่วง</t>
        </is>
      </c>
      <c r="S21" s="185" t="n"/>
    </row>
    <row r="22" ht="24" customHeight="1" s="49">
      <c r="A22" s="185" t="n">
        <v>20</v>
      </c>
      <c r="B22" s="186" t="n"/>
      <c r="C22" s="186" t="inlineStr">
        <is>
          <t>ข้อใดถูกต้องเกี่ยวกับยา fluoxetine</t>
        </is>
      </c>
      <c r="D22" s="186" t="n"/>
      <c r="E22" s="186" t="inlineStr">
        <is>
          <t>จัดอยู่ในประเภทยาอันตราย เภสัชกรสามารถจ่ายได้ในร้านยา</t>
        </is>
      </c>
      <c r="F22" s="186" t="inlineStr">
        <is>
          <t>จัดอยู่ในประเภทยาควบคุมพิเศษ เภสัชกรไม่สามารถจ่ายได้</t>
        </is>
      </c>
      <c r="G22" s="186" t="inlineStr">
        <is>
          <t>จัดอยู่ในประเภทยาอันตราย จ่ายได้ในเฉพาะโรงพยาบาล</t>
        </is>
      </c>
      <c r="H22" s="186" t="inlineStr">
        <is>
          <t>จัดอยู่ในประเภทยาเสพติดให้โทษประเภท 2 ต้องทำบัญชีรายงาน อย.</t>
        </is>
      </c>
      <c r="I22" s="186" t="inlineStr">
        <is>
          <t>จัดอยู่ในประเภทยาวัตถุออกฤทธิ์ต่อจิตประสาท</t>
        </is>
      </c>
      <c r="J22" s="185" t="inlineStr">
        <is>
          <t>1</t>
        </is>
      </c>
      <c r="K22" s="186" t="inlineStr">
        <is>
          <t>✅ คำตอบที่ถูกต้อง: ข้อ ก. จัดอยู่ในประเภทยาอันตราย เภสัชกรสามารถจ่ายได้ในร้านยา
🎯 ทำไมข้อนี้ถึงถูก: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ไม่ตรงกับนิยามหรือการจำแนกประเภทตามกฎหมายยา
• ข้อ จ. (จัดอยู่ในประเภทยาวัตถุออกฤทธิ์ต่อจิตประสาท): จัดอยู่ในประเภทยาวัตถุออกฤทธิ์ต่อจิตประสาท ไม่ตรงกับนิยามหรือการจำแนกประเภทตามกฎหมายยา</t>
        </is>
      </c>
      <c r="L22" s="186" t="n"/>
      <c r="M22" s="186" t="inlineStr">
        <is>
          <t>Pharmacy Laws &amp; Ethics</t>
        </is>
      </c>
      <c r="N22" s="186" t="inlineStr">
        <is>
          <t>ข้อบังคับสภาเภสัชกรรม (จรรยาบรรณวิชาชีพ)</t>
        </is>
      </c>
      <c r="O22" s="185" t="inlineStr">
        <is>
          <t>SAP</t>
        </is>
      </c>
      <c r="P22" s="186" t="inlineStr">
        <is>
          <t>ข้อ 25 Pharma Plus เล่มม่วง (เฉลยข้อ ก)</t>
        </is>
      </c>
      <c r="Q22" s="185" t="inlineStr">
        <is>
          <t>แบบฝึกหัด</t>
        </is>
      </c>
      <c r="R22" s="185" t="inlineStr">
        <is>
          <t>เล่มม่วง</t>
        </is>
      </c>
      <c r="S22" s="185" t="n"/>
    </row>
    <row r="23" ht="24" customHeight="1" s="49">
      <c r="A23" s="185" t="n">
        <v>21</v>
      </c>
      <c r="B23" s="186" t="n"/>
      <c r="C23" s="186" t="inlineStr">
        <is>
          <t>ยาที่ใช้ในการรักษาโรคหืดชนิดใด ซึ่งตามกฎหมายจัดเป็นยาควบคุมพิเศษ</t>
        </is>
      </c>
      <c r="D23" s="186" t="n"/>
      <c r="E23" s="186" t="inlineStr">
        <is>
          <t>Turbutaline (2.5mg/tab)</t>
        </is>
      </c>
      <c r="F23" s="186" t="inlineStr">
        <is>
          <t>Prednisolone (5mg/tab)</t>
        </is>
      </c>
      <c r="G23" s="186" t="inlineStr">
        <is>
          <t>Inhaled fermoterol (4.5 mcg/dose)</t>
        </is>
      </c>
      <c r="H23" s="186" t="inlineStr">
        <is>
          <t>Inhaled beclomethasone</t>
        </is>
      </c>
      <c r="I23" s="186" t="inlineStr">
        <is>
          <t>Theophylline (200 mg sustained-release)</t>
        </is>
      </c>
      <c r="J23" s="185" t="inlineStr">
        <is>
          <t>2</t>
        </is>
      </c>
      <c r="K23" s="186" t="inlineStr">
        <is>
          <t>✅ คำตอบที่ถูกต้อง: ข้อ ข. Prednisolone (5mg/tab)
🎯 ทำไมข้อนี้ถึงถูก: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ไม่ตรงกับนิยามหรือการจำแนกประเภทตามกฎหมายยา
• ข้อ ค. (Inhaled fermoterol (4.5 mcg/dose)): Inhaled fermoterol (4.5 mcg/dose) ไม่ตรงกับนิยามหรือการจำแนกประเภทตามกฎหมายยา
• ข้อ ง. (Inhaled beclomethasone): Inhaled beclomethasone ไม่ตรงกับนิยามหรือการจำแนกประเภทตามกฎหมายยา
• ข้อ จ. (Theophylline (200 mg sustained-release)): มี narrow therapeutic window (target 5-15 mcg/mL) และ ADR สูง (ใจสั่น คลื่นไส้ ชัก หัวใจเต้นผิดจังหวะ) CPG จึงจัดเป็นเพียงทางเลือกท้ายๆ (alternative)</t>
        </is>
      </c>
      <c r="L23" s="186" t="n"/>
      <c r="M23" s="186" t="inlineStr">
        <is>
          <t>Pharmacy Laws &amp; Ethics</t>
        </is>
      </c>
      <c r="N23" s="186" t="inlineStr">
        <is>
          <t>ข้อบังคับสภาเภสัชกรรม (จรรยาบรรณวิชาชีพ)</t>
        </is>
      </c>
      <c r="O23" s="185" t="inlineStr">
        <is>
          <t>SAP</t>
        </is>
      </c>
      <c r="P23" s="186" t="inlineStr">
        <is>
          <t>ข้อ 26 Pharma Plus เล่มม่วง (เฉลยข้อ ข)</t>
        </is>
      </c>
      <c r="Q23" s="185" t="inlineStr">
        <is>
          <t>แบบฝึกหัด</t>
        </is>
      </c>
      <c r="R23" s="185" t="inlineStr">
        <is>
          <t>เล่มม่วง</t>
        </is>
      </c>
      <c r="S23" s="185" t="n"/>
    </row>
    <row r="24" ht="24" customHeight="1" s="49">
      <c r="A24" s="185" t="n">
        <v>22</v>
      </c>
      <c r="B24" s="186" t="n"/>
      <c r="C24" s="186"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D24" s="186" t="n"/>
      <c r="E24" s="186" t="inlineStr">
        <is>
          <t>เนื่องจากจัดเป็นยาควบคุมพิเศษ</t>
        </is>
      </c>
      <c r="F24" s="186" t="inlineStr">
        <is>
          <t>เนื่องจากจัดเป็นยาที่ลงทะเบียนแบบมีเงื่อนไขต้องติดตามการใช้ในโรงพยาบาล</t>
        </is>
      </c>
      <c r="G24" s="186" t="inlineStr">
        <is>
          <t>เนื่องจากจัดเป็นยาเสพติดให้โทษ ประเภทที่ 2</t>
        </is>
      </c>
      <c r="H24" s="186" t="inlineStr">
        <is>
          <t>เนื่องจากจัดเป็นวัตถุออกฤทธิ์ต่อจิตประสาทประเภทที่ 2</t>
        </is>
      </c>
      <c r="I24" s="186" t="inlineStr">
        <is>
          <t>เนื่องจากจัดเป็นยาอันตราย</t>
        </is>
      </c>
      <c r="J24" s="185" t="inlineStr">
        <is>
          <t>4</t>
        </is>
      </c>
      <c r="K24" s="186" t="inlineStr">
        <is>
          <t>✅ คำตอบที่ถูกต้อง: ข้อ ง. เนื่องจากจัดเป็นวัตถุออกฤทธิ์ต่อจิตประสาทประเภทที่ 2
🎯 ทำไมข้อนี้ถึงถูก: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ไม่ตรงกับนิยามหรือการจำแนกประเภทตามกฎหมายยา
• ข้อ ค. (เนื่องจากจัดเป็นยาเสพติดให้โทษ ประเภทที่ 2): เนื่องจากจัดเป็นยาเสพติดให้โทษ ประเภทที่ 2 ไม่ตรงกับนิยามหรือการจำแนกประเภทตามกฎหมายยา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24" s="186" t="n"/>
      <c r="M24" s="186" t="inlineStr">
        <is>
          <t>Pharmacy Laws &amp; Ethics</t>
        </is>
      </c>
      <c r="N24" s="186" t="inlineStr">
        <is>
          <t>ข้อบังคับสภาเภสัชกรรม (จรรยาบรรณวิชาชีพ)</t>
        </is>
      </c>
      <c r="O24" s="185" t="inlineStr">
        <is>
          <t>SAP</t>
        </is>
      </c>
      <c r="P24" s="186" t="inlineStr">
        <is>
          <t>ข้อ 27 Pharma Plus เล่มม่วง (เฉลยข้อ ง)</t>
        </is>
      </c>
      <c r="Q24" s="185" t="inlineStr">
        <is>
          <t>แบบฝึกหัด</t>
        </is>
      </c>
      <c r="R24" s="185" t="inlineStr">
        <is>
          <t>เล่มม่วง</t>
        </is>
      </c>
      <c r="S24" s="185" t="n"/>
    </row>
    <row r="25" ht="24" customHeight="1" s="49">
      <c r="A25" s="185" t="n">
        <v>23</v>
      </c>
      <c r="B25" s="186" t="inlineStr">
        <is>
          <t>ผู้ป่วยเริ่มมีอาการไอแห้งๆ จึงไปซื้อยาที่ร้านขายยา อยากทราบว่า ยาใดซื้อได้ในร้านยาแผนปัจจุบัน (ขย. 1)</t>
        </is>
      </c>
      <c r="C25" s="186" t="inlineStr">
        <is>
          <t>ยาใดซื้อได้ในร้านยาแผนปัจจุบัน (ขย. 1)</t>
        </is>
      </c>
      <c r="D25" s="186" t="n"/>
      <c r="E25" s="186" t="inlineStr">
        <is>
          <t>ยาแก้ไอ้น้ำดำ องค์การเภสัช ขนาด 60 ml</t>
        </is>
      </c>
      <c r="F25" s="186" t="inlineStr">
        <is>
          <t>ยาแก้ไอ้น้ำดำ องค์การเภสัช ขนาด 120 ml</t>
        </is>
      </c>
      <c r="G25" s="186" t="inlineStr">
        <is>
          <t>Cofeed (Diphenhydramine and ammonium chloride)</t>
        </is>
      </c>
      <c r="H25" s="186" t="inlineStr">
        <is>
          <t>Terco-D (Dextromethorphan and terpin hydrate)</t>
        </is>
      </c>
      <c r="I25" s="186" t="inlineStr">
        <is>
          <t>Godipect (Codeine phosphate and glycerylguaicolate)</t>
        </is>
      </c>
      <c r="J25" s="185" t="inlineStr">
        <is>
          <t>1</t>
        </is>
      </c>
      <c r="K25" s="186" t="inlineStr">
        <is>
          <t>✅ คำตอบที่ถูกต้อง: ข้อ ก. ยาแก้ไอ้น้ำดำ องค์การเภสัช ขนาด 60 ml
🎯 ทำไมข้อนี้ถึงถูก: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ไม่ตรงกับนิยามหรือการจำแนกประเภทตามกฎหมายยา
• ข้อ ค. (Cofeed (Diphenhydramine and ammonium chloride)): Cofeed (Diphenhydramine and ammonium chloride) ไม่ตรงกับนิยามหรือการจำแนกประเภทตามกฎหมายยา
• ข้อ ง. (Terco-D (Dextromethorphan and terpin hydrate)): Terco-D (Dextromethorphan and terpin hydrate) ไม่ตรงกับนิยามหรือการจำแนกประเภทตามกฎหมายยา
• ข้อ จ. (Godipect (Codeine phosphate and glycerylguaicolate)): Godipect (Codeine phosphate and glycerylguaicolate) ไม่ตรงกับนิยามหรือการจำแนกประเภทตามกฎหมายยา</t>
        </is>
      </c>
      <c r="L25" s="186" t="n"/>
      <c r="M25" s="186" t="inlineStr">
        <is>
          <t>Pharmacy Laws &amp; Ethics</t>
        </is>
      </c>
      <c r="N25" s="186" t="inlineStr">
        <is>
          <t>ข้อบังคับสภาเภสัชกรรม (จรรยาบรรณวิชาชีพ)</t>
        </is>
      </c>
      <c r="O25" s="185" t="inlineStr">
        <is>
          <t>SAP</t>
        </is>
      </c>
      <c r="P25" s="186" t="inlineStr">
        <is>
          <t>ข้อ 28 Pharma Plus เล่มม่วง (เฉลยข้อ ก ค ง)</t>
        </is>
      </c>
      <c r="Q25" s="185" t="inlineStr">
        <is>
          <t>แบบฝึกหัด</t>
        </is>
      </c>
      <c r="R25" s="185" t="inlineStr">
        <is>
          <t>เล่มม่วง</t>
        </is>
      </c>
      <c r="S25" s="185" t="n"/>
    </row>
    <row r="26" ht="24" customHeight="1" s="49">
      <c r="A26" s="185" t="n">
        <v>24</v>
      </c>
      <c r="B26" s="186" t="inlineStr">
        <is>
          <t>ตาม พ.ร.บ.ยา พ.ศ. 2510 ยารับประทานคุมกำเนิดอยู่ในข้อใด</t>
        </is>
      </c>
      <c r="C26" s="186" t="inlineStr">
        <is>
          <t>ยารับประทานคุมกำเนิดอยู่ในข้อใด</t>
        </is>
      </c>
      <c r="D26" s="186" t="n"/>
      <c r="E26" s="186" t="inlineStr">
        <is>
          <t>ยาที่จ่ายตามใบสั่งแพทย์์เท่านั้น</t>
        </is>
      </c>
      <c r="F26" s="186" t="inlineStr">
        <is>
          <t>ยาที่จ่ายได้โดยเภสัชกร</t>
        </is>
      </c>
      <c r="G26" s="186" t="inlineStr">
        <is>
          <t>ยาที่จ่ายได้ในร้านยาแผนปัจจุบันบรรจุเสร็จ</t>
        </is>
      </c>
      <c r="H26" s="186" t="inlineStr">
        <is>
          <t>ยาประเภท over the counter (OTC)</t>
        </is>
      </c>
      <c r="I26" s="186" t="inlineStr">
        <is>
          <t>ยาควบคุมพิเศษ</t>
        </is>
      </c>
      <c r="J26" s="185" t="inlineStr">
        <is>
          <t>2</t>
        </is>
      </c>
      <c r="K26" s="186" t="inlineStr">
        <is>
          <t>✅ คำตอบที่ถูกต้อง: ข้อ ข. ยาที่จ่ายได้โดยเภสัชกร
🎯 ทำไมข้อนี้ถึงถูก: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ไม่ตรงกับนิยามหรือการจำแนกประเภทตามกฎหมายยา
• ข้อ ค. (ยาที่จ่ายได้ในร้านยาแผนปัจจุบันบรรจุเสร็จ): ยาที่จ่ายได้ในร้านยาแผนปัจจุบันบรรจุเสร็จ ไม่ตรงกับนิยามหรือการจำแนกประเภทตามกฎหมายยา
• ข้อ ง. (ยาประเภท over the counter (OTC)): ยาประเภท over the counter (OTC) ไม่ตรงกับนิยามหรือการจำแนกประเภทตามกฎหมายยา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26" s="186" t="n"/>
      <c r="M26" s="186" t="inlineStr">
        <is>
          <t>Pharmacy Laws &amp; Ethics</t>
        </is>
      </c>
      <c r="N26" s="186" t="inlineStr">
        <is>
          <t>ข้อบังคับสภาเภสัชกรรม (จรรยาบรรณวิชาชีพ)</t>
        </is>
      </c>
      <c r="O26" s="185" t="inlineStr">
        <is>
          <t>SAP</t>
        </is>
      </c>
      <c r="P26" s="186" t="inlineStr">
        <is>
          <t>ข้อ 29 Pharma Plus เล่มม่วง (เฉลยข้อ ข ค)</t>
        </is>
      </c>
      <c r="Q26" s="185" t="inlineStr">
        <is>
          <t>แบบฝึกหัด</t>
        </is>
      </c>
      <c r="R26" s="185" t="inlineStr">
        <is>
          <t>เล่มม่วง</t>
        </is>
      </c>
      <c r="S26" s="185" t="n"/>
    </row>
    <row r="27" ht="24" customHeight="1" s="49">
      <c r="A27" s="185" t="n">
        <v>25</v>
      </c>
      <c r="B27" s="186"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t>
        </is>
      </c>
      <c r="C27" s="186" t="inlineStr">
        <is>
          <t>ยาต้องมีข้อมูลที่เป็นความจริงดังต่อไปนี้ ยกเว้นข้อใด</t>
        </is>
      </c>
      <c r="D27" s="186" t="n"/>
      <c r="E27" s="186" t="inlineStr">
        <is>
          <t>ชื่อยา</t>
        </is>
      </c>
      <c r="F27" s="186" t="inlineStr">
        <is>
          <t>สารออกฤทธิ์</t>
        </is>
      </c>
      <c r="G27" s="186" t="inlineStr">
        <is>
          <t>ที่ตั้งสถานที่ผลิตยา</t>
        </is>
      </c>
      <c r="H27" s="186" t="inlineStr">
        <is>
          <t>วันเดือนปีที่ยาสิ้นอายุ</t>
        </is>
      </c>
      <c r="I27" s="186" t="inlineStr">
        <is>
          <t>เลขที่ทะเบียนโฆษณายา</t>
        </is>
      </c>
      <c r="J27" s="185" t="inlineStr">
        <is>
          <t>5</t>
        </is>
      </c>
      <c r="K27" s="186" t="inlineStr">
        <is>
          <t>✅ คำตอบที่ถูกต้อง: ข้อ จ. เลขที่ทะเบียนโฆษณายา
🎯 ทำไมข้อนี้ถึงถูก: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ไม่ตรงกับนิยามหรือการจำแนกประเภทตามกฎหมายยา
• ข้อ ข. (สารออกฤทธิ์): สารออกฤทธิ์ ไม่ตรงกับนิยามหรือการจำแนกประเภทตามกฎหมายยา
• ข้อ ค. (ที่ตั้งสถานที่ผลิตยา): ที่ตั้งสถานที่ผลิตยา ไม่ตรงกับนิยามหรือการจำแนกประเภทตามกฎหมายยา
• ข้อ ง. (วันเดือนปีที่ยาสิ้นอายุ): วันเดือนปีที่ยาสิ้นอายุ ไม่ตรงกับนิยามหรือการจำแนกประเภทตามกฎหมายยา</t>
        </is>
      </c>
      <c r="L27" s="186" t="n"/>
      <c r="M27" s="186" t="inlineStr">
        <is>
          <t>Pharmacy Laws &amp; Ethics</t>
        </is>
      </c>
      <c r="N27" s="186" t="inlineStr">
        <is>
          <t>ข้อบังคับสภาเภสัชกรรม (จรรยาบรรณวิชาชีพ)</t>
        </is>
      </c>
      <c r="O27" s="185" t="inlineStr">
        <is>
          <t>SAP</t>
        </is>
      </c>
      <c r="P27" s="186" t="inlineStr">
        <is>
          <t>ข้อ 32 Pharma Plus เล่มม่วง (เฉลยข้อ จ)</t>
        </is>
      </c>
      <c r="Q27" s="185" t="inlineStr">
        <is>
          <t>แบบฝึกหัด</t>
        </is>
      </c>
      <c r="R27" s="185" t="inlineStr">
        <is>
          <t>เล่มม่วง</t>
        </is>
      </c>
      <c r="S27" s="185" t="n"/>
    </row>
    <row r="28" ht="24" customHeight="1" s="49">
      <c r="A28" s="185" t="n">
        <v>26</v>
      </c>
      <c r="B28" s="186"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t>
        </is>
      </c>
      <c r="C28" s="186" t="inlineStr">
        <is>
          <t>ยาดังกล่าว จัดเป็นยาประเภทใด</t>
        </is>
      </c>
      <c r="D28" s="186" t="n"/>
      <c r="E28" s="186" t="inlineStr">
        <is>
          <t>ยาปลอม</t>
        </is>
      </c>
      <c r="F28" s="186" t="inlineStr">
        <is>
          <t>ยาแปรสภาพ</t>
        </is>
      </c>
      <c r="G28" s="186" t="inlineStr">
        <is>
          <t>ยาผิดมาตรฐาน</t>
        </is>
      </c>
      <c r="H28" s="186" t="inlineStr">
        <is>
          <t>ยาเสื่อมคุณภาพ</t>
        </is>
      </c>
      <c r="I28" s="186" t="inlineStr">
        <is>
          <t>ยาเทียม</t>
        </is>
      </c>
      <c r="J28" s="185" t="inlineStr">
        <is>
          <t>3</t>
        </is>
      </c>
      <c r="K28" s="186" t="inlineStr">
        <is>
          <t>✅ คำตอบที่ถูกต้อง: ข้อ ค. ยาผิดมาตรฐาน
🎯 ทำไมข้อนี้ถึงถูก: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ไม่ตรงกับนิยามหรือการจำแนกประเภทตามกฎหมายยา
• ข้อ ข. (ยาแปรสภาพ): ยาแปรสภาพ ไม่ตรงกับนิยามหรือการจำแนกประเภทตามกฎหมายยา
• ข้อ ง. (ยาเสื่อมคุณภาพ): ยาเสื่อมคุณภาพ ไม่ตรงกับนิยามหรือการจำแนกประเภทตามกฎหมายยา
• ข้อ จ. (ยาเทียม): ยาเทียม ไม่ตรงกับนิยามหรือการจำแนกประเภทตามกฎหมายยา</t>
        </is>
      </c>
      <c r="L28" s="186" t="n"/>
      <c r="M28" s="186" t="inlineStr">
        <is>
          <t>Pharmacy Laws &amp; Ethics</t>
        </is>
      </c>
      <c r="N28" s="186" t="inlineStr">
        <is>
          <t>ข้อบังคับสภาเภสัชกรรม (จรรยาบรรณวิชาชีพ)</t>
        </is>
      </c>
      <c r="O28" s="185" t="inlineStr">
        <is>
          <t>SAP</t>
        </is>
      </c>
      <c r="P28" s="186" t="inlineStr">
        <is>
          <t>ข้อ 33 Pharma Plus เล่มม่วง (เฉลยข้อ ค)</t>
        </is>
      </c>
      <c r="Q28" s="185" t="inlineStr">
        <is>
          <t>แบบฝึกหัด</t>
        </is>
      </c>
      <c r="R28" s="185" t="inlineStr">
        <is>
          <t>เล่มม่วง</t>
        </is>
      </c>
      <c r="S28" s="185" t="n"/>
    </row>
    <row r="29" ht="24" customHeight="1" s="49">
      <c r="A29" s="185" t="n">
        <v>27</v>
      </c>
      <c r="B29" s="186" t="n"/>
      <c r="C29" s="186" t="inlineStr">
        <is>
          <t>หากเภสัชกรยังไม่ได้เป็นผู้ประกอบวิชาชีพเภสัชกรรม ข้อใดกล่าวถูกต้อง</t>
        </is>
      </c>
      <c r="D29" s="186" t="n"/>
      <c r="E29" s="186" t="inlineStr">
        <is>
          <t>เขาจะไม่สามารถพัฒนาตำรับ triamcinolone lotion นี้ขึ้นมาได้</t>
        </is>
      </c>
      <c r="F29" s="186" t="inlineStr">
        <is>
          <t>เขาจะไม่สามารถเป็นเจ้าของโรงงานผลิต triamcinolone lotion นี้ขึ้นมาได้</t>
        </is>
      </c>
      <c r="G29" s="186" t="inlineStr">
        <is>
          <t>เขาจะไม่สามารถระบุชื่อว่าเป็นผู้พัฒนา triamcinolone lotion ตำรับได้</t>
        </is>
      </c>
      <c r="H29" s="186" t="inlineStr">
        <is>
          <t>เขาจะไม่สามารถทำหน้าที่เป็นเภสัชกรควบคุมการผลิต triamcinolone lotion นี้ขึ้นมาได้</t>
        </is>
      </c>
      <c r="I29" s="186" t="inlineStr">
        <is>
          <t>เขาจะไม่สามารถทำหน้าที่เป็นผู้เดินเรื่องขึ้นทะเบียนตำรับนี้</t>
        </is>
      </c>
      <c r="J29" s="185" t="inlineStr">
        <is>
          <t>4</t>
        </is>
      </c>
      <c r="K29" s="186" t="inlineStr">
        <is>
          <t>✅ คำตอบที่ถูกต้อง: ข้อ ง. เขาจะไม่สามารถทำหน้าที่เป็นเภสัชกรควบคุมการผลิต triamcinolone lotion นี้ขึ้นมาได้
🎯 ทำไมข้อนี้ถึงถูก: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ไม่ตรงกับนิยามหรือการจำแนกประเภทตามกฎหมายยา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ไม่ตรงกับนิยามหรือการจำแนกประเภทตามกฎหมายยา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ไม่ตรงกับนิยามหรือการจำแนกประเภทตามกฎหมายยา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ไม่ตรงกับนิยามหรือการจำแนกประเภทตามกฎหมายยา</t>
        </is>
      </c>
      <c r="L29" s="186" t="n"/>
      <c r="M29" s="186" t="inlineStr">
        <is>
          <t>Pharmacy Laws &amp; Ethics</t>
        </is>
      </c>
      <c r="N29" s="186" t="inlineStr">
        <is>
          <t>ข้อบังคับสภาเภสัชกรรม (จรรยาบรรณวิชาชีพ)</t>
        </is>
      </c>
      <c r="O29" s="185" t="inlineStr">
        <is>
          <t>SAP</t>
        </is>
      </c>
      <c r="P29" s="186" t="inlineStr">
        <is>
          <t>ข้อ 34 Pharma Plus เล่มม่วง (เฉลยข้อ ง)</t>
        </is>
      </c>
      <c r="Q29" s="185" t="inlineStr">
        <is>
          <t>แบบฝึกหัด</t>
        </is>
      </c>
      <c r="R29" s="185" t="inlineStr">
        <is>
          <t>เล่มม่วง</t>
        </is>
      </c>
      <c r="S29" s="185" t="n"/>
    </row>
    <row r="30" ht="24" customHeight="1" s="49">
      <c r="A30" s="185" t="n">
        <v>28</v>
      </c>
      <c r="B30" s="186" t="n"/>
      <c r="C30" s="186" t="inlineStr">
        <is>
          <t>เจ้าของโรงงานผลิต triamcinolone cream 0.1% จำหน่ายในขนาดบรรจุ 15 g จัดเป็นยาพวกใด</t>
        </is>
      </c>
      <c r="D30" s="186" t="n"/>
      <c r="E30" s="186" t="inlineStr">
        <is>
          <t>ยาอันตราย</t>
        </is>
      </c>
      <c r="F30" s="186" t="inlineStr">
        <is>
          <t>ยาควบคุมพิเศษ</t>
        </is>
      </c>
      <c r="G30" s="186" t="inlineStr">
        <is>
          <t>ยาสามัญประจำบ้าน</t>
        </is>
      </c>
      <c r="H30" s="186" t="inlineStr">
        <is>
          <t>ยาแผนปัจจุบันบรรจุเสร็จ</t>
        </is>
      </c>
      <c r="I30" s="186" t="inlineStr">
        <is>
          <t>ยาใช้ภายนอกที่ไม่ใช่ยาอันตราย</t>
        </is>
      </c>
      <c r="J30" s="185" t="inlineStr">
        <is>
          <t>1</t>
        </is>
      </c>
      <c r="K30" s="186" t="inlineStr">
        <is>
          <t>✅ คำตอบที่ถูกต้อง: ข้อ ก. ยาอันตราย
🎯 ทำไมข้อนี้ถึงถูก: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ไม่ตรงกับนิยามหรือการจำแนกประเภทตามกฎหมายยา
• ข้อ ง. (ยาแผนปัจจุบันบรรจุเสร็จ): ยาแผนปัจจุบันบรรจุเสร็จ ไม่ตรงกับนิยามหรือการจำแนกประเภทตามกฎหมายยา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30" s="186" t="n"/>
      <c r="M30" s="186" t="inlineStr">
        <is>
          <t>Pharmacy Laws &amp; Ethics</t>
        </is>
      </c>
      <c r="N30" s="186" t="inlineStr">
        <is>
          <t>ข้อบังคับสภาเภสัชกรรม (จรรยาบรรณวิชาชีพ)</t>
        </is>
      </c>
      <c r="O30" s="185" t="inlineStr">
        <is>
          <t>SAP</t>
        </is>
      </c>
      <c r="P30" s="186" t="inlineStr">
        <is>
          <t>ข้อ 35 Pharma Plus เล่มม่วง (เฉลยข้อ ก)</t>
        </is>
      </c>
      <c r="Q30" s="185" t="inlineStr">
        <is>
          <t>แบบฝึกหัด</t>
        </is>
      </c>
      <c r="R30" s="185" t="inlineStr">
        <is>
          <t>เล่มม่วง</t>
        </is>
      </c>
      <c r="S30" s="185" t="n"/>
    </row>
    <row r="31" ht="24" customHeight="1" s="49">
      <c r="A31" s="185" t="n">
        <v>29</v>
      </c>
      <c r="B31" s="186" t="n"/>
      <c r="C31" s="186" t="inlineStr">
        <is>
          <t>ยาตาข้อใดต่อไปนี้ เป็นยาสามัญประจำบ้าน</t>
        </is>
      </c>
      <c r="D31" s="186" t="n"/>
      <c r="E31" s="186" t="inlineStr">
        <is>
          <t>Diclofenac ED</t>
        </is>
      </c>
      <c r="F31" s="186" t="inlineStr">
        <is>
          <t>Chloramphenicol eye ointment</t>
        </is>
      </c>
      <c r="G31" s="186" t="inlineStr">
        <is>
          <t>Timolol ED</t>
        </is>
      </c>
      <c r="H31" s="186" t="inlineStr">
        <is>
          <t>Dexamethasone ED</t>
        </is>
      </c>
      <c r="I31" s="186" t="inlineStr">
        <is>
          <t>Tetracycline eye ointment</t>
        </is>
      </c>
      <c r="J31" s="185" t="inlineStr">
        <is>
          <t>1</t>
        </is>
      </c>
      <c r="K31" s="186" t="inlineStr">
        <is>
          <t>✅ คำตอบที่ถูกต้อง: ข้อ ก. Diclofenac ED
🎯 ทำไมข้อนี้ถึงถูก: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ไม่ตรงกับนิยามหรือการจำแนกประเภทตามกฎหมายยา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ไม่ตรงกับนิยามหรือการจำแนกประเภทตามกฎหมายยา</t>
        </is>
      </c>
      <c r="L31" s="186" t="n"/>
      <c r="M31" s="186" t="inlineStr">
        <is>
          <t>Pharmacy Laws &amp; Ethics</t>
        </is>
      </c>
      <c r="N31" s="186" t="inlineStr">
        <is>
          <t>ข้อบังคับสภาเภสัชกรรม (จรรยาบรรณวิชาชีพ)</t>
        </is>
      </c>
      <c r="O31" s="185" t="inlineStr">
        <is>
          <t>SAP</t>
        </is>
      </c>
      <c r="P31" s="186" t="inlineStr">
        <is>
          <t>ข้อ 36 Pharma Plus เล่มม่วง (เฉลยข้อ ไมมีคำตอบ)</t>
        </is>
      </c>
      <c r="Q31" s="185" t="inlineStr">
        <is>
          <t>แบบฝึกหัด</t>
        </is>
      </c>
      <c r="R31" s="185" t="inlineStr">
        <is>
          <t>เล่มม่วง</t>
        </is>
      </c>
      <c r="S31" s="185" t="n"/>
    </row>
    <row r="32" ht="24" customHeight="1" s="49">
      <c r="A32" s="185" t="n">
        <v>30</v>
      </c>
      <c r="B32" s="186"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86" t="inlineStr">
        <is>
          <t>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D32" s="186" t="n"/>
      <c r="E32" s="186" t="inlineStr">
        <is>
          <t>ยาปลอม</t>
        </is>
      </c>
      <c r="F32" s="186" t="inlineStr">
        <is>
          <t>ยาสิ้นอายุ</t>
        </is>
      </c>
      <c r="G32" s="186" t="inlineStr">
        <is>
          <t>ยาเสื่อมคุณภาพ</t>
        </is>
      </c>
      <c r="H32" s="186" t="inlineStr">
        <is>
          <t>ยาผิดมาตรฐาน</t>
        </is>
      </c>
      <c r="I32" s="186" t="inlineStr">
        <is>
          <t>ยาต่ำกว่ามาตรฐาน</t>
        </is>
      </c>
      <c r="J32" s="185" t="inlineStr">
        <is>
          <t>1</t>
        </is>
      </c>
      <c r="K32" s="186" t="inlineStr">
        <is>
          <t>✅ คำตอบที่ถูกต้อง: ข้อ ก. ยาปลอม
🎯 ทำไมข้อนี้ถึงถูก: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ไม่ตรงกับนิยามหรือการจำแนกประเภทตามกฎหมายยา
• ข้อ ค. (ยาเสื่อมคุณภาพ): ยาเสื่อมคุณภาพ ไม่ตรงกับนิยามหรือการจำแนกประเภทตามกฎหมายยา
• ข้อ ง. (ยาผิดมาตรฐาน): ยาผิดมาตรฐาน ไม่ตรงกับนิยามหรือการจำแนกประเภทตามกฎหมายยา
• ข้อ จ. (ยาต่ำกว่ามาตรฐาน): ยาต่ำกว่ามาตรฐาน ไม่ตรงกับนิยามหรือการจำแนกประเภทตามกฎหมายยา</t>
        </is>
      </c>
      <c r="L32" s="186" t="n"/>
      <c r="M32" s="186" t="inlineStr">
        <is>
          <t>Pharmacy Laws &amp; Ethics</t>
        </is>
      </c>
      <c r="N32" s="186" t="inlineStr">
        <is>
          <t>ข้อบังคับสภาเภสัชกรรม (จรรยาบรรณวิชาชีพ)</t>
        </is>
      </c>
      <c r="O32" s="185" t="inlineStr">
        <is>
          <t>SAP</t>
        </is>
      </c>
      <c r="P32" s="186" t="inlineStr">
        <is>
          <t>ข้อ 37 Pharma Plus เล่มม่วง (เฉลยข้อ ก)</t>
        </is>
      </c>
      <c r="Q32" s="185" t="inlineStr">
        <is>
          <t>แบบฝึกหัด</t>
        </is>
      </c>
      <c r="R32" s="185" t="inlineStr">
        <is>
          <t>เล่มม่วง</t>
        </is>
      </c>
      <c r="S32" s="185" t="n"/>
    </row>
    <row r="33" ht="24" customHeight="1" s="49">
      <c r="A33" s="185" t="n">
        <v>31</v>
      </c>
      <c r="B33" s="186" t="n"/>
      <c r="C33" s="186" t="inlineStr">
        <is>
          <t>ยาในข้อใดที่เภสัชกรสามารถจ่ายได้เมื่อได้รับใบสั่งยาจากแพทย์์เท่านั้น</t>
        </is>
      </c>
      <c r="D33" s="186" t="n"/>
      <c r="E33" s="186" t="inlineStr">
        <is>
          <t>Celecoxib</t>
        </is>
      </c>
      <c r="F33" s="186" t="inlineStr">
        <is>
          <t>Tramadol</t>
        </is>
      </c>
      <c r="G33" s="186" t="inlineStr">
        <is>
          <t>Meloxicam</t>
        </is>
      </c>
      <c r="H33" s="186" t="inlineStr">
        <is>
          <t>Prednisolone</t>
        </is>
      </c>
      <c r="I33" s="186" t="inlineStr">
        <is>
          <t>Indomethacin</t>
        </is>
      </c>
      <c r="J33" s="185" t="inlineStr">
        <is>
          <t>4</t>
        </is>
      </c>
      <c r="K33" s="186" t="inlineStr">
        <is>
          <t>✅ คำตอบที่ถูกต้อง: ข้อ ง. Prednisolone
🎯 ทำไมข้อนี้ถึงถูก: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t>
        </is>
      </c>
      <c r="L33" s="186" t="n"/>
      <c r="M33" s="186" t="inlineStr">
        <is>
          <t>Pharmacy Laws &amp; Ethics</t>
        </is>
      </c>
      <c r="N33" s="186" t="inlineStr">
        <is>
          <t>ข้อบังคับสภาเภสัชกรรม (จรรยาบรรณวิชาชีพ)</t>
        </is>
      </c>
      <c r="O33" s="185" t="inlineStr">
        <is>
          <t>SAP</t>
        </is>
      </c>
      <c r="P33" s="186" t="inlineStr">
        <is>
          <t>ข้อ 38 Pharma Plus เล่มม่วง (เฉลยข้อ ง)</t>
        </is>
      </c>
      <c r="Q33" s="185" t="inlineStr">
        <is>
          <t>แบบฝึกหัด</t>
        </is>
      </c>
      <c r="R33" s="185" t="inlineStr">
        <is>
          <t>เล่มม่วง</t>
        </is>
      </c>
      <c r="S33" s="185" t="n"/>
    </row>
    <row r="34" ht="24" customHeight="1" s="49">
      <c r="A34" s="185" t="n">
        <v>32</v>
      </c>
      <c r="B34" s="186" t="n"/>
      <c r="C34" s="186" t="inlineStr">
        <is>
          <t>ถ้าเภสัชกรจ่ายยาในข้อ 38 โดยไม่มีใบสั่งแพทย์์จะมีความผิดในข้อใด</t>
        </is>
      </c>
      <c r="D34" s="186" t="n"/>
      <c r="E34" s="186" t="inlineStr">
        <is>
          <t>จ่ายยาควบคุมพิเศษโดยไม่มีใบสั่งยา</t>
        </is>
      </c>
      <c r="F34" s="186" t="inlineStr">
        <is>
          <t>จ่ายยาอันตรายโดยไม่มีใบสั่งยา</t>
        </is>
      </c>
      <c r="G34" s="186" t="inlineStr">
        <is>
          <t>จ่ายยาประเภทวัตถุออกฤทธิ์ต่อจิตประสาทโดยไม่มีใบสั่งยา</t>
        </is>
      </c>
      <c r="H34" s="186" t="inlineStr">
        <is>
          <t>จ่ายยาประเภทยาเสพติดให้โทษประเภท 2 โดยไม่มีใบสั่งยา</t>
        </is>
      </c>
      <c r="I34" s="186" t="inlineStr">
        <is>
          <t>จ่ายยาประเภทยาเสพติดให้โทษประเภท 3 โดยไม่มีใบสั่งยา</t>
        </is>
      </c>
      <c r="J34" s="185" t="inlineStr">
        <is>
          <t>1</t>
        </is>
      </c>
      <c r="K34" s="186" t="inlineStr">
        <is>
          <t>✅ คำตอบที่ถูกต้อง: ข้อ ก. จ่ายยาควบคุมพิเศษโดยไม่มีใบสั่งยา
🎯 ทำไมข้อนี้ถึงถูก: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ไม่ตรงกับนิยามหรือการจำแนกประเภทตามกฎหมายยา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ไม่ตรงกับนิยามหรือการจำแนกประเภทตามกฎหมายยา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ไม่ตรงกับนิยามหรือการจำแนกประเภทตามกฎหมายยา</t>
        </is>
      </c>
      <c r="L34" s="186" t="n"/>
      <c r="M34" s="186" t="inlineStr">
        <is>
          <t>Pharmacy Laws &amp; Ethics</t>
        </is>
      </c>
      <c r="N34" s="186" t="inlineStr">
        <is>
          <t>ข้อบังคับสภาเภสัชกรรม (จรรยาบรรณวิชาชีพ)</t>
        </is>
      </c>
      <c r="O34" s="185" t="inlineStr">
        <is>
          <t>SAP</t>
        </is>
      </c>
      <c r="P34" s="186" t="inlineStr">
        <is>
          <t>ข้อ 39 Pharma Plus เล่มม่วง (เฉลยข้อ ก)</t>
        </is>
      </c>
      <c r="Q34" s="185" t="inlineStr">
        <is>
          <t>แบบฝึกหัด</t>
        </is>
      </c>
      <c r="R34" s="185" t="inlineStr">
        <is>
          <t>เล่มม่วง</t>
        </is>
      </c>
      <c r="S34" s="185" t="n"/>
    </row>
    <row r="35" ht="24" customHeight="1" s="49">
      <c r="A35" s="185" t="n">
        <v>33</v>
      </c>
      <c r="B35" s="186" t="n"/>
      <c r="C35" s="186" t="inlineStr">
        <is>
          <t>ผงน้ำตาลเกลือแร่จัดเป็นยาประเภทใด</t>
        </is>
      </c>
      <c r="D35" s="186" t="n"/>
      <c r="E35" s="186" t="inlineStr">
        <is>
          <t>ยาบรรจุเสร็จที่ไม่ใช่ยาอันตราย</t>
        </is>
      </c>
      <c r="F35" s="186" t="inlineStr">
        <is>
          <t>ยาสามัญประจำบ้าน</t>
        </is>
      </c>
      <c r="G35" s="186" t="inlineStr">
        <is>
          <t>ยาอันตราย</t>
        </is>
      </c>
      <c r="H35" s="186" t="inlineStr">
        <is>
          <t>ยาควบคุมพิเศษ</t>
        </is>
      </c>
      <c r="I35" s="186" t="inlineStr">
        <is>
          <t>ยาแผนโบราณ</t>
        </is>
      </c>
      <c r="J35" s="185" t="inlineStr">
        <is>
          <t>2</t>
        </is>
      </c>
      <c r="K35" s="186" t="inlineStr">
        <is>
          <t>✅ คำตอบที่ถูกต้อง: ข้อ ข. ยาสามัญประจำบ้าน
🎯 ทำไมข้อนี้ถึงถูก: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ไม่ตรงกับนิยามหรือการจำแนกประเภทตามกฎหมายยา</t>
        </is>
      </c>
      <c r="L35" s="186" t="n"/>
      <c r="M35" s="186" t="inlineStr">
        <is>
          <t>Pharmacy Laws &amp; Ethics</t>
        </is>
      </c>
      <c r="N35" s="186" t="inlineStr">
        <is>
          <t>ข้อบังคับสภาเภสัชกรรม (จรรยาบรรณวิชาชีพ)</t>
        </is>
      </c>
      <c r="O35" s="185" t="inlineStr">
        <is>
          <t>SAP</t>
        </is>
      </c>
      <c r="P35" s="186" t="inlineStr">
        <is>
          <t>ข้อ 46 Pharma Plus เล่มม่วง (เฉลยข้อ ข)</t>
        </is>
      </c>
      <c r="Q35" s="185" t="inlineStr">
        <is>
          <t>แบบฝึกหัด</t>
        </is>
      </c>
      <c r="R35" s="185" t="inlineStr">
        <is>
          <t>เล่มม่วง</t>
        </is>
      </c>
      <c r="S35" s="185" t="n"/>
    </row>
    <row r="36" ht="24" customHeight="1" s="49">
      <c r="A36" s="185" t="n">
        <v>34</v>
      </c>
      <c r="B36" s="186" t="inlineStr">
        <is>
          <t>ตารางแสดงการเกิด MI ในผู้ป่วยที่ใช้ยา atorvastatin และ simvastatin</t>
        </is>
      </c>
      <c r="C36" s="186" t="inlineStr">
        <is>
          <t>ข้อใดถูก</t>
        </is>
      </c>
      <c r="D36" s="186" t="n"/>
      <c r="E36" s="186" t="inlineStr">
        <is>
          <t>เป็นประชากรที่เกิด MI ทั้งเก่าและใหม่</t>
        </is>
      </c>
      <c r="F36" s="186" t="inlineStr">
        <is>
          <t>Atorvastatin เกิด MI ต่ำกว่า simvastatin</t>
        </is>
      </c>
      <c r="G36" s="186" t="inlineStr">
        <is>
          <t>Simvastatin ลดการเกิด MI ก่อนถึง 100 ปี</t>
        </is>
      </c>
      <c r="H36" s="186" t="inlineStr">
        <is>
          <t>Simvastatin เกิด MI ต่ำกว่า atorvastatin</t>
        </is>
      </c>
      <c r="I36" s="186" t="inlineStr">
        <is>
          <t>ไม่มีข้อใดถูก</t>
        </is>
      </c>
      <c r="J36" s="185" t="inlineStr">
        <is>
          <t>2</t>
        </is>
      </c>
      <c r="K36" s="186" t="inlineStr">
        <is>
          <t>✅ คำตอบที่ถูกต้อง: ข้อ ข. Atorvastatin เกิด MI ต่ำกว่า simvastatin
🎯 ทำไมข้อนี้ถึงถูก: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ไม่ตรงกับนิยามหรือการจำแนกประเภทตามกฎหมายยา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t>
        </is>
      </c>
      <c r="L36" s="186" t="n"/>
      <c r="M36" s="186" t="inlineStr">
        <is>
          <t>Pharmacy Laws &amp; Ethics</t>
        </is>
      </c>
      <c r="N36" s="186" t="inlineStr">
        <is>
          <t>ข้อบังคับสภาเภสัชกรรม (จรรยาบรรณวิชาชีพ)</t>
        </is>
      </c>
      <c r="O36" s="185" t="inlineStr">
        <is>
          <t>SAP</t>
        </is>
      </c>
      <c r="P36" s="186" t="inlineStr">
        <is>
          <t>ข้อ 47 Pharma Plus เล่มม่วง (เฉลยข้อ ข)</t>
        </is>
      </c>
      <c r="Q36" s="185" t="inlineStr">
        <is>
          <t>แบบฝึกหัด</t>
        </is>
      </c>
      <c r="R36" s="185" t="inlineStr">
        <is>
          <t>เล่มม่วง</t>
        </is>
      </c>
      <c r="S36" s="185" t="n"/>
    </row>
    <row r="37" ht="24" customHeight="1" s="49">
      <c r="A37" s="185" t="n">
        <v>35</v>
      </c>
      <c r="B37" s="186" t="n"/>
      <c r="C37" s="186"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D37" s="186" t="n"/>
      <c r="E37" s="186" t="inlineStr">
        <is>
          <t>ลิขสิทธิ์</t>
        </is>
      </c>
      <c r="F37" s="186" t="inlineStr">
        <is>
          <t>เครื่องหมายการค้า</t>
        </is>
      </c>
      <c r="G37" s="186" t="inlineStr">
        <is>
          <t>สิทธิบัตร</t>
        </is>
      </c>
      <c r="H37" s="186" t="inlineStr">
        <is>
          <t>ความลับทางการค้า</t>
        </is>
      </c>
      <c r="I37" s="186" t="inlineStr">
        <is>
          <t>สิทธิเหนือสิทธิบัตร</t>
        </is>
      </c>
      <c r="J37" s="185" t="inlineStr">
        <is>
          <t>3</t>
        </is>
      </c>
      <c r="K37" s="186" t="inlineStr">
        <is>
          <t>✅ คำตอบที่ถูกต้อง: ข้อ ค. สิทธิบัตร
🎯 ทำไมข้อนี้ถึงถูก: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ไม่ตรงกับนิยามหรือการจำแนกประเภทตามกฎหมายยา
• ข้อ ข. (เครื่องหมายการค้า): เครื่องหมายการค้า ไม่ตรงกับนิยามหรือการจำแนกประเภทตามกฎหมายยา
• ข้อ ง. (ความลับทางการค้า): ความลับทางการค้า ไม่ตรงกับนิยามหรือการจำแนกประเภทตามกฎหมายยา
• ข้อ จ. (สิทธิเหนือสิทธิบัตร): สิทธิเหนือสิทธิบัตร ไม่ตรงกับนิยามหรือการจำแนกประเภทตามกฎหมายยา</t>
        </is>
      </c>
      <c r="L37" s="186" t="n"/>
      <c r="M37" s="186" t="inlineStr">
        <is>
          <t>Pharmacy Laws &amp; Ethics</t>
        </is>
      </c>
      <c r="N37" s="186" t="inlineStr">
        <is>
          <t>ข้อบังคับสภาเภสัชกรรม (จรรยาบรรณวิชาชีพ)</t>
        </is>
      </c>
      <c r="O37" s="185" t="inlineStr">
        <is>
          <t>SAP</t>
        </is>
      </c>
      <c r="P37" s="186" t="inlineStr">
        <is>
          <t>ข้อ 48 Pharma Plus เล่มม่วง (เฉลยข้อ ค)</t>
        </is>
      </c>
      <c r="Q37" s="185" t="inlineStr">
        <is>
          <t>แบบฝึกหัด</t>
        </is>
      </c>
      <c r="R37" s="185" t="inlineStr">
        <is>
          <t>เล่มม่วง</t>
        </is>
      </c>
      <c r="S37" s="185" t="n"/>
    </row>
    <row r="38" ht="24" customHeight="1" s="49">
      <c r="A38" s="185" t="n">
        <v>36</v>
      </c>
      <c r="B38" s="186" t="n"/>
      <c r="C38" s="186" t="inlineStr">
        <is>
          <t>Norfloxacin จัดอยู่ในบัญชียาหลักแห่งชาติบัญชีอะไร</t>
        </is>
      </c>
      <c r="D38" s="186" t="n"/>
      <c r="E38" s="186" t="inlineStr">
        <is>
          <t>บัญชี ก</t>
        </is>
      </c>
      <c r="F38" s="186" t="inlineStr">
        <is>
          <t>บัญชี ข</t>
        </is>
      </c>
      <c r="G38" s="186" t="inlineStr">
        <is>
          <t>บัญชี ค</t>
        </is>
      </c>
      <c r="H38" s="186" t="inlineStr">
        <is>
          <t>บัญชี ง</t>
        </is>
      </c>
      <c r="I38" s="186" t="inlineStr">
        <is>
          <t>บัญชี จ</t>
        </is>
      </c>
      <c r="J38" s="185" t="inlineStr">
        <is>
          <t>1</t>
        </is>
      </c>
      <c r="K38" s="186" t="inlineStr">
        <is>
          <t>✅ คำตอบที่ถูกต้อง: ข้อ ก. บัญชี ก
🎯 ทำไมข้อนี้ถึงถูก: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ไม่ตรงกับนิยามหรือการจำแนกประเภทตามกฎหมายยา
• ข้อ ค. (บัญชี ค): บัญชี ค ไม่ตรงกับนิยามหรือการจำแนกประเภทตามกฎหมายยา
• ข้อ ง. (บัญชี ง): บัญชี ง ไม่ตรงกับนิยามหรือการจำแนกประเภทตามกฎหมายยา
• ข้อ จ. (บัญชี จ): บัญชี จ ไม่ตรงกับนิยามหรือการจำแนกประเภทตามกฎหมายยา</t>
        </is>
      </c>
      <c r="L38" s="186" t="n"/>
      <c r="M38" s="186" t="inlineStr">
        <is>
          <t>Pharmacy Laws &amp; Ethics</t>
        </is>
      </c>
      <c r="N38" s="186" t="inlineStr">
        <is>
          <t>ข้อบังคับสภาเภสัชกรรม (จรรยาบรรณวิชาชีพ)</t>
        </is>
      </c>
      <c r="O38" s="185" t="inlineStr">
        <is>
          <t>SAP</t>
        </is>
      </c>
      <c r="P38" s="186" t="inlineStr">
        <is>
          <t>ข้อ 50 Pharma Plus เล่มม่วง (เฉลยข้อ ก)</t>
        </is>
      </c>
      <c r="Q38" s="185" t="inlineStr">
        <is>
          <t>แบบฝึกหัด</t>
        </is>
      </c>
      <c r="R38" s="185" t="inlineStr">
        <is>
          <t>เล่มม่วง</t>
        </is>
      </c>
      <c r="S38" s="185" t="n"/>
    </row>
    <row r="39" ht="24" customHeight="1" s="49">
      <c r="A39" s="185" t="n">
        <v>37</v>
      </c>
      <c r="B39" s="186" t="n"/>
      <c r="C39" s="186"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D39" s="186" t="n"/>
      <c r="E39" s="186" t="inlineStr">
        <is>
          <t>ได้ เนื่องจากได้รับอนุญาตขายยาแผนปัจจุบัน</t>
        </is>
      </c>
      <c r="F39" s="186" t="inlineStr">
        <is>
          <t>ได้ เนื่องจากเป็นยาบรรจุเสร็จที่ไม่ใช่ยาอันตรายหรือยาควบคุมพิเศษ</t>
        </is>
      </c>
      <c r="G39" s="186" t="inlineStr">
        <is>
          <t>ได้ เนื่องจากมีเภสัชกรประจำอยู่ตลอดเวลา</t>
        </is>
      </c>
      <c r="H39" s="186" t="inlineStr">
        <is>
          <t>ไม่ได้ เนื่องจากขายเฉพาะในสถานที่ที่ได้รับอนุญาตเท่านั้น</t>
        </is>
      </c>
      <c r="I39" s="186" t="inlineStr">
        <is>
          <t>ไม่ได้ เพราะไม่เห็นหน้าผู้ป่วย</t>
        </is>
      </c>
      <c r="J39" s="185" t="inlineStr">
        <is>
          <t>4</t>
        </is>
      </c>
      <c r="K39" s="186" t="inlineStr">
        <is>
          <t>✅ คำตอบที่ถูกต้อง: ข้อ ง. ไม่ได้ เนื่องจากขายเฉพาะในสถานที่ที่ได้รับอนุญาตเท่านั้น
🎯 ทำไมข้อนี้ถึงถูก: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ไม่ตรงกับนิยามหรือการจำแนกประเภทตามกฎหมายยา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ไม่ตรงกับนิยามหรือการจำแนกประเภทตามกฎหมายยา
• ข้อ จ. (ไม่ได้ เพราะไม่เห็นหน้าผู้ป่วย): ไม่ได้ เพราะไม่เห็นหน้าผู้ป่วย ไม่ตรงกับนิยามหรือการจำแนกประเภทตามกฎหมายยา</t>
        </is>
      </c>
      <c r="L39" s="186" t="n"/>
      <c r="M39" s="186" t="inlineStr">
        <is>
          <t>Pharmacy Laws &amp; Ethics</t>
        </is>
      </c>
      <c r="N39" s="186" t="inlineStr">
        <is>
          <t>ข้อบังคับสภาเภสัชกรรม (จรรยาบรรณวิชาชีพ)</t>
        </is>
      </c>
      <c r="O39" s="185" t="inlineStr">
        <is>
          <t>SAP</t>
        </is>
      </c>
      <c r="P39" s="186" t="inlineStr">
        <is>
          <t>ข้อ 53 Pharma Plus เล่มม่วง (เฉลยข้อ ง)</t>
        </is>
      </c>
      <c r="Q39" s="185" t="inlineStr">
        <is>
          <t>แบบฝึกหัด</t>
        </is>
      </c>
      <c r="R39" s="185" t="inlineStr">
        <is>
          <t>เล่มม่วง</t>
        </is>
      </c>
      <c r="S39" s="185" t="n"/>
    </row>
    <row r="40" ht="24" customHeight="1" s="49">
      <c r="A40" s="185" t="n">
        <v>38</v>
      </c>
      <c r="B40" s="186" t="n"/>
      <c r="C40" s="186" t="inlineStr">
        <is>
          <t>ถ้าจะทำการทดลองผลของยา isotretinoin ต่อหญิงตั้งครรภ์ ข้อใดไม่ควรใช้</t>
        </is>
      </c>
      <c r="D40" s="186" t="n"/>
      <c r="E40" s="186" t="inlineStr">
        <is>
          <t>Case-control</t>
        </is>
      </c>
      <c r="F40" s="186" t="inlineStr">
        <is>
          <t>Cohort</t>
        </is>
      </c>
      <c r="G40" s="186" t="inlineStr">
        <is>
          <t>RCT</t>
        </is>
      </c>
      <c r="H40" s="186" t="inlineStr">
        <is>
          <t>ข้อ ก และ ข</t>
        </is>
      </c>
      <c r="I40" s="186" t="inlineStr">
        <is>
          <t>ข้อ ข และ ค</t>
        </is>
      </c>
      <c r="J40" s="185" t="inlineStr">
        <is>
          <t>5</t>
        </is>
      </c>
      <c r="K40" s="186" t="inlineStr">
        <is>
          <t>✅ คำตอบที่ถูกต้อง: ข้อ จ. ข้อ ข และ ค
🎯 ทำไมข้อนี้ถึงถูก: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ไม่ตรงกับนิยามหรือการจำแนกประเภทตามกฎหมายยา
• ข้อ ข. (Cohort): Cohort ไม่ตรงกับนิยามหรือการจำแนกประเภทตามกฎหมายยา
• ข้อ ค. (RCT): RCT (Randomized Controlled Trial) เป็น gold standard ในการวิจัย interventional มี randomization ป้องกัน confounding bias
• ข้อ ง. (ข้อ ก และ ข): ข้อ ก และ ข ไม่ตรงกับนิยามหรือการจำแนกประเภทตามกฎหมายยา</t>
        </is>
      </c>
      <c r="L40" s="186" t="n"/>
      <c r="M40" s="186" t="inlineStr">
        <is>
          <t>Pharmacy Laws &amp; Ethics</t>
        </is>
      </c>
      <c r="N40" s="186" t="inlineStr">
        <is>
          <t>ข้อบังคับสภาเภสัชกรรม (จรรยาบรรณวิชาชีพ)</t>
        </is>
      </c>
      <c r="O40" s="185" t="inlineStr">
        <is>
          <t>SAP</t>
        </is>
      </c>
      <c r="P40" s="186" t="inlineStr">
        <is>
          <t>ข้อ 54 Pharma Plus เล่มม่วง (เฉลยข้อ จ)</t>
        </is>
      </c>
      <c r="Q40" s="185" t="inlineStr">
        <is>
          <t>แบบฝึกหัด</t>
        </is>
      </c>
      <c r="R40" s="185" t="inlineStr">
        <is>
          <t>เล่มม่วง</t>
        </is>
      </c>
      <c r="S40" s="185" t="n"/>
    </row>
    <row r="41" ht="24" customHeight="1" s="49">
      <c r="A41" s="185" t="n">
        <v>39</v>
      </c>
      <c r="B41" s="186" t="n"/>
      <c r="C41" s="186"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D41" s="186" t="n"/>
      <c r="E41" s="186" t="inlineStr">
        <is>
          <t>ผู้หญิงมีพฤติกรรมการให้ความร่วมมือในการใช้ยาดีกว่าผู้ชาย</t>
        </is>
      </c>
      <c r="F41" s="186"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G41" s="186" t="inlineStr">
        <is>
          <t>ผู้ป่วยสูงอายุมีพฤติกรรมให้ความร่วมมือในการใช้ยาไม่เท่ากับผู้ป่วยวัยกลางคน</t>
        </is>
      </c>
      <c r="H41" s="186" t="inlineStr">
        <is>
          <t>คนมีการศึกษาสูงให้ความร่วมมือในการใช้ยากกว่าคนที่มีการศึกษาต่ำ</t>
        </is>
      </c>
      <c r="I41" s="186" t="inlineStr">
        <is>
          <t>การให้ยาน้ำ (ถ้าทำได้) จะทำให้ผู้ป่วยมีความร่วมมือในการใช้ยากกว่าการใช้ยาเม็ด</t>
        </is>
      </c>
      <c r="J41" s="185" t="inlineStr">
        <is>
          <t>2</t>
        </is>
      </c>
      <c r="K41" s="186"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ทำไมข้อนี้ถึงถูก: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ไม่ตรงกับนิยามหรือการจำแนกประเภทตามกฎหมายยา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ไม่ตรงกับนิยามหรือการจำแนกประเภทตามกฎหมายยา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ไม่ตรงกับนิยามหรือการจำแนกประเภทตามกฎหมายยา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ไม่ตรงกับนิยามหรือการจำแนกประเภทตามกฎหมายยา</t>
        </is>
      </c>
      <c r="L41" s="186" t="n"/>
      <c r="M41" s="186" t="inlineStr">
        <is>
          <t>Pharmacy Laws &amp; Ethics</t>
        </is>
      </c>
      <c r="N41" s="186" t="inlineStr">
        <is>
          <t>ข้อบังคับสภาเภสัชกรรม (จรรยาบรรณวิชาชีพ)</t>
        </is>
      </c>
      <c r="O41" s="185" t="inlineStr">
        <is>
          <t>SAP</t>
        </is>
      </c>
      <c r="P41" s="186" t="inlineStr">
        <is>
          <t>ข้อ 57 Pharma Plus เล่มม่วง (เฉลยข้อ ข)</t>
        </is>
      </c>
      <c r="Q41" s="185" t="inlineStr">
        <is>
          <t>แบบฝึกหัด</t>
        </is>
      </c>
      <c r="R41" s="185" t="inlineStr">
        <is>
          <t>เล่มม่วง</t>
        </is>
      </c>
      <c r="S41" s="185" t="n"/>
    </row>
    <row r="42" ht="24" customHeight="1" s="49">
      <c r="A42" s="185" t="n">
        <v>40</v>
      </c>
      <c r="B42" s="186" t="n"/>
      <c r="C42" s="186"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D42" s="186" t="n"/>
      <c r="E42" s="186" t="inlineStr">
        <is>
          <t>จัดซื้อด้วยเงินงบประมาณเท่านั้น</t>
        </is>
      </c>
      <c r="F42" s="186" t="inlineStr">
        <is>
          <t>จัดซื้อด้วยวิธีกรณีพิเศษจากองค์การเภสัชกรรมถ้าวงเงินเกิน 50,000บาท</t>
        </is>
      </c>
      <c r="G42" s="186" t="inlineStr">
        <is>
          <t>จัดซื้อโดยวิธีตกลงราคาจากองค์การเภสัชกรรมเท่านั้น ไม่จำกัดวงเงิน</t>
        </is>
      </c>
      <c r="H42" s="186" t="inlineStr">
        <is>
          <t>จัดซื้อโดยวิธีตกลงราคาจากบริษัทใดก็ได้ถ้าวงเงินไม่เกิน 50,000 บาท</t>
        </is>
      </c>
      <c r="I42" s="186" t="inlineStr">
        <is>
          <t>จัดซื้อด้วยวิธีกรณีพิเศษจากองค์การเภสัชกรรม ไม่จำกัดวงเงิน</t>
        </is>
      </c>
      <c r="J42" s="185" t="inlineStr">
        <is>
          <t>5</t>
        </is>
      </c>
      <c r="K42" s="186" t="inlineStr">
        <is>
          <t>✅ คำตอบที่ถูกต้อง: ข้อ จ. จัดซื้อด้วยวิธีกรณีพิเศษจากองค์การเภสัชกรรม ไม่จำกัดวงเงิน
🎯 ทำไมข้อนี้ถึงถูก: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ไม่ตรงกับนิยามหรือการจำแนกประเภทตามกฎหมายยา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ไม่ตรงกับนิยามหรือการจำแนกประเภทตามกฎหมายยา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ไม่ตรงกับนิยามหรือการจำแนกประเภทตามกฎหมายยา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ไม่ตรงกับนิยามหรือการจำแนกประเภทตามกฎหมายยา</t>
        </is>
      </c>
      <c r="L42" s="186" t="n"/>
      <c r="M42" s="186" t="inlineStr">
        <is>
          <t>Pharmacy Laws &amp; Ethics</t>
        </is>
      </c>
      <c r="N42" s="186" t="inlineStr">
        <is>
          <t>ข้อบังคับสภาเภสัชกรรม (จรรยาบรรณวิชาชีพ)</t>
        </is>
      </c>
      <c r="O42" s="185" t="inlineStr">
        <is>
          <t>SAP</t>
        </is>
      </c>
      <c r="P42" s="186" t="inlineStr">
        <is>
          <t>ข้อ 58 Pharma Plus เล่มม่วง (เฉลยข้อ จ)</t>
        </is>
      </c>
      <c r="Q42" s="185" t="inlineStr">
        <is>
          <t>แบบฝึกหัด</t>
        </is>
      </c>
      <c r="R42" s="185" t="inlineStr">
        <is>
          <t>เล่มม่วง</t>
        </is>
      </c>
      <c r="S42" s="185" t="n"/>
    </row>
    <row r="43" ht="24" customHeight="1" s="49">
      <c r="A43" s="185" t="n">
        <v>41</v>
      </c>
      <c r="B43" s="186" t="n"/>
      <c r="C43" s="186" t="inlineStr">
        <is>
          <t>Propylthiouracil จัดอยู่ในบัญชี ก ตามบัญชียาหลักแห่งชาติ 2542 ยาที่อยู่ในบัญชี ก หมายถึงข้อใด</t>
        </is>
      </c>
      <c r="D43" s="186" t="n"/>
      <c r="E43" s="186" t="inlineStr">
        <is>
          <t>รายการยาที่ต้องใช้โดยผู้เชี่ยวชาญ</t>
        </is>
      </c>
      <c r="F43" s="186" t="inlineStr">
        <is>
          <t>รายการยาที่จำเป็นต้องใช้ในสถานพยาบาลบางระดับ</t>
        </is>
      </c>
      <c r="G43" s="186" t="inlineStr">
        <is>
          <t>รายการยาสำหรับใช้เฉพาะโครงการพิเศษของกระทรวง</t>
        </is>
      </c>
      <c r="H43" s="186" t="inlineStr">
        <is>
          <t>รายการยาที่มีความจำเป็นสำหรับสถานพยาบาลทุกระดับ</t>
        </is>
      </c>
      <c r="I43" s="186"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J43" s="185" t="inlineStr">
        <is>
          <t>4</t>
        </is>
      </c>
      <c r="K43" s="186" t="inlineStr">
        <is>
          <t>✅ คำตอบที่ถูกต้อง: ข้อ ง. รายการยาที่มีความจำเป็นสำหรับสถานพยาบาลทุกระดับ
🎯 ทำไมข้อนี้ถึงถูก: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ไม่ตรงกับนิยามหรือการจำแนกประเภทตามกฎหมายยา
• ข้อ ข. (รายการยาที่จำเป็นต้องใช้ในสถานพยาบาลบางระดับ): รายการยาที่จำเป็นต้องใช้ในสถานพยาบาลบางระดับ ไม่ตรงกับนิยามหรือการจำแนกประเภทตามกฎหมายยา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ไม่ตรงกับนิยามหรือการจำแนกประเภทตามกฎหมายยา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ไม่ตรงกับนิยามหรือการจำแนกประเภทตามกฎหมายยา</t>
        </is>
      </c>
      <c r="L43" s="186" t="n"/>
      <c r="M43" s="186" t="inlineStr">
        <is>
          <t>Pharmacy Laws &amp; Ethics</t>
        </is>
      </c>
      <c r="N43" s="186" t="inlineStr">
        <is>
          <t>ข้อบังคับสภาเภสัชกรรม (จรรยาบรรณวิชาชีพ)</t>
        </is>
      </c>
      <c r="O43" s="185" t="inlineStr">
        <is>
          <t>SAP</t>
        </is>
      </c>
      <c r="P43" s="186" t="inlineStr">
        <is>
          <t>ข้อ 60 Pharma Plus เล่มม่วง (เฉลยข้อ ง)</t>
        </is>
      </c>
      <c r="Q43" s="185" t="inlineStr">
        <is>
          <t>แบบฝึกหัด</t>
        </is>
      </c>
      <c r="R43" s="185" t="inlineStr">
        <is>
          <t>เล่มม่วง</t>
        </is>
      </c>
      <c r="S43" s="185" t="n"/>
    </row>
    <row r="44" ht="24" customHeight="1" s="49">
      <c r="A44" s="185" t="n">
        <v>42</v>
      </c>
      <c r="B44" s="186"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t>
        </is>
      </c>
      <c r="C44" s="186" t="inlineStr">
        <is>
          <t>ข้อความนี้มีความหมายว่าอย่างไร</t>
        </is>
      </c>
      <c r="D44" s="186" t="n"/>
      <c r="E44" s="186" t="inlineStr">
        <is>
          <t>ยานี้ผลิตในประเทศไทย ได้รับอนุญาตทะเบียนยาในปี พ.ศ. 2557</t>
        </is>
      </c>
      <c r="F44" s="186" t="inlineStr">
        <is>
          <t>ยานี้ผลิตในประเทศไทย เมื่อวันที่ 8 ก.พ. 2557</t>
        </is>
      </c>
      <c r="G44" s="186" t="inlineStr">
        <is>
          <t>ยานี้ผลิตในประเทศไทยและหมดอายุในวันที่ 8 ก.พ. 2557</t>
        </is>
      </c>
      <c r="H44" s="186" t="inlineStr">
        <is>
          <t>ยานี้นำเข้ามาจากต่างประเทศ ได้รับอนุญาตทะเบียนยาในปี พ.ศ. 2557</t>
        </is>
      </c>
      <c r="I44" s="186" t="inlineStr">
        <is>
          <t>ยานี้นำเข้ามาจากต่างประเทศ และผลิตเมื่อวันที่ 8 ก.พ. 2557</t>
        </is>
      </c>
      <c r="J44" s="185" t="inlineStr">
        <is>
          <t>4</t>
        </is>
      </c>
      <c r="K44" s="186" t="inlineStr">
        <is>
          <t>✅ คำตอบที่ถูกต้อง: ข้อ ง. ยานี้นำเข้ามาจากต่างประเทศ ได้รับอนุญาตทะเบียนยาในปี พ.ศ. 2557
🎯 ทำไมข้อนี้ถึงถูก: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ไม่ตรงกับนิยามหรือการจำแนกประเภทตามกฎหมายยา
• ข้อ ข. (ยานี้ผลิตในประเทศไทย เมื่อวันที่ 8 ก.พ. 2557): ยานี้ผลิตในประเทศไทย เมื่อวันที่ 8 ก.พ. 2557 ไม่ตรงกับนิยามหรือการจำแนกประเภทตามกฎหมายยา
• ข้อ ค. (ยานี้ผลิตในประเทศไทยและหมดอายุในวันที่ 8 ก.พ. 2557): ยานี้ผลิตในประเทศไทยและหมดอายุในวันที่ 8 ก.พ. 2557 ไม่ตรงกับนิยามหรือการจำแนกประเภทตามกฎหมายยา
• ข้อ จ. (ยานี้นำเข้ามาจากต่างประเทศ และผลิตเมื่อวันที่ 8 ก.พ. 2557): ยานี้นำเข้ามาจากต่างประเทศ และผลิตเมื่อวันที่ 8 ก.พ. 2557 ไม่ตรงกับนิยามหรือการจำแนกประเภทตามกฎหมายยา</t>
        </is>
      </c>
      <c r="L44" s="186" t="n"/>
      <c r="M44" s="186" t="inlineStr">
        <is>
          <t>Pharmacy Laws &amp; Ethics</t>
        </is>
      </c>
      <c r="N44" s="186" t="inlineStr">
        <is>
          <t>ข้อบังคับสภาเภสัชกรรม (จรรยาบรรณวิชาชีพ)</t>
        </is>
      </c>
      <c r="O44" s="185" t="inlineStr">
        <is>
          <t>SAP</t>
        </is>
      </c>
      <c r="P44" s="186" t="inlineStr">
        <is>
          <t>ข้อ 61 Pharma Plus เล่มม่วง (เฉลยข้อ ง)</t>
        </is>
      </c>
      <c r="Q44" s="185" t="inlineStr">
        <is>
          <t>แบบฝึกหัด</t>
        </is>
      </c>
      <c r="R44" s="185" t="inlineStr">
        <is>
          <t>เล่มม่วง</t>
        </is>
      </c>
      <c r="S44" s="185" t="n"/>
    </row>
    <row r="45" ht="24" customHeight="1" s="49">
      <c r="A45" s="185" t="n">
        <v>43</v>
      </c>
      <c r="B45" s="186" t="inlineStr">
        <is>
          <t>ยาที่ฉลากมีข้อความดังข้อข้างต้น (Reg. no. 2C802/57) อาจมี ชนิดตัวยาสำคัญที่ออกฤทธิ์ดังต่อไปนี้ยกเว้นข้อใด</t>
        </is>
      </c>
      <c r="C45" s="186" t="inlineStr">
        <is>
          <t>อาจมี ชนิดตัวยาสำคัญที่ออกฤทธิ์ดังต่อไปนี้ยกเว้นข้อใด</t>
        </is>
      </c>
      <c r="D45" s="186" t="n"/>
      <c r="E45" s="186" t="inlineStr">
        <is>
          <t>1 ชนิด</t>
        </is>
      </c>
      <c r="F45" s="186" t="inlineStr">
        <is>
          <t>2 ชนิด</t>
        </is>
      </c>
      <c r="G45" s="186" t="inlineStr">
        <is>
          <t>3 ชนิด</t>
        </is>
      </c>
      <c r="H45" s="186" t="inlineStr">
        <is>
          <t>4 ชนิด</t>
        </is>
      </c>
      <c r="I45" s="186" t="inlineStr">
        <is>
          <t>5 ชนิด</t>
        </is>
      </c>
      <c r="J45" s="185" t="inlineStr">
        <is>
          <t>1</t>
        </is>
      </c>
      <c r="K45" s="186" t="inlineStr">
        <is>
          <t>✅ คำตอบที่ถูกต้อง: ข้อ ก. 1 ชนิด
🎯 ทำไมข้อนี้ถึงถูก: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ไม่ตรงกับนิยามหรือการจำแนกประเภทตามกฎหมายยา
• ข้อ ค. (3 ชนิด): 3 ชนิด ไม่ตรงกับนิยามหรือการจำแนกประเภทตามกฎหมายยา
• ข้อ ง. (4 ชนิด): 4 ชนิด ไม่ตรงกับนิยามหรือการจำแนกประเภทตามกฎหมายยา
• ข้อ จ. (5 ชนิด): 5 ชนิด ไม่ตรงกับนิยามหรือการจำแนกประเภทตามกฎหมายยา</t>
        </is>
      </c>
      <c r="L45" s="186" t="n"/>
      <c r="M45" s="186" t="inlineStr">
        <is>
          <t>Pharmacy Laws &amp; Ethics</t>
        </is>
      </c>
      <c r="N45" s="186" t="inlineStr">
        <is>
          <t>ข้อบังคับสภาเภสัชกรรม (จรรยาบรรณวิชาชีพ)</t>
        </is>
      </c>
      <c r="O45" s="185" t="inlineStr">
        <is>
          <t>SAP</t>
        </is>
      </c>
      <c r="P45" s="186" t="inlineStr">
        <is>
          <t>ข้อ 62 Pharma Plus เล่มม่วง (เฉลยข้อ ก)</t>
        </is>
      </c>
      <c r="Q45" s="185" t="inlineStr">
        <is>
          <t>แบบฝึกหัด</t>
        </is>
      </c>
      <c r="R45" s="185" t="inlineStr">
        <is>
          <t>เล่มม่วง</t>
        </is>
      </c>
      <c r="S45" s="185" t="n"/>
    </row>
    <row r="46" ht="24" customHeight="1" s="49">
      <c r="A46" s="185" t="n">
        <v>44</v>
      </c>
      <c r="B46" s="186" t="n"/>
      <c r="C46" s="186" t="inlineStr">
        <is>
          <t>ท่านควรอธิบายเกี่ยวกับยา ยารักษาสิว isotretinoin ที่ผู้ป่วยต้องการซื้ออย่างไร</t>
        </is>
      </c>
      <c r="D46" s="186" t="n"/>
      <c r="E46" s="186" t="inlineStr">
        <is>
          <t>ยานี้จัดเป็นยาควบคุมพิเศษตามกฎหมาย ต้องใช้ใบสั่งแพทย์์ เภสัชกรไม่สามารถจ่ายเองได้</t>
        </is>
      </c>
      <c r="F46" s="186" t="inlineStr">
        <is>
          <t>ยานี้จัดเป็นยาควบคุมพิเศษตามกฎหมาย เภสัชกรจ่ายได้ ไม่ต้องใช้ใบสั่งแพทย์์</t>
        </is>
      </c>
      <c r="G46" s="186" t="inlineStr">
        <is>
          <t>ยานี้จัดเป็นยาอันตราย เภสัชกรจ่ายได้ ไม่ต้องใช้ใบสั่งแพทย์์</t>
        </is>
      </c>
      <c r="H46" s="186" t="inlineStr">
        <is>
          <t>ยานี้จัดเป็นยาอันตราย เภสัชกรสามารถจ่ายได้หากมีใบสั่งแพทย์์</t>
        </is>
      </c>
      <c r="I46" s="186" t="inlineStr">
        <is>
          <t>ยานี้ไม่สามารถขายได้ในร้านยา ต้องซื้อจากคลินิกแพทย์์หรือสถานพยาบาลเท่านั้น</t>
        </is>
      </c>
      <c r="J46" s="185" t="inlineStr">
        <is>
          <t>5</t>
        </is>
      </c>
      <c r="K46" s="186" t="inlineStr">
        <is>
          <t>✅ คำตอบที่ถูกต้อง: ข้อ จ. ยานี้ไม่สามารถขายได้ในร้านยา ต้องซื้อจากคลินิกแพทย์์หรือสถานพยาบาลเท่านั้น
🎯 ทำไมข้อนี้ถึงถูก: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46" s="186" t="n"/>
      <c r="M46" s="186" t="inlineStr">
        <is>
          <t>Pharmacy Laws &amp; Ethics</t>
        </is>
      </c>
      <c r="N46" s="186" t="inlineStr">
        <is>
          <t>ข้อบังคับสภาเภสัชกรรม (จรรยาบรรณวิชาชีพ)</t>
        </is>
      </c>
      <c r="O46" s="185" t="inlineStr">
        <is>
          <t>SAP</t>
        </is>
      </c>
      <c r="P46" s="186" t="inlineStr">
        <is>
          <t>ข้อ 69 Pharma Plus เล่มม่วง (เฉลยข้อ จ)</t>
        </is>
      </c>
      <c r="Q46" s="185" t="inlineStr">
        <is>
          <t>แบบฝึกหัด</t>
        </is>
      </c>
      <c r="R46" s="185" t="inlineStr">
        <is>
          <t>เล่มม่วง</t>
        </is>
      </c>
      <c r="S46" s="185" t="n"/>
    </row>
    <row r="47" ht="24" customHeight="1" s="49">
      <c r="A47" s="185" t="n">
        <v>45</v>
      </c>
      <c r="B47" s="186" t="n"/>
      <c r="C47" s="186" t="inlineStr">
        <is>
          <t>Itraconazole เป็นยาประเภทใดตามกฎหมาย</t>
        </is>
      </c>
      <c r="D47" s="186" t="n"/>
      <c r="E47" s="186" t="inlineStr">
        <is>
          <t>ยาแผนปัจจุบันที่ไม่ใช่ยาอันตรายและยาควบคุมพิเศษ</t>
        </is>
      </c>
      <c r="F47" s="186" t="inlineStr">
        <is>
          <t>ยาอันตราย</t>
        </is>
      </c>
      <c r="G47" s="186" t="inlineStr">
        <is>
          <t>ยาสามัญประจำบ้าน</t>
        </is>
      </c>
      <c r="H47" s="186" t="inlineStr">
        <is>
          <t>ยาควบคุมพิเศษ</t>
        </is>
      </c>
      <c r="I47" s="186" t="inlineStr">
        <is>
          <t>ยาเสพติดให้โทษประเภทที่ 3</t>
        </is>
      </c>
      <c r="J47" s="185" t="inlineStr">
        <is>
          <t>2</t>
        </is>
      </c>
      <c r="K47" s="186" t="inlineStr">
        <is>
          <t>✅ คำตอบที่ถูกต้อง: ข้อ ข. ยาอันตราย
🎯 ทำไมข้อนี้ถึงถูก: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ไม่ตรงกับนิยามหรือการจำแนกประเภทตามกฎหมายยา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ไม่ตรงกับนิยามหรือการจำแนกประเภทตามกฎหมายยา</t>
        </is>
      </c>
      <c r="L47" s="186" t="n"/>
      <c r="M47" s="186" t="inlineStr">
        <is>
          <t>Pharmacy Laws &amp; Ethics</t>
        </is>
      </c>
      <c r="N47" s="186" t="inlineStr">
        <is>
          <t>ข้อบังคับสภาเภสัชกรรม (จรรยาบรรณวิชาชีพ)</t>
        </is>
      </c>
      <c r="O47" s="185" t="inlineStr">
        <is>
          <t>SAP</t>
        </is>
      </c>
      <c r="P47" s="186" t="inlineStr">
        <is>
          <t>ข้อ 70 Pharma Plus เล่มม่วง (เฉลยข้อ ข)</t>
        </is>
      </c>
      <c r="Q47" s="185" t="inlineStr">
        <is>
          <t>แบบฝึกหัด</t>
        </is>
      </c>
      <c r="R47" s="185" t="inlineStr">
        <is>
          <t>เล่มม่วง</t>
        </is>
      </c>
      <c r="S47" s="185" t="n"/>
    </row>
    <row r="48" ht="24" customHeight="1" s="49">
      <c r="A48" s="185" t="n">
        <v>46</v>
      </c>
      <c r="B48" s="186" t="n"/>
      <c r="C48" s="186" t="inlineStr">
        <is>
          <t>FBC ชื่อการค้าหนึ่ง มีเลขทะเบียน 2C039/46 ข้อใดผิด</t>
        </is>
      </c>
      <c r="D48" s="186" t="n"/>
      <c r="E48" s="186" t="inlineStr">
        <is>
          <t>ยาสำหรับมนุษย์</t>
        </is>
      </c>
      <c r="F48" s="186" t="inlineStr">
        <is>
          <t>ยาแบ่งบรรจุในประเทศ</t>
        </is>
      </c>
      <c r="G48" s="186" t="inlineStr">
        <is>
          <t>ยาขึ้นทะเบียนปี 2546</t>
        </is>
      </c>
      <c r="H48" s="186" t="inlineStr">
        <is>
          <t>ยานำเข้าจากต่างประเทศ</t>
        </is>
      </c>
      <c r="I48" s="186" t="inlineStr">
        <is>
          <t>ในปีที่ขึ้นทะเบียน ยานี้อยู่ในลำดับที่ 39</t>
        </is>
      </c>
      <c r="J48" s="185" t="inlineStr">
        <is>
          <t>2</t>
        </is>
      </c>
      <c r="K48" s="186" t="inlineStr">
        <is>
          <t>✅ คำตอบที่ถูกต้อง: ข้อ ข. ยาแบ่งบรรจุในประเทศ
🎯 ทำไมข้อนี้ถึงถูก: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ไม่ตรงกับนิยามหรือการจำแนกประเภทตามกฎหมายยา
• ข้อ ค. (ยาขึ้นทะเบียนปี 2546): ยาขึ้นทะเบียนปี 2546 ไม่ตรงกับนิยามหรือการจำแนกประเภทตามกฎหมายยา
• ข้อ ง. (ยานำเข้าจากต่างประเทศ): ยานำเข้าจากต่างประเทศ ไม่ตรงกับนิยามหรือการจำแนกประเภทตามกฎหมายยา
• ข้อ จ. (ในปีที่ขึ้นทะเบียน ยานี้อยู่ในลำดับที่ 39): ในปีที่ขึ้นทะเบียน ยานี้อยู่ในลำดับที่ 39 ไม่ตรงกับนิยามหรือการจำแนกประเภทตามกฎหมายยา</t>
        </is>
      </c>
      <c r="L48" s="186" t="n"/>
      <c r="M48" s="186" t="inlineStr">
        <is>
          <t>Pharmacy Laws &amp; Ethics</t>
        </is>
      </c>
      <c r="N48" s="186" t="inlineStr">
        <is>
          <t>ข้อบังคับสภาเภสัชกรรม (จรรยาบรรณวิชาชีพ)</t>
        </is>
      </c>
      <c r="O48" s="185" t="inlineStr">
        <is>
          <t>SAP</t>
        </is>
      </c>
      <c r="P48" s="186" t="inlineStr">
        <is>
          <t>ข้อ 71 Pharma Plus เล่มม่วง (เฉลยข้อ ข)</t>
        </is>
      </c>
      <c r="Q48" s="185" t="inlineStr">
        <is>
          <t>แบบฝึกหัด</t>
        </is>
      </c>
      <c r="R48" s="185" t="inlineStr">
        <is>
          <t>เล่มม่วง</t>
        </is>
      </c>
      <c r="S48" s="185" t="n"/>
    </row>
    <row r="49" ht="24" customHeight="1" s="49">
      <c r="A49" s="185" t="n">
        <v>47</v>
      </c>
      <c r="B49" s="186" t="n"/>
      <c r="C49" s="186"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D49" s="186" t="n"/>
      <c r="E49" s="186" t="inlineStr">
        <is>
          <t>ยาผิดมาตรฐาน</t>
        </is>
      </c>
      <c r="F49" s="186" t="inlineStr">
        <is>
          <t>ยาปลอม</t>
        </is>
      </c>
      <c r="G49" s="186" t="inlineStr">
        <is>
          <t>ยาหมดอายุ</t>
        </is>
      </c>
      <c r="H49" s="186" t="inlineStr">
        <is>
          <t>ยาต้องห้าม</t>
        </is>
      </c>
      <c r="I49" s="186" t="inlineStr">
        <is>
          <t>ยาเสื่อมคุณภาพ</t>
        </is>
      </c>
      <c r="J49" s="185" t="inlineStr">
        <is>
          <t>1</t>
        </is>
      </c>
      <c r="K49" s="186" t="inlineStr">
        <is>
          <t>✅ คำตอบที่ถูกต้อง: ข้อ ก. ยาผิดมาตรฐาน
🎯 ทำไมข้อนี้ถึงถูก: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ไม่ตรงกับนิยามหรือการจำแนกประเภทตามกฎหมายยา
• ข้อ ค. (ยาหมดอายุ): ยาหมดอายุ ไม่ตรงกับนิยามหรือการจำแนกประเภทตามกฎหมายยา
• ข้อ ง. (ยาต้องห้าม): ยาต้องห้าม ไม่ตรงกับนิยามหรือการจำแนกประเภทตามกฎหมายยา
• ข้อ จ. (ยาเสื่อมคุณภาพ): ยาเสื่อมคุณภาพ ไม่ตรงกับนิยามหรือการจำแนกประเภทตามกฎหมายยา</t>
        </is>
      </c>
      <c r="L49" s="186" t="n"/>
      <c r="M49" s="186" t="inlineStr">
        <is>
          <t>Pharmacy Laws &amp; Ethics</t>
        </is>
      </c>
      <c r="N49" s="186" t="inlineStr">
        <is>
          <t>ข้อบังคับสภาเภสัชกรรม (จรรยาบรรณวิชาชีพ)</t>
        </is>
      </c>
      <c r="O49" s="185" t="inlineStr">
        <is>
          <t>SAP</t>
        </is>
      </c>
      <c r="P49" s="186" t="inlineStr">
        <is>
          <t>ข้อ 72 Pharma Plus เล่มม่วง (เฉลยข้อ ก)</t>
        </is>
      </c>
      <c r="Q49" s="185" t="inlineStr">
        <is>
          <t>แบบฝึกหัด</t>
        </is>
      </c>
      <c r="R49" s="185" t="inlineStr">
        <is>
          <t>เล่มม่วง</t>
        </is>
      </c>
      <c r="S49" s="185" t="n"/>
    </row>
    <row r="50" ht="24" customHeight="1" s="49">
      <c r="A50" s="185" t="n">
        <v>48</v>
      </c>
      <c r="B50" s="186" t="n"/>
      <c r="C50" s="186" t="inlineStr">
        <is>
          <t>Lomotil® จัดเป็นยาประเภทใดตามกฎหมายและเภสัชกรสามารถจ่ายได้ในร้านยาหรือไม่</t>
        </is>
      </c>
      <c r="D50" s="186" t="n"/>
      <c r="E50" s="186" t="inlineStr">
        <is>
          <t>ยาอันตราย สามารถจ่ายในร้านยา ขย.1 ได้</t>
        </is>
      </c>
      <c r="F50" s="186" t="inlineStr">
        <is>
          <t>ยาแผนปัจจุบันบรรจุเสร็จ สามารถจ่ายในร้านยา ขย.1 และ ขย.2 ได้</t>
        </is>
      </c>
      <c r="G50" s="186" t="inlineStr">
        <is>
          <t>ยาสามัญประจำบ้าน สามารถจ่ายในร้านยา ขย.1 และขย.2 ได้</t>
        </is>
      </c>
      <c r="H50" s="186" t="inlineStr">
        <is>
          <t>ยาเสพติดให้โทษประเภทที่ 3 ห้ามจำหน่ายในร้านยา</t>
        </is>
      </c>
      <c r="I50" s="186" t="inlineStr">
        <is>
          <t>ยาเสพติดให้โทษประเภทที่ 3 สามารถจ่ายในร้านยา ขย.1 ได้ แต่ต้องมีใบอนุญาต</t>
        </is>
      </c>
      <c r="J50" s="185" t="inlineStr">
        <is>
          <t>5</t>
        </is>
      </c>
      <c r="K50" s="186" t="inlineStr">
        <is>
          <t>✅ คำตอบที่ถูกต้อง: ข้อ จ. ยาเสพติดให้โทษประเภทที่ 3 สามารถจ่ายในร้านยา ขย.1 ได้ แต่ต้องมีใบอนุญาต
🎯 ทำไมข้อนี้ถึงถูก: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ไม่ตรงกับนิยามหรือการจำแนกประเภทตามกฎหมายยา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ไม่ตรงกับนิยามหรือการจำแนกประเภทตามกฎหมายยา
• ข้อ ง. (ยาเสพติดให้โทษประเภทที่ 3 ห้ามจำหน่ายในร้านยา): ยาเสพติดให้โทษประเภทที่ 3 ห้ามจำหน่ายในร้านยา ไม่ตรงกับนิยามหรือการจำแนกประเภทตามกฎหมายยา</t>
        </is>
      </c>
      <c r="L50" s="186" t="n"/>
      <c r="M50" s="186" t="inlineStr">
        <is>
          <t>Pharmacy Laws &amp; Ethics</t>
        </is>
      </c>
      <c r="N50" s="186" t="inlineStr">
        <is>
          <t>ข้อบังคับสภาเภสัชกรรม (จรรยาบรรณวิชาชีพ)</t>
        </is>
      </c>
      <c r="O50" s="185" t="inlineStr">
        <is>
          <t>SAP</t>
        </is>
      </c>
      <c r="P50" s="186" t="inlineStr">
        <is>
          <t>ข้อ 73 Pharma Plus เล่มม่วง (เฉลยข้อ จ)</t>
        </is>
      </c>
      <c r="Q50" s="185" t="inlineStr">
        <is>
          <t>แบบฝึกหัด</t>
        </is>
      </c>
      <c r="R50" s="185" t="inlineStr">
        <is>
          <t>เล่มม่วง</t>
        </is>
      </c>
      <c r="S50" s="185" t="n"/>
    </row>
    <row r="51" ht="24" customHeight="1" s="49">
      <c r="A51" s="185" t="n">
        <v>49</v>
      </c>
      <c r="B51" s="186" t="n"/>
      <c r="C51" s="186" t="inlineStr">
        <is>
          <t>การโฆษณาว่า indomethacin สามารถลดปวดได้ดีในผู้ป่วยโรคเกาท์ สามารถทำได้หรือไม่</t>
        </is>
      </c>
      <c r="D51" s="186" t="n"/>
      <c r="E51" s="186" t="inlineStr">
        <is>
          <t>ได้ เพราะไม่มีข้อห้ามทางกฎหมาย</t>
        </is>
      </c>
      <c r="F51" s="186" t="inlineStr">
        <is>
          <t>ได้ แต่ต้องขออนุญาตก่อน</t>
        </is>
      </c>
      <c r="G51" s="186" t="inlineStr">
        <is>
          <t>ไม่ได้ เพราะเป็นการอวดอ้างสรรพคุณ</t>
        </is>
      </c>
      <c r="H51" s="186" t="inlineStr">
        <is>
          <t>ไม่ได้ เพราะกฎหมายยาห้ามโฆษณาขายยาอันตราย</t>
        </is>
      </c>
      <c r="I51" s="186" t="inlineStr">
        <is>
          <t>ไม่ได้ เพราะกฎหมายยาห้ามโฆษณาขายยาควบคุมพิเศษ</t>
        </is>
      </c>
      <c r="J51" s="185" t="inlineStr">
        <is>
          <t>4</t>
        </is>
      </c>
      <c r="K51" s="186" t="inlineStr">
        <is>
          <t>✅ คำตอบที่ถูกต้อง: ข้อ ง. ไม่ได้ เพราะกฎหมายยาห้ามโฆษณาขายยาอันตราย
🎯 ทำไมข้อนี้ถึงถูก: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ไม่ตรงกับนิยามหรือการจำแนกประเภทตามกฎหมายยา
• ข้อ ข. (ได้ แต่ต้องขออนุญาตก่อน): ได้ แต่ต้องขออนุญาตก่อน ไม่ตรงกับนิยามหรือการจำแนกประเภทตามกฎหมายยา
• ข้อ ค. (ไม่ได้ เพราะเป็นการอวดอ้างสรรพคุณ): ไม่ได้ เพราะเป็นการอวดอ้างสรรพคุณ ไม่ตรงกับนิยามหรือการจำแนกประเภทตามกฎหมายยา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51" s="186" t="n"/>
      <c r="M51" s="186" t="inlineStr">
        <is>
          <t>Pharmacy Laws &amp; Ethics</t>
        </is>
      </c>
      <c r="N51" s="186" t="inlineStr">
        <is>
          <t>ข้อบังคับสภาเภสัชกรรม (จรรยาบรรณวิชาชีพ)</t>
        </is>
      </c>
      <c r="O51" s="185" t="inlineStr">
        <is>
          <t>SAP</t>
        </is>
      </c>
      <c r="P51" s="186" t="inlineStr">
        <is>
          <t>ข้อ 74 Pharma Plus เล่มม่วง (เฉลยข้อ ง)</t>
        </is>
      </c>
      <c r="Q51" s="185" t="inlineStr">
        <is>
          <t>แบบฝึกหัด</t>
        </is>
      </c>
      <c r="R51" s="185" t="inlineStr">
        <is>
          <t>เล่มม่วง</t>
        </is>
      </c>
      <c r="S51" s="185" t="n"/>
    </row>
    <row r="52" ht="24" customHeight="1" s="49">
      <c r="A52" s="185" t="n">
        <v>50</v>
      </c>
      <c r="B52" s="186" t="n"/>
      <c r="C52" s="186" t="inlineStr">
        <is>
          <t>ผู้ป่วยต้องการซื้อยา budesonide สามารถซื้อได้ที่ใด</t>
        </is>
      </c>
      <c r="D52" s="186" t="n"/>
      <c r="E52" s="186" t="inlineStr">
        <is>
          <t>ร้านสะดวกซื้อทั่วไป</t>
        </is>
      </c>
      <c r="F52" s="186" t="inlineStr">
        <is>
          <t>ร้านยา ข.ย. 2</t>
        </is>
      </c>
      <c r="G52" s="186" t="inlineStr">
        <is>
          <t>ร้านขายยาแผนปัจจุบัน โดยไม่ต้องมีใบสั่งแพทย์์</t>
        </is>
      </c>
      <c r="H52" s="186" t="inlineStr">
        <is>
          <t>ร้านขายยาแผนปัจจุบัน โดยต้องมีใบสั่งแพทย์์</t>
        </is>
      </c>
      <c r="I52" s="186" t="inlineStr">
        <is>
          <t>โรงพยาบาลเท่านั้น</t>
        </is>
      </c>
      <c r="J52" s="185" t="inlineStr">
        <is>
          <t>3</t>
        </is>
      </c>
      <c r="K52" s="186" t="inlineStr">
        <is>
          <t>✅ คำตอบที่ถูกต้อง: ข้อ ค. ร้านขายยาแผนปัจจุบัน โดยไม่ต้องมีใบสั่งแพทย์์
🎯 ทำไมข้อนี้ถึงถูก: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ไม่ตรงกับนิยามหรือการจำแนกประเภทตามกฎหมายยา
• ข้อ ข. (ร้านยา ข.ย. 2): ร้านยา ข.ย. 2 ไม่ตรงกับนิยามหรือการจำแนกประเภทตามกฎหมายยา
• ข้อ ง. (ร้านขายยาแผนปัจจุบัน โดยต้องมีใบสั่งแพทย์์): ร้านขายยาแผนปัจจุบัน โดยต้องมีใบสั่งแพทย์์ ไม่ตรงกับนิยามหรือการจำแนกประเภทตามกฎหมายยา
• ข้อ จ. (โรงพยาบาลเท่านั้น): โรงพยาบาลเท่านั้น ไม่ตรงกับนิยามหรือการจำแนกประเภทตามกฎหมายยา</t>
        </is>
      </c>
      <c r="L52" s="186" t="n"/>
      <c r="M52" s="186" t="inlineStr">
        <is>
          <t>Pharmacy Laws &amp; Ethics</t>
        </is>
      </c>
      <c r="N52" s="186" t="inlineStr">
        <is>
          <t>ข้อบังคับสภาเภสัชกรรม (จรรยาบรรณวิชาชีพ)</t>
        </is>
      </c>
      <c r="O52" s="185" t="inlineStr">
        <is>
          <t>SAP</t>
        </is>
      </c>
      <c r="P52" s="186" t="inlineStr">
        <is>
          <t>ข้อ 75 Pharma Plus เล่มม่วง (เฉลยข้อ ค)</t>
        </is>
      </c>
      <c r="Q52" s="185" t="inlineStr">
        <is>
          <t>แบบฝึกหัด</t>
        </is>
      </c>
      <c r="R52" s="185" t="inlineStr">
        <is>
          <t>เล่มม่วง</t>
        </is>
      </c>
      <c r="S52" s="185" t="n"/>
    </row>
    <row r="53" ht="24" customHeight="1" s="49">
      <c r="A53" s="185" t="n">
        <v>51</v>
      </c>
      <c r="B53" s="186" t="n"/>
      <c r="C53" s="186" t="inlineStr">
        <is>
          <t>ข้อใดถูกต้องเกี่ยวกับการจัดซื้อ prednisolone ชนิดรับประทาน</t>
        </is>
      </c>
      <c r="D53" s="186" t="n"/>
      <c r="E53" s="186" t="inlineStr">
        <is>
          <t>เป็นยาควบคุมพิเศษ ต้องซื้อโดยวิธีตกลงราคาในกรณีที่ซื้อน้อยกว่า 100,000 บาท</t>
        </is>
      </c>
      <c r="F53" s="186" t="inlineStr">
        <is>
          <t>เป็นยาควบคุมพิเศษ ต้องซื้อโดยวิธีสอบราคาในกรณีที่ซื้อน้อยกว่า 100,000 บาท</t>
        </is>
      </c>
      <c r="G53" s="186" t="inlineStr">
        <is>
          <t>เป็นยาควบคุมพิเศษ ต้องซื้อโดยวิธีประกวดราคาในกรณีที่ซื้อน้อยกว่า 100,000 บาท</t>
        </is>
      </c>
      <c r="H53" s="186" t="inlineStr">
        <is>
          <t>เป็นยาอันตราย ต้องซื้อโดยวิธีตกลงราคาในกรณีที่ซื้อน้อยกว่า 100,000 บาท</t>
        </is>
      </c>
      <c r="I53" s="186" t="inlineStr">
        <is>
          <t>เป็นยาอันตราย ต้องซื้อโดยวิธีสอบราคาในกรณีที่ซื้อน้อยกว่า 100,000 บาท</t>
        </is>
      </c>
      <c r="J53" s="185" t="inlineStr">
        <is>
          <t>1</t>
        </is>
      </c>
      <c r="K53" s="186" t="inlineStr">
        <is>
          <t>✅ คำตอบที่ถูกต้อง: ข้อ ก. เป็นยาควบคุมพิเศษ ต้องซื้อโดยวิธีตกลงราคาในกรณีที่ซื้อน้อยกว่า 100,000 บาท
🎯 ทำไมข้อนี้ถึงถูก: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53" s="186" t="n"/>
      <c r="M53" s="186" t="inlineStr">
        <is>
          <t>Pharmacy Laws &amp; Ethics</t>
        </is>
      </c>
      <c r="N53" s="186" t="inlineStr">
        <is>
          <t>ข้อบังคับสภาเภสัชกรรม (จรรยาบรรณวิชาชีพ)</t>
        </is>
      </c>
      <c r="O53" s="185" t="inlineStr">
        <is>
          <t>SAP</t>
        </is>
      </c>
      <c r="P53" s="186" t="inlineStr">
        <is>
          <t>ข้อ 76 Pharma Plus เล่มม่วง (เฉลยข้อ ก)</t>
        </is>
      </c>
      <c r="Q53" s="185" t="inlineStr">
        <is>
          <t>แบบฝึกหัด</t>
        </is>
      </c>
      <c r="R53" s="185" t="inlineStr">
        <is>
          <t>เล่มม่วง</t>
        </is>
      </c>
      <c r="S53" s="185" t="n"/>
    </row>
    <row r="54" ht="24" customHeight="1" s="49">
      <c r="A54" s="185" t="n">
        <v>52</v>
      </c>
      <c r="B54" s="186" t="n"/>
      <c r="C54" s="186" t="inlineStr">
        <is>
          <t>Insulin จัดเป็นยาประเภทใด</t>
        </is>
      </c>
      <c r="D54" s="186" t="n"/>
      <c r="E54" s="186" t="inlineStr">
        <is>
          <t>ยาสำคัญประจำบ้าน</t>
        </is>
      </c>
      <c r="F54" s="186" t="inlineStr">
        <is>
          <t>ยาควบคุมพิเศษ</t>
        </is>
      </c>
      <c r="G54" s="186" t="inlineStr">
        <is>
          <t>ยาอันตราย</t>
        </is>
      </c>
      <c r="H54" s="186" t="inlineStr">
        <is>
          <t>ยาบรรจุเสร็จที่ไม่ใช่ยาอันตรายและยาควบคุมพิเศษ</t>
        </is>
      </c>
      <c r="I54" s="186" t="inlineStr">
        <is>
          <t>ไม่มีข้อถูก</t>
        </is>
      </c>
      <c r="J54" s="185" t="inlineStr">
        <is>
          <t>3</t>
        </is>
      </c>
      <c r="K54" s="186" t="inlineStr">
        <is>
          <t>✅ คำตอบที่ถูกต้อง: ข้อ ค. ยาอันตราย
🎯 ทำไมข้อนี้ถึงถูก: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ไม่ตรงกับนิยามหรือการจำแนกประเภทตามกฎหมายยา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ไม่ตรงกับนิยามหรือการจำแนกประเภทตามกฎหมายยา</t>
        </is>
      </c>
      <c r="L54" s="186" t="n"/>
      <c r="M54" s="186" t="inlineStr">
        <is>
          <t>Pharmacy Laws &amp; Ethics</t>
        </is>
      </c>
      <c r="N54" s="186" t="inlineStr">
        <is>
          <t>ข้อบังคับสภาเภสัชกรรม (จรรยาบรรณวิชาชีพ)</t>
        </is>
      </c>
      <c r="O54" s="185" t="inlineStr">
        <is>
          <t>SAP</t>
        </is>
      </c>
      <c r="P54" s="186" t="inlineStr">
        <is>
          <t>ข้อ 77 Pharma Plus เล่มม่วง (เฉลยข้อ ค)</t>
        </is>
      </c>
      <c r="Q54" s="185" t="inlineStr">
        <is>
          <t>แบบฝึกหัด</t>
        </is>
      </c>
      <c r="R54" s="185" t="inlineStr">
        <is>
          <t>เล่มม่วง</t>
        </is>
      </c>
      <c r="S54" s="185" t="n"/>
    </row>
    <row r="55" ht="24" customHeight="1" s="49">
      <c r="A55" s="185" t="n">
        <v>53</v>
      </c>
      <c r="B55" s="186" t="n"/>
      <c r="C55" s="186" t="inlineStr">
        <is>
          <t>การโฆษณาคุมกำเนิดเป็นยาสำหรับคุมกำเนิด กระทำได้หรือไม่ เพราะเหตุใด</t>
        </is>
      </c>
      <c r="D55" s="186" t="n"/>
      <c r="E55" s="186" t="inlineStr">
        <is>
          <t>กระทำได้ เพราะไม่มีข้อห้ามใดในกฎหมายยา</t>
        </is>
      </c>
      <c r="F55" s="186" t="inlineStr">
        <is>
          <t>กระทำได้แต่ต้องให้รัฐมนตรีอนุญาตก่อน</t>
        </is>
      </c>
      <c r="G55" s="186" t="inlineStr">
        <is>
          <t>กระทำไม่ได้ เพราะกฎหมายห้ามโฆษณาสรรพคุณยาอันตรายและยาควบคุมพิเศษ</t>
        </is>
      </c>
      <c r="H55" s="186" t="inlineStr">
        <is>
          <t>กระทำไม่ได้ เพราะกฎหมายห้ามมิให้แสดงสรรพคุณว่าเป็นยาคุมกำเนิดหรือยาบำรุงกาม</t>
        </is>
      </c>
      <c r="I55" s="186" t="inlineStr">
        <is>
          <t>ข้อ ค และ ง ถูกต้อง</t>
        </is>
      </c>
      <c r="J55" s="185" t="inlineStr">
        <is>
          <t>5</t>
        </is>
      </c>
      <c r="K55" s="186" t="inlineStr">
        <is>
          <t>✅ คำตอบที่ถูกต้อง: ข้อ จ. ข้อ ค และ ง ถูกต้อง
🎯 ทำไมข้อนี้ถึงถูก: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ไม่ตรงกับนิยามหรือการจำแนกประเภทตามกฎหมายยา
• ข้อ ข. (กระทำได้แต่ต้องให้รัฐมนตรีอนุญาตก่อน): กระทำได้แต่ต้องให้รัฐมนตรีอนุญาตก่อน ไม่ตรงกับนิยามหรือการจำแนกประเภทตามกฎหมายยา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ไม่ตรงกับนิยามหรือการจำแนกประเภทตามกฎหมายยา</t>
        </is>
      </c>
      <c r="L55" s="186" t="n"/>
      <c r="M55" s="186" t="inlineStr">
        <is>
          <t>Pharmacy Laws &amp; Ethics</t>
        </is>
      </c>
      <c r="N55" s="186" t="inlineStr">
        <is>
          <t>ข้อบังคับสภาเภสัชกรรม (จรรยาบรรณวิชาชีพ)</t>
        </is>
      </c>
      <c r="O55" s="185" t="inlineStr">
        <is>
          <t>SAP</t>
        </is>
      </c>
      <c r="P55" s="186" t="inlineStr">
        <is>
          <t>ข้อ 78 Pharma Plus เล่มม่วง (เฉลยข้อ จ)</t>
        </is>
      </c>
      <c r="Q55" s="185" t="inlineStr">
        <is>
          <t>แบบฝึกหัด</t>
        </is>
      </c>
      <c r="R55" s="185" t="inlineStr">
        <is>
          <t>เล่มม่วง</t>
        </is>
      </c>
      <c r="S55" s="185" t="n"/>
    </row>
    <row r="56" ht="24" customHeight="1" s="49">
      <c r="A56" s="185" t="n">
        <v>54</v>
      </c>
      <c r="B56" s="186" t="n"/>
      <c r="C56" s="186" t="inlineStr">
        <is>
          <t>ยาในข้อใดมีประเภทตามกฎหมายเช่นเดียวกับ cotrimoxazole</t>
        </is>
      </c>
      <c r="D56" s="186" t="n"/>
      <c r="E56" s="186" t="inlineStr">
        <is>
          <t>Amitriptyline, brown mixture ขนาด 120 ml</t>
        </is>
      </c>
      <c r="F56" s="186" t="inlineStr">
        <is>
          <t>Tramadol, alprazolam</t>
        </is>
      </c>
      <c r="G56" s="186" t="inlineStr">
        <is>
          <t>Fluoxetine, topical steroid</t>
        </is>
      </c>
      <c r="H56" s="186" t="inlineStr">
        <is>
          <t>Methotrexate, Benadryl</t>
        </is>
      </c>
      <c r="I56" s="186" t="inlineStr">
        <is>
          <t>Isotretinoin, Imodium</t>
        </is>
      </c>
      <c r="J56" s="185" t="inlineStr">
        <is>
          <t>1</t>
        </is>
      </c>
      <c r="K56" s="186" t="inlineStr">
        <is>
          <t>✅ คำตอบที่ถูกต้อง: ข้อ ก. Amitriptyline, brown mixture ขนาด 120 ml
🎯 ทำไมข้อนี้ถึงถูก: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ไม่ตรงกับนิยามหรือการจำแนกประเภทตามกฎหมายยา</t>
        </is>
      </c>
      <c r="L56" s="186" t="n"/>
      <c r="M56" s="186" t="inlineStr">
        <is>
          <t>Pharmacy Laws &amp; Ethics</t>
        </is>
      </c>
      <c r="N56" s="186" t="inlineStr">
        <is>
          <t>ข้อบังคับสภาเภสัชกรรม (จรรยาบรรณวิชาชีพ)</t>
        </is>
      </c>
      <c r="O56" s="185" t="inlineStr">
        <is>
          <t>SAP</t>
        </is>
      </c>
      <c r="P56" s="186" t="inlineStr">
        <is>
          <t>ข้อ 79 Pharma Plus เล่มม่วง (เฉลยข้อ ไมมีคำตอบ)</t>
        </is>
      </c>
      <c r="Q56" s="185" t="inlineStr">
        <is>
          <t>แบบฝึกหัด</t>
        </is>
      </c>
      <c r="R56" s="185" t="inlineStr">
        <is>
          <t>เล่มม่วง</t>
        </is>
      </c>
      <c r="S56" s="185" t="n"/>
    </row>
    <row r="57" ht="24" customHeight="1" s="49">
      <c r="A57" s="185" t="n">
        <v>55</v>
      </c>
      <c r="B57" s="186" t="n"/>
      <c r="C57" s="186" t="inlineStr">
        <is>
          <t>ข้อใดถูกต้องสำหรับยา haloperidol</t>
        </is>
      </c>
      <c r="D57" s="186" t="n"/>
      <c r="E57" s="186" t="inlineStr">
        <is>
          <t>จัดอยู่ในประเภทอันตราย เภสัชกรสามารถจ่ายได้ในร้านยา</t>
        </is>
      </c>
      <c r="F57" s="186" t="inlineStr">
        <is>
          <t>จัดอยู่ในประเภทยาควบคุมพิเศษ เภสัชกรสามารถจ่ายได้หากมีใบสั่งแพทย์์</t>
        </is>
      </c>
      <c r="G57" s="186" t="inlineStr">
        <is>
          <t>จัดอยู่ในประเภทอันตราย จ่ายได้เฉพาะในโรงพยาบาล</t>
        </is>
      </c>
      <c r="H57" s="186" t="inlineStr">
        <is>
          <t>จัดอยู่ในประเภทยาเสพติดให้โทษประเภทที่ 3 ต้องทำบัญชีรายงานคณะกรรมการอาหารและยา</t>
        </is>
      </c>
      <c r="I57" s="186" t="inlineStr">
        <is>
          <t>จัดอยู่ในประเภทวัตถุออกฤทธิ์ต่อจิตประสาท</t>
        </is>
      </c>
      <c r="J57" s="185" t="inlineStr">
        <is>
          <t>2</t>
        </is>
      </c>
      <c r="K57" s="186" t="inlineStr">
        <is>
          <t>✅ คำตอบที่ถูกต้อง: ข้อ ข. จัดอยู่ในประเภทยาควบคุมพิเศษ เภสัชกรสามารถจ่ายได้หากมีใบสั่งแพทย์์
🎯 ทำไมข้อนี้ถึงถูก: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ไม่ตรงกับนิยามหรือการจำแนกประเภทตามกฎหมายยา
• ข้อ ค. (จัดอยู่ในประเภทอันตราย จ่ายได้เฉพาะในโรงพยาบาล): จัดอยู่ในประเภทอันตราย จ่ายได้เฉพาะในโรงพยาบาล ไม่ตรงกับนิยามหรือการจำแนกประเภทตามกฎหมายยา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ไม่ตรงกับนิยามหรือการจำแนกประเภทตามกฎหมายยา
• ข้อ จ. (จัดอยู่ในประเภทวัตถุออกฤทธิ์ต่อจิตประสาท): จัดอยู่ในประเภทวัตถุออกฤทธิ์ต่อจิตประสาท ไม่ตรงกับนิยามหรือการจำแนกประเภทตามกฎหมายยา</t>
        </is>
      </c>
      <c r="L57" s="186" t="n"/>
      <c r="M57" s="186" t="inlineStr">
        <is>
          <t>Pharmacy Laws &amp; Ethics</t>
        </is>
      </c>
      <c r="N57" s="186" t="inlineStr">
        <is>
          <t>ข้อบังคับสภาเภสัชกรรม (จรรยาบรรณวิชาชีพ)</t>
        </is>
      </c>
      <c r="O57" s="185" t="inlineStr">
        <is>
          <t>SAP</t>
        </is>
      </c>
      <c r="P57" s="186" t="inlineStr">
        <is>
          <t>ข้อ 80 Pharma Plus เล่มม่วง (เฉลยข้อ ข)</t>
        </is>
      </c>
      <c r="Q57" s="185" t="inlineStr">
        <is>
          <t>แบบฝึกหัด</t>
        </is>
      </c>
      <c r="R57" s="185" t="inlineStr">
        <is>
          <t>เล่มม่วง</t>
        </is>
      </c>
      <c r="S57" s="185" t="n"/>
    </row>
    <row r="58" ht="24" customHeight="1" s="49">
      <c r="A58" s="185" t="n">
        <v>56</v>
      </c>
      <c r="B58" s="186" t="n"/>
      <c r="C58" s="186" t="inlineStr">
        <is>
          <t>ยา risperidone มีเลขทะเบียนดังนี้: 1A253/49 จากเลขทะเบียนดังกล่าว ข้อใดมีความหมายถูกต้อง</t>
        </is>
      </c>
      <c r="D58" s="186" t="n"/>
      <c r="E58" s="186" t="inlineStr">
        <is>
          <t>เป็นยาเดี่ยวสำหรับมนุษย์ ผลิตในประเทศ</t>
        </is>
      </c>
      <c r="F58" s="186" t="inlineStr">
        <is>
          <t>เป็นยาแผนปัจจุบัน นำเข้าจากต่างประเทศ</t>
        </is>
      </c>
      <c r="G58" s="186" t="inlineStr">
        <is>
          <t>เป็นยาแผนปัจจุบัน แบ่งบรรจุ</t>
        </is>
      </c>
      <c r="H58" s="186" t="inlineStr">
        <is>
          <t>เป็นยาผสม ขึ้นทะเบียนในปี พ.ศ.2549</t>
        </is>
      </c>
      <c r="I58" s="186" t="inlineStr">
        <is>
          <t>เป็นยาเดี่ยว ขึ้นทะเบียนแบบมีเงื่อนไข</t>
        </is>
      </c>
      <c r="J58" s="185" t="inlineStr">
        <is>
          <t>1</t>
        </is>
      </c>
      <c r="K58" s="186" t="inlineStr">
        <is>
          <t>✅ คำตอบที่ถูกต้อง: ข้อ ก. เป็นยาเดี่ยวสำหรับมนุษย์ ผลิตในประเทศ
🎯 ทำไมข้อนี้ถึงถูก: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ไม่ตรงกับนิยามหรือการจำแนกประเภทตามกฎหมายยา
• ข้อ ค. (เป็นยาแผนปัจจุบัน แบ่งบรรจุ): เป็นยาแผนปัจจุบัน แบ่งบรรจุ ไม่ตรงกับนิยามหรือการจำแนกประเภทตามกฎหมายยา
• ข้อ ง. (เป็นยาผสม ขึ้นทะเบียนในปี พ.ศ.2549): เป็นยาผสม ขึ้นทะเบียนในปี พ.ศ.2549 ไม่ตรงกับนิยามหรือการจำแนกประเภทตามกฎหมายยา
• ข้อ จ. (เป็นยาเดี่ยว ขึ้นทะเบียนแบบมีเงื่อนไข): เป็นยาเดี่ยว ขึ้นทะเบียนแบบมีเงื่อนไข ไม่ตรงกับนิยามหรือการจำแนกประเภทตามกฎหมายยา</t>
        </is>
      </c>
      <c r="L58" s="186" t="n"/>
      <c r="M58" s="186" t="inlineStr">
        <is>
          <t>Pharmacy Laws &amp; Ethics</t>
        </is>
      </c>
      <c r="N58" s="186" t="inlineStr">
        <is>
          <t>ข้อบังคับสภาเภสัชกรรม (จรรยาบรรณวิชาชีพ)</t>
        </is>
      </c>
      <c r="O58" s="185" t="inlineStr">
        <is>
          <t>SAP</t>
        </is>
      </c>
      <c r="P58" s="186" t="inlineStr">
        <is>
          <t>ข้อ 81 Pharma Plus เล่มม่วง (เฉลยข้อ ก)</t>
        </is>
      </c>
      <c r="Q58" s="185" t="inlineStr">
        <is>
          <t>แบบฝึกหัด</t>
        </is>
      </c>
      <c r="R58" s="185" t="inlineStr">
        <is>
          <t>เล่มม่วง</t>
        </is>
      </c>
      <c r="S58" s="185" t="n"/>
    </row>
    <row r="59" ht="24" customHeight="1" s="49">
      <c r="A59" s="185" t="n">
        <v>57</v>
      </c>
      <c r="B59" s="186"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t>
        </is>
      </c>
      <c r="C59" s="186" t="inlineStr">
        <is>
          <t>หากท่านเป็นเภสัชกรประจำร้านยานี้จะสามารถจ่ายได้หรือไม่ เพราะเหตุใด</t>
        </is>
      </c>
      <c r="D59" s="186" t="n"/>
      <c r="E59" s="186" t="inlineStr">
        <is>
          <t>จ่ายได้ เพราะเป็นยาอันตราย</t>
        </is>
      </c>
      <c r="F59" s="186" t="inlineStr">
        <is>
          <t>จ่ายได้ เพราะเป็นยาบรรจุเสร็จที่ไม่ใช่ยาอันตรายหรือยาควบคุมพิเศษ</t>
        </is>
      </c>
      <c r="G59" s="186" t="inlineStr">
        <is>
          <t>จ่ายไม่ได้ เพราะเป็นวัตถุออกฤทธิ์ต่อจิตประสาทประเภทที่ 4</t>
        </is>
      </c>
      <c r="H59" s="186" t="inlineStr">
        <is>
          <t>จ่ายไม่ได้ เพราะเป็นยาเสพติดให้โทษประเภทที่ 3</t>
        </is>
      </c>
      <c r="I59" s="186" t="inlineStr">
        <is>
          <t>จ่ายไม่ได้ เพราะเป็นยาควบคุมพิเศษ</t>
        </is>
      </c>
      <c r="J59" s="185" t="inlineStr">
        <is>
          <t>5</t>
        </is>
      </c>
      <c r="K59" s="186" t="inlineStr">
        <is>
          <t>✅ คำตอบที่ถูกต้อง: ข้อ จ. จ่ายไม่ได้ เพราะเป็นยาควบคุมพิเศษ
🎯 ทำไมข้อนี้ถึงถูก: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ไม่ตรงกับนิยามหรือการจำแนกประเภทตามกฎหมายยา
• ข้อ ง. (จ่ายไม่ได้ เพราะเป็นยาเสพติดให้โทษประเภทที่ 3): จ่ายไม่ได้ เพราะเป็นยาเสพติดให้โทษประเภทที่ 3 ไม่ตรงกับนิยามหรือการจำแนกประเภทตามกฎหมายยา</t>
        </is>
      </c>
      <c r="L59" s="186" t="n"/>
      <c r="M59" s="186" t="inlineStr">
        <is>
          <t>Pharmacy Laws &amp; Ethics</t>
        </is>
      </c>
      <c r="N59" s="186" t="inlineStr">
        <is>
          <t>ข้อบังคับสภาเภสัชกรรม (จรรยาบรรณวิชาชีพ)</t>
        </is>
      </c>
      <c r="O59" s="185" t="inlineStr">
        <is>
          <t>SAP</t>
        </is>
      </c>
      <c r="P59" s="186" t="inlineStr">
        <is>
          <t>ข้อ 82 Pharma Plus เล่มม่วง (เฉลยข้อ จ)</t>
        </is>
      </c>
      <c r="Q59" s="185" t="inlineStr">
        <is>
          <t>แบบฝึกหัด</t>
        </is>
      </c>
      <c r="R59" s="185" t="inlineStr">
        <is>
          <t>เล่มม่วง</t>
        </is>
      </c>
      <c r="S59" s="185" t="n"/>
    </row>
    <row r="60" ht="24" customHeight="1" s="49">
      <c r="A60" s="185" t="n">
        <v>58</v>
      </c>
      <c r="B60" s="186" t="n"/>
      <c r="C60" s="186" t="inlineStr">
        <is>
          <t>ยาลดกรดในข้อใดที่เป็นยาสามัญประจำบ้าน</t>
        </is>
      </c>
      <c r="D60" s="186" t="n"/>
      <c r="E60" s="186" t="inlineStr">
        <is>
          <t>Sucralfate</t>
        </is>
      </c>
      <c r="F60" s="186" t="inlineStr">
        <is>
          <t>Aluminium hydroxide gel</t>
        </is>
      </c>
      <c r="G60" s="186" t="inlineStr">
        <is>
          <t>Cimetidine</t>
        </is>
      </c>
      <c r="H60" s="186" t="inlineStr">
        <is>
          <t>ยาธาตุน้ำแดง</t>
        </is>
      </c>
      <c r="I60" s="186" t="inlineStr">
        <is>
          <t>Bismuth compound</t>
        </is>
      </c>
      <c r="J60" s="185" t="inlineStr">
        <is>
          <t>2</t>
        </is>
      </c>
      <c r="K60" s="186" t="inlineStr">
        <is>
          <t>✅ คำตอบที่ถูกต้อง: ข้อ ข. Aluminium hydroxide gel
🎯 ทำไมข้อนี้ถึงถูก: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ไม่ตรงกับนิยามหรือการจำแนกประเภทตามกฎหมายยา
• ข้อ ง. (ยาธาตุน้ำแดง): ยาธาตุน้ำแดง ไม่ตรงกับนิยามหรือการจำแนกประเภทตามกฎหมายยา
• ข้อ จ. (Bismuth compound): Bismuth compound ไม่ตรงกับนิยามหรือการจำแนกประเภทตามกฎหมายยา</t>
        </is>
      </c>
      <c r="L60" s="186" t="n"/>
      <c r="M60" s="186" t="inlineStr">
        <is>
          <t>Pharmacy Laws &amp; Ethics</t>
        </is>
      </c>
      <c r="N60" s="186" t="inlineStr">
        <is>
          <t>ข้อบังคับสภาเภสัชกรรม (จรรยาบรรณวิชาชีพ)</t>
        </is>
      </c>
      <c r="O60" s="185" t="inlineStr">
        <is>
          <t>SAP</t>
        </is>
      </c>
      <c r="P60" s="186" t="inlineStr">
        <is>
          <t>ข้อ 83 Pharma Plus เล่มม่วง (เฉลยข้อ ข ง)</t>
        </is>
      </c>
      <c r="Q60" s="185" t="inlineStr">
        <is>
          <t>แบบฝึกหัด</t>
        </is>
      </c>
      <c r="R60" s="185" t="inlineStr">
        <is>
          <t>เล่มม่วง</t>
        </is>
      </c>
      <c r="S60" s="185" t="n"/>
    </row>
    <row r="61" ht="24" customHeight="1" s="49">
      <c r="A61" s="185" t="n">
        <v>59</v>
      </c>
      <c r="B61" s="186" t="n"/>
      <c r="C61" s="186" t="inlineStr">
        <is>
          <t>Bromhexine จัดอยู่ในยาประเภทใดตาม พรบ. ยา 2510</t>
        </is>
      </c>
      <c r="D61" s="186" t="n"/>
      <c r="E61" s="186" t="inlineStr">
        <is>
          <t>ยาสามัญประจำบ้าน</t>
        </is>
      </c>
      <c r="F61" s="186" t="inlineStr">
        <is>
          <t>ยาบรรจุเสร็จที่ไม่ใช่ยาอันตรายและยาควบคุมพิเศษ</t>
        </is>
      </c>
      <c r="G61" s="186" t="inlineStr">
        <is>
          <t>ยาอันตราย</t>
        </is>
      </c>
      <c r="H61" s="186" t="inlineStr">
        <is>
          <t>ยาควบคุมพิเศษ</t>
        </is>
      </c>
      <c r="I61" s="186" t="inlineStr">
        <is>
          <t>ไม่มีข้อถูก</t>
        </is>
      </c>
      <c r="J61" s="185" t="inlineStr">
        <is>
          <t>2</t>
        </is>
      </c>
      <c r="K61" s="186" t="inlineStr">
        <is>
          <t>✅ คำตอบที่ถูกต้อง: ข้อ ข. ยาบรรจุเสร็จที่ไม่ใช่ยาอันตรายและยาควบคุมพิเศษ
🎯 ทำไมข้อนี้ถึงถูก: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ไม่ตรงกับนิยามหรือการจำแนกประเภทตามกฎหมายยา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ไม่ตรงกับนิยามหรือการจำแนกประเภทตามกฎหมายยา</t>
        </is>
      </c>
      <c r="L61" s="186" t="n"/>
      <c r="M61" s="186" t="inlineStr">
        <is>
          <t>Pharmacy Laws &amp; Ethics</t>
        </is>
      </c>
      <c r="N61" s="186" t="inlineStr">
        <is>
          <t>ข้อบังคับสภาเภสัชกรรม (จรรยาบรรณวิชาชีพ)</t>
        </is>
      </c>
      <c r="O61" s="185" t="inlineStr">
        <is>
          <t>SAP</t>
        </is>
      </c>
      <c r="P61" s="186" t="inlineStr">
        <is>
          <t>ข้อ 84 Pharma Plus เล่มม่วง (เฉลยข้อ ข)</t>
        </is>
      </c>
      <c r="Q61" s="185" t="inlineStr">
        <is>
          <t>แบบฝึกหัด</t>
        </is>
      </c>
      <c r="R61" s="185" t="inlineStr">
        <is>
          <t>เล่มม่วง</t>
        </is>
      </c>
      <c r="S61" s="185" t="n"/>
    </row>
    <row r="62" ht="24" customHeight="1" s="49">
      <c r="A62" s="185" t="n">
        <v>60</v>
      </c>
      <c r="B62" s="186" t="inlineStr">
        <is>
          <t>ข้างขวดยา GPO vir S 40 เขียนว่า 2A 2/46 (NC)</t>
        </is>
      </c>
      <c r="C62" s="186" t="inlineStr">
        <is>
          <t>ข้อใดกล่าวไม่ถูกต้อง</t>
        </is>
      </c>
      <c r="D62" s="186" t="n"/>
      <c r="E62" s="186" t="inlineStr">
        <is>
          <t>ยานี้จดทะเบียนยาแบบมีเงื่อนไข</t>
        </is>
      </c>
      <c r="F62" s="186" t="inlineStr">
        <is>
          <t>เป็นยาแผนปัจจุบันสำหรับมนุษย์</t>
        </is>
      </c>
      <c r="G62" s="186" t="inlineStr">
        <is>
          <t>เป็นยาผสม</t>
        </is>
      </c>
      <c r="H62" s="186" t="inlineStr">
        <is>
          <t>เป็นยาแบ่งบรรจุ</t>
        </is>
      </c>
      <c r="I62" s="186" t="inlineStr">
        <is>
          <t>เป็นยาใหม่</t>
        </is>
      </c>
      <c r="J62" s="185" t="inlineStr">
        <is>
          <t>4</t>
        </is>
      </c>
      <c r="K62" s="186" t="inlineStr">
        <is>
          <t>✅ คำตอบที่ถูกต้อง: ข้อ ง. เป็นยาแบ่งบรรจุ
🎯 ทำไมข้อนี้ถึงถูก: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ไม่ตรงกับนิยามหรือการจำแนกประเภทตามกฎหมายยา
• ข้อ ข. (เป็นยาแผนปัจจุบันสำหรับมนุษย์): เป็นยาแผนปัจจุบันสำหรับมนุษย์ ไม่ตรงกับนิยามหรือการจำแนกประเภทตามกฎหมายยา
• ข้อ ค. (เป็นยาผสม): เป็นยาผสม ไม่ตรงกับนิยามหรือการจำแนกประเภทตามกฎหมายยา
• ข้อ จ. (เป็นยาใหม่): เป็นยาใหม่ ไม่ตรงกับนิยามหรือการจำแนกประเภทตามกฎหมายยา</t>
        </is>
      </c>
      <c r="L62" s="186" t="n"/>
      <c r="M62" s="186" t="inlineStr">
        <is>
          <t>Pharmacy Laws &amp; Ethics</t>
        </is>
      </c>
      <c r="N62" s="186" t="inlineStr">
        <is>
          <t>ข้อบังคับสภาเภสัชกรรม (จรรยาบรรณวิชาชีพ)</t>
        </is>
      </c>
      <c r="O62" s="185" t="inlineStr">
        <is>
          <t>SAP</t>
        </is>
      </c>
      <c r="P62" s="186" t="inlineStr">
        <is>
          <t>ข้อ 85 Pharma Plus เล่มม่วง (เฉลยข้อ ง)</t>
        </is>
      </c>
      <c r="Q62" s="185" t="inlineStr">
        <is>
          <t>แบบฝึกหัด</t>
        </is>
      </c>
      <c r="R62" s="185" t="inlineStr">
        <is>
          <t>เล่มม่วง</t>
        </is>
      </c>
      <c r="S62" s="185" t="n"/>
    </row>
    <row r="63" ht="24" customHeight="1" s="49">
      <c r="A63" s="185" t="n">
        <v>61</v>
      </c>
      <c r="B63" s="186" t="n"/>
      <c r="C63" s="186" t="inlineStr">
        <is>
          <t>ยาต้านไวรัสเอชไอวีเป็นยาประเภทใดตามกฎหมายไทย</t>
        </is>
      </c>
      <c r="D63" s="186" t="n"/>
      <c r="E63" s="186" t="inlineStr">
        <is>
          <t>ยากำพร้า</t>
        </is>
      </c>
      <c r="F63" s="186" t="inlineStr">
        <is>
          <t>ยาควบคุมพิเศษ</t>
        </is>
      </c>
      <c r="G63" s="186" t="inlineStr">
        <is>
          <t>ยาสามัญประจำบ้าน</t>
        </is>
      </c>
      <c r="H63" s="186" t="inlineStr">
        <is>
          <t>ยาอันตราย</t>
        </is>
      </c>
      <c r="I63" s="186" t="inlineStr">
        <is>
          <t>ถูกทั้งข้อ ก. และ ข.</t>
        </is>
      </c>
      <c r="J63" s="185" t="inlineStr">
        <is>
          <t>2</t>
        </is>
      </c>
      <c r="K63" s="186" t="inlineStr">
        <is>
          <t>✅ คำตอบที่ถูกต้อง: ข้อ ข. ยาควบคุมพิเศษ
🎯 ทำไมข้อนี้ถึงถูก: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ไม่ตรงกับนิยามหรือการจำแนกประเภทตามกฎหมายยา
• ข้อ ค. (ยาสามัญประจำบ้าน): ยาสามัญประจำบ้าน ไม่ตรงกับนิยามหรือการจำแนกประเภทตามกฎหมายยา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ไม่ตรงกับนิยามหรือการจำแนกประเภทตามกฎหมายยา</t>
        </is>
      </c>
      <c r="L63" s="186" t="n"/>
      <c r="M63" s="186" t="inlineStr">
        <is>
          <t>Pharmacy Laws &amp; Ethics</t>
        </is>
      </c>
      <c r="N63" s="186" t="inlineStr">
        <is>
          <t>ข้อบังคับสภาเภสัชกรรม (จรรยาบรรณวิชาชีพ)</t>
        </is>
      </c>
      <c r="O63" s="185" t="inlineStr">
        <is>
          <t>SAP</t>
        </is>
      </c>
      <c r="P63" s="186" t="inlineStr">
        <is>
          <t>ข้อ 86 Pharma Plus เล่มม่วง (เฉลยข้อ ข)</t>
        </is>
      </c>
      <c r="Q63" s="185" t="inlineStr">
        <is>
          <t>แบบฝึกหัด</t>
        </is>
      </c>
      <c r="R63" s="185" t="inlineStr">
        <is>
          <t>เล่มม่วง</t>
        </is>
      </c>
      <c r="S63" s="185" t="n"/>
    </row>
    <row r="64" ht="24" customHeight="1" s="49">
      <c r="A64" s="185" t="n">
        <v>62</v>
      </c>
      <c r="B64" s="186" t="n"/>
      <c r="C64" s="186" t="inlineStr">
        <is>
          <t>ยาในข้อใดไม่จัดอยู่ในประเภททายาตามกฎหมายประเภทเดียวกับ ciprofloxacin</t>
        </is>
      </c>
      <c r="D64" s="186" t="n"/>
      <c r="E64" s="186" t="inlineStr">
        <is>
          <t>Oristat tablets</t>
        </is>
      </c>
      <c r="F64" s="186" t="inlineStr">
        <is>
          <t>Topical 0.05% isotretinoin</t>
        </is>
      </c>
      <c r="G64" s="186" t="inlineStr">
        <is>
          <t>0.1% TA cream</t>
        </is>
      </c>
      <c r="H64" s="186" t="inlineStr">
        <is>
          <t>Carbocystein tablets</t>
        </is>
      </c>
      <c r="I64" s="186" t="inlineStr">
        <is>
          <t>Fluoxitine tablets</t>
        </is>
      </c>
      <c r="J64" s="185" t="inlineStr">
        <is>
          <t>4</t>
        </is>
      </c>
      <c r="K64" s="186" t="inlineStr">
        <is>
          <t>✅ คำตอบที่ถูกต้อง: ข้อ ง. Carbocystein tablets
🎯 ทำไมข้อนี้ถึงถูก: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ไม่ตรงกับนิยามหรือการจำแนกประเภทตามกฎหมายยา
• ข้อ ข. (Topical 0.05% isotretinoin): Topical 0.05% isotretinoin ไม่ตรงกับนิยามหรือการจำแนกประเภทตามกฎหมายยา
• ข้อ ค. (0.1% TA cream): 0.1% TA cream ไม่ตรงกับนิยามหรือการจำแนกประเภทตามกฎหมายยา
• ข้อ จ. (Fluoxitine tablets): Fluoxitine tablets ไม่ตรงกับนิยามหรือการจำแนกประเภทตามกฎหมายยา</t>
        </is>
      </c>
      <c r="L64" s="186" t="n"/>
      <c r="M64" s="186" t="inlineStr">
        <is>
          <t>Pharmacy Laws &amp; Ethics</t>
        </is>
      </c>
      <c r="N64" s="186" t="inlineStr">
        <is>
          <t>ข้อบังคับสภาเภสัชกรรม (จรรยาบรรณวิชาชีพ)</t>
        </is>
      </c>
      <c r="O64" s="185" t="inlineStr">
        <is>
          <t>SAP</t>
        </is>
      </c>
      <c r="P64" s="186" t="inlineStr">
        <is>
          <t>ข้อ 87 Pharma Plus เล่มม่วง (เฉลยข้อ ง)</t>
        </is>
      </c>
      <c r="Q64" s="185" t="inlineStr">
        <is>
          <t>แบบฝึกหัด</t>
        </is>
      </c>
      <c r="R64" s="185" t="inlineStr">
        <is>
          <t>เล่มม่วง</t>
        </is>
      </c>
      <c r="S64" s="185" t="n"/>
    </row>
    <row r="65" ht="24" customHeight="1" s="49">
      <c r="A65" s="185" t="n">
        <v>63</v>
      </c>
      <c r="B65" s="186" t="n"/>
      <c r="C65" s="186" t="inlineStr">
        <is>
          <t>เภสัชกรไม่ควรหยิบ ciprofloxacin จากขวดใดให้ คนไข้</t>
        </is>
      </c>
      <c r="D65" s="186" t="n"/>
      <c r="E65" s="186" t="inlineStr">
        <is>
          <t>ขวดที่มียาเม็ดเปลี่ยนสี</t>
        </is>
      </c>
      <c r="F65" s="186" t="inlineStr">
        <is>
          <t>ขวดที่มียาเม็ดบิ่น</t>
        </is>
      </c>
      <c r="G65" s="186" t="inlineStr">
        <is>
          <t>ที่ขวดเขียนว่า Mfd. 02/2010</t>
        </is>
      </c>
      <c r="H65" s="186" t="inlineStr">
        <is>
          <t>ที่ขวดเขียนว่า Exp. 02/2015</t>
        </is>
      </c>
      <c r="I65" s="186" t="inlineStr">
        <is>
          <t>ขวดที่ฉลากมีรอยเปื้อน</t>
        </is>
      </c>
      <c r="J65" s="185" t="inlineStr">
        <is>
          <t>1</t>
        </is>
      </c>
      <c r="K65" s="186" t="inlineStr">
        <is>
          <t>✅ คำตอบที่ถูกต้อง: ข้อ ก. ขวดที่มียาเม็ดเปลี่ยนสี
🎯 ทำไมข้อนี้ถึงถูก: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ไม่ตรงกับนิยามหรือการจำแนกประเภทตามกฎหมายยา
• ข้อ ค. (ที่ขวดเขียนว่า Mfd. 02/2010): ที่ขวดเขียนว่า Mfd. 02/2010 ไม่ตรงกับนิยามหรือการจำแนกประเภทตามกฎหมายยา
• ข้อ ง. (ที่ขวดเขียนว่า Exp. 02/2015): ที่ขวดเขียนว่า Exp. 02/2015 ไม่ตรงกับนิยามหรือการจำแนกประเภทตามกฎหมายยา
• ข้อ จ. (ขวดที่ฉลากมีรอยเปื้อน): ขวดที่ฉลากมีรอยเปื้อน ไม่ตรงกับนิยามหรือการจำแนกประเภทตามกฎหมายยา</t>
        </is>
      </c>
      <c r="L65" s="186" t="n"/>
      <c r="M65" s="186" t="inlineStr">
        <is>
          <t>Pharmacy Laws &amp; Ethics</t>
        </is>
      </c>
      <c r="N65" s="186" t="inlineStr">
        <is>
          <t>ข้อบังคับสภาเภสัชกรรม (จรรยาบรรณวิชาชีพ)</t>
        </is>
      </c>
      <c r="O65" s="185" t="inlineStr">
        <is>
          <t>SAP</t>
        </is>
      </c>
      <c r="P65" s="186" t="inlineStr">
        <is>
          <t>ข้อ 88 Pharma Plus เล่มม่วง (เฉลยข้อ ก ง)</t>
        </is>
      </c>
      <c r="Q65" s="185" t="inlineStr">
        <is>
          <t>แบบฝึกหัด</t>
        </is>
      </c>
      <c r="R65" s="185" t="inlineStr">
        <is>
          <t>เล่มม่วง</t>
        </is>
      </c>
      <c r="S65" s="185" t="n"/>
    </row>
    <row r="66" ht="24" customHeight="1" s="49">
      <c r="A66" s="185" t="n">
        <v>64</v>
      </c>
      <c r="B66" s="186" t="n"/>
      <c r="C66" s="186" t="inlineStr">
        <is>
          <t>Sucralfate เป็นยาในบัญชียาหลักแห่งชาติ ในหมวดบัญชี ค หมายถึงข้อใด</t>
        </is>
      </c>
      <c r="D66" s="186" t="n"/>
      <c r="E66" s="186"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F66" s="186"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G66" s="186" t="inlineStr">
        <is>
          <t>รายการยาที่ต้องใช้ในโรคเฉพาะทาง โดยผู้ชำนาญ หรือผู้ที่ได้รับมอบหมายจากผู้อำนวยการของสถานพยาบาลนั้น ๆ</t>
        </is>
      </c>
      <c r="H66" s="186"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I66" s="186"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J66" s="185" t="inlineStr">
        <is>
          <t>3</t>
        </is>
      </c>
      <c r="K66" s="18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ทำไมข้อนี้ถึงถูก: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ไม่ตรงกับนิยามหรือการจำแนกประเภทตามกฎหมายยา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ไม่ตรงกับนิยามหรือการจำแนกประเภทตามกฎหมายยา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ไม่ตรงกับนิยามหรือการจำแนกประเภทตามกฎหมายยา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ไม่ตรงกับนิยามหรือการจำแนกประเภทตามกฎหมายยา</t>
        </is>
      </c>
      <c r="L66" s="186" t="n"/>
      <c r="M66" s="186" t="inlineStr">
        <is>
          <t>Pharmacy Laws &amp; Ethics</t>
        </is>
      </c>
      <c r="N66" s="186" t="inlineStr">
        <is>
          <t>ข้อบังคับสภาเภสัชกรรม (จรรยาบรรณวิชาชีพ)</t>
        </is>
      </c>
      <c r="O66" s="185" t="inlineStr">
        <is>
          <t>SAP</t>
        </is>
      </c>
      <c r="P66" s="186" t="inlineStr">
        <is>
          <t>ข้อ 95 Pharma Plus เล่มม่วง (เฉลยข้อ ค)</t>
        </is>
      </c>
      <c r="Q66" s="185" t="inlineStr">
        <is>
          <t>แบบฝึกหัด</t>
        </is>
      </c>
      <c r="R66" s="185" t="inlineStr">
        <is>
          <t>เล่มม่วง</t>
        </is>
      </c>
      <c r="S66" s="185" t="n"/>
    </row>
    <row r="67" ht="24" customHeight="1" s="49">
      <c r="A67" s="185" t="n">
        <v>65</v>
      </c>
      <c r="B67" s="186" t="n"/>
      <c r="C67" s="186" t="inlineStr">
        <is>
          <t>องค์การเภสัชกรรมมีการผลิตและมีจำหน่ายยา praziquantel เภสัชกรประจำโรงพยาบาลทำการสั่งซื้อยาอย่างไร</t>
        </is>
      </c>
      <c r="D67" s="186" t="n"/>
      <c r="E67" s="186" t="inlineStr">
        <is>
          <t>ตกลงราคาถ้าวงเงินไม่เกิน 100,000 บาท</t>
        </is>
      </c>
      <c r="F67" s="186" t="inlineStr">
        <is>
          <t>สอบราคาถ้าวงเงินไม่เกิน 100,000 บาท</t>
        </is>
      </c>
      <c r="G67" s="186" t="inlineStr">
        <is>
          <t>ประกวดราคาถ้าวงเงินไม่เกิน 100,000 บาท</t>
        </is>
      </c>
      <c r="H67" s="186" t="inlineStr">
        <is>
          <t>วิธีพิเศษไม่จำกัดวงเงิน</t>
        </is>
      </c>
      <c r="I67" s="186" t="inlineStr">
        <is>
          <t>วิธีกรณีพิเศษไม่จำกัดวงเงิน</t>
        </is>
      </c>
      <c r="J67" s="185" t="inlineStr">
        <is>
          <t>5</t>
        </is>
      </c>
      <c r="K67" s="186" t="inlineStr">
        <is>
          <t>✅ คำตอบที่ถูกต้อง: ข้อ จ. วิธีกรณีพิเศษไม่จำกัดวงเงิน
🎯 ทำไมข้อนี้ถึงถูก: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ไม่ตรงกับนิยามหรือการจำแนกประเภทตามกฎหมายยา
• ข้อ ข. (สอบราคาถ้าวงเงินไม่เกิน 100,000 บาท): สอบราคาถ้าวงเงินไม่เกิน 100,000 บาท ไม่ตรงกับนิยามหรือการจำแนกประเภทตามกฎหมายยา
• ข้อ ค. (ประกวดราคาถ้าวงเงินไม่เกิน 100,000 บาท): ประกวดราคาถ้าวงเงินไม่เกิน 100,000 บาท ไม่ตรงกับนิยามหรือการจำแนกประเภทตามกฎหมายยา
• ข้อ ง. (วิธีพิเศษไม่จำกัดวงเงิน): วิธีพิเศษไม่จำกัดวงเงิน ไม่ตรงกับนิยามหรือการจำแนกประเภทตามกฎหมายยา</t>
        </is>
      </c>
      <c r="L67" s="186" t="n"/>
      <c r="M67" s="186" t="inlineStr">
        <is>
          <t>Pharmacy Laws &amp; Ethics</t>
        </is>
      </c>
      <c r="N67" s="186" t="inlineStr">
        <is>
          <t>ข้อบังคับสภาเภสัชกรรม (จรรยาบรรณวิชาชีพ)</t>
        </is>
      </c>
      <c r="O67" s="185" t="inlineStr">
        <is>
          <t>SAP</t>
        </is>
      </c>
      <c r="P67" s="186" t="inlineStr">
        <is>
          <t>ข้อ 96 Pharma Plus เล่มม่วง (เฉลยข้อ จ)</t>
        </is>
      </c>
      <c r="Q67" s="185" t="inlineStr">
        <is>
          <t>แบบฝึกหัด</t>
        </is>
      </c>
      <c r="R67" s="185" t="inlineStr">
        <is>
          <t>เล่มม่วง</t>
        </is>
      </c>
      <c r="S67" s="185" t="n"/>
    </row>
    <row r="68" ht="24" customHeight="1" s="49">
      <c r="A68" s="185" t="n">
        <v>66</v>
      </c>
      <c r="B68" s="186" t="n"/>
      <c r="C68" s="186" t="inlineStr">
        <is>
          <t>ถ้ายา antacid วิเคราะห์พบว่า มีตัวยาสำคัญ 3.05 mg/100 ml แต่ในฉลากยาระบุว่า 4.4 mg/100 ml ถามว่าจัดเป็นยากลุ่มใด</t>
        </is>
      </c>
      <c r="D68" s="186" t="n"/>
      <c r="E68" s="186" t="inlineStr">
        <is>
          <t>ยาปลอม</t>
        </is>
      </c>
      <c r="F68" s="186" t="inlineStr">
        <is>
          <t>ยาปนเปื้อน</t>
        </is>
      </c>
      <c r="G68" s="186" t="inlineStr">
        <is>
          <t>ยาผิดมาตรฐาน</t>
        </is>
      </c>
      <c r="H68" s="186" t="inlineStr">
        <is>
          <t>ยาอันตราย</t>
        </is>
      </c>
      <c r="I68" s="186" t="inlineStr">
        <is>
          <t>ยาเรียกคืน</t>
        </is>
      </c>
      <c r="J68" s="185" t="inlineStr">
        <is>
          <t>1</t>
        </is>
      </c>
      <c r="K68" s="186" t="inlineStr">
        <is>
          <t>✅ คำตอบที่ถูกต้อง: ข้อ ก. ยาปลอม
🎯 ทำไมข้อนี้ถึงถูก: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ไม่ตรงกับนิยามหรือการจำแนกประเภทตามกฎหมายยา
• ข้อ ค. (ยาผิดมาตรฐาน): ยาผิดมาตรฐาน ไม่ตรงกับนิยามหรือการจำแนกประเภทตามกฎหมายยา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ไม่ตรงกับนิยามหรือการจำแนกประเภทตามกฎหมายยา</t>
        </is>
      </c>
      <c r="L68" s="186" t="n"/>
      <c r="M68" s="186" t="inlineStr">
        <is>
          <t>Pharmacy Laws &amp; Ethics</t>
        </is>
      </c>
      <c r="N68" s="186" t="inlineStr">
        <is>
          <t>ข้อบังคับสภาเภสัชกรรม (จรรยาบรรณวิชาชีพ)</t>
        </is>
      </c>
      <c r="O68" s="185" t="inlineStr">
        <is>
          <t>SAP</t>
        </is>
      </c>
      <c r="P68" s="186" t="inlineStr">
        <is>
          <t>ข้อ 97 Pharma Plus เล่มม่วง (เฉลยข้อ ก)</t>
        </is>
      </c>
      <c r="Q68" s="185" t="inlineStr">
        <is>
          <t>แบบฝึกหัด</t>
        </is>
      </c>
      <c r="R68" s="185" t="inlineStr">
        <is>
          <t>เล่มม่วง</t>
        </is>
      </c>
      <c r="S68" s="185" t="n"/>
    </row>
    <row r="69" ht="24" customHeight="1" s="49">
      <c r="A69" s="185" t="n">
        <v>67</v>
      </c>
      <c r="B69" s="186" t="n"/>
      <c r="C69" s="186" t="inlineStr">
        <is>
          <t>เกี่ยวกับหลักการทางเภสัชกรรมในข้อนี้ ข้อใดถูก</t>
        </is>
      </c>
      <c r="D69" s="186" t="n"/>
      <c r="E69" s="186" t="inlineStr">
        <is>
          <t>ยาสามัญประจำบ้าน ต้องบอกเฉพาะชื่อสามัญ ห้ามเขียนชื่อการค้า</t>
        </is>
      </c>
      <c r="F69" s="186" t="inlineStr">
        <is>
          <t>ยาสามัญประจำบ้าน ต้องเขียนคำว่า "ยาสามัญประจำบ้าน" ตัวสีแดงระบุไว้</t>
        </is>
      </c>
      <c r="G69" s="186" t="inlineStr">
        <is>
          <t>องค์การเภสัชกรรมต้องขออนุญาตผลิตยาในกรณีที่ไม่ใช่ยาสามัญประจำบ้าน</t>
        </is>
      </c>
      <c r="H69" s="186" t="inlineStr">
        <is>
          <t>โฆษณาได้แต่ต้องขออนุญาตก่อน รวมถึงในกรณีที่โฆษณากับผู้ประกอบโรคศิลป์ผ่านสื่อต่างๆ</t>
        </is>
      </c>
      <c r="I69" s="186" t="inlineStr">
        <is>
          <t>ยาสามัญประจำบ้าน ในกรณีไม่มีพื้นที่เพียงพอไม่ต้องเขียนคำว่า "ยาสามัญประจำบ้าน" ได้แต่ต้องขออนุญาต</t>
        </is>
      </c>
      <c r="J69" s="185" t="inlineStr">
        <is>
          <t>4</t>
        </is>
      </c>
      <c r="K69" s="186" t="inlineStr">
        <is>
          <t>✅ คำตอบที่ถูกต้อง: ข้อ ง. โฆษณาได้แต่ต้องขออนุญาตก่อน รวมถึงในกรณีที่โฆษณากับผู้ประกอบโรคศิลป์ผ่านสื่อต่างๆ
🎯 ทำไมข้อนี้ถึงถูก: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ไม่ตรงกับนิยามหรือการจำแนกประเภทตามกฎหมายยา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ไม่ตรงกับนิยามหรือการจำแนกประเภทตามกฎหมายยา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ไม่ตรงกับนิยามหรือการจำแนกประเภทตามกฎหมายยา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ไม่ตรงกับนิยามหรือการจำแนกประเภทตามกฎหมายยา</t>
        </is>
      </c>
      <c r="L69" s="186" t="n"/>
      <c r="M69" s="186" t="inlineStr">
        <is>
          <t>Pharmacy Laws &amp; Ethics</t>
        </is>
      </c>
      <c r="N69" s="186" t="inlineStr">
        <is>
          <t>ข้อบังคับสภาเภสัชกรรม (จรรยาบรรณวิชาชีพ)</t>
        </is>
      </c>
      <c r="O69" s="185" t="inlineStr">
        <is>
          <t>SAP</t>
        </is>
      </c>
      <c r="P69" s="186" t="inlineStr">
        <is>
          <t>ข้อ 98 Pharma Plus เล่มม่วง (เฉลยข้อ ง)</t>
        </is>
      </c>
      <c r="Q69" s="185" t="inlineStr">
        <is>
          <t>แบบฝึกหัด</t>
        </is>
      </c>
      <c r="R69" s="185" t="inlineStr">
        <is>
          <t>เล่มม่วง</t>
        </is>
      </c>
      <c r="S69" s="185" t="n"/>
    </row>
    <row r="70" ht="24" customHeight="1" s="49">
      <c r="A70" s="185" t="n">
        <v>68</v>
      </c>
      <c r="B70" s="186" t="n"/>
      <c r="C70" s="186" t="inlineStr">
        <is>
          <t>เภสัชกรร้านยา สามารถจ่ายยาแก่ผู้ป่วยรายนี้ ตามกรณีใดได้ โดยไม่ผิด ตาม พ.ร.บ. ยา 2510</t>
        </is>
      </c>
      <c r="D70" s="186" t="n"/>
      <c r="E70" s="186" t="inlineStr">
        <is>
          <t>จ่ายยา diclofenac tab 25 mg ที่เลยวันหมดอายุตามฉลากไปแล้ว 2 วัน</t>
        </is>
      </c>
      <c r="F70" s="186" t="inlineStr">
        <is>
          <t>จ่ายยา piroxicam cap 10 mg ที่ยังไม่ถึงวันหมดอายุตามฉลาก แต่ลักษณะเม็ดยากระด่างกระดำ</t>
        </is>
      </c>
      <c r="G70" s="186" t="inlineStr">
        <is>
          <t>จ่ายยาเม็ด tolperisone 50 mg และ diclofenac 25 mg ใส่ในซองเดียวกัน อย่างละ 1 เม็ด หลังอาหาร</t>
        </is>
      </c>
      <c r="H70" s="186"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I70" s="186" t="inlineStr">
        <is>
          <t>นำยา rofecoxib 25 mg ซึ่งซื้อมาจากร้านค้าปลอดภาษีที่สิงคโปร์และมีราคาถูกกว่าทำในประเทศไทยมาขายที่ร้านยา</t>
        </is>
      </c>
      <c r="J70" s="185" t="inlineStr">
        <is>
          <t>4</t>
        </is>
      </c>
      <c r="K70" s="186"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ทำไมข้อนี้ถึงถูก: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ไม่ตรงกับนิยามหรือการจำแนกประเภทตามกฎหมายยา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ไม่ตรงกับนิยามหรือการจำแนกประเภทตามกฎหมายยา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ไม่ตรงกับนิยามหรือการจำแนกประเภทตามกฎหมายยา</t>
        </is>
      </c>
      <c r="L70" s="186" t="n"/>
      <c r="M70" s="186" t="inlineStr">
        <is>
          <t>Pharmacy Laws &amp; Ethics</t>
        </is>
      </c>
      <c r="N70" s="186" t="inlineStr">
        <is>
          <t>ข้อบังคับสภาเภสัชกรรม (จรรยาบรรณวิชาชีพ)</t>
        </is>
      </c>
      <c r="O70" s="185" t="inlineStr">
        <is>
          <t>SAP</t>
        </is>
      </c>
      <c r="P70" s="186" t="inlineStr">
        <is>
          <t>ข้อ 99 Pharma Plus เล่มม่วง (เฉลยข้อ ง)</t>
        </is>
      </c>
      <c r="Q70" s="185" t="inlineStr">
        <is>
          <t>แบบฝึกหัด</t>
        </is>
      </c>
      <c r="R70" s="185" t="inlineStr">
        <is>
          <t>เล่มม่วง</t>
        </is>
      </c>
      <c r="S70" s="185" t="n"/>
    </row>
    <row r="71" ht="24" customHeight="1" s="49">
      <c r="A71" s="185" t="n">
        <v>69</v>
      </c>
      <c r="B71" s="186" t="n"/>
      <c r="C71" s="186"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D71" s="186" t="n"/>
      <c r="E71" s="186" t="inlineStr">
        <is>
          <t>Cost minimization analysis (CMA)</t>
        </is>
      </c>
      <c r="F71" s="186" t="inlineStr">
        <is>
          <t>Cost benefit analysis</t>
        </is>
      </c>
      <c r="G71" s="186" t="inlineStr">
        <is>
          <t>Cost utility analysis</t>
        </is>
      </c>
      <c r="H71" s="186" t="inlineStr">
        <is>
          <t>Cost effectiveness analysis (CEA)</t>
        </is>
      </c>
      <c r="I71" s="186" t="inlineStr">
        <is>
          <t>ถูกทุกข้อ</t>
        </is>
      </c>
      <c r="J71" s="185" t="inlineStr">
        <is>
          <t>4</t>
        </is>
      </c>
      <c r="K71" s="186" t="inlineStr">
        <is>
          <t>✅ คำตอบที่ถูกต้อง: ข้อ ง. Cost effectiveness analysis (CEA)
🎯 ทำไมข้อนี้ถึงถูก: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ไม่ตรงกับนิยามหรือการจำแนกประเภทตามกฎหมายยา
• ข้อ ข. (Cost benefit analysis): Cost benefit analysis ไม่ตรงกับนิยามหรือการจำแนกประเภทตามกฎหมายยา
• ข้อ ค. (Cost utility analysis): Cost utility analysis ไม่ตรงกับนิยามหรือการจำแนกประเภทตามกฎหมายยา
• ข้อ จ. (ถูกทุกข้อ): ข้อนี้ไม่ถูกต้องเนื่องจากมีตัวเลือกที่จำเพาะและตรงตามเกณฑ์มาตรฐานเวชปฏิบัติอย่างชัดเจน</t>
        </is>
      </c>
      <c r="L71" s="186" t="n"/>
      <c r="M71" s="186" t="inlineStr">
        <is>
          <t>Pharmacy Laws &amp; Ethics</t>
        </is>
      </c>
      <c r="N71" s="186" t="inlineStr">
        <is>
          <t>ข้อบังคับสภาเภสัชกรรม (จรรยาบรรณวิชาชีพ)</t>
        </is>
      </c>
      <c r="O71" s="185" t="inlineStr">
        <is>
          <t>SAP</t>
        </is>
      </c>
      <c r="P71" s="186" t="inlineStr">
        <is>
          <t>ข้อ 100 Pharma Plus เล่มม่วง (เฉลยข้อ ง)</t>
        </is>
      </c>
      <c r="Q71" s="185" t="inlineStr">
        <is>
          <t>แบบฝึกหัด</t>
        </is>
      </c>
      <c r="R71" s="185" t="inlineStr">
        <is>
          <t>เล่มม่วง</t>
        </is>
      </c>
      <c r="S71" s="185" t="n"/>
    </row>
    <row r="72" ht="24" customHeight="1" s="49">
      <c r="A72" s="185" t="n">
        <v>70</v>
      </c>
      <c r="B72" s="186" t="n"/>
      <c r="C72" s="186" t="inlineStr">
        <is>
          <t>เภสัชกรที่ร้านขายยาไม่สามารถจ่ายยาต่อไปนี้ให้ผู้ป่วยรายนี้ได้</t>
        </is>
      </c>
      <c r="D72" s="186" t="n"/>
      <c r="E72" s="186" t="inlineStr">
        <is>
          <t>ยา allopurinol เนื่องจากเป็นยาอันตราย</t>
        </is>
      </c>
      <c r="F72" s="186" t="inlineStr">
        <is>
          <t>ยา colchicine เนื่องจากเป็นยาอันตราย</t>
        </is>
      </c>
      <c r="G72" s="186" t="inlineStr">
        <is>
          <t>ยา etoricoxib เนื่องจากเป็นยาควบคุมพิเศษ</t>
        </is>
      </c>
      <c r="H72" s="186" t="inlineStr">
        <is>
          <t>ยา prednisolone เนื่องจากเป็นยาควบคุมพิเศษ</t>
        </is>
      </c>
      <c r="I72" s="186" t="inlineStr">
        <is>
          <t>เภสัชกรสามารถจ่ายยาได้ทุกข้อ</t>
        </is>
      </c>
      <c r="J72" s="185" t="inlineStr">
        <is>
          <t>4</t>
        </is>
      </c>
      <c r="K72" s="186" t="inlineStr">
        <is>
          <t>✅ คำตอบที่ถูกต้อง: ข้อ ง. ยา prednisolone เนื่องจากเป็นยาควบคุมพิเศษ
🎯 ทำไมข้อนี้ถึงถูก: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ไม่ตรงกับนิยามหรือการจำแนกประเภทตามกฎหมายยา</t>
        </is>
      </c>
      <c r="L72" s="186" t="n"/>
      <c r="M72" s="186" t="inlineStr">
        <is>
          <t>Pharmacy Laws &amp; Ethics</t>
        </is>
      </c>
      <c r="N72" s="186" t="inlineStr">
        <is>
          <t>ข้อบังคับสภาเภสัชกรรม (จรรยาบรรณวิชาชีพ)</t>
        </is>
      </c>
      <c r="O72" s="185" t="inlineStr">
        <is>
          <t>SAP</t>
        </is>
      </c>
      <c r="P72" s="186" t="inlineStr">
        <is>
          <t>ข้อ 101 Pharma Plus เล่มม่วง (เฉลยข้อ ง)</t>
        </is>
      </c>
      <c r="Q72" s="185" t="inlineStr">
        <is>
          <t>แบบฝึกหัด</t>
        </is>
      </c>
      <c r="R72" s="185" t="inlineStr">
        <is>
          <t>เล่มม่วง</t>
        </is>
      </c>
      <c r="S72" s="185" t="n"/>
    </row>
    <row r="73" ht="24" customHeight="1" s="49">
      <c r="A73" s="185" t="n">
        <v>71</v>
      </c>
      <c r="B73" s="186" t="n"/>
      <c r="C73" s="186"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D73" s="186" t="n"/>
      <c r="E73" s="186" t="inlineStr">
        <is>
          <t>Cohort study</t>
        </is>
      </c>
      <c r="F73" s="186" t="inlineStr">
        <is>
          <t>Crossover study</t>
        </is>
      </c>
      <c r="G73" s="186" t="inlineStr">
        <is>
          <t>Control study</t>
        </is>
      </c>
      <c r="H73" s="186" t="inlineStr">
        <is>
          <t>Case-control study</t>
        </is>
      </c>
      <c r="I73" s="186" t="inlineStr">
        <is>
          <t>Cross-section study</t>
        </is>
      </c>
      <c r="J73" s="185" t="inlineStr">
        <is>
          <t>3</t>
        </is>
      </c>
      <c r="K73" s="186" t="inlineStr">
        <is>
          <t>✅ คำตอบที่ถูกต้อง: ข้อ ค. Control study
🎯 ทำไมข้อนี้ถึงถูก: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ไม่ตรงกับนิยามหรือการจำแนกประเภทตามกฎหมายยา
• ข้อ ข. (Crossover study): Crossover study ไม่ตรงกับนิยามหรือการจำแนกประเภทตามกฎหมายยา
• ข้อ ง. (Case-control study): Case-control study ไม่ตรงกับนิยามหรือการจำแนกประเภทตามกฎหมายยา
• ข้อ จ. (Cross-section study): Cross-section study ไม่ตรงกับนิยามหรือการจำแนกประเภทตามกฎหมายยา</t>
        </is>
      </c>
      <c r="L73" s="186" t="n"/>
      <c r="M73" s="186" t="inlineStr">
        <is>
          <t>Pharmacy Laws &amp; Ethics</t>
        </is>
      </c>
      <c r="N73" s="186" t="inlineStr">
        <is>
          <t>ข้อบังคับสภาเภสัชกรรม (จรรยาบรรณวิชาชีพ)</t>
        </is>
      </c>
      <c r="O73" s="185" t="inlineStr">
        <is>
          <t>SAP</t>
        </is>
      </c>
      <c r="P73" s="186" t="inlineStr">
        <is>
          <t>ข้อ 104 Pharma Plus เล่มม่วง (เฉลยข้อ ค)</t>
        </is>
      </c>
      <c r="Q73" s="185" t="inlineStr">
        <is>
          <t>แบบฝึกหัด</t>
        </is>
      </c>
      <c r="R73" s="185" t="inlineStr">
        <is>
          <t>เล่มม่วง</t>
        </is>
      </c>
      <c r="S73" s="185" t="n"/>
    </row>
    <row r="74" ht="24" customHeight="1" s="49">
      <c r="A74" s="185" t="n">
        <v>72</v>
      </c>
      <c r="B74" s="186" t="n"/>
      <c r="C74" s="186" t="inlineStr">
        <is>
          <t>เด็กทารกได้รับการฉีดวัคซีน หลังจากนั้นเด็กมีอาการไข้สูง 39 °C ชัก จะมาเรียกร้องค่าเสียหายได้หรือไม่ เพราะเหตุใด</t>
        </is>
      </c>
      <c r="D74" s="186" t="n"/>
      <c r="E74" s="186" t="inlineStr">
        <is>
          <t>ได้ ผู้บริโภคมีสิทธิที่จะได้รับการพิจารณาและได้รับค่าเสียหาย</t>
        </is>
      </c>
      <c r="F74" s="186" t="inlineStr">
        <is>
          <t>ได้ ผู้บริโภคมีสิทธิที่จะปฏิเสธไม่รับวัคซีน</t>
        </is>
      </c>
      <c r="G74" s="186" t="inlineStr">
        <is>
          <t>ไม่ได้ เนื่องจากผู้บริโภคมีสิทธิที่จะทราบผลดี ผลเสีย แต่ไม่ทำ</t>
        </is>
      </c>
      <c r="H74" s="186" t="inlineStr">
        <is>
          <t>ไม่ได้ เนื่องจากอาการข้างเคียงที่เกิดขึ้นพบน้อย</t>
        </is>
      </c>
      <c r="I74" s="186" t="inlineStr">
        <is>
          <t>ไม่ได้ เนื่องจากไม่มีความผิดในการรักษา</t>
        </is>
      </c>
      <c r="J74" s="185" t="inlineStr">
        <is>
          <t>5</t>
        </is>
      </c>
      <c r="K74" s="186" t="inlineStr">
        <is>
          <t>✅ คำตอบที่ถูกต้อง: ข้อ จ. ไม่ได้ เนื่องจากไม่มีความผิดในการรักษา
🎯 ทำไมข้อนี้ถึงถูก: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ไม่ตรงกับนิยามหรือการจำแนกประเภทตามกฎหมายยา
• ข้อ ข. (ได้ ผู้บริโภคมีสิทธิที่จะปฏิเสธไม่รับวัคซีน): ได้ ผู้บริโภคมีสิทธิที่จะปฏิเสธไม่รับวัคซีน ไม่ตรงกับนิยามหรือการจำแนกประเภทตามกฎหมายยา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ไม่ตรงกับนิยามหรือการจำแนกประเภทตามกฎหมายยา
• ข้อ ง. (ไม่ได้ เนื่องจากอาการข้างเคียงที่เกิดขึ้นพบน้อย): ไม่ได้ เนื่องจากอาการข้างเคียงที่เกิดขึ้นพบน้อย ไม่ตรงกับนิยามหรือการจำแนกประเภทตามกฎหมายยา</t>
        </is>
      </c>
      <c r="L74" s="186" t="n"/>
      <c r="M74" s="186" t="inlineStr">
        <is>
          <t>Pharmacy Laws &amp; Ethics</t>
        </is>
      </c>
      <c r="N74" s="186" t="inlineStr">
        <is>
          <t>ข้อบังคับสภาเภสัชกรรม (จรรยาบรรณวิชาชีพ)</t>
        </is>
      </c>
      <c r="O74" s="185" t="inlineStr">
        <is>
          <t>SAP</t>
        </is>
      </c>
      <c r="P74" s="186" t="inlineStr">
        <is>
          <t>ข้อ 107 Pharma Plus เล่มม่วง (เฉลยข้อ จ)</t>
        </is>
      </c>
      <c r="Q74" s="185" t="inlineStr">
        <is>
          <t>แบบฝึกหัด</t>
        </is>
      </c>
      <c r="R74" s="185" t="inlineStr">
        <is>
          <t>เล่มม่วง</t>
        </is>
      </c>
      <c r="S74" s="185" t="n"/>
    </row>
    <row r="75" ht="24" customHeight="1" s="49">
      <c r="A75" s="185" t="n">
        <v>73</v>
      </c>
      <c r="B75" s="186"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t>
        </is>
      </c>
      <c r="C75" s="186" t="inlineStr">
        <is>
          <t>ยานี้จัดเป็นยาประเภทใด ตามพระราชบัญญัติยา</t>
        </is>
      </c>
      <c r="D75" s="186" t="n"/>
      <c r="E75" s="186" t="inlineStr">
        <is>
          <t>ยาปลอม</t>
        </is>
      </c>
      <c r="F75" s="186" t="inlineStr">
        <is>
          <t>ยาปนเปื้อน</t>
        </is>
      </c>
      <c r="G75" s="186" t="inlineStr">
        <is>
          <t>ยาผิดมาตรฐาน</t>
        </is>
      </c>
      <c r="H75" s="186" t="inlineStr">
        <is>
          <t>ยาด้อยคุณภาพ</t>
        </is>
      </c>
      <c r="I75" s="186" t="inlineStr">
        <is>
          <t>ยาเสื่อมคุณภาพ</t>
        </is>
      </c>
      <c r="J75" s="185" t="inlineStr">
        <is>
          <t>1</t>
        </is>
      </c>
      <c r="K75" s="186" t="inlineStr">
        <is>
          <t>✅ คำตอบที่ถูกต้อง: ข้อ ก. ยาปลอม
🎯 ทำไมข้อนี้ถึงถูก: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ไม่ตรงกับนิยามหรือการจำแนกประเภทตามกฎหมายยา
• ข้อ ค. (ยาผิดมาตรฐาน): ยาผิดมาตรฐาน ไม่ตรงกับนิยามหรือการจำแนกประเภทตามกฎหมายยา
• ข้อ ง. (ยาด้อยคุณภาพ): ยาด้อยคุณภาพ ไม่ตรงกับนิยามหรือการจำแนกประเภทตามกฎหมายยา
• ข้อ จ. (ยาเสื่อมคุณภาพ): ยาเสื่อมคุณภาพ ไม่ตรงกับนิยามหรือการจำแนกประเภทตามกฎหมายยา</t>
        </is>
      </c>
      <c r="L75" s="186" t="n"/>
      <c r="M75" s="186" t="inlineStr">
        <is>
          <t>Pharmacy Laws &amp; Ethics</t>
        </is>
      </c>
      <c r="N75" s="186" t="inlineStr">
        <is>
          <t>ข้อบังคับสภาเภสัชกรรม (จรรยาบรรณวิชาชีพ)</t>
        </is>
      </c>
      <c r="O75" s="185" t="inlineStr">
        <is>
          <t>SAP</t>
        </is>
      </c>
      <c r="P75" s="186" t="inlineStr">
        <is>
          <t>ข้อ 108 Pharma Plus เล่มม่วง (เฉลยข้อ ก)</t>
        </is>
      </c>
      <c r="Q75" s="185" t="inlineStr">
        <is>
          <t>แบบฝึกหัด</t>
        </is>
      </c>
      <c r="R75" s="185" t="inlineStr">
        <is>
          <t>เล่มม่วง</t>
        </is>
      </c>
      <c r="S75" s="185" t="n"/>
    </row>
    <row r="76" ht="24" customHeight="1" s="49">
      <c r="A76" s="185" t="n">
        <v>74</v>
      </c>
      <c r="B76" s="186" t="n"/>
      <c r="C76" s="186" t="inlineStr">
        <is>
          <t>ข้อใดไม่ใช่ใช้อำนาจของสารวัตรอาหารและยา ในการปฏิบัติหน้าที่ตามพระราชบัญญัติยา</t>
        </is>
      </c>
      <c r="D76" s="186" t="n"/>
      <c r="E76" s="186" t="inlineStr">
        <is>
          <t>ยึดหรืออายัดยา</t>
        </is>
      </c>
      <c r="F76" s="186" t="inlineStr">
        <is>
          <t>เข้าไปตรวจร้านยานอกเวลาทำการ</t>
        </is>
      </c>
      <c r="G76" s="186" t="inlineStr">
        <is>
          <t>นำยาไปทำลายตามข้อกำหนดกระทรวง</t>
        </is>
      </c>
      <c r="H76" s="186" t="inlineStr">
        <is>
          <t>นำยาไปเป็นตัวอย่างเพื่อการตรวจวิเคราะห์</t>
        </is>
      </c>
      <c r="I76" s="186" t="inlineStr">
        <is>
          <t>ให้ร้านยาเรียกเก็บคืนภายในเวลาที่กำหนด</t>
        </is>
      </c>
      <c r="J76" s="185" t="inlineStr">
        <is>
          <t>2</t>
        </is>
      </c>
      <c r="K76" s="186" t="inlineStr">
        <is>
          <t>✅ คำตอบที่ถูกต้อง: ข้อ ข. เข้าไปตรวจร้านยานอกเวลาทำการ
🎯 ทำไมข้อนี้ถึงถูก: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ไม่ตรงกับนิยามหรือการจำแนกประเภทตามกฎหมายยา
• ข้อ ค. (นำยาไปทำลายตามข้อกำหนดกระทรวง): นำยาไปทำลายตามข้อกำหนดกระทรวง ไม่ตรงกับนิยามหรือการจำแนกประเภทตามกฎหมายยา
• ข้อ ง. (นำยาไปเป็นตัวอย่างเพื่อการตรวจวิเคราะห์): นำยาไปเป็นตัวอย่างเพื่อการตรวจวิเคราะห์ ไม่ตรงกับนิยามหรือการจำแนกประเภทตามกฎหมายยา
• ข้อ จ. (ให้ร้านยาเรียกเก็บคืนภายในเวลาที่กำหนด): ให้ร้านยาเรียกเก็บคืนภายในเวลาที่กำหนด ไม่ตรงกับนิยามหรือการจำแนกประเภทตามกฎหมายยา</t>
        </is>
      </c>
      <c r="L76" s="186" t="n"/>
      <c r="M76" s="186" t="inlineStr">
        <is>
          <t>Pharmacy Laws &amp; Ethics</t>
        </is>
      </c>
      <c r="N76" s="186" t="inlineStr">
        <is>
          <t>ข้อบังคับสภาเภสัชกรรม (จรรยาบรรณวิชาชีพ)</t>
        </is>
      </c>
      <c r="O76" s="185" t="inlineStr">
        <is>
          <t>SAP</t>
        </is>
      </c>
      <c r="P76" s="186" t="inlineStr">
        <is>
          <t>ข้อ 109 Pharma Plus เล่มม่วง (เฉลยข้อ ข)</t>
        </is>
      </c>
      <c r="Q76" s="185" t="inlineStr">
        <is>
          <t>แบบฝึกหัด</t>
        </is>
      </c>
      <c r="R76" s="185" t="inlineStr">
        <is>
          <t>เล่มม่วง</t>
        </is>
      </c>
      <c r="S76" s="185" t="n"/>
    </row>
    <row r="77" ht="24" customHeight="1" s="49">
      <c r="A77" s="185" t="n">
        <v>75</v>
      </c>
      <c r="B77" s="186" t="n"/>
      <c r="C77" s="186" t="inlineStr">
        <is>
          <t>ตามกฎหมายไทยในปัจจุบัน ยากลุ่มใดที่ต้องใช้ใบสั่งแพทย์์ในการจ่ายยา</t>
        </is>
      </c>
      <c r="D77" s="186" t="n"/>
      <c r="E77" s="186" t="inlineStr">
        <is>
          <t>Antipsychotic drugs</t>
        </is>
      </c>
      <c r="F77" s="186" t="inlineStr">
        <is>
          <t>Hypnotic drugs กลุ่ม BZD</t>
        </is>
      </c>
      <c r="G77" s="186" t="inlineStr">
        <is>
          <t>Antidepressant กลุ่ม SSRI</t>
        </is>
      </c>
      <c r="H77" s="186" t="inlineStr">
        <is>
          <t>Melatonin receptor agonist</t>
        </is>
      </c>
      <c r="I77" s="186" t="inlineStr">
        <is>
          <t>ถูกทุกข้อ</t>
        </is>
      </c>
      <c r="J77" s="185" t="inlineStr">
        <is>
          <t>1</t>
        </is>
      </c>
      <c r="K77" s="186" t="inlineStr">
        <is>
          <t>✅ คำตอบที่ถูกต้อง: ข้อ ก. Antipsychotic drugs
🎯 ทำไมข้อนี้ถึงถูก: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ไม่ตรงกับนิยามหรือการจำแนกประเภทตามกฎหมายยา
• ข้อ ค. (Antidepressant กลุ่ม SSRI): Antidepressant กลุ่ม SSRI ไม่ตรงกับนิยามหรือการจำแนกประเภทตามกฎหมายยา
• ข้อ ง. (Melatonin receptor agonist): Melatonin receptor agonist ไม่ตรงกับนิยามหรือการจำแนกประเภทตามกฎหมายยา
• ข้อ จ. (ถูกทุกข้อ): ข้อนี้ไม่ถูกต้องเนื่องจากมีตัวเลือกที่จำเพาะและตรงตามเกณฑ์มาตรฐานเวชปฏิบัติอย่างชัดเจน</t>
        </is>
      </c>
      <c r="L77" s="186" t="n"/>
      <c r="M77" s="186" t="inlineStr">
        <is>
          <t>Pharmacy Laws &amp; Ethics</t>
        </is>
      </c>
      <c r="N77" s="186" t="inlineStr">
        <is>
          <t>ข้อบังคับสภาเภสัชกรรม (จรรยาบรรณวิชาชีพ)</t>
        </is>
      </c>
      <c r="O77" s="185" t="inlineStr">
        <is>
          <t>SAP</t>
        </is>
      </c>
      <c r="P77" s="186" t="inlineStr">
        <is>
          <t>ข้อ 110 Pharma Plus เล่มม่วง (เฉลยข้อ ก ข)</t>
        </is>
      </c>
      <c r="Q77" s="185" t="inlineStr">
        <is>
          <t>แบบฝึกหัด</t>
        </is>
      </c>
      <c r="R77" s="185" t="inlineStr">
        <is>
          <t>เล่มม่วง</t>
        </is>
      </c>
      <c r="S77" s="185" t="n"/>
    </row>
    <row r="78" ht="24" customHeight="1" s="49">
      <c r="A78" s="185" t="n">
        <v>76</v>
      </c>
      <c r="B78" s="186" t="n"/>
      <c r="C78" s="186" t="inlineStr">
        <is>
          <t>เหตุใดร้านขายยาจึงขาย Phenobarbital ไม่ได้</t>
        </is>
      </c>
      <c r="D78" s="186" t="n"/>
      <c r="E78" s="186" t="inlineStr">
        <is>
          <t>เพราะยังไม่มีใบอนุญาตมีจำหน่ายวัตถุออกฤทธิ์ต่อจิตประสาทประเภท 3</t>
        </is>
      </c>
      <c r="F78" s="186" t="inlineStr">
        <is>
          <t>เพราะยังไม่มีใบอนุญาตมีจำหน่ายวัตถุออกฤทธิ์ต่อจิตประสาทประเภท 4</t>
        </is>
      </c>
      <c r="G78" s="186" t="inlineStr">
        <is>
          <t>เพราะยังไม่มีใบอนุญาตมีจำหน่ายยาอันตราย</t>
        </is>
      </c>
      <c r="H78" s="186" t="inlineStr">
        <is>
          <t>เพราะยังไม่มีใบอนุญาตมีจำหน่ายยาควบคุมพิเศษ</t>
        </is>
      </c>
      <c r="I78" s="186" t="inlineStr">
        <is>
          <t>ไม่มีข้อใดถูก</t>
        </is>
      </c>
      <c r="J78" s="185" t="inlineStr">
        <is>
          <t>2</t>
        </is>
      </c>
      <c r="K78" s="186" t="inlineStr">
        <is>
          <t>✅ คำตอบที่ถูกต้อง: ข้อ ข. เพราะยังไม่มีใบอนุญาตมีจำหน่ายวัตถุออกฤทธิ์ต่อจิตประสาทประเภท 4
🎯 ทำไมข้อนี้ถึงถูก: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ไม่ตรงกับนิยามหรือการจำแนกประเภทตามกฎหมายยา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t>
        </is>
      </c>
      <c r="L78" s="186" t="n"/>
      <c r="M78" s="186" t="inlineStr">
        <is>
          <t>Pharmacy Laws &amp; Ethics</t>
        </is>
      </c>
      <c r="N78" s="186" t="inlineStr">
        <is>
          <t>ข้อบังคับสภาเภสัชกรรม (จรรยาบรรณวิชาชีพ)</t>
        </is>
      </c>
      <c r="O78" s="185" t="inlineStr">
        <is>
          <t>SAP</t>
        </is>
      </c>
      <c r="P78" s="186" t="inlineStr">
        <is>
          <t>ข้อ 111 Pharma Plus เล่มม่วง (เฉลยข้อ ข)</t>
        </is>
      </c>
      <c r="Q78" s="185" t="inlineStr">
        <is>
          <t>แบบฝึกหัด</t>
        </is>
      </c>
      <c r="R78" s="185" t="inlineStr">
        <is>
          <t>เล่มม่วง</t>
        </is>
      </c>
      <c r="S78" s="185" t="n"/>
    </row>
    <row r="79" ht="24" customHeight="1" s="49">
      <c r="A79" s="185" t="n">
        <v>77</v>
      </c>
      <c r="B79" s="186" t="n"/>
      <c r="C79" s="186" t="inlineStr">
        <is>
          <t>ข้อใดถูกต้องเกี่ยวกับยา fluoxetine</t>
        </is>
      </c>
      <c r="D79" s="186" t="n"/>
      <c r="E79" s="186" t="inlineStr">
        <is>
          <t>จัดอยู่ในประเภทอันตราย เภสัชกรสามารถจ่ายได้ในร้านยา</t>
        </is>
      </c>
      <c r="F79" s="186" t="inlineStr">
        <is>
          <t>จัดอยู่ในประเภทควบคุมพิเศษ เภสัชกรไม่สามารถจ่ายได้</t>
        </is>
      </c>
      <c r="G79" s="186" t="inlineStr">
        <is>
          <t>จัดอยู่ในประเภทอันตราย จ่ายได้เฉพาะในโรงพยาบาล</t>
        </is>
      </c>
      <c r="H79" s="186" t="inlineStr">
        <is>
          <t>จัดอยู่ในประเภทยาเสพติดให้โทษประเภท 4 ต้องทำบัญชีรายงานคณะกรรมการอาหารและยา</t>
        </is>
      </c>
      <c r="I79" s="186" t="inlineStr">
        <is>
          <t>จัดอยู่ในประเภทวัตถุออกฤทธิ์ต่อจิตประสาท</t>
        </is>
      </c>
      <c r="J79" s="185" t="inlineStr">
        <is>
          <t>1</t>
        </is>
      </c>
      <c r="K79" s="186" t="inlineStr">
        <is>
          <t>✅ คำตอบที่ถูกต้อง: ข้อ ก. จัดอยู่ในประเภทอันตราย เภสัชกรสามารถจ่ายได้ในร้านยา
🎯 ทำไมข้อนี้ถึงถูก: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ไม่ตรงกับนิยามหรือการจำแนกประเภทตามกฎหมายยา
• ข้อ ค. (จัดอยู่ในประเภทอันตราย จ่ายได้เฉพาะในโรงพยาบาล): จัดอยู่ในประเภทอันตราย จ่ายได้เฉพาะในโรงพยาบาล ไม่ตรงกับนิยามหรือการจำแนกประเภทตามกฎหมายยา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ไม่ตรงกับนิยามหรือการจำแนกประเภทตามกฎหมายยา
• ข้อ จ. (จัดอยู่ในประเภทวัตถุออกฤทธิ์ต่อจิตประสาท): จัดอยู่ในประเภทวัตถุออกฤทธิ์ต่อจิตประสาท ไม่ตรงกับนิยามหรือการจำแนกประเภทตามกฎหมายยา</t>
        </is>
      </c>
      <c r="L79" s="186" t="n"/>
      <c r="M79" s="186" t="inlineStr">
        <is>
          <t>Pharmacy Laws &amp; Ethics</t>
        </is>
      </c>
      <c r="N79" s="186" t="inlineStr">
        <is>
          <t>ข้อบังคับสภาเภสัชกรรม (จรรยาบรรณวิชาชีพ)</t>
        </is>
      </c>
      <c r="O79" s="185" t="inlineStr">
        <is>
          <t>SAP</t>
        </is>
      </c>
      <c r="P79" s="186" t="inlineStr">
        <is>
          <t>ข้อ 112 Pharma Plus เล่มม่วง (เฉลยข้อ ก)</t>
        </is>
      </c>
      <c r="Q79" s="185" t="inlineStr">
        <is>
          <t>แบบฝึกหัด</t>
        </is>
      </c>
      <c r="R79" s="185" t="inlineStr">
        <is>
          <t>เล่มม่วง</t>
        </is>
      </c>
      <c r="S79" s="185" t="n"/>
    </row>
    <row r="80" ht="24" customHeight="1" s="49">
      <c r="A80" s="185" t="n">
        <v>78</v>
      </c>
      <c r="B80" s="186" t="n"/>
      <c r="C80" s="186" t="inlineStr">
        <is>
          <t>Clozapine จัดเป็นยาในข้อใด</t>
        </is>
      </c>
      <c r="D80" s="186" t="n"/>
      <c r="E80" s="186" t="inlineStr">
        <is>
          <t>ยาอันตราย</t>
        </is>
      </c>
      <c r="F80" s="186" t="inlineStr">
        <is>
          <t>ยาบรรจุเสร็จ</t>
        </is>
      </c>
      <c r="G80" s="186" t="inlineStr">
        <is>
          <t>วัตถุออกฤทธิ์ต่อจิตประสาท</t>
        </is>
      </c>
      <c r="H80" s="186" t="inlineStr">
        <is>
          <t>ยาเสพติด</t>
        </is>
      </c>
      <c r="I80" s="186" t="inlineStr">
        <is>
          <t>ยาควบคุมพิเศษ</t>
        </is>
      </c>
      <c r="J80" s="185" t="inlineStr">
        <is>
          <t>5</t>
        </is>
      </c>
      <c r="K80" s="186" t="inlineStr">
        <is>
          <t>✅ คำตอบที่ถูกต้อง: ข้อ จ. ยาควบคุมพิเศษ
🎯 ทำไมข้อนี้ถึงถูก: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ไม่ตรงกับนิยามหรือการจำแนกประเภทตามกฎหมายยา
• ข้อ ค. (วัตถุออกฤทธิ์ต่อจิตประสาท): วัตถุออกฤทธิ์ต่อจิตประสาท ไม่ตรงกับนิยามหรือการจำแนกประเภทตามกฎหมายยา
• ข้อ ง. (ยาเสพติด): ยาเสพติด ไม่ตรงกับนิยามหรือการจำแนกประเภทตามกฎหมายยา</t>
        </is>
      </c>
      <c r="L80" s="186" t="n"/>
      <c r="M80" s="186" t="inlineStr">
        <is>
          <t>Pharmacy Laws &amp; Ethics</t>
        </is>
      </c>
      <c r="N80" s="186" t="inlineStr">
        <is>
          <t>ข้อบังคับสภาเภสัชกรรม (จรรยาบรรณวิชาชีพ)</t>
        </is>
      </c>
      <c r="O80" s="185" t="inlineStr">
        <is>
          <t>SAP</t>
        </is>
      </c>
      <c r="P80" s="186" t="inlineStr">
        <is>
          <t>ข้อ 113 Pharma Plus เล่มม่วง (เฉลยข้อ จ)</t>
        </is>
      </c>
      <c r="Q80" s="185" t="inlineStr">
        <is>
          <t>แบบฝึกหัด</t>
        </is>
      </c>
      <c r="R80" s="185" t="inlineStr">
        <is>
          <t>เล่มม่วง</t>
        </is>
      </c>
      <c r="S80" s="185" t="n"/>
    </row>
    <row r="81" ht="24" customHeight="1" s="49">
      <c r="A81" s="185" t="n">
        <v>79</v>
      </c>
      <c r="B81" s="186" t="n"/>
      <c r="C81" s="186" t="inlineStr">
        <is>
          <t>Flunarizine จัดเป็นยาในข้อใด</t>
        </is>
      </c>
      <c r="D81" s="186" t="n"/>
      <c r="E81" s="186" t="inlineStr">
        <is>
          <t>ยาอันตราย</t>
        </is>
      </c>
      <c r="F81" s="186" t="inlineStr">
        <is>
          <t>ยาบรรจุเสร็จ</t>
        </is>
      </c>
      <c r="G81" s="186" t="inlineStr">
        <is>
          <t>วัตถุออกฤทธิ์ต่อจิตประสาท</t>
        </is>
      </c>
      <c r="H81" s="186" t="inlineStr">
        <is>
          <t>ยาเสพติด</t>
        </is>
      </c>
      <c r="I81" s="186" t="inlineStr">
        <is>
          <t>ยาควบคุมพิเศษ</t>
        </is>
      </c>
      <c r="J81" s="185" t="inlineStr">
        <is>
          <t>1</t>
        </is>
      </c>
      <c r="K81" s="186" t="inlineStr">
        <is>
          <t>✅ คำตอบที่ถูกต้อง: ข้อ ก. ยาอันตราย
🎯 ทำไมข้อนี้ถึงถูก: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ไม่ตรงกับนิยามหรือการจำแนกประเภทตามกฎหมายยา
• ข้อ ค. (วัตถุออกฤทธิ์ต่อจิตประสาท): วัตถุออกฤทธิ์ต่อจิตประสาท ไม่ตรงกับนิยามหรือการจำแนกประเภทตามกฎหมายยา
• ข้อ ง. (ยาเสพติด): ยาเสพติด ไม่ตรงกับนิยามหรือการจำแนกประเภทตามกฎหมายยา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81" s="186" t="n"/>
      <c r="M81" s="186" t="inlineStr">
        <is>
          <t>Pharmacy Laws &amp; Ethics</t>
        </is>
      </c>
      <c r="N81" s="186" t="inlineStr">
        <is>
          <t>ข้อบังคับสภาเภสัชกรรม (จรรยาบรรณวิชาชีพ)</t>
        </is>
      </c>
      <c r="O81" s="185" t="inlineStr">
        <is>
          <t>SAP</t>
        </is>
      </c>
      <c r="P81" s="186" t="inlineStr">
        <is>
          <t>ข้อ 114 Pharma Plus เล่มม่วง (เฉลยข้อ ก)</t>
        </is>
      </c>
      <c r="Q81" s="185" t="inlineStr">
        <is>
          <t>แบบฝึกหัด</t>
        </is>
      </c>
      <c r="R81" s="185" t="inlineStr">
        <is>
          <t>เล่มม่วง</t>
        </is>
      </c>
      <c r="S81" s="185" t="n"/>
    </row>
    <row r="82" ht="24" customHeight="1" s="49">
      <c r="A82" s="185" t="n">
        <v>80</v>
      </c>
      <c r="B82" s="186" t="n"/>
      <c r="C82" s="186" t="inlineStr">
        <is>
          <t>ข้อใดไม่ใช่บทบาทเภสัชกรในการจ่ายยา clozapine</t>
        </is>
      </c>
      <c r="D82" s="186" t="n"/>
      <c r="E82" s="186" t="inlineStr">
        <is>
          <t>ต้องอยู่ประจำร้านเวลาเปิดการ</t>
        </is>
      </c>
      <c r="F82" s="186" t="inlineStr">
        <is>
          <t>ต้องจ่ายยาตามใบสั่งแพทย์์</t>
        </is>
      </c>
      <c r="G82" s="186" t="inlineStr">
        <is>
          <t>ต้องควบคุมการจัดยาให้เป็นสัดส่วน</t>
        </is>
      </c>
      <c r="H82" s="186" t="inlineStr">
        <is>
          <t>ต้องควบคุมบัญชีซื้อ-จ่าย</t>
        </is>
      </c>
      <c r="I82" s="186" t="inlineStr">
        <is>
          <t>ต้องควบคุมการแบ่งบรรจุและฉลาก</t>
        </is>
      </c>
      <c r="J82" s="185" t="inlineStr">
        <is>
          <t>5</t>
        </is>
      </c>
      <c r="K82" s="186" t="inlineStr">
        <is>
          <t>✅ คำตอบที่ถูกต้อง: ข้อ จ. ต้องควบคุมการแบ่งบรรจุและฉลาก
🎯 ทำไมข้อนี้ถึงถูก: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ไม่ตรงกับนิยามหรือการจำแนกประเภทตามกฎหมายยา
• ข้อ ข. (ต้องจ่ายยาตามใบสั่งแพทย์์): ต้องจ่ายยาตามใบสั่งแพทย์์ ไม่ตรงกับนิยามหรือการจำแนกประเภทตามกฎหมายยา
• ข้อ ค. (ต้องควบคุมการจัดยาให้เป็นสัดส่วน): ต้องควบคุมการจัดยาให้เป็นสัดส่วน ไม่ตรงกับนิยามหรือการจำแนกประเภทตามกฎหมายยา
• ข้อ ง. (ต้องควบคุมบัญชีซื้อ-จ่าย): ต้องควบคุมบัญชีซื้อ-จ่าย ไม่ตรงกับนิยามหรือการจำแนกประเภทตามกฎหมายยา</t>
        </is>
      </c>
      <c r="L82" s="186" t="n"/>
      <c r="M82" s="186" t="inlineStr">
        <is>
          <t>Pharmacy Laws &amp; Ethics</t>
        </is>
      </c>
      <c r="N82" s="186" t="inlineStr">
        <is>
          <t>ข้อบังคับสภาเภสัชกรรม (จรรยาบรรณวิชาชีพ)</t>
        </is>
      </c>
      <c r="O82" s="185" t="inlineStr">
        <is>
          <t>SAP</t>
        </is>
      </c>
      <c r="P82" s="186" t="inlineStr">
        <is>
          <t>ข้อ 115 Pharma Plus เล่มม่วง (เฉลยข้อ จ)</t>
        </is>
      </c>
      <c r="Q82" s="185" t="inlineStr">
        <is>
          <t>แบบฝึกหัด</t>
        </is>
      </c>
      <c r="R82" s="185" t="inlineStr">
        <is>
          <t>เล่มม่วง</t>
        </is>
      </c>
      <c r="S82" s="185" t="n"/>
    </row>
    <row r="83" ht="24" customHeight="1" s="49">
      <c r="A83" s="185" t="n">
        <v>81</v>
      </c>
      <c r="B83" s="186" t="n"/>
      <c r="C83" s="186" t="inlineStr">
        <is>
          <t>เกี่ยวกับหลักการทางเภสัชกรรมในข้อนี้ ข้อใดผิด</t>
        </is>
      </c>
      <c r="D83" s="186" t="n"/>
      <c r="E83" s="186" t="inlineStr">
        <is>
          <t>imipramine เป็นยาอันตราย</t>
        </is>
      </c>
      <c r="F83" s="186" t="inlineStr">
        <is>
          <t>วัตถุออกฤทธิ์ต่อจิตประสาท ประเภท 3 ห้ามขายในร้านยา</t>
        </is>
      </c>
      <c r="G83" s="186" t="inlineStr">
        <is>
          <t>ยาจิตเภทเป็นยาควบคุมพิเศษ</t>
        </is>
      </c>
      <c r="H83" s="186" t="inlineStr">
        <is>
          <t>ยาสงบระงับ (tranquilizer) เป็นยาอันตราย ยกเว้นประกาศเป็นยาควบคุมพิเศษ</t>
        </is>
      </c>
      <c r="I83" s="186" t="inlineStr">
        <is>
          <t>ยาสงบระงับ (tranquilizer) เป็นยาอันตราย ยกเว้นประกาศเป็นวัตถุออกฤทธิ์ต่อจิตประสาท</t>
        </is>
      </c>
      <c r="J83" s="185" t="inlineStr">
        <is>
          <t>2</t>
        </is>
      </c>
      <c r="K83" s="186" t="inlineStr">
        <is>
          <t>✅ คำตอบที่ถูกต้อง: ข้อ ข. วัตถุออกฤทธิ์ต่อจิตประสาท ประเภท 3 ห้ามขายในร้านยา
🎯 ทำไมข้อนี้ถึงถูก: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83" s="186" t="n"/>
      <c r="M83" s="186" t="inlineStr">
        <is>
          <t>Pharmacy Laws &amp; Ethics</t>
        </is>
      </c>
      <c r="N83" s="186" t="inlineStr">
        <is>
          <t>ข้อบังคับสภาเภสัชกรรม (จรรยาบรรณวิชาชีพ)</t>
        </is>
      </c>
      <c r="O83" s="185" t="inlineStr">
        <is>
          <t>SAP</t>
        </is>
      </c>
      <c r="P83" s="186" t="inlineStr">
        <is>
          <t>ข้อ 116 Pharma Plus เล่มม่วง (เฉลยข้อ ข)</t>
        </is>
      </c>
      <c r="Q83" s="185" t="inlineStr">
        <is>
          <t>แบบฝึกหัด</t>
        </is>
      </c>
      <c r="R83" s="185" t="inlineStr">
        <is>
          <t>เล่มม่วง</t>
        </is>
      </c>
      <c r="S83" s="185" t="n"/>
    </row>
    <row r="84" ht="24" customHeight="1" s="49">
      <c r="A84" s="185" t="n">
        <v>82</v>
      </c>
      <c r="B84" s="186" t="n"/>
      <c r="C84" s="186" t="inlineStr">
        <is>
          <t>ท่านสามารถจ่ายยา diazepam 5 mg tablet ได้หรือไม่</t>
        </is>
      </c>
      <c r="D84" s="186" t="n"/>
      <c r="E84" s="186" t="inlineStr">
        <is>
          <t>ได้ เพราะเป็นการจ่ายยาต่อเนื่องจากแพทย์์ (refill medication)</t>
        </is>
      </c>
      <c r="F84" s="186" t="inlineStr">
        <is>
          <t>ได้ เพราะบ้านผู้ป่วยอยู่ห่างจากโรงพยาบาล 10 กิโลเมตร</t>
        </is>
      </c>
      <c r="G84" s="186" t="inlineStr">
        <is>
          <t>ไม่ได้ เพราะไม่อนุญาตให้ขายยานี้ในร้านยา</t>
        </is>
      </c>
      <c r="H84" s="186" t="inlineStr">
        <is>
          <t>ไม่ได้ เพราะยานี้ต้องจ่ายตามใบสั่งยา</t>
        </is>
      </c>
      <c r="I84" s="186" t="inlineStr">
        <is>
          <t>ไม่ได้ เพราะเป็นยาควบคุมพิเศษ</t>
        </is>
      </c>
      <c r="J84" s="185" t="inlineStr">
        <is>
          <t>2</t>
        </is>
      </c>
      <c r="K84" s="186" t="inlineStr">
        <is>
          <t>✅ คำตอบที่ถูกต้อง: ข้อ ข. ได้ เพราะบ้านผู้ป่วยอยู่ห่างจากโรงพยาบาล 10 กิโลเมตร
🎯 ทำไมข้อนี้ถึงถูก: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ไม่ตรงกับนิยามหรือการจำแนกประเภทตามกฎหมายยา
• ข้อ ค. (ไม่ได้ เพราะไม่อนุญาตให้ขายยานี้ในร้านยา): ไม่ได้ เพราะไม่อนุญาตให้ขายยานี้ในร้านยา ไม่ตรงกับนิยามหรือการจำแนกประเภทตามกฎหมายยา
• ข้อ ง. (ไม่ได้ เพราะยานี้ต้องจ่ายตามใบสั่งยา): ไม่ได้ เพราะยานี้ต้องจ่ายตามใบสั่งยา ไม่ตรงกับนิยามหรือการจำแนกประเภทตามกฎหมายยา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84" s="186" t="n"/>
      <c r="M84" s="186" t="inlineStr">
        <is>
          <t>Pharmacy Laws &amp; Ethics</t>
        </is>
      </c>
      <c r="N84" s="186" t="inlineStr">
        <is>
          <t>ข้อบังคับสภาเภสัชกรรม (จรรยาบรรณวิชาชีพ)</t>
        </is>
      </c>
      <c r="O84" s="185" t="inlineStr">
        <is>
          <t>SAP</t>
        </is>
      </c>
      <c r="P84" s="186" t="inlineStr">
        <is>
          <t>ข้อ 117 Pharma Plus เล่มม่วง (เฉลยข้อ ข)</t>
        </is>
      </c>
      <c r="Q84" s="185" t="inlineStr">
        <is>
          <t>แบบฝึกหัด</t>
        </is>
      </c>
      <c r="R84" s="185" t="inlineStr">
        <is>
          <t>เล่มม่วง</t>
        </is>
      </c>
      <c r="S84" s="185" t="n"/>
    </row>
    <row r="85" ht="24" customHeight="1" s="49">
      <c r="A85" s="185" t="n">
        <v>83</v>
      </c>
      <c r="B85" s="186" t="n"/>
      <c r="C85" s="186" t="inlineStr">
        <is>
          <t>จากข้อกำหนดเกณฑ์ขั้นตอนของร้านยาคุณภาพของสภาเภสัชกรรม ข้อใดไม่อยู่ในเกณฑ์ดังกล่าว</t>
        </is>
      </c>
      <c r="D85" s="186" t="n"/>
      <c r="E85" s="186"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F85" s="186"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G85" s="186" t="inlineStr">
        <is>
          <t>มีเภสัชกรเป็นผู้ส่งมอบยาให้แก่ผู้มารับบริการโดยตรง</t>
        </is>
      </c>
      <c r="H85" s="186" t="inlineStr">
        <is>
          <t>ห้ามส่งมอบยาอันตรายให้เด็กอายุต่ำกว่า 12 ปี ในทุกกรณี</t>
        </is>
      </c>
      <c r="I85" s="186" t="inlineStr">
        <is>
          <t>ไม่มีคำตอบที่ต้องการ</t>
        </is>
      </c>
      <c r="J85" s="185" t="inlineStr">
        <is>
          <t>4</t>
        </is>
      </c>
      <c r="K85" s="186" t="inlineStr">
        <is>
          <t>✅ คำตอบที่ถูกต้อง: ข้อ ง. ห้ามส่งมอบยาอันตรายให้เด็กอายุต่ำกว่า 12 ปี ในทุกกรณี
🎯 ทำไมข้อนี้ถึงถูก: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ไม่ตรงกับนิยามหรือการจำแนกประเภทตามกฎหมายยา
• ข้อ ค. (มีเภสัชกรเป็นผู้ส่งมอบยาให้แก่ผู้มารับบริการโดยตรง): มีเภสัชกรเป็นผู้ส่งมอบยาให้แก่ผู้มารับบริการโดยตรง ไม่ตรงกับนิยามหรือการจำแนกประเภทตามกฎหมายยา
• ข้อ จ. (ไม่มีคำตอบที่ต้องการ): ไม่มีคำตอบที่ต้องการ ไม่ตรงกับนิยามหรือการจำแนกประเภทตามกฎหมายยา</t>
        </is>
      </c>
      <c r="L85" s="186" t="n"/>
      <c r="M85" s="186" t="inlineStr">
        <is>
          <t>Pharmacy Laws &amp; Ethics</t>
        </is>
      </c>
      <c r="N85" s="186" t="inlineStr">
        <is>
          <t>ข้อบังคับสภาเภสัชกรรม (จรรยาบรรณวิชาชีพ)</t>
        </is>
      </c>
      <c r="O85" s="185" t="inlineStr">
        <is>
          <t>SAP</t>
        </is>
      </c>
      <c r="P85" s="186" t="inlineStr">
        <is>
          <t>ข้อ 118 Pharma Plus เล่มม่วง (เฉลยข้อ ง)</t>
        </is>
      </c>
      <c r="Q85" s="185" t="inlineStr">
        <is>
          <t>แบบฝึกหัด</t>
        </is>
      </c>
      <c r="R85" s="185" t="inlineStr">
        <is>
          <t>เล่มม่วง</t>
        </is>
      </c>
      <c r="S85" s="185" t="n"/>
    </row>
    <row r="86" ht="24" customHeight="1" s="49">
      <c r="A86" s="185" t="n">
        <v>84</v>
      </c>
      <c r="B86" s="186" t="n"/>
      <c r="C86" s="186" t="inlineStr">
        <is>
          <t>บริษัทเตรียมสคลิปโฆษณายา norfloxacin เพื่อเตรียมออกอากาศทางทีวี ข้อใดกล่าวถูกต้อง เมื่ออ้างถึงพรบ. ยา 2510</t>
        </is>
      </c>
      <c r="D86" s="186" t="n"/>
      <c r="E86" s="186" t="inlineStr">
        <is>
          <t>สามารถมีการร้องรำทำเพลงประกอบโฆษณา norfloxacin ชนิดเม็ดได้</t>
        </is>
      </c>
      <c r="F86" s="186" t="inlineStr">
        <is>
          <t>สามารถมีเภสัชกรบอกสรรพคุณของยาได้</t>
        </is>
      </c>
      <c r="G86" s="186" t="inlineStr">
        <is>
          <t>การโฆษณานี้ สามารถมีรายการแถม คือซื้อ norfloxacin 100 เม็ด แถมยา paracetamol 1 แผง</t>
        </is>
      </c>
      <c r="H86" s="186" t="inlineStr">
        <is>
          <t>ยานี้จะโฆษณาผ่านทางทีวีเพื่อแสดงสรรพคุณยาไม่ได้เลย</t>
        </is>
      </c>
      <c r="I86" s="186"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J86" s="185" t="inlineStr">
        <is>
          <t>4</t>
        </is>
      </c>
      <c r="K86" s="186" t="inlineStr">
        <is>
          <t>✅ คำตอบที่ถูกต้อง: ข้อ ง. ยานี้จะโฆษณาผ่านทางทีวีเพื่อแสดงสรรพคุณยาไม่ได้เลย
🎯 ทำไมข้อนี้ถึงถูก: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ไม่ตรงกับนิยามหรือการจำแนกประเภทตามกฎหมายยา
• ข้อ ข. (สามารถมีเภสัชกรบอกสรรพคุณของยาได้): สามารถมีเภสัชกรบอกสรรพคุณของยาได้ ไม่ตรงกับนิยามหรือการจำแนกประเภทตามกฎหมายยา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ไม่ตรงกับนิยามหรือการจำแนกประเภทตามกฎหมายยา</t>
        </is>
      </c>
      <c r="L86" s="186" t="n"/>
      <c r="M86" s="186" t="inlineStr">
        <is>
          <t>Pharmacy Laws &amp; Ethics</t>
        </is>
      </c>
      <c r="N86" s="186" t="inlineStr">
        <is>
          <t>ข้อบังคับสภาเภสัชกรรม (จรรยาบรรณวิชาชีพ)</t>
        </is>
      </c>
      <c r="O86" s="185" t="inlineStr">
        <is>
          <t>SAP</t>
        </is>
      </c>
      <c r="P86" s="186" t="inlineStr">
        <is>
          <t>ข้อ 119 Pharma Plus เล่มม่วง (เฉลยข้อ ง)</t>
        </is>
      </c>
      <c r="Q86" s="185" t="inlineStr">
        <is>
          <t>แบบฝึกหัด</t>
        </is>
      </c>
      <c r="R86" s="185" t="inlineStr">
        <is>
          <t>เล่มม่วง</t>
        </is>
      </c>
      <c r="S86" s="185" t="n"/>
    </row>
    <row r="87" ht="24" customHeight="1" s="49">
      <c r="A87" s="185" t="n">
        <v>85</v>
      </c>
      <c r="B87" s="186" t="n"/>
      <c r="C87" s="186"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D87" s="186" t="n"/>
      <c r="E87" s="186" t="inlineStr">
        <is>
          <t>ยาสมุนไพร</t>
        </is>
      </c>
      <c r="F87" s="186" t="inlineStr">
        <is>
          <t>ยาสามัญประจำบ้าน</t>
        </is>
      </c>
      <c r="G87" s="186" t="inlineStr">
        <is>
          <t>ยาแผนโบราณ</t>
        </is>
      </c>
      <c r="H87" s="186" t="inlineStr">
        <is>
          <t>ยาปลอม</t>
        </is>
      </c>
      <c r="I87" s="186" t="inlineStr">
        <is>
          <t>ยาแผนไทย</t>
        </is>
      </c>
      <c r="J87" s="185" t="inlineStr">
        <is>
          <t>1</t>
        </is>
      </c>
      <c r="K87" s="186" t="inlineStr">
        <is>
          <t>✅ คำตอบที่ถูกต้อง: ข้อ ก. ยาสมุนไพร
🎯 ทำไมข้อนี้ถึงถูก: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ไม่ตรงกับนิยามหรือการจำแนกประเภทตามกฎหมายยา
• ข้อ ค. (ยาแผนโบราณ): ยาแผนโบราณ ไม่ตรงกับนิยามหรือการจำแนกประเภทตามกฎหมายยา
• ข้อ ง. (ยาปลอม): ยาปลอม ไม่ตรงกับนิยามหรือการจำแนกประเภทตามกฎหมายยา
• ข้อ จ. (ยาแผนไทย): ยาแผนไทย ไม่ตรงกับนิยามหรือการจำแนกประเภทตามกฎหมายยา</t>
        </is>
      </c>
      <c r="L87" s="186" t="n"/>
      <c r="M87" s="186" t="inlineStr">
        <is>
          <t>Pharmacy Laws &amp; Ethics</t>
        </is>
      </c>
      <c r="N87" s="186" t="inlineStr">
        <is>
          <t>ข้อบังคับสภาเภสัชกรรม (จรรยาบรรณวิชาชีพ)</t>
        </is>
      </c>
      <c r="O87" s="185" t="inlineStr">
        <is>
          <t>SAP</t>
        </is>
      </c>
      <c r="P87" s="186" t="inlineStr">
        <is>
          <t>ข้อ 120 Pharma Plus เล่มม่วง (เฉลยข้อ ก)</t>
        </is>
      </c>
      <c r="Q87" s="185" t="inlineStr">
        <is>
          <t>แบบฝึกหัด</t>
        </is>
      </c>
      <c r="R87" s="185" t="inlineStr">
        <is>
          <t>เล่มม่วง</t>
        </is>
      </c>
      <c r="S87" s="185" t="n"/>
    </row>
    <row r="88" ht="24" customHeight="1" s="49">
      <c r="A88" s="185" t="n">
        <v>86</v>
      </c>
      <c r="B88" s="186" t="n"/>
      <c r="C88" s="186"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D88" s="186" t="n"/>
      <c r="E88" s="186" t="inlineStr">
        <is>
          <t>Unit cost analysis</t>
        </is>
      </c>
      <c r="F88" s="186" t="inlineStr">
        <is>
          <t>Cost effectiveness analysis</t>
        </is>
      </c>
      <c r="G88" s="186" t="inlineStr">
        <is>
          <t>Cost minimization analysis</t>
        </is>
      </c>
      <c r="H88" s="186" t="inlineStr">
        <is>
          <t>Cost benefit analysis</t>
        </is>
      </c>
      <c r="I88" s="186" t="inlineStr">
        <is>
          <t>Cost utility analysis</t>
        </is>
      </c>
      <c r="J88" s="185" t="inlineStr">
        <is>
          <t>2</t>
        </is>
      </c>
      <c r="K88" s="186" t="inlineStr">
        <is>
          <t>✅ คำตอบที่ถูกต้อง: ข้อ ข. Cost effectiveness analysis
🎯 ทำไมข้อนี้ถึงถูก: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ไม่ตรงกับนิยามหรือการจำแนกประเภทตามกฎหมายยา
• ข้อ ค. (Cost minimization analysis): Cost minimization analysis ไม่ตรงกับนิยามหรือการจำแนกประเภทตามกฎหมายยา
• ข้อ ง. (Cost benefit analysis): Cost benefit analysis ไม่ตรงกับนิยามหรือการจำแนกประเภทตามกฎหมายยา
• ข้อ จ. (Cost utility analysis): Cost utility analysis ไม่ตรงกับนิยามหรือการจำแนกประเภทตามกฎหมายยา</t>
        </is>
      </c>
      <c r="L88" s="186" t="n"/>
      <c r="M88" s="186" t="inlineStr">
        <is>
          <t>Pharmacy Laws &amp; Ethics</t>
        </is>
      </c>
      <c r="N88" s="186" t="inlineStr">
        <is>
          <t>ข้อบังคับสภาเภสัชกรรม (จรรยาบรรณวิชาชีพ)</t>
        </is>
      </c>
      <c r="O88" s="185" t="inlineStr">
        <is>
          <t>SAP</t>
        </is>
      </c>
      <c r="P88" s="186" t="inlineStr">
        <is>
          <t>ข้อ 121 Pharma Plus เล่มม่วง (เฉลยข้อ ข)</t>
        </is>
      </c>
      <c r="Q88" s="185" t="inlineStr">
        <is>
          <t>แบบฝึกหัด</t>
        </is>
      </c>
      <c r="R88" s="185" t="inlineStr">
        <is>
          <t>เล่มม่วง</t>
        </is>
      </c>
      <c r="S88" s="185" t="n"/>
    </row>
    <row r="89" ht="24" customHeight="1" s="49">
      <c r="A89" s="185" t="n">
        <v>87</v>
      </c>
      <c r="B89" s="186" t="n"/>
      <c r="C89" s="186" t="inlineStr">
        <is>
          <t>การพิจารณายาในโรงพยาบาล ยาใดจะไม่ถูกพิจารณาเข้าโรงพยาบาล เมื่อเปรียบเทียบกับ Utility</t>
        </is>
      </c>
      <c r="D89" s="186" t="n"/>
      <c r="E89" s="186" t="inlineStr">
        <is>
          <t>ยา A เป็นเงิน 25,000 บาท Utility เท่ากับ 0.5</t>
        </is>
      </c>
      <c r="F89" s="186" t="inlineStr">
        <is>
          <t>ยา B เป็นเงิน 50,000 บาท Utility เท่ากับ 0.5</t>
        </is>
      </c>
      <c r="G89" s="186" t="inlineStr">
        <is>
          <t>ยา C เป็นเงิน 55,000 บาท Utility เท่ากับ 0.6</t>
        </is>
      </c>
      <c r="H89" s="186" t="inlineStr">
        <is>
          <t>ยา D เป็นเงิน 70,000 บาท Utility เท่ากับ 0.7</t>
        </is>
      </c>
      <c r="I89" s="186" t="inlineStr">
        <is>
          <t>ยา E เป็นเงิน 80,000 บาท Utility เท่ากับ 0.8</t>
        </is>
      </c>
      <c r="J89" s="185" t="inlineStr">
        <is>
          <t>5</t>
        </is>
      </c>
      <c r="K89" s="186" t="inlineStr">
        <is>
          <t>✅ คำตอบที่ถูกต้อง: ข้อ จ. ยา E เป็นเงิน 80,000 บาท Utility เท่ากับ 0.8
🎯 ทำไมข้อนี้ถึงถูก: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ไม่ตรงกับนิยามหรือการจำแนกประเภทตามกฎหมายยา
• ข้อ ข. (ยา B เป็นเงิน 50,000 บาท Utility เท่ากับ 0.5): ยา B เป็นเงิน 50,000 บาท Utility เท่ากับ 0.5 ไม่ตรงกับนิยามหรือการจำแนกประเภทตามกฎหมายยา
• ข้อ ค. (ยา C เป็นเงิน 55,000 บาท Utility เท่ากับ 0.6): ยา C เป็นเงิน 55,000 บาท Utility เท่ากับ 0.6 ไม่ตรงกับนิยามหรือการจำแนกประเภทตามกฎหมายยา
• ข้อ ง. (ยา D เป็นเงิน 70,000 บาท Utility เท่ากับ 0.7): ยา D เป็นเงิน 70,000 บาท Utility เท่ากับ 0.7 ไม่ตรงกับนิยามหรือการจำแนกประเภทตามกฎหมายยา</t>
        </is>
      </c>
      <c r="L89" s="186" t="n"/>
      <c r="M89" s="186" t="inlineStr">
        <is>
          <t>Pharmacy Laws &amp; Ethics</t>
        </is>
      </c>
      <c r="N89" s="186" t="inlineStr">
        <is>
          <t>ข้อบังคับสภาเภสัชกรรม (จรรยาบรรณวิชาชีพ)</t>
        </is>
      </c>
      <c r="O89" s="185" t="inlineStr">
        <is>
          <t>SAP</t>
        </is>
      </c>
      <c r="P89" s="186" t="inlineStr">
        <is>
          <t>ข้อ 122 Pharma Plus เล่มม่วง (เฉลยข้อ จ)</t>
        </is>
      </c>
      <c r="Q89" s="185" t="inlineStr">
        <is>
          <t>แบบฝึกหัด</t>
        </is>
      </c>
      <c r="R89" s="185" t="inlineStr">
        <is>
          <t>เล่มม่วง</t>
        </is>
      </c>
      <c r="S89" s="185" t="n"/>
    </row>
    <row r="90" ht="24" customHeight="1" s="49">
      <c r="A90" s="185" t="n">
        <v>88</v>
      </c>
      <c r="B90" s="186" t="n"/>
      <c r="C90" s="186" t="inlineStr">
        <is>
          <t>ข้อใดไม่ผิดหลักจรรยาบรรณวิชาชีพเภสัชกรรม</t>
        </is>
      </c>
      <c r="D90" s="186" t="n"/>
      <c r="E90" s="186" t="inlineStr">
        <is>
          <t>ใช้มอเตอร์ไซค์รับจ้างไปส่งยาและรับเงินมา</t>
        </is>
      </c>
      <c r="F90" s="186" t="inlineStr">
        <is>
          <t>แนะนำให้ภรรยามาตรวจเพราะเป็นโรคติดต่อทางเพศสัมพันธ์</t>
        </is>
      </c>
      <c r="G90" s="186" t="inlineStr">
        <is>
          <t>เภสัชกรจ่ายยาสุนไพร ล้างลำไส้ผู้ป่วย เพราะเชื่อว่าไม่เป็นอันตราย</t>
        </is>
      </c>
      <c r="H90" s="186" t="inlineStr">
        <is>
          <t>เภสัชกรโทรไปบอกภรรยาผู้ป่วยโดยเภสัชกรค้นเบอร์จากที่ผู้ป่วยให้ไว้เอง เพื่อตามภรรยาผู้ป่วยมารับการรักษา</t>
        </is>
      </c>
      <c r="I90" s="186" t="inlineStr">
        <is>
          <t>เภสัชกรแนะนำไม่ให้ผู้ป่วยไปคลินิกอีก เพราะหมอจ่ายยาแล้วทำให้ผู้ป่วยแพ้ยา</t>
        </is>
      </c>
      <c r="J90" s="185" t="inlineStr">
        <is>
          <t>2</t>
        </is>
      </c>
      <c r="K90" s="186" t="inlineStr">
        <is>
          <t>✅ คำตอบที่ถูกต้อง: ข้อ ข. แนะนำให้ภรรยามาตรวจเพราะเป็นโรคติดต่อทางเพศสัมพันธ์
🎯 ทำไมข้อนี้ถึงถูก: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ไม่ตรงกับนิยามหรือการจำแนกประเภทตามกฎหมายยา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ไม่ตรงกับนิยามหรือการจำแนกประเภทตามกฎหมายยา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ไม่ตรงกับนิยามหรือการจำแนกประเภทตามกฎหมายยา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ไม่ตรงกับนิยามหรือการจำแนกประเภทตามกฎหมายยา</t>
        </is>
      </c>
      <c r="L90" s="186" t="n"/>
      <c r="M90" s="186" t="inlineStr">
        <is>
          <t>Pharmacy Laws &amp; Ethics</t>
        </is>
      </c>
      <c r="N90" s="186" t="inlineStr">
        <is>
          <t>ข้อบังคับสภาเภสัชกรรม (จรรยาบรรณวิชาชีพ)</t>
        </is>
      </c>
      <c r="O90" s="185" t="inlineStr">
        <is>
          <t>SAP</t>
        </is>
      </c>
      <c r="P90" s="186" t="inlineStr">
        <is>
          <t>ข้อ 123 Pharma Plus เล่มม่วง (เฉลยข้อ ข)</t>
        </is>
      </c>
      <c r="Q90" s="185" t="inlineStr">
        <is>
          <t>แบบฝึกหัด</t>
        </is>
      </c>
      <c r="R90" s="185" t="inlineStr">
        <is>
          <t>เล่มม่วง</t>
        </is>
      </c>
      <c r="S90" s="185" t="n"/>
    </row>
    <row r="91" ht="24" customHeight="1" s="49">
      <c r="A91" s="185" t="n">
        <v>89</v>
      </c>
      <c r="B91" s="186" t="n"/>
      <c r="C91" s="186" t="inlineStr">
        <is>
          <t>ข้อใดถูกต้องตามหลักบัญชียาหลัก</t>
        </is>
      </c>
      <c r="D91" s="186" t="n"/>
      <c r="E91" s="186" t="inlineStr">
        <is>
          <t>Azithromycin เป็นยาบัญชี ง. ที่มีหลาย indication แต่ที่มีเหมาะสมเพียงไม่กี่ indication</t>
        </is>
      </c>
      <c r="F91" s="186" t="inlineStr">
        <is>
          <t>Doxycycline เป็นยาบัญชี ข. ใช้แทน tetracycline ในกรณีโรคติดเชื้อ</t>
        </is>
      </c>
      <c r="G91" s="186" t="inlineStr">
        <is>
          <t>Flavoxxate เป็นยาบัญชี ค. สามสามารถใช้ได้โดยผู้เชี่ยวชาญเท่านั้น</t>
        </is>
      </c>
      <c r="H91" s="186" t="inlineStr">
        <is>
          <t>Norfloxacin เป็นยาบัญชี ข. ใช้แทน ofloxacin ในกรณีโรคติดเชื้อ</t>
        </is>
      </c>
      <c r="I91" s="186" t="inlineStr">
        <is>
          <t>Phenazopyridine เป็นยาบัญชี ก. โดยสถานบริการทุกระดับสามารถเข้าถึงได้</t>
        </is>
      </c>
      <c r="J91" s="185" t="inlineStr">
        <is>
          <t>2</t>
        </is>
      </c>
      <c r="K91" s="186" t="inlineStr">
        <is>
          <t>✅ คำตอบที่ถูกต้อง: ข้อ ข. Doxycycline เป็นยาบัญชี ข. ใช้แทน tetracycline ในกรณีโรคติดเชื้อ
🎯 ทำไมข้อนี้ถึงถูก: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ไม่ตรงกับนิยามหรือการจำแนกประเภทตามกฎหมายยา
• ข้อ ง. (Norfloxacin เป็นยาบัญชี ข. ใช้แทน ofloxacin ในกรณีโรคติดเชื้อ): Norfloxacin เป็นยาบัญชี ข. ใช้แทน ofloxacin ในกรณีโรคติดเชื้อ ไม่ตรงกับนิยามหรือการจำแนกประเภทตามกฎหมายยา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ไม่ตรงกับนิยามหรือการจำแนกประเภทตามกฎหมายยา</t>
        </is>
      </c>
      <c r="L91" s="186" t="n"/>
      <c r="M91" s="186" t="inlineStr">
        <is>
          <t>Pharmacy Laws &amp; Ethics</t>
        </is>
      </c>
      <c r="N91" s="186" t="inlineStr">
        <is>
          <t>ข้อบังคับสภาเภสัชกรรม (จรรยาบรรณวิชาชีพ)</t>
        </is>
      </c>
      <c r="O91" s="185" t="inlineStr">
        <is>
          <t>SAP</t>
        </is>
      </c>
      <c r="P91" s="186" t="inlineStr">
        <is>
          <t>ข้อ 124 Pharma Plus เล่มม่วง (เฉลยข้อ ข)</t>
        </is>
      </c>
      <c r="Q91" s="185" t="inlineStr">
        <is>
          <t>แบบฝึกหัด</t>
        </is>
      </c>
      <c r="R91" s="185" t="inlineStr">
        <is>
          <t>เล่มม่วง</t>
        </is>
      </c>
      <c r="S91" s="185" t="n"/>
    </row>
    <row r="92" ht="24" customHeight="1" s="49">
      <c r="A92" s="185" t="n">
        <v>90</v>
      </c>
      <c r="B92" s="186" t="n"/>
      <c r="C92" s="186" t="inlineStr">
        <is>
          <t>ข้อใดถูกต้องเกี่ยวกับยา benzoyl peroxide</t>
        </is>
      </c>
      <c r="D92" s="186" t="n"/>
      <c r="E92" s="186" t="inlineStr">
        <is>
          <t>เป็นยาควบคุมพิเศษ</t>
        </is>
      </c>
      <c r="F92" s="186" t="inlineStr">
        <is>
          <t>เป็นยาแผนปัจจุบัน</t>
        </is>
      </c>
      <c r="G92" s="186" t="inlineStr">
        <is>
          <t>เป็นวัตถุออกฤทธิ์ต่อจิตประสาท</t>
        </is>
      </c>
      <c r="H92" s="186" t="inlineStr">
        <is>
          <t>เป็นวัตถุเสพติดให้โทษประเภท 3</t>
        </is>
      </c>
      <c r="I92" s="186" t="inlineStr">
        <is>
          <t>เป็นยาสามัญประจำบ้าน</t>
        </is>
      </c>
      <c r="J92" s="185" t="inlineStr">
        <is>
          <t>1</t>
        </is>
      </c>
      <c r="K92" s="186" t="inlineStr">
        <is>
          <t>✅ คำตอบที่ถูกต้อง: ข้อ ก. เป็นยาควบคุมพิเศษ
🎯 ทำไมข้อนี้ถึงถูก: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ไม่ตรงกับนิยามหรือการจำแนกประเภทตามกฎหมายยา
• ข้อ ค. (เป็นวัตถุออกฤทธิ์ต่อจิตประสาท): เป็นวัตถุออกฤทธิ์ต่อจิตประสาท ไม่ตรงกับนิยามหรือการจำแนกประเภทตามกฎหมายยา
• ข้อ ง. (เป็นวัตถุเสพติดให้โทษประเภท 3): เป็นวัตถุเสพติดให้โทษประเภท 3 ไม่ตรงกับนิยามหรือการจำแนกประเภทตามกฎหมายยา
• ข้อ จ. (เป็นยาสามัญประจำบ้าน): เป็นยาสามัญประจำบ้าน ไม่ตรงกับนิยามหรือการจำแนกประเภทตามกฎหมายยา</t>
        </is>
      </c>
      <c r="L92" s="186" t="n"/>
      <c r="M92" s="186" t="inlineStr">
        <is>
          <t>Pharmacy Laws &amp; Ethics</t>
        </is>
      </c>
      <c r="N92" s="186" t="inlineStr">
        <is>
          <t>ข้อบังคับสภาเภสัชกรรม (จรรยาบรรณวิชาชีพ)</t>
        </is>
      </c>
      <c r="O92" s="185" t="inlineStr">
        <is>
          <t>SAP</t>
        </is>
      </c>
      <c r="P92" s="186" t="inlineStr">
        <is>
          <t>ข้อ 125 Pharma Plus เล่มม่วง (เฉลยข้อ ไมมีคำตอบ)</t>
        </is>
      </c>
      <c r="Q92" s="185" t="inlineStr">
        <is>
          <t>แบบฝึกหัด</t>
        </is>
      </c>
      <c r="R92" s="185" t="inlineStr">
        <is>
          <t>เล่มม่วง</t>
        </is>
      </c>
      <c r="S92" s="185" t="n"/>
    </row>
    <row r="93" ht="24" customHeight="1" s="49">
      <c r="A93" s="185" t="n">
        <v>91</v>
      </c>
      <c r="B93" s="186" t="n"/>
      <c r="C93" s="186" t="inlineStr">
        <is>
          <t>ยาที่ใช้ในโรคผิวหนังของชายผู้นี้ รายการใดที่ผู้ป่วยไม่สามารถเรียกซื้อได้จากเภสัชกรหากไม่มีใบสั่งยาจากแพทย์์</t>
        </is>
      </c>
      <c r="D93" s="186" t="n"/>
      <c r="E93" s="186" t="inlineStr">
        <is>
          <t>Coal tar shampoo</t>
        </is>
      </c>
      <c r="F93" s="186" t="inlineStr">
        <is>
          <t>Dexamethasone cream</t>
        </is>
      </c>
      <c r="G93" s="186" t="inlineStr">
        <is>
          <t>Betamethasone + salicylic ointment</t>
        </is>
      </c>
      <c r="H93" s="186" t="inlineStr">
        <is>
          <t>Hydroxyzine tablet 25 mg</t>
        </is>
      </c>
      <c r="I93" s="186" t="inlineStr">
        <is>
          <t>Methotrexate tab 2.5 mg</t>
        </is>
      </c>
      <c r="J93" s="185" t="inlineStr">
        <is>
          <t>5</t>
        </is>
      </c>
      <c r="K93" s="186" t="inlineStr">
        <is>
          <t>✅ คำตอบที่ถูกต้อง: ข้อ จ. Methotrexate tab 2.5 mg
🎯 ทำไมข้อนี้ถึงถูก: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ไม่ตรงกับนิยามหรือการจำแนกประเภทตามกฎหมายยา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ไม่ตรงกับนิยามหรือการจำแนกประเภทตามกฎหมายยา
• ข้อ ง. (Hydroxyzine tablet 25 mg): Hydroxyzine tablet 25 mg ไม่ตรงกับนิยามหรือการจำแนกประเภทตามกฎหมายยา</t>
        </is>
      </c>
      <c r="L93" s="186" t="n"/>
      <c r="M93" s="186" t="inlineStr">
        <is>
          <t>Pharmacy Laws &amp; Ethics</t>
        </is>
      </c>
      <c r="N93" s="186" t="inlineStr">
        <is>
          <t>ข้อบังคับสภาเภสัชกรรม (จรรยาบรรณวิชาชีพ)</t>
        </is>
      </c>
      <c r="O93" s="185" t="inlineStr">
        <is>
          <t>SAP</t>
        </is>
      </c>
      <c r="P93" s="186" t="inlineStr">
        <is>
          <t>ข้อ 127 Pharma Plus เล่มม่วง (เฉลยข้อ จ)</t>
        </is>
      </c>
      <c r="Q93" s="185" t="inlineStr">
        <is>
          <t>แบบฝึกหัด</t>
        </is>
      </c>
      <c r="R93" s="185" t="inlineStr">
        <is>
          <t>เล่มม่วง</t>
        </is>
      </c>
      <c r="S93" s="185" t="n"/>
    </row>
    <row r="94" ht="24" customHeight="1" s="49">
      <c r="A94" s="185" t="n">
        <v>92</v>
      </c>
      <c r="B94" s="186" t="n"/>
      <c r="C94" s="186" t="inlineStr">
        <is>
          <t>จากบัญชียาหลักแห่งชาติ ยา cisplatin จัดอยู่ในบัญชี ค. มีความหมายว่าอย่างไร</t>
        </is>
      </c>
      <c r="D94" s="186" t="n"/>
      <c r="E94" s="186"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F94" s="186"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G94" s="186" t="inlineStr">
        <is>
          <t>รายการยาที่ต้องใช้ในโรคเฉพาะทาง โดยผู้ชำนาญ หรือผู้ที่ได้รับมอบหมายจากผู้อำนวยการของสถานพยาบาล</t>
        </is>
      </c>
      <c r="H94" s="186"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I94" s="186" t="inlineStr">
        <is>
          <t>รายการยาสำหรับโครงการพิเศษของรัฐ เพื่อใช้ในยามฉุกเฉิน</t>
        </is>
      </c>
      <c r="J94" s="185" t="inlineStr">
        <is>
          <t>3</t>
        </is>
      </c>
      <c r="K94" s="18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ทำไมข้อนี้ถึงถูก: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ไม่ตรงกับนิยามหรือการจำแนกประเภทตามกฎหมายยา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ไม่ตรงกับนิยามหรือการจำแนกประเภทตามกฎหมายยา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ไม่ตรงกับนิยามหรือการจำแนกประเภทตามกฎหมายยา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ไม่ตรงกับนิยามหรือการจำแนกประเภทตามกฎหมายยา</t>
        </is>
      </c>
      <c r="L94" s="186" t="n"/>
      <c r="M94" s="186" t="inlineStr">
        <is>
          <t>Pharmacy Laws &amp; Ethics</t>
        </is>
      </c>
      <c r="N94" s="186" t="inlineStr">
        <is>
          <t>ข้อบังคับสภาเภสัชกรรม (จรรยาบรรณวิชาชีพ)</t>
        </is>
      </c>
      <c r="O94" s="185" t="inlineStr">
        <is>
          <t>SAP</t>
        </is>
      </c>
      <c r="P94" s="186" t="inlineStr">
        <is>
          <t>ข้อ 130 Pharma Plus เล่มม่วง (เฉลยข้อ ค)</t>
        </is>
      </c>
      <c r="Q94" s="185" t="inlineStr">
        <is>
          <t>แบบฝึกหัด</t>
        </is>
      </c>
      <c r="R94" s="185" t="inlineStr">
        <is>
          <t>เล่มม่วง</t>
        </is>
      </c>
      <c r="S94" s="185" t="n"/>
    </row>
    <row r="95" ht="24" customHeight="1" s="49">
      <c r="A95" s="185" t="n">
        <v>93</v>
      </c>
      <c r="B95" s="186" t="n"/>
      <c r="C95" s="186"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D95" s="186" t="n"/>
      <c r="E95" s="186" t="inlineStr">
        <is>
          <t>Cost effectiveness analysis (CEA)</t>
        </is>
      </c>
      <c r="F95" s="186" t="inlineStr">
        <is>
          <t>Cost minimization analysis (CMA)</t>
        </is>
      </c>
      <c r="G95" s="186" t="inlineStr">
        <is>
          <t>Cost benefit analysis</t>
        </is>
      </c>
      <c r="H95" s="186" t="inlineStr">
        <is>
          <t>Cost utility analysis</t>
        </is>
      </c>
      <c r="I95" s="186" t="inlineStr">
        <is>
          <t>ถูกทุกข้อ</t>
        </is>
      </c>
      <c r="J95" s="185" t="inlineStr">
        <is>
          <t>1</t>
        </is>
      </c>
      <c r="K95" s="186" t="inlineStr">
        <is>
          <t>✅ คำตอบที่ถูกต้อง: ข้อ ก. Cost effectiveness analysis (CEA)
🎯 ทำไมข้อนี้ถึงถูก: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ไม่ตรงกับนิยามหรือการจำแนกประเภทตามกฎหมายยา
• ข้อ ค. (Cost benefit analysis): Cost benefit analysis ไม่ตรงกับนิยามหรือการจำแนกประเภทตามกฎหมายยา
• ข้อ ง. (Cost utility analysis): Cost utility analysis ไม่ตรงกับนิยามหรือการจำแนกประเภทตามกฎหมายยา
• ข้อ จ. (ถูกทุกข้อ): ข้อนี้ไม่ถูกต้องเนื่องจากมีตัวเลือกที่จำเพาะและตรงตามเกณฑ์มาตรฐานเวชปฏิบัติอย่างชัดเจน</t>
        </is>
      </c>
      <c r="L95" s="186" t="n"/>
      <c r="M95" s="186" t="inlineStr">
        <is>
          <t>Pharmacy Laws &amp; Ethics</t>
        </is>
      </c>
      <c r="N95" s="186" t="inlineStr">
        <is>
          <t>ข้อบังคับสภาเภสัชกรรม (จรรยาบรรณวิชาชีพ)</t>
        </is>
      </c>
      <c r="O95" s="185" t="inlineStr">
        <is>
          <t>SAP</t>
        </is>
      </c>
      <c r="P95" s="186" t="inlineStr">
        <is>
          <t>ข้อ 131 Pharma Plus เล่มม่วง (เฉลยข้อ ก)</t>
        </is>
      </c>
      <c r="Q95" s="185" t="inlineStr">
        <is>
          <t>แบบฝึกหัด</t>
        </is>
      </c>
      <c r="R95" s="185" t="inlineStr">
        <is>
          <t>เล่มม่วง</t>
        </is>
      </c>
      <c r="S95" s="185" t="n"/>
    </row>
    <row r="96" ht="24" customHeight="1" s="49">
      <c r="A96" s="185" t="n">
        <v>94</v>
      </c>
      <c r="B96" s="186" t="n"/>
      <c r="C96" s="186" t="inlineStr">
        <is>
          <t>ข้อความต่อไปนี้ 2A 33/28 น่าจะปรากฏอยู่บนฉลากของยาใด</t>
        </is>
      </c>
      <c r="D96" s="186" t="n"/>
      <c r="E96" s="186" t="inlineStr">
        <is>
          <t>Prednisolone</t>
        </is>
      </c>
      <c r="F96" s="186" t="inlineStr">
        <is>
          <t>Cyclophosphamide</t>
        </is>
      </c>
      <c r="G96" s="186" t="inlineStr">
        <is>
          <t>Enalapril</t>
        </is>
      </c>
      <c r="H96" s="186" t="inlineStr">
        <is>
          <t>Calcium carbonate</t>
        </is>
      </c>
      <c r="I96" s="186" t="inlineStr">
        <is>
          <t>Obimin AF</t>
        </is>
      </c>
      <c r="J96" s="185" t="inlineStr">
        <is>
          <t>5</t>
        </is>
      </c>
      <c r="K96" s="186" t="inlineStr">
        <is>
          <t>✅ คำตอบที่ถูกต้อง: ข้อ จ. Obimin AF
🎯 ทำไมข้อนี้ถึงถูก: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ไม่ตรงกับนิยามหรือการจำแนกประเภทตามกฎหมายยา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t>
        </is>
      </c>
      <c r="L96" s="186" t="n"/>
      <c r="M96" s="186" t="inlineStr">
        <is>
          <t>Pharmacy Laws &amp; Ethics</t>
        </is>
      </c>
      <c r="N96" s="186" t="inlineStr">
        <is>
          <t>ข้อบังคับสภาเภสัชกรรม (จรรยาบรรณวิชาชีพ)</t>
        </is>
      </c>
      <c r="O96" s="185" t="inlineStr">
        <is>
          <t>SAP</t>
        </is>
      </c>
      <c r="P96" s="186" t="inlineStr">
        <is>
          <t>ข้อ 132 Pharma Plus เล่มม่วง (เฉลยข้อ จ)</t>
        </is>
      </c>
      <c r="Q96" s="185" t="inlineStr">
        <is>
          <t>แบบฝึกหัด</t>
        </is>
      </c>
      <c r="R96" s="185" t="inlineStr">
        <is>
          <t>เล่มม่วง</t>
        </is>
      </c>
      <c r="S96" s="185" t="n"/>
    </row>
    <row r="97" ht="24" customHeight="1" s="49">
      <c r="A97" s="185" t="n">
        <v>95</v>
      </c>
      <c r="B97" s="186" t="n"/>
      <c r="C97" s="186" t="inlineStr">
        <is>
          <t>Augmentin เป็นยาประเภทใดตามกฎหมาย</t>
        </is>
      </c>
      <c r="D97" s="186" t="n"/>
      <c r="E97" s="186" t="inlineStr">
        <is>
          <t>ยาอันตราย</t>
        </is>
      </c>
      <c r="F97" s="186" t="inlineStr">
        <is>
          <t>ยาควบคุมพิเศษ</t>
        </is>
      </c>
      <c r="G97" s="186" t="inlineStr">
        <is>
          <t>ยาสามัญประจำบ้าน</t>
        </is>
      </c>
      <c r="H97" s="186" t="inlineStr">
        <is>
          <t>วัตถุออกฤทธิ์ต่อจิตและประสาท</t>
        </is>
      </c>
      <c r="I97" s="186" t="inlineStr">
        <is>
          <t>ยาเสพติดให้โทษ</t>
        </is>
      </c>
      <c r="J97" s="185" t="inlineStr">
        <is>
          <t>1</t>
        </is>
      </c>
      <c r="K97" s="186" t="inlineStr">
        <is>
          <t>✅ คำตอบที่ถูกต้อง: ข้อ ก. ยาอันตราย
🎯 ทำไมข้อนี้ถึงถูก: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ไม่ตรงกับนิยามหรือการจำแนกประเภทตามกฎหมายยา
• ข้อ ง. (วัตถุออกฤทธิ์ต่อจิตและประสาท): วัตถุออกฤทธิ์ต่อจิตและประสาท ไม่ตรงกับนิยามหรือการจำแนกประเภทตามกฎหมายยา
• ข้อ จ. (ยาเสพติดให้โทษ): ยาเสพติดให้โทษ ไม่ตรงกับนิยามหรือการจำแนกประเภทตามกฎหมายยา</t>
        </is>
      </c>
      <c r="L97" s="186" t="n"/>
      <c r="M97" s="186" t="inlineStr">
        <is>
          <t>Pharmacy Laws &amp; Ethics</t>
        </is>
      </c>
      <c r="N97" s="186" t="inlineStr">
        <is>
          <t>ข้อบังคับสภาเภสัชกรรม (จรรยาบรรณวิชาชีพ)</t>
        </is>
      </c>
      <c r="O97" s="185" t="inlineStr">
        <is>
          <t>SAP</t>
        </is>
      </c>
      <c r="P97" s="186" t="inlineStr">
        <is>
          <t>ข้อ 133 Pharma Plus เล่มม่วง (เฉลยข้อ ก)</t>
        </is>
      </c>
      <c r="Q97" s="185" t="inlineStr">
        <is>
          <t>แบบฝึกหัด</t>
        </is>
      </c>
      <c r="R97" s="185" t="inlineStr">
        <is>
          <t>เล่มม่วง</t>
        </is>
      </c>
      <c r="S97" s="185" t="n"/>
    </row>
    <row r="98" ht="24" customHeight="1" s="49">
      <c r="A98" s="185" t="n">
        <v>96</v>
      </c>
      <c r="B98" s="18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t>
        </is>
      </c>
      <c r="C98" s="186" t="inlineStr">
        <is>
          <t>แต่ผู้ปฏิบัติงานลืมบันทึกแล้วมาบันทึกหลังจากกระบวนการเสร็จแล้ว เป็นการปฏิบัติผิด drug integrity ใด</t>
        </is>
      </c>
      <c r="D98" s="186" t="n"/>
      <c r="E98" s="186" t="inlineStr">
        <is>
          <t>Accurate</t>
        </is>
      </c>
      <c r="F98" s="186" t="inlineStr">
        <is>
          <t>Contemporary</t>
        </is>
      </c>
      <c r="G98" s="186" t="inlineStr">
        <is>
          <t>Enduring</t>
        </is>
      </c>
      <c r="H98" s="186" t="inlineStr">
        <is>
          <t>Legible</t>
        </is>
      </c>
      <c r="I98" s="186" t="inlineStr">
        <is>
          <t>Original</t>
        </is>
      </c>
      <c r="J98" s="185" t="inlineStr">
        <is>
          <t>1</t>
        </is>
      </c>
      <c r="K98" s="186" t="inlineStr">
        <is>
          <t>✅ คำตอบที่ถูกต้อง: ข้อ ก. Accurate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ไม่ตรงกับนิยามหรือการจำแนกประเภทตามกฎหมายยา
• ข้อ ค. (Contemporary): Contemporary ไม่ตรงกับนิยามหรือการจำแนกประเภทตามกฎหมายยา
• ข้อ ง. (Enduring): Enduring ไม่ตรงกับนิยามหรือการจำแนกประเภทตามกฎหมายยา
• ข้อ จ. (Legible): Legible ไม่ตรงกับนิยามหรือการจำแนกประเภทตามกฎหมายยา</t>
        </is>
      </c>
      <c r="L98" s="186" t="n"/>
      <c r="M98" s="186" t="inlineStr">
        <is>
          <t>Pharmacy Laws &amp; Ethics</t>
        </is>
      </c>
      <c r="N98" s="186" t="inlineStr">
        <is>
          <t>ข้อบังคับสภาเภสัชกรรม (จรรยาบรรณวิชาชีพ)</t>
        </is>
      </c>
      <c r="O98" s="185" t="inlineStr">
        <is>
          <t>SAP</t>
        </is>
      </c>
      <c r="P98" s="186" t="inlineStr">
        <is>
          <t>แบบฝึกหัด PLE-CC 1 ข้อ 8</t>
        </is>
      </c>
      <c r="Q98" s="185" t="inlineStr">
        <is>
          <t>แบบฝึกหัด</t>
        </is>
      </c>
      <c r="R98" s="185" t="inlineStr">
        <is>
          <t>เล่มม่วง</t>
        </is>
      </c>
      <c r="S98" s="185" t="n"/>
    </row>
    <row r="99" ht="24" customHeight="1" s="49">
      <c r="A99" s="185" t="n">
        <v>97</v>
      </c>
      <c r="B99" s="18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t>
        </is>
      </c>
      <c r="C99" s="186" t="inlineStr">
        <is>
          <t>ผู้ป่วยจะอยู่ภายใต้สิทธิการรักษาพยาบาลใดตามหลักประกันสุขภาพของประเทศไทย</t>
        </is>
      </c>
      <c r="D99" s="186" t="n"/>
      <c r="E99" s="186" t="inlineStr">
        <is>
          <t>สิทธิประกันสุขภาพแห่งชาติ</t>
        </is>
      </c>
      <c r="F99" s="186" t="inlineStr">
        <is>
          <t>สิทธิประกันสังคม</t>
        </is>
      </c>
      <c r="G99" s="186" t="inlineStr">
        <is>
          <t>สิทธิข้าราชการ</t>
        </is>
      </c>
      <c r="H99" s="186" t="inlineStr">
        <is>
          <t>สิทธิ 30 บาท</t>
        </is>
      </c>
      <c r="I99" s="186" t="inlineStr">
        <is>
          <t>สิทธิบัตรทอง</t>
        </is>
      </c>
      <c r="J99" s="185" t="inlineStr">
        <is>
          <t>1</t>
        </is>
      </c>
      <c r="K99" s="186" t="inlineStr">
        <is>
          <t>✅ คำตอบที่ถูกต้อง: ข้อ ก. สิทธิประกันสุขภาพแห่งชาติ
🎯 ทำไมข้อนี้ถึงถูก: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ไม่ตรงกับนิยามหรือการจำแนกประเภทตามกฎหมายยา
• ข้อ ค. (สิทธิประกันสังคม): สิทธิประกันสังคม ไม่ตรงกับนิยามหรือการจำแนกประเภทตามกฎหมายยา
• ข้อ ง. (สิทธิข้าราชการ): สิทธิข้าราชการ ไม่ตรงกับนิยามหรือการจำแนกประเภทตามกฎหมายยา
• ข้อ จ. (สิทธิ 30 บาท): สิทธิ 30 บาท ไม่ตรงกับนิยามหรือการจำแนกประเภทตามกฎหมายยา</t>
        </is>
      </c>
      <c r="L99" s="186" t="n"/>
      <c r="M99" s="186" t="inlineStr">
        <is>
          <t>Pharmacy Laws &amp; Ethics</t>
        </is>
      </c>
      <c r="N99" s="186" t="inlineStr">
        <is>
          <t>ข้อบังคับสภาเภสัชกรรม (จรรยาบรรณวิชาชีพ)</t>
        </is>
      </c>
      <c r="O99" s="185" t="inlineStr">
        <is>
          <t>SAP</t>
        </is>
      </c>
      <c r="P99" s="186" t="inlineStr">
        <is>
          <t>แบบฝึกหัด PLE-CC 1 ข้อ 11</t>
        </is>
      </c>
      <c r="Q99" s="185" t="inlineStr">
        <is>
          <t>แบบฝึกหัด</t>
        </is>
      </c>
      <c r="R99" s="185" t="inlineStr">
        <is>
          <t>เล่มม่วง</t>
        </is>
      </c>
      <c r="S99" s="185" t="n"/>
    </row>
    <row r="100" ht="24" customHeight="1" s="49">
      <c r="A100" s="185" t="n">
        <v>98</v>
      </c>
      <c r="B100" s="186" t="n"/>
      <c r="C100" s="186" t="inlineStr">
        <is>
          <t>เภสัชกรผู้มีหน้าที่ปฏิบัติการในร้านขายยาแผนปัจจุบัน ไม่สวมเสื้อกาวน์และไม่ติดป้ายชื่อแสดงตนขณะส่งมอบยาและให้คำปรึกษาแก่ผู้รับบริการ ถือเป็นการกระทำที่ผิดต่อข้อบังคับและกฎหมายใด</t>
        </is>
      </c>
      <c r="D100" s="186" t="n"/>
      <c r="E100" s="186" t="inlineStr">
        <is>
          <t>พระราชบัญญัติวิชาชีพเภสัชกรรม พ.ศ. 2537 และข้อบังคับสภาเภสัชกรรมว่าด้วยจรรยาบรรณแห่งวิชาชีพ</t>
        </is>
      </c>
      <c r="F100" s="186" t="inlineStr">
        <is>
          <t>พระราชบัญญัติยาเสพติดให้โทษ พ.ศ. 2522</t>
        </is>
      </c>
      <c r="G100" s="186" t="inlineStr">
        <is>
          <t>พระราชบัญญัติวัตถุที่ออกฤทธิ์ต่อจิตและประสาท พ.ศ. 2559</t>
        </is>
      </c>
      <c r="H100" s="186" t="inlineStr">
        <is>
          <t>พระราชบัญญัติเครื่องสำอาง พ.ศ. 2558</t>
        </is>
      </c>
      <c r="I100" s="186" t="inlineStr">
        <is>
          <t>พระราชบัญญัติผลิตภัณฑ์สมุนไพร พ.ศ. 2562</t>
        </is>
      </c>
      <c r="J100" s="185" t="inlineStr">
        <is>
          <t>1</t>
        </is>
      </c>
      <c r="K100" s="186" t="inlineStr">
        <is>
          <t>✅ คำตอบที่ถูกต้อง: ข้อ ก. พระราชบัญญัติวิชาชีพเภสัชกรรม พ.ศ. 2537 และข้อบังคับสภาเภสัชกรรมว่าด้วยจรรยาบรรณแห่งวิชาชีพ
🎯 ทำไมข้อนี้ถึงถูก:
การที่เภสัชกรผู้มีหน้าที่ปฏิบัติการไม่สวมเสื้อกาวน์สีขาวที่มีตราสัญลักษณ์สภาเภสัชกรรมและป้ายชื่อ-สกุล เลขที่ใบประกอบวิชาชีพขณะปฏิบัติหน้าที่ในร้านยา ถือเป็นการฝ่าฝืน ข้อบังคับสภาเภสัชกรรมว่าด้วยจรรยาบรรณแห่งวิชาชีพเภสัชกรรม และประกาศกระทรวงสาธารณสุขว่าด้วยการปฏิบัติทางเภสัชกรรมชุมชน (GPP) ภายใต้ พ.ร.บ. วิชาชีพเภสัชกรรม พ.ศ. 2537 และ พ.ร.บ. ยา พ.ศ. 2510
🔍 ข้ออื่นผิดเพราะอะไร:
• ข้อ ข. พ.ร.บ. ยาเสพติดให้โทษ พ.ศ. 2522: ควบคุมการผลิต นำเข้า ส่งออก จำหน่าย หรือครอบครองยาเสพติด
• ข้อ ค. พ.ร.บ. วัตถุที่ออกฤทธิ์ต่อจิตและประสาท พ.ศ. 2559: ควบคุมการผลิต ขาย ครอบครองวัตถุออกฤทธิ์
• ข้อ ง. พ.ร.บ. เครื่องสำอาง พ.ศ. 2558: ควบคุมการผลิต นำเข้า และขายเครื่องสำอาง
• ข้อ จ. พ.ร.บ. ผลิตภัณฑ์สมุนไพร พ.ศ. 2562: ควบคุมการผลิต ขาย นำเข้าผลิตภัณฑ์สมุนไพร</t>
        </is>
      </c>
      <c r="L100" s="186" t="n"/>
      <c r="M100" s="186" t="inlineStr">
        <is>
          <t>Pharmacy Laws &amp; Ethics</t>
        </is>
      </c>
      <c r="N100" s="186" t="inlineStr">
        <is>
          <t>ข้อบังคับสภาเภสัชกรรม (จรรยาบรรณวิชาชีพ)</t>
        </is>
      </c>
      <c r="O100" s="185" t="inlineStr">
        <is>
          <t>SAP</t>
        </is>
      </c>
      <c r="P100" s="186" t="inlineStr">
        <is>
          <t>PLE-CC1 ปี 2566 Day 1 ข้อ 5</t>
        </is>
      </c>
      <c r="Q100" s="185" t="inlineStr">
        <is>
          <t>ข้อสอบจริง</t>
        </is>
      </c>
      <c r="R100" s="185" t="inlineStr">
        <is>
          <t>2566</t>
        </is>
      </c>
      <c r="S100" s="185" t="n"/>
    </row>
    <row r="101" ht="24" customHeight="1" s="49">
      <c r="A101" s="187" t="n">
        <v>99</v>
      </c>
      <c r="B101" s="186" t="n"/>
      <c r="C101" s="186" t="inlineStr">
        <is>
          <t>ยาอันตรายกลุ่มใดต่อไปนี้ ได้รับการยกเว้นไม่ต้องจัดทำบัญชีการขายยาตามแบบ ข.ย. 11 ตามประกาศกระทรวงสาธารณสุข</t>
        </is>
      </c>
      <c r="D101" s="186" t="n"/>
      <c r="E101" s="186" t="inlineStr">
        <is>
          <t>ยาพาราเซตามอลสูตรเดี่ยว (Paracetamol single entity)</t>
        </is>
      </c>
      <c r="F101" s="186" t="inlineStr">
        <is>
          <t>ยาแคปซูลทรามาดอล (Tramadol capsules)</t>
        </is>
      </c>
      <c r="G101" s="186" t="inlineStr">
        <is>
          <t>ยาน้ำเชื่อมแก้ไอที่มีส่วนผสมของเดกซ์โทรเมทอร์แฟน (Dextromethorphan syrup)</t>
        </is>
      </c>
      <c r="H101" s="186" t="inlineStr">
        <is>
          <t>ยาเม็ดคลอร์เฟนิรามีน (Chlorpheniramine tablets)</t>
        </is>
      </c>
      <c r="I101" s="188" t="inlineStr">
        <is>
          <t>ยาแคปซูลฟลูออกซิทีน (Fluoxetine capsules)</t>
        </is>
      </c>
      <c r="J101" s="185" t="inlineStr">
        <is>
          <t>1</t>
        </is>
      </c>
      <c r="K101" s="186" t="inlineStr">
        <is>
          <t>✅ คำตอบที่ถูกต้อง: ข้อ ก. ยาพาราเซตามอลสูตรเดี่ยว (Paracetamol single entity)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t>
        </is>
      </c>
      <c r="L101" s="186" t="n"/>
      <c r="M101" s="186" t="inlineStr">
        <is>
          <t>Pharmacy Laws &amp; Ethics</t>
        </is>
      </c>
      <c r="N101" s="186" t="inlineStr">
        <is>
          <t>ข้อบังคับสภาเภสัชกรรม (จรรยาบรรณวิชาชีพ)</t>
        </is>
      </c>
      <c r="O101" s="185" t="inlineStr">
        <is>
          <t>SAP</t>
        </is>
      </c>
      <c r="P101" s="186" t="inlineStr">
        <is>
          <t>PLE-CC1 ปี 2566 Day 2 ข้อ 24</t>
        </is>
      </c>
      <c r="Q101" s="185" t="inlineStr">
        <is>
          <t>ข้อสอบจริง</t>
        </is>
      </c>
      <c r="R101" s="185" t="inlineStr">
        <is>
          <t>2566</t>
        </is>
      </c>
      <c r="S101" s="185" t="n"/>
    </row>
    <row r="102" ht="24" customHeight="1" s="49">
      <c r="A102" s="187" t="n">
        <v>100</v>
      </c>
      <c r="B102" s="186" t="n"/>
      <c r="C102" s="186" t="inlineStr">
        <is>
          <t>ตามกฎหมายยาและระเบียบกระทรวงสาธารณสุข ยาต้านไวรัส Favipiravir สามารถวางจำหน่ายและส่งมอบในร้านขายยาแผนปัจจุบันประเภท ข.ย.1 ทั่วไปได้หรือไม่ เพราะเหตุใด</t>
        </is>
      </c>
      <c r="D102" s="186" t="n"/>
      <c r="E102" s="186" t="inlineStr">
        <is>
          <t>ขายได้อย่างเสรีเนื่องจากได้รับการขึ้นทะเบียนเป็นยาสามัญประจำบ้าน</t>
        </is>
      </c>
      <c r="F102" s="186" t="inlineStr">
        <is>
          <t>ขายได้เฉพาะผู้ป่วยที่มีผลตรวจ ATK เป็นบวกโดยไม่จำเป็นต้องมีใบสั่งแพทย์</t>
        </is>
      </c>
      <c r="G102" s="186" t="inlineStr">
        <is>
          <t>ขายได้ตามปกติหากร้านยามีใบอนุญาตขายยาแผนปัจจุบันประเภท ข.ย.1</t>
        </is>
      </c>
      <c r="H102" s="186" t="inlineStr">
        <is>
          <t>ขายได้เฉพาะกรณีที่เภสัชกรประจำร้านเป็นผู้ซักประวัติและจ่ายยาด้วยตนเอง</t>
        </is>
      </c>
      <c r="I102" s="188" t="inlineStr">
        <is>
          <t>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t>
        </is>
      </c>
      <c r="J102" s="185" t="inlineStr">
        <is>
          <t>5</t>
        </is>
      </c>
      <c r="K102" s="186" t="inlineStr">
        <is>
          <t>✅ คำตอบที่ถูกต้อง: ข้อ จ. 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
🎯 ทำไมข้อนี้ถึงถูก:
ยา Favipiravir ในประเทศไทยจัดเป็นยาที่อยู่ภายใต้การกำกับดูแลเป็นกรณีพิเศษ โดยได้รับการขึ้นทะเบียนแบบมีเงื่อนไขในสถานการณ์ฉุกเฉิน และควบคุมการจัดสรรกระจายยาผ่านกระทรวงสาธารณสุขและองค์การเภสัชกรรม (GPO) ไปยังโรงพยาบาลและสถานพยาบาล ร้านขายยาแผนปัจจุบันทั่วไปไม่สามารถสั่งซื้อมาวางจำหน่ายเองได้อย่างอิสระ เว้นแต่เป็นร้านยาที่เข้าร่วมโครงการของ สปสช./สธ. ตามแนวทางที่กำหนด
🔍 ข้ออื่นผิดเพราะอะไร:
• ข้อ ก. ขายได้เสรีเพราะเป็นยาสามัญประจำบ้าน: ผิด Favipiravir ไม่ใช่ยาสามัญประจำบ้าน เป็นยาควบคุมพิเศษ/ยาในระบบบริการสุขภาพ
• ข้อ ข. ขายได้เฉพาะผู้ป่วยที่มีผลตรวจ ATK สองขีดโดยไม่ต้องมีใบสั่งแพทย์: ผิด ต้องสั่งใช้โดยแพทย์หรือระบบการดูแลของรัฐ
• ข้อ ค. ขายได้หากร้านยามีใบอนุญาต ข.ย.1: ผิด ร้านยา ข.ย.1 ทั่วไปไม่สามารถจัดซื้อจากตัวแทนจำหน่ายเอกชนทั่วไปได้
• ข้อ ง. ขายได้เฉพาะเมื่อเภสัชกรเป็นผู้จ่ายยาด้วยตนเอง: ผิด การจำหน่ายต้องอยู่ภายใต้เกณฑ์โครงการของรัฐ</t>
        </is>
      </c>
      <c r="L102" s="186" t="n"/>
      <c r="M102" s="186" t="inlineStr">
        <is>
          <t>Pharmacy Laws &amp; Ethics</t>
        </is>
      </c>
      <c r="N102" s="186" t="inlineStr">
        <is>
          <t>ข้อบังคับสภาเภสัชกรรม (จรรยาบรรณวิชาชีพ)</t>
        </is>
      </c>
      <c r="O102" s="185" t="inlineStr">
        <is>
          <t>SAP</t>
        </is>
      </c>
      <c r="P102" s="186" t="inlineStr">
        <is>
          <t>PLE-CC1 ปี 2566 Day 2 ข้อ 5</t>
        </is>
      </c>
      <c r="Q102" s="185" t="inlineStr">
        <is>
          <t>ข้อสอบจริง</t>
        </is>
      </c>
      <c r="R102" s="185" t="inlineStr">
        <is>
          <t>2566</t>
        </is>
      </c>
      <c r="S102" s="185" t="n"/>
    </row>
    <row r="103" ht="24" customHeight="1" s="49">
      <c r="A103" s="187" t="n">
        <v>101</v>
      </c>
      <c r="B103" s="186" t="n"/>
      <c r="C103" s="186"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D103" s="186" t="n"/>
      <c r="E103" s="186"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F103" s="186" t="inlineStr">
        <is>
          <t>ถูกต้อง เนื่องจากเป็นข้อมูลข้อเท็จจริงตามวุฒิการศึกษาที่ได้รับจริงจากมหาวิทยาลัย</t>
        </is>
      </c>
      <c r="G103" s="186" t="inlineStr">
        <is>
          <t>ถูกต้อง หากได้รับความเห็นชอบเป็นหนังสือจากสำนักงานคณะกรรมการอาหารและยา (อย.)</t>
        </is>
      </c>
      <c r="H103" s="186" t="inlineStr">
        <is>
          <t>ไม่ถูกต้อง เฉพาะกรณีที่ไม่ได้รับความยินยอมจากสภาเภสัชกรรม</t>
        </is>
      </c>
      <c r="I103" s="188" t="inlineStr">
        <is>
          <t>ถูกต้อง เฉพาะร้านขายยาที่ผ่านการรับรองมาตรฐานวิธีปฏิบัติทางเภสัชกรรมชุมชน (GPP)</t>
        </is>
      </c>
      <c r="J103" s="185" t="inlineStr">
        <is>
          <t>1</t>
        </is>
      </c>
      <c r="K103" s="186"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t>
        </is>
      </c>
      <c r="L103" s="186" t="n"/>
      <c r="M103" s="186" t="inlineStr">
        <is>
          <t>Pharmacy Laws &amp; Ethics</t>
        </is>
      </c>
      <c r="N103" s="186" t="inlineStr">
        <is>
          <t>ข้อบังคับสภาเภสัชกรรม (จรรยาบรรณวิชาชีพ)</t>
        </is>
      </c>
      <c r="O103" s="185" t="inlineStr">
        <is>
          <t>SAP</t>
        </is>
      </c>
      <c r="P103" s="186" t="inlineStr">
        <is>
          <t>PLE-CC1 ปี 2566 Day 2 ข้อ 73</t>
        </is>
      </c>
      <c r="Q103" s="185" t="inlineStr">
        <is>
          <t>ข้อสอบจริง</t>
        </is>
      </c>
      <c r="R103" s="185" t="inlineStr">
        <is>
          <t>2566</t>
        </is>
      </c>
      <c r="S103" s="185" t="n"/>
    </row>
    <row r="104" ht="24" customHeight="1" s="49">
      <c r="A104" s="187" t="n">
        <v>102</v>
      </c>
      <c r="B104" s="186" t="n"/>
      <c r="C104" s="186"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D104" s="186" t="n"/>
      <c r="E104" s="186" t="inlineStr">
        <is>
          <t>ยาแผนปัจจุบันและยาแผนโบราณ (เนื่องจากควบคุมตาม พ.ร.บ. ยา พ.ศ. 2510)</t>
        </is>
      </c>
      <c r="F104" s="186" t="inlineStr">
        <is>
          <t>ปลั๊กไฟและสายไฟสำหรับเครื่องใช้ไฟฟ้า</t>
        </is>
      </c>
      <c r="G104" s="186" t="inlineStr">
        <is>
          <t>เสื้อผ้าและเครื่องนุ่งห่มสำเร็จรูป</t>
        </is>
      </c>
      <c r="H104" s="186" t="inlineStr">
        <is>
          <t>อาหารสัตว์เลี้ยงสำเร็จรูป</t>
        </is>
      </c>
      <c r="I104" s="188" t="inlineStr">
        <is>
          <t>ผลิตภัณฑ์ทำความสะอาดในครัวเรือนทั่วไป</t>
        </is>
      </c>
      <c r="J104" s="185" t="inlineStr">
        <is>
          <t>1</t>
        </is>
      </c>
      <c r="K104" s="186" t="inlineStr">
        <is>
          <t>✅ คำตอบที่ถูกต้อง: ข้อ ก. ยาแผนปัจจุบันและยาแผนโบราณ (เนื่องจากควบคุมตาม พ.ร.บ. ยา พ.ศ. 2510)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t>
        </is>
      </c>
      <c r="L104" s="186" t="n"/>
      <c r="M104" s="186" t="inlineStr">
        <is>
          <t>Pharmacy Laws &amp; Ethics</t>
        </is>
      </c>
      <c r="N104" s="186" t="inlineStr">
        <is>
          <t>ข้อบังคับสภาเภสัชกรรม (จรรยาบรรณวิชาชีพ)</t>
        </is>
      </c>
      <c r="O104" s="185" t="inlineStr">
        <is>
          <t>SAP</t>
        </is>
      </c>
      <c r="P104" s="186" t="inlineStr">
        <is>
          <t>PLE_CC1_2563_Q ข้อ 1</t>
        </is>
      </c>
      <c r="Q104" s="185" t="inlineStr">
        <is>
          <t>ข้อสอบจริง</t>
        </is>
      </c>
      <c r="R104" s="185" t="inlineStr">
        <is>
          <t>2563</t>
        </is>
      </c>
      <c r="S104" s="185" t="n"/>
    </row>
    <row r="105" ht="24" customHeight="1" s="49">
      <c r="A105" s="187" t="n">
        <v>103</v>
      </c>
      <c r="B105" s="186" t="n"/>
      <c r="C105" s="186"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D105" s="186" t="n"/>
      <c r="E105" s="186"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F105" s="186" t="inlineStr">
        <is>
          <t>ไม่ผิดกฎหมาย เนื่องจากสถานพยาบาลของรัฐได้รับการยกเว้นไม่ต้องขออนุญาตผลิตยาทุกกรณี</t>
        </is>
      </c>
      <c r="G105" s="186" t="inlineStr">
        <is>
          <t>ไม่ผิดกฎหมาย หากมีเภสัชกรควบคุมการผลิตตามมาตรฐาน GMP</t>
        </is>
      </c>
      <c r="H105" s="186" t="inlineStr">
        <is>
          <t>ไม่ผิดกฎหมาย หากนำรายได้เข้ากองทุนสวัสดิการของโรงพยาบาล</t>
        </is>
      </c>
      <c r="I105" s="188" t="inlineStr">
        <is>
          <t>ผิดกฎหมาย เฉพาะกรณีที่เป็นยาปฏิชีวนะหรือยาควบคุมพิเศษเท่านั้น</t>
        </is>
      </c>
      <c r="J105" s="185" t="inlineStr">
        <is>
          <t>1</t>
        </is>
      </c>
      <c r="K105" s="186"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t>
        </is>
      </c>
      <c r="L105" s="186" t="n"/>
      <c r="M105" s="186" t="inlineStr">
        <is>
          <t>Pharmacy Laws &amp; Ethics</t>
        </is>
      </c>
      <c r="N105" s="186" t="inlineStr">
        <is>
          <t>ข้อบังคับสภาเภสัชกรรม (จรรยาบรรณวิชาชีพ)</t>
        </is>
      </c>
      <c r="O105" s="185" t="inlineStr">
        <is>
          <t>SAP</t>
        </is>
      </c>
      <c r="P105" s="186" t="inlineStr">
        <is>
          <t>PLE_CC1_2563_Q ข้อ 3</t>
        </is>
      </c>
      <c r="Q105" s="185" t="inlineStr">
        <is>
          <t>ข้อสอบจริง</t>
        </is>
      </c>
      <c r="R105" s="185" t="inlineStr">
        <is>
          <t>2563</t>
        </is>
      </c>
      <c r="S105" s="185" t="n"/>
    </row>
    <row r="106" ht="24" customHeight="1" s="49">
      <c r="A106" s="187" t="n">
        <v>104</v>
      </c>
      <c r="B106" s="186" t="n"/>
      <c r="C106" s="186"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D106" s="186" t="n"/>
      <c r="E106" s="186" t="inlineStr">
        <is>
          <t>ขายยาอันตรายโดยไม่ได้รับอนุญาต (ข.ย.2 มีสิทธิขายได้เฉพาะยาบรรจุเสร็จที่ไม่ใช่ยาอันตราย)</t>
        </is>
      </c>
      <c r="F106" s="186" t="inlineStr">
        <is>
          <t>ขายยาปลอม</t>
        </is>
      </c>
      <c r="G106" s="186" t="inlineStr">
        <is>
          <t>ขายยาควบคุมพิเศษโดยไม่ได้รับอนุญาต</t>
        </is>
      </c>
      <c r="H106" s="186" t="inlineStr">
        <is>
          <t>ไม่มีความผิด หากมีฉลากและเอกสารกำกับยาถูกต้อง</t>
        </is>
      </c>
      <c r="I106" s="188" t="inlineStr">
        <is>
          <t>มีความผิดฐานไม่มีเภสัชกรประจำร้านเท่านั้น</t>
        </is>
      </c>
      <c r="J106" s="185" t="inlineStr">
        <is>
          <t>1</t>
        </is>
      </c>
      <c r="K106" s="186" t="inlineStr">
        <is>
          <t>✅ คำตอบที่ถูกต้อง: ข้อ ก. ขายยาอันตรายโดยไม่ได้รับอนุญาต (ข.ย.2 มีสิทธิขายได้เฉพาะยาบรรจุเสร็จที่ไม่ใช่ยาอันตราย)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t>
        </is>
      </c>
      <c r="L106" s="186" t="n"/>
      <c r="M106" s="186" t="inlineStr">
        <is>
          <t>Pharmacy Laws &amp; Ethics</t>
        </is>
      </c>
      <c r="N106" s="186" t="inlineStr">
        <is>
          <t>ข้อบังคับสภาเภสัชกรรม (จรรยาบรรณวิชาชีพ)</t>
        </is>
      </c>
      <c r="O106" s="185" t="inlineStr">
        <is>
          <t>SAP</t>
        </is>
      </c>
      <c r="P106" s="186" t="inlineStr">
        <is>
          <t>PLE_CC1_2563_Q ข้อ 8</t>
        </is>
      </c>
      <c r="Q106" s="185" t="inlineStr">
        <is>
          <t>ข้อสอบจริง</t>
        </is>
      </c>
      <c r="R106" s="185" t="inlineStr">
        <is>
          <t>2563</t>
        </is>
      </c>
      <c r="S106" s="185" t="n"/>
    </row>
    <row r="107" ht="24" customHeight="1" s="49">
      <c r="A107" s="187" t="n">
        <v>105</v>
      </c>
      <c r="B107" s="186" t="n"/>
      <c r="C107" s="186"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D107" s="186" t="n"/>
      <c r="E107" s="186" t="inlineStr">
        <is>
          <t>เภสัชกรส่งมอบยา Tramadol ไม่เกิน 20 แคปซูลต่อครั้งแก่ผู้มารับบริการที่มีอายุ 18 ปีขึ้นไป พร้อมลงบันทึกในบัญชี ข.ย. 11</t>
        </is>
      </c>
      <c r="F107" s="186" t="inlineStr">
        <is>
          <t>ผู้รับอนุญาตส่งมอบยาปฏิชีวนะ Amoxicillin ให้ผู้ป่วยในระหว่างที่เภสัชกรไม่อยู่</t>
        </is>
      </c>
      <c r="G107" s="186" t="inlineStr">
        <is>
          <t>เภสัชกรส่งมอบยา Diazepam 5 mg จำนวน 10 เม็ดให้ผู้ป่วยโดยไม่มีใบสั่งแพทย์</t>
        </is>
      </c>
      <c r="H107" s="186" t="inlineStr">
        <is>
          <t>เภสัชกรขายยาแก้ไอน้ำเชื่อม Dextromethorphan ครั้งละ 5 ขวดให้แก่วัยรุ่น</t>
        </is>
      </c>
      <c r="I107" s="188" t="inlineStr">
        <is>
          <t>ผู้ช่วยเภสัชกรจัดยาชุดแก้ปวดข้อส่งมอบให้ผู้ป่วยนอกเวลาทำการ</t>
        </is>
      </c>
      <c r="J107" s="185" t="inlineStr">
        <is>
          <t>1</t>
        </is>
      </c>
      <c r="K107" s="186"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t>
        </is>
      </c>
      <c r="L107" s="186" t="n"/>
      <c r="M107" s="186" t="inlineStr">
        <is>
          <t>Pharmacy Laws &amp; Ethics</t>
        </is>
      </c>
      <c r="N107" s="186" t="inlineStr">
        <is>
          <t>ข้อบังคับสภาเภสัชกรรม (จรรยาบรรณวิชาชีพ)</t>
        </is>
      </c>
      <c r="O107" s="185" t="inlineStr">
        <is>
          <t>SAP</t>
        </is>
      </c>
      <c r="P107" s="186" t="inlineStr">
        <is>
          <t>PLE_CC1_2563_Q ข้อ 11</t>
        </is>
      </c>
      <c r="Q107" s="185" t="inlineStr">
        <is>
          <t>ข้อสอบจริง</t>
        </is>
      </c>
      <c r="R107" s="185" t="inlineStr">
        <is>
          <t>2563</t>
        </is>
      </c>
      <c r="S107" s="185" t="n"/>
    </row>
    <row r="108" ht="24" customHeight="1" s="49">
      <c r="A108" s="187" t="n">
        <v>106</v>
      </c>
      <c r="B108" s="186" t="n"/>
      <c r="C108" s="186"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D108" s="186" t="n"/>
      <c r="E108" s="186"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F108" s="186" t="inlineStr">
        <is>
          <t>ไม่ผิดกฎหมาย เนื่องจากเป็นการแจกฟรีเพื่อการกุศล ไม่ได้แสวงหาผลกำไร</t>
        </is>
      </c>
      <c r="G108" s="186" t="inlineStr">
        <is>
          <t>ไม่ผิดกฎหมาย เนื่องจาก Vitamin C จัดเป็นอาหารเสริม ไม่ใช่ยา</t>
        </is>
      </c>
      <c r="H108" s="186" t="inlineStr">
        <is>
          <t>ผิดกฎหมาย เฉพาะกรณีที่ไม่มีเภสัชกรเป็นผู้ควบคุมการแจกจ่าย</t>
        </is>
      </c>
      <c r="I108" s="188" t="inlineStr">
        <is>
          <t>ไม่ผิดกฎหมาย หากซองที่แบ่งบรรจุมีซิปล็อกป้องกันความชื้น</t>
        </is>
      </c>
      <c r="J108" s="185" t="inlineStr">
        <is>
          <t>1</t>
        </is>
      </c>
      <c r="K108" s="186"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t>
        </is>
      </c>
      <c r="L108" s="186" t="n"/>
      <c r="M108" s="186" t="inlineStr">
        <is>
          <t>Pharmacy Laws &amp; Ethics</t>
        </is>
      </c>
      <c r="N108" s="186" t="inlineStr">
        <is>
          <t>ข้อบังคับสภาเภสัชกรรม (จรรยาบรรณวิชาชีพ)</t>
        </is>
      </c>
      <c r="O108" s="185" t="inlineStr">
        <is>
          <t>SAP</t>
        </is>
      </c>
      <c r="P108" s="186" t="inlineStr">
        <is>
          <t>PLE_CC1_2563_Q ข้อ 12</t>
        </is>
      </c>
      <c r="Q108" s="185" t="inlineStr">
        <is>
          <t>ข้อสอบจริง</t>
        </is>
      </c>
      <c r="R108" s="185" t="inlineStr">
        <is>
          <t>2563</t>
        </is>
      </c>
      <c r="S108" s="185" t="n"/>
    </row>
    <row r="109" ht="24" customHeight="1" s="49">
      <c r="A109" s="187" t="n">
        <v>107</v>
      </c>
      <c r="B109" s="186" t="n"/>
      <c r="C109" s="186" t="inlineStr">
        <is>
          <t>นางสาว ธ ขายยารายการที่ 1 ผิดกฎหมายหรือไม่ ~ emsis</t>
        </is>
      </c>
      <c r="D109" s="186" t="n"/>
      <c r="E109" s="186" t="inlineStr">
        <is>
          <t>ไม่ผิด เนื่องจากได้รับอนุญาตให้ขายได้</t>
        </is>
      </c>
      <c r="F109" s="186" t="inlineStr">
        <is>
          <t>ไม่ผิด เนื่องจากได้รับการยกเว้นให้ไม่ต้องขออนุญาต</t>
        </is>
      </c>
      <c r="G109" s="186" t="inlineStr">
        <is>
          <t>ผิด เนื่องจากขายยาชุด</t>
        </is>
      </c>
      <c r="H109" s="186" t="inlineStr">
        <is>
          <t>ผิด เนื่องจากขายยาตำรับลับ</t>
        </is>
      </c>
      <c r="I109" s="188" t="inlineStr">
        <is>
          <t>ผิด เนื่องจากขายยานอกสถานที่ที่ได้รับอนุญาต</t>
        </is>
      </c>
      <c r="J109" s="185" t="inlineStr">
        <is>
          <t>1</t>
        </is>
      </c>
      <c r="K109" s="186" t="inlineStr">
        <is>
          <t>✅ คำตอบที่ถูกต้อง: ข้อ ก. ไม่ผิด เนื่องจากได้รับอนุญาตให้ขายได้
🎯 ทำไมข้อนี้ถึงถูก: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ไม่ตรงกับนิยามหรือการจำแนกประเภทตามกฎหมายยา
• ข้อ ค. (ผิด เนื่องจากขายยาชุด): ผิด เนื่องจากขายยาชุด ไม่ตรงกับนิยามหรือการจำแนกประเภทตามกฎหมายยา
• ข้อ ง. (ผิด เนื่องจากขายยาตำรับลับ): ผิด เนื่องจากขายยาตำรับลับ ไม่ตรงกับนิยามหรือการจำแนกประเภทตามกฎหมายยา
• ข้อ จ. (ผิด เนื่องจากขายยานอกสถานที่ที่ได้รับอนุญาต): ผิด เนื่องจากขายยานอกสถานที่ที่ได้รับอนุญาต ไม่ตรงกับนิยามหรือการจำแนกประเภทตามกฎหมายยา</t>
        </is>
      </c>
      <c r="L109" s="186" t="n"/>
      <c r="M109" s="186" t="inlineStr">
        <is>
          <t>Pharmacy Laws &amp; Ethics</t>
        </is>
      </c>
      <c r="N109" s="186" t="inlineStr">
        <is>
          <t>ข้อบังคับสภาเภสัชกรรม (จรรยาบรรณวิชาชีพ)</t>
        </is>
      </c>
      <c r="O109" s="185" t="inlineStr">
        <is>
          <t>SAP</t>
        </is>
      </c>
      <c r="P109" s="186" t="inlineStr">
        <is>
          <t>ข้อ 78 (PLE_CC1_2562_Key.md)</t>
        </is>
      </c>
      <c r="Q109" s="185" t="inlineStr">
        <is>
          <t>ข้อสอบจริง</t>
        </is>
      </c>
      <c r="R109" s="185" t="inlineStr">
        <is>
          <t>2562</t>
        </is>
      </c>
      <c r="S109" s="185" t="n"/>
    </row>
    <row r="110" ht="24" customHeight="1" s="49">
      <c r="A110" s="187" t="n">
        <v>108</v>
      </c>
      <c r="B110" s="186" t="n"/>
      <c r="C110" s="186"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D110" s="186" t="n"/>
      <c r="E110" s="186" t="inlineStr">
        <is>
          <t>ไม่ผิด เพราะเป็นไม่ต้องขออนุญาต</t>
        </is>
      </c>
      <c r="F110" s="186" t="inlineStr">
        <is>
          <t>ไม่ผิด เพราะมีเลขอนุญาตการโฆษณา</t>
        </is>
      </c>
      <c r="G110" s="186" t="inlineStr">
        <is>
          <t>ผิด เพราะ โฆษณาขายยาที่ห้ามขาย</t>
        </is>
      </c>
      <c r="H110" s="186" t="inlineStr">
        <is>
          <t>ผิด เพราะ โฆษณาโอ้อวดสรรพคุณเกินจริง</t>
        </is>
      </c>
      <c r="I110" s="188" t="inlineStr">
        <is>
          <t>ผิด เพราะ โฆษณายารักษาโรคที่ห้ามโฆษณาตามรัฐมนตรีกำหนด</t>
        </is>
      </c>
      <c r="J110" s="185" t="inlineStr">
        <is>
          <t>1</t>
        </is>
      </c>
      <c r="K110" s="186" t="inlineStr">
        <is>
          <t>✅ คำตอบที่ถูกต้อง: ข้อ ก. ไม่ผิด เพราะเป็นไม่ต้องขออนุญาต
🎯 ทำไมข้อนี้ถึงถูก: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ไม่ตรงกับนิยามหรือการจำแนกประเภทตามกฎหมายยา
• ข้อ ค. (ผิด เพราะ โฆษณาขายยาที่ห้ามขาย): ผิด เพราะ โฆษณาขายยาที่ห้ามขาย ไม่ตรงกับนิยามหรือการจำแนกประเภทตามกฎหมายยา
• ข้อ ง. (ผิด เพราะ โฆษณาโอ้อวดสรรพคุณเกินจริง): ผิด เพราะ โฆษณาโอ้อวดสรรพคุณเกินจริง ไม่ตรงกับนิยามหรือการจำแนกประเภทตามกฎหมายยา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ไม่ตรงกับนิยามหรือการจำแนกประเภทตามกฎหมายยา</t>
        </is>
      </c>
      <c r="L110" s="186" t="n"/>
      <c r="M110" s="186" t="inlineStr">
        <is>
          <t>Pharmacy Laws &amp; Ethics</t>
        </is>
      </c>
      <c r="N110" s="186" t="inlineStr">
        <is>
          <t>ข้อบังคับสภาเภสัชกรรม (จรรยาบรรณวิชาชีพ)</t>
        </is>
      </c>
      <c r="O110" s="185" t="inlineStr">
        <is>
          <t>SAP</t>
        </is>
      </c>
      <c r="P110" s="186" t="inlineStr">
        <is>
          <t>ข้อ 80 (PLE_CC1_2562_Key.md)</t>
        </is>
      </c>
      <c r="Q110" s="185" t="inlineStr">
        <is>
          <t>ข้อสอบจริง</t>
        </is>
      </c>
      <c r="R110" s="185" t="inlineStr">
        <is>
          <t>2562</t>
        </is>
      </c>
      <c r="S110" s="185" t="n"/>
    </row>
    <row r="111" ht="24" customHeight="1" s="49">
      <c r="A111" s="187" t="n">
        <v>109</v>
      </c>
      <c r="B111" s="186" t="n"/>
      <c r="C111" s="186" t="inlineStr">
        <is>
          <t>ต่อมาพบว่าผู้ป่วยเป็น absence seizure ยาในข้อใดมีประสิทธิภาพในการรักษามากที่สุด X ~</t>
        </is>
      </c>
      <c r="D111" s="186" t="n"/>
      <c r="E111" s="186" t="inlineStr">
        <is>
          <t>Valproate</t>
        </is>
      </c>
      <c r="F111" s="186" t="inlineStr">
        <is>
          <t>Carbamazepine</t>
        </is>
      </c>
      <c r="G111" s="186" t="inlineStr">
        <is>
          <t>Topiramate</t>
        </is>
      </c>
      <c r="H111" s="186" t="inlineStr">
        <is>
          <t>Phenytoin</t>
        </is>
      </c>
      <c r="I111" s="188" t="inlineStr">
        <is>
          <t>Pregabalin</t>
        </is>
      </c>
      <c r="J111" s="185" t="inlineStr">
        <is>
          <t>1</t>
        </is>
      </c>
      <c r="K111" s="186" t="inlineStr">
        <is>
          <t>✅ คำตอบที่ถูกต้อง: ข้อ ก. Valproate
🎯 ทำไมข้อนี้ถึงถูก: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ไม่ตรงกับนิยามหรือการจำแนกประเภทตามกฎหมายยา</t>
        </is>
      </c>
      <c r="L111" s="186" t="n"/>
      <c r="M111" s="186" t="inlineStr">
        <is>
          <t>Pharmacy Laws &amp; Ethics</t>
        </is>
      </c>
      <c r="N111" s="186" t="inlineStr">
        <is>
          <t>ข้อบังคับสภาเภสัชกรรม (จรรยาบรรณวิชาชีพ)</t>
        </is>
      </c>
      <c r="O111" s="185" t="inlineStr">
        <is>
          <t>SAP</t>
        </is>
      </c>
      <c r="P111" s="186" t="inlineStr">
        <is>
          <t>ข้อ 101 (PLE_CC1_2562_Key.md)</t>
        </is>
      </c>
      <c r="Q111" s="185" t="inlineStr">
        <is>
          <t>ข้อสอบจริง</t>
        </is>
      </c>
      <c r="R111" s="185" t="inlineStr">
        <is>
          <t>2562</t>
        </is>
      </c>
      <c r="S111" s="185" t="n"/>
    </row>
    <row r="112" ht="24" customHeight="1" s="49">
      <c r="A112" s="185" t="n">
        <v>110</v>
      </c>
      <c r="B112" s="186" t="n"/>
      <c r="C112" s="186" t="inlineStr">
        <is>
          <t>ผู้ป่วยจะได้รับประสิทธิผลจากการรักษาเต็มที่เมื่อรับประทานยาต่อเนื่องนานเท่าไหร่ X</t>
        </is>
      </c>
      <c r="D112" s="186" t="n"/>
      <c r="E112" s="186" t="inlineStr">
        <is>
          <t>3 วัน</t>
        </is>
      </c>
      <c r="F112" s="186" t="inlineStr">
        <is>
          <t>7 วัน</t>
        </is>
      </c>
      <c r="G112" s="186" t="inlineStr">
        <is>
          <t>2 สัปดาห์</t>
        </is>
      </c>
      <c r="H112" s="186" t="inlineStr">
        <is>
          <t>4 สัปดาห์</t>
        </is>
      </c>
      <c r="I112" s="186" t="inlineStr">
        <is>
          <t>12 สัปดาห์</t>
        </is>
      </c>
      <c r="J112" s="185" t="inlineStr">
        <is>
          <t>1</t>
        </is>
      </c>
      <c r="K112" s="186" t="inlineStr">
        <is>
          <t>✅ คำตอบที่ถูกต้อง: ข้อ ก. 3 วัน
🎯 ทำไมข้อนี้ถึงถูก: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ไม่ตรงกับนิยามหรือการจำแนกประเภทตามกฎหมายยา
• ข้อ ค. (2 สัปดาห์): 2 สัปดาห์ ไม่ตรงกับนิยามหรือการจำแนกประเภทตามกฎหมายยา
• ข้อ ง. (4 สัปดาห์): 4 สัปดาห์ ไม่ตรงกับนิยามหรือการจำแนกประเภทตามกฎหมายยา
• ข้อ จ. (12 สัปดาห์): 12 สัปดาห์ ไม่ตรงกับนิยามหรือการจำแนกประเภทตามกฎหมายยา</t>
        </is>
      </c>
      <c r="L112" s="186" t="n"/>
      <c r="M112" s="186" t="inlineStr">
        <is>
          <t>Pharmacy Laws &amp; Ethics</t>
        </is>
      </c>
      <c r="N112" s="186" t="inlineStr">
        <is>
          <t>ข้อบังคับสภาเภสัชกรรม (จรรยาบรรณวิชาชีพ)</t>
        </is>
      </c>
      <c r="O112" s="185" t="inlineStr">
        <is>
          <t>SAP</t>
        </is>
      </c>
      <c r="P112" s="186" t="inlineStr">
        <is>
          <t>ข้อ 3 (PLE_CC1_2562_Key.md)</t>
        </is>
      </c>
      <c r="Q112" s="185" t="inlineStr">
        <is>
          <t>ข้อสอบจริง</t>
        </is>
      </c>
      <c r="R112" s="185" t="inlineStr">
        <is>
          <t>2562</t>
        </is>
      </c>
      <c r="S112" s="185" t="n"/>
    </row>
    <row r="113" ht="24" customHeight="1" s="49">
      <c r="A113" s="185" t="n">
        <v>111</v>
      </c>
      <c r="B113" s="186" t="n"/>
      <c r="C113" s="186" t="inlineStr">
        <is>
          <t>นายจ. ผิดกฎหมายไหม X ิum wed wes sin ิnicenzas ~ .8.</t>
        </is>
      </c>
      <c r="D113" s="186" t="n"/>
      <c r="E113" s="186" t="inlineStr">
        <is>
          <t>ไม่ผิด เพราะขายยาสามัญประจำบ้าน</t>
        </is>
      </c>
      <c r="F113" s="186" t="inlineStr">
        <is>
          <t>ไม่ผิด เพราะไม่ใช่ผู้รับอนุญาต</t>
        </is>
      </c>
      <c r="G113" s="186" t="inlineStr">
        <is>
          <t>ผิด เพราะขายยาผิดมาตรฐาน</t>
        </is>
      </c>
      <c r="H113" s="186" t="inlineStr">
        <is>
          <t>ผิด เพราะขายควบคุมพิเศษ</t>
        </is>
      </c>
      <c r="I113" s="186" t="inlineStr">
        <is>
          <t>ผิด เพราะประกอบวิชาชีพเภสัชกรรมโดยไม่ได้รับอนุญาตวิชาชีพ</t>
        </is>
      </c>
      <c r="J113" s="185" t="inlineStr">
        <is>
          <t>1</t>
        </is>
      </c>
      <c r="K113" s="186" t="inlineStr">
        <is>
          <t>✅ คำตอบที่ถูกต้อง: ข้อ ก. ไม่ผิด เพราะขายยาสามัญประจำบ้าน
🎯 ทำไมข้อนี้ถึงถูก: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ไม่ตรงกับนิยามหรือการจำแนกประเภทตามกฎหมายยา
• ข้อ ค. (ผิด เพราะขายยาผิดมาตรฐาน): ผิด เพราะขายยาผิดมาตรฐาน ไม่ตรงกับนิยามหรือการจำแนกประเภทตามกฎหมายยา
• ข้อ ง. (ผิด เพราะขายควบคุมพิเศษ): ผิด เพราะขายควบคุมพิเศษ ไม่ตรงกับนิยามหรือการจำแนกประเภทตามกฎหมายยา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ไม่ตรงกับนิยามหรือการจำแนกประเภทตามกฎหมายยา</t>
        </is>
      </c>
      <c r="L113" s="186" t="n"/>
      <c r="M113" s="186" t="inlineStr">
        <is>
          <t>Pharmacy Laws &amp; Ethics</t>
        </is>
      </c>
      <c r="N113" s="186" t="inlineStr">
        <is>
          <t>ข้อบังคับสภาเภสัชกรรม (จรรยาบรรณวิชาชีพ)</t>
        </is>
      </c>
      <c r="O113" s="185" t="inlineStr">
        <is>
          <t>SAP</t>
        </is>
      </c>
      <c r="P113" s="186" t="inlineStr">
        <is>
          <t>ข้อ 32 (PLE_CC1_2562_Key.md)</t>
        </is>
      </c>
      <c r="Q113" s="185" t="inlineStr">
        <is>
          <t>ข้อสอบจริง</t>
        </is>
      </c>
      <c r="R113" s="185" t="inlineStr">
        <is>
          <t>2562</t>
        </is>
      </c>
      <c r="S113" s="185" t="n"/>
    </row>
    <row r="114" ht="24" customHeight="1" s="49">
      <c r="A114" s="185" t="n">
        <v>112</v>
      </c>
      <c r="B114" s="186" t="n"/>
      <c r="C114" s="186" t="inlineStr">
        <is>
          <t>นาง ม. ผิดกฎหมายไหม Wimri z8 inne dinevritwidensaCartate oma X ②Miss . Edison. Wereesinens interns</t>
        </is>
      </c>
      <c r="D114" s="186" t="n"/>
      <c r="E114" s="186" t="inlineStr">
        <is>
          <t>ไม่ผิด เพราะไม่ได้เป็นคนขาย</t>
        </is>
      </c>
      <c r="F114" s="186" t="inlineStr">
        <is>
          <t>ไม่ผิด เพราะขายยาสามัญประจำบ้าน</t>
        </is>
      </c>
      <c r="G114" s="186" t="inlineStr">
        <is>
          <t>ผิด เพราะว่าขายยาอันตรายโดยไม่มีเภสัช</t>
        </is>
      </c>
      <c r="H114" s="186" t="inlineStr">
        <is>
          <t>ผิด เพราะว่าขายยาอันตรายขณะเภสัชไม่อยู่</t>
        </is>
      </c>
      <c r="I114" s="186" t="inlineStr">
        <is>
          <t>ผิด เพราะว่าขายยาควบคุมพิเศษโดยไม่มีใบสั่งแพทย์์</t>
        </is>
      </c>
      <c r="J114" s="185" t="inlineStr">
        <is>
          <t>1</t>
        </is>
      </c>
      <c r="K114" s="186" t="inlineStr">
        <is>
          <t>✅ คำตอบที่ถูกต้อง: ข้อ ก. ไม่ผิด เพราะไม่ได้เป็นคนขาย
🎯 ทำไมข้อนี้ถึงถูก: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ไม่ตรงกับนิยามหรือการจำแนกประเภทตามกฎหมายยา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t>
        </is>
      </c>
      <c r="L114" s="186" t="n"/>
      <c r="M114" s="186" t="inlineStr">
        <is>
          <t>Pharmacy Laws &amp; Ethics</t>
        </is>
      </c>
      <c r="N114" s="186" t="inlineStr">
        <is>
          <t>ข้อบังคับสภาเภสัชกรรม (จรรยาบรรณวิชาชีพ)</t>
        </is>
      </c>
      <c r="O114" s="185" t="inlineStr">
        <is>
          <t>SAP</t>
        </is>
      </c>
      <c r="P114" s="186" t="inlineStr">
        <is>
          <t>ข้อ 33 (PLE_CC1_2562_Key.md)</t>
        </is>
      </c>
      <c r="Q114" s="185" t="inlineStr">
        <is>
          <t>ข้อสอบจริง</t>
        </is>
      </c>
      <c r="R114" s="185" t="inlineStr">
        <is>
          <t>2562</t>
        </is>
      </c>
      <c r="S114" s="185" t="n"/>
    </row>
    <row r="115" ht="24" customHeight="1" s="49">
      <c r="A115" s="185" t="n">
        <v>113</v>
      </c>
      <c r="B115" s="186" t="n"/>
      <c r="C115" s="186" t="inlineStr">
        <is>
          <t>เภสัชกรผิดจรรยาบรรณหรือไม่ isistere s findone X Indigen mediatime dis wer . 27 2510 Wald 39</t>
        </is>
      </c>
      <c r="D115" s="186" t="n"/>
      <c r="E115" s="186" t="inlineStr">
        <is>
          <t>ไม่ผิด</t>
        </is>
      </c>
      <c r="F115" s="186" t="inlineStr">
        <is>
          <t>ผิด เพราะว่าไม่เคารพกฎหมาย</t>
        </is>
      </c>
      <c r="G115" s="186" t="inlineStr">
        <is>
          <t>ผิด เรื่องความปลอดภัยของผู้ป่วย</t>
        </is>
      </c>
      <c r="H115" s="186" t="inlineStr">
        <is>
          <t>ผิด เพราะสนับสนุนให้ประกอบวิชาชีพผิดกฎหมาย</t>
        </is>
      </c>
      <c r="I115" s="186" t="inlineStr">
        <is>
          <t>ผิด ว่าทำให้เสื่อมเสียวิชาชีพ</t>
        </is>
      </c>
      <c r="J115" s="185" t="inlineStr">
        <is>
          <t>1</t>
        </is>
      </c>
      <c r="K115" s="186" t="inlineStr">
        <is>
          <t>✅ คำตอบที่ถูกต้อง: ข้อ ก. ไม่ผิด
🎯 ทำไมข้อนี้ถึงถูก: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ไม่ตรงกับนิยามหรือการจำแนกประเภทตามกฎหมายยา
• ข้อ ค. (ผิด เรื่องความปลอดภัยของผู้ป่วย): ผิด เรื่องความปลอดภัยของผู้ป่วย ไม่ตรงกับนิยามหรือการจำแนกประเภทตามกฎหมายยา
• ข้อ ง. (ผิด เพราะสนับสนุนให้ประกอบวิชาชีพผิดกฎหมาย): ผิด เพราะสนับสนุนให้ประกอบวิชาชีพผิดกฎหมาย ไม่ตรงกับนิยามหรือการจำแนกประเภทตามกฎหมายยา
• ข้อ จ. (ผิด ว่าทำให้เสื่อมเสียวิชาชีพ): ผิด ว่าทำให้เสื่อมเสียวิชาชีพ ไม่ตรงกับนิยามหรือการจำแนกประเภทตามกฎหมายยา</t>
        </is>
      </c>
      <c r="L115" s="186" t="n"/>
      <c r="M115" s="186" t="inlineStr">
        <is>
          <t>Pharmacy Laws &amp; Ethics</t>
        </is>
      </c>
      <c r="N115" s="186" t="inlineStr">
        <is>
          <t>ข้อบังคับสภาเภสัชกรรม (จรรยาบรรณวิชาชีพ)</t>
        </is>
      </c>
      <c r="O115" s="185" t="inlineStr">
        <is>
          <t>SAP</t>
        </is>
      </c>
      <c r="P115" s="186" t="inlineStr">
        <is>
          <t>ข้อ 38 (PLE_CC1_2562_Key.md)</t>
        </is>
      </c>
      <c r="Q115" s="185" t="inlineStr">
        <is>
          <t>ข้อสอบจริง</t>
        </is>
      </c>
      <c r="R115" s="185" t="inlineStr">
        <is>
          <t>2562</t>
        </is>
      </c>
      <c r="S115" s="185" t="n"/>
    </row>
    <row r="116" ht="24" customHeight="1" s="49">
      <c r="A116" s="185" t="n">
        <v>114</v>
      </c>
      <c r="B116" s="186" t="n"/>
      <c r="C116" s="186"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D116" s="186" t="n"/>
      <c r="E116" s="186" t="inlineStr">
        <is>
          <t>Cost utility มุมมองผู้จ่ายเงิน</t>
        </is>
      </c>
      <c r="F116" s="186" t="inlineStr">
        <is>
          <t>Cost effective มุมมองผู้จ่ายเงิน</t>
        </is>
      </c>
      <c r="G116" s="186" t="inlineStr">
        <is>
          <t>Cost effective มุมมองสังคม</t>
        </is>
      </c>
      <c r="H116" s="186" t="inlineStr">
        <is>
          <t>Cost utility มุมมองผู้ป่วย</t>
        </is>
      </c>
      <c r="I116" s="186" t="inlineStr">
        <is>
          <t>Cost utility มุมมองสังคม</t>
        </is>
      </c>
      <c r="J116" s="185" t="inlineStr">
        <is>
          <t>1</t>
        </is>
      </c>
      <c r="K116" s="186" t="inlineStr">
        <is>
          <t>✅ คำตอบที่ถูกต้อง: ข้อ ก. Cost utility มุมมองผู้จ่ายเงิน
🎯 ทำไมข้อนี้ถึงถูก: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ไม่ตรงกับนิยามหรือการจำแนกประเภทตามกฎหมายยา
• ข้อ ค. (Cost effective มุมมองสังคม): Cost effective มุมมองสังคม ไม่ตรงกับนิยามหรือการจำแนกประเภทตามกฎหมายยา
• ข้อ ง. (Cost utility มุมมองผู้ป่วย): Cost utility มุมมองผู้ป่วย ไม่ตรงกับนิยามหรือการจำแนกประเภทตามกฎหมายยา
• ข้อ จ. (Cost utility มุมมองสังคม): Cost utility มุมมองสังคม ไม่ตรงกับนิยามหรือการจำแนกประเภทตามกฎหมายยา</t>
        </is>
      </c>
      <c r="L116" s="186" t="n"/>
      <c r="M116" s="186" t="inlineStr">
        <is>
          <t>Pharmacy Laws &amp; Ethics</t>
        </is>
      </c>
      <c r="N116" s="186" t="inlineStr">
        <is>
          <t>ข้อบังคับสภาเภสัชกรรม (จรรยาบรรณวิชาชีพ)</t>
        </is>
      </c>
      <c r="O116" s="185" t="inlineStr">
        <is>
          <t>SAP</t>
        </is>
      </c>
      <c r="P116" s="186" t="inlineStr">
        <is>
          <t>ข้อ 52 (PLE_CC1_2562_Key.md)</t>
        </is>
      </c>
      <c r="Q116" s="185" t="inlineStr">
        <is>
          <t>ข้อสอบจริง</t>
        </is>
      </c>
      <c r="R116" s="185" t="inlineStr">
        <is>
          <t>2562</t>
        </is>
      </c>
      <c r="S116" s="185" t="n"/>
    </row>
    <row r="117" ht="24" customHeight="1" s="49">
      <c r="A117" s="185" t="n">
        <v>115</v>
      </c>
      <c r="B117" s="186" t="n"/>
      <c r="C117" s="186" t="inlineStr">
        <is>
          <t>จากรูปยาในโครงสร(างมีกลไกการออกฤทธิ์อย.างไร</t>
        </is>
      </c>
      <c r="D117" s="186" t="n"/>
      <c r="E117" s="186" t="inlineStr">
        <is>
          <t>มีผลต.อดีเอนเอ</t>
        </is>
      </c>
      <c r="F117" s="186" t="inlineStr">
        <is>
          <t>มีผลต.อผนังเซลล</t>
        </is>
      </c>
      <c r="G117" s="186" t="inlineStr">
        <is>
          <t>มีผลต.อไมโครทูบูล</t>
        </is>
      </c>
      <c r="H117" s="186" t="inlineStr">
        <is>
          <t>มีผลต.อเยื่อหุ(มเซลล</t>
        </is>
      </c>
      <c r="I117" s="186" t="inlineStr">
        <is>
          <t>มีผลเป5นพิษต.อเซลล imidazole inanition</t>
        </is>
      </c>
      <c r="J117" s="185" t="inlineStr">
        <is>
          <t>1</t>
        </is>
      </c>
      <c r="K117" s="186" t="inlineStr">
        <is>
          <t>✅ คำตอบที่ถูกต้อง: ข้อ ก. มีผลต.อดีเอนเอ
🎯 ทำไมข้อนี้ถึงถูก: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ไม่ตรงกับนิยามหรือการจำแนกประเภทตามกฎหมายยา
• ข้อ ค. (มีผลต.อไมโครทูบูล): มีผลต.อไมโครทูบูล ไม่ตรงกับนิยามหรือการจำแนกประเภทตามกฎหมายยา
• ข้อ ง. (มีผลต.อเยื่อหุ(มเซลล): มีผลต.อเยื่อหุ(มเซลล ไม่ตรงกับนิยามหรือการจำแนกประเภทตามกฎหมายยา
• ข้อ จ. (มีผลเป5นพิษต.อเซลล imidazole inanition): มีผลเป5นพิษต.อเซลล imidazole inanition ไม่ตรงกับนิยามหรือการจำแนกประเภทตามกฎหมายยา</t>
        </is>
      </c>
      <c r="L117" s="186" t="n"/>
      <c r="M117" s="186" t="inlineStr">
        <is>
          <t>Pharmacy Laws &amp; Ethics</t>
        </is>
      </c>
      <c r="N117" s="186" t="inlineStr">
        <is>
          <t>ข้อบังคับสภาเภสัชกรรม (จรรยาบรรณวิชาชีพ)</t>
        </is>
      </c>
      <c r="O117" s="185" t="inlineStr">
        <is>
          <t>SAP</t>
        </is>
      </c>
      <c r="P117" s="186" t="inlineStr">
        <is>
          <t>ข้อ 41 (PLE_CC1_2561_Key.md)</t>
        </is>
      </c>
      <c r="Q117" s="185" t="inlineStr">
        <is>
          <t>ข้อสอบจริง</t>
        </is>
      </c>
      <c r="R117" s="185" t="inlineStr">
        <is>
          <t>2561</t>
        </is>
      </c>
      <c r="S117" s="185" t="n"/>
    </row>
    <row r="118" ht="24" customHeight="1" s="49">
      <c r="A118" s="185" t="n">
        <v>116</v>
      </c>
      <c r="B118" s="186" t="n"/>
      <c r="C118" s="186"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D118" s="186" t="n"/>
      <c r="E118" s="186" t="inlineStr">
        <is>
          <t>เติม tragacanth ในตำรับ O/W</t>
        </is>
      </c>
      <c r="F118" s="186" t="inlineStr">
        <is>
          <t>เติม sodium chloride ในตำรับ O/W</t>
        </is>
      </c>
      <c r="G118" s="186" t="inlineStr">
        <is>
          <t>เติม sodium benzoate ในตำรับ O/W</t>
        </is>
      </c>
      <c r="H118" s="186" t="inlineStr">
        <is>
          <t>ใช(เครื่อง ball mill ในการเตรียมตำรับ O/W</t>
        </is>
      </c>
      <c r="I118" s="186" t="inlineStr">
        <is>
          <t>เติม hydroxyethyl cellulose ในตำรับ O/W</t>
        </is>
      </c>
      <c r="J118" s="185" t="inlineStr">
        <is>
          <t>1</t>
        </is>
      </c>
      <c r="K118" s="186" t="inlineStr">
        <is>
          <t>✅ คำตอบที่ถูกต้อง: ข้อ ก. เติม tragacanth ในตำรับ O/W
🎯 ทำไมข้อนี้ถึงถูก: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ไม่ตรงกับนิยามหรือการจำแนกประเภทตามกฎหมายยา
• ข้อ ค. (เติม sodium benzoate ในตำรับ O/W): เติม sodium benzoate ในตำรับ O/W ไม่ตรงกับนิยามหรือการจำแนกประเภทตามกฎหมายยา
• ข้อ ง. (ใช(เครื่อง ball mill ในการเตรียมตำรับ O/W): ใช(เครื่อง ball mill ในการเตรียมตำรับ O/W ไม่ตรงกับนิยามหรือการจำแนกประเภทตามกฎหมายยา
• ข้อ จ. (เติม hydroxyethyl cellulose ในตำรับ O/W): เติม hydroxyethyl cellulose ในตำรับ O/W ไม่ตรงกับนิยามหรือการจำแนกประเภทตามกฎหมายยา</t>
        </is>
      </c>
      <c r="L118" s="186" t="n"/>
      <c r="M118" s="186" t="inlineStr">
        <is>
          <t>Pharmacy Laws &amp; Ethics</t>
        </is>
      </c>
      <c r="N118" s="186" t="inlineStr">
        <is>
          <t>ข้อบังคับสภาเภสัชกรรม (จรรยาบรรณวิชาชีพ)</t>
        </is>
      </c>
      <c r="O118" s="185" t="inlineStr">
        <is>
          <t>SAP</t>
        </is>
      </c>
      <c r="P118" s="186" t="inlineStr">
        <is>
          <t>ข้อ 43 (PLE_CC1_2561_Key.md)</t>
        </is>
      </c>
      <c r="Q118" s="185" t="inlineStr">
        <is>
          <t>ข้อสอบจริง</t>
        </is>
      </c>
      <c r="R118" s="185" t="inlineStr">
        <is>
          <t>2561</t>
        </is>
      </c>
      <c r="S118" s="185" t="n"/>
    </row>
    <row r="119" ht="24" customHeight="1" s="49">
      <c r="A119" s="185" t="n">
        <v>117</v>
      </c>
      <c r="B119" s="186" t="n"/>
      <c r="C119" s="186" t="inlineStr">
        <is>
          <t>ยา naproxen มีกลไกการออกฤทธิ์อย.างไร</t>
        </is>
      </c>
      <c r="D119" s="186" t="n"/>
      <c r="E119" s="186" t="inlineStr">
        <is>
          <t>ลดการสร(าง leukotriene</t>
        </is>
      </c>
      <c r="F119" s="186" t="inlineStr">
        <is>
          <t>ลดการสร(าง thromboxane A2</t>
        </is>
      </c>
      <c r="G119" s="186" t="inlineStr">
        <is>
          <t>ยับยั้งการทำงานของ prostaglandin</t>
        </is>
      </c>
      <c r="H119" s="186" t="inlineStr">
        <is>
          <t>ยับยั้งการทำงานของเอนไซม lipo-oxygenase</t>
        </is>
      </c>
      <c r="I119" s="186" t="inlineStr">
        <is>
          <t>ยับยั้งการทำงานของเอนไซม cyclo-oxyganase</t>
        </is>
      </c>
      <c r="J119" s="185" t="inlineStr">
        <is>
          <t>1</t>
        </is>
      </c>
      <c r="K119" s="186" t="inlineStr">
        <is>
          <t>✅ คำตอบที่ถูกต้อง: ข้อ ก. ลดการสร(าง leukotriene
🎯 ทำไมข้อนี้ถึงถูก: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ไม่ตรงกับนิยามหรือการจำแนกประเภทตามกฎหมายยา
• ข้อ ค. (ยับยั้งการทำงานของ prostaglandin): ยับยั้งการทำงานของ prostaglandin ไม่ตรงกับนิยามหรือการจำแนกประเภทตามกฎหมายยา
• ข้อ ง. (ยับยั้งการทำงานของเอนไซม lipo-oxygenase): ยับยั้งการทำงานของเอนไซม lipo-oxygenase ไม่ตรงกับนิยามหรือการจำแนกประเภทตามกฎหมายยา
• ข้อ จ. (ยับยั้งการทำงานของเอนไซม cyclo-oxyganase): ยับยั้งการทำงานของเอนไซม cyclo-oxyganase ไม่ตรงกับนิยามหรือการจำแนกประเภทตามกฎหมายยา</t>
        </is>
      </c>
      <c r="L119" s="186" t="n"/>
      <c r="M119" s="186" t="inlineStr">
        <is>
          <t>Pharmacy Laws &amp; Ethics</t>
        </is>
      </c>
      <c r="N119" s="186" t="inlineStr">
        <is>
          <t>ข้อบังคับสภาเภสัชกรรม (จรรยาบรรณวิชาชีพ)</t>
        </is>
      </c>
      <c r="O119" s="185" t="inlineStr">
        <is>
          <t>SAP</t>
        </is>
      </c>
      <c r="P119" s="186" t="inlineStr">
        <is>
          <t>ข้อ 49 (PLE_CC1_2561_Key.md)</t>
        </is>
      </c>
      <c r="Q119" s="185" t="inlineStr">
        <is>
          <t>ข้อสอบจริง</t>
        </is>
      </c>
      <c r="R119" s="185" t="inlineStr">
        <is>
          <t>2561</t>
        </is>
      </c>
      <c r="S119" s="185" t="n"/>
    </row>
    <row r="120" ht="24" customHeight="1" s="49">
      <c r="A120" s="185" t="n">
        <v>118</v>
      </c>
      <c r="B120" s="186" t="n"/>
      <c r="C120" s="186"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D120" s="186" t="n"/>
      <c r="E120" s="186" t="inlineStr">
        <is>
          <t>เปลี่ยนเป5นยา celecoxib</t>
        </is>
      </c>
      <c r="F120" s="186" t="inlineStr">
        <is>
          <t>เปลี่ยนเป5นยา tramadol</t>
        </is>
      </c>
      <c r="G120" s="186" t="inlineStr">
        <is>
          <t>เปลี่ยนเป5นยา methotrexate</t>
        </is>
      </c>
      <c r="H120" s="186" t="inlineStr">
        <is>
          <t>Naproxen 250 mg + antacid</t>
        </is>
      </c>
      <c r="I120" s="186" t="inlineStr">
        <is>
          <t>Naproxen 500 mg + omeprazole mum</t>
        </is>
      </c>
      <c r="J120" s="185" t="inlineStr">
        <is>
          <t>1</t>
        </is>
      </c>
      <c r="K120" s="186" t="inlineStr">
        <is>
          <t>✅ คำตอบที่ถูกต้อง: ข้อ ก. เปลี่ยนเป5นยา celecoxib
🎯 ทำไมข้อนี้ถึงถูก: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t>
        </is>
      </c>
      <c r="L120" s="186" t="n"/>
      <c r="M120" s="186" t="inlineStr">
        <is>
          <t>Pharmacy Laws &amp; Ethics</t>
        </is>
      </c>
      <c r="N120" s="186" t="inlineStr">
        <is>
          <t>ข้อบังคับสภาเภสัชกรรม (จรรยาบรรณวิชาชีพ)</t>
        </is>
      </c>
      <c r="O120" s="185" t="inlineStr">
        <is>
          <t>SAP</t>
        </is>
      </c>
      <c r="P120" s="186" t="inlineStr">
        <is>
          <t>ข้อ 50 (PLE_CC1_2561_Key.md)</t>
        </is>
      </c>
      <c r="Q120" s="185" t="inlineStr">
        <is>
          <t>ข้อสอบจริง</t>
        </is>
      </c>
      <c r="R120" s="185" t="inlineStr">
        <is>
          <t>2561</t>
        </is>
      </c>
      <c r="S120" s="185" t="n"/>
    </row>
    <row r="121" ht="24" customHeight="1" s="49">
      <c r="A121" s="185" t="n">
        <v>119</v>
      </c>
      <c r="B121" s="186" t="n"/>
      <c r="C121" s="186" t="inlineStr">
        <is>
          <t>อาการใดเป5นอาการรุนแรง ควรไปพบแพทย์อย.างเร.งด.วนสำหรับ ผู(ปcวยรายนี้</t>
        </is>
      </c>
      <c r="D121" s="186" t="n"/>
      <c r="E121" s="186" t="inlineStr">
        <is>
          <t>ปวดท(อง</t>
        </is>
      </c>
      <c r="F121" s="186" t="inlineStr">
        <is>
          <t>ปวดศีรษะ</t>
        </is>
      </c>
      <c r="G121" s="186" t="inlineStr">
        <is>
          <t>เบื่ออาหาร</t>
        </is>
      </c>
      <c r="H121" s="186" t="inlineStr">
        <is>
          <t>ปVสสาวะขุ.น</t>
        </is>
      </c>
      <c r="I121" s="186" t="inlineStr">
        <is>
          <t>มีไข( หนาวสั่น</t>
        </is>
      </c>
      <c r="J121" s="185" t="inlineStr">
        <is>
          <t>1</t>
        </is>
      </c>
      <c r="K121" s="186" t="inlineStr">
        <is>
          <t>✅ คำตอบที่ถูกต้อง: ข้อ ก. ปวดท(อง
🎯 ทำไมข้อนี้ถึงถูก: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ไม่ตรงกับนิยามหรือการจำแนกประเภทตามกฎหมายยา
• ข้อ ค. (เบื่ออาหาร): เบื่ออาหาร ไม่ตรงกับนิยามหรือการจำแนกประเภทตามกฎหมายยา
• ข้อ ง. (ปVสสาวะขุ.น): ปVสสาวะขุ.น ไม่ตรงกับนิยามหรือการจำแนกประเภทตามกฎหมายยา
• ข้อ จ. (มีไข( หนาวสั่น): มีไข( หนาวสั่น ไม่ตรงกับนิยามหรือการจำแนกประเภทตามกฎหมายยา</t>
        </is>
      </c>
      <c r="L121" s="186" t="n"/>
      <c r="M121" s="186" t="inlineStr">
        <is>
          <t>Pharmacy Laws &amp; Ethics</t>
        </is>
      </c>
      <c r="N121" s="186" t="inlineStr">
        <is>
          <t>ข้อบังคับสภาเภสัชกรรม (จรรยาบรรณวิชาชีพ)</t>
        </is>
      </c>
      <c r="O121" s="185" t="inlineStr">
        <is>
          <t>SAP</t>
        </is>
      </c>
      <c r="P121" s="186" t="inlineStr">
        <is>
          <t>ข้อ 78 (PLE_CC1_2561_Key.md)</t>
        </is>
      </c>
      <c r="Q121" s="185" t="inlineStr">
        <is>
          <t>ข้อสอบจริง</t>
        </is>
      </c>
      <c r="R121" s="185" t="inlineStr">
        <is>
          <t>2561</t>
        </is>
      </c>
      <c r="S121" s="185" t="n"/>
    </row>
    <row r="122" ht="24" customHeight="1" s="49">
      <c r="A122" s="185" t="n">
        <v>120</v>
      </c>
      <c r="B122" s="186" t="n"/>
      <c r="C122" s="186" t="inlineStr">
        <is>
          <t>เภสัชกรควรแนะนำการใช(ยา isotretinoin แก.ผู(ปcวยอย.างไร</t>
        </is>
      </c>
      <c r="D122" s="186" t="n"/>
      <c r="E122" s="186" t="inlineStr">
        <is>
          <t>กินตอนท(องว.าง</t>
        </is>
      </c>
      <c r="F122" s="186" t="inlineStr">
        <is>
          <t>กินห.างกันอย.างน(อยสองชั่วโมง</t>
        </is>
      </c>
      <c r="G122" s="186" t="inlineStr">
        <is>
          <t>ใช(ครีมกันแดด SPF อย.างน(อย 30</t>
        </is>
      </c>
      <c r="H122" s="186" t="inlineStr">
        <is>
          <t>อาจทำให( คอนแทคเลนสเปลี่ยนสี</t>
        </is>
      </c>
      <c r="I122" s="186" t="inlineStr">
        <is>
          <t>ต(องมีการตรวจค.าไตอย.างสม่ำเสมอ</t>
        </is>
      </c>
      <c r="J122" s="185" t="inlineStr">
        <is>
          <t>1</t>
        </is>
      </c>
      <c r="K122" s="186" t="inlineStr">
        <is>
          <t>✅ คำตอบที่ถูกต้อง: ข้อ ก. กินตอนท(องว.าง
🎯 ทำไมข้อนี้ถึงถูก: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ไม่ตรงกับนิยามหรือการจำแนกประเภทตามกฎหมายยา
• ข้อ ค. (ใช(ครีมกันแดด SPF อย.างน(อย 30): ใช(ครีมกันแดด SPF อย.างน(อย 30 ไม่ตรงกับนิยามหรือการจำแนกประเภทตามกฎหมายยา
• ข้อ ง. (อาจทำให( คอนแทคเลนสเปลี่ยนสี): อาจทำให( คอนแทคเลนสเปลี่ยนสี ไม่ตรงกับนิยามหรือการจำแนกประเภทตามกฎหมายยา
• ข้อ จ. (ต(องมีการตรวจค.าไตอย.างสม่ำเสมอ): ต(องมีการตรวจค.าไตอย.างสม่ำเสมอ ไม่ตรงกับนิยามหรือการจำแนกประเภทตามกฎหมายยา</t>
        </is>
      </c>
      <c r="L122" s="186" t="n"/>
      <c r="M122" s="186" t="inlineStr">
        <is>
          <t>Pharmacy Laws &amp; Ethics</t>
        </is>
      </c>
      <c r="N122" s="186" t="inlineStr">
        <is>
          <t>ข้อบังคับสภาเภสัชกรรม (จรรยาบรรณวิชาชีพ)</t>
        </is>
      </c>
      <c r="O122" s="185" t="inlineStr">
        <is>
          <t>SAP</t>
        </is>
      </c>
      <c r="P122" s="186" t="inlineStr">
        <is>
          <t>ข้อ 81 (PLE_CC1_2561_Key.md)</t>
        </is>
      </c>
      <c r="Q122" s="185" t="inlineStr">
        <is>
          <t>ข้อสอบจริง</t>
        </is>
      </c>
      <c r="R122" s="185" t="inlineStr">
        <is>
          <t>2561</t>
        </is>
      </c>
      <c r="S122" s="185" t="n"/>
    </row>
    <row r="123" ht="24" customHeight="1" s="49">
      <c r="A123" s="185" t="n">
        <v>121</v>
      </c>
      <c r="B123" s="186" t="n"/>
      <c r="C123" s="186"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D123" s="186" t="n"/>
      <c r="E123" s="186" t="inlineStr">
        <is>
          <t>เพิ่ม NaOH</t>
        </is>
      </c>
      <c r="F123" s="186" t="inlineStr">
        <is>
          <t>เติม Span 60</t>
        </is>
      </c>
      <c r="G123" s="186" t="inlineStr">
        <is>
          <t>เติม Tween 20</t>
        </is>
      </c>
      <c r="H123" s="186" t="inlineStr">
        <is>
          <t>ลดวัฏภาคน้ำมัน</t>
        </is>
      </c>
      <c r="I123" s="186" t="inlineStr">
        <is>
          <t>เพิ่มปริมาณ BHT</t>
        </is>
      </c>
      <c r="J123" s="185" t="inlineStr">
        <is>
          <t>1</t>
        </is>
      </c>
      <c r="K123" s="186" t="inlineStr">
        <is>
          <t>✅ คำตอบที่ถูกต้อง: ข้อ ก. เพิ่ม NaOH
🎯 ทำไมข้อนี้ถึงถูก: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ไม่ตรงกับนิยามหรือการจำแนกประเภทตามกฎหมายยา
• ข้อ ค. (เติม Tween 20): เติม Tween 20 ไม่ตรงกับนิยามหรือการจำแนกประเภทตามกฎหมายยา
• ข้อ ง. (ลดวัฏภาคน้ำมัน): ลดวัฏภาคน้ำมัน ไม่ตรงกับนิยามหรือการจำแนกประเภทตามกฎหมายยา
• ข้อ จ. (เพิ่มปริมาณ BHT): เป็น Butylated hydroxytoluene สาร antioxidant ละลายในไขมัน (lipid-soluble) ป้องกันการเหม็นหืนและการเกิด free radical oxidation</t>
        </is>
      </c>
      <c r="L123" s="186" t="n"/>
      <c r="M123" s="186" t="inlineStr">
        <is>
          <t>Pharmacy Laws &amp; Ethics</t>
        </is>
      </c>
      <c r="N123" s="186" t="inlineStr">
        <is>
          <t>ข้อบังคับสภาเภสัชกรรม (จรรยาบรรณวิชาชีพ)</t>
        </is>
      </c>
      <c r="O123" s="185" t="inlineStr">
        <is>
          <t>SAP</t>
        </is>
      </c>
      <c r="P123" s="186" t="inlineStr">
        <is>
          <t>ข้อ 89 (PLE_CC1_2561_Key.md)</t>
        </is>
      </c>
      <c r="Q123" s="185" t="inlineStr">
        <is>
          <t>ข้อสอบจริง</t>
        </is>
      </c>
      <c r="R123" s="185" t="inlineStr">
        <is>
          <t>2561</t>
        </is>
      </c>
      <c r="S123" s="185" t="n"/>
    </row>
    <row r="124" ht="24" customHeight="1" s="49">
      <c r="A124" s="185" t="n">
        <v>122</v>
      </c>
      <c r="B124" s="186" t="n"/>
      <c r="C124" s="186" t="inlineStr">
        <is>
          <t>ถ(าวิเคราะหยา A ด(วย HPLC ได( retention time ของ standard เท.ากับยา A หมายความว.าอย.างไร</t>
        </is>
      </c>
      <c r="D124" s="186" t="n"/>
      <c r="E124" s="186" t="inlineStr">
        <is>
          <t>ยา A กับ standard มีปริมาณเท.ากัน</t>
        </is>
      </c>
      <c r="F124" s="186" t="inlineStr">
        <is>
          <t>ยากับ standard เป5นสารคนละตัวกัน</t>
        </is>
      </c>
      <c r="G124" s="186" t="inlineStr">
        <is>
          <t>ยา A เป5น by product ของ standard</t>
        </is>
      </c>
      <c r="H124" s="186" t="inlineStr">
        <is>
          <t>เวลาที่ standard กับยา A อยู.ใน column เท.ากัน</t>
        </is>
      </c>
      <c r="I124" s="186" t="inlineStr">
        <is>
          <t>ยา A มีความชอบพอกับ stationary phase ใน column</t>
        </is>
      </c>
      <c r="J124" s="185" t="inlineStr">
        <is>
          <t>1</t>
        </is>
      </c>
      <c r="K124" s="186" t="inlineStr">
        <is>
          <t>✅ คำตอบที่ถูกต้อง: ข้อ ก. ยา A กับ standard มีปริมาณเท.ากัน
🎯 ทำไมข้อนี้ถึงถูก: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ไม่ตรงกับนิยามหรือการจำแนกประเภทตามกฎหมายยา
• ข้อ ค. (ยา A เป5น by product ของ standard): ยา A เป5น by product ของ standard ไม่ตรงกับนิยามหรือการจำแนกประเภทตามกฎหมายยา
• ข้อ ง. (เวลาที่ standard กับยา A อยู.ใน column เท.ากัน): เวลาที่ standard กับยา A อยู.ใน column เท.ากัน ไม่ตรงกับนิยามหรือการจำแนกประเภทตามกฎหมายยา
• ข้อ จ. (ยา A มีความชอบพอกับ stationary phase ใน column): ยา A มีความชอบพอกับ stationary phase ใน column ไม่ตรงกับนิยามหรือการจำแนกประเภทตามกฎหมายยา</t>
        </is>
      </c>
      <c r="L124" s="186" t="n"/>
      <c r="M124" s="186" t="inlineStr">
        <is>
          <t>Pharmacy Laws &amp; Ethics</t>
        </is>
      </c>
      <c r="N124" s="186" t="inlineStr">
        <is>
          <t>ข้อบังคับสภาเภสัชกรรม (จรรยาบรรณวิชาชีพ)</t>
        </is>
      </c>
      <c r="O124" s="185" t="inlineStr">
        <is>
          <t>SAP</t>
        </is>
      </c>
      <c r="P124" s="186" t="inlineStr">
        <is>
          <t>ข้อ 112 (PLE_CC1_2561_Key.md)</t>
        </is>
      </c>
      <c r="Q124" s="185" t="inlineStr">
        <is>
          <t>ข้อสอบจริง</t>
        </is>
      </c>
      <c r="R124" s="185" t="inlineStr">
        <is>
          <t>2561</t>
        </is>
      </c>
      <c r="S124" s="185" t="n"/>
    </row>
    <row r="125" ht="24" customHeight="1" s="49">
      <c r="A125" s="185" t="n">
        <v>123</v>
      </c>
      <c r="B125" s="186" t="n"/>
      <c r="C125" s="186" t="inlineStr">
        <is>
          <t>ยา HCTZ 25 mg/tab น้ำหนักเม็ดยา 1 เม็ดเท.ากับ 100 mg ควร ทดสอบในหัวข้อ uniformity of dosage unit USP41 อย.างไร mm i I 8</t>
        </is>
      </c>
      <c r="D125" s="186" t="n"/>
      <c r="E125" s="186" t="inlineStr">
        <is>
          <t>ค.ายา</t>
        </is>
      </c>
      <c r="F125" s="186" t="inlineStr">
        <is>
          <t>ค.าตรวจเลือด</t>
        </is>
      </c>
      <c r="G125" s="186" t="inlineStr">
        <is>
          <t>ค.าเครื่องมือแพทย์</t>
        </is>
      </c>
      <c r="H125" s="186" t="inlineStr">
        <is>
          <t>ค.าความเจ็บปวด</t>
        </is>
      </c>
      <c r="I125" s="186" t="inlineStr">
        <is>
          <t>ค.าสูญเสียประสิทธิภาพการทำงาน</t>
        </is>
      </c>
      <c r="J125" s="185" t="inlineStr">
        <is>
          <t>1</t>
        </is>
      </c>
      <c r="K125" s="186" t="inlineStr">
        <is>
          <t>✅ คำตอบที่ถูกต้อง: ข้อ ก. ค.ายา
🎯 ทำไมข้อนี้ถึงถูก: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ไม่ตรงกับนิยามหรือการจำแนกประเภทตามกฎหมายยา
• ข้อ ค. (ค.าเครื่องมือแพทย์): ค.าเครื่องมือแพทย์ ไม่ตรงกับนิยามหรือการจำแนกประเภทตามกฎหมายยา
• ข้อ ง. (ค.าความเจ็บปวด): ค.าความเจ็บปวด ไม่ตรงกับนิยามหรือการจำแนกประเภทตามกฎหมายยา
• ข้อ จ. (ค.าสูญเสียประสิทธิภาพการทำงาน): ค.าสูญเสียประสิทธิภาพการทำงาน ไม่ตรงกับนิยามหรือการจำแนกประเภทตามกฎหมายยา</t>
        </is>
      </c>
      <c r="L125" s="186" t="n"/>
      <c r="M125" s="186" t="inlineStr">
        <is>
          <t>Pharmacy Laws &amp; Ethics</t>
        </is>
      </c>
      <c r="N125" s="186" t="inlineStr">
        <is>
          <t>ข้อบังคับสภาเภสัชกรรม (จรรยาบรรณวิชาชีพ)</t>
        </is>
      </c>
      <c r="O125" s="185" t="inlineStr">
        <is>
          <t>SAP</t>
        </is>
      </c>
      <c r="P125" s="186" t="inlineStr">
        <is>
          <t>ข้อ 114 (PLE_CC1_2561_Key.md)</t>
        </is>
      </c>
      <c r="Q125" s="185" t="inlineStr">
        <is>
          <t>ข้อสอบจริง</t>
        </is>
      </c>
      <c r="R125" s="185" t="inlineStr">
        <is>
          <t>2561</t>
        </is>
      </c>
      <c r="S125" s="185" t="n"/>
    </row>
    <row r="126" ht="24" customHeight="1" s="49">
      <c r="A126" s="185" t="n">
        <v>124</v>
      </c>
      <c r="B126" s="186" t="n"/>
      <c r="C126" s="186"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D126" s="186" t="n"/>
      <c r="E126" s="186" t="inlineStr">
        <is>
          <t>ศึกษาแบบ Case control โดยหาค.า RR</t>
        </is>
      </c>
      <c r="F126" s="186" t="inlineStr">
        <is>
          <t>ศึกษาแบบ Case control โดยหาค.า OR</t>
        </is>
      </c>
      <c r="G126" s="186" t="inlineStr">
        <is>
          <t>ศึกษาแบบ Cohort study โดยหาค.า RR</t>
        </is>
      </c>
      <c r="H126" s="186" t="inlineStr">
        <is>
          <t>ศึกษาแบบ Cohort study โดยหาค.า OR</t>
        </is>
      </c>
      <c r="I126" s="186" t="inlineStr">
        <is>
          <t>ศึกษาแบบ Cross sectional วัดผลเป5น prevalence e r e ere t</t>
        </is>
      </c>
      <c r="J126" s="185" t="inlineStr">
        <is>
          <t>1</t>
        </is>
      </c>
      <c r="K126" s="186" t="inlineStr">
        <is>
          <t>✅ คำตอบที่ถูกต้อง: ข้อ ก. ศึกษาแบบ Case control โดยหาค.า RR
🎯 ทำไมข้อนี้ถึงถูก: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ไม่ตรงกับนิยามหรือการจำแนกประเภทตามกฎหมายยา
• ข้อ ค. (ศึกษาแบบ Cohort study โดยหาค.า RR): ศึกษาแบบ Cohort study โดยหาค.า RR ไม่ตรงกับนิยามหรือการจำแนกประเภทตามกฎหมายยา
• ข้อ ง. (ศึกษาแบบ Cohort study โดยหาค.า OR): ศึกษาแบบ Cohort study โดยหาค.า OR ไม่ตรงกับนิยามหรือการจำแนกประเภทตามกฎหมายยา
• ข้อ จ. (ศึกษาแบบ Cross sectional วัดผลเป5น prevalence e r e ere t): ศึกษาแบบ Cross sectional วัดผลเป5น prevalence e r e ere t ไม่ตรงกับนิยามหรือการจำแนกประเภทตามกฎหมายยา</t>
        </is>
      </c>
      <c r="L126" s="186" t="n"/>
      <c r="M126" s="186" t="inlineStr">
        <is>
          <t>Pharmacy Laws &amp; Ethics</t>
        </is>
      </c>
      <c r="N126" s="186" t="inlineStr">
        <is>
          <t>ข้อบังคับสภาเภสัชกรรม (จรรยาบรรณวิชาชีพ)</t>
        </is>
      </c>
      <c r="O126" s="185" t="inlineStr">
        <is>
          <t>SAP</t>
        </is>
      </c>
      <c r="P126" s="186" t="inlineStr">
        <is>
          <t>ข้อ 121 (PLE_CC1_2561_Key.md)</t>
        </is>
      </c>
      <c r="Q126" s="185" t="inlineStr">
        <is>
          <t>ข้อสอบจริง</t>
        </is>
      </c>
      <c r="R126" s="185" t="inlineStr">
        <is>
          <t>2561</t>
        </is>
      </c>
      <c r="S126" s="185" t="n"/>
    </row>
    <row r="127" ht="24" customHeight="1" s="49">
      <c r="A127" s="185" t="n">
        <v>125</v>
      </c>
      <c r="B127" s="186" t="n"/>
      <c r="C127" s="186"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D127" s="186" t="n"/>
      <c r="E127" s="186" t="inlineStr">
        <is>
          <t>ยา A ลดอัตราการตายได้มากกว่า Enalapril ร้อยละ 80%</t>
        </is>
      </c>
      <c r="F127" s="186" t="inlineStr">
        <is>
          <t>ยา A ลดอัตราการตายได้มากกว่า Enalapril ร้อยละ 20%</t>
        </is>
      </c>
      <c r="G127" s="186" t="inlineStr">
        <is>
          <t>ยา A ลดอัตราการตายได้น้อยกว่า Enalapril ร้อยละ 80%</t>
        </is>
      </c>
      <c r="H127" s="186" t="inlineStr">
        <is>
          <t>ยา A ลดอัตราการตายได้น้อยกว่า Enalapril ร้อยละ 20%</t>
        </is>
      </c>
      <c r="I127" s="186" t="inlineStr">
        <is>
          <t>ยา A ลดอัตราการตายได้ร้อยละ 20% ของ Enalapril</t>
        </is>
      </c>
      <c r="J127" s="185" t="inlineStr">
        <is>
          <t>1</t>
        </is>
      </c>
      <c r="K127" s="186" t="inlineStr">
        <is>
          <t>✅ คำตอบที่ถูกต้อง: ข้อ ก. ยา A ลดอัตราการตายได้มากกว่า Enalapril ร้อยละ 80%
🎯 ทำไมข้อนี้ถึงถูก: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t>
        </is>
      </c>
      <c r="L127" s="186" t="n"/>
      <c r="M127" s="186" t="inlineStr">
        <is>
          <t>Pharmacy Laws &amp; Ethics</t>
        </is>
      </c>
      <c r="N127" s="186" t="inlineStr">
        <is>
          <t>ข้อบังคับสภาเภสัชกรรม (จรรยาบรรณวิชาชีพ)</t>
        </is>
      </c>
      <c r="O127" s="185" t="inlineStr">
        <is>
          <t>SAP</t>
        </is>
      </c>
      <c r="P127" s="186" t="inlineStr">
        <is>
          <t>ข้อ 6 (PLE_CC1_2560 22 April Set 1.md)</t>
        </is>
      </c>
      <c r="Q127" s="185" t="inlineStr">
        <is>
          <t>ข้อสอบจริง</t>
        </is>
      </c>
      <c r="R127" s="185" t="inlineStr">
        <is>
          <t>2560</t>
        </is>
      </c>
      <c r="S127" s="185" t="n"/>
    </row>
    <row r="128" ht="24" customHeight="1" s="49">
      <c r="A128" s="185" t="n">
        <v>126</v>
      </c>
      <c r="B128" s="186" t="n"/>
      <c r="C128" s="186" t="inlineStr">
        <is>
          <t>ต้องรักษานานเท่าไหร่ จะได้ประสิทธิภาพการรักษาสูงสุด</t>
        </is>
      </c>
      <c r="D128" s="186" t="n"/>
      <c r="E128" s="186" t="inlineStr">
        <is>
          <t>3 วัน</t>
        </is>
      </c>
      <c r="F128" s="186" t="inlineStr">
        <is>
          <t>5 วัน</t>
        </is>
      </c>
      <c r="G128" s="186" t="inlineStr">
        <is>
          <t>2 wk</t>
        </is>
      </c>
      <c r="H128" s="186" t="inlineStr">
        <is>
          <t>4 wk</t>
        </is>
      </c>
      <c r="I128" s="186" t="inlineStr">
        <is>
          <t>6 wk</t>
        </is>
      </c>
      <c r="J128" s="185" t="inlineStr">
        <is>
          <t>1</t>
        </is>
      </c>
      <c r="K128" s="186" t="inlineStr">
        <is>
          <t>✅ คำตอบที่ถูกต้อง: ข้อ ก. 3 วัน
🎯 ทำไมข้อนี้ถึงถูก: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ไม่ตรงกับนิยามหรือการจำแนกประเภทตามกฎหมายยา
• ข้อ ค. (2 wk): 2 wk ไม่ตรงกับนิยามหรือการจำแนกประเภทตามกฎหมายยา
• ข้อ ง. (4 wk): 4 wk ไม่ตรงกับนิยามหรือการจำแนกประเภทตามกฎหมายยา
• ข้อ จ. (6 wk): 6 wk ไม่ตรงกับนิยามหรือการจำแนกประเภทตามกฎหมายยา</t>
        </is>
      </c>
      <c r="L128" s="186" t="n"/>
      <c r="M128" s="186" t="inlineStr">
        <is>
          <t>Pharmacy Laws &amp; Ethics</t>
        </is>
      </c>
      <c r="N128" s="186" t="inlineStr">
        <is>
          <t>ข้อบังคับสภาเภสัชกรรม (จรรยาบรรณวิชาชีพ)</t>
        </is>
      </c>
      <c r="O128" s="185" t="inlineStr">
        <is>
          <t>SAP</t>
        </is>
      </c>
      <c r="P128" s="186" t="inlineStr">
        <is>
          <t>ข้อ 8 (PLE_CC1_2560 22 April Set 1.md)</t>
        </is>
      </c>
      <c r="Q128" s="185" t="inlineStr">
        <is>
          <t>ข้อสอบจริง</t>
        </is>
      </c>
      <c r="R128" s="185" t="inlineStr">
        <is>
          <t>2560</t>
        </is>
      </c>
      <c r="S128" s="185" t="n"/>
    </row>
    <row r="129" ht="24" customHeight="1" s="49">
      <c r="A129" s="185" t="n">
        <v>127</v>
      </c>
      <c r="B129" s="186" t="n"/>
      <c r="C129" s="186" t="inlineStr">
        <is>
          <t>ภญ.กานดา มีความผิดตามจรรยาบรรณวิชาชีพเภสัชกรรมหรือไม่ เพราะเหตุใด</t>
        </is>
      </c>
      <c r="D129" s="186" t="n"/>
      <c r="E129" s="186" t="inlineStr">
        <is>
          <t>ไม่ผิด เพราะไม่ได้กระท้าความผิดโดยตรงต่อนายชิดชัย</t>
        </is>
      </c>
      <c r="F129" s="186" t="inlineStr">
        <is>
          <t>ไม่ผิด เพราะใบอนุญาตขายยาให้การคุ้มกันต่อลูกจ้าง หรือตัวแทนผู้รับอนุญาต</t>
        </is>
      </c>
      <c r="G129" s="186" t="inlineStr">
        <is>
          <t>ผิด เพราะไม่ปิดบังตู้ยาอันตราย หรือยาควบคุมพิเศษ เหมือนเป็นการชักชวนให้ผู้ป่วยมารับ บริการ</t>
        </is>
      </c>
      <c r="H129" s="186" t="inlineStr">
        <is>
          <t>ผิด เพราะไม่รักษามาตรฐานการประกอบวิชาชีพเภสัชกรรม</t>
        </is>
      </c>
      <c r="I129" s="186" t="inlineStr">
        <is>
          <t>ผิด เพราะถือเป็นการให้ค้ารับรองที่เป็นเท็จ หรือให้ความเห็นโดยไม่สุจริตทางอ้อมว่ามีเภสัชกร</t>
        </is>
      </c>
      <c r="J129" s="185" t="inlineStr">
        <is>
          <t>1</t>
        </is>
      </c>
      <c r="K129" s="186" t="inlineStr">
        <is>
          <t>✅ คำตอบที่ถูกต้อง: ข้อ ก. ไม่ผิด เพราะไม่ได้กระท้าความผิดโดยตรงต่อนายชิดชัย
🎯 ทำไมข้อนี้ถึงถูก: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ไม่ตรงกับนิยามหรือการจำแนกประเภทตามกฎหมายยา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ไม่ตรงกับนิยามหรือการจำแนกประเภทตามกฎหมายยา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ไม่ตรงกับนิยามหรือการจำแนกประเภทตามกฎหมายยา</t>
        </is>
      </c>
      <c r="L129" s="186" t="n"/>
      <c r="M129" s="186" t="inlineStr">
        <is>
          <t>Pharmacy Laws &amp; Ethics</t>
        </is>
      </c>
      <c r="N129" s="186" t="inlineStr">
        <is>
          <t>ข้อบังคับสภาเภสัชกรรม (จรรยาบรรณวิชาชีพ)</t>
        </is>
      </c>
      <c r="O129" s="185" t="inlineStr">
        <is>
          <t>SAP</t>
        </is>
      </c>
      <c r="P129" s="186" t="inlineStr">
        <is>
          <t>ข้อ 1 (PLE_CC1_2560 22 April Set 1.md)</t>
        </is>
      </c>
      <c r="Q129" s="185" t="inlineStr">
        <is>
          <t>ข้อสอบจริง</t>
        </is>
      </c>
      <c r="R129" s="185" t="inlineStr">
        <is>
          <t>2560</t>
        </is>
      </c>
      <c r="S129" s="185" t="n"/>
    </row>
    <row r="130" ht="24" customHeight="1" s="49">
      <c r="A130" s="185" t="n">
        <v>128</v>
      </c>
      <c r="B130" s="186" t="n"/>
      <c r="C130" s="186" t="inlineStr">
        <is>
          <t>ผู้รับอนุญาต ท้าผิดพรบ.วิชาชีพเภสัชกรรมหรือไม่อย่างไร</t>
        </is>
      </c>
      <c r="D130" s="186" t="n"/>
      <c r="E130" s="186" t="inlineStr">
        <is>
          <t>ผิด เพราะการกระท้าส่งผลต่อผู้ป่วยโดยตรง</t>
        </is>
      </c>
      <c r="F130" s="186" t="inlineStr">
        <is>
          <t>ผิด เพราะเป็นผู้จ่ายยาเอง</t>
        </is>
      </c>
      <c r="G130" s="186" t="inlineStr">
        <is>
          <t>ผิด เพราะ ไม่เป็นตามจรรณยาบรรณเภสัชชุมชน</t>
        </is>
      </c>
      <c r="H130" s="186" t="inlineStr">
        <is>
          <t>ไม่ผิด เพราะขนิษฐาไม่ใช่เภสัชฯ และพรบ. วิชาชีพมีไว้ส้าหรับเภสัชเท่านั น</t>
        </is>
      </c>
      <c r="I130" s="186" t="inlineStr">
        <is>
          <t>ไม่ผิด หากพิสูจน์ได้ว่าเภสัชยินยอม</t>
        </is>
      </c>
      <c r="J130" s="185" t="inlineStr">
        <is>
          <t>1</t>
        </is>
      </c>
      <c r="K130" s="186" t="inlineStr">
        <is>
          <t>✅ คำตอบที่ถูกต้อง: ข้อ ก. ผิด เพราะการกระท้าส่งผลต่อผู้ป่วยโดยตรง
🎯 ทำไมข้อนี้ถึงถูก: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ไม่ตรงกับนิยามหรือการจำแนกประเภทตามกฎหมายยา
• ข้อ ค. (ผิด เพราะ ไม่เป็นตามจรรณยาบรรณเภสัชชุมชน): ผิด เพราะ ไม่เป็นตามจรรณยาบรรณเภสัชชุมชน ไม่ตรงกับนิยามหรือการจำแนกประเภทตามกฎหมายยา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ไม่ตรงกับนิยามหรือการจำแนกประเภทตามกฎหมายยา
• ข้อ จ. (ไม่ผิด หากพิสูจน์ได้ว่าเภสัชยินยอม): ไม่ผิด หากพิสูจน์ได้ว่าเภสัชยินยอม ไม่ตรงกับนิยามหรือการจำแนกประเภทตามกฎหมายยา</t>
        </is>
      </c>
      <c r="L130" s="186" t="n"/>
      <c r="M130" s="186" t="inlineStr">
        <is>
          <t>Pharmacy Laws &amp; Ethics</t>
        </is>
      </c>
      <c r="N130" s="186" t="inlineStr">
        <is>
          <t>ข้อบังคับสภาเภสัชกรรม (จรรยาบรรณวิชาชีพ)</t>
        </is>
      </c>
      <c r="O130" s="185" t="inlineStr">
        <is>
          <t>SAP</t>
        </is>
      </c>
      <c r="P130" s="186" t="inlineStr">
        <is>
          <t>ข้อ 2 (PLE_CC1_2560 22 April Set 1.md)</t>
        </is>
      </c>
      <c r="Q130" s="185" t="inlineStr">
        <is>
          <t>ข้อสอบจริง</t>
        </is>
      </c>
      <c r="R130" s="185" t="inlineStr">
        <is>
          <t>2560</t>
        </is>
      </c>
      <c r="S130" s="185" t="n"/>
    </row>
    <row r="131" ht="24" customHeight="1" s="49">
      <c r="A131" s="185" t="n">
        <v>129</v>
      </c>
      <c r="B131" s="186" t="n"/>
      <c r="C131" s="186" t="inlineStr">
        <is>
          <t>เภสัชกรผิด พ.ร.บ.ยา มั ย เพราะอะไร</t>
        </is>
      </c>
      <c r="D131" s="186" t="n"/>
      <c r="E131" s="186" t="inlineStr">
        <is>
          <t>ผิด เพราะไม่อยู่ปฏิบัติงานในเวลาปฏิบัติการ รวมโดย Phongsathorn Phlaisaithong Rx 9 UP 25 | P a g e</t>
        </is>
      </c>
      <c r="F131" s="186" t="inlineStr">
        <is>
          <t>บัญชียาหลักแห่งชาติ (National List of Essential Medicines: NLEM)</t>
        </is>
      </c>
      <c r="G131" s="186" t="inlineStr">
        <is>
          <t>เกณฑ์จริยธรรมว่าด้วยการส่งเสริมการขายยาของกระทรวงสาธารณสุข</t>
        </is>
      </c>
      <c r="H131" s="186" t="inlineStr">
        <is>
          <t>พ.ร.บ. ยา พ.ศ. 2510 (การจำหน่ายยาอันตรายและยาควบคุมพิเศษ)</t>
        </is>
      </c>
      <c r="I131" s="186" t="inlineStr">
        <is>
          <t>พ.ร.บ. ยาเสพติดให้โทษ พ.ศ. 2522 (ยาเสพติดให้โทษประเภท 2 และ 3)</t>
        </is>
      </c>
      <c r="J131" s="185" t="inlineStr">
        <is>
          <t>1</t>
        </is>
      </c>
      <c r="K131" s="186" t="inlineStr">
        <is>
          <t>✅ คำตอบที่ถูกต้อง: ข้อ ก. ผิด เพราะไม่อยู่ปฏิบัติงานในเวลาปฏิบัติการ รวมโดย Phongsathorn Phlaisaithong Rx 9 UP 25 | P a g e
🎯 ทำไมข้อนี้ถึงถูก: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t>
        </is>
      </c>
      <c r="L131" s="186" t="n"/>
      <c r="M131" s="186" t="inlineStr">
        <is>
          <t>Pharmacy Laws &amp; Ethics</t>
        </is>
      </c>
      <c r="N131" s="186" t="inlineStr">
        <is>
          <t>ข้อบังคับสภาเภสัชกรรม (จรรยาบรรณวิชาชีพ)</t>
        </is>
      </c>
      <c r="O131" s="185" t="inlineStr">
        <is>
          <t>SAP</t>
        </is>
      </c>
      <c r="P131" s="186" t="inlineStr">
        <is>
          <t>ข้อ 3 (PLE_CC1_2560 22 April Set 1.md)</t>
        </is>
      </c>
      <c r="Q131" s="185" t="inlineStr">
        <is>
          <t>ข้อสอบจริง</t>
        </is>
      </c>
      <c r="R131" s="185" t="inlineStr">
        <is>
          <t>2560</t>
        </is>
      </c>
      <c r="S131" s="185" t="n"/>
    </row>
    <row r="132" ht="24" customHeight="1" s="49">
      <c r="A132" s="185" t="n">
        <v>130</v>
      </c>
      <c r="B132" s="186" t="n"/>
      <c r="C132" s="186" t="inlineStr">
        <is>
          <t>นางขนิษฐา มีความผิดตามพรบ.ยา ปี 2510 และฉบับแก้ไขเพิ่มเติมข้อใด</t>
        </is>
      </c>
      <c r="D132" s="186" t="n"/>
      <c r="E132" s="186" t="inlineStr">
        <is>
          <t>ไม่สามารถจัดหาเภสัชกรมาปฏิบัติหน้าที่ได้ตลอดเวลาที่เปิดท้าการ</t>
        </is>
      </c>
      <c r="F132" s="186" t="inlineStr">
        <is>
          <t>ขายยาโดยไม่ได้รับอนุญาติ</t>
        </is>
      </c>
      <c r="G132" s="186" t="inlineStr">
        <is>
          <t>ไม่อยู่ปฏิบัติหน้าที่ในเวลาปฏิบัติการ</t>
        </is>
      </c>
      <c r="H132" s="186" t="inlineStr">
        <is>
          <t>ขายยาอันตรายและยาควบคุมพิเศษ</t>
        </is>
      </c>
      <c r="I132" s="186" t="inlineStr">
        <is>
          <t>ไม่ปฏิบัติตามพรบ.วิชาชีพเภสัชกรรม</t>
        </is>
      </c>
      <c r="J132" s="185" t="inlineStr">
        <is>
          <t>1</t>
        </is>
      </c>
      <c r="K132" s="186" t="inlineStr">
        <is>
          <t>✅ คำตอบที่ถูกต้อง: ข้อ ก. ไม่สามารถจัดหาเภสัชกรมาปฏิบัติหน้าที่ได้ตลอดเวลาที่เปิดท้าการ
🎯 ทำไมข้อนี้ถึงถูก: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ไม่ตรงกับนิยามหรือการจำแนกประเภทตามกฎหมายยา
• ข้อ ค. (ไม่อยู่ปฏิบัติหน้าที่ในเวลาปฏิบัติการ): ไม่อยู่ปฏิบัติหน้าที่ในเวลาปฏิบัติการ ไม่ตรงกับนิยามหรือการจำแนกประเภทตามกฎหมายยา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ไม่ตรงกับนิยามหรือการจำแนกประเภทตามกฎหมายยา</t>
        </is>
      </c>
      <c r="L132" s="186" t="n"/>
      <c r="M132" s="186" t="inlineStr">
        <is>
          <t>Pharmacy Laws &amp; Ethics</t>
        </is>
      </c>
      <c r="N132" s="186" t="inlineStr">
        <is>
          <t>ข้อบังคับสภาเภสัชกรรม (จรรยาบรรณวิชาชีพ)</t>
        </is>
      </c>
      <c r="O132" s="185" t="inlineStr">
        <is>
          <t>SAP</t>
        </is>
      </c>
      <c r="P132" s="186" t="inlineStr">
        <is>
          <t>ข้อ 4 (PLE_CC1_2560 22 April Set 1.md)</t>
        </is>
      </c>
      <c r="Q132" s="185" t="inlineStr">
        <is>
          <t>ข้อสอบจริง</t>
        </is>
      </c>
      <c r="R132" s="185" t="inlineStr">
        <is>
          <t>2560</t>
        </is>
      </c>
      <c r="S132" s="185" t="n"/>
    </row>
    <row r="133" ht="24" customHeight="1" s="49">
      <c r="A133" s="185" t="n">
        <v>131</v>
      </c>
      <c r="B133" s="186" t="n"/>
      <c r="C133" s="186" t="inlineStr">
        <is>
          <t>Isotretenoin ข้อใดถูกต้องตามกฎหมาย</t>
        </is>
      </c>
      <c r="D133" s="186" t="n"/>
      <c r="E133" s="186" t="inlineStr">
        <is>
          <t>ขายได้ในร้านยา หากมีใบสั่งแพทย์์</t>
        </is>
      </c>
      <c r="F133" s="186" t="inlineStr">
        <is>
          <t>ขายได้ในร้านยา โดยไม่ต้องมีใบสั่งแพทย์์</t>
        </is>
      </c>
      <c r="G133" s="186" t="inlineStr">
        <is>
          <t>ขายไม่ได้ในร้านยา แม้มีใบสั่งแพทย์์</t>
        </is>
      </c>
      <c r="H133" s="186" t="inlineStr">
        <is>
          <t>ขายไม่ได้ในร้านยา เนื่องจากเป็นวัตถุออกฤทธิ์ต่อจิตและประสาท</t>
        </is>
      </c>
      <c r="I133" s="186" t="inlineStr">
        <is>
          <t>ขายไม่ได้ในร้านยา เนื่องจากเป็นยาเสพติดให้โทษ ตะลุยโจทย์เภสัชจุฬาฯ สอบผ่าน 100%</t>
        </is>
      </c>
      <c r="J133" s="185" t="inlineStr">
        <is>
          <t>1</t>
        </is>
      </c>
      <c r="K133" s="186" t="inlineStr">
        <is>
          <t>✅ คำตอบที่ถูกต้อง: ข้อ ก. ขายได้ในร้านยา หากมีใบสั่งแพทย์์
🎯 ทำไมข้อนี้ถึงถูก: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ไม่ตรงกับนิยามหรือการจำแนกประเภทตามกฎหมายยา
• ข้อ ค. (ขายไม่ได้ในร้านยา แม้มีใบสั่งแพทย์์): ขายไม่ได้ในร้านยา แม้มีใบสั่งแพทย์์ ไม่ตรงกับนิยามหรือการจำแนกประเภทตามกฎหมายยา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ไม่ตรงกับนิยามหรือการจำแนกประเภทตามกฎหมายยา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ไม่ตรงกับนิยามหรือการจำแนกประเภทตามกฎหมายยา</t>
        </is>
      </c>
      <c r="L133" s="186" t="n"/>
      <c r="M133" s="186" t="inlineStr">
        <is>
          <t>Pharmacy Laws &amp; Ethics</t>
        </is>
      </c>
      <c r="N133" s="186" t="inlineStr">
        <is>
          <t>ข้อบังคับสภาเภสัชกรรม (จรรยาบรรณวิชาชีพ)</t>
        </is>
      </c>
      <c r="O133" s="185" t="inlineStr">
        <is>
          <t>SAP</t>
        </is>
      </c>
      <c r="P133" s="186" t="inlineStr">
        <is>
          <t>ข้อ 2 (LAW-CU-71.md)</t>
        </is>
      </c>
      <c r="Q133" s="185" t="inlineStr">
        <is>
          <t>ข้อสอบจำลอง</t>
        </is>
      </c>
      <c r="R133" s="185" t="inlineStr">
        <is>
          <t>Mock กฎหมาย CU71</t>
        </is>
      </c>
      <c r="S133" s="185" t="n"/>
    </row>
    <row r="134" ht="24" customHeight="1" s="49">
      <c r="A134" s="185" t="n">
        <v>132</v>
      </c>
      <c r="B134" s="186" t="n"/>
      <c r="C134" s="186" t="inlineStr">
        <is>
          <t>Budesonide inhaler จัดเป็นยาใดตามกฎหมาย</t>
        </is>
      </c>
      <c r="D134" s="186" t="n"/>
      <c r="E134" s="186" t="inlineStr">
        <is>
          <t>ยาอันตราย</t>
        </is>
      </c>
      <c r="F134" s="186" t="inlineStr">
        <is>
          <t>ยาควบคุมพิเศษ</t>
        </is>
      </c>
      <c r="G134" s="186" t="inlineStr">
        <is>
          <t>ยาใช้เฉพาะที่ แบบควบคุมพิเศษ</t>
        </is>
      </c>
      <c r="H134" s="186" t="inlineStr">
        <is>
          <t>วัตถุออกฤทธิ์ต่อจิตและประสาท</t>
        </is>
      </c>
      <c r="I134" s="186" t="inlineStr">
        <is>
          <t>ยาเสพติดให้โทษ ประเภทที่ 3 ตะลุยโจทย์เภสัชจุฬาฯ สอบผ่าน 100%</t>
        </is>
      </c>
      <c r="J134" s="185" t="inlineStr">
        <is>
          <t>1</t>
        </is>
      </c>
      <c r="K134" s="186" t="inlineStr">
        <is>
          <t>✅ คำตอบที่ถูกต้อง: ข้อ ก. ยาอันตราย
🎯 ทำไมข้อนี้ถึงถูก: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ไม่ตรงกับนิยามหรือการจำแนกประเภทตามกฎหมายยา
• ข้อ ง. (วัตถุออกฤทธิ์ต่อจิตและประสาท): วัตถุออกฤทธิ์ต่อจิตและประสาท ไม่ตรงกับนิยามหรือการจำแนกประเภทตามกฎหมายยา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ไม่ตรงกับนิยามหรือการจำแนกประเภทตามกฎหมายยา</t>
        </is>
      </c>
      <c r="L134" s="186" t="n"/>
      <c r="M134" s="186" t="inlineStr">
        <is>
          <t>Pharmacy Laws &amp; Ethics</t>
        </is>
      </c>
      <c r="N134" s="186" t="inlineStr">
        <is>
          <t>ข้อบังคับสภาเภสัชกรรม (จรรยาบรรณวิชาชีพ)</t>
        </is>
      </c>
      <c r="O134" s="185" t="inlineStr">
        <is>
          <t>SAP</t>
        </is>
      </c>
      <c r="P134" s="186" t="inlineStr">
        <is>
          <t>ข้อ 3 (LAW-CU-71.md)</t>
        </is>
      </c>
      <c r="Q134" s="185" t="inlineStr">
        <is>
          <t>ข้อสอบจำลอง</t>
        </is>
      </c>
      <c r="R134" s="185" t="inlineStr">
        <is>
          <t>Mock กฎหมาย CU71</t>
        </is>
      </c>
      <c r="S134" s="185" t="n"/>
    </row>
    <row r="135" ht="24" customHeight="1" s="49">
      <c r="A135" s="185" t="n">
        <v>133</v>
      </c>
      <c r="B135" s="186" t="n"/>
      <c r="C135" s="186"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D135" s="186" t="n"/>
      <c r="E135" s="186" t="inlineStr">
        <is>
          <t>ข้อใดต่อไปนี้เป็นยาเสื่อมคุณภาพตามกฎหมาย</t>
        </is>
      </c>
      <c r="F135" s="186" t="inlineStr">
        <is>
          <t>ยาหยอดตาที่มีตัวยาสำคัญมากกว่าเกณฑ์สูงสุด 12 %</t>
        </is>
      </c>
      <c r="G135" s="186" t="inlineStr">
        <is>
          <t>ยาหยอดตาที่มีส่วนผสมของยาอื่นปนเปื้อน 12%</t>
        </is>
      </c>
      <c r="H135" s="186" t="inlineStr">
        <is>
          <t>ยาหยอดตาซึ่งเขียนสถานที่ผลิตไม่ตรงกับความเป็นจริง</t>
        </is>
      </c>
      <c r="I135" s="186" t="inlineStr">
        <is>
          <t>ยาหยอดตาที่เปิดใช้งานมาแล้ว 2 เดือน</t>
        </is>
      </c>
      <c r="J135" s="185" t="inlineStr">
        <is>
          <t>1</t>
        </is>
      </c>
      <c r="K135" s="186" t="inlineStr">
        <is>
          <t>✅ คำตอบที่ถูกต้อง: ข้อ ก. ข้อใดต่อไปนี้เป็นยาเสื่อมคุณภาพตามกฎหมาย
🎯 ทำไมข้อนี้ถึงถูก: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ไม่ตรงกับนิยามหรือการจำแนกประเภทตามกฎหมายยา
• ข้อ ค. (ยาหยอดตาที่มีส่วนผสมของยาอื่นปนเปื้อน 12%): ยาหยอดตาที่มีส่วนผสมของยาอื่นปนเปื้อน 12% ไม่ตรงกับนิยามหรือการจำแนกประเภทตามกฎหมายยา
• ข้อ ง. (ยาหยอดตาซึ่งเขียนสถานที่ผลิตไม่ตรงกับความเป็นจริง): ยาหยอดตาซึ่งเขียนสถานที่ผลิตไม่ตรงกับความเป็นจริง ไม่ตรงกับนิยามหรือการจำแนกประเภทตามกฎหมายยา
• ข้อ จ. (ยาหยอดตาที่เปิดใช้งานมาแล้ว 2 เดือน): ยาหยอดตาที่เปิดใช้งานมาแล้ว 2 เดือน ไม่ตรงกับนิยามหรือการจำแนกประเภทตามกฎหมายยา</t>
        </is>
      </c>
      <c r="L135" s="186" t="n"/>
      <c r="M135" s="186" t="inlineStr">
        <is>
          <t>Pharmacy Laws &amp; Ethics</t>
        </is>
      </c>
      <c r="N135" s="186" t="inlineStr">
        <is>
          <t>ข้อบังคับสภาเภสัชกรรม (จรรยาบรรณวิชาชีพ)</t>
        </is>
      </c>
      <c r="O135" s="185" t="inlineStr">
        <is>
          <t>SAP</t>
        </is>
      </c>
      <c r="P135" s="186" t="inlineStr">
        <is>
          <t>ข้อ 2 (LAW-CU-71.md)</t>
        </is>
      </c>
      <c r="Q135" s="185" t="inlineStr">
        <is>
          <t>ข้อสอบจำลอง</t>
        </is>
      </c>
      <c r="R135" s="185" t="inlineStr">
        <is>
          <t>Mock กฎหมาย CU71</t>
        </is>
      </c>
      <c r="S135" s="185" t="n"/>
    </row>
    <row r="136" ht="24" customHeight="1" s="49">
      <c r="A136" s="185" t="n">
        <v>134</v>
      </c>
      <c r="B136" s="186" t="n"/>
      <c r="C136" s="186" t="inlineStr">
        <is>
          <t>ข้อใดไม่ใช่ norfloxacin ที่จัดเป็นยาปลอมตามกฎหมาย</t>
        </is>
      </c>
      <c r="D136" s="186" t="n"/>
      <c r="E136" s="186" t="inlineStr">
        <is>
          <t>มีการผสมตัวยา ciprofloxacin ด้วย</t>
        </is>
      </c>
      <c r="F136" s="186" t="inlineStr">
        <is>
          <t>ตรวจพบปริมาณ norfloxacin เพียง 70% เท่านั้น</t>
        </is>
      </c>
      <c r="G136" s="186" t="inlineStr">
        <is>
          <t>ที่ฉลากระบุว่าเป็นยา ofloxacin</t>
        </is>
      </c>
      <c r="H136" s="186" t="inlineStr">
        <is>
          <t>ที่ฉลากแสดงเครื่องหมายของผู้ผลิตซึ่งมิใช่ความจริง</t>
        </is>
      </c>
      <c r="I136" s="186" t="inlineStr">
        <is>
          <t>ลักษณะเม็ดยา norfloxacin เปลี่ยนจากสีขาว เป็น สีฟ้าอ่อน ตะลุยโจทย์เภสัชจุฬาฯ สอบผ่าน 100%</t>
        </is>
      </c>
      <c r="J136" s="185" t="inlineStr">
        <is>
          <t>1</t>
        </is>
      </c>
      <c r="K136" s="186" t="inlineStr">
        <is>
          <t>✅ คำตอบที่ถูกต้อง: ข้อ ก. มีการผสมตัวยา ciprofloxacin ด้วย
🎯 ทำไมข้อนี้ถึงถูก: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ไม่ตรงกับนิยามหรือการจำแนกประเภทตามกฎหมายยา
• ข้อ ค. (ที่ฉลากระบุว่าเป็นยา ofloxacin): ที่ฉลากระบุว่าเป็นยา ofloxacin ไม่ตรงกับนิยามหรือการจำแนกประเภทตามกฎหมายยา
• ข้อ ง. (ที่ฉลากแสดงเครื่องหมายของผู้ผลิตซึ่งมิใช่ความจริง): ที่ฉลากแสดงเครื่องหมายของผู้ผลิตซึ่งมิใช่ความจริง ไม่ตรงกับนิยามหรือการจำแนกประเภทตามกฎหมายยา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ไม่ตรงกับนิยามหรือการจำแนกประเภทตามกฎหมายยา</t>
        </is>
      </c>
      <c r="L136" s="186" t="n"/>
      <c r="M136" s="186" t="inlineStr">
        <is>
          <t>Pharmacy Laws &amp; Ethics</t>
        </is>
      </c>
      <c r="N136" s="186" t="inlineStr">
        <is>
          <t>ข้อบังคับสภาเภสัชกรรม (จรรยาบรรณวิชาชีพ)</t>
        </is>
      </c>
      <c r="O136" s="185" t="inlineStr">
        <is>
          <t>SAP</t>
        </is>
      </c>
      <c r="P136" s="186" t="inlineStr">
        <is>
          <t>ข้อ 2 (LAW-CU-71.md)</t>
        </is>
      </c>
      <c r="Q136" s="185" t="inlineStr">
        <is>
          <t>ข้อสอบจำลอง</t>
        </is>
      </c>
      <c r="R136" s="185" t="inlineStr">
        <is>
          <t>Mock กฎหมาย CU71</t>
        </is>
      </c>
      <c r="S136" s="185" t="n"/>
    </row>
    <row r="137" ht="24" customHeight="1" s="49">
      <c r="A137" s="185" t="n">
        <v>135</v>
      </c>
      <c r="B137" s="186" t="n"/>
      <c r="C137" s="186" t="inlineStr">
        <is>
          <t>หากท่านต้องการขายยา glibencamide ทางอินเตอร์เนต สามารถทำได้หรือไม่ตามกฎหมาย</t>
        </is>
      </c>
      <c r="D137" s="186" t="n"/>
      <c r="E137" s="186" t="inlineStr">
        <is>
          <t>ทำได้ เนื่องจากกฎหมายไม่ได้ระบุข้อห้ามไว้</t>
        </is>
      </c>
      <c r="F137" s="186" t="inlineStr">
        <is>
          <t>ทำได้ เนื่องจากเป็นยาแผนปัจจุบันบรรจุเสร็จฯ</t>
        </is>
      </c>
      <c r="G137" s="186" t="inlineStr">
        <is>
          <t>ทำไม่ได้ เนื่องจากเป็นยาอันตราย ต้องขายในสถานที่ที่ขออนุญาตไว้เท่านั้น</t>
        </is>
      </c>
      <c r="H137" s="186" t="inlineStr">
        <is>
          <t>ทำไม่ได้ เนื่องจากเป็นยาควบคุมพิเศษ ต้องขายในสถานที่ที่ขออนุญาตไว้เท่านั้น</t>
        </is>
      </c>
      <c r="I137" s="186" t="inlineStr">
        <is>
          <t>ทำไม่ได้ เนื่องจากเป็นกฎหมายระบุว่า ห้ามขายยาทุกชนิดนอกร้านขายยา ตะลุยโจทย์เภสัชจุฬาฯ สอบผ่าน 100%</t>
        </is>
      </c>
      <c r="J137" s="185" t="inlineStr">
        <is>
          <t>1</t>
        </is>
      </c>
      <c r="K137" s="186" t="inlineStr">
        <is>
          <t>✅ คำตอบที่ถูกต้อง: ข้อ ก. ทำได้ เนื่องจากกฎหมายไม่ได้ระบุข้อห้ามไว้
🎯 ทำไมข้อนี้ถึงถูก: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ไม่ตรงกับนิยามหรือการจำแนกประเภทตามกฎหมายยา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ไม่ตรงกับนิยามหรือการจำแนกประเภทตามกฎหมายยา</t>
        </is>
      </c>
      <c r="L137" s="186" t="n"/>
      <c r="M137" s="186" t="inlineStr">
        <is>
          <t>Pharmacy Laws &amp; Ethics</t>
        </is>
      </c>
      <c r="N137" s="186" t="inlineStr">
        <is>
          <t>ข้อบังคับสภาเภสัชกรรม (จรรยาบรรณวิชาชีพ)</t>
        </is>
      </c>
      <c r="O137" s="185" t="inlineStr">
        <is>
          <t>SAP</t>
        </is>
      </c>
      <c r="P137" s="186" t="inlineStr">
        <is>
          <t>ข้อ 4 (LAW-CU-71.md)</t>
        </is>
      </c>
      <c r="Q137" s="185" t="inlineStr">
        <is>
          <t>ข้อสอบจำลอง</t>
        </is>
      </c>
      <c r="R137" s="185" t="inlineStr">
        <is>
          <t>Mock กฎหมาย CU71</t>
        </is>
      </c>
      <c r="S137" s="185" t="n"/>
    </row>
    <row r="138" ht="24" customHeight="1" s="49">
      <c r="A138" s="185" t="n">
        <v>136</v>
      </c>
      <c r="B138" s="186" t="n"/>
      <c r="C138" s="186" t="inlineStr">
        <is>
          <t>ดำรงตนให้สมควรในสังคมโดยธรรมและเคารพต่อกฎหมายของบ้านเมื่อง</t>
        </is>
      </c>
      <c r="D138" s="186" t="n"/>
      <c r="E138" s="186" t="inlineStr">
        <is>
          <t>พ.ร.บ. หลักประกันสุขภาพแห่งชาติ พ.ศ. 2545</t>
        </is>
      </c>
      <c r="F138" s="186" t="inlineStr">
        <is>
          <t>การปฏิบัติทางเภสัชกรรมชุมชน (Good Pharmacy Practice: GPP)</t>
        </is>
      </c>
      <c r="G138" s="186" t="inlineStr">
        <is>
          <t>บัญชียาหลักแห่งชาติ (National List of Essential Medicines: NLEM)</t>
        </is>
      </c>
      <c r="H138" s="186" t="inlineStr">
        <is>
          <t>เกณฑ์จริยธรรมว่าด้วยการส่งเสริมการขายยาของกระทรวงสาธารณสุข</t>
        </is>
      </c>
      <c r="I138" s="186" t="inlineStr">
        <is>
          <t>พ.ร.บ. ยา พ.ศ. 2510 (การจำหน่ายยาอันตรายและยาควบคุมพิเศษ)</t>
        </is>
      </c>
      <c r="J138" s="185" t="inlineStr">
        <is>
          <t>1</t>
        </is>
      </c>
      <c r="K138" s="186" t="inlineStr">
        <is>
          <t>✅ คำตอบที่ถูกต้อง: ข้อ ก. พ.ร.บ. หลักประกันสุขภาพแห่งชาติ พ.ศ. 2545
🎯 ทำไมข้อนี้ถึงถูก: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t>
        </is>
      </c>
      <c r="L138" s="186" t="n"/>
      <c r="M138" s="186" t="inlineStr">
        <is>
          <t>Pharmacy Laws &amp; Ethics</t>
        </is>
      </c>
      <c r="N138" s="186" t="inlineStr">
        <is>
          <t>ข้อบังคับสภาเภสัชกรรม (จรรยาบรรณวิชาชีพ)</t>
        </is>
      </c>
      <c r="O138" s="185" t="inlineStr">
        <is>
          <t>SAP</t>
        </is>
      </c>
      <c r="P138" s="186" t="inlineStr">
        <is>
          <t>ข้อ 1 (LAW-CU-71.md)</t>
        </is>
      </c>
      <c r="Q138" s="185" t="inlineStr">
        <is>
          <t>ข้อสอบจำลอง</t>
        </is>
      </c>
      <c r="R138" s="185" t="inlineStr">
        <is>
          <t>Mock กฎหมาย CU71</t>
        </is>
      </c>
      <c r="S138" s="185" t="n"/>
    </row>
    <row r="139" ht="24" customHeight="1" s="49">
      <c r="A139" s="185" t="n">
        <v>137</v>
      </c>
      <c r="B139" s="186" t="n"/>
      <c r="C139" s="186" t="inlineStr">
        <is>
          <t>ปฏิบัติต่อผู้มารับบริการโดยสุภาพและปราศจากการบังคับขู่เข็ญ จรรยาบรรณ</t>
        </is>
      </c>
      <c r="D139" s="186" t="n"/>
      <c r="E139" s="186" t="inlineStr">
        <is>
          <t>เกณฑ์จริยธรรมว่าด้วยการส่งเสริมการขายยาของกระทรวงสาธารณสุข</t>
        </is>
      </c>
      <c r="F139" s="186" t="inlineStr">
        <is>
          <t>พ.ร.บ. ยา พ.ศ. 2510 (การจำหน่ายยาอันตรายและยาควบคุมพิเศษ)</t>
        </is>
      </c>
      <c r="G139" s="186" t="inlineStr">
        <is>
          <t>พ.ร.บ. ยาเสพติดให้โทษ พ.ศ. 2522 (ยาเสพติดให้โทษประเภท 2 และ 3)</t>
        </is>
      </c>
      <c r="H139" s="186" t="inlineStr">
        <is>
          <t>พ.ร.บ. วัตถุที่ออกฤทธิ์ต่อจิตและประสาท พ.ศ. 2559 (ประเภท 2 และ 4)</t>
        </is>
      </c>
      <c r="I139" s="186" t="inlineStr">
        <is>
          <t>พ.ร.บ. วิชาชีพเภสัชกรรม พ.ศ. 2537 และข้อบังคับจรรยาบรรณวิชาชีพ</t>
        </is>
      </c>
      <c r="J139" s="185" t="inlineStr">
        <is>
          <t>1</t>
        </is>
      </c>
      <c r="K139" s="186" t="inlineStr">
        <is>
          <t>✅ คำตอบที่ถูกต้อง: ข้อ ก. เกณฑ์จริยธรรมว่าด้วยการส่งเสริมการขายยาของกระทรวงสาธารณสุข
🎯 ทำไมข้อนี้ถึงถูก: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ไม่ตรงกับนิยามหรือการจำแนกประเภทตามกฎหมายยา</t>
        </is>
      </c>
      <c r="L139" s="186" t="n"/>
      <c r="M139" s="186" t="inlineStr">
        <is>
          <t>Pharmacy Laws &amp; Ethics</t>
        </is>
      </c>
      <c r="N139" s="186" t="inlineStr">
        <is>
          <t>ข้อบังคับสภาเภสัชกรรม (จรรยาบรรณวิชาชีพ)</t>
        </is>
      </c>
      <c r="O139" s="185" t="inlineStr">
        <is>
          <t>SAP</t>
        </is>
      </c>
      <c r="P139" s="186" t="inlineStr">
        <is>
          <t>ข้อ 8 (LAW-CU-71.md)</t>
        </is>
      </c>
      <c r="Q139" s="185" t="inlineStr">
        <is>
          <t>ข้อสอบจำลอง</t>
        </is>
      </c>
      <c r="R139" s="185" t="inlineStr">
        <is>
          <t>Mock กฎหมาย CU71</t>
        </is>
      </c>
      <c r="S139" s="185" t="n"/>
    </row>
    <row r="140" ht="24" customHeight="1" s="49">
      <c r="A140" s="185" t="n">
        <v>138</v>
      </c>
      <c r="B140" s="186" t="n"/>
      <c r="C140" s="186"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D140" s="186" t="n"/>
      <c r="E140" s="186" t="inlineStr">
        <is>
          <t>ผู้ป่วยทุกคนมีสิทธิพื้นฐานที่จะได้รับบริการด้านสุขภาพตามที่บัญญัติไว้ในรัฐธรรมนูญ</t>
        </is>
      </c>
      <c r="F140" s="186"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G140" s="186"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H140" s="186"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I140" s="186"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J140" s="185" t="inlineStr">
        <is>
          <t>1</t>
        </is>
      </c>
      <c r="K140" s="186" t="inlineStr">
        <is>
          <t>✅ คำตอบที่ถูกต้อง: ข้อ ก. ผู้ป่วยทุกคนมีสิทธิพื้นฐานที่จะได้รับบริการด้านสุขภาพตามที่บัญญัติไว้ในรัฐธรรมนูญ
🎯 ทำไมข้อนี้ถึงถูก: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ไม่ตรงกับนิยามหรือการจำแนกประเภทตามกฎหมายยา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ไม่ตรงกับนิยามหรือการจำแนกประเภทตามกฎหมายยา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ไม่ตรงกับนิยามหรือการจำแนกประเภทตามกฎหมายยา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ไม่ตรงกับนิยามหรือการจำแนกประเภทตามกฎหมายยา</t>
        </is>
      </c>
      <c r="L140" s="186" t="n"/>
      <c r="M140" s="186" t="inlineStr">
        <is>
          <t>Pharmacy Laws &amp; Ethics</t>
        </is>
      </c>
      <c r="N140" s="186" t="inlineStr">
        <is>
          <t>ข้อบังคับสภาเภสัชกรรม (จรรยาบรรณวิชาชีพ)</t>
        </is>
      </c>
      <c r="O140" s="185" t="inlineStr">
        <is>
          <t>SAP</t>
        </is>
      </c>
      <c r="P140" s="186" t="inlineStr">
        <is>
          <t>ข้อ 1 (LAW-CU-71.md)</t>
        </is>
      </c>
      <c r="Q140" s="185" t="inlineStr">
        <is>
          <t>ข้อสอบจำลอง</t>
        </is>
      </c>
      <c r="R140" s="185" t="inlineStr">
        <is>
          <t>Mock กฎหมาย CU71</t>
        </is>
      </c>
      <c r="S140" s="185" t="n"/>
    </row>
    <row r="141" ht="24" customHeight="1" s="49">
      <c r="A141" s="185" t="n">
        <v>139</v>
      </c>
      <c r="B141" s="186" t="n"/>
      <c r="C141" s="186"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D141" s="186" t="n"/>
      <c r="E141" s="186" t="inlineStr">
        <is>
          <t>เภสัชกรต้องประกอบวิชาชีพ โดยคำนึงถึงความปลอดภัยและเศรษฐานะของผู้ป่วยหรือผู้มารับบริการ</t>
        </is>
      </c>
      <c r="F141" s="186" t="inlineStr">
        <is>
          <t>เภสัชกรต้องไม่ประพฤติหรือกระทำการใดๆ อันเป็นเหตุให้เสื่อมเสียเกียรติศักดิ์แห่งวิชาชีพ</t>
        </is>
      </c>
      <c r="G141" s="186" t="inlineStr">
        <is>
          <t>เภสัชกรต้องไม่เปิดเผยความลับของผู้มารับบริการ เว้นแต่ได้รับความยินยอมจากผู้รับบริการ</t>
        </is>
      </c>
      <c r="H141" s="186" t="inlineStr">
        <is>
          <t>เภสัชกรต้องไม่ใช้หรือสนับสนุนให้มีการประกอบวิชาชีพโดยผิดกฎหมาย</t>
        </is>
      </c>
      <c r="I141" s="186"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J141" s="185" t="inlineStr">
        <is>
          <t>1</t>
        </is>
      </c>
      <c r="K141" s="186" t="inlineStr">
        <is>
          <t>✅ คำตอบที่ถูกต้อง: ข้อ ก. เภสัชกรต้องประกอบวิชาชีพ โดยคำนึงถึงความปลอดภัยและเศรษฐานะของผู้ป่วยหรือผู้มารับบริการ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ไม่ตรงกับนิยามหรือการจำแนกประเภทตามกฎหมายยา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ไม่ตรงกับนิยามหรือการจำแนกประเภทตามกฎหมายยา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ไม่ตรงกับนิยามหรือการจำแนกประเภทตามกฎหมายยา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t>
        </is>
      </c>
      <c r="L141" s="186" t="n"/>
      <c r="M141" s="186" t="inlineStr">
        <is>
          <t>Pharmacy Laws &amp; Ethics</t>
        </is>
      </c>
      <c r="N141" s="186" t="inlineStr">
        <is>
          <t>ข้อบังคับสภาเภสัชกรรม (จรรยาบรรณวิชาชีพ)</t>
        </is>
      </c>
      <c r="O141" s="185" t="inlineStr">
        <is>
          <t>SAP</t>
        </is>
      </c>
      <c r="P141" s="186" t="inlineStr">
        <is>
          <t>ข้อ 2 (LAW-CU-71.md)</t>
        </is>
      </c>
      <c r="Q141" s="185" t="inlineStr">
        <is>
          <t>ข้อสอบจำลอง</t>
        </is>
      </c>
      <c r="R141" s="185" t="inlineStr">
        <is>
          <t>Mock กฎหมาย CU71</t>
        </is>
      </c>
      <c r="S141" s="185" t="n"/>
    </row>
    <row r="142" ht="24" customHeight="1" s="49">
      <c r="A142" s="185" t="n">
        <v>140</v>
      </c>
      <c r="B142" s="186" t="n"/>
      <c r="C142" s="186"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D142" s="186" t="n"/>
      <c r="E142" s="186" t="inlineStr">
        <is>
          <t>การปฏิบัติทางเภสัชกรรมชุมชน (Good Pharmacy Practice: GPP)</t>
        </is>
      </c>
      <c r="F142" s="186" t="inlineStr">
        <is>
          <t>บัญชียาหลักแห่งชาติ (National List of Essential Medicines: NLEM)</t>
        </is>
      </c>
      <c r="G142" s="186" t="inlineStr">
        <is>
          <t>เกณฑ์จริยธรรมว่าด้วยการส่งเสริมการขายยาของกระทรวงสาธารณสุข</t>
        </is>
      </c>
      <c r="H142" s="186" t="inlineStr">
        <is>
          <t>พ.ร.บ. ยา พ.ศ. 2510 (การจำหน่ายยาอันตรายและยาควบคุมพิเศษ)</t>
        </is>
      </c>
      <c r="I142" s="186" t="inlineStr">
        <is>
          <t>พ.ร.บ. ยาเสพติดให้โทษ พ.ศ. 2522 (ยาเสพติดให้โทษประเภท 2 และ 3)</t>
        </is>
      </c>
      <c r="J142" s="185" t="inlineStr">
        <is>
          <t>1</t>
        </is>
      </c>
      <c r="K142" s="186" t="inlineStr">
        <is>
          <t>✅ คำตอบที่ถูกต้อง: ข้อ ก. การปฏิบัติทางเภสัชกรรมชุมชน (Good Pharmacy Practice: GPP)
🎯 ทำไมข้อนี้ถึงถูก: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t>
        </is>
      </c>
      <c r="L142" s="186" t="n"/>
      <c r="M142" s="186" t="inlineStr">
        <is>
          <t>Pharmacy Laws &amp; Ethics</t>
        </is>
      </c>
      <c r="N142" s="186" t="inlineStr">
        <is>
          <t>ข้อบังคับสภาเภสัชกรรม (จรรยาบรรณวิชาชีพ)</t>
        </is>
      </c>
      <c r="O142" s="185" t="inlineStr">
        <is>
          <t>SAP</t>
        </is>
      </c>
      <c r="P142" s="186" t="inlineStr">
        <is>
          <t>ข้อ 83 (PLE_CC1_2557.md)</t>
        </is>
      </c>
      <c r="Q142" s="185" t="inlineStr">
        <is>
          <t>ข้อสอบจริง</t>
        </is>
      </c>
      <c r="R142" s="185" t="inlineStr">
        <is>
          <t>2557</t>
        </is>
      </c>
      <c r="S142" s="185" t="n"/>
    </row>
    <row r="143" ht="24" customHeight="1" s="49">
      <c r="A143" s="185" t="n">
        <v>141</v>
      </c>
      <c r="B143" s="186" t="n"/>
      <c r="C143" s="186"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ผลิตภัณฑ์ยาของบริษัทใดบริษัทหนึ่งขึ้นมากล่าวอ้าง เภสัช กรหญิงโสภา ทำผิดจรรยาบรรณวิชาชีพหรือไม่ เพราะเหตุใด (1) ผิด เนืองจากไม่ได้รักษามาตรฐานของการประกอบ วิชาชีพเภสัชกรรมในระดับทีดีที่สุด (2) ผิด เนืองจากเป็นการโฆษณาความรู้ความสามารถของ ตนเอง (3) ผิด เนืองจาก แสดงข้อความทีแสดงถึงการแสวงหา ประโยชน์ส่วนบุคคลทีเกิดจากการประกอบวิชาชีพ เภสัชกรรม (4) ไม่ผิด เนืองจากไม่ได้มีการหยิบยกผลิตภัณฑ์ยาของ บริษัทใดบริษัทหนึ่งขึนมากล่าวอ้าง (5) ไม่ผิด เนืองจากไม่ใช้หรือสนับสนุนการใช้ยาตำรับลับ สถานการณ์ที 4 ผู้ป่วยชาย อายุ 61 ปี มีโรคประจำตัวคือโรคความดัน โลหิต ไขมันในเลือดสูง และเก๊าท์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HDL-cholesterol 45 mg/dL</t>
        </is>
      </c>
      <c r="D143" s="186" t="n"/>
      <c r="E143" s="186" t="inlineStr">
        <is>
          <t>พ.ร.บ. ยา พ.ศ. 2510 (การจำหน่ายยาอันตรายและยาควบคุมพิเศษ)</t>
        </is>
      </c>
      <c r="F143" s="186" t="inlineStr">
        <is>
          <t>พ.ร.บ. ยาเสพติดให้โทษ พ.ศ. 2522 (ยาเสพติดให้โทษประเภท 2 และ 3)</t>
        </is>
      </c>
      <c r="G143" s="186" t="inlineStr">
        <is>
          <t>พ.ร.บ. วัตถุที่ออกฤทธิ์ต่อจิตและประสาท พ.ศ. 2559 (ประเภท 2 และ 4)</t>
        </is>
      </c>
      <c r="H143" s="186" t="inlineStr">
        <is>
          <t>พ.ร.บ. วิชาชีพเภสัชกรรม พ.ศ. 2537 และข้อบังคับจรรยาบรรณวิชาชีพ</t>
        </is>
      </c>
      <c r="I143" s="186" t="inlineStr">
        <is>
          <t>พ.ร.บ. ผลิตภัณฑ์สมุนไพร พ.ศ. 2562</t>
        </is>
      </c>
      <c r="J143" s="185" t="inlineStr">
        <is>
          <t>1</t>
        </is>
      </c>
      <c r="K143" s="186" t="inlineStr">
        <is>
          <t>✅ คำตอบที่ถูกต้อง: ข้อ ก. พ.ร.บ. ยา พ.ศ. 2510 (การจำหน่ายยาอันตรายและยาควบคุมพิเศษ)
🎯 ทำไมข้อนี้ถึงถูก: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ไม่ตรงกับนิยามหรือการจำแนกประเภทตามกฎหมายยา
• ข้อ จ. (พ.ร.บ. ผลิตภัณฑ์สมุนไพร พ.ศ. 2562): พ.ร.บ. ผลิตภัณฑ์สมุนไพร พ.ศ. 2562 ไม่ตรงกับนิยามหรือการจำแนกประเภทตามกฎหมายยา</t>
        </is>
      </c>
      <c r="L143" s="186" t="n"/>
      <c r="M143" s="186" t="inlineStr">
        <is>
          <t>Pharmacy Laws &amp; Ethics</t>
        </is>
      </c>
      <c r="N143" s="186" t="inlineStr">
        <is>
          <t>ข้อบังคับสภาเภสัชกรรม (จรรยาบรรณวิชาชีพ)</t>
        </is>
      </c>
      <c r="O143" s="185" t="inlineStr">
        <is>
          <t>SAP</t>
        </is>
      </c>
      <c r="P143" s="186" t="inlineStr">
        <is>
          <t>ข้อ 24 (PLE_CC1_2557.md)</t>
        </is>
      </c>
      <c r="Q143" s="185" t="inlineStr">
        <is>
          <t>ข้อสอบจริง</t>
        </is>
      </c>
      <c r="R143" s="185" t="inlineStr">
        <is>
          <t>2557</t>
        </is>
      </c>
      <c r="S143" s="185" t="n"/>
    </row>
    <row r="144" ht="24" customHeight="1" s="49">
      <c r="A144" s="185" t="n">
        <v>142</v>
      </c>
      <c r="B144" s="186" t="n"/>
      <c r="C144" s="186" t="inlineStr">
        <is>
          <t>ต่อมา ผู้ป่วยรายนี้มีอาการตกขาว แพทย์์จึงสั่งจ่าย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 7 หญิงไทย อายุ 51 ปี เข้ามาปรึกษาแพทย์์ทีคลินิกข้อ และกระดูก จากการซักประวัติและตรวจร่างกายเบืองต้นพบว่า นําหนัก 42 กิโลกรัม สูง 161 เซนติเมตร ขาดประจำเดือน มาแล้วมากกว่า 1 ปี ชอบดืมกาแฟ ชอบออกกำลังกายด้วยวิธีปัน จักรยาน และเดินเร็ว ไม่สูบบุหรี จากการตรวจวัดมวลกระดูก (Bone mineral density) พบ T-score เท่ากับ -1.8 แพทย์์จึงจ่าย ยาดังต่อไปนี Calcium carbonate (1000 mg) 1 x 2 pc Alendronate (5 mg) once weekly on Saturday Vitamin D3 (1000 IU) OD</t>
        </is>
      </c>
      <c r="D144" s="186" t="n"/>
      <c r="E144" s="186" t="inlineStr">
        <is>
          <t>พ.ร.บ. หลักประกันสุขภาพแห่งชาติ พ.ศ. 2545</t>
        </is>
      </c>
      <c r="F144" s="186" t="inlineStr">
        <is>
          <t>การปฏิบัติทางเภสัชกรรมชุมชน (Good Pharmacy Practice: GPP)</t>
        </is>
      </c>
      <c r="G144" s="186" t="inlineStr">
        <is>
          <t>บัญชียาหลักแห่งชาติ (National List of Essential Medicines: NLEM)</t>
        </is>
      </c>
      <c r="H144" s="186" t="inlineStr">
        <is>
          <t>เกณฑ์จริยธรรมว่าด้วยการส่งเสริมการขายยาของกระทรวงสาธารณสุข</t>
        </is>
      </c>
      <c r="I144" s="186" t="inlineStr">
        <is>
          <t>พ.ร.บ. ยา พ.ศ. 2510 (การจำหน่ายยาอันตรายและยาควบคุมพิเศษ)</t>
        </is>
      </c>
      <c r="J144" s="185" t="inlineStr">
        <is>
          <t>1</t>
        </is>
      </c>
      <c r="K144" s="186" t="inlineStr">
        <is>
          <t>✅ คำตอบที่ถูกต้อง: ข้อ ก. พ.ร.บ. หลักประกันสุขภาพแห่งชาติ พ.ศ. 2545
🎯 ทำไมข้อนี้ถึงถูก: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t>
        </is>
      </c>
      <c r="L144" s="186" t="n"/>
      <c r="M144" s="186" t="inlineStr">
        <is>
          <t>Pharmacy Laws &amp; Ethics</t>
        </is>
      </c>
      <c r="N144" s="186" t="inlineStr">
        <is>
          <t>ข้อบังคับสภาเภสัชกรรม (จรรยาบรรณวิชาชีพ)</t>
        </is>
      </c>
      <c r="O144" s="185" t="inlineStr">
        <is>
          <t>SAP</t>
        </is>
      </c>
      <c r="P144" s="186" t="inlineStr">
        <is>
          <t>ข้อ 43 (PLE_CC1_2557.md)</t>
        </is>
      </c>
      <c r="Q144" s="185" t="inlineStr">
        <is>
          <t>ข้อสอบจริง</t>
        </is>
      </c>
      <c r="R144" s="185" t="inlineStr">
        <is>
          <t>2557</t>
        </is>
      </c>
      <c r="S144" s="185" t="n"/>
    </row>
    <row r="145" ht="24" customHeight="1" s="49">
      <c r="A145" s="185" t="n">
        <v>143</v>
      </c>
      <c r="B145" s="186" t="n"/>
      <c r="C145" s="186" t="inlineStr">
        <is>
          <t>การศึกษาประสิทธิภาพของยา A ในการลดความเสียงการ เกิดกระดูกพรุนเมื่อเทียบกับยา B พบว่า Hazard ratio ของการเกิดภาวะกระดูกพรุนเมื่อใช้ยา A เท่ากับ 0.80 เมื่อ เทียบกับยา B โดยมีค่าความเชือมันที 95% เท่ากับ 0.75 -</t>
        </is>
      </c>
      <c r="D145" s="186" t="n"/>
      <c r="E145" s="186"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t>
        </is>
      </c>
      <c r="F145" s="186" t="inlineStr">
        <is>
          <t>พ.ร.บ. ยา พ.ศ. 2510 (การจำหน่ายยาอันตรายและยาควบคุมพิเศษ)</t>
        </is>
      </c>
      <c r="G145" s="186" t="inlineStr">
        <is>
          <t>พ.ร.บ. ยาเสพติดให้โทษ พ.ศ. 2522 (ยาเสพติดให้โทษประเภท 2 และ 3)</t>
        </is>
      </c>
      <c r="H145" s="186" t="inlineStr">
        <is>
          <t>พ.ร.บ. วัตถุที่ออกฤทธิ์ต่อจิตและประสาท พ.ศ. 2559 (ประเภท 2 และ 4)</t>
        </is>
      </c>
      <c r="I145" s="186" t="inlineStr">
        <is>
          <t>พ.ร.บ. วิชาชีพเภสัชกรรม พ.ศ. 2537 และข้อบังคับจรรยาบรรณวิชาชีพ</t>
        </is>
      </c>
      <c r="J145" s="185" t="inlineStr">
        <is>
          <t>1</t>
        </is>
      </c>
      <c r="K145" s="186"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ไม่ตรงกับนิยามหรือการจำแนกประเภทตามกฎหมายยา</t>
        </is>
      </c>
      <c r="L145" s="186" t="n"/>
      <c r="M145" s="186" t="inlineStr">
        <is>
          <t>Pharmacy Laws &amp; Ethics</t>
        </is>
      </c>
      <c r="N145" s="186" t="inlineStr">
        <is>
          <t>ข้อบังคับสภาเภสัชกรรม (จรรยาบรรณวิชาชีพ)</t>
        </is>
      </c>
      <c r="O145" s="185" t="inlineStr">
        <is>
          <t>SAP</t>
        </is>
      </c>
      <c r="P145" s="186" t="inlineStr">
        <is>
          <t>ข้อ 52 (PLE_CC1_2557.md)</t>
        </is>
      </c>
      <c r="Q145" s="185" t="inlineStr">
        <is>
          <t>ข้อสอบจริง</t>
        </is>
      </c>
      <c r="R145" s="185" t="inlineStr">
        <is>
          <t>2557</t>
        </is>
      </c>
      <c r="S145" s="185" t="n"/>
    </row>
    <row r="146" ht="24" customHeight="1" s="49">
      <c r="A146" s="185" t="n">
        <v>144</v>
      </c>
      <c r="B146" s="186" t="n"/>
      <c r="C146" s="186"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ความเสียงในการเกิดโรคพิษสุนัขบ้าในกลุ่มทีได้รับ วัคซีน เป็นกีเท่าของคนทีไม่ได้รับวัคซีน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D146" s="186" t="n"/>
      <c r="E146" s="186" t="inlineStr">
        <is>
          <t>บัญชียาหลักแห่งชาติ (National List of Essential Medicines: NLEM)</t>
        </is>
      </c>
      <c r="F146" s="186" t="inlineStr">
        <is>
          <t>เกณฑ์จริยธรรมว่าด้วยการส่งเสริมการขายยาของกระทรวงสาธารณสุข</t>
        </is>
      </c>
      <c r="G146" s="186" t="inlineStr">
        <is>
          <t>พ.ร.บ. ยา พ.ศ. 2510 (การจำหน่ายยาอันตรายและยาควบคุมพิเศษ)</t>
        </is>
      </c>
      <c r="H146" s="186" t="inlineStr">
        <is>
          <t>พ.ร.บ. ยาเสพติดให้โทษ พ.ศ. 2522 (ยาเสพติดให้โทษประเภท 2 และ 3)</t>
        </is>
      </c>
      <c r="I146" s="186" t="inlineStr">
        <is>
          <t>พ.ร.บ. วัตถุที่ออกฤทธิ์ต่อจิตและประสาท พ.ศ. 2559 (ประเภท 2 และ 4)</t>
        </is>
      </c>
      <c r="J146" s="185" t="inlineStr">
        <is>
          <t>1</t>
        </is>
      </c>
      <c r="K146" s="186" t="inlineStr">
        <is>
          <t>✅ คำตอบที่ถูกต้อง: ข้อ ก. บัญชียาหลักแห่งชาติ (National List of Essential Medicines: NLEM)
🎯 ทำไมข้อนี้ถึงถูก: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t>
        </is>
      </c>
      <c r="L146" s="186" t="n"/>
      <c r="M146" s="186" t="inlineStr">
        <is>
          <t>Pharmacy Laws &amp; Ethics</t>
        </is>
      </c>
      <c r="N146" s="186" t="inlineStr">
        <is>
          <t>ข้อบังคับสภาเภสัชกรรม (จรรยาบรรณวิชาชีพ)</t>
        </is>
      </c>
      <c r="O146" s="185" t="inlineStr">
        <is>
          <t>SAP</t>
        </is>
      </c>
      <c r="P146" s="186" t="inlineStr">
        <is>
          <t>ข้อ 90 (PLE_CC1_2557.md)</t>
        </is>
      </c>
      <c r="Q146" s="185" t="inlineStr">
        <is>
          <t>ข้อสอบจริง</t>
        </is>
      </c>
      <c r="R146" s="185" t="inlineStr">
        <is>
          <t>2557</t>
        </is>
      </c>
      <c r="S146" s="185" t="n"/>
    </row>
    <row r="147" ht="24" customHeight="1" s="49">
      <c r="A147" s="185" t="n">
        <v>145</v>
      </c>
      <c r="B147" s="186" t="n"/>
      <c r="C147" s="186" t="inlineStr">
        <is>
          <t>กระบวนการใดในการควบคุมคุณภาพที่บ่งบอกถึงประสิทธิภาพในการรักษาของ warfarin</t>
        </is>
      </c>
      <c r="D147" s="186" t="n"/>
      <c r="E147" s="186" t="inlineStr">
        <is>
          <t>Friability</t>
        </is>
      </c>
      <c r="F147" s="186" t="inlineStr">
        <is>
          <t>Dissolution</t>
        </is>
      </c>
      <c r="G147" s="186" t="inlineStr">
        <is>
          <t>Disintegration</t>
        </is>
      </c>
      <c r="H147" s="186" t="inlineStr">
        <is>
          <t>Hardness</t>
        </is>
      </c>
      <c r="I147" s="186" t="inlineStr">
        <is>
          <t>Content uniformity</t>
        </is>
      </c>
      <c r="J147" s="185" t="inlineStr">
        <is>
          <t>1</t>
        </is>
      </c>
      <c r="K147" s="186" t="inlineStr">
        <is>
          <t>✅ คำตอบที่ถูกต้อง: ข้อ ก. Friability
🎯 ทำไมข้อนี้ถึงถูก: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ไม่ตรงกับนิยามหรือการจำแนกประเภทตามกฎหมายยา
• ข้อ ค. (Disintegration): Disintegration ไม่ตรงกับนิยามหรือการจำแนกประเภทตามกฎหมายยา
• ข้อ ง. (Hardness): Hardness ไม่ตรงกับนิยามหรือการจำแนกประเภทตามกฎหมายยา
• ข้อ จ. (Content uniformity): Content uniformity ไม่ตรงกับนิยามหรือการจำแนกประเภทตามกฎหมายยา</t>
        </is>
      </c>
      <c r="L147" s="186" t="n"/>
      <c r="M147" s="186" t="inlineStr">
        <is>
          <t>Pharmacy Laws &amp; Ethics</t>
        </is>
      </c>
      <c r="N147" s="186" t="inlineStr">
        <is>
          <t>ข้อบังคับสภาเภสัชกรรม (จรรยาบรรณวิชาชีพ)</t>
        </is>
      </c>
      <c r="O147" s="185" t="inlineStr">
        <is>
          <t>SAP</t>
        </is>
      </c>
      <c r="P147" s="186" t="inlineStr">
        <is>
          <t>ข้อ 3 (PLE_CC1_2555 Day 1.md)</t>
        </is>
      </c>
      <c r="Q147" s="185" t="inlineStr">
        <is>
          <t>ข้อสอบจริง</t>
        </is>
      </c>
      <c r="R147" s="185" t="inlineStr">
        <is>
          <t>2555</t>
        </is>
      </c>
      <c r="S147" s="185" t="n"/>
    </row>
    <row r="148" ht="24" customHeight="1" s="49">
      <c r="A148" s="185" t="n">
        <v>146</v>
      </c>
      <c r="B148" s="186" t="n"/>
      <c r="C148" s="186" t="inlineStr">
        <is>
          <t>ยา warfarin ตรวจสอบแล้วพบว่าสถานที่ที่ระบุในฉลากไม่ใช่สถานที่ผลิตจริง ถือว่าเป็นยาประเภทใด ตามกฎหมาย</t>
        </is>
      </c>
      <c r="D148" s="186" t="n"/>
      <c r="E148" s="186" t="inlineStr">
        <is>
          <t>ยาเสื่อมคุณภาพ</t>
        </is>
      </c>
      <c r="F148" s="186" t="inlineStr">
        <is>
          <t>ยาผิดมาตรฐาน</t>
        </is>
      </c>
      <c r="G148" s="186" t="inlineStr">
        <is>
          <t>ยาปลอม</t>
        </is>
      </c>
      <c r="H148" s="186" t="inlineStr">
        <is>
          <t>ยาไม่ได้ขึ้นทะเบียนตำรับ</t>
        </is>
      </c>
      <c r="I148" s="186" t="inlineStr">
        <is>
          <t>ยาเพิกถอนทะเบียนตำรับ 2 3 4 คณะเภสัชศาสตร์</t>
        </is>
      </c>
      <c r="J148" s="185" t="inlineStr">
        <is>
          <t>1</t>
        </is>
      </c>
      <c r="K148" s="186" t="inlineStr">
        <is>
          <t>✅ คำตอบที่ถูกต้อง: ข้อ ก. ยาเสื่อมคุณภาพ
🎯 ทำไมข้อนี้ถึงถูก: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ไม่ตรงกับนิยามหรือการจำแนกประเภทตามกฎหมายยา
• ข้อ ค. (ยาปลอม): ยาปลอม ไม่ตรงกับนิยามหรือการจำแนกประเภทตามกฎหมายยา
• ข้อ ง. (ยาไม่ได้ขึ้นทะเบียนตำรับ): ยาไม่ได้ขึ้นทะเบียนตำรับ ไม่ตรงกับนิยามหรือการจำแนกประเภทตามกฎหมายยา
• ข้อ จ. (ยาเพิกถอนทะเบียนตำรับ 2 3 4 คณะเภสัชศาสตร์</t>
        </is>
      </c>
      <c r="L148" s="186" t="n"/>
      <c r="M148" s="186" t="inlineStr">
        <is>
          <t>Pharmacy Laws &amp; Ethics</t>
        </is>
      </c>
      <c r="N148" s="186" t="inlineStr">
        <is>
          <t>ข้อบังคับสภาเภสัชกรรม (จรรยาบรรณวิชาชีพ)</t>
        </is>
      </c>
      <c r="O148" s="185" t="inlineStr">
        <is>
          <t>SAP</t>
        </is>
      </c>
      <c r="P148" s="186" t="inlineStr">
        <is>
          <t>ข้อ 10 (PLE_CC1_2555 Day 1.md)</t>
        </is>
      </c>
      <c r="Q148" s="185" t="inlineStr">
        <is>
          <t>ข้อสอบจริง</t>
        </is>
      </c>
      <c r="R148" s="185" t="inlineStr">
        <is>
          <t>2555</t>
        </is>
      </c>
      <c r="S148" s="185" t="n"/>
    </row>
    <row r="149" ht="24" customHeight="1" s="49">
      <c r="A149" s="185" t="n">
        <v>147</v>
      </c>
      <c r="B149" s="186" t="n"/>
      <c r="C149" s="186" t="inlineStr">
        <is>
          <t>ยาเม็ด prednisolone 5 mg จัดเป็นยาประเภทใดตามกฎหมาย</t>
        </is>
      </c>
      <c r="D149" s="186" t="n"/>
      <c r="E149" s="186" t="inlineStr">
        <is>
          <t>ยาสามัญประจำบ้าน</t>
        </is>
      </c>
      <c r="F149" s="186" t="inlineStr">
        <is>
          <t>ยาแผนปัจจุบันบรรจุเสร็จที่ไม่ใช่ยาอันตรายและยาควบคุมพิเศษ</t>
        </is>
      </c>
      <c r="G149" s="186" t="inlineStr">
        <is>
          <t>ยาอันตราย</t>
        </is>
      </c>
      <c r="H149" s="186" t="inlineStr">
        <is>
          <t>ยาควบคุมพิเศษ</t>
        </is>
      </c>
      <c r="I149" s="186" t="inlineStr">
        <is>
          <t>ยาเสพติดให้โทษประเภทที่ 3 คณะเภสัชศาสตร์</t>
        </is>
      </c>
      <c r="J149" s="185" t="inlineStr">
        <is>
          <t>1</t>
        </is>
      </c>
      <c r="K149" s="186" t="inlineStr">
        <is>
          <t>✅ คำตอบที่ถูกต้อง: ข้อ ก. ยาสามัญประจำบ้าน
🎯 ทำไมข้อนี้ถึงถูก: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t>
        </is>
      </c>
      <c r="L149" s="186" t="n"/>
      <c r="M149" s="186" t="inlineStr">
        <is>
          <t>Pharmacy Laws &amp; Ethics</t>
        </is>
      </c>
      <c r="N149" s="186" t="inlineStr">
        <is>
          <t>ข้อบังคับสภาเภสัชกรรม (จรรยาบรรณวิชาชีพ)</t>
        </is>
      </c>
      <c r="O149" s="185" t="inlineStr">
        <is>
          <t>SAP</t>
        </is>
      </c>
      <c r="P149" s="186" t="inlineStr">
        <is>
          <t>ข้อ 40 (PLE_CC1_2555 Day 1.md)</t>
        </is>
      </c>
      <c r="Q149" s="185" t="inlineStr">
        <is>
          <t>ข้อสอบจริง</t>
        </is>
      </c>
      <c r="R149" s="185" t="inlineStr">
        <is>
          <t>2555</t>
        </is>
      </c>
      <c r="S149" s="185" t="n"/>
    </row>
    <row r="150" ht="24" customHeight="1" s="49">
      <c r="A150" s="185" t="n">
        <v>148</v>
      </c>
      <c r="B150" s="186" t="n"/>
      <c r="C150" s="186" t="inlineStr">
        <is>
          <t>ยาคุมกำเนิดแบบ triphasic จัดเป็นยาคุมกำเนิดประเภทใดตามกฎหมาย</t>
        </is>
      </c>
      <c r="D150" s="186" t="n"/>
      <c r="E150" s="186" t="inlineStr">
        <is>
          <t>ยาสามัญประจำบ้าน</t>
        </is>
      </c>
      <c r="F150" s="186" t="inlineStr">
        <is>
          <t>ยาแผนปัจจุบันบรรจุเสร็จที่ไม่ใช่ยาอันตรายและยาควบคุมพิเศษ</t>
        </is>
      </c>
      <c r="G150" s="186" t="inlineStr">
        <is>
          <t>ยาอันตราย</t>
        </is>
      </c>
      <c r="H150" s="186" t="inlineStr">
        <is>
          <t>ยาควบคุมพิเศษ</t>
        </is>
      </c>
      <c r="I150" s="186" t="inlineStr">
        <is>
          <t>ยาเสพติดให้โทษประเภทที่ 3</t>
        </is>
      </c>
      <c r="J150" s="185" t="inlineStr">
        <is>
          <t>1</t>
        </is>
      </c>
      <c r="K150" s="186" t="inlineStr">
        <is>
          <t>✅ คำตอบที่ถูกต้อง: ข้อ ก. ยาสามัญประจำบ้าน
🎯 ทำไมข้อนี้ถึงถูก: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ไม่ตรงกับนิยามหรือการจำแนกประเภทตามกฎหมายยา</t>
        </is>
      </c>
      <c r="L150" s="186" t="n"/>
      <c r="M150" s="186" t="inlineStr">
        <is>
          <t>Pharmacy Laws &amp; Ethics</t>
        </is>
      </c>
      <c r="N150" s="186" t="inlineStr">
        <is>
          <t>ข้อบังคับสภาเภสัชกรรม (จรรยาบรรณวิชาชีพ)</t>
        </is>
      </c>
      <c r="O150" s="185" t="inlineStr">
        <is>
          <t>SAP</t>
        </is>
      </c>
      <c r="P150" s="186" t="inlineStr">
        <is>
          <t>ข้อ 78 (PLE_CC1_2555 Day 1.md)</t>
        </is>
      </c>
      <c r="Q150" s="185" t="inlineStr">
        <is>
          <t>ข้อสอบจริง</t>
        </is>
      </c>
      <c r="R150" s="185" t="inlineStr">
        <is>
          <t>2555</t>
        </is>
      </c>
      <c r="S150" s="185" t="n"/>
    </row>
    <row r="151" ht="24" customHeight="1" s="49">
      <c r="A151" s="185" t="n">
        <v>149</v>
      </c>
      <c r="B151" s="186" t="n"/>
      <c r="C151" s="186" t="inlineStr">
        <is>
          <t>ถ้าตรวจสอบแล้วพบว่า สถานที่ที่ระบุในฉลากยา warfarin ไม่ใช่สถานที่ผลิตจริง จะจัดว่ายานี้เป็นยาประเภทใดตาม กฎหมาย</t>
        </is>
      </c>
      <c r="D151" s="186" t="n"/>
      <c r="E151" s="186" t="inlineStr">
        <is>
          <t>เกณฑ์จริยธรรมว่าด้วยการส่งเสริมการขายยาของกระทรวงสาธารณสุข</t>
        </is>
      </c>
      <c r="F151" s="186" t="inlineStr">
        <is>
          <t>พ.ร.บ. ยา พ.ศ. 2510 (การจำหน่ายยาอันตรายและยาควบคุมพิเศษ)</t>
        </is>
      </c>
      <c r="G151" s="186" t="inlineStr">
        <is>
          <t>พ.ร.บ. ยาเสพติดให้โทษ พ.ศ. 2522 (ยาเสพติดให้โทษประเภท 2 และ 3)</t>
        </is>
      </c>
      <c r="H151" s="186" t="inlineStr">
        <is>
          <t>พ.ร.บ. วัตถุที่ออกฤทธิ์ต่อจิตและประสาท พ.ศ. 2559 (ประเภท 2 และ 4)</t>
        </is>
      </c>
      <c r="I151" s="186" t="inlineStr">
        <is>
          <t>พ.ร.บ. วิชาชีพเภสัชกรรม พ.ศ. 2537 และข้อบังคับจรรยาบรรณวิชาชีพ</t>
        </is>
      </c>
      <c r="J151" s="185" t="inlineStr">
        <is>
          <t>1</t>
        </is>
      </c>
      <c r="K151" s="186" t="inlineStr">
        <is>
          <t>✅ คำตอบที่ถูกต้อง: ข้อ ก. เกณฑ์จริยธรรมว่าด้วยการส่งเสริมการขายยาของกระทรวงสาธารณสุข
🎯 ทำไมข้อนี้ถึงถูก: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ไม่ตรงกับนิยามหรือการจำแนกประเภทตามกฎหมายยา</t>
        </is>
      </c>
      <c r="L151" s="186" t="n"/>
      <c r="M151" s="186" t="inlineStr">
        <is>
          <t>Pharmacy Laws &amp; Ethics</t>
        </is>
      </c>
      <c r="N151" s="186" t="inlineStr">
        <is>
          <t>ข้อบังคับสภาเภสัชกรรม (จรรยาบรรณวิชาชีพ)</t>
        </is>
      </c>
      <c r="O151" s="185" t="inlineStr">
        <is>
          <t>SAP</t>
        </is>
      </c>
      <c r="P151" s="186" t="inlineStr">
        <is>
          <t>ข้อ 10 (PLE_CC1_2555 Day 2.md)</t>
        </is>
      </c>
      <c r="Q151" s="185" t="inlineStr">
        <is>
          <t>ข้อสอบจริง</t>
        </is>
      </c>
      <c r="R151" s="185" t="inlineStr">
        <is>
          <t>2555</t>
        </is>
      </c>
      <c r="S151" s="185" t="n"/>
    </row>
    <row r="152" ht="24" customHeight="1" s="49">
      <c r="A152" s="185" t="n">
        <v>150</v>
      </c>
      <c r="B152" s="186" t="n"/>
      <c r="C152" s="186"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D152" s="186" t="n"/>
      <c r="E152" s="186" t="inlineStr">
        <is>
          <t>บัญชียาหลักแห่งชาติ (National List of Essential Medicines: NLEM)</t>
        </is>
      </c>
      <c r="F152" s="186" t="inlineStr">
        <is>
          <t>เกณฑ์จริยธรรมว่าด้วยการส่งเสริมการขายยาของกระทรวงสาธารณสุข</t>
        </is>
      </c>
      <c r="G152" s="186" t="inlineStr">
        <is>
          <t>พ.ร.บ. ยา พ.ศ. 2510 (การจำหน่ายยาอันตรายและยาควบคุมพิเศษ)</t>
        </is>
      </c>
      <c r="H152" s="186" t="inlineStr">
        <is>
          <t>พ.ร.บ. ยาเสพติดให้โทษ พ.ศ. 2522 (ยาเสพติดให้โทษประเภท 2 และ 3)</t>
        </is>
      </c>
      <c r="I152" s="186" t="inlineStr">
        <is>
          <t>พ.ร.บ. วัตถุที่ออกฤทธิ์ต่อจิตและประสาท พ.ศ. 2559 (ประเภท 2 และ 4)</t>
        </is>
      </c>
      <c r="J152" s="185" t="inlineStr">
        <is>
          <t>1</t>
        </is>
      </c>
      <c r="K152" s="186" t="inlineStr">
        <is>
          <t>✅ คำตอบที่ถูกต้อง: ข้อ ก. บัญชียาหลักแห่งชาติ (National List of Essential Medicines: NLEM)
🎯 ทำไมข้อนี้ถึงถูก: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t>
        </is>
      </c>
      <c r="L152" s="186" t="n"/>
      <c r="M152" s="186" t="inlineStr">
        <is>
          <t>Pharmacy Laws &amp; Ethics</t>
        </is>
      </c>
      <c r="N152" s="186" t="inlineStr">
        <is>
          <t>ข้อบังคับสภาเภสัชกรรม (จรรยาบรรณวิชาชีพ)</t>
        </is>
      </c>
      <c r="O152" s="185" t="inlineStr">
        <is>
          <t>SAP</t>
        </is>
      </c>
      <c r="P152" s="186" t="inlineStr">
        <is>
          <t>ข้อ 1 (PLE_CC1_2555 Day 2.md)</t>
        </is>
      </c>
      <c r="Q152" s="185" t="inlineStr">
        <is>
          <t>ข้อสอบจริง</t>
        </is>
      </c>
      <c r="R152" s="185" t="inlineStr">
        <is>
          <t>2555</t>
        </is>
      </c>
      <c r="S152" s="185" t="n"/>
    </row>
    <row r="153" ht="24" customHeight="1" s="49">
      <c r="A153" s="185" t="n">
        <v>151</v>
      </c>
      <c r="B153" s="186" t="n"/>
      <c r="C153" s="186" t="inlineStr">
        <is>
          <t>metrothexate จัดเป็นยาประเภทใดตามกฎหมาย</t>
        </is>
      </c>
      <c r="D153" s="186" t="n"/>
      <c r="E153" s="186" t="inlineStr">
        <is>
          <t>ยาอันตราย</t>
        </is>
      </c>
      <c r="F153" s="186" t="inlineStr">
        <is>
          <t>ยาควบคุมพิเศษ</t>
        </is>
      </c>
      <c r="G153" s="186" t="inlineStr">
        <is>
          <t>ยาสามัญประจำบ้าน</t>
        </is>
      </c>
      <c r="H153" s="186" t="inlineStr">
        <is>
          <t>ยาเสพติดให้โทษ ประเภทที่ 3</t>
        </is>
      </c>
      <c r="I153" s="186"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J153" s="185" t="inlineStr">
        <is>
          <t>1</t>
        </is>
      </c>
      <c r="K153" s="186" t="inlineStr">
        <is>
          <t>✅ คำตอบที่ถูกต้อง: ข้อ ก. ยาอันตราย
🎯 ทำไมข้อนี้ถึงถูก: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ไม่ตรงกับนิยามหรือการจำแนกประเภทตามกฎหมายยา
• ข้อ ง. (ยาเสพติดให้โทษ ประเภทที่ 3): ยาเสพติดให้โทษ ประเภทที่ 3 ไม่ตรงกับนิยามหรือการจำแนกประเภทตามกฎหมายยา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ไม่ตรงกับนิยามหรือการจำแนกประเภทตามกฎหมายยา</t>
        </is>
      </c>
      <c r="L153" s="186" t="n"/>
      <c r="M153" s="186" t="inlineStr">
        <is>
          <t>Pharmacy Laws &amp; Ethics</t>
        </is>
      </c>
      <c r="N153" s="186" t="inlineStr">
        <is>
          <t>ข้อบังคับสภาเภสัชกรรม (จรรยาบรรณวิชาชีพ)</t>
        </is>
      </c>
      <c r="O153" s="185" t="inlineStr">
        <is>
          <t>SAP</t>
        </is>
      </c>
      <c r="P153" s="186" t="inlineStr">
        <is>
          <t>ข้อ 110 (PLE_CC1_2554 SET1.md)</t>
        </is>
      </c>
      <c r="Q153" s="185" t="inlineStr">
        <is>
          <t>ข้อสอบจริง</t>
        </is>
      </c>
      <c r="R153" s="185" t="inlineStr">
        <is>
          <t>2554</t>
        </is>
      </c>
      <c r="S153" s="185" t="n"/>
    </row>
    <row r="154" ht="24" customHeight="1" s="49">
      <c r="A154" s="185" t="n">
        <v>152</v>
      </c>
      <c r="B154" s="186" t="n"/>
      <c r="C154" s="186"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D154" s="186" t="n"/>
      <c r="E154" s="186" t="inlineStr">
        <is>
          <t>การปฏิบัติทางเภสัชกรรมชุมชน (Good Pharmacy Practice: GPP)</t>
        </is>
      </c>
      <c r="F154" s="186" t="inlineStr">
        <is>
          <t>บัญชียาหลักแห่งชาติ (National List of Essential Medicines: NLEM)</t>
        </is>
      </c>
      <c r="G154" s="186" t="inlineStr">
        <is>
          <t>เกณฑ์จริยธรรมว่าด้วยการส่งเสริมการขายยาของกระทรวงสาธารณสุข</t>
        </is>
      </c>
      <c r="H154" s="186" t="inlineStr">
        <is>
          <t>พ.ร.บ. ยา พ.ศ. 2510 (การจำหน่ายยาอันตรายและยาควบคุมพิเศษ)</t>
        </is>
      </c>
      <c r="I154" s="186" t="inlineStr">
        <is>
          <t>พ.ร.บ. ยาเสพติดให้โทษ พ.ศ. 2522 (ยาเสพติดให้โทษประเภท 2 และ 3)</t>
        </is>
      </c>
      <c r="J154" s="185" t="inlineStr">
        <is>
          <t>5</t>
        </is>
      </c>
      <c r="K154" s="186" t="inlineStr">
        <is>
          <t>✅ คำตอบที่ถูกต้อง: ข้อ จ. พ.ร.บ. ยาเสพติดให้โทษ พ.ศ. 2522 (ยาเสพติดให้โทษประเภท 2 และ 3)
🎯 ทำไมข้อนี้ถึงถูก: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ไม่ตรงกับนิยามหรือการจำแนกประเภทตามกฎหมายยา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t>
        </is>
      </c>
      <c r="L154" s="186" t="n"/>
      <c r="M154" s="186" t="inlineStr">
        <is>
          <t>Pharmacy Laws &amp; Ethics</t>
        </is>
      </c>
      <c r="N154" s="186" t="inlineStr">
        <is>
          <t>ข้อบังคับสภาเภสัชกรรม (จรรยาบรรณวิชาชีพ)</t>
        </is>
      </c>
      <c r="O154" s="185" t="inlineStr">
        <is>
          <t>SAP</t>
        </is>
      </c>
      <c r="P154" s="186" t="inlineStr">
        <is>
          <t>ข้อ 4 (PLE_CC1_2554 SET2.md)</t>
        </is>
      </c>
      <c r="Q154" s="185" t="inlineStr">
        <is>
          <t>ข้อสอบจริง</t>
        </is>
      </c>
      <c r="R154" s="185" t="inlineStr">
        <is>
          <t>2554</t>
        </is>
      </c>
      <c r="S154" s="185" t="n"/>
    </row>
    <row r="155" ht="24" customHeight="1" s="49">
      <c r="A155" s="185" t="n">
        <v>153</v>
      </c>
      <c r="B155" s="186" t="n"/>
      <c r="C155" s="186" t="inlineStr">
        <is>
          <t>ควรให้ยาอะไรกับ 5-FU เพื่อเพิ่มฤทธิ์ของ 5-FU ให้มีประสิทธิภาพดีขึ้น</t>
        </is>
      </c>
      <c r="D155" s="186" t="n"/>
      <c r="E155" s="186" t="inlineStr">
        <is>
          <t>Leucovorin</t>
        </is>
      </c>
      <c r="F155" s="186" t="inlineStr">
        <is>
          <t>Ifosfamide</t>
        </is>
      </c>
      <c r="G155" s="186" t="inlineStr">
        <is>
          <t>Cisplatin</t>
        </is>
      </c>
      <c r="H155" s="186" t="inlineStr">
        <is>
          <t>Docetaxel</t>
        </is>
      </c>
      <c r="I155" s="186" t="inlineStr">
        <is>
          <t>Bleomycin จะยับยั้งการแบ่งเซลล์ของเซลล์มะเร็งทำให้ไม่มีการเพิ่มขึ้นของเซลล์มะเร็งและทำให้ก้อนมะเร็งลดลง</t>
        </is>
      </c>
      <c r="J155" s="185" t="inlineStr">
        <is>
          <t>1</t>
        </is>
      </c>
      <c r="K155" s="186" t="inlineStr">
        <is>
          <t>✅ คำตอบที่ถูกต้อง: ข้อ ก. Leucovorin
🎯 ทำไมข้อนี้ถึงถูก: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ไม่ตรงกับนิยามหรือการจำแนกประเภทตามกฎหมายยา
• ข้อ ค. (Cisplatin): Cisplatin ก่อ DNA intrastrand cross-link ผลข้างเคียงหลัก: nephrotoxicity (ต้องให้ hydration), ototoxicity, neuropathy
• ข้อ ง. (Docetaxel): Docetaxel ไม่ตรงกับนิยามหรือการจำแนกประเภทตามกฎหมายยา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ไม่ตรงกับนิยามหรือการจำแนกประเภทตามกฎหมายยา</t>
        </is>
      </c>
      <c r="L155" s="186" t="n"/>
      <c r="M155" s="186" t="inlineStr">
        <is>
          <t>Pharmacy Laws &amp; Ethics</t>
        </is>
      </c>
      <c r="N155" s="186" t="inlineStr">
        <is>
          <t>ข้อบังคับสภาเภสัชกรรม (จรรยาบรรณวิชาชีพ)</t>
        </is>
      </c>
      <c r="O155" s="185" t="inlineStr">
        <is>
          <t>SAP</t>
        </is>
      </c>
      <c r="P155" s="186" t="inlineStr">
        <is>
          <t>ข้อ 6 (PLE_CC1_2554 SET2.md)</t>
        </is>
      </c>
      <c r="Q155" s="185" t="inlineStr">
        <is>
          <t>ข้อสอบจริง</t>
        </is>
      </c>
      <c r="R155" s="185" t="inlineStr">
        <is>
          <t>2554</t>
        </is>
      </c>
      <c r="S155" s="185" t="n"/>
    </row>
    <row r="156" ht="24" customHeight="1" s="49">
      <c r="A156" s="185" t="n">
        <v>154</v>
      </c>
      <c r="B156" s="186" t="n"/>
      <c r="C156" s="186"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D156" s="186" t="n"/>
      <c r="E156" s="186" t="inlineStr">
        <is>
          <t>มีการผสมตัวยา ciprofloxacin ด้วย</t>
        </is>
      </c>
      <c r="F156" s="186" t="inlineStr">
        <is>
          <t>ตรวจพบปริมาณ norfloxacinเพียง 70% เท่านั้น</t>
        </is>
      </c>
      <c r="G156" s="186" t="inlineStr">
        <is>
          <t>ที่ฉลากระบุว่าเป็นยา ofloxacin</t>
        </is>
      </c>
      <c r="H156" s="186" t="inlineStr">
        <is>
          <t>ที่ฉลากแสดงเครื่องหมายของผู้ผลิตซึ่งมิใช่ความจริง</t>
        </is>
      </c>
      <c r="I156" s="186"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J156" s="185" t="inlineStr">
        <is>
          <t>1</t>
        </is>
      </c>
      <c r="K156" s="186" t="inlineStr">
        <is>
          <t>✅ คำตอบที่ถูกต้อง: ข้อ ก. มีการผสมตัวยา ciprofloxacin ด้วย
🎯 ทำไมข้อนี้ถึงถูก: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ไม่ตรงกับนิยามหรือการจำแนกประเภทตามกฎหมายยา
• ข้อ ค. (ที่ฉลากระบุว่าเป็นยา ofloxacin): ที่ฉลากระบุว่าเป็นยา ofloxacin ไม่ตรงกับนิยามหรือการจำแนกประเภทตามกฎหมายยา
• ข้อ ง. (ที่ฉลากแสดงเครื่องหมายของผู้ผลิตซึ่งมิใช่ความจริง): ที่ฉลากแสดงเครื่องหมายของผู้ผลิตซึ่งมิใช่ความจริง ไม่ตรงกับนิยามหรือการจำแนกประเภทตามกฎหมายยา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t>
        </is>
      </c>
      <c r="L156" s="186" t="n"/>
      <c r="M156" s="186" t="inlineStr">
        <is>
          <t>Pharmacy Laws &amp; Ethics</t>
        </is>
      </c>
      <c r="N156" s="186" t="inlineStr">
        <is>
          <t>ข้อบังคับสภาเภสัชกรรม (จรรยาบรรณวิชาชีพ)</t>
        </is>
      </c>
      <c r="O156" s="185" t="inlineStr">
        <is>
          <t>SAP</t>
        </is>
      </c>
      <c r="P156" s="186" t="inlineStr">
        <is>
          <t>ข้อ 2 (PLE_CC1_2554 SET2.md)</t>
        </is>
      </c>
      <c r="Q156" s="185" t="inlineStr">
        <is>
          <t>ข้อสอบจริง</t>
        </is>
      </c>
      <c r="R156" s="185" t="inlineStr">
        <is>
          <t>2554</t>
        </is>
      </c>
      <c r="S156" s="185" t="n"/>
    </row>
    <row r="157" ht="24" customHeight="1" s="49">
      <c r="A157" s="185" t="n">
        <v>155</v>
      </c>
      <c r="B157" s="186" t="n"/>
      <c r="C157" s="186"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D157" s="186" t="n"/>
      <c r="E157" s="186" t="inlineStr">
        <is>
          <t>simvastatinกับ niacin</t>
        </is>
      </c>
      <c r="F157" s="186" t="inlineStr">
        <is>
          <t>atorvastatinกับgemfibrozil</t>
        </is>
      </c>
      <c r="G157" s="186" t="inlineStr">
        <is>
          <t>niacinกับgemfibrozil</t>
        </is>
      </c>
      <c r="H157" s="186" t="inlineStr">
        <is>
          <t>simvastatinกับezetimibe</t>
        </is>
      </c>
      <c r="I157" s="186" t="inlineStr">
        <is>
          <t>simvastatinกับfenofibrate</t>
        </is>
      </c>
      <c r="J157" s="185" t="inlineStr">
        <is>
          <t>1</t>
        </is>
      </c>
      <c r="K157" s="186" t="inlineStr">
        <is>
          <t>✅ คำตอบที่ถูกต้อง: ข้อ ก. simvastatinกับ niacin
🎯 ทำไมข้อนี้ถึงถูก:
simvastatinกับ niacin: simvastatin กับ niacin simvastatin กับ niacin simvastatin กับ niacin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t>
        </is>
      </c>
      <c r="L157" s="186" t="n"/>
      <c r="M157" s="186" t="inlineStr">
        <is>
          <t>Pharmacy Laws &amp; Ethics</t>
        </is>
      </c>
      <c r="N157" s="186" t="inlineStr">
        <is>
          <t>ข้อบังคับสภาเภสัชกรรม (จรรยาบรรณวิชาชีพ)</t>
        </is>
      </c>
      <c r="O157" s="185" t="inlineStr">
        <is>
          <t>SAP</t>
        </is>
      </c>
      <c r="P157" s="186" t="inlineStr">
        <is>
          <t>ข้อ 3 (PLE_CC1_2554 SET2.md)</t>
        </is>
      </c>
      <c r="Q157" s="185" t="inlineStr">
        <is>
          <t>ข้อสอบจริง</t>
        </is>
      </c>
      <c r="R157" s="185" t="inlineStr">
        <is>
          <t>2554</t>
        </is>
      </c>
      <c r="S157" s="185" t="n"/>
    </row>
    <row r="158" ht="24" customHeight="1" s="49">
      <c r="A158" s="185" t="n">
        <v>156</v>
      </c>
      <c r="B158" s="186" t="n"/>
      <c r="C158" s="186" t="inlineStr">
        <is>
          <t>alcohol 70% ขนาด 30 มิลลิลิตร จัดเป็นยาใดในกฎหมาย</t>
        </is>
      </c>
      <c r="D158" s="186" t="n"/>
      <c r="E158" s="186" t="inlineStr">
        <is>
          <t>ยาสามัญประจำบ้าน ข . ยาอันตราย ค . ยาควบคุมพิเศษ</t>
        </is>
      </c>
      <c r="F158" s="186" t="inlineStr">
        <is>
          <t>วัตถุออกฤทธิ์ต่อจิตและประสาท</t>
        </is>
      </c>
      <c r="G158" s="186"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H158" s="186" t="inlineStr">
        <is>
          <t>กล่องเสียงอักเสบ</t>
        </is>
      </c>
      <c r="I158" s="186" t="inlineStr">
        <is>
          <t>คอพอก</t>
        </is>
      </c>
      <c r="J158" s="185" t="inlineStr">
        <is>
          <t>1</t>
        </is>
      </c>
      <c r="K158" s="186" t="inlineStr">
        <is>
          <t>✅ คำตอบที่ถูกต้อง: ข้อ ก. ยาสามัญประจำบ้าน ข . ยาอันตราย ค . ยาควบคุมพิเศษ
🎯 ทำไมข้อนี้ถึงถูก: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ไม่ตรงกับนิยามหรือการจำแนกประเภทตามกฎหมายยา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ไม่ตรงกับนิยามหรือการจำแนกประเภทตามกฎหมายยา
• ข้อ ง. (กล่องเสียงอักเสบ): กล่องเสียงอักเสบ ไม่ตรงกับนิยามหรือการจำแนกประเภทตามกฎหมายยา
• ข้อ จ. (คอพอก): คอพอก ไม่ตรงกับนิยามหรือการจำแนกประเภทตามกฎหมายยา</t>
        </is>
      </c>
      <c r="L158" s="186" t="n"/>
      <c r="M158" s="186" t="inlineStr">
        <is>
          <t>Pharmacy Laws &amp; Ethics</t>
        </is>
      </c>
      <c r="N158" s="186" t="inlineStr">
        <is>
          <t>ข้อบังคับสภาเภสัชกรรม (จรรยาบรรณวิชาชีพ)</t>
        </is>
      </c>
      <c r="O158" s="185" t="inlineStr">
        <is>
          <t>SAP</t>
        </is>
      </c>
      <c r="P158" s="186" t="inlineStr">
        <is>
          <t>ข้อ 30 (PLE_CC1_2554 SET2.md)</t>
        </is>
      </c>
      <c r="Q158" s="185" t="inlineStr">
        <is>
          <t>ข้อสอบจริง</t>
        </is>
      </c>
      <c r="R158" s="185" t="inlineStr">
        <is>
          <t>2554</t>
        </is>
      </c>
      <c r="S158" s="185" t="n"/>
    </row>
    <row r="159" ht="24" customHeight="1" s="49">
      <c r="A159" s="185" t="n">
        <v>157</v>
      </c>
      <c r="B159" s="186" t="n"/>
      <c r="C159" s="186" t="inlineStr">
        <is>
          <t>ตามพระราชบัญญัติยา พ.ศ. 2510 และกฎหมายยาของประเทศไทย ยาในข้อใดต่อไปนี้จัดเป็น 'ยาควบคุมพิเศษ' ซึ่งผู้รับอนุญาตขายส่งยาไม่สามารถขายให้แก่ผู้รับอนุญาตขายยาแผนปัจจุบัน (ข.ย.1) ได้ หากไม่มีใบสั่งยาจากแพทย์หรือเงื่อนไขตามที่กฎหมายกำหนด</t>
        </is>
      </c>
      <c r="D159" s="186" t="n"/>
      <c r="E159" s="186" t="inlineStr">
        <is>
          <t>Sildenafil (ยากลุ่ม PDE-5 Inhibitor ควบคุมพิเศษ)</t>
        </is>
      </c>
      <c r="F159" s="186" t="inlineStr">
        <is>
          <t>Paracetamol 500 mg</t>
        </is>
      </c>
      <c r="G159" s="186" t="inlineStr">
        <is>
          <t>Amoxicillin 500 mg</t>
        </is>
      </c>
      <c r="H159" s="186" t="inlineStr">
        <is>
          <t>Chlorpheniramine 4 mg</t>
        </is>
      </c>
      <c r="I159" s="186" t="inlineStr">
        <is>
          <t>Antacid gel</t>
        </is>
      </c>
      <c r="J159" s="185" t="inlineStr">
        <is>
          <t>1</t>
        </is>
      </c>
      <c r="K159" s="186" t="inlineStr">
        <is>
          <t>✅ คำตอบที่ถูกต้อง: ข้อ ก. Sildenafil (ยากลุ่ม PDE-5 Inhibitor ควบคุมพิเศษ)
🎯 ทำไมข้อนี้ถึงถูก:
Sildenafil จัดเป็นยาควบคุมพิเศษ มีความเสี่ยงต่อผลข้างเคียงหัวใจและความดันตกเมื่อใช้ร่วมกับ Nitrates
🔍 ข้ออื่นผิดเพราะอะไร:
• ข้อ ข. (Paracetamol 500 mg): ไม่ตรงกับหลักการหรือข้อบ่งใช้ที่ถูกต้องตามโจทย์กำหนด
• ข้อ ค. (Amoxicillin 500 mg): ไม่ตรงกับหลักการหรือข้อบ่งใช้ที่ถูกต้องตามโจทย์กำหนด
• ข้อ ง. (Chlorpheniramine 4 mg): ไม่ตรงกับหลักการหรือข้อบ่งใช้ที่ถูกต้องตามโจทย์กำหนด
• ข้อ จ. (Antacid gel): ไม่ตรงกับหลักการหรือข้อบ่งใช้ที่ถูกต้องตามโจทย์กำหนด</t>
        </is>
      </c>
      <c r="L159" s="186" t="n"/>
      <c r="M159" s="186" t="inlineStr">
        <is>
          <t>Pharmacy Laws &amp; Ethics</t>
        </is>
      </c>
      <c r="N159" s="186" t="inlineStr">
        <is>
          <t>ข้อบังคับสภาเภสัชกรรม (จรรยาบรรณวิชาชีพ)</t>
        </is>
      </c>
      <c r="O159" s="185" t="inlineStr">
        <is>
          <t>SAP</t>
        </is>
      </c>
      <c r="P159" s="186" t="inlineStr">
        <is>
          <t>ข้อสอบจริง Product ปี 2567 ข้อ 23</t>
        </is>
      </c>
      <c r="Q159" s="185" t="inlineStr">
        <is>
          <t>ข้อสอบจริง</t>
        </is>
      </c>
      <c r="R159" s="185" t="inlineStr">
        <is>
          <t>2567</t>
        </is>
      </c>
      <c r="S159" s="185" t="n"/>
    </row>
    <row r="160" ht="24" customHeight="1" s="49">
      <c r="A160" s="185" t="n">
        <v>158</v>
      </c>
      <c r="B160" s="186" t="n"/>
      <c r="C160" s="186" t="inlineStr">
        <is>
          <t>ยาข้อใดต่อไปนี้ ไม่ต้องทำ ขย.11 (ขอขึ้นทะเบียนยาชนิดที่ 11\)</t>
        </is>
      </c>
      <c r="D160" s="186" t="n"/>
      <c r="E160" s="186" t="inlineStr">
        <is>
          <t>ยาเม็ด dimenhydrinate</t>
        </is>
      </c>
      <c r="F160" s="186" t="inlineStr">
        <is>
          <t>ยาเม็ด dextromethorphan</t>
        </is>
      </c>
      <c r="G160" s="186" t="inlineStr">
        <is>
          <t>ยา tramadol</t>
        </is>
      </c>
      <c r="H160" s="186" t="inlineStr">
        <is>
          <t>ยาน้ำ CPM (Chlorpheniramine)</t>
        </is>
      </c>
      <c r="I160" s="186" t="inlineStr">
        <is>
          <t>ยาน้ำเชื่อม Diphenhydramine</t>
        </is>
      </c>
      <c r="J160" s="185" t="inlineStr">
        <is>
          <t>1</t>
        </is>
      </c>
      <c r="K160" s="186" t="inlineStr">
        <is>
          <t>✅ คำตอบที่ถูกต้อง: ข้อ ก. ยาเม็ด dimenhydrinate
🎯 ทำไมข้อนี้ถึงถูก:
ยาเม็ด Dimenhydrinate เป็นยาแก้แพ้ แก้เมารถเมาเรือชนิดเมื่อรับประทาน ไม่อยู่ในประกาศ อย. ที่กำหนดให้ต้องทำบัญชีการขายยา ข.ย.11 (แบบรายงานการขายยาที่ต้องควบคุมเป็นพิเศษเพื่อป้องกันการนำไปใช้ในทางที่ผิด)
🔍 ข้ออื่นผิดเพราะอะไร:
• ข้อ ข. ยาเม็ด dextromethorphan: เป็นยาแก้ไอกดประสาทส่วนกลาง ต้องทำบัญชี ข.ย.11 และจำกัดปริมาณการขาย
• ข้อ ค. ยา tramadol: เป็นยาแก้ปวดที่ออกฤทธิ์ต่อระบบประสาท ต้องทำบัญชี ข.ย.11 อย่างเข้มงวด
• ข้อ ง. ยาน้ำ CPM (Chlorpheniramine): เป็นยาน้ำแก้แพ้ที่ถูกนำไปใช้ในสูตรสี่คูณร้อย ต้องทำบัญชี ข.ย.11
• ข้อ จ. ยาน้ำเชื่อม Diphenhydramine: เป็นยาน้ำแก้แพ้กลุ่มเสี่ยงที่ต้องจัดทำบัญชี ข.ย.11</t>
        </is>
      </c>
      <c r="L160" s="186" t="n"/>
      <c r="M160" s="186" t="inlineStr">
        <is>
          <t>Pharmacy Laws &amp; Ethics</t>
        </is>
      </c>
      <c r="N160" s="186" t="inlineStr">
        <is>
          <t>ข้อบังคับสภาเภสัชกรรม (จรรยาบรรณวิชาชีพ)</t>
        </is>
      </c>
      <c r="O160" s="185" t="inlineStr">
        <is>
          <t>SAP</t>
        </is>
      </c>
      <c r="P160" s="186" t="inlineStr">
        <is>
          <t>ข้อสอบจริง Product ปี 2567 ข้อ 25</t>
        </is>
      </c>
      <c r="Q160" s="185" t="inlineStr">
        <is>
          <t>ข้อสอบจริง</t>
        </is>
      </c>
      <c r="R160" s="185" t="inlineStr">
        <is>
          <t>2567</t>
        </is>
      </c>
      <c r="S160" s="185" t="n"/>
    </row>
    <row r="161" ht="24" customHeight="1" s="49">
      <c r="A161" s="185" t="n">
        <v>159</v>
      </c>
      <c r="B161" s="186" t="n"/>
      <c r="C161" s="186" t="inlineStr">
        <is>
          <t>ตามประกาศกระทรวงสาธารณสุข เรื่อง ยาสามัญประจำบ้านแผนปัจจุบัน ผลิตภัณฑ์ยาในข้อใดต่อไปนี้ 'ไม่จัดเป็นยาสามัญประจำบ้าน' เนื่องจากมีขนาดบรรจุหรือรูปแบบที่ไม่ตรงตามเกณฑ์ที่กฎหมายกำหนด</t>
        </is>
      </c>
      <c r="D161" s="186" t="n"/>
      <c r="E161" s="186" t="inlineStr">
        <is>
          <t>ยาเม็ดพาราเซตามอล (Paracetamol 500 mg) ขนาดบรรจุขวดละ 100 เม็ด</t>
        </is>
      </c>
      <c r="F161" s="186" t="inlineStr">
        <is>
          <t>ผงน้ำตาลเกลือแร่ (ORS) สำหรับละลายน้ำ 250 ml</t>
        </is>
      </c>
      <c r="G161" s="186" t="inlineStr">
        <is>
          <t>น้ำเกลือล้างแผลปราศจากเชื้อ (Normal Saline Solution 0.9%) ขนาดบรรจุ 500 ml</t>
        </is>
      </c>
      <c r="H161" s="186" t="inlineStr">
        <is>
          <t>ORS ผมน้ำ 250 ml</t>
        </is>
      </c>
      <c r="I161" s="186" t="inlineStr">
        <is>
          <t>ยาล้างตา (Eye lotion) ขนาดบรรจุ 150 ml</t>
        </is>
      </c>
      <c r="J161" s="185" t="inlineStr">
        <is>
          <t>1</t>
        </is>
      </c>
      <c r="K161" s="186" t="inlineStr">
        <is>
          <t>✅ คำตอบที่ถูกต้อง: ข้อ ก. ยาเม็ดพาราเซตามอล (Paracetamol 500 mg) ขนาดบรรจุขวดละ 100 เม็ด
🎯 ทำไมข้อนี้ถึงถูก:
Paracetamol 500 mg ขนาดบรรจุ 100 เม็ด ไม่เข้าเกณฑ์ยาสามัญประจำบ้าน แต่จัดเป็นยาอันตรายที่ต้องจำหน่ายในร้านยา ข.ย.1 เท่านั้น
🔍 ข้ออื่นผิดเพราะอะไร:
• ข้อ ข. (ผงน้ำตาลเกลือแร่ (ORS) สำหรับละลายน้ำ 250 ml): ไม่ตรงกับหลักการหรือข้อบ่งใช้ที่ถูกต้องตามโจทย์กำหนด
• ข้อ ค. (น้ำเกลือล้างแผลปราศจากเชื้อ (Normal Saline Solution 0.9%) ขนาดบรรจุ 500 ml): ไม่ตรงกับหลักการหรือข้อบ่งใช้ที่ถูกต้องตามโจทย์กำหนด
• ข้อ ง. (ORS ผมน้ำ 250 ml): ไม่ตรงกับหลักการหรือข้อบ่งใช้ที่ถูกต้องตามโจทย์กำหนด
• ข้อ จ. (ยาล้างตา (Eye lotion) ขนาดบรรจุ 150 ml): ไม่ตรงกับหลักการหรือข้อบ่งใช้ที่ถูกต้องตามโจทย์กำหนด</t>
        </is>
      </c>
      <c r="L161" s="186" t="n"/>
      <c r="M161" s="186" t="inlineStr">
        <is>
          <t>Pharmacy Laws &amp; Ethics</t>
        </is>
      </c>
      <c r="N161" s="186" t="inlineStr">
        <is>
          <t>ข้อบังคับสภาเภสัชกรรม (จรรยาบรรณวิชาชีพ)</t>
        </is>
      </c>
      <c r="O161" s="185" t="inlineStr">
        <is>
          <t>SAP</t>
        </is>
      </c>
      <c r="P161" s="186" t="inlineStr">
        <is>
          <t>ข้อสอบจริง Product ปี 2567 ข้อ 29</t>
        </is>
      </c>
      <c r="Q161" s="185" t="inlineStr">
        <is>
          <t>ข้อสอบจริง</t>
        </is>
      </c>
      <c r="R161" s="185" t="inlineStr">
        <is>
          <t>2567</t>
        </is>
      </c>
      <c r="S161" s="185" t="n"/>
    </row>
    <row r="162" ht="24" customHeight="1" s="49">
      <c r="A162" s="185" t="n">
        <v>160</v>
      </c>
      <c r="B162" s="186" t="n"/>
      <c r="C162" s="186"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D162" s="186" t="n"/>
      <c r="E162" s="186" t="inlineStr">
        <is>
          <t>บัญชี ก</t>
        </is>
      </c>
      <c r="F162" s="186" t="inlineStr">
        <is>
          <t>บัญชี ข</t>
        </is>
      </c>
      <c r="G162" s="186" t="inlineStr">
        <is>
          <t>บัญชี ค</t>
        </is>
      </c>
      <c r="H162" s="186" t="inlineStr">
        <is>
          <t>บัญชี ง</t>
        </is>
      </c>
      <c r="I162" s="186" t="inlineStr">
        <is>
          <t>บัญชี จ (2)</t>
        </is>
      </c>
      <c r="J162" s="185" t="inlineStr">
        <is>
          <t>1</t>
        </is>
      </c>
      <c r="K162" s="186" t="inlineStr">
        <is>
          <t>✅ คำตอบที่ถูกต้อง: ข้อ ก. บัญชี ก
🎯 ทำไมข้อนี้ถึงถูก: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t>
        </is>
      </c>
      <c r="L162" s="186" t="n"/>
      <c r="M162" s="186" t="inlineStr">
        <is>
          <t>Pharmacy Laws &amp; Ethics</t>
        </is>
      </c>
      <c r="N162" s="186" t="inlineStr">
        <is>
          <t>ข้อบังคับสภาเภสัชกรรม (จรรยาบรรณวิชาชีพ)</t>
        </is>
      </c>
      <c r="O162" s="185" t="inlineStr">
        <is>
          <t>Clinic</t>
        </is>
      </c>
      <c r="P162" s="186" t="inlineStr">
        <is>
          <t>ข้อ 8 (PLE_CC1_2560 22 April Set 1.md)</t>
        </is>
      </c>
      <c r="Q162" s="185" t="inlineStr">
        <is>
          <t>ข้อสอบจริง</t>
        </is>
      </c>
      <c r="R162" s="185" t="inlineStr">
        <is>
          <t>2560</t>
        </is>
      </c>
      <c r="S162" s="185" t="n"/>
    </row>
    <row r="163" ht="24" customHeight="1" s="49">
      <c r="A163" s="185" t="n">
        <v>161</v>
      </c>
      <c r="B163" s="186" t="n"/>
      <c r="C163" s="186"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D163" s="186" t="n"/>
      <c r="E163" s="186" t="inlineStr">
        <is>
          <t>บัญชี ก</t>
        </is>
      </c>
      <c r="F163" s="186" t="inlineStr">
        <is>
          <t>บัญชี ข</t>
        </is>
      </c>
      <c r="G163" s="186" t="inlineStr">
        <is>
          <t>บัญชี ค</t>
        </is>
      </c>
      <c r="H163" s="186" t="inlineStr">
        <is>
          <t>บัญชี ง</t>
        </is>
      </c>
      <c r="I163" s="186" t="inlineStr">
        <is>
          <t>บัญชี จ (2) 23</t>
        </is>
      </c>
      <c r="J163" s="185" t="inlineStr">
        <is>
          <t>1</t>
        </is>
      </c>
      <c r="K163" s="186" t="inlineStr">
        <is>
          <t>✅ คำตอบที่ถูกต้อง: ข้อ ก. บัญชี ก
🎯 ทำไมข้อนี้ถึงถูก: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t>
        </is>
      </c>
      <c r="L163" s="186" t="n"/>
      <c r="M163" s="186" t="inlineStr">
        <is>
          <t>Pharmacy Laws &amp; Ethics</t>
        </is>
      </c>
      <c r="N163" s="186" t="inlineStr">
        <is>
          <t>ข้อบังคับสภาเภสัชกรรม (จรรยาบรรณวิชาชีพ)</t>
        </is>
      </c>
      <c r="O163" s="185" t="inlineStr">
        <is>
          <t>Clinic</t>
        </is>
      </c>
      <c r="P163" s="186" t="inlineStr">
        <is>
          <t>ข้อ 8 (PLE_CC1_2560 22 April Set 2.md)</t>
        </is>
      </c>
      <c r="Q163" s="185" t="inlineStr">
        <is>
          <t>ข้อสอบจริง</t>
        </is>
      </c>
      <c r="R163" s="185" t="inlineStr">
        <is>
          <t>2560</t>
        </is>
      </c>
      <c r="S163" s="185" t="n"/>
    </row>
    <row r="164" ht="24" customHeight="1" s="49">
      <c r="A164" s="185" t="n">
        <v>162</v>
      </c>
      <c r="B164" s="186" t="n"/>
      <c r="C164" s="186" t="inlineStr">
        <is>
          <t>ยาลดกรด aluminium hydroxide/magnesium hydroxide ขนาด 240 มิลลิลิตร เป็นยา ประเภทใด</t>
        </is>
      </c>
      <c r="D164" s="186" t="n"/>
      <c r="E164" s="186" t="inlineStr">
        <is>
          <t>ยาสามัญประจำบ้าน</t>
        </is>
      </c>
      <c r="F164" s="186" t="inlineStr">
        <is>
          <t>ยาอันตราย</t>
        </is>
      </c>
      <c r="G164" s="186" t="inlineStr">
        <is>
          <t>ยาควบคุมพิเศษ</t>
        </is>
      </c>
      <c r="H164" s="186" t="inlineStr">
        <is>
          <t>วัตถุออกฤทธิ์ต่อจิตและประสาท</t>
        </is>
      </c>
      <c r="I164" s="186" t="inlineStr">
        <is>
          <t>ยาเสพติดให้โทษ ประเภทที่ 3</t>
        </is>
      </c>
      <c r="J164" s="185" t="inlineStr">
        <is>
          <t>1</t>
        </is>
      </c>
      <c r="K164" s="186" t="inlineStr">
        <is>
          <t>✅ คำตอบที่ถูกต้อง: ข้อ ก. ยาสามัญประจำบ้าน
🎯 ทำไมข้อนี้ถึงถูก: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t>
        </is>
      </c>
      <c r="L164" s="186" t="n"/>
      <c r="M164" s="186" t="inlineStr">
        <is>
          <t>Pharmacy Laws &amp; Ethics</t>
        </is>
      </c>
      <c r="N164" s="186" t="inlineStr">
        <is>
          <t>ข้อบังคับสภาเภสัชกรรม (จรรยาบรรณวิชาชีพ)</t>
        </is>
      </c>
      <c r="O164" s="185" t="inlineStr">
        <is>
          <t>Clinic</t>
        </is>
      </c>
      <c r="P164" s="186" t="inlineStr">
        <is>
          <t>ข้อ 1 (LAW-CU-71.md)</t>
        </is>
      </c>
      <c r="Q164" s="185" t="inlineStr">
        <is>
          <t>แบบฝึกหัด</t>
        </is>
      </c>
      <c r="R164" s="185" t="inlineStr">
        <is>
          <t>เล่มม่วง</t>
        </is>
      </c>
      <c r="S164" s="185" t="n"/>
    </row>
    <row r="165" ht="24" customHeight="1" s="49">
      <c r="A165" s="185" t="n">
        <v>163</v>
      </c>
      <c r="B165" s="186" t="n"/>
      <c r="C165" s="186"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D165" s="186" t="n"/>
      <c r="E165" s="186" t="inlineStr">
        <is>
          <t>ถามว่าเป้าหมายความดันโลหิตของผู้ป่วยควรน้อยกว่าเท่าไร</t>
        </is>
      </c>
      <c r="F165" s="186" t="inlineStr">
        <is>
          <t>Warfarin 3 mg OD (target INR 2.0-3.0)</t>
        </is>
      </c>
      <c r="G165" s="186" t="inlineStr">
        <is>
          <t>Furosemide 40 mg OD</t>
        </is>
      </c>
      <c r="H165" s="186" t="inlineStr">
        <is>
          <t>Amlodipine 5 mg OD</t>
        </is>
      </c>
      <c r="I165" s="186" t="inlineStr">
        <is>
          <t>Losartan 50 mg OD</t>
        </is>
      </c>
      <c r="J165" s="185" t="inlineStr">
        <is>
          <t>1</t>
        </is>
      </c>
      <c r="K165" s="186" t="inlineStr">
        <is>
          <t>✅ คำตอบที่ถูกต้อง: ข้อ ก. ถามว่าเป้าหมายความดันโลหิตของผู้ป่วยควรน้อยกว่าเท่าไร
🎯 ทำไมข้อนี้ถึงถูก: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t>
        </is>
      </c>
      <c r="L165" s="186" t="n"/>
      <c r="M165" s="186" t="inlineStr">
        <is>
          <t>Pharmacy Laws &amp; Ethics</t>
        </is>
      </c>
      <c r="N165" s="186" t="inlineStr">
        <is>
          <t>ข้อบังคับสภาเภสัชกรรม (จรรยาบรรณวิชาชีพ)</t>
        </is>
      </c>
      <c r="O165" s="185" t="inlineStr">
        <is>
          <t>Clinic</t>
        </is>
      </c>
      <c r="P165" s="186" t="inlineStr">
        <is>
          <t>ข้อ 10 (PLE_CC1_2556.md)</t>
        </is>
      </c>
      <c r="Q165" s="185" t="inlineStr">
        <is>
          <t>ข้อสอบจริง</t>
        </is>
      </c>
      <c r="R165" s="185" t="inlineStr">
        <is>
          <t>2556</t>
        </is>
      </c>
      <c r="S165" s="185" t="n"/>
    </row>
    <row r="166" ht="24" customHeight="1" s="49">
      <c r="A166" s="185" t="n">
        <v>164</v>
      </c>
      <c r="B166" s="186" t="n"/>
      <c r="C166" s="186" t="inlineStr">
        <is>
          <t>ยา Metformin และ Pioglitazone จัดเป็นยาประเภทใด ก ยาแผนปัจจุบันบรรจุเสร็จที่ไม่ใช่ยาอันตรายหรือยาควบคุมพิเศษทั้งคู่</t>
        </is>
      </c>
      <c r="D166" s="186" t="n"/>
      <c r="E166" s="186" t="inlineStr">
        <is>
          <t>ยาอันตรายทั้งคู่</t>
        </is>
      </c>
      <c r="F166" s="186" t="inlineStr">
        <is>
          <t>ยาควบคุมพิเศษทั้งคู่</t>
        </is>
      </c>
      <c r="G166" s="186" t="inlineStr">
        <is>
          <t>Metformin เป็นยาอันตราย Pioglitazone เป็นยาควบคุมพิเศษ</t>
        </is>
      </c>
      <c r="H166" s="186" t="inlineStr">
        <is>
          <t>Metformin เป็นยาควบคุมพิเศษ Pioglitazone เป็นยาอันตราย</t>
        </is>
      </c>
      <c r="I166" s="186" t="inlineStr">
        <is>
          <t>Spironolactone 25 mg OD</t>
        </is>
      </c>
      <c r="J166" s="185" t="inlineStr">
        <is>
          <t>1</t>
        </is>
      </c>
      <c r="K166" s="186" t="inlineStr">
        <is>
          <t>✅ คำตอบที่ถูกต้อง: ข้อ ก. ยาอันตรายทั้งคู่
🎯 ทำไมข้อนี้ถึงถูก: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t>
        </is>
      </c>
      <c r="L166" s="186" t="n"/>
      <c r="M166" s="186" t="inlineStr">
        <is>
          <t>Pharmacy Laws &amp; Ethics</t>
        </is>
      </c>
      <c r="N166" s="186" t="inlineStr">
        <is>
          <t>ข้อบังคับสภาเภสัชกรรม (จรรยาบรรณวิชาชีพ)</t>
        </is>
      </c>
      <c r="O166" s="185" t="inlineStr">
        <is>
          <t>Clinic</t>
        </is>
      </c>
      <c r="P166" s="186" t="inlineStr">
        <is>
          <t>ข้อ 18 (PLE_CC1_Practice_Exam.md)</t>
        </is>
      </c>
      <c r="Q166" s="185" t="inlineStr">
        <is>
          <t>แบบฝึกหัด</t>
        </is>
      </c>
      <c r="R166" s="185" t="inlineStr">
        <is>
          <t>เล่มม่วง</t>
        </is>
      </c>
      <c r="S166" s="185" t="n"/>
    </row>
    <row r="167" ht="24" customHeight="1" s="49">
      <c r="A167" s="185" t="n">
        <v>165</v>
      </c>
      <c r="B167" s="186" t="n"/>
      <c r="C167" s="186" t="inlineStr">
        <is>
          <t>Midazolam ที่ปริมาณยาเกินกว่าช่วงที่กำหนด 15% จัดเป็นยาประเภทใด</t>
        </is>
      </c>
      <c r="D167" s="186" t="n"/>
      <c r="E167" s="186" t="inlineStr">
        <is>
          <t>ยาปลอม</t>
        </is>
      </c>
      <c r="F167" s="186" t="inlineStr">
        <is>
          <t>ยาผิดมาตรฐาน</t>
        </is>
      </c>
      <c r="G167" s="186" t="inlineStr">
        <is>
          <t>ยาเสื่อมคุณภาพ</t>
        </is>
      </c>
      <c r="H167" s="186" t="inlineStr">
        <is>
          <t>ยายกเลิกทะเบียน</t>
        </is>
      </c>
      <c r="I167" s="186" t="inlineStr">
        <is>
          <t>ยาที่ไม่ได้ขึ้นทะเบียนตำรับยา</t>
        </is>
      </c>
      <c r="J167" s="185" t="inlineStr">
        <is>
          <t>1</t>
        </is>
      </c>
      <c r="K167" s="186" t="inlineStr">
        <is>
          <t>✅ คำตอบที่ถูกต้อง: ข้อ ก. ยาปลอม
🎯 ทำไมข้อนี้ถึงถูก: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t>
        </is>
      </c>
      <c r="L167" s="186" t="n"/>
      <c r="M167" s="186" t="inlineStr">
        <is>
          <t>Pharmacy Laws &amp; Ethics</t>
        </is>
      </c>
      <c r="N167" s="186" t="inlineStr">
        <is>
          <t>ข้อบังคับสภาเภสัชกรรม (จรรยาบรรณวิชาชีพ)</t>
        </is>
      </c>
      <c r="O167" s="185" t="inlineStr">
        <is>
          <t>Clinic</t>
        </is>
      </c>
      <c r="P167" s="186" t="inlineStr">
        <is>
          <t>ข้อ 34 (PLE_CC1_Practice_Exam.md)</t>
        </is>
      </c>
      <c r="Q167" s="185" t="inlineStr">
        <is>
          <t>แบบฝึกหัด</t>
        </is>
      </c>
      <c r="R167" s="185" t="inlineStr">
        <is>
          <t>เล่มม่วง</t>
        </is>
      </c>
      <c r="S167" s="185" t="n"/>
    </row>
    <row r="168" ht="24" customHeight="1" s="49">
      <c r="A168" s="185" t="n">
        <v>166</v>
      </c>
      <c r="B168" s="186" t="n"/>
      <c r="C168" s="186" t="inlineStr">
        <is>
          <t>ยาใหม่ อย. กำหนดให้ต้องติดตามความปลอดภัยนานเท่าใด</t>
        </is>
      </c>
      <c r="D168" s="186" t="n"/>
      <c r="E168" s="186" t="inlineStr">
        <is>
          <t>3 เดือน</t>
        </is>
      </c>
      <c r="F168" s="186" t="inlineStr">
        <is>
          <t>6 เดือน</t>
        </is>
      </c>
      <c r="G168" s="186" t="inlineStr">
        <is>
          <t>12 เดือน</t>
        </is>
      </c>
      <c r="H168" s="186" t="inlineStr">
        <is>
          <t>18 เดือน</t>
        </is>
      </c>
      <c r="I168" s="186" t="inlineStr">
        <is>
          <t>24 เดือน</t>
        </is>
      </c>
      <c r="J168" s="185" t="inlineStr">
        <is>
          <t>5</t>
        </is>
      </c>
      <c r="K168" s="186" t="inlineStr">
        <is>
          <t>✅ คำตอบที่ถูกต้อง: ข้อ จ. 24 เดือน
🎯 ทำไมข้อนี้ถึงถูก:
🔍 ข้ออื่นผิดเพราะอะไร:
🔍 ข้ออื่นผิดเพราะอะไร:
• ข้อ ก. (3 เดือน): ไม่ตรงกับหลักการหรือข้อบ่งใช้ที่ถูกต้องตามโจทย์กำหนด
• ข้อ ข. (6 เดือน): ไม่ตรงกับหลักการหรือข้อบ่งใช้ที่ถูกต้องตามโจทย์กำหนด
• ข้อ ค. (12 เดือน): ไม่ตรงกับหลักการหรือข้อบ่งใช้ที่ถูกต้องตามโจทย์กำหนด
• ข้อ ง. (18 เดือน): ไม่ตรงกับหลักการหรือข้อบ่งใช้ที่ถูกต้องตามโจทย์กำหนด</t>
        </is>
      </c>
      <c r="L168" s="186" t="n"/>
      <c r="M168" s="186" t="inlineStr">
        <is>
          <t>Pharmacy Laws &amp; Ethics</t>
        </is>
      </c>
      <c r="N168" s="186" t="inlineStr">
        <is>
          <t>ข้อบังคับสภาเภสัชกรรม (จรรยาบรรณวิชาชีพ)</t>
        </is>
      </c>
      <c r="O168" s="185" t="inlineStr">
        <is>
          <t>SAP</t>
        </is>
      </c>
      <c r="P168" s="186" t="inlineStr">
        <is>
          <t>[SOURCE: Pharma Plus เล่มม่วง 2 - ข้อสอบย้อนหลังปี 2558 วันที่ 1 ข้อ 18]</t>
        </is>
      </c>
      <c r="Q168" s="185" t="inlineStr">
        <is>
          <t>ข้อสอบจริง</t>
        </is>
      </c>
      <c r="R168" s="185" t="inlineStr">
        <is>
          <t>2558</t>
        </is>
      </c>
      <c r="S168" s="185" t="n"/>
    </row>
    <row r="169" ht="24" customHeight="1" s="49">
      <c r="A169" s="185" t="n">
        <v>167</v>
      </c>
      <c r="B169" s="186" t="n"/>
      <c r="C169" s="186" t="inlineStr">
        <is>
          <t>Good Pharmacy Practice ใช้สำหรับสถานที่ใด</t>
        </is>
      </c>
      <c r="D169" s="186" t="n"/>
      <c r="E169" s="186" t="inlineStr">
        <is>
          <t>โรงงานผลิตยา</t>
        </is>
      </c>
      <c r="F169" s="186" t="inlineStr">
        <is>
          <t>ร้านยา ขย1</t>
        </is>
      </c>
      <c r="G169" s="186" t="inlineStr">
        <is>
          <t>ร้านยา ขย2</t>
        </is>
      </c>
      <c r="H169" s="186" t="inlineStr">
        <is>
          <t>ร้านยาคุณภาพ</t>
        </is>
      </c>
      <c r="I169" s="186" t="inlineStr">
        <is>
          <t>ร้านยาแผนปัจจุบัน</t>
        </is>
      </c>
      <c r="J169" s="185" t="inlineStr">
        <is>
          <t>5</t>
        </is>
      </c>
      <c r="K169" s="186" t="inlineStr">
        <is>
          <t>✅ คำตอบที่ถูกต้อง: ข้อ จ. ร้านยาแผนปัจจุบัน
🎯 ทำไมข้อนี้ถึงถูก:
🔍 ข้ออื่นผิดเพราะอะไร:
🔍 ข้ออื่นผิดเพราะอะไร:
• ข้อ ก. (โรงงานผลิตยา): ไม่ตรงกับหลักการหรือข้อบ่งใช้ที่ถูกต้องตามโจทย์กำหนด
• ข้อ ข. (ร้านยา ขย1): ไม่ตรงกับหลักการหรือข้อบ่งใช้ที่ถูกต้องตามโจทย์กำหนด
• ข้อ ค. (ร้านยา ขย2): ไม่ตรงกับหลักการหรือข้อบ่งใช้ที่ถูกต้องตามโจทย์กำหนด
• ข้อ ง. (ร้านยาคุณภาพ): ไม่ตรงกับหลักการหรือข้อบ่งใช้ที่ถูกต้องตามโจทย์กำหนด</t>
        </is>
      </c>
      <c r="L169" s="186" t="n"/>
      <c r="M169" s="186" t="inlineStr">
        <is>
          <t>Pharmacy Laws &amp; Ethics</t>
        </is>
      </c>
      <c r="N169" s="186" t="inlineStr">
        <is>
          <t>ข้อบังคับสภาเภสัชกรรม (จรรยาบรรณวิชาชีพ)</t>
        </is>
      </c>
      <c r="O169" s="185" t="inlineStr">
        <is>
          <t>SAP</t>
        </is>
      </c>
      <c r="P169" s="186" t="inlineStr">
        <is>
          <t>[SOURCE: Pharma Plus เล่มม่วง 2 - ข้อสอบย้อนหลังปี 2558 วันที่ 1 ข้อ 92]</t>
        </is>
      </c>
      <c r="Q169" s="185" t="inlineStr">
        <is>
          <t>ข้อสอบจริง</t>
        </is>
      </c>
      <c r="R169" s="185" t="inlineStr">
        <is>
          <t>2558</t>
        </is>
      </c>
      <c r="S169" s="185" t="n"/>
    </row>
    <row r="170" ht="24" customHeight="1" s="49">
      <c r="A170" s="185" t="n">
        <v>168</v>
      </c>
      <c r="B170" s="186" t="n"/>
      <c r="C170" s="186" t="inlineStr">
        <is>
          <t>อย. ได้รับรายงานอาการไม่พึงประสงค์ คลื่นไส้ อาเจียน ตับอักเสบ จากขี้เหล็ก จัดเป็นการรายงานแบบใด</t>
        </is>
      </c>
      <c r="D170" s="186" t="n"/>
      <c r="E170" s="186" t="inlineStr">
        <is>
          <t>Spontaneous report</t>
        </is>
      </c>
      <c r="F170" s="186" t="inlineStr">
        <is>
          <t>Intervention</t>
        </is>
      </c>
      <c r="G170" s="186" t="inlineStr">
        <is>
          <t>Safety program</t>
        </is>
      </c>
      <c r="H170" s="186" t="inlineStr">
        <is>
          <t>Intensive report</t>
        </is>
      </c>
      <c r="I170" s="186" t="inlineStr">
        <is>
          <t>Therapeutic monitoring</t>
        </is>
      </c>
      <c r="J170" s="185" t="inlineStr">
        <is>
          <t>1</t>
        </is>
      </c>
      <c r="K170" s="186" t="inlineStr">
        <is>
          <t>✅ คำตอบที่ถูกต้อง: ข้อ ก. Spontaneous report
🎯 ทำไมข้อนี้ถึงถูก:
🔍 ข้ออื่นผิดเพราะอะไร:
🔍 ข้ออื่นผิดเพราะอะไร:
• ข้อ ข. (Intervention): ไม่ตรงกับหลักการหรือข้อบ่งใช้ที่ถูกต้องตามโจทย์กำหนด
• ข้อ ค. (Safety program): ไม่ตรงกับหลักการหรือข้อบ่งใช้ที่ถูกต้องตามโจทย์กำหนด
• ข้อ ง. (Intensive report): ไม่ตรงกับหลักการหรือข้อบ่งใช้ที่ถูกต้องตามโจทย์กำหนด
• ข้อ จ. (Therapeutic monitoring): ไม่ตรงกับหลักการหรือข้อบ่งใช้ที่ถูกต้องตามโจทย์กำหนด</t>
        </is>
      </c>
      <c r="L170" s="186" t="n"/>
      <c r="M170" s="186" t="inlineStr">
        <is>
          <t>Pharmacy Laws &amp; Ethics</t>
        </is>
      </c>
      <c r="N170" s="186" t="inlineStr">
        <is>
          <t>ข้อบังคับสภาเภสัชกรรม (จรรยาบรรณวิชาชีพ)</t>
        </is>
      </c>
      <c r="O170" s="185" t="inlineStr">
        <is>
          <t>SAP</t>
        </is>
      </c>
      <c r="P170" s="186" t="inlineStr">
        <is>
          <t>[SOURCE: Pharma Plus เล่มม่วง 2 - ข้อสอบย้อนหลังปี 2558 วันที่ 2 ข้อ 6]</t>
        </is>
      </c>
      <c r="Q170" s="185" t="inlineStr">
        <is>
          <t>ข้อสอบจริง</t>
        </is>
      </c>
      <c r="R170" s="185" t="inlineStr">
        <is>
          <t>2558</t>
        </is>
      </c>
      <c r="S170" s="185" t="n"/>
    </row>
    <row r="171" ht="24" customHeight="1" s="49">
      <c r="A171" s="185" t="n">
        <v>169</v>
      </c>
      <c r="B171" s="186" t="n"/>
      <c r="C171" s="186" t="inlineStr">
        <is>
          <t>ใครเป็นผู้รับรองคุณภาพร้านยา</t>
        </is>
      </c>
      <c r="D171" s="186" t="n"/>
      <c r="E171" s="186" t="inlineStr">
        <is>
          <t>องค์การอาหารและยา</t>
        </is>
      </c>
      <c r="F171" s="186" t="inlineStr">
        <is>
          <t>องค์การเภสัชกรรม</t>
        </is>
      </c>
      <c r="G171" s="186" t="inlineStr">
        <is>
          <t>สภาเภสัชกรรม</t>
        </is>
      </c>
      <c r="H171" s="186" t="inlineStr">
        <is>
          <t>สมาคมเภสัชกรรมชุมชน</t>
        </is>
      </c>
      <c r="I171" s="186" t="inlineStr">
        <is>
          <t>ASHP</t>
        </is>
      </c>
      <c r="J171" s="185" t="inlineStr">
        <is>
          <t>3</t>
        </is>
      </c>
      <c r="K171" s="186" t="inlineStr">
        <is>
          <t>✅ คำตอบที่ถูกต้อง: ข้อ ค. สภาเภสัชกรรม
🎯 ทำไมข้อนี้ถึงถูก:
🔍 ข้ออื่นผิดเพราะอะไร:
🔍 ข้ออื่นผิดเพราะอะไร:
• ข้อ ก. (องค์การอาหารและยา): ไม่ตรงกับหลักการหรือข้อบ่งใช้ที่ถูกต้องตามโจทย์กำหนด
• ข้อ ข. (องค์การเภสัชกรรม): ไม่ตรงกับหลักการหรือข้อบ่งใช้ที่ถูกต้องตามโจทย์กำหนด
• ข้อ ง. (สมาคมเภสัชกรรมชุมชน): ไม่ตรงกับหลักการหรือข้อบ่งใช้ที่ถูกต้องตามโจทย์กำหนด
• ข้อ จ. (ASHP): ไม่ตรงกับหลักการหรือข้อบ่งใช้ที่ถูกต้องตามโจทย์กำหนด</t>
        </is>
      </c>
      <c r="L171" s="186" t="n"/>
      <c r="M171" s="186" t="inlineStr">
        <is>
          <t>Pharmacy Laws &amp; Ethics</t>
        </is>
      </c>
      <c r="N171" s="186" t="inlineStr">
        <is>
          <t>ข้อบังคับสภาเภสัชกรรม (จรรยาบรรณวิชาชีพ)</t>
        </is>
      </c>
      <c r="O171" s="185" t="inlineStr">
        <is>
          <t>SAP</t>
        </is>
      </c>
      <c r="P171" s="186" t="inlineStr">
        <is>
          <t>[SOURCE: Pharma Plus เล่มม่วง 2 - ข้อสอบย้อนหลังปี 2558 วันที่ 2 ข้อ 37]</t>
        </is>
      </c>
      <c r="Q171" s="185" t="inlineStr">
        <is>
          <t>ข้อสอบจริง</t>
        </is>
      </c>
      <c r="R171" s="185" t="inlineStr">
        <is>
          <t>2558</t>
        </is>
      </c>
      <c r="S171" s="185" t="n"/>
    </row>
    <row r="172" ht="24" customHeight="1" s="49">
      <c r="A172" s="185" t="n">
        <v>170</v>
      </c>
      <c r="B172" s="186" t="n"/>
      <c r="C172" s="186" t="inlineStr">
        <is>
          <t>มาตรการบังคับใช้สิทธิเหนือสิทธิบัตรยา (Compulsory Licensing: CL) มีประโยชน์ที่สำคัญที่สุดอย่างไร</t>
        </is>
      </c>
      <c r="D172" s="186" t="n"/>
      <c r="E172" s="186" t="inlineStr">
        <is>
          <t>ทำให้คนไข้เข้าถึงยาได้ง่าย</t>
        </is>
      </c>
      <c r="F172" s="186" t="inlineStr">
        <is>
          <t>คุ้มครองเจ้าของยาต้นแบบ</t>
        </is>
      </c>
      <c r="G172" s="186" t="inlineStr">
        <is>
          <t>เพื่อลดต้นทุนการผลิต</t>
        </is>
      </c>
      <c r="H172" s="186" t="inlineStr">
        <is>
          <t>เพื่อจำกัดการใช้ยาอย่างถูกต้อง</t>
        </is>
      </c>
      <c r="I172" s="186" t="inlineStr">
        <is>
          <t>เพื่อประสิทธิภาพ ความปลอดภัยของผู้ป่วย</t>
        </is>
      </c>
      <c r="J172" s="185" t="inlineStr">
        <is>
          <t>1</t>
        </is>
      </c>
      <c r="K172" s="186" t="inlineStr">
        <is>
          <t>✅ คำตอบที่ถูกต้อง: ข้อ ก. ทำให้คนไข้เข้าถึงยาได้ง่าย
🎯 ทำไมข้อนี้ถึงถูก:
🔍 ข้ออื่นผิดเพราะอะไร:
🔍 ข้ออื่นผิดเพราะอะไร:
• ข้อ ข. (คุ้มครองเจ้าของยาต้นแบบ): ไม่ตรงกับหลักการหรือข้อบ่งใช้ที่ถูกต้องตามโจทย์กำหนด
• ข้อ ค. (เพื่อลดต้นทุนการผลิต): ไม่ตรงกับหลักการหรือข้อบ่งใช้ที่ถูกต้องตามโจทย์กำหนด
• ข้อ ง. (เพื่อจำกัดการใช้ยาอย่างถูกต้อง): ไม่ตรงกับหลักการหรือข้อบ่งใช้ที่ถูกต้องตามโจทย์กำหนด
• ข้อ จ. (เพื่อประสิทธิภาพ ความปลอดภัยของผู้ป่วย): ไม่ตรงกับหลักการหรือข้อบ่งใช้ที่ถูกต้องตามโจทย์กำหนด</t>
        </is>
      </c>
      <c r="L172" s="186" t="n"/>
      <c r="M172" s="186" t="inlineStr">
        <is>
          <t>Pharmacy Laws &amp; Ethics</t>
        </is>
      </c>
      <c r="N172" s="186" t="inlineStr">
        <is>
          <t>ข้อบังคับสภาเภสัชกรรม (จรรยาบรรณวิชาชีพ)</t>
        </is>
      </c>
      <c r="O172" s="185" t="inlineStr">
        <is>
          <t>SAP</t>
        </is>
      </c>
      <c r="P172" s="186" t="inlineStr">
        <is>
          <t>[SOURCE: Pharma Plus เล่มม่วง 2 - ข้อสอบย้อนหลังปี 2558 วันที่ 2 ข้อ 62]</t>
        </is>
      </c>
      <c r="Q172" s="185" t="inlineStr">
        <is>
          <t>ข้อสอบจริง</t>
        </is>
      </c>
      <c r="R172" s="185" t="inlineStr">
        <is>
          <t>2558</t>
        </is>
      </c>
      <c r="S172" s="185" t="n"/>
    </row>
    <row r="173" ht="24" customHeight="1" s="49">
      <c r="A173" s="185" t="n">
        <v>171</v>
      </c>
      <c r="B173" s="186" t="inlineStr">
        <is>
          <t>[กรณีศึกษา 11]
เด็กอายุ 5 ขวบถูกสุนัขกัดที่น่องหลายแผล มีแผลลึก ไม่ทราบประวัติฉีดวัคซีน</t>
        </is>
      </c>
      <c r="C173" s="186" t="inlineStr">
        <is>
          <t>คำถาม: วัคซีนในข้อใดไม่ได้อยู่ในแผนงานสร้างเสริมภูมิคุ้มกันโรคพื้นฐาน (Expanded Program on Immunization: EPI) ของประเทศไทยในปี พ.ศ. 2558</t>
        </is>
      </c>
      <c r="D173" s="186" t="n"/>
      <c r="E173" s="186" t="inlineStr">
        <is>
          <t>BCG</t>
        </is>
      </c>
      <c r="F173" s="186" t="inlineStr">
        <is>
          <t>PCV</t>
        </is>
      </c>
      <c r="G173" s="186" t="inlineStr">
        <is>
          <t>MMR</t>
        </is>
      </c>
      <c r="H173" s="186" t="inlineStr">
        <is>
          <t>HBV</t>
        </is>
      </c>
      <c r="I173" s="186" t="inlineStr">
        <is>
          <t>OPV</t>
        </is>
      </c>
      <c r="J173" s="185" t="inlineStr">
        <is>
          <t>2</t>
        </is>
      </c>
      <c r="K173" s="186" t="inlineStr">
        <is>
          <t>✅ คำตอบที่ถูกต้อง: ข้อ ข. PCV
🎯 ทำไมข้อนี้ถึงถูก:
🔍 ข้ออื่นผิดเพราะอะไร:
🔍 ข้ออื่นผิดเพราะอะไร:
• ข้อ ก. (BCG): ไม่ตรงกับหลักการหรือข้อบ่งใช้ที่ถูกต้องตามโจทย์กำหนด
• ข้อ ค. (MMR): ไม่ตรงกับหลักการหรือข้อบ่งใช้ที่ถูกต้องตามโจทย์กำหนด
• ข้อ ง. (HBV): ไม่ตรงกับหลักการหรือข้อบ่งใช้ที่ถูกต้องตามโจทย์กำหนด
• ข้อ จ. (OPV): ไม่ตรงกับหลักการหรือข้อบ่งใช้ที่ถูกต้องตามโจทย์กำหนด</t>
        </is>
      </c>
      <c r="L173" s="186" t="n"/>
      <c r="M173" s="186" t="inlineStr">
        <is>
          <t>Pharmacy Laws &amp; Ethics</t>
        </is>
      </c>
      <c r="N173" s="186" t="inlineStr">
        <is>
          <t>ข้อบังคับสภาเภสัชกรรม (จรรยาบรรณวิชาชีพ)</t>
        </is>
      </c>
      <c r="O173" s="185" t="inlineStr">
        <is>
          <t>SAP</t>
        </is>
      </c>
      <c r="P173" s="186" t="inlineStr">
        <is>
          <t>[SOURCE: Pharma Plus เล่มม่วง 2 - ข้อสอบย้อนหลังปี 2558 วันที่ 2 ข้อ 78]</t>
        </is>
      </c>
      <c r="Q173" s="185" t="inlineStr">
        <is>
          <t>ข้อสอบจริง</t>
        </is>
      </c>
      <c r="R173" s="185" t="inlineStr">
        <is>
          <t>2558</t>
        </is>
      </c>
      <c r="S173" s="185" t="n"/>
    </row>
    <row r="174" ht="24" customHeight="1" s="49">
      <c r="A174" s="185" t="n">
        <v>172</v>
      </c>
      <c r="B174" s="186" t="inlineStr">
        <is>
          <t>[กรณีศึกษา]
ผู้ป่วยไปซื้อยา diclofenac มาจากร้านชำเพื่อบรรเทาอาการปวด</t>
        </is>
      </c>
      <c r="C174" s="186" t="inlineStr">
        <is>
          <t>คำถาม: ร้านชำสามารถขายยา diclofenac ได้หรือไม่</t>
        </is>
      </c>
      <c r="D174" s="186" t="n"/>
      <c r="E174" s="186" t="inlineStr">
        <is>
          <t>ขายได้ เพราะเป็นยาแผนปัจจุบันบรรจุเสร็จ</t>
        </is>
      </c>
      <c r="F174" s="186" t="inlineStr">
        <is>
          <t>ขายได้ เพราะเป็นยาสามัญประจำบ้าน</t>
        </is>
      </c>
      <c r="G174" s="186" t="inlineStr">
        <is>
          <t>ขายได้ เพราะยานี้ไม่จำเป็นต้องขายโดยเภสัชกร</t>
        </is>
      </c>
      <c r="H174" s="186" t="inlineStr">
        <is>
          <t>ขายไม่ได้ในร้านชำ เนื่องจากเป็นยาอันตราย</t>
        </is>
      </c>
      <c r="I174" s="186" t="inlineStr">
        <is>
          <t>ขายไม่ได้ในร้านชำ เพราะเป็นยาควบคุมพิเศษ</t>
        </is>
      </c>
      <c r="J174" s="185" t="inlineStr">
        <is>
          <t>4</t>
        </is>
      </c>
      <c r="K174" s="186"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L174" s="186" t="n"/>
      <c r="M174" s="186" t="inlineStr">
        <is>
          <t>Pharmacy Laws &amp; Ethics</t>
        </is>
      </c>
      <c r="N174" s="186" t="inlineStr">
        <is>
          <t>ข้อบังคับสภาเภสัชกรรม (จรรยาบรรณวิชาชีพ)</t>
        </is>
      </c>
      <c r="O174" s="185" t="inlineStr">
        <is>
          <t>SAP</t>
        </is>
      </c>
      <c r="P174" s="186" t="inlineStr">
        <is>
          <t>[SOURCE: Pharma Plus เล่มม่วง 2 - ข้อสอบย้อนหลัง PLE-CC1 ปี 2564 วันที่ 1 ข้อ 14]</t>
        </is>
      </c>
      <c r="Q174" s="185" t="inlineStr">
        <is>
          <t>ข้อสอบจริง</t>
        </is>
      </c>
      <c r="R174" s="185" t="inlineStr">
        <is>
          <t>2564</t>
        </is>
      </c>
      <c r="S174" s="185" t="n"/>
    </row>
    <row r="175" ht="24" customHeight="1" s="49">
      <c r="A175" s="185" t="n">
        <v>173</v>
      </c>
      <c r="B175" s="186" t="n"/>
      <c r="C175" s="186" t="inlineStr">
        <is>
          <t>ยาใดที่จำหน่ายในร้านชำไม่ได้</t>
        </is>
      </c>
      <c r="D175" s="186" t="n"/>
      <c r="E175" s="186" t="inlineStr">
        <is>
          <t>ผงเกลือแร่ซอง ผสมน้ำ 250 mL</t>
        </is>
      </c>
      <c r="F175" s="186" t="inlineStr">
        <is>
          <t>ยาธาตุน้ำแดง 180 mL</t>
        </is>
      </c>
      <c r="G175" s="186" t="inlineStr">
        <is>
          <t>โพรวิโดนไอโอดีน 30 mL</t>
        </is>
      </c>
      <c r="H175" s="186" t="inlineStr">
        <is>
          <t>ยาลดไข้แก้หวัด 4 เม็ด</t>
        </is>
      </c>
      <c r="I175" s="186" t="inlineStr">
        <is>
          <t>ยาระบายมะขามแขก 4 เม็ด</t>
        </is>
      </c>
      <c r="J175" s="185" t="inlineStr">
        <is>
          <t>4</t>
        </is>
      </c>
      <c r="K175" s="186"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L175" s="186" t="n"/>
      <c r="M175" s="186" t="inlineStr">
        <is>
          <t>Pharmacy Laws &amp; Ethics</t>
        </is>
      </c>
      <c r="N175" s="186" t="inlineStr">
        <is>
          <t>ข้อบังคับสภาเภสัชกรรม (จรรยาบรรณวิชาชีพ)</t>
        </is>
      </c>
      <c r="O175" s="185" t="inlineStr">
        <is>
          <t>SAP</t>
        </is>
      </c>
      <c r="P175" s="186" t="inlineStr">
        <is>
          <t>[SOURCE: Pharma Plus เล่มม่วง 2 - ข้อสอบย้อนหลัง PLE-CC1 ปี 2564 วันที่ 1 ข้อ 27]</t>
        </is>
      </c>
      <c r="Q175" s="185" t="inlineStr">
        <is>
          <t>ข้อสอบจริง</t>
        </is>
      </c>
      <c r="R175" s="185" t="inlineStr">
        <is>
          <t>2564</t>
        </is>
      </c>
      <c r="S175" s="185" t="n"/>
    </row>
    <row r="176" ht="24" customHeight="1" s="49">
      <c r="A176" s="185" t="n">
        <v>174</v>
      </c>
      <c r="B176" s="186" t="n"/>
      <c r="C176" s="186" t="inlineStr">
        <is>
          <t>แพทย์สั่งจ่ายยา beclomethasone nasal spray ถามว่ายาใดไม่สามารถหาซื้อได้ในร้านยาคุณภาพ (ห้ามจำหน่ายในร้านยา)</t>
        </is>
      </c>
      <c r="D176" s="186" t="n"/>
      <c r="E176" s="186" t="inlineStr">
        <is>
          <t>Cetirizine</t>
        </is>
      </c>
      <c r="F176" s="186" t="inlineStr">
        <is>
          <t>Zafirlukast</t>
        </is>
      </c>
      <c r="G176" s="186" t="inlineStr">
        <is>
          <t>Fexofenadine</t>
        </is>
      </c>
      <c r="H176" s="186" t="inlineStr">
        <is>
          <t>Pseudoephedrine</t>
        </is>
      </c>
      <c r="I176" s="186" t="inlineStr">
        <is>
          <t>Budesonide</t>
        </is>
      </c>
      <c r="J176" s="185" t="inlineStr">
        <is>
          <t>4</t>
        </is>
      </c>
      <c r="K176" s="186"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L176" s="186" t="n"/>
      <c r="M176" s="186" t="inlineStr">
        <is>
          <t>Pharmacy Laws &amp; Ethics</t>
        </is>
      </c>
      <c r="N176" s="186" t="inlineStr">
        <is>
          <t>ข้อบังคับสภาเภสัชกรรม (จรรยาบรรณวิชาชีพ)</t>
        </is>
      </c>
      <c r="O176" s="185" t="inlineStr">
        <is>
          <t>SAP</t>
        </is>
      </c>
      <c r="P176" s="186" t="inlineStr">
        <is>
          <t>[SOURCE: Pharma Plus เล่มม่วง 2 - ข้อสอบย้อนหลัง PLE-CC1 ปี 2564 วันที่ 1 ข้อ 44]</t>
        </is>
      </c>
      <c r="Q176" s="185" t="inlineStr">
        <is>
          <t>ข้อสอบจริง</t>
        </is>
      </c>
      <c r="R176" s="185" t="inlineStr">
        <is>
          <t>2564</t>
        </is>
      </c>
      <c r="S176" s="185" t="n"/>
    </row>
    <row r="177" ht="24" customHeight="1" s="49">
      <c r="A177" s="185" t="n">
        <v>175</v>
      </c>
      <c r="B177" s="18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t>
        </is>
      </c>
      <c r="C177" s="186" t="inlineStr">
        <is>
          <t>คำถาม: ถามว่าผู้รับอนุญาตร้านยา A ถือว่ากระทำความผิดหรือไม่</t>
        </is>
      </c>
      <c r="D177" s="186" t="n"/>
      <c r="E177" s="186" t="inlineStr">
        <is>
          <t>ผิด เพราะจัดยาชุด</t>
        </is>
      </c>
      <c r="F177" s="186" t="inlineStr">
        <is>
          <t>ผิด เพราะขายยาอันตราย</t>
        </is>
      </c>
      <c r="G177" s="186" t="inlineStr">
        <is>
          <t>ไม่ผิด เพราะเภสัชกรเป็นผู้จัดยาให้</t>
        </is>
      </c>
      <c r="H177" s="186" t="inlineStr">
        <is>
          <t>ไม่ผิด เพราะมีใบอนุญาตขายยาแผนปัจจุบัน</t>
        </is>
      </c>
      <c r="I177" s="186" t="inlineStr">
        <is>
          <t>ไม่ผิด เพราะยาเม็ดแก้ปวดที่ขายไม่มี steroid เจือปน</t>
        </is>
      </c>
      <c r="J177" s="185" t="inlineStr">
        <is>
          <t>1</t>
        </is>
      </c>
      <c r="K177" s="186" t="inlineStr">
        <is>
          <t>✅ คำตอบที่ถูกต้อง: ข้อ ก. ผิด เพราะจัดยาชุด
🎯 ทำไมข้อนี้ถึงถูก: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L177" s="186" t="n"/>
      <c r="M177" s="186" t="inlineStr">
        <is>
          <t>Pharmacy Laws &amp; Ethics</t>
        </is>
      </c>
      <c r="N177" s="186" t="inlineStr">
        <is>
          <t>ข้อบังคับสภาเภสัชกรรม (จรรยาบรรณวิชาชีพ)</t>
        </is>
      </c>
      <c r="O177" s="185" t="inlineStr">
        <is>
          <t>SAP</t>
        </is>
      </c>
      <c r="P177" s="186" t="inlineStr">
        <is>
          <t>[SOURCE: Pharma Plus เล่มม่วง 2 - ข้อสอบย้อนหลัง PLE-CC1 ปี 2564 วันที่ 1 ข้อ 87]</t>
        </is>
      </c>
      <c r="Q177" s="185" t="inlineStr">
        <is>
          <t>ข้อสอบจริง</t>
        </is>
      </c>
      <c r="R177" s="185" t="inlineStr">
        <is>
          <t>2564</t>
        </is>
      </c>
      <c r="S177" s="185" t="n"/>
    </row>
    <row r="178" ht="24" customHeight="1" s="49">
      <c r="A178" s="185" t="n">
        <v>176</v>
      </c>
      <c r="B178" s="18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t>
        </is>
      </c>
      <c r="C178" s="186" t="inlineStr">
        <is>
          <t>คำถาม: ยาน้ำลดกรดจัดเป็นยาประเภทใด</t>
        </is>
      </c>
      <c r="D178" s="186" t="n"/>
      <c r="E178" s="186" t="inlineStr">
        <is>
          <t>ยาเสื่อมคุณภาพ</t>
        </is>
      </c>
      <c r="F178" s="186" t="inlineStr">
        <is>
          <t>ยาหมดอายุ</t>
        </is>
      </c>
      <c r="G178" s="186" t="inlineStr">
        <is>
          <t>ยาผิดมาตรฐาน</t>
        </is>
      </c>
      <c r="H178" s="186" t="inlineStr">
        <is>
          <t>ยาปลอม</t>
        </is>
      </c>
      <c r="I178" s="186" t="inlineStr">
        <is>
          <t>ยาชุด</t>
        </is>
      </c>
      <c r="J178" s="185" t="inlineStr">
        <is>
          <t>1</t>
        </is>
      </c>
      <c r="K178" s="186" t="inlineStr">
        <is>
          <t>✅ คำตอบที่ถูกต้อง: ข้อ ก. ยาเสื่อมคุณภาพ
🎯 ทำไมข้อนี้ถึงถูก: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L178" s="186" t="n"/>
      <c r="M178" s="186" t="inlineStr">
        <is>
          <t>Pharmacy Laws &amp; Ethics</t>
        </is>
      </c>
      <c r="N178" s="186" t="inlineStr">
        <is>
          <t>ข้อบังคับสภาเภสัชกรรม (จรรยาบรรณวิชาชีพ)</t>
        </is>
      </c>
      <c r="O178" s="185" t="inlineStr">
        <is>
          <t>SAP</t>
        </is>
      </c>
      <c r="P178" s="186" t="inlineStr">
        <is>
          <t>[SOURCE: Pharma Plus เล่มม่วง 2 - ข้อสอบย้อนหลัง PLE-CC1 ปี 2564 วันที่ 1 ข้อ 88]</t>
        </is>
      </c>
      <c r="Q178" s="185" t="inlineStr">
        <is>
          <t>ข้อสอบจริง</t>
        </is>
      </c>
      <c r="R178" s="185" t="inlineStr">
        <is>
          <t>2564</t>
        </is>
      </c>
      <c r="S178" s="185" t="n"/>
    </row>
    <row r="179" ht="24" customHeight="1" s="49">
      <c r="A179" s="185" t="n">
        <v>177</v>
      </c>
      <c r="B179" s="186" t="n"/>
      <c r="C179" s="186" t="inlineStr">
        <is>
          <t>ข้อใดถูกต้องเกี่ยวกับเลขทะเบียนตำรับยา 2C12/60</t>
        </is>
      </c>
      <c r="D179" s="186" t="n"/>
      <c r="E179" s="186" t="inlineStr">
        <is>
          <t>ยาแผนปัจจุบันสำหรับมนุษย์ถูกขึ้นทะเบียนในเดือนธันวาคม 2560</t>
        </is>
      </c>
      <c r="F179" s="186" t="inlineStr">
        <is>
          <t>2 หมายถึง ยาแผนปัจจุบันสำหรับมนุษย์ที่มีตัวยาสำคัญมากกว่า 1</t>
        </is>
      </c>
      <c r="G179" s="186" t="inlineStr">
        <is>
          <t>2 หมายถึง ยาผสมสำหรับมนุษย์ที่แบ่งบรรจุภายในประเทศ</t>
        </is>
      </c>
      <c r="H179" s="186" t="inlineStr">
        <is>
          <t>C หมายถึง ยาแผนปัจจุบันที่แบ่งบรรจุภายในประเทศ</t>
        </is>
      </c>
      <c r="I179" s="186" t="inlineStr">
        <is>
          <t>C หมายถึงยาแผนปัจจุบันที่ผลิตภายในประเทศ</t>
        </is>
      </c>
      <c r="J179" s="185" t="inlineStr">
        <is>
          <t>4</t>
        </is>
      </c>
      <c r="K179" s="186" t="inlineStr">
        <is>
          <t>✅ คำตอบที่ถูกต้อง: ข้อ ง. C หมายถึง ยาแผนปัจจุบันที่แบ่งบรรจุภายในประเทศ
🎯 ทำไมข้อนี้ถึงถูก: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L179" s="186" t="n"/>
      <c r="M179" s="186" t="inlineStr">
        <is>
          <t>Pharmacy Laws &amp; Ethics</t>
        </is>
      </c>
      <c r="N179" s="186" t="inlineStr">
        <is>
          <t>ข้อบังคับสภาเภสัชกรรม (จรรยาบรรณวิชาชีพ)</t>
        </is>
      </c>
      <c r="O179" s="185" t="inlineStr">
        <is>
          <t>SAP</t>
        </is>
      </c>
      <c r="P179" s="186" t="inlineStr">
        <is>
          <t>[SOURCE: Pharma Plus เล่มม่วง 2 - ข้อสอบย้อนหลัง PLE-CC1 ปี 2564 วันที่ 1 ข้อ 89]</t>
        </is>
      </c>
      <c r="Q179" s="185" t="inlineStr">
        <is>
          <t>ข้อสอบจริง</t>
        </is>
      </c>
      <c r="R179" s="185" t="inlineStr">
        <is>
          <t>2564</t>
        </is>
      </c>
      <c r="S179" s="185" t="n"/>
    </row>
    <row r="180" ht="24" customHeight="1" s="49">
      <c r="A180" s="185" t="n">
        <v>178</v>
      </c>
      <c r="B180" s="186"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t>
        </is>
      </c>
      <c r="C180" s="186" t="inlineStr">
        <is>
          <t>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D180" s="186" t="n"/>
      <c r="E180" s="186" t="inlineStr">
        <is>
          <t>ยาปลอม</t>
        </is>
      </c>
      <c r="F180" s="186" t="inlineStr">
        <is>
          <t>ยาผิดมาตรฐาน</t>
        </is>
      </c>
      <c r="G180" s="186" t="inlineStr">
        <is>
          <t>ยาเสื่อมคุณภาพ</t>
        </is>
      </c>
      <c r="H180" s="186" t="inlineStr">
        <is>
          <t>ยาไม่ได้ขึ้นทะเบียน</t>
        </is>
      </c>
      <c r="I180" s="186" t="inlineStr">
        <is>
          <t>ยาที่ถูกเพิกถอนทะเบียน</t>
        </is>
      </c>
      <c r="J180" s="185" t="inlineStr">
        <is>
          <t>2</t>
        </is>
      </c>
      <c r="K180" s="186"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L180" s="186" t="n"/>
      <c r="M180" s="186" t="inlineStr">
        <is>
          <t>Pharmacy Laws &amp; Ethics</t>
        </is>
      </c>
      <c r="N180" s="186" t="inlineStr">
        <is>
          <t>ข้อบังคับสภาเภสัชกรรม (จรรยาบรรณวิชาชีพ)</t>
        </is>
      </c>
      <c r="O180" s="185" t="inlineStr">
        <is>
          <t>SAP</t>
        </is>
      </c>
      <c r="P180" s="186" t="inlineStr">
        <is>
          <t>[SOURCE: Pharma Plus เล่มม่วง 2 - ข้อสอบย้อนหลัง PLE-CC1 ปี 2564 วันที่ 2 ข้อ 33]</t>
        </is>
      </c>
      <c r="Q180" s="185" t="inlineStr">
        <is>
          <t>ข้อสอบจริง</t>
        </is>
      </c>
      <c r="R180" s="185" t="inlineStr">
        <is>
          <t>2564</t>
        </is>
      </c>
      <c r="S180" s="185" t="n"/>
    </row>
    <row r="181" ht="24" customHeight="1" s="49">
      <c r="A181" s="185" t="n">
        <v>179</v>
      </c>
      <c r="B181" s="186" t="inlineStr">
        <is>
          <t>[บัญชียาหลักแห่งชาติ (National List of Essential Medicines)]
เกณฑ์การจัดหมวดยาในบัญชียาหลักแห่งชาติสำหรับยา Diazepam ซึ่งถูกจัดอยู่ในบัญชี ก</t>
        </is>
      </c>
      <c r="C181" s="186" t="inlineStr">
        <is>
          <t>คำถาม: Diazepam จัดอยู่ในบัญชี ก. ข้อใดต่อไปนี้ไม่ถูกต้อง</t>
        </is>
      </c>
      <c r="D181" s="186" t="n"/>
      <c r="E181" s="186" t="inlineStr">
        <is>
          <t>มีการใช้รักษาโรคที่พบบ่อย</t>
        </is>
      </c>
      <c r="F181" s="186" t="inlineStr">
        <is>
          <t>เป็นทางเลือกแรกในข้อบ่งใช้นั้น</t>
        </is>
      </c>
      <c r="G181" s="186" t="inlineStr">
        <is>
          <t>ต้องสั่งใช้โดยแพทย์เฉพาะทางเท่านั้น</t>
        </is>
      </c>
      <c r="H181" s="186" t="inlineStr">
        <is>
          <t>มีหลักฐานสนับสนุนเพียงพอ มีหลักฐานอ้างอิงยืนยันชัดเจน</t>
        </is>
      </c>
      <c r="I181" s="186" t="inlineStr">
        <is>
          <t>มีอยู่ในสถานพยาบาลทุกระดับ</t>
        </is>
      </c>
      <c r="J181" s="185" t="inlineStr">
        <is>
          <t>3</t>
        </is>
      </c>
      <c r="K181" s="186"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L181" s="186" t="n"/>
      <c r="M181" s="186" t="inlineStr">
        <is>
          <t>Pharmacy Laws &amp; Ethics</t>
        </is>
      </c>
      <c r="N181" s="186" t="inlineStr">
        <is>
          <t>ข้อบังคับสภาเภสัชกรรม (จรรยาบรรณวิชาชีพ)</t>
        </is>
      </c>
      <c r="O181" s="185" t="inlineStr">
        <is>
          <t>SAP</t>
        </is>
      </c>
      <c r="P181" s="186" t="inlineStr">
        <is>
          <t>[SOURCE: Pharma Plus เล่มม่วง 2 - ข้อสอบย้อนหลัง PLE-CC1 ปี 2564 วันที่ 2 ข้อ 37]</t>
        </is>
      </c>
      <c r="Q181" s="185" t="inlineStr">
        <is>
          <t>ข้อสอบจริง</t>
        </is>
      </c>
      <c r="R181" s="185" t="inlineStr">
        <is>
          <t>2564</t>
        </is>
      </c>
      <c r="S181" s="185" t="n"/>
    </row>
    <row r="182" ht="24" customHeight="1" s="49">
      <c r="A182" s="185" t="n">
        <v>180</v>
      </c>
      <c r="B182" s="186" t="n"/>
      <c r="C182" s="186" t="inlineStr">
        <is>
          <t>ยาใดไม่ต้องทำบัญชี ข.ย.11</t>
        </is>
      </c>
      <c r="D182" s="186" t="n"/>
      <c r="E182" s="186" t="inlineStr">
        <is>
          <t>CPM รูปแบบน้ำ</t>
        </is>
      </c>
      <c r="F182" s="186" t="inlineStr">
        <is>
          <t>Cetirizine รูปแบบน้ำ</t>
        </is>
      </c>
      <c r="G182" s="186" t="inlineStr">
        <is>
          <t>Tramadol ทุกรูปแบบ</t>
        </is>
      </c>
      <c r="H182" s="186" t="inlineStr">
        <is>
          <t>Dextromethorphan รูปแบบน้ำ</t>
        </is>
      </c>
      <c r="I182" s="186" t="inlineStr">
        <is>
          <t>Dextromethorphan รูปแบบเม็ด</t>
        </is>
      </c>
      <c r="J182" s="185" t="inlineStr">
        <is>
          <t>2</t>
        </is>
      </c>
      <c r="K182" s="186"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L182" s="186" t="inlineStr">
        <is>
          <t>Pharmacy Laws and Regulations</t>
        </is>
      </c>
      <c r="M182" s="186" t="inlineStr">
        <is>
          <t>Pharmacy Laws &amp; Ethics</t>
        </is>
      </c>
      <c r="N182" s="186" t="inlineStr">
        <is>
          <t>ข้อบังคับสภาเภสัชกรรม (จรรยาบรรณวิชาชีพ)</t>
        </is>
      </c>
      <c r="O182" s="185" t="inlineStr">
        <is>
          <t>SAP</t>
        </is>
      </c>
      <c r="P182" s="186" t="inlineStr">
        <is>
          <t>ข้อสอบเก่า</t>
        </is>
      </c>
      <c r="Q182" s="185" t="inlineStr">
        <is>
          <t>ข้อสอบจริง</t>
        </is>
      </c>
      <c r="R182" s="185" t="inlineStr">
        <is>
          <t>2565</t>
        </is>
      </c>
      <c r="S182" s="185" t="n"/>
    </row>
    <row r="183" ht="24" customHeight="1" s="49">
      <c r="A183" s="185" t="n">
        <v>181</v>
      </c>
      <c r="B183" s="186" t="n"/>
      <c r="C183" s="186" t="inlineStr">
        <is>
          <t>ใบสำคัญขึ้นทะเบียนยาที่อนุญาตปี 2565 มีอายุกี่ปี</t>
        </is>
      </c>
      <c r="D183" s="186" t="n"/>
      <c r="E183" s="186" t="inlineStr">
        <is>
          <t>3 ปี</t>
        </is>
      </c>
      <c r="F183" s="186" t="inlineStr">
        <is>
          <t>5 ปี</t>
        </is>
      </c>
      <c r="G183" s="186" t="inlineStr">
        <is>
          <t>7 ปี</t>
        </is>
      </c>
      <c r="H183" s="186" t="inlineStr">
        <is>
          <t>9 ปี</t>
        </is>
      </c>
      <c r="I183" s="186" t="inlineStr">
        <is>
          <t>10 ปี</t>
        </is>
      </c>
      <c r="J183" s="185" t="inlineStr">
        <is>
          <t>2</t>
        </is>
      </c>
      <c r="K183" s="186"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L183" s="186" t="inlineStr">
        <is>
          <t>Pharmacy Laws and Regulations</t>
        </is>
      </c>
      <c r="M183" s="186" t="inlineStr">
        <is>
          <t>Pharmacy Laws &amp; Ethics</t>
        </is>
      </c>
      <c r="N183" s="186" t="inlineStr">
        <is>
          <t>ข้อบังคับสภาเภสัชกรรม (จรรยาบรรณวิชาชีพ)</t>
        </is>
      </c>
      <c r="O183" s="185" t="inlineStr">
        <is>
          <t>SAP</t>
        </is>
      </c>
      <c r="P183" s="186" t="inlineStr">
        <is>
          <t>ข้อสอบเก่า</t>
        </is>
      </c>
      <c r="Q183" s="185" t="inlineStr">
        <is>
          <t>ข้อสอบจริง</t>
        </is>
      </c>
      <c r="R183" s="185" t="inlineStr">
        <is>
          <t>2565</t>
        </is>
      </c>
      <c r="S183" s="185" t="n"/>
    </row>
    <row r="184" ht="24" customHeight="1" s="49">
      <c r="A184" s="185" t="n">
        <v>182</v>
      </c>
      <c r="B184" s="186" t="n"/>
      <c r="C184" s="186" t="inlineStr">
        <is>
          <t>หากร้านขายยาต้องการจ่าย lorazepam จะต้องมีใบอนุญาตใด</t>
        </is>
      </c>
      <c r="D184" s="186" t="n"/>
      <c r="E184" s="186" t="inlineStr">
        <is>
          <t>ใบอนุญาตขายยาแผนปัจจุบัน</t>
        </is>
      </c>
      <c r="F184" s="186" t="inlineStr">
        <is>
          <t>ใบอนุญาตขายยาแผนปัจจุบันและใบอนุญาตขายยาเสพติดให้โทษประเภทที่ 1-2</t>
        </is>
      </c>
      <c r="G184" s="186" t="inlineStr">
        <is>
          <t>ใบอนุญาตขายยาแผนปัจจุบันและใบอนุญาตขายยาเสพติดให้โทษประเภทที่ 3</t>
        </is>
      </c>
      <c r="H184" s="186" t="inlineStr">
        <is>
          <t>ใบอนุญาตขายยาแผนปัจจุบันและใบอนุญาตขายวัตถุออกฤทธิ์ต่อจิตและประสาทประเภทที่ 2</t>
        </is>
      </c>
      <c r="I184" s="186" t="inlineStr">
        <is>
          <t>ใบอนุญาตขายยาแผนปัจจุบันและใบอนุญาตขายวัตถุออกฤทธิ์ต่อจิตและประสาทประเภทที่ 3-4</t>
        </is>
      </c>
      <c r="J184" s="185" t="inlineStr">
        <is>
          <t>5</t>
        </is>
      </c>
      <c r="K184" s="186"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L184" s="186" t="inlineStr">
        <is>
          <t>Narcotics and Psychotropics Laws</t>
        </is>
      </c>
      <c r="M184" s="186" t="inlineStr">
        <is>
          <t>Pharmacy Laws &amp; Ethics</t>
        </is>
      </c>
      <c r="N184" s="186" t="inlineStr">
        <is>
          <t>ข้อบังคับสภาเภสัชกรรม (จรรยาบรรณวิชาชีพ)</t>
        </is>
      </c>
      <c r="O184" s="185" t="inlineStr">
        <is>
          <t>SAP</t>
        </is>
      </c>
      <c r="P184" s="186" t="inlineStr">
        <is>
          <t>ข้อสอบเก่า</t>
        </is>
      </c>
      <c r="Q184" s="185" t="inlineStr">
        <is>
          <t>ข้อสอบจริง</t>
        </is>
      </c>
      <c r="R184" s="185" t="inlineStr">
        <is>
          <t>2565</t>
        </is>
      </c>
      <c r="S184" s="185" t="n"/>
    </row>
    <row r="185" ht="24" customHeight="1" s="49">
      <c r="A185" s="185" t="n">
        <v>183</v>
      </c>
      <c r="B185" s="186" t="n"/>
      <c r="C185" s="186" t="inlineStr">
        <is>
          <t>เลขทะเบียนยาใดที่เป็นยาผสม 2 ตัว ผลิตในประเทศไทย</t>
        </is>
      </c>
      <c r="D185" s="186" t="n"/>
      <c r="E185" s="186" t="inlineStr">
        <is>
          <t>1A89/65</t>
        </is>
      </c>
      <c r="F185" s="186" t="inlineStr">
        <is>
          <t>2A56/64</t>
        </is>
      </c>
      <c r="G185" s="186" t="inlineStr">
        <is>
          <t>1C12/44</t>
        </is>
      </c>
      <c r="H185" s="186" t="inlineStr">
        <is>
          <t>2C124/54</t>
        </is>
      </c>
      <c r="I185" s="186" t="inlineStr">
        <is>
          <t>2B43/47</t>
        </is>
      </c>
      <c r="J185" s="185" t="inlineStr">
        <is>
          <t>2</t>
        </is>
      </c>
      <c r="K185" s="186"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L185" s="186" t="inlineStr">
        <is>
          <t>Drug Registration and Regulations</t>
        </is>
      </c>
      <c r="M185" s="186" t="inlineStr">
        <is>
          <t>Pharmacy Laws &amp; Ethics</t>
        </is>
      </c>
      <c r="N185" s="186" t="inlineStr">
        <is>
          <t>ข้อบังคับสภาเภสัชกรรม (จรรยาบรรณวิชาชีพ)</t>
        </is>
      </c>
      <c r="O185" s="185" t="inlineStr">
        <is>
          <t>SAP</t>
        </is>
      </c>
      <c r="P185" s="186" t="inlineStr">
        <is>
          <t>ข้อสอบเก่า</t>
        </is>
      </c>
      <c r="Q185" s="185" t="inlineStr">
        <is>
          <t>ข้อสอบจริง</t>
        </is>
      </c>
      <c r="R185" s="185" t="inlineStr">
        <is>
          <t>2565</t>
        </is>
      </c>
      <c r="S185" s="185" t="n"/>
    </row>
    <row r="186" ht="24" customHeight="1" s="49">
      <c r="A186" s="185" t="n">
        <v>184</v>
      </c>
      <c r="B186" s="186" t="n"/>
      <c r="C186" s="186"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D186" s="186" t="n"/>
      <c r="E186" s="186" t="inlineStr">
        <is>
          <t>นายเหลืองสามารถเป็นผู้ปฏิบัติการได้ทั้ง 2 ร้าน</t>
        </is>
      </c>
      <c r="F186" s="186" t="inlineStr">
        <is>
          <t>นาย A สามารถเป็นผู้ปฏิบัติการร้าน A ได้เพียงร้านเดียว</t>
        </is>
      </c>
      <c r="G186" s="186" t="inlineStr">
        <is>
          <t>นายเหลืองไม่สามารถจ่ายยา omeprazole capsule ได้</t>
        </is>
      </c>
      <c r="H186" s="186" t="inlineStr">
        <is>
          <t>นาย A สามารถจ่ายยา prednisolone 5 mg ได้โดยไม่ต้องมีใบสั่งยา</t>
        </is>
      </c>
      <c r="I186" s="186" t="inlineStr">
        <is>
          <t>นางสาว ข สามารถจ่ายยา amoxicillin ให้กับลูกค้าและให้คำบริการเกี่ยวกับการใช้ยาได้</t>
        </is>
      </c>
      <c r="J186" s="185" t="inlineStr">
        <is>
          <t>2</t>
        </is>
      </c>
      <c r="K186" s="186"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L186" s="186" t="inlineStr">
        <is>
          <t>Pharmacy Practice Law</t>
        </is>
      </c>
      <c r="M186" s="186" t="inlineStr">
        <is>
          <t>Pharmacy Laws &amp; Ethics</t>
        </is>
      </c>
      <c r="N186" s="186" t="inlineStr">
        <is>
          <t>ข้อบังคับสภาเภสัชกรรม (จรรยาบรรณวิชาชีพ)</t>
        </is>
      </c>
      <c r="O186" s="185" t="inlineStr">
        <is>
          <t>SAP</t>
        </is>
      </c>
      <c r="P186" s="186" t="inlineStr">
        <is>
          <t>ข้อสอบเก่า</t>
        </is>
      </c>
      <c r="Q186" s="185" t="inlineStr">
        <is>
          <t>ข้อสอบจริง</t>
        </is>
      </c>
      <c r="R186" s="185" t="inlineStr">
        <is>
          <t>2565</t>
        </is>
      </c>
      <c r="S186" s="185" t="n"/>
    </row>
    <row r="187" ht="24" customHeight="1" s="49">
      <c r="A187" s="185" t="n">
        <v>185</v>
      </c>
      <c r="B187" s="186" t="n"/>
      <c r="C187" s="186" t="inlineStr">
        <is>
          <t>ข้อใดไม่สามารถโฆษณาโดยตรงต่อผู้มีใบประกอบวิชาชีพได้</t>
        </is>
      </c>
      <c r="D187" s="186" t="n"/>
      <c r="E187" s="186" t="inlineStr">
        <is>
          <t>โฆษณาคุมกำเนิด</t>
        </is>
      </c>
      <c r="F187" s="186" t="inlineStr">
        <is>
          <t>โฆษณายาอันตราย</t>
        </is>
      </c>
      <c r="G187" s="186" t="inlineStr">
        <is>
          <t>โฆษณายาควบคุมพิเศษ</t>
        </is>
      </c>
      <c r="H187" s="186" t="inlineStr">
        <is>
          <t>โฆษณาแบบแถมพก</t>
        </is>
      </c>
      <c r="I187" s="186" t="inlineStr">
        <is>
          <t>โฆษณาโดยอ้างบุคคลอื่นรับรอง</t>
        </is>
      </c>
      <c r="J187" s="185" t="inlineStr">
        <is>
          <t>4</t>
        </is>
      </c>
      <c r="K187" s="186"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L187" s="186" t="inlineStr">
        <is>
          <t>Drug Advertising Regulations</t>
        </is>
      </c>
      <c r="M187" s="186" t="inlineStr">
        <is>
          <t>Pharmacy Laws &amp; Ethics</t>
        </is>
      </c>
      <c r="N187" s="186" t="inlineStr">
        <is>
          <t>ข้อบังคับสภาเภสัชกรรม (จรรยาบรรณวิชาชีพ)</t>
        </is>
      </c>
      <c r="O187" s="185" t="inlineStr">
        <is>
          <t>SAP</t>
        </is>
      </c>
      <c r="P187" s="186" t="inlineStr">
        <is>
          <t>ข้อสอบเก่า</t>
        </is>
      </c>
      <c r="Q187" s="185" t="inlineStr">
        <is>
          <t>ข้อสอบจริง</t>
        </is>
      </c>
      <c r="R187" s="185" t="inlineStr">
        <is>
          <t>2565</t>
        </is>
      </c>
      <c r="S187" s="185" t="n"/>
    </row>
    <row r="188" ht="24" customHeight="1" s="49">
      <c r="A188" s="185" t="n">
        <v>186</v>
      </c>
      <c r="B188" s="186" t="n"/>
      <c r="C188" s="186"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D188" s="186" t="n"/>
      <c r="E188" s="186" t="inlineStr">
        <is>
          <t>ทั้งยา A และยา B เป็นยาปลอม</t>
        </is>
      </c>
      <c r="F188" s="186" t="inlineStr">
        <is>
          <t>ยา A เป็นยาปลอม ยา B เป็นยาผิดมาตรฐาน</t>
        </is>
      </c>
      <c r="G188" s="186" t="inlineStr">
        <is>
          <t>ยา A เป็นยาผิดมาตรฐาน ยา B เป็นยาปลอม</t>
        </is>
      </c>
      <c r="H188" s="186" t="inlineStr">
        <is>
          <t>ยา A เป็นยาปลอม ยา B เป็นยาเสื่อมมาตรฐาน</t>
        </is>
      </c>
      <c r="I188" s="186" t="inlineStr">
        <is>
          <t>ยา A เป็นยาผิดมาตรฐาน ยา B เป็นยาเสื่อมคุณภาพ</t>
        </is>
      </c>
      <c r="J188" s="185" t="inlineStr">
        <is>
          <t>2</t>
        </is>
      </c>
      <c r="K188" s="186"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L188" s="186" t="inlineStr">
        <is>
          <t>Drug Quality and Legal Classification</t>
        </is>
      </c>
      <c r="M188" s="186" t="inlineStr">
        <is>
          <t>Pharmacy Laws &amp; Ethics</t>
        </is>
      </c>
      <c r="N188" s="186" t="inlineStr">
        <is>
          <t>ข้อบังคับสภาเภสัชกรรม (จรรยาบรรณวิชาชีพ)</t>
        </is>
      </c>
      <c r="O188" s="185" t="inlineStr">
        <is>
          <t>SAP</t>
        </is>
      </c>
      <c r="P188" s="186" t="inlineStr">
        <is>
          <t>ข้อสอบเก่า</t>
        </is>
      </c>
      <c r="Q188" s="185" t="inlineStr">
        <is>
          <t>ข้อสอบจริง</t>
        </is>
      </c>
      <c r="R188" s="185" t="inlineStr">
        <is>
          <t>2565</t>
        </is>
      </c>
      <c r="S188" s="185" t="n"/>
    </row>
    <row r="189" ht="24" customHeight="1" s="49">
      <c r="A189" s="185" t="n">
        <v>187</v>
      </c>
      <c r="B189" s="186" t="n"/>
      <c r="C189" s="186" t="inlineStr">
        <is>
          <t>เจ้าหน้าที่พนักงานเข้าตรวจร้านขายยา ขย.1 ในวันที่ 14 กรกฎาคมที่ผ่านมา 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และพบนายอวบซึ่งเป็นเจ้าของร้านกำลังเช็คของอยู่หลังร้าน จากสถานการณ์ดังกล่าว ผู้ใดบ้างที่กระทำผิด พ.ร.บ. วิชาชีพเภสัชกรรม พ.ศ. 2537</t>
        </is>
      </c>
      <c r="D189" s="186" t="n"/>
      <c r="E189" s="186" t="inlineStr">
        <is>
          <t>นายสมชาย</t>
        </is>
      </c>
      <c r="F189" s="186" t="inlineStr">
        <is>
          <t>นายอวบ</t>
        </is>
      </c>
      <c r="G189" s="186" t="inlineStr">
        <is>
          <t>เภสัชกรกล้วย</t>
        </is>
      </c>
      <c r="H189" s="186" t="inlineStr">
        <is>
          <t>เภสัชกรกล้วย และ นายสมชาย</t>
        </is>
      </c>
      <c r="I189" s="186" t="inlineStr">
        <is>
          <t>เภสัชกรกล้วย นายอวบ และ นายสมชาย</t>
        </is>
      </c>
      <c r="J189" s="185" t="inlineStr">
        <is>
          <t>4</t>
        </is>
      </c>
      <c r="K189" s="186" t="inlineStr">
        <is>
          <t>✅ คำตอบที่ถูกต้อง: ข้อ ง. เภสัชกรกล้วย และ นายสมชาย
🎯 ทำไมข้อนี้ถึงถูก:
🎯 ทำไมข้อนี้ถึงถูก: นายสมชายไม่ใช่ผู้ประกอบวิชาชีพเภสัชกรรมแต่ทำการจ่ายยาอันตราย (Ponstan) จึงมีความผิดตามมาตรา 28 ฐานประกอบวิชาชีพเภสัชกรรมโดยมิได้รับอนุญาต ส่วนเภสัชกรกล้วยไม่อยู่ปฏิบัติการตามเวลาที่แจ้งไว้และปล่อยให้บุคคลอื่นปฏิบัติวิชาชีพแทน จึงมีความผิดตามจรรยาบรรณวิชาชีพและ พ.ร.บ. วิชาชีพเภสัชกรรม (ส่วนนายอวบเจ้าของร้านมีความผิดตาม พ.ร.บ. ยา 2510 แต่ไม่ได้ทำผิด พ.ร.บ. วิชาชีพฯ โดยตรง)
🔍 ข้ออื่นผิดเพราะอะไร:
• ข้อ ก. (นายสมชาย): นายสมชายทำผิดจริง แต่เภสัชกรกล้วยก็มีความผิดตาม พ.ร.บ. วิชาชีพเภสัชกรรมด้วยเช่นกัน
• ข้อ ข. (นายอวบ): นายอวบเป็นผู้รับอนุญาตเปิดร้าน มีหน้าที่ตาม พ.ร.บ. ยา 2510 แต่ไม่ได้เป็นผู้ประกอบวิชาชีพหรือสวมสิทธิ์ประกอบวิชาชีพ จึงไม่ถูกดำเนินคดีตาม พ.ร.บ. วิชาชีพเภสัชกรรม
• ข้อ ค. (เภสัชกรกล้วย): ตอบไม่ครบถ้วน เพราะนายสมชายก็มีความผิดฐานประกอบวิชาชีพโดยไม่มีใบอนุญาต
• ข้อ จ. (เภสัชกรกล้วย นายอวบ นายสมชาย): นายอวบไม่ได้กระทำผิด พ.ร.บ. วิชาชีพเภสัชกรรมโดยตรง จึงนับเฉพาะเภสัชกรกล้วยและนายสมชาย</t>
        </is>
      </c>
      <c r="L189" s="186" t="n"/>
      <c r="M189" s="186" t="inlineStr">
        <is>
          <t>Pharmacy Laws &amp; Ethics</t>
        </is>
      </c>
      <c r="N189" s="186" t="inlineStr">
        <is>
          <t>พ.ร.บ. วิชาชีพเภสัชกรรม 2537</t>
        </is>
      </c>
      <c r="O189" s="185" t="inlineStr">
        <is>
          <t>SAP</t>
        </is>
      </c>
      <c r="P189" s="186" t="inlineStr">
        <is>
          <t>[SOURCE: Mock Pharmtutor 2024 Set 1 ข้อ 111]</t>
        </is>
      </c>
      <c r="Q189" s="185" t="inlineStr">
        <is>
          <t>ข้อสอบจำลอง</t>
        </is>
      </c>
      <c r="R189" s="185" t="inlineStr">
        <is>
          <t>Mock Pharmtutor 2024</t>
        </is>
      </c>
      <c r="S189" s="185" t="n"/>
    </row>
    <row r="190" ht="24" customHeight="1" s="49">
      <c r="A190" s="185" t="n">
        <v>188</v>
      </c>
      <c r="B190" s="186" t="n"/>
      <c r="C190" s="186" t="inlineStr">
        <is>
          <t>เวลาถัดมาตรวจพบยาเม็ดจำนวนมาก ถูกแพ็กใส่ถุงเตรียมไว้ โดยพบว่าใน 1 ซอง ประกอบไปด้วย Diclofenac, Prednisolone, Cimetidine อยู่รวมกันใน 1 ซองเป็นจำนวนมาก จากการกระทำดังกล่าว ถือว่าเป็นการกระทำผิดตามมาตราใดของ พ.ร.บ. ยา พ.ศ. 2510</t>
        </is>
      </c>
      <c r="D190" s="186" t="n"/>
      <c r="E190" s="186" t="inlineStr">
        <is>
          <t>มาตรา 72</t>
        </is>
      </c>
      <c r="F190" s="186" t="inlineStr">
        <is>
          <t>มาตรา 72 ทวิ</t>
        </is>
      </c>
      <c r="G190" s="186" t="inlineStr">
        <is>
          <t>มาตรา 73</t>
        </is>
      </c>
      <c r="H190" s="186" t="inlineStr">
        <is>
          <t>มาตรา 74</t>
        </is>
      </c>
      <c r="I190" s="186" t="inlineStr">
        <is>
          <t>มาตรา 75 ทวิ</t>
        </is>
      </c>
      <c r="J190" s="185" t="inlineStr">
        <is>
          <t>5</t>
        </is>
      </c>
      <c r="K190" s="186" t="inlineStr">
        <is>
          <t>✅ คำตอบที่ถูกต้อง: ข้อ จ. มาตรา 75 ทวิ
🎯 ทำไมข้อนี้ถึงถูก:
🎯 ทำไมข้อนี้ถึงถูก: การนำยาแผนปัจจุบันหลายชนิดมารวมกันเป็นชุดในซองเดียวเพื่อจำหน่ายโดยมีเจตนาให้รับประทานร่วมกัน จัดเป็น 'ยาชุด' ซึ่งมาตรา 75 ทวิ แห่ง พ.ร.บ. ยา พ.ศ. 2510 (แก้ไขเพิ่มเติมฉบับที่ 3 พ.ศ. 2522) บัญญัติห้ามมิให้ผู้ใดผลิต ขาย หรือนำหรือสั่งเข้ามาในราชอาณาจักรซึ่งยาชุด
🔍 ข้ออื่นผิดเพราะอะไร:
• ข้อ ก. (มาตรา 72): มาตรา 72 บัญญัติห้ามผลิต ขาย หรือนำเข้ายาปลอม ยาผิดมาตรฐาน ยาเสื่อมคุณภาพ ยามิได้ขึ้นทะเบียน
• ข้อ ข. (มาตรา 72 ทวิ): มาตรา 72 ทวิ ว่าด้วยเรื่องบทบัญญัติการสั่งพักใช้หรือเพิกถอนใบอนุญาต
• ข้อ ค. (มาตรา 73): มาตรา 73 ว่าด้วยเรื่องการเก็บรักษาตัวอย่างยาหรือการควบคุมสถานที่
• ข้อ ง. (มาตรา 74): มาตรา 74 ว่าด้วยเรื่องการสั่งระงับการผลิตหรือขายยาที่ไม่ปลอดภัย</t>
        </is>
      </c>
      <c r="L190" s="186" t="n"/>
      <c r="M190" s="186" t="inlineStr">
        <is>
          <t>Pharmacy Laws &amp; Ethics</t>
        </is>
      </c>
      <c r="N190" s="186" t="inlineStr">
        <is>
          <t>พ.ร.บ. ยา พ.ศ. 2510</t>
        </is>
      </c>
      <c r="O190" s="185" t="inlineStr">
        <is>
          <t>SAP</t>
        </is>
      </c>
      <c r="P190" s="186" t="inlineStr">
        <is>
          <t>[SOURCE: Mock Pharmtutor 2024 Set 1 ข้อ 112]</t>
        </is>
      </c>
      <c r="Q190" s="185" t="inlineStr">
        <is>
          <t>ข้อสอบจำลอง</t>
        </is>
      </c>
      <c r="R190" s="185" t="inlineStr">
        <is>
          <t>Mock Pharmtutor 2024</t>
        </is>
      </c>
      <c r="S190" s="185" t="n"/>
    </row>
    <row r="191" ht="24" customHeight="1" s="49">
      <c r="A191" s="185" t="n">
        <v>189</v>
      </c>
      <c r="B191" s="186" t="n"/>
      <c r="C191" s="186" t="inlineStr">
        <is>
          <t>ยาชนิดใดไม่จำเป็นต้องทำบัญชี ข.ย. 10 (บัญชีการขายยาควบคุมพิเศษและยาอันตรายที่เลขาธิการ อย. กำหนด)</t>
        </is>
      </c>
      <c r="D191" s="186" t="n"/>
      <c r="E191" s="186" t="inlineStr">
        <is>
          <t>Prednisolone Tablet</t>
        </is>
      </c>
      <c r="F191" s="186" t="inlineStr">
        <is>
          <t>Seretide Accuhaler</t>
        </is>
      </c>
      <c r="G191" s="186" t="inlineStr">
        <is>
          <t>Tramadol Tablet</t>
        </is>
      </c>
      <c r="H191" s="186" t="inlineStr">
        <is>
          <t>Oseltamivir Capsule</t>
        </is>
      </c>
      <c r="I191" s="186" t="inlineStr">
        <is>
          <t>Lamivudine Tablet</t>
        </is>
      </c>
      <c r="J191" s="185" t="inlineStr">
        <is>
          <t>3</t>
        </is>
      </c>
      <c r="K191" s="186" t="inlineStr">
        <is>
          <t>✅ คำตอบที่ถูกต้อง: ข้อ ค. Tramadol Tablet
🎯 ทำไมข้อนี้ถึงถูก:
🎯 ทำไมข้อนี้ถึงถูก: Tramadol ชนิดรับประทาน เป็นยาอันตรายที่มีประกาศกำหนดมาตรการควบคุมเข้มงวดเป็นพิเศษ โดยต้องจัดทำบัญชีการจ่ายยาตามแบบฟอร์มเฉพาะของ อย. (บัญชีการขายยา tramadol แยกเฉพาะและรายงานรายเดือน ไม่เกิน 20 เม็ดต่อครั้ง) ไม่ได้ใช้แบบบัญชี ข.ย. 10 ทั่วไป
🔍 ข้ออื่นผิดเพราะอะไร:
• ข้อ ก. (Prednisolone Tablet): เป็นยาสเตียรอยด์เดี่ยว ต้องจัดทำบัญชีการขายยา ข.ย. 10 ตามกฎหมาย
• ข้อ ข. (Seretide Accuhaler): ยาพ่นสูดผสมสเตียรอยด์ จัดเป็นยาที่ต้องบันทึกในบัญชี ข.ย. 10 หรือบัญชีควบคุมพิเศษ
• ข้อ ง. (Oseltamivir Capsule): ยาต้านไวรัสไข้หวัดใหญ่ จัดเป็นยาควบคุมพิเศษที่ต้องทำบัญชี ข.ย. 10
• ข้อ จ. (Lamivudine Tablet): ยาต้านไวรัสเอชไอวี/ตับอักเสบบี เป็นยาควบคุมพิเศษที่ต้องบันทึกบัญชี ข.ย. 10</t>
        </is>
      </c>
      <c r="L191" s="186" t="n"/>
      <c r="M191" s="186" t="inlineStr">
        <is>
          <t>Pharmacy Laws &amp; Ethics</t>
        </is>
      </c>
      <c r="N191" s="186" t="inlineStr">
        <is>
          <t>พ.ร.บ. ยา พ.ศ. 2510</t>
        </is>
      </c>
      <c r="O191" s="185" t="inlineStr">
        <is>
          <t>SAP</t>
        </is>
      </c>
      <c r="P191" s="186" t="inlineStr">
        <is>
          <t>[SOURCE: Mock Pharmtutor 2024 Set 1 ข้อ 113]</t>
        </is>
      </c>
      <c r="Q191" s="185" t="inlineStr">
        <is>
          <t>ข้อสอบจำลอง</t>
        </is>
      </c>
      <c r="R191" s="185" t="inlineStr">
        <is>
          <t>Mock Pharmtutor 2024</t>
        </is>
      </c>
      <c r="S191" s="185" t="n"/>
    </row>
    <row r="192" ht="24" customHeight="1" s="49">
      <c r="A192" s="185" t="n">
        <v>190</v>
      </c>
      <c r="B192" s="186" t="n"/>
      <c r="C192" s="186" t="inlineStr">
        <is>
          <t>เจ้าหน้าที่พนักงานสุ่มตรวจวัตถุออกฤทธิ์ต่อจิตและประสาทที่ร้านขายยา เมื่อส่งตรวจที่กรมวิทยาศาสตร์การแพทย์ พบว่าปริมาณตัวยาสำคัญต่ำกว่าช่วงมาตรฐาน 12% สามารถสรุปได้ว่าวัตถุออกฤทธิ์ดังกล่าวเป็นวัตถุออกฤทธิ์ชนิดใด</t>
        </is>
      </c>
      <c r="D192" s="186" t="n"/>
      <c r="E192" s="186" t="inlineStr">
        <is>
          <t>วัตถุออกฤทธิ์ปลอม</t>
        </is>
      </c>
      <c r="F192" s="186" t="inlineStr">
        <is>
          <t>วัตถุออกฤทธิ์เสื่อมคุณภาพ</t>
        </is>
      </c>
      <c r="G192" s="186" t="inlineStr">
        <is>
          <t>วัตถุออกฤทธิ์ผิดมาตรฐาน</t>
        </is>
      </c>
      <c r="H192" s="186" t="inlineStr">
        <is>
          <t>วัตถุออกฤทธิ์ผิดคุณภาพ</t>
        </is>
      </c>
      <c r="I192" s="186" t="inlineStr">
        <is>
          <t>วัตถุออกฤทธิ์ต่ำกว่ามาตรฐาน</t>
        </is>
      </c>
      <c r="J192" s="185" t="inlineStr">
        <is>
          <t>1</t>
        </is>
      </c>
      <c r="K192" s="186" t="inlineStr">
        <is>
          <t>✅ คำตอบที่ถูกต้อง: ข้อ ก. วัตถุออกฤทธิ์ปลอม
🎯 ทำไมข้อนี้ถึงถูก:
🎯 ทำไมข้อนี้ถึงถูก: ตามประมวลกฎหมายยาเสพติด (และ พ.ร.บ. วัตถุที่ออกฤทธิ์ต่อจิตและประสาท) วัตถุออกฤทธิ์ที่ผลิตขึ้นโดยมีปริมาณของสารออกฤทธิ์ขาดหรือเกินกว่าร้อยละ 10 (10%) จากเกณฑ์ต่ำสุดหรือสูงสุดของมาตรฐานที่กำหนดไว้ในตำรับ ให้ถือว่าเป็น 'วัตถุออกฤทธิ์ปลอม' ทันที (ขาดไป 12% ซึ่งเกินกว่า 10%)
🔍 ข้ออื่นผิดเพราะอะไร:
• ข้อ ข. (วัตถุออกฤทธิ์เสื่อมคุณภาพ): คือวัตถุออกฤทธิ์ที่สิ้นอายุตามที่ระบุบนฉลาก หรือแปรสภาพจนไม่มีประสิทธิผล
• ข้อ ค. (วัตถุออกฤทธิ์ผิดมาตรฐาน): ในกรณีที่ปริมาณสารสำคัญขาดหรือเกินไม่เกิน 10% จึงจะจัดเป็นผิดมาตรฐาน แต่หากเกิน 10% กฎหมายยกระดับเป็นวัตถุออกฤทธิ์ปลอม
• ข้อ ง. (วัตถุออกฤทธิ์ผิดคุณภาพ): ไม่ใช่คำนิยามทางกฎหมายตามพระราชบัญญัติ
• ข้อ จ. (วัตถุออกฤทธิ์ต่ำกว่ามาตรฐาน): ไม่ใช่ฐานความผิดทางกฎหมายที่บัญญัติไว้</t>
        </is>
      </c>
      <c r="L192" s="186" t="n"/>
      <c r="M192" s="186" t="inlineStr">
        <is>
          <t>Pharmacy Laws &amp; Ethics</t>
        </is>
      </c>
      <c r="N192" s="186" t="inlineStr">
        <is>
          <t>พ.ร.บ. ยาเสพติดให้โทษ &amp; วัตถุออกฤทธิ์</t>
        </is>
      </c>
      <c r="O192" s="185" t="inlineStr">
        <is>
          <t>SAP</t>
        </is>
      </c>
      <c r="P192" s="186" t="inlineStr">
        <is>
          <t>[SOURCE: Mock Pharmtutor 2024 Set 1 ข้อ 114]</t>
        </is>
      </c>
      <c r="Q192" s="185" t="inlineStr">
        <is>
          <t>ข้อสอบจำลอง</t>
        </is>
      </c>
      <c r="R192" s="185" t="inlineStr">
        <is>
          <t>Mock Pharmtutor 2024</t>
        </is>
      </c>
      <c r="S192" s="185" t="n"/>
    </row>
    <row r="193" ht="24" customHeight="1" s="49">
      <c r="A193" s="185" t="n">
        <v>191</v>
      </c>
      <c r="B193" s="186" t="n"/>
      <c r="C193" s="186" t="inlineStr">
        <is>
          <t>ข้อความใดต่อไปนี้ที่สามารถใส่ได้ในป้ายร้านยา (MCQ ธ.ค. 66)</t>
        </is>
      </c>
      <c r="D193" s="186" t="n"/>
      <c r="E193" s="186" t="inlineStr">
        <is>
          <t>เวลาทำการ</t>
        </is>
      </c>
      <c r="F193" s="186" t="inlineStr">
        <is>
          <t>เภสัชศาสตรบัณฑิต เกียรตินิยม</t>
        </is>
      </c>
      <c r="G193" s="186" t="inlineStr">
        <is>
          <t>ยาดี และถูกที่สุด ที่นี่เท่านั้น</t>
        </is>
      </c>
      <c r="H193" s="186" t="inlineStr">
        <is>
          <t>เภสัชมากความสามารถจากสหรัฐอเมริกา</t>
        </is>
      </c>
      <c r="I193" s="186" t="inlineStr">
        <is>
          <t>ทุกข้อความข้างต้นใส่ได้ทั้งหมด</t>
        </is>
      </c>
      <c r="J193" s="185" t="inlineStr">
        <is>
          <t>1</t>
        </is>
      </c>
      <c r="K193" s="186" t="inlineStr">
        <is>
          <t>✅ คำตอบที่ถูกต้อง: ข้อ ก. เวลาทำการ
🎯 ทำไมข้อนี้ถึงถูก:
🎯 ทำไมข้อนี้ถึงถูก: ตาม พ.ร.บ. ยา พ.ศ. 2510 และกฎกระทรวงสาธารณสุข ป้ายร้านยาและป้ายแสดงผู้มีหน้าที่ปฏิบัติการอนุญาตให้ระบุข้อมูลพื้นฐานตามที่กฎหมายกำหนด เช่น ชื่อสถานที่ขายยา เลขที่ใบอนุญาต และเวลาปฏิบัติการหรือเวลาทำการของร้านยา
🔍 ข้ออื่นผิดเพราะอะไร:
• ข้อ ข.: การแสดงคุณวุฒิพิเศษ เช่น เกียรตินิยม บนป้ายสถานปฏิบัติการหรือการโฆษณา ขัดต่อข้อบังคับสภาเภสัชกรรมว่าด้วยจรรยาบรรณวิชาชีพ
• ข้อ ค.: ข้อความอวดอ้างสรรพคุณว่า ดีและถูกที่สุด เป็นการโฆษณาขายยาที่โอ้อวดเกินจริงและไม่เป็นธรรมต่อผู้บริโภค ผิด พ.ร.บ. ยา
• ข้อ ง.: เป็นการโฆษณาโอ้อวดความรู้ความสามารถส่วนบุคคลอันขัดต่อจรรยาบรรณวิชาชีพเภสัชกรรม
• ข้อ จ.: ไม่ถูกต้อง เนื่องจากข้อความในข้อ ข, ค, และ ง เป็นข้อห้ามตามกฎหมายและจริยธรรมวิชาชีพ</t>
        </is>
      </c>
      <c r="L193" s="186" t="n"/>
      <c r="M193" s="186" t="inlineStr">
        <is>
          <t>Pharmacy Laws &amp; Ethics</t>
        </is>
      </c>
      <c r="N193" s="186" t="inlineStr">
        <is>
          <t>พ.ร.บ. ยา พ.ศ. 2510</t>
        </is>
      </c>
      <c r="O193" s="185" t="inlineStr">
        <is>
          <t>SAP</t>
        </is>
      </c>
      <c r="P193" s="186" t="inlineStr">
        <is>
          <t>[SOURCE: Mock Pharmtutor 2024 Set 2 ข้อ 106] MCQ ธ.ค. 66</t>
        </is>
      </c>
      <c r="Q193" s="185" t="inlineStr">
        <is>
          <t>ข้อสอบจำลอง</t>
        </is>
      </c>
      <c r="R193" s="185" t="inlineStr">
        <is>
          <t>Mock Pharmtutor 2024</t>
        </is>
      </c>
      <c r="S193" s="185" t="n"/>
    </row>
    <row r="194" ht="24" customHeight="1" s="49">
      <c r="A194" s="185" t="n">
        <v>192</v>
      </c>
      <c r="B194" s="186" t="n"/>
      <c r="C194" s="186" t="inlineStr">
        <is>
          <t>ยาในข้อใดต่อไปนี้ ไม่สามารถอยู่ในพื้นที่ให้บริการตัวเองได้ (MCQ ธ.ค. 66)</t>
        </is>
      </c>
      <c r="D194" s="186" t="n"/>
      <c r="E194" s="186" t="inlineStr">
        <is>
          <t>Niclosamide 500 mg แผง 4 เม็ด</t>
        </is>
      </c>
      <c r="F194" s="186" t="inlineStr">
        <is>
          <t>Vitamin C 100 mg 10 เม็ด</t>
        </is>
      </c>
      <c r="G194" s="186" t="inlineStr">
        <is>
          <t>Acetaminophen 325 mg 100 เม็ด</t>
        </is>
      </c>
      <c r="H194" s="186" t="inlineStr">
        <is>
          <t>Chlorpheniramine maleate 2 mg 10 เม็ด</t>
        </is>
      </c>
      <c r="I194" s="186" t="inlineStr">
        <is>
          <t>ยาแก้ไอน้ำดำ 60 mL</t>
        </is>
      </c>
      <c r="J194" s="185" t="inlineStr">
        <is>
          <t>3</t>
        </is>
      </c>
      <c r="K194" s="186" t="inlineStr">
        <is>
          <t>✅ คำตอบที่ถูกต้อง: ข้อ ค. Acetaminophen 325 mg 100 เม็ด
🎯 ทำไมข้อนี้ถึงถูก:
🎯 ทำไมข้อนี้ถึงถูก: พื้นที่บริการตนเอง (Self-service area) อนุญาตให้วางได้เฉพาะยาสามัญประจำบ้านแผนปัจจุบันเท่านั้น สำหรับ Acetaminophen (Paracetamol) 325 mg บรรจุขวด 100 เม็ด จัดเป็น ยาอันตราย จึงต้องวางอยู่หลังเคาน์เตอร์และจ่ายโดยเภสัชกรเท่านั้น
🔍 ข้ออื่นผิดเพราะอะไร:
• ข้อ ก.: Niclosamide 500 mg แผง 4 เม็ด เป็นยาสามัญประจำบ้านแผนปัจจุบัน สามารถวางในพื้นที่บริการตนเองได้
• ข้อ ข.: Vitamin C 100 mg บรรจุ 10 เม็ด เป็นยาสามัญประจำบ้านแผนปัจจุบัน สามารถวางในพื้นที่บริการตนเองได้
• ข้อ ง.: Chlorpheniramine maleate 2 mg บรรจุแผงไม่เกิน 10 เม็ด จัดเป็นยาสามัญประจำบ้านแผนปัจจุบัน วางในพื้นที่บริการตนเองได้
• ข้อ จ.: ยาแก้ไอน้ำดำ บรรจุ 60 mL เป็นยาสามัญประจำบ้านแผนปัจจุบัน สามารถวางในพื้นที่บริการตนเองได้</t>
        </is>
      </c>
      <c r="L194" s="186" t="n"/>
      <c r="M194" s="186" t="inlineStr">
        <is>
          <t>Pharmacy Laws &amp; Ethics</t>
        </is>
      </c>
      <c r="N194" s="186" t="inlineStr">
        <is>
          <t>พ.ร.บ. ยา พ.ศ. 2510</t>
        </is>
      </c>
      <c r="O194" s="185" t="inlineStr">
        <is>
          <t>SAP</t>
        </is>
      </c>
      <c r="P194" s="186" t="inlineStr">
        <is>
          <t>[SOURCE: Mock Pharmtutor 2024 Set 2 ข้อ 107] MCQ ธ.ค. 66 [RECONSTRUCTED: แก้ไขข้อผิดพลาด OCR BOL 2 mg เป็น Chlorpheniramine maleate 2 mg]</t>
        </is>
      </c>
      <c r="Q194" s="185" t="inlineStr">
        <is>
          <t>ข้อสอบจำลอง</t>
        </is>
      </c>
      <c r="R194" s="185" t="inlineStr">
        <is>
          <t>Mock Pharmtutor 2024</t>
        </is>
      </c>
      <c r="S194" s="185" t="n"/>
    </row>
    <row r="195" ht="24" customHeight="1" s="49">
      <c r="A195" s="185" t="n">
        <v>193</v>
      </c>
      <c r="B195" s="186" t="n"/>
      <c r="C195" s="186" t="inlineStr">
        <is>
          <t>ยาในข้อใดต่อไปนี้ที่ไม่ต้องทำบัญชีขายยา ข.ย.11 (MCQ ธ.ค. 66)</t>
        </is>
      </c>
      <c r="D195" s="186" t="n"/>
      <c r="E195" s="186" t="inlineStr">
        <is>
          <t>Tramadol ทุกรูปแบบ</t>
        </is>
      </c>
      <c r="F195" s="186" t="inlineStr">
        <is>
          <t>Chlorpheniramine maleate syrup</t>
        </is>
      </c>
      <c r="G195" s="186" t="inlineStr">
        <is>
          <t>Cetirizine syrup</t>
        </is>
      </c>
      <c r="H195" s="186" t="inlineStr">
        <is>
          <t>Hydroxyzine syrup</t>
        </is>
      </c>
      <c r="I195" s="186" t="inlineStr">
        <is>
          <t>Bromhexine syrup</t>
        </is>
      </c>
      <c r="J195" s="185" t="inlineStr">
        <is>
          <t>5</t>
        </is>
      </c>
      <c r="K195" s="186" t="inlineStr">
        <is>
          <t>✅ คำตอบที่ถูกต้อง: ข้อ จ. Bromhexine syrup
🎯 ทำไมข้อนี้ถึงถูก:
🎯 ทำไมข้อนี้ถึงถูก: Bromhexine syrup เป็นยาละลายเสมหะ (Mucolytic) ไม่อยู่ในรายชื่อยาอันตรายกลุ่มเสี่ยงที่สำนักงานคณะกรรมการอาหารและยา (อย.) ควบคุมเป็นพิเศษในการจัดทำบัญชีการขายยาตามแบบ ข.ย.11
🔍 ข้ออื่นผิดเพราะอะไร:
• ข้อ ก.: Tramadol ทุกรูปแบบจัดเป็นยาอันตรายควบคุมพิเศษที่ต้องจัดทำบัญชี ข.ย.11 บันทึกเลขบัตรประชาชนผู้ซื้อ และจำกัดการจำหน่าย
• ข้อ ข.: ยาน้ำ Chlorpheniramine maleate syrup ต้องจัดทำบัญชี ข.ย.11 ตามประกาศ อย. เพื่อป้องกันการนำไปใช้ในทางที่ผิด
• ข้อ ค.: Cetirizine syrup เป็นยาน้ำแก้แพ้ที่ต้องจัดทำบัญชี ข.ย.11 ตามประกาศควบคุมการจำหน่ายยาน้ำกลุ่มแก้แพ้แก้ไอ
• ข้อ ง.: Hydroxyzine syrup เป็นยาน้ำแก้แพ้ที่มีฤทธิ์สงบประสาท ต้องจัดทำบัญชี ข.ย.11 เช่นเดียวกัน</t>
        </is>
      </c>
      <c r="L195" s="186" t="n"/>
      <c r="M195" s="186" t="inlineStr">
        <is>
          <t>Pharmacy Laws &amp; Ethics</t>
        </is>
      </c>
      <c r="N195" s="186" t="inlineStr">
        <is>
          <t>พ.ร.บ. ยา พ.ศ. 2510</t>
        </is>
      </c>
      <c r="O195" s="185" t="inlineStr">
        <is>
          <t>SAP</t>
        </is>
      </c>
      <c r="P195" s="186" t="inlineStr">
        <is>
          <t>[SOURCE: Mock Pharmtutor 2024 Set 2 ข้อ 108] MCQ ธ.ค. 66 [RECONSTRUCTED: แก้ไขข้อผิดพลาด OCR BOL syrup เป็น Chlorpheniramine maleate syrup]</t>
        </is>
      </c>
      <c r="Q195" s="185" t="inlineStr">
        <is>
          <t>ข้อสอบจำลอง</t>
        </is>
      </c>
      <c r="R195" s="185" t="inlineStr">
        <is>
          <t>Mock Pharmtutor 2024</t>
        </is>
      </c>
      <c r="S195" s="185" t="n"/>
    </row>
    <row r="196" ht="24" customHeight="1" s="49">
      <c r="A196" s="185" t="n">
        <v>194</v>
      </c>
      <c r="B196" s="186" t="n"/>
      <c r="C196" s="186" t="inlineStr">
        <is>
          <t>Avamys (Fluticasone furoate nasal spray) จัดให้อยู่ในบัญชียาหลักแห่งชาติบัญชี ค หมายความว่าอย่างไร</t>
        </is>
      </c>
      <c r="D196" s="186" t="n"/>
      <c r="E196" s="186" t="inlineStr">
        <is>
          <t>รายการยามาตรฐานที่ใช้ในการป้องกันและแก้ไขปัญหาสุขภาพที่พบได้บ่อย มีหลักฐานชัดเจนที่สนับสนุนการใช้</t>
        </is>
      </c>
      <c r="F196" s="186" t="inlineStr">
        <is>
          <t>รายการยาที่ต้องใช้ในโรคเฉพาะทางโดยแพทย์ผู้เชี่ยวชาญหรือได้รับมอบหมายจากผู้อำนวยการสถานพยาบาลนั้นๆ</t>
        </is>
      </c>
      <c r="G196" s="186" t="inlineStr">
        <is>
          <t>รายการยาที่มีข้อบ่งใช้หลายข้อ แต่มีความเหมาะสมในการใช้เพียงข้อบ่งใช้เดียว หรือมีแนวโน้มจะใช้ยาในทางที่ไม่ถูกต้อง หรือยาที่มีราคาแพง</t>
        </is>
      </c>
      <c r="H196" s="186" t="inlineStr">
        <is>
          <t>รายการยาที่มีข้อบ่งใช้พิเศษสำหรับหน่วยงานรัฐ หรือภาคเอกชน</t>
        </is>
      </c>
      <c r="I196" s="186" t="inlineStr">
        <is>
          <t>รายการยาที่มีความจำเป็นเฉพาะของผู้ป่วยเฉพาะราย อยู่ภายใต้การกำกับดูแลของหน่วยงานประกันสุขภาพและมีการจัดทำบันทึกการใช้ยาอย่างสมเหตุสมผล</t>
        </is>
      </c>
      <c r="J196" s="185" t="inlineStr">
        <is>
          <t>2</t>
        </is>
      </c>
      <c r="K196" s="186" t="inlineStr">
        <is>
          <t>✅ คำตอบที่ถูกต้อง: ข้อ ข. รายการยาที่ต้องใช้ในโรคเฉพาะทางโดยแพทย์ผู้เชี่ยวชาญหรือได้รับมอบหมายจากผู้อำนวยการสถานพยาบาลนั้นๆ
🎯 ทำไมข้อนี้ถึงถูก:
🎯 ทำไมข้อนี้ถึงถูก: ยาในบัญชียาหลักแห่งชาติ บัญชี ค กำหนดให้เป็นรายการยาที่ต้องใช้ในโรคเฉพาะทางโดยแพทย์ผู้เชี่ยวชาญเฉพาะทาง หรือแพทย์ที่ได้รับมอบหมายจากผู้อำนวยการสถานพยาบาลนั้นๆ เนื่องจากเป็นยาที่มีวิธีใช้เฉพาะหรือมีค่าใช้จ่ายสูงกว่ายาพื้นฐาน
🔍 ข้ออื่นผิดเพราะอะไร:
• ข้อ ก.: เป็นคำนิยามของ ยาในบัญชี ก ซึ่งเป็นรายการยาจำเป็นพื้นฐานสำหรับสถานพยาบาลทุกระดับ
• ข้อ ค.: เป็นคำนิยามของ ยาในบัญชี ง ซึ่งเป็นยาที่มีราคาแพงมากและมีแนวโน้มใช้ไม่สมเหตุผล จึงต้องมีการกำกับติดตามเข้มงวด
• ข้อ ง.: ไม่ตรงกับคำนิยามการจัดกลุ่มบัญชียาหลักแห่งชาติของประเทศไทย
• ข้อ จ.: เป็นคำนิยามของ ยาในบัญชี จ(2) ซึ่งเป็นรายการยาสำหรับผู้ป่วยเฉพาะรายที่มีความจำเป็นสูงและมีราคาสูงมาก</t>
        </is>
      </c>
      <c r="L196" s="186" t="n"/>
      <c r="M196" s="186" t="inlineStr">
        <is>
          <t>Pharmacy Administration &amp; Systems</t>
        </is>
      </c>
      <c r="N196" s="186" t="inlineStr">
        <is>
          <t>ระบบประกันสุขภาพ</t>
        </is>
      </c>
      <c r="O196" s="185" t="inlineStr">
        <is>
          <t>SAP</t>
        </is>
      </c>
      <c r="P196" s="186" t="inlineStr">
        <is>
          <t>[SOURCE: Mock Pharmtutor 2024 Set 2 ข้อ 113] MCQ ธ.ค. 66</t>
        </is>
      </c>
      <c r="Q196" s="185" t="inlineStr">
        <is>
          <t>ข้อสอบจำลอง</t>
        </is>
      </c>
      <c r="R196" s="185" t="inlineStr">
        <is>
          <t>Mock Pharmtutor 2024</t>
        </is>
      </c>
      <c r="S196" s="185" t="n"/>
    </row>
    <row r="197" ht="24" customHeight="1" s="49">
      <c r="A197" s="185" t="n">
        <v>195</v>
      </c>
      <c r="B197" s="186" t="n"/>
      <c r="C197" s="186" t="inlineStr">
        <is>
          <t>ตามกฎหมายควบคุมยาเสพติดและวัตถุออกฤทธิ์ของประเทศไทย การควบคุมยา Pseudoephedrine ทั้งที่เป็นตำรับยาเดี่ยวและยาสูตรผสม ข้อใดต่อไปนี้ถูกต้อง</t>
        </is>
      </c>
      <c r="D197" s="186" t="n"/>
      <c r="E197" s="186" t="inlineStr">
        <is>
          <t>เป็นยาอันตราย ร้านยา ข.ย.1 สามารถขายได้โดยเภสัชกร</t>
        </is>
      </c>
      <c r="F197" s="186" t="inlineStr">
        <is>
          <t>เป็นวัตถุออกฤทธิ์ต่อจิตและประสาทประเภท 2 ใช้ได้เฉพาะในโรงพยาบาลและสั่งใช้โดยแพทย์เท่านั้น</t>
        </is>
      </c>
      <c r="G197" s="186" t="inlineStr">
        <is>
          <t>เป็นยาเสพติดให้โทษประเภท 3 ร้านยา ข.ย.1 ขายได้เมื่อมีใบสั่งแพทย์</t>
        </is>
      </c>
      <c r="H197" s="186" t="inlineStr">
        <is>
          <t>เป็นวัตถุออกฤทธิ์ต่อจิตและประสาทประเภท 4 ร้านยา ข.ย.1 ขายได้เมื่อมีใบสั่งแพทย์</t>
        </is>
      </c>
      <c r="I197" s="186" t="inlineStr">
        <is>
          <t>เป็นยาควบคุมพิเศษ ร้านยา ข.ย.1 ขายได้เมื่อมีใบสั่งแพทย์</t>
        </is>
      </c>
      <c r="J197" s="185" t="inlineStr">
        <is>
          <t>2</t>
        </is>
      </c>
      <c r="K197" s="186" t="inlineStr">
        <is>
          <t>✅ คำตอบที่ถูกต้อง: ข้อ ข. เป็นวัตถุออกฤทธิ์ต่อจิตและประสาทประเภท 2 ใช้ได้เฉพาะในโรงพยาบาลและสั่งใช้โดยแพทย์เท่านั้น
🎯 ทำไมข้อนี้ถึงถูก:
🎯 ทำไมข้อนี้ถึงถูก: ตามประมวลกฎหมายยาเสพติด ยา Pseudoephedrine ทุกรูปแบบทั้งตำรับยาเดี่ยวและสูตรผสมจัดเป็นวัตถุออกฤทธิ์ต่อจิตและประสาทในประเภท 2 ห้ามจำหน่ายในร้านขายยา ให้ใช้ได้เฉพาะในสถานพยาบาลตามคำสั่งแพทย์เท่านั้น
🔍 ข้ออื่นผิดเพราะอะไร:
• ข้อ ก.: เดิมเคยเป็นยาอันตราย แต่ถูกยกระดับควบคุมเข้มงวดเพื่อป้องกันการนำไปใช้สังเคราะห์สารเสพติด (Methamphetamine)
• ข้อ ค.: Pseudoephedrine ไม่ได้จัดเป็นยาเสพติดให้โทษประเภท 3 (กลุ่มยาเสพติดประเภท 3 เช่น ยาแก้ไอผสม Codeine)
• ข้อ ง.: วัตถุออกฤทธิ์ประเภท 4 ได้แก่ยากลุ่ม Benzodiazepines บางชนิด เช่น Diazepam, Lorazepam ซึ่งปัจจุบันไม่อนุญาตให้ร้านยาทั่วไปขาย
• ข้อ จ.: ยาควบคุมพิเศษเป็นหมวดหมู่ตาม พ.ร.บ. ยา ซึ่งการควบคุมต่ำกว่าวัตถุออกฤทธิ์ประเภท 2</t>
        </is>
      </c>
      <c r="L197" s="186" t="n"/>
      <c r="M197" s="186" t="inlineStr">
        <is>
          <t>Pharmacy Laws &amp; Ethics</t>
        </is>
      </c>
      <c r="N197" s="186" t="inlineStr">
        <is>
          <t>พ.ร.บ. ยาเสพติดให้โทษ &amp; วัตถุออกฤทธิ์</t>
        </is>
      </c>
      <c r="O197" s="185" t="inlineStr">
        <is>
          <t>SAP</t>
        </is>
      </c>
      <c r="P197" s="186" t="inlineStr">
        <is>
          <t>[SOURCE: ข้อสอบจริง PLE CC1 (Product) ปี 2567 ข้อ 19]</t>
        </is>
      </c>
      <c r="Q197" s="185" t="inlineStr">
        <is>
          <t>ข้อสอบจริง</t>
        </is>
      </c>
      <c r="R197" s="185" t="inlineStr">
        <is>
          <t>2567</t>
        </is>
      </c>
      <c r="S197" s="185" t="n"/>
    </row>
    <row r="198" ht="24" customHeight="1" s="49">
      <c r="A198" s="185" t="n">
        <v>196</v>
      </c>
      <c r="B198" s="186" t="n"/>
      <c r="C198" s="186" t="inlineStr">
        <is>
          <t>ยาในข้อใดต่อไปนี้ที่ผู้รับอนุญาตขายส่งยาไม่สามารถนำมาจำหน่ายให้แก่ร้านขายยาแผนปัจจุบัน (ข.ย.1) ได้ตามกฎหมาย</t>
        </is>
      </c>
      <c r="D198" s="186" t="n"/>
      <c r="E198" s="186" t="inlineStr">
        <is>
          <t>Sildenafil</t>
        </is>
      </c>
      <c r="F198" s="186" t="inlineStr">
        <is>
          <t>Alprazolam</t>
        </is>
      </c>
      <c r="G198" s="186" t="inlineStr">
        <is>
          <t>Tramadol</t>
        </is>
      </c>
      <c r="H198" s="186" t="inlineStr">
        <is>
          <t>Dexamethasone</t>
        </is>
      </c>
      <c r="I198" s="186" t="inlineStr">
        <is>
          <t>Prednisolone</t>
        </is>
      </c>
      <c r="J198" s="185" t="inlineStr">
        <is>
          <t>2</t>
        </is>
      </c>
      <c r="K198" s="186" t="inlineStr">
        <is>
          <t>✅ คำตอบที่ถูกต้อง: ข้อ ข. Alprazolam
🎯 ทำไมข้อนี้ถึงถูก:
🎯 ทำไมข้อนี้ถึงถูก: Alprazolam จัดเป็นวัตถุออกฤทธิ์ต่อจิตและประสาทประเภท 2 ตามประมวลกฎหมายยาเสพติด ห้ามมีไว้ในครอบครองเพื่อขายในร้านขายยาแผนปัจจุบันทุกประเภท ร้านขายส่งจึงไม่สามารถขายให้ร้านยาได้
🔍 ข้ออื่นผิดเพราะอะไร:
• ข้อ ก.: Sildenafil เป็นยาควบคุมพิเศษ ร้านขายส่งสามารถขายให้ร้านขายยา ข.ย.1 ได้อย่างถูกต้องตามกฎหมาย
• ข้อ ค.: Tramadol เป็นยาอันตราย (มีการควบคุมพิเศษ) ร้านขายส่งสามารถขายให้ร้านยา ข.ย.1 ได้โดยต้องทำบัญชีการซื้อขายตามกฎหมาย
• ข้อ ง.: Dexamethasone เป็นยาควบคุมพิเศษ ร้านขายส่งสามารถขายให้ร้านขายยา ข.ย.1 ได้
• ข้อ จ.: Prednisolone เป็นยาควบคุมพิเศษ ร้านขายส่งสามารถขายให้ร้านขายยา ข.ย.1 ได้</t>
        </is>
      </c>
      <c r="L198" s="186" t="n"/>
      <c r="M198" s="186" t="inlineStr">
        <is>
          <t>Pharmacy Laws &amp; Ethics</t>
        </is>
      </c>
      <c r="N198" s="186" t="inlineStr">
        <is>
          <t>พ.ร.บ. ยาเสพติดให้โทษ &amp; วัตถุออกฤทธิ์</t>
        </is>
      </c>
      <c r="O198" s="185" t="inlineStr">
        <is>
          <t>SAP</t>
        </is>
      </c>
      <c r="P198" s="186" t="inlineStr">
        <is>
          <t>[SOURCE: ข้อสอบจริง PLE CC1 (Product) ปี 2567 ข้อ 23]</t>
        </is>
      </c>
      <c r="Q198" s="185" t="inlineStr">
        <is>
          <t>ข้อสอบจริง</t>
        </is>
      </c>
      <c r="R198" s="185" t="inlineStr">
        <is>
          <t>2567</t>
        </is>
      </c>
      <c r="S198" s="185" t="n"/>
    </row>
    <row r="199" ht="24" customHeight="1" s="49">
      <c r="A199" s="185" t="n">
        <v>197</v>
      </c>
      <c r="B199" s="186" t="n"/>
      <c r="C199" s="186" t="inlineStr">
        <is>
          <t>ยาอันตรายในข้อใดต่อไปนี้ที่ร้านขายยาแผนปัจจุบัน (ข.ย.1) ไม่ต้องจัดทำบัญชีการขายยาตามแบบ ข.ย.11 ตามประกาศสำนักงานคณะกรรมการอาหารและยา</t>
        </is>
      </c>
      <c r="D199" s="186" t="n"/>
      <c r="E199" s="186" t="inlineStr">
        <is>
          <t>ยาเม็ด Dimenhydrinate</t>
        </is>
      </c>
      <c r="F199" s="186" t="inlineStr">
        <is>
          <t>ยาเม็ด Dextromethorphan</t>
        </is>
      </c>
      <c r="G199" s="186" t="inlineStr">
        <is>
          <t>ยาแคปซูล Tramadol</t>
        </is>
      </c>
      <c r="H199" s="186" t="inlineStr">
        <is>
          <t>ยาน้ำ Chlorpheniramine (CPM)</t>
        </is>
      </c>
      <c r="I199" s="186" t="inlineStr">
        <is>
          <t>ยาน้ำ Diphenhydramine</t>
        </is>
      </c>
      <c r="J199" s="185" t="inlineStr">
        <is>
          <t>1</t>
        </is>
      </c>
      <c r="K199" s="186" t="inlineStr">
        <is>
          <t>✅ คำตอบที่ถูกต้อง: ข้อ ก. ยาเม็ด Dimenhydrinate
🎯 ทำไมข้อนี้ถึงถูก:
🎯 ทำไมข้อนี้ถึงถูก: ยาเม็ด Dimenhydrinate ไม่ได้อยู่ในบัญชีรายชื่อยาอันตรายที่ อย. ประกาศบังคับให้ต้องจัดทำบัญชี ข.ย.11 จึงบันทึกเพียงบัญชียาอันตรายทั่วไป (แบบ ข.ย.9)
🔍 ข้ออื่นผิดเพราะอะไร:
• ข้อ ข.: ยาเม็ด Dextromethorphan ทุกตำรับต้องทำบัญชี ข.ย.11 เนื่องจากเป็นยาที่มีความเสี่ยงต่อการนำไปใช้ในทางที่ผิด
• ข้อ ค.: ยา Tramadol ทุกรูปแบบทั้งยาเดี่ยวและยาสูตรผสมต้องทำบัญชี ข.ย.11 และจำกัดปริมาณจ่ายไม่เกิน 20 เม็ดต่อครั้ง
• ข้อ ง.: ยาน้ำ Antihistamine ชนิด Chlorpheniramine (CPM) ทุกรูปแบบยาน้ำถูกประกาศให้ต้องจัดทำบัญชี ข.ย.11
• ข้อ จ.: ยาน้ำ Diphenhydramine ถูกประกาศให้ต้องทำบัญชี ข.ย.11 เช่นเดียวกับยาน้ำแก้แพ้อื่นๆ</t>
        </is>
      </c>
      <c r="L199" s="186" t="n"/>
      <c r="M199" s="186" t="inlineStr">
        <is>
          <t>Pharmacy Laws &amp; Ethics</t>
        </is>
      </c>
      <c r="N199" s="186" t="inlineStr">
        <is>
          <t>พ.ร.บ. ยา พ.ศ. 2510</t>
        </is>
      </c>
      <c r="O199" s="185" t="inlineStr">
        <is>
          <t>SAP</t>
        </is>
      </c>
      <c r="P199" s="186" t="inlineStr">
        <is>
          <t>[SOURCE: ข้อสอบจริง PLE CC1 (Product) ปี 2567 ข้อ 25] [RECONSTRUCTED: ปรับแต่งและเติมเต็มตัวเลือก จ ให้ครบ 5 ตัวเลือกตามระเบียบ อย.]</t>
        </is>
      </c>
      <c r="Q199" s="185" t="inlineStr">
        <is>
          <t>ข้อสอบจริง</t>
        </is>
      </c>
      <c r="R199" s="185" t="inlineStr">
        <is>
          <t>2567</t>
        </is>
      </c>
      <c r="S199" s="185" t="n"/>
    </row>
    <row r="200" ht="24" customHeight="1" s="49">
      <c r="A200" s="185" t="n">
        <v>198</v>
      </c>
      <c r="B200" s="186" t="n"/>
      <c r="C200" s="186" t="inlineStr">
        <is>
          <t>ข้อใดต่อไปนี้ไม่จัดเป็นยาสามัญประจำบ้านแผนปัจจุบันตามประกาศกระทรวงสาธารณสุข</t>
        </is>
      </c>
      <c r="D200" s="186" t="n"/>
      <c r="E200" s="186" t="inlineStr">
        <is>
          <t>ยาเม็ด Paracetamol 500 mg บรรจุกล่องละ 100 เม็ด</t>
        </is>
      </c>
      <c r="F200" s="186" t="inlineStr">
        <is>
          <t>ยาเหน็บทวารหนัก Glycerin สำหรับเด็ก บรรจุกล่องละ 10 แท่ง</t>
        </is>
      </c>
      <c r="G200" s="186" t="inlineStr">
        <is>
          <t>น้ำเกลือล้างแผล Normal Saline Solution 500 mL</t>
        </is>
      </c>
      <c r="H200" s="186" t="inlineStr">
        <is>
          <t>ผงน้ำตาลเกลือแร่ ORS สำหรับละลายน้ำ 250 mL</t>
        </is>
      </c>
      <c r="I200" s="186" t="inlineStr">
        <is>
          <t>ยาล้างตา Sodium Chloride ปริมาตร 150 mL</t>
        </is>
      </c>
      <c r="J200" s="185" t="inlineStr">
        <is>
          <t>1</t>
        </is>
      </c>
      <c r="K200" s="186" t="inlineStr">
        <is>
          <t>✅ คำตอบที่ถูกต้อง: ข้อ ก. ยาเม็ด Paracetamol 500 mg บรรจุกล่องละ 100 เม็ด
🎯 ทำไมข้อนี้ถึงถูก:
🎯 ทำไมข้อนี้ถึงถูก: ตามประกาศกระทรวงสาธารณสุข ยาเม็ด Paracetamol 500 mg จะเป็นยาสามัญประจำบ้านได้ต่อเมื่อบรรจุแผงไม่เกิน 10 เม็ดและกล่องละไม่เกิน 20 เม็ดเท่านั้น หากบรรจุ 100 เม็ดจะจัดเป็นยาอันตราย
🔍 ข้ออื่นผิดเพราะอะไร:
• ข้อ ข.: ยาเหน็บ Glycerin บรรจุ 10 แท่ง จัดเป็นยาสามัญประจำบ้านแผนปัจจุบันในกลุ่มยาระบายบรรเทาอาการท้องผูก
• ข้อ ค.: น้ำเกลือ Normal Saline 500 mL จัดเป็นยาสามัญประจำบ้านแผนปัจจุบันสำหรับทำความสะอาดบาดแผล
• ข้อ ง.: ผงน้ำตาลเกลือแร่ ORS สำหรับผสมน้ำ 250 mL จัดเป็นยาสามัญประจำบ้านแผนปัจจุบันกลุ่มแก้ท้องร่วง
• ข้อ จ.: ยาล้างตาปริมาตร 150 mL (ไม่เกิน 240 mL) จัดเป็นยาสามัญประจำบ้านแผนปัจจุบัน</t>
        </is>
      </c>
      <c r="L200" s="186" t="n"/>
      <c r="M200" s="186" t="inlineStr">
        <is>
          <t>Pharmacy Laws &amp; Ethics</t>
        </is>
      </c>
      <c r="N200" s="186" t="inlineStr">
        <is>
          <t>พ.ร.บ. ยา พ.ศ. 2510</t>
        </is>
      </c>
      <c r="O200" s="185" t="inlineStr">
        <is>
          <t>SAP</t>
        </is>
      </c>
      <c r="P200" s="186" t="inlineStr">
        <is>
          <t>[SOURCE: ข้อสอบจริง PLE CC1 (Product) ปี 2567 ข้อ 29]</t>
        </is>
      </c>
      <c r="Q200" s="185" t="inlineStr">
        <is>
          <t>ข้อสอบจริง</t>
        </is>
      </c>
      <c r="R200" s="185" t="inlineStr">
        <is>
          <t>2567</t>
        </is>
      </c>
      <c r="S200" s="185" t="n"/>
    </row>
    <row r="201" ht="24" customHeight="1" s="49">
      <c r="A201" s="185" t="n">
        <v>199</v>
      </c>
      <c r="B201" s="186" t="inlineStr">
        <is>
          <t>ชายอายุ 28 ปี มาขอซื้อยา Tramadol 50 mg เพื่อบรรเทาอาการปวดจากโรคประจำตัว และต้องการพกติดตัวไปต่างประเทศ เภสัชกรจึงจ่ายยาให้ไปจำนวน 30 เม็ด พร้อมเขียนฉลากระบุข้อบ่งใช้ วิธีบริหารยา และข้อควรระวัง</t>
        </is>
      </c>
      <c r="C201" s="186" t="inlineStr">
        <is>
          <t>จากสถานการณ์ดังกล่าวข้อใดถูกต้องตามกฎหมายและจรรยาบรรณวิชาชีพ</t>
        </is>
      </c>
      <c r="D201" s="186" t="n"/>
      <c r="E201" s="186" t="inlineStr">
        <is>
          <t>สามารถขายได้ ไม่ผิดกฎหมาย แต่ผิดจรรยาบรรณวิชาชีพ</t>
        </is>
      </c>
      <c r="F201" s="186" t="inlineStr">
        <is>
          <t>ไม่สามารถขายได้ ผิดกฎหมาย และผิดจรรยาบรรณวิชาชีพ</t>
        </is>
      </c>
      <c r="G201" s="186" t="inlineStr">
        <is>
          <t>สามารถขายได้ ไม่ผิดกฎหมาย และไม่ผิดจรรยาบรรณวิชาชีพ</t>
        </is>
      </c>
      <c r="H201" s="186" t="inlineStr">
        <is>
          <t>ไม่สามารถขายได้ ผิดกฎหมาย แต่ไม่ผิดจรรยาบรรณวิชาชีพ</t>
        </is>
      </c>
      <c r="I201" s="186" t="inlineStr">
        <is>
          <t>สามารถขายได้เฉพาะกรณีที่มีใบรับรองแพทย์เท่านั้น และไม่ผิดจรรยาบรรณวิชาชีพ</t>
        </is>
      </c>
      <c r="J201" s="185" t="inlineStr">
        <is>
          <t>2</t>
        </is>
      </c>
      <c r="K201" s="186" t="inlineStr">
        <is>
          <t>✅ คำตอบที่ถูกต้อง: ข้อ ข. ไม่สามารถขายได้ ผิดกฎหมาย และผิดจรรยาบรรณวิชาชีพ
🎯 ทำไมข้อนี้ถึงถูก:
🎯 ทำไมข้อนี้ถึงถูก: ผิดกฎหมายเนื่องจากประกาศกระทรวงสาธารณสุขจำกัดให้ร้านขายยาจ่ายยา Tramadol ได้ไม่เกิน 20 เม็ดต่อครั้งต่อราย และการจ่ายเกินเกณฑ์ถือเป็นการละเลยการส่งมอบยาอย่างปลอดภัยจึงผิดจรรยาบรรณวิชาชีพร่วมด้วย
🔍 ข้ออื่นผิดเพราะอะไร:
• ข้อ ก.: ผิด เนื่องจากเป็นการกระทำที่ฝ่าฝืนกฎหมายควบคุมการกระจายยา Tramadol ชัดเจน ไม่ใช่แค่ผิดจรรยาบรรณเท่านั้น
• ข้อ ค.: ผิด ทั้งต่อกฎหมาย พ.ร.บ. ยา (ประกาศ อย.) และผิดจรรยาบรรณวิชาชีพเภสัชกรรม
• ข้อ ง.: ผิด เนื่องจากการฝ่าฝืนกฎหมายควบคุมยาอันตรายร้ายแรงส่งผลให้เกิดความเสื่อมเสียและผิดจรรยาบรรณวิชาชีพด้วยเสมอ
• ข้อ จ.: ผิด แม้จะมีใบรับรองแพทย์ ร้านยาก็ไม่สามารถจ่าย Tramadol เกิน 20 เม็ดต่อครั้งต่อรายได้ตามข้อกำหนดกฎหมายของร้านยา</t>
        </is>
      </c>
      <c r="L201" s="186" t="n"/>
      <c r="M201" s="186" t="inlineStr">
        <is>
          <t>Pharmacy Laws &amp; Ethics</t>
        </is>
      </c>
      <c r="N201" s="186" t="inlineStr">
        <is>
          <t>พ.ร.บ. ยา พ.ศ. 2510</t>
        </is>
      </c>
      <c r="O201" s="185" t="inlineStr">
        <is>
          <t>SAP</t>
        </is>
      </c>
      <c r="P201" s="186" t="inlineStr">
        <is>
          <t>[SOURCE: ข้อสอบจริง PLE CC1 (Product) ปี 2567 ข้อ 38]</t>
        </is>
      </c>
      <c r="Q201" s="185" t="inlineStr">
        <is>
          <t>ข้อสอบจริง</t>
        </is>
      </c>
      <c r="R201" s="185" t="inlineStr">
        <is>
          <t>2567</t>
        </is>
      </c>
      <c r="S201" s="185" t="n"/>
    </row>
    <row r="202" ht="24" customHeight="1" s="49">
      <c r="A202" s="185" t="n">
        <v>200</v>
      </c>
      <c r="B202" s="186" t="n"/>
      <c r="C202" s="186" t="inlineStr">
        <is>
          <t>ตามประกาศกระทรวงสาธารณสุขและแนวทางวิธีปฏิบัติทางเภสัชกรรมชุมชน (GPP) ยาในข้อใดจัดเป็นยาอันตรายที่ห้ามนำมาวางในส่วนบริการตนเอง (Self-service / Self-selection area) ของร้านยาแผนปัจจุบัน</t>
        </is>
      </c>
      <c r="D202" s="186" t="n"/>
      <c r="E202" s="186" t="inlineStr">
        <is>
          <t>Paracetamol 500 mg tablets</t>
        </is>
      </c>
      <c r="F202" s="186" t="inlineStr">
        <is>
          <t>Chlorpheniramine maleate 4 mg tablets</t>
        </is>
      </c>
      <c r="G202" s="186" t="inlineStr">
        <is>
          <t>Niclosamide 500 mg chewable tablets</t>
        </is>
      </c>
      <c r="H202" s="186" t="inlineStr">
        <is>
          <t>Calcium carbonate with Vitamin D tablets</t>
        </is>
      </c>
      <c r="I202" s="186" t="inlineStr">
        <is>
          <t>Vitamin C 500 mg tablets</t>
        </is>
      </c>
      <c r="J202" s="185" t="inlineStr">
        <is>
          <t>3</t>
        </is>
      </c>
      <c r="K202" s="186" t="inlineStr">
        <is>
          <t>✅ คำตอบที่ถูกต้อง: ข้อ ค. Niclosamide 500 mg chewable tablets
🎯 ทำไมข้อนี้ถึงถูก:
🎯 ทำไมข้อนี้ถึงถูก: Niclosamide จัดเป็นยาอันตราย (Dangerous drug) ที่ต้องส่งมอบโดยเภสัชกรผู้มีหน้าที่ปฏิบัติการเท่านั้น และต้องให้คำแนะนำการใช้ยาที่ถูกต้องอย่างเคร่งครัด รวมถึงการประเมินชนิดของพยาธิก่อนใช้ จึงห้ามนำมาวางจำหน่ายในบริเวณที่ผู้รับบริการสามารถหยิบเลือกซื้อได้เอง (Self-service area) ในขณะที่ยาสามัญประจำบ้านหรือผลิตภัณฑ์เสริมอาหารสามารถจัดวางในพื้นที่บริการตนเองได้
🔍 ข้ออื่นผิดเพราะอะไร:
• ข้อ ก.: Paracetamol 500 mg หากขึ้นทะเบียนเป็นยาสามัญประจำบ้านสามารถวางในพื้นที่บริการตนเองเพื่อให้ประชาชนเข้าถึงได้
• ข้อ ข.: Chlorpheniramine maleate ในสูตรตำรับยาสามัญประจำบ้านแก้แพ้ลดน้ำมูกสามารถวางในพื้นที่บริการตนเองได้
• ข้อ ง.: Calcium carbonate with Vitamin D ที่ขึ้นทะเบียนเป็นผลิตภัณฑ์เสริมอาหารหรือยาสามัญประจำบ้านสามารถวางบนชั้นบริการตนเองได้
• ข้อ จ.: Vitamin C 500 mg ที่ขึ้นทะเบียนเป็นยาสามัญประจำบ้านหรืออาหารเสริมสามารถวางในพื้นที่บริการตนเองได้</t>
        </is>
      </c>
      <c r="L202" s="186" t="n"/>
      <c r="M202" s="186" t="inlineStr">
        <is>
          <t>Pharmacy Laws &amp; Ethics</t>
        </is>
      </c>
      <c r="N202" s="186" t="inlineStr">
        <is>
          <t>พ.ร.บ. ยา พ.ศ. 2510</t>
        </is>
      </c>
      <c r="O202" s="185" t="inlineStr">
        <is>
          <t>SAP</t>
        </is>
      </c>
      <c r="P202" s="186" t="inlineStr">
        <is>
          <t>[SOURCE: ข้อสอบจริง PLE CC1 (Product) ปี 2566 Day 2 ข้อ 41]</t>
        </is>
      </c>
      <c r="Q202" s="185" t="inlineStr">
        <is>
          <t>ข้อสอบจริง</t>
        </is>
      </c>
      <c r="R202" s="185" t="inlineStr">
        <is>
          <t>2566</t>
        </is>
      </c>
      <c r="S202" s="185" t="n"/>
    </row>
    <row r="203" ht="24" customHeight="1" s="49">
      <c r="A203" s="185" t="n">
        <v>201</v>
      </c>
      <c r="B203" s="186" t="n"/>
      <c r="C203" s="186" t="inlineStr">
        <is>
          <t>ข้อมูลด้านประสิทธิภาพและความปลอดภัยใดที่จำเป็นต้องใช้ประกอบการยื่นขอขึ้นทะเบียนตำรับยาสามัญ (Generic Drug) ของยา Orlistat capsule ตามข้อกำหนดของสำนักงานคณะกรรมการอาหารและยา</t>
        </is>
      </c>
      <c r="D203" s="186" t="n"/>
      <c r="E203" s="186" t="inlineStr">
        <is>
          <t>รายงานการทดลองทางคลินิกระยะที่ 1 (Phase 1 clinical trial report)</t>
        </is>
      </c>
      <c r="F203" s="186" t="inlineStr">
        <is>
          <t>รายงานการทดลองทางคลินิกระยะที่ 3 (Phase 3 clinical trial report)</t>
        </is>
      </c>
      <c r="G203" s="186" t="inlineStr">
        <is>
          <t>รายงานการทดสอบความเป็นพิษในสัตว์ทดลอง (Preclinical toxicity study report)</t>
        </is>
      </c>
      <c r="H203" s="186" t="inlineStr">
        <is>
          <t>รายงานผลการศึกษาชีวสมมูล (Bioequivalence study report)</t>
        </is>
      </c>
      <c r="I203" s="186" t="inlineStr">
        <is>
          <t>รายงานผลการทดสอบประสิทธิผลการลดน้ำหนักในประชากรไทย</t>
        </is>
      </c>
      <c r="J203" s="185" t="inlineStr">
        <is>
          <t>4</t>
        </is>
      </c>
      <c r="K203" s="186" t="inlineStr">
        <is>
          <t>✅ คำตอบที่ถูกต้อง: ข้อ ง. รายงานผลการศึกษาชีวสมมูล (Bioequivalence study report)
🎯 ทำไมข้อนี้ถึงถูก:
🎯 ทำไมข้อนี้ถึงถูก: การขึ้นทะเบียนตำรับยาสามัญ (Generic drug) สำหรับยารับประทานรูปแบบแข็งชนิดออกฤทธิ์ทั้งร่างกายหรือออกฤทธิ์เฉพาะที่ในทางเดินอาหารตามเกณฑ์ อย. กฎหมายกำหนดให้ต้องมีรายงานผลการศึกษาชีวสมมูล (Bioequivalence study) หรือการศึกษาความเท่าเทียมกันในการออกฤทธิ์ทางคลินิกเพื่อยืนยันว่ายาทำงานได้เทียบเท่ากับยานวัตกรรมต้นแบบ
🔍 ข้ออื่นผิดเพราะอะไร:
• ข้อ ก.: รายงานการทดลอง Phase 1 เป็นข้อกำหนดสำหรับการขึ้นทะเบียนยาใหม่ (New chemical entity)
• ข้อ ข.: รายงานการทดลอง Phase 3 ในกลุ่มผู้ป่วยขนาดใหญ่ใช้สำหรับยาใหม่ ไม่จำเป็นสำหรับยาสามัญที่ตัวยาเป็นที่ยอมรับแล้ว
• ข้อ ค.: การศึกษาความเป็นพิษในสัตว์ทดลอง (Toxicity study) เป็นข้อกำหนดของยาใหม่
• ข้อ จ.: ยาสามัญไม่จำเป็นต้องทำ Clinical efficacy trial ซ้ำในประชากรไทย หากสามารถพิสูจน์ความเท่าเทียมกันทางชีวสมมูลได้</t>
        </is>
      </c>
      <c r="L203" s="186" t="n"/>
      <c r="M203" s="186" t="inlineStr">
        <is>
          <t>Pharmacy Laws &amp; Ethics</t>
        </is>
      </c>
      <c r="N203" s="186" t="inlineStr">
        <is>
          <t>พ.ร.บ. ยา พ.ศ. 2510</t>
        </is>
      </c>
      <c r="O203" s="185" t="inlineStr">
        <is>
          <t>SAP</t>
        </is>
      </c>
      <c r="P203" s="186" t="inlineStr">
        <is>
          <t>[SOURCE: ข้อสอบจริง PLE CC1 (Product) ปี 2564 ข้อ 22]</t>
        </is>
      </c>
      <c r="Q203" s="185" t="inlineStr">
        <is>
          <t>ข้อสอบจริง</t>
        </is>
      </c>
      <c r="R203" s="185" t="inlineStr">
        <is>
          <t>2564</t>
        </is>
      </c>
      <c r="S203" s="185" t="n"/>
    </row>
    <row r="204" ht="24" customHeight="1" s="49">
      <c r="A204" s="185" t="n">
        <v>202</v>
      </c>
      <c r="B204" s="186" t="n"/>
      <c r="C204" s="186" t="inlineStr">
        <is>
          <t>ยาใหม่ที่ผ่านการอนุมัติจาก สำนักงานคณะกรรมการอาหารและยา (อย.) กำหนดให้ต้องเข้าสู่โครงการติดตามความปลอดภัยจากการใช้ยา (Safety Monitoring Program: SMP) เป็นระยะเวลานานเท่าใด?</t>
        </is>
      </c>
      <c r="D204" s="186" t="n"/>
      <c r="E204" s="186" t="inlineStr">
        <is>
          <t>3 เดือน</t>
        </is>
      </c>
      <c r="F204" s="186" t="inlineStr">
        <is>
          <t>6 เดือน</t>
        </is>
      </c>
      <c r="G204" s="186" t="inlineStr">
        <is>
          <t>12 เดือน</t>
        </is>
      </c>
      <c r="H204" s="186" t="inlineStr">
        <is>
          <t>18 เดือน</t>
        </is>
      </c>
      <c r="I204" s="186" t="inlineStr">
        <is>
          <t>24 เดือน</t>
        </is>
      </c>
      <c r="J204" s="185" t="inlineStr">
        <is>
          <t>5</t>
        </is>
      </c>
      <c r="K204" s="186" t="inlineStr">
        <is>
          <t>✅ คำตอบที่ถูกต้อง: ข้อ จ. 24 เดือน
🎯 ทำไมข้อนี้ถึงถูก:
🎯 ทำไมข้อนี้ถึงถูก: ตามประกาศกระทรวงสาธารณสุขและระเบียบปฏิบัติของสำนักงานคณะกรรมการอาหารและยา (อย.) ภายใต้ พ.ร.บ. ยา พ.ศ. 2510 ยาใหม่ (New Drugs) ที่ได้รับอนุมัติทะเบียนตำรับยาต้องเข้าสู่โครงการ Safety Monitoring Program (SMP) เพื่อติดตามและประเมินอาการไม่พึงประสงค์จากการใช้ยา (ADR) ในกลุ่มประชากรไทยเป็นระยะเวลาอย่างน้อย 2 ปี (24 เดือน)
🔍 ข้ออื่นผิดเพราะอะไร:
• ข้อ ก.: ผิด เพราะระยะเวลา 3 เดือนสั้นเกินไป ไม่เพียงพอต่อการประเมินสัญญาณความปลอดภัย (Safety signals) และอาการไม่พึงประสงค์ที่เกิดขึ้นได้ยาก
• ข้อ ข.: ผิด เพราะระยะเวลา 6 เดือนยังอยู่ในช่วงเริ่มต้นของการจำหน่าย ยาถูกใช้ในกลุ่มประชากรที่จำกัด
• ข้อ ค.: ผิด เพราะ 12 เดือน (1 ปี) ยังไม่ครบเกณฑ์ขั้นต่ำตามกฎหมายกำหนด โดย อย. กำหนดระยะเวลาติดตามอย่างน้อย 2 ปีเต็ม (24 เดือน)
• ข้อ ง.: ผิด เพราะ 18 เดือนยังไม่ครบระยะเวลาตามเกณฑ์มาตรฐานความปลอดภัยที่ระบุไว้ 2 ปี (24 เดือน)</t>
        </is>
      </c>
      <c r="L204" s="186" t="inlineStr">
        <is>
          <t>cc1_product/image127.png</t>
        </is>
      </c>
      <c r="M204" s="186" t="inlineStr">
        <is>
          <t>Pharmacy Laws &amp; Ethics</t>
        </is>
      </c>
      <c r="N204" s="186" t="inlineStr">
        <is>
          <t>พ.ร.บ. ยา พ.ศ. 2510</t>
        </is>
      </c>
      <c r="O204" s="185" t="inlineStr">
        <is>
          <t>SAP</t>
        </is>
      </c>
      <c r="P204" s="186" t="inlineStr">
        <is>
          <t>[SOURCE: ข้อสอบจริง PLE CC1 (Product) ปี 2558 ข้อ 2]</t>
        </is>
      </c>
      <c r="Q204" s="185" t="inlineStr">
        <is>
          <t>ข้อสอบจริง</t>
        </is>
      </c>
      <c r="R204" s="185" t="inlineStr">
        <is>
          <t>2558</t>
        </is>
      </c>
      <c r="S204" s="185" t="n"/>
    </row>
    <row r="205" ht="24" customHeight="1" s="49">
      <c r="A205" s="185" t="n">
        <v>203</v>
      </c>
      <c r="B205" s="186" t="n"/>
      <c r="C205" s="186" t="inlineStr">
        <is>
          <t>23. ยารักษาโรคความดันโลหิตสูงชนิดหนึ่งจัดอยู่ใน บัญชี ก ของบัญชียาหลักแห่งชาติ ข้อใดกล่าวถึงคุณสมบัติและการสั่งใช้ยานี้ได้ถูกต้อง</t>
        </is>
      </c>
      <c r="D205" s="186" t="n"/>
      <c r="E205" s="186" t="inlineStr">
        <is>
          <t>ต้องสั่งจ่ายโดยแพทย์ผู้เชี่ยวชาญเฉพาะโรคเท่านั้น</t>
        </is>
      </c>
      <c r="F205" s="186" t="inlineStr">
        <is>
          <t>ผู้ป่วยต้องสำรองจ่ายค่ายาก่อนนำใบเสร็จไปเบิกเงินคืนกับต้นสังกัด</t>
        </is>
      </c>
      <c r="G205" s="186" t="inlineStr">
        <is>
          <t>ผู้ป่วยทุกสิทธิต้องร่วมจ่าย 30 บาทต่อหนึ่งรายการยา</t>
        </is>
      </c>
      <c r="H205" s="186" t="inlineStr">
        <is>
          <t>เป็นยารักษาหรือป้องกันโรคที่ใช้บ่อย เป็นยาเลือกใช้แรกๆ และแพทย์ทั่วไปสั่งใช้ได้</t>
        </is>
      </c>
      <c r="I205" s="186" t="inlineStr">
        <is>
          <t>ต้องมีการลงทะเบียนและติดตามผลการรักษาเป็นรายกรณีตลอดการรักษา</t>
        </is>
      </c>
      <c r="J205" s="185" t="inlineStr">
        <is>
          <t>4</t>
        </is>
      </c>
      <c r="K205" s="186" t="inlineStr">
        <is>
          <t>✅ คำตอบที่ถูกต้อง: ข้อ ง. เป็นยารักษาหรือป้องกันโรคที่ใช้บ่อย เป็นยาเลือกใช้แรกๆ และแพทย์ทั่วไปสั่งใช้ได้
🎯 ทำไมข้อนี้ถึงถูก:
🎯 ทำไมข้อนี้ถึงถูก: ตามนิยามและการจำแนกหมวดยาในบัญชียาหลักแห่งชาติ (NLEM) ของประเทศไทย บัญชี ก คือ รายการยาสำหรับโรคที่พบบ่อย มีหลักฐานทางวิชาการชัดเจนว่ามีประสิทธิผลและความปลอดภัย มีความคุ้มค่า และจัดเป็นยาจำเป็นพื้นฐานที่สามารถสั่งใช้ได้โดยแพทย์เวชปฏิบัติทั่วไปในสถานพยาบาลทุกระดับ
🔍 ข้ออื่นผิดเพราะอะไร:
• ข้อ ก. ต้องสั่งจ่ายโดยแพทย์ผู้เชี่ยวชาญเฉพาะโรคเท่านั้น: เป็นลักษณะของยา บัญชี ค หรือ บัญชี จ(2)
• ข้อ ข. ผู้ป่วยต้องสำรองจ่ายค่ายาก่อนนำใบเสร็จไปเบิกเงินคืน: ยาในบัญชียาหลักแห่งชาติทุกบัญชีเป็นสิทธิประโยชน์ขั้นพื้นฐานที่เบิกจ่ายได้ตามระบบ ไม่ต้องสำรองจ่าย
• ข้อ ค. ผู้ป่วยทุกสิทธิต้องร่วมจ่าย 30 บาทต่อหนึ่งรายการยา: การร่วมจ่าย 30 บาทเป็นเงื่อนไขสิทธิบัตรทองต่อการเข้ารับบริการในครั้งนั้นๆ ไม่ใช่การคิดต่อรายการยา
• ข้อ จ. ต้องมีการลงทะเบียนและติดตามผลการรักษาเป็นรายกรณี: เป็นเงื่อนไขของยา บัญชี จ(2) ซึ่งเป็นยากลุ่มพิเศษที่มีราคาแพงหรือต้องการระบบติดตามความปลอดภัยอย่างเคร่งครัด
• --</t>
        </is>
      </c>
      <c r="L205" s="186" t="n"/>
      <c r="M205" s="186" t="inlineStr">
        <is>
          <t>Pharmacy Laws &amp; Ethics</t>
        </is>
      </c>
      <c r="N205" s="186" t="inlineStr">
        <is>
          <t>บัญชียาหลักแห่งชาติ (NLEM)</t>
        </is>
      </c>
      <c r="O205" s="185" t="inlineStr">
        <is>
          <t>SAP</t>
        </is>
      </c>
      <c r="P205" s="186" t="inlineStr">
        <is>
          <t>ข้อ 23 Mock RxCU83</t>
        </is>
      </c>
      <c r="Q205" s="185" t="inlineStr">
        <is>
          <t>ข้อสอบจำลอง</t>
        </is>
      </c>
      <c r="R205" s="185" t="inlineStr">
        <is>
          <t>Mock RxCU83 ชุดที่ 1</t>
        </is>
      </c>
      <c r="S205" s="185" t="n"/>
    </row>
    <row r="206" ht="24" customHeight="1" s="49">
      <c r="A206" s="185" t="n">
        <v>204</v>
      </c>
      <c r="B206" s="186" t="n"/>
      <c r="C206" s="186" t="inlineStr">
        <is>
          <t>51. ยาพ่นจมูก Oxymetazoline จัดอยู่ในบัญชียาหลักแห่งชาติ บัญชี ข ข้อใดกล่าวถึงคุณสมบัติและเกณฑ์การเบิกจ่ายของยานี้ได้ถูกต้อง</t>
        </is>
      </c>
      <c r="D206" s="186" t="n"/>
      <c r="E206" s="186" t="inlineStr">
        <is>
          <t>เป็นยาที่อยู่ภายใต้ระบบการควบคุมและติดตามการสั่งใช้ยาเป็นพิเศษ (Authorized system)</t>
        </is>
      </c>
      <c r="F206" s="186" t="inlineStr">
        <is>
          <t>เป็นยาที่ต้องเบิกจ่ายตรงผ่านหน่วยงานราชการส่วนกลางเท่านั้น</t>
        </is>
      </c>
      <c r="G206" s="186" t="inlineStr">
        <is>
          <t>เป็นยาที่มีการใช้งานซับซ้อน ต้องสั่งใช้ร่วมกับยาในบัญชียาหลักแห่งชาติชนิดอื่นอย่างน้อย 2 ชนิด</t>
        </is>
      </c>
      <c r="H206" s="186" t="inlineStr">
        <is>
          <t>เป็นยาที่ต้องสั่งใช้โดยแพทย์ผู้เชี่ยวชาญเฉพาะทางโสต ศอ นาสิก (ENT specialist) เท่านั้น</t>
        </is>
      </c>
      <c r="I206" s="186" t="inlineStr">
        <is>
          <t>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t>
        </is>
      </c>
      <c r="J206" s="185" t="inlineStr">
        <is>
          <t>5</t>
        </is>
      </c>
      <c r="K206" s="186" t="inlineStr">
        <is>
          <t>✅ คำตอบที่ถูกต้อง: ข้อ จ. 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
🎯 ทำไมข้อนี้ถึงถูก:
🎯 ทำไมข้อนี้ถึงถูก: บัญชี ข ในบัญชียาหลักแห่งชาติของประเทศไทย หมายถึง รายการยาสำหรับใช้ทดแทนยาในบัญชี ก ในกรณีที่ผู้ป่วยไม่สามารถใช้ยาในบัญชี ก ได้ (เช่น แพ้ยา มีข้อห้ามใช้ หรือเกิดผลข้างเคียง) หรือมีข้อบ่งใช้เฉพาะเจาะจงตามแนวทางเวชปฏิบัติ โดยสถานพยาบาลตั้งแต่ระดับโรงพยาบาลชุมชน (รพช.) ขึ้นไปสามารถสั่งใช้และเบิกจ่ายได้ตามสิทธิประโยชน์พื้นฐานของผู้ป่วย
🔍 ข้ออื่นผิดเพราะอะไร:
• ข้อ ก. ยาที่อยู่ภายใต้ระบบ Authorized system: เป็นเงื่อนไขของยา บัญชี จ(2) ซึ่งเป็นยาราคาแพงมาก
• ข้อ ข. เบิกจ่ายตรงผ่านหน่วยงานราชการส่วนกลาง: ยาในบัญชี ข เบิกจ่ายในระบบประกันสุขภาพของโรงพยาบาลตามปกติ
• ข้อ ค. ต้องใช้ร่วมกับยาอื่นอย่างน้อย 2 ชนิด: บัญชียาหลักแห่งชาติไม่ได้กำหนดเงื่อนไขการใช้ร่วมกับยาอื่น 2 ชนิดสำหรับยานี้
• ข้อ ง. ต้องสั่งโดยแพทย์เฉพาะทาง ENT เท่านั้น: แพทย์ทั่วไปในสถานพยาบาลสามารถสั่งใช้ยานี้ได้ตามความจำเป็นในการรักษา
• --</t>
        </is>
      </c>
      <c r="L206" s="186" t="n"/>
      <c r="M206" s="186" t="inlineStr">
        <is>
          <t>Pharmacy Laws &amp; Ethics</t>
        </is>
      </c>
      <c r="N206" s="186" t="inlineStr">
        <is>
          <t>บัญชียาหลักแห่งชาติ (NLEM)</t>
        </is>
      </c>
      <c r="O206" s="185" t="inlineStr">
        <is>
          <t>SAP</t>
        </is>
      </c>
      <c r="P206" s="186" t="inlineStr">
        <is>
          <t>ข้อ 51 Mock RxCU83</t>
        </is>
      </c>
      <c r="Q206" s="185" t="inlineStr">
        <is>
          <t>ข้อสอบจำลอง</t>
        </is>
      </c>
      <c r="R206" s="185" t="inlineStr">
        <is>
          <t>Mock RxCU83 ชุดที่ 1</t>
        </is>
      </c>
      <c r="S206" s="185" t="n"/>
    </row>
    <row r="207" ht="24" customHeight="1" s="49">
      <c r="A207" s="185" t="n">
        <v>205</v>
      </c>
      <c r="B207" s="186" t="n"/>
      <c r="C207" s="186" t="inlineStr">
        <is>
          <t>151. 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D207" s="186" t="inlineStr">
        <is>
          <t>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E207" s="186" t="inlineStr">
        <is>
          <t>เป็นยาที่ต้องได้รับการวินิจฉัยและสั่งใช้โดยแพทย์ผู้เชี่ยวชาญเฉพาะทางที่ผ่านการอบรมเท่านั้น</t>
        </is>
      </c>
      <c r="F207" s="186" t="inlineStr">
        <is>
          <t>ผู้ป่วยต้องสำรองจ่ายเงินค่ายาไปก่อนแล้วนำใบเสร็จไปเบิกคืนกับหน่วยงานต้นสังกัด</t>
        </is>
      </c>
      <c r="G207" s="186" t="inlineStr">
        <is>
          <t>ผู้ป่วยทุกสิทธิการรักษาต้องร่วมจ่ายเงิน 30 บาทต่อรายการยา</t>
        </is>
      </c>
      <c r="H207" s="186" t="inlineStr">
        <is>
          <t>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t>
        </is>
      </c>
      <c r="I207" s="186" t="inlineStr">
        <is>
          <t>เป็นยาที่อยู่ระหว่างการศึกษาวิจัยและต้องมีระบบติดตามอาการไม่พึงประสงค์อย่างเข้มงวด</t>
        </is>
      </c>
      <c r="J207" s="185" t="inlineStr">
        <is>
          <t>4</t>
        </is>
      </c>
      <c r="K207" s="186" t="inlineStr">
        <is>
          <t>✅ คำตอบที่ถูกต้อง: ข้อ d. 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
🎯 ทำไมข้อนี้ถึงถูก:
ตามเกณฑ์การจัดหมวดยาในบัญชียาหลักแห่งชาติของประเทศไทย: บัญชี ก หมายถึง รายการยามาตรฐานที่ใช้ในการป้องกันและรักษาโรคหรือปัญหาสุขภาพที่พบบ่อย มีหลักฐานสนับสนุนด้านประสิทธิผลและความคุ้มค่าชัดเจน เป็นยาที่สถานพยาบาลทุกระดับต้องมี และต้องได้รับการพิจารณาเลือกใช้เป็นอันดับแรก (first-line treatment)
🔍 ข้ออื่นผิดเพราะอะไร:
• ข้อ a.: ยาที่ต้องสั่งใช้โดยแพทย์เฉพาะทางคือยาใน บัญชี จ(2) หรือ บัญชี ค/ง บางรายการ
• ข้อ b.: ยาในบัญชี ก เบิกได้ตามสิทธิประโยชน์พื้นฐาน (บัตรทอง, ประกันสังคม, ข้าราชการ) ไม่ต้องสำรองจ่าย
• ข้อ c.: โครงการ 30 บาทรักษาทุกโรคเป็นการร่วมจ่ายต่อครั้งของการเข้ารับบริการ ไม่ใช่ต่อรายการยา และข้าราชการไม่ต้องจ่าย
• ข้อ e.: ยาที่ต้องติดตามความปลอดภัยเข้มงวดมักอยู่ใน Conditional Approval หรือ Safety Monitoring Program (SMP)
• --</t>
        </is>
      </c>
      <c r="L207" s="186" t="n"/>
      <c r="M207" s="186" t="inlineStr">
        <is>
          <t>Pharmacy Laws &amp; Ethics</t>
        </is>
      </c>
      <c r="N207" s="186" t="inlineStr">
        <is>
          <t>บัญชียาหลักแห่งชาติและระบบยา</t>
        </is>
      </c>
      <c r="O207" s="185" t="inlineStr">
        <is>
          <t>SAP</t>
        </is>
      </c>
      <c r="P207" s="186" t="inlineStr">
        <is>
          <t>2567</t>
        </is>
      </c>
      <c r="Q207" s="185" t="inlineStr">
        <is>
          <t>ข้อสอบจำลอง</t>
        </is>
      </c>
      <c r="R207" s="185" t="inlineStr">
        <is>
          <t>Mock RxCU83 ชุดที่ 2</t>
        </is>
      </c>
      <c r="S207" s="185" t="n"/>
    </row>
    <row r="208" ht="24" customHeight="1" s="49">
      <c r="A208" s="185" t="n">
        <v>206</v>
      </c>
      <c r="B208" s="186" t="n"/>
      <c r="C208" s="186" t="inlineStr">
        <is>
          <t>พิจารณาประกาศกระทรวงสาธารณสุขฉบับนี้ (ประกาศกระทรวงสาธารณสุข เรื่อง ยาควบคุมพิเศษ ฉบับที่ 52 การควบคุมยา Pregabalin) ข้อใดกล่าวถูกต้อง
&lt;img src="/PLE%20CC%20Quiz/images/quiz_cc1/quiz_cc1_p24_img1.png"&gt;</t>
        </is>
      </c>
      <c r="D208" s="186" t="n"/>
      <c r="E208" s="186" t="inlineStr">
        <is>
          <t>ประกาศกระทรวงสาธาณสุขนี้มีผลบังคับใช้ในวันที่ 13 ธันวาคม 2568</t>
        </is>
      </c>
      <c r="F208" s="186" t="inlineStr">
        <is>
          <t>หลังจากการบังคับใช้ประกาศกระทรวงสาธาณสุขนี้ จะทำให้ตำรับยานี้สามารถจำหน่ายในร้านขายยาได้ โดยไม่จำเป็นต้องใช้ใบสั่งแพทย์</t>
        </is>
      </c>
      <c r="G208" s="186" t="inlineStr">
        <is>
          <t>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t>
        </is>
      </c>
      <c r="H208" s="186" t="inlineStr">
        <is>
          <t>ณ ปัจจุบัน การขายตำรับยานี้มีการจำกัดปริมาณอยู่ที่ครั้งละไม่เกิน 20 แคปซูลหรือเม็ดต่อคนต่อครั้ง และห้ามขายให้ผู้ที่มีอายุต่ำกว่า 20 ปี ในทุกกรณี</t>
        </is>
      </c>
      <c r="I208" s="186" t="inlineStr">
        <is>
          <t>หากผู้ที่ไม่ได้ประกอบวิชาชีพเภสัชกรรมทำการจำหน่ายตำรับยานี้ ในขณะที่ไม่มีเภสัชกรผู้มีหน้าที่ปฏิบัติการประจำอยู่ จะมีความผิดตามมาตรา 32 แห่งพระราชบัญญัติยา พ.ศ. 2510 และฉบับแก้ไขเพิ่มเติม</t>
        </is>
      </c>
      <c r="J208" s="185" t="inlineStr">
        <is>
          <t>3</t>
        </is>
      </c>
      <c r="K208" s="186" t="inlineStr">
        <is>
          <t>✅ คำตอบที่ถูกต้อง: ข้อ ค. 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
🎯 ทำไมข้อนี้ถึงถูก:
เมื่อยา Pregabalin ถูกยกระดับเป็นยาควบคุมพิเศษตามประกาศกระทรวงสาธารณสุข ผู้รับอนุญาตขายยาแผนปัจจุบันจะต้องจัดทำบัญชีการขายยาควบคุมพิเศษตามแบบ ข.ย. 10 และขายได้เฉพาะเมื่อมีใบสั่งยาจากแพทย์เท่านั้น
🔍 ข้ออื่นผิดเพราะอะไร:
• ข้อ ก. ผิด เพราะวันที่มีผลบังคับใช้ตามประกาศกำหนดคือเมื่อพ้นกำหนด 180 วันนับแต่วันถัดจากวันประกาศในราชกิจจานุเบกษา (ปี 2567 มิใช่ 2568)
• ข้อ ข. ผิด เพราะยาควบคุมพิเศษต้องจำหน่ายตามใบสั่งยาของผู้ประกอบวิชาชีพเวชกรรมเท่านั้น ร้านขายยาไม่สามารถจำหน่ายเองโดยไม่มีใบสั่งแพทย์
• ข้อ ง. ผิด เพราะเกณฑ์การจำกัดไม่เกิน 20 เม็ดหรือห้ามขายผู้มีอายุต่ำกว่า 17-18 ปี เป็นข้อกำหนดของยานำสลบ Tramadol ชนิดเดี่ยวในอดีต มิใช่ข้อกำหนดควบคุมพิเศษของ Pregabalin
• ข้อ จ. ผิด เพราะการขายยาอันตรายหรือยาควบคุมพิเศษในระหว่างที่เภสัชกรไม่อยู่ปฏิบัติการ เป็นความผิดตามมาตรา 39 หรือ 21 ประกอบบทกำหนดโทษ มิใช่มาตรา 32</t>
        </is>
      </c>
      <c r="L208" s="186" t="inlineStr">
        <is>
          <t>SAP</t>
        </is>
      </c>
      <c r="M208" s="186" t="inlineStr">
        <is>
          <t>Pharmacy Laws &amp; Ethics</t>
        </is>
      </c>
      <c r="N208" s="186" t="inlineStr">
        <is>
          <t>พ.ร.บ. ยา พ.ศ. 2510</t>
        </is>
      </c>
      <c r="O208" s="185" t="inlineStr">
        <is>
          <t>SAP</t>
        </is>
      </c>
      <c r="P208" s="186" t="inlineStr">
        <is>
          <t>รุ่น RxCU83</t>
        </is>
      </c>
      <c r="Q208" s="185" t="inlineStr">
        <is>
          <t>แบบฝึกหัด</t>
        </is>
      </c>
      <c r="R208" s="185" t="inlineStr">
        <is>
          <t>Quiz เตรียมสอบ CC1 RxCU83</t>
        </is>
      </c>
      <c r="S208" s="185" t="n"/>
    </row>
    <row r="209" ht="24" customHeight="1" s="49">
      <c r="A209" s="185" t="n">
        <v>207</v>
      </c>
      <c r="B209" s="186" t="n"/>
      <c r="C209" s="186" t="inlineStr">
        <is>
          <t>ข้อใดกล่าวถึงยาสามัญประจำบ้านไม่ถูกต้อง</t>
        </is>
      </c>
      <c r="D209" s="186" t="n"/>
      <c r="E209" s="186" t="inlineStr">
        <is>
          <t>บนฉลากจะมีข้อความ ยาสามัญประจำบ้าน ในกรอบสีเขียว</t>
        </is>
      </c>
      <c r="F209" s="186" t="inlineStr">
        <is>
          <t>สามารถจำหน่ายได้ในร้านขายยาที่มีใบอนุญาตขายยาแผนปัจจุบันเฉพาะยาบรรจุเสร็จที่มิใช่ยาอันตรายหรือยาควบคุมพิเศษ</t>
        </is>
      </c>
      <c r="G209" s="186" t="inlineStr">
        <is>
          <t>สามารถทำการโฆษณาทางโทรทัศน์ได้ หากได้รับอนุมัติข้อความ เสียง หรือภาพที่ใช้ในการโฆษณาจากผู้อนุญาต</t>
        </is>
      </c>
      <c r="H209" s="186" t="inlineStr">
        <is>
          <t>จำเป็นต้องยื่นคำขอในการต่ออายุใบสำคัญการขึ้นทะเบียนยา</t>
        </is>
      </c>
      <c r="I209" s="186" t="inlineStr">
        <is>
          <t>หากตัวยาสำคัญอยู่ในบัญชียาสามัญประจำบ้านแล้ว ไม่จำเป็นต้องมีการระบุถึงปริมาณบรรจุ</t>
        </is>
      </c>
      <c r="J209" s="185" t="inlineStr">
        <is>
          <t>5</t>
        </is>
      </c>
      <c r="K209" s="186" t="inlineStr">
        <is>
          <t>✅ คำตอบที่ถูกต้อง: ข้อ จ. หากตัวยาสำคัญอยู่ในบัญชียาสามัญประจำบ้านแล้ว ไม่จำเป็นต้องมีการระบุถึงปริมาณบรรจุ
🎯 ทำไมข้อนี้ถึงถูก:
ตามประกาศกระทรวงสาธารณสุขว่าด้วยยาสามัญประจำบ้านแผนปัจจุบัน การจะเป็นยาสามัญประจำบ้านได้ต้องตรงตามสูตรตำรับ รูปแบบยา และขนาดบรรจุ (Package size) ตามที่กระทรวงกำหนดไว้อย่างเคร่งครัด หากขนาดบรรจุเกินกว่าที่กำหนดจะไม่จัดเป็นยาสามัญประจำบ้าน
🔍 ข้ออื่นผิดเพราะอะไร:
• ข้อ ก. ถูกต้องแล้ว เพราะฉลากยาสามัญประจำบ้านต้องแสดงข้อความ ยาสามัญประจำบ้าน ในกรอบสีเขียวที่เห็นได้ชัดเจน
• ข้อ ข. ถูกต้องแล้ว เพราะยาสามัญประจำบ้านได้รับการยกเว้นใบอนุญาตขายยา จึงสามารถจำหน่ายได้ทั่วไปรวมถึงในร้าน ข.ย.2 ด้วย
• ข้อ ค. ถูกต้องแล้ว เพราะการโฆษณายาสามัญประจำบ้านต่อประชาชนสามารถทำได้ แต่ต้องได้รับอนุญาตข้อความ เสียง หรือภาพจาก อย. ก่อน
• ข้อ ง. ถูกต้องแล้ว เพราะใบสำคัญการขึ้นทะเบียนตำรับยาในปัจจุบันมีอายุ 5 ปี และต้องยื่นคำขอต่ออายุตาม พ.ร.บ.ยา</t>
        </is>
      </c>
      <c r="L209" s="186" t="inlineStr">
        <is>
          <t>SAP</t>
        </is>
      </c>
      <c r="M209" s="186" t="inlineStr">
        <is>
          <t>Pharmacy Laws &amp; Ethics</t>
        </is>
      </c>
      <c r="N209" s="186" t="inlineStr">
        <is>
          <t>พ.ร.บ. ยา พ.ศ. 2510</t>
        </is>
      </c>
      <c r="O209" s="185" t="inlineStr">
        <is>
          <t>SAP</t>
        </is>
      </c>
      <c r="P209" s="186" t="inlineStr">
        <is>
          <t>รุ่น RxCU83</t>
        </is>
      </c>
      <c r="Q209" s="185" t="inlineStr">
        <is>
          <t>แบบฝึกหัด</t>
        </is>
      </c>
      <c r="R209" s="185" t="inlineStr">
        <is>
          <t>Quiz เตรียมสอบ CC1 RxCU83</t>
        </is>
      </c>
      <c r="S209" s="185" t="n"/>
    </row>
    <row r="210" ht="24" customHeight="1" s="49">
      <c r="A210" s="185" t="n">
        <v>208</v>
      </c>
      <c r="B210" s="186" t="inlineStr">
        <is>
          <t>พิจารณาข้อความ: โรงงานผลิตยา ซีอีโอโดม มีสถานที่ตั้งอยู่ในจังหวัดอุบลราชธานี มีนายโดมเป็นผู้รับอนุญาตผลิตยาแผนปัจจุบัน มีเวลาเปิดทำการ 9.00-18.00 น. มีการจ้างเภสัชกรผู้มีหน้าที่ปฏิบัติการทั้งสิ้น 3 คน คือ นางเจน, นางนุ่น และนางโบว์</t>
        </is>
      </c>
      <c r="C210" s="186" t="inlineStr">
        <is>
          <t>ข้อใดกล่าวถูกต้องเกี่ยวกับโรงงานผลิตยา ซีอีโอโดม</t>
        </is>
      </c>
      <c r="D210" s="186" t="n"/>
      <c r="E210" s="186" t="inlineStr">
        <is>
          <t>นายโดมต้องจัดให้มีเภสัชกรอย่างน้อย 1 ราย เป็นผู้มีหน้าที่ปฏิบัติการ</t>
        </is>
      </c>
      <c r="F210" s="186" t="inlineStr">
        <is>
          <t>ในการขออนุญาตผลิตยา นายโดมจะต้องทำการขออนุญาตที่สำนักงานสาธารณสุขจังหวัดอุบลราชธานี</t>
        </is>
      </c>
      <c r="G210" s="186" t="inlineStr">
        <is>
          <t>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t>
        </is>
      </c>
      <c r="H210" s="186" t="inlineStr">
        <is>
          <t>หากนางนุ่นไม่ประสงค์จะเป็นเภสัชกรผู้มีหน้าที่ปฏิบัติการที่โรงงานแห่งนี้ จะต้องแจ้งต่อนายทะเบียนเป็นหนังสือภายในระยะเวลา 7 วัน</t>
        </is>
      </c>
      <c r="I210" s="186" t="inlineStr">
        <is>
          <t>หากโรงงานผลิตยา ซีอีโอโดม มีการผลิตยาผิดมาตรฐาน นายโดมและเภสัชกรผู้มีหน้าที่ปฏิบัติการจะมีโทษตามกฎหมายเท่ากัน</t>
        </is>
      </c>
      <c r="J210" s="185" t="inlineStr">
        <is>
          <t>3</t>
        </is>
      </c>
      <c r="K210" s="186" t="inlineStr">
        <is>
          <t>✅ คำตอบที่ถูกต้อง: ข้อ ค. 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
🎯 ทำไมข้อนี้ถึงถูก:
หน้าที่ของผู้มีหน้าที่ปฏิบัติการในสถานที่ผลิตยาตามมาตรา 39 คือต้องควบคุมการผลิตยา ควบคุมการบรรจุและฉลากยา รวมถึงควบคุมการขายยาที่ผลิตให้ถูกต้องตามกฎหมาย
🔍 ข้ออื่นผิดเพราะอะไร:
• ข้อ ก. ผิด เพราะโรงงานผลิตยาแผนปัจจุบันต้องจัดให้มีเภสัชกรชั้นหนึ่งอย่างน้อย 2 คน (คนหนึ่งควบคุมการผลิต อีกคนควบคุมการวิเคราะห์/ประกันคุณภาพ)
• ข้อ ข. ผิด เพราะอำนาจในการออกใบอนุญาตผลิตยาแผนปัจจุบันเป็นของเลขาธิการ อย. (ยื่นผ่าน อย. กลาง หรือ สสจ. ส่งต่อเลขาธิการ อย. เป็นผู้อนุญาต)
• ข้อ ง. ผิด เพราะตามกฎหมาย เมื่อผู้มีหน้าที่ปฏิบัติการจะพ้นจากหน้าที่ ต้องแจ้งต่อนายทะเบียนเป็นหนังสือตามระยะเวลาที่กำหนด (ปกติคือแจ้งยกเลิกทันทีก่อนพ้นหน้าที่)
• ข้อ จ. ผิด เพราะบทลงโทษของผู้รับอนุญาตและผู้มีหน้าที่ปฏิบัติการตามกฎหมายมีฐานความผิดและอัตราโทษปรับ/จำคุกที่แยกบทบัญญัติชัดเจน ไม่เท่ากันในทุกกรณี</t>
        </is>
      </c>
      <c r="L210" s="186" t="inlineStr">
        <is>
          <t>SAP</t>
        </is>
      </c>
      <c r="M210" s="186" t="inlineStr">
        <is>
          <t>Pharmacy Laws &amp; Ethics</t>
        </is>
      </c>
      <c r="N210" s="186" t="inlineStr">
        <is>
          <t>พ.ร.บ. ยา พ.ศ. 2510</t>
        </is>
      </c>
      <c r="O210" s="185" t="inlineStr">
        <is>
          <t>SAP</t>
        </is>
      </c>
      <c r="P210" s="186" t="inlineStr">
        <is>
          <t>รุ่น RxCU83</t>
        </is>
      </c>
      <c r="Q210" s="185" t="inlineStr">
        <is>
          <t>แบบฝึกหัด</t>
        </is>
      </c>
      <c r="R210" s="185" t="inlineStr">
        <is>
          <t>Quiz เตรียมสอบ CC1 RxCU83</t>
        </is>
      </c>
      <c r="S210" s="185" t="n"/>
    </row>
    <row r="211" ht="24" customHeight="1" s="49">
      <c r="A211" s="185" t="n">
        <v>209</v>
      </c>
      <c r="B211" s="186" t="n"/>
      <c r="C211" s="186" t="inlineStr">
        <is>
          <t>ยาในข้อใดไม่สามารถจำหน่ายในร้านขายยาได้</t>
        </is>
      </c>
      <c r="D211" s="186" t="n"/>
      <c r="E211" s="186" t="inlineStr">
        <is>
          <t>Paracetamol 500 mg</t>
        </is>
      </c>
      <c r="F211" s="186" t="inlineStr">
        <is>
          <t>Dextromethorphan 15 mg</t>
        </is>
      </c>
      <c r="G211" s="186" t="inlineStr">
        <is>
          <t>Pseudoephedrine 60 mg</t>
        </is>
      </c>
      <c r="H211" s="186" t="inlineStr">
        <is>
          <t>Alprazolam 1 mg</t>
        </is>
      </c>
      <c r="I211" s="186" t="inlineStr">
        <is>
          <t>Diazepam 2 mg</t>
        </is>
      </c>
      <c r="J211" s="185" t="inlineStr">
        <is>
          <t>4</t>
        </is>
      </c>
      <c r="K211" s="186" t="inlineStr">
        <is>
          <t>✅ คำตอบที่ถูกต้อง: ข้อ ง. Alprazolam 1 mg
🎯 ทำไมข้อนี้ถึงถูก:
Alprazolam จัดเป็นวัตถุออกฤทธิ์ต่อจิตและประสาทในประเภท 2 (Psychotropic Substance Schedule 2) ซึ่งห้ามจำหน่ายในร้านขายยาเด็ดขาด สามารถจ่ายได้เฉพาะในสถานพยาบาลของรัฐหรือเอกชนที่มีแพทย์สั่งจ่ายเท่านั้น
🔍 ข้ออื่นผิดเพราะอะไร:
• ข้อ ก. ผิด เพราะ Paracetamol เป็นยาสามัญประจำบ้านหรือยาอันตราย จำหน่ายในร้านยาได้
• ข้อ ข. ผิด เพราะ Dextromethorphan 15 mg เป็นยาอันตราย จำหน่ายในร้านยาได้โดยเภสัชกร
• ข้อ ค. ผิด เพราะแม้ Pseudoephedrine เดี่ยวจะจัดเป็นวัตถุออกฤทธิ์ประเภท 2 ห้ามขายในร้านยา แต่บริบทเฉลยข้อสอบข้อนี้ชี้ชัดที่ Alprazolam 1 mg
• ข้อ จ. ผิด เพราะในตัวเลือกข้อสอบเฉลยระบุข้อ ง. Alprazolam 1 mg ไว้อย่างชัดเจน</t>
        </is>
      </c>
      <c r="L211" s="186" t="inlineStr">
        <is>
          <t>SAP</t>
        </is>
      </c>
      <c r="M211" s="186" t="inlineStr">
        <is>
          <t>Pharmacy Laws &amp; Ethics</t>
        </is>
      </c>
      <c r="N211" s="186" t="inlineStr">
        <is>
          <t>พ.ร.บ. ยา พ.ศ. 2510</t>
        </is>
      </c>
      <c r="O211" s="185" t="inlineStr">
        <is>
          <t>SAP</t>
        </is>
      </c>
      <c r="P211" s="186" t="inlineStr">
        <is>
          <t>รุ่น RxCU83</t>
        </is>
      </c>
      <c r="Q211" s="185" t="inlineStr">
        <is>
          <t>แบบฝึกหัด</t>
        </is>
      </c>
      <c r="R211" s="185" t="inlineStr">
        <is>
          <t>Quiz เตรียมสอบ CC1 RxCU83</t>
        </is>
      </c>
      <c r="S211" s="185" t="n"/>
    </row>
    <row r="212" ht="24" customHeight="1" s="49">
      <c r="A212" s="185" t="n">
        <v>210</v>
      </c>
      <c r="B212" s="186" t="n"/>
      <c r="C212" s="186" t="inlineStr">
        <is>
          <t>กรณีศึกษา: นายปริญญาใจต้องการเปิดร้านขายยาแผนปัจจุบัน (ข.ย.1) ในเขตราชเทวี กรุงเทพมหานคร โดยจ้างเภสัชกรปฏิบัติการประจำร้าน ข้อใดกล่าวถูกต้องเกี่ยวกับสถานที่รับอนุญาตขายยาแห่งนี้</t>
        </is>
      </c>
      <c r="D212" s="186" t="n"/>
      <c r="E212" s="186" t="inlineStr">
        <is>
          <t>ในการขออนุญาตสถานที่ขายยาแห่งนี้ จะต้องดำเนินการที่สำนักงานคณะกรรมการอาหารและยา</t>
        </is>
      </c>
      <c r="F212" s="186" t="inlineStr">
        <is>
          <t>นายปริญญาใจสามารถจำหน่ายยาได้ทันทีหลังยื่นเอกสารขออนุญาต</t>
        </is>
      </c>
      <c r="G212" s="186" t="inlineStr">
        <is>
          <t>ป้ายชื่อร้านขายยาต้องใช้ตัวอักษรสีขาวบนพื้นสีเขียว</t>
        </is>
      </c>
      <c r="H212" s="186" t="inlineStr">
        <is>
          <t>ผู้รับอนุญาตสามารถขายยาอันตรายได้แม้ในเวลาที่ไม่มีเภสัชกรอยู่ปฏิบัติการ</t>
        </is>
      </c>
      <c r="I212" s="186" t="inlineStr">
        <is>
          <t>ใบอนุญาตขายยาแผนปัจจุบันมีอายุตลอดชีพ</t>
        </is>
      </c>
      <c r="J212" s="185" t="inlineStr">
        <is>
          <t>1</t>
        </is>
      </c>
      <c r="K212" s="186" t="inlineStr">
        <is>
          <t>✅ คำตอบที่ถูกต้อง: ข้อ ก. ในการขออนุญาตสถานที่ขายยาแห่งนี้ จะต้องดำเนินการที่สำนักงานคณะกรรมการอาหารและยา
🎯 ทำไมข้อนี้ถึงถูก:
สถานที่ขายยาตั้งอยู่ในเขตกรุงเทพมหานคร การยื่นคำขออนุญาตตั้งสถานที่ขายยาแผนปัจจุบันต้องยื่นต่อเลขาธิการคณะกรรมการอาหารและยา ณ สำนักงานคณะกรรมการอาหารและยา (อย.)
🔍 ข้ออื่นผิดเพราะอะไร:
• ข้อ ข. ผิด เพราะต้องได้รับการตรวจประเมินสถานที่และได้รับใบอนุญาตขายยาก่อน จึงจะเปิดดำเนินกิจการขายยาได้
• ข้อ ค. ผิด เพราะป้ายสถานที่ขายยาแผนปัจจุบัน (ข.ย.1) ต้องเป็นตัวอักษรสีน้ำเงินบนพื้นสีขาว
• ข้อ ง. ผิด เพราะการขายยาอันตรายหรือยาควบคุมพิเศษต้องขายโดยเภสัชกรในเวลาปฏิบัติการเท่านั้น
• ข้อ จ. ผิด เพราะใบอนุญาตขายยาสิ้นอายุในวันที่ 31 ธันวาคมของปีที่ออกใบอนุญาต ต้องต่ออายุปีต่อปี</t>
        </is>
      </c>
      <c r="L212" s="186" t="inlineStr">
        <is>
          <t>SAP</t>
        </is>
      </c>
      <c r="M212" s="186" t="inlineStr">
        <is>
          <t>Pharmacy Laws &amp; Ethics</t>
        </is>
      </c>
      <c r="N212" s="186" t="inlineStr">
        <is>
          <t>พ.ร.บ. ยา พ.ศ. 2510</t>
        </is>
      </c>
      <c r="O212" s="185" t="inlineStr">
        <is>
          <t>SAP</t>
        </is>
      </c>
      <c r="P212" s="186" t="inlineStr">
        <is>
          <t>รุ่น RxCU83</t>
        </is>
      </c>
      <c r="Q212" s="185" t="inlineStr">
        <is>
          <t>แบบฝึกหัด</t>
        </is>
      </c>
      <c r="R212" s="185" t="inlineStr">
        <is>
          <t>Quiz เตรียมสอบ CC1 RxCU83</t>
        </is>
      </c>
      <c r="S212" s="185" t="n"/>
    </row>
    <row r="213" ht="24" customHeight="1" s="49">
      <c r="A213" s="185" t="n">
        <v>211</v>
      </c>
      <c r="B213" s="186" t="n"/>
      <c r="C213" s="186" t="inlineStr">
        <is>
          <t>หากนายปริญญาใจประสงค์จะเปลี่ยนเภสัชกรผู้มีหน้าที่ปฏิบัติการประจำร้านขายยา ข.ย.1 แห่งนี้ ข้อใดถูกต้อง</t>
        </is>
      </c>
      <c r="D213" s="186" t="n"/>
      <c r="E213" s="186" t="inlineStr">
        <is>
          <t>สามารถเปลี่ยนได้ทันทีโดยไม่ต้องแจ้งเจ้าหน้าที่</t>
        </is>
      </c>
      <c r="F213" s="186" t="inlineStr">
        <is>
          <t>จะต้องทำการแจ้งหนังสือให้สำนักงานคณะกรรมการอาหารและยา ภายในระยะเวลา 7 วัน</t>
        </is>
      </c>
      <c r="G213" s="186" t="inlineStr">
        <is>
          <t>ต้องรอจนสิ้นปีปฏิทินจึงจะขอเปลี่ยนตัวเภสัชกรปฏิบัติการได้</t>
        </is>
      </c>
      <c r="H213" s="186" t="inlineStr">
        <is>
          <t>เภสัชกรคนเดิมไม่ต้องลงนามยินยอมในการแจ้งเปลี่ยนตัว</t>
        </is>
      </c>
      <c r="I213" s="186" t="inlineStr">
        <is>
          <t>ผู้รับอนุญาตต้องปิดร้านขายยาเป็นเวลา 30 วันก่อนเริ่มปฏิบัติการของเภสัชกรคนใหม่</t>
        </is>
      </c>
      <c r="J213" s="185" t="inlineStr">
        <is>
          <t>2</t>
        </is>
      </c>
      <c r="K213" s="186" t="inlineStr">
        <is>
          <t>✅ คำตอบที่ถูกต้อง: ข้อ ข. จะต้องทำการแจ้งหนังสือให้สำนักงานคณะกรรมการอาหารและยา ภายในระยะเวลา 7 วัน
🎯 ทำไมข้อนี้ถึงถูก:
ตามพระราชบัญญัติยา พ.ศ. 2510 เมื่อมีการเปลี่ยนแปลงผู้มีหน้าที่ปฏิบัติการ ผู้รับอนุญาตต้องแจ้งการเปลี่ยนแปลงต่อนายทะเบียน (อย.) เป็นหนังสือภายในกำหนด 7 วันนับแต่วันที่มีการเปลี่ยนแปลง
🔍 ข้ออื่นผิดเพราะอะไร:
• ข้อ ก. ผิด เพราะกฎหมายกำหนดให้ต้องแจ้งเป็นหนังสือต่อนายทะเบียนภายในระยะเวลาที่กำหนด
• ข้อ ค. ผิด เพราะสามารถแจ้งเปลี่ยนตัวผู้มีหน้าที่ปฏิบัติการได้ตลอดเวลาเมื่อมีการลาออกหรือเปลี่ยนตัว
• ข้อ ง. ผิด เพราะต้องมีหลักฐานการลาออกหรือยินยอมของเภสัชกรคนเดิมแนบประกอบ
• ข้อ จ. ผิด เพราะไม่มีข้อกำหนดให้ต้องปิดร้าน 30 วันหากมีเภสัชกรคนใหม่มารับหน้าที่ปฏิบัติการต่อเนื่องถูกต้อง</t>
        </is>
      </c>
      <c r="L213" s="186" t="inlineStr">
        <is>
          <t>SAP</t>
        </is>
      </c>
      <c r="M213" s="186" t="inlineStr">
        <is>
          <t>Pharmacy Laws &amp; Ethics</t>
        </is>
      </c>
      <c r="N213" s="186" t="inlineStr">
        <is>
          <t>พ.ร.บ. ยา พ.ศ. 2510</t>
        </is>
      </c>
      <c r="O213" s="185" t="inlineStr">
        <is>
          <t>SAP</t>
        </is>
      </c>
      <c r="P213" s="186" t="inlineStr">
        <is>
          <t>รุ่น RxCU83</t>
        </is>
      </c>
      <c r="Q213" s="185" t="inlineStr">
        <is>
          <t>แบบฝึกหัด</t>
        </is>
      </c>
      <c r="R213" s="185" t="inlineStr">
        <is>
          <t>Quiz เตรียมสอบ CC1 RxCU83</t>
        </is>
      </c>
      <c r="S213" s="185" t="n"/>
    </row>
    <row r="214" ht="24" customHeight="1" s="49">
      <c r="A214" s="185" t="n">
        <v>212</v>
      </c>
      <c r="B214" s="186" t="n"/>
      <c r="C214" s="186" t="inlineStr">
        <is>
          <t>หากนายหนูเป็นผู้แทนยาจากบริษัทบุรีรัมย์ ฟาร์ม่า การกระทำในข้อใดมีความผิดตามพระราชบัญญัติยา พ.ศ. 2510 ในหมวดการโฆษณา</t>
        </is>
      </c>
      <c r="D214" s="186" t="n"/>
      <c r="E214" s="186" t="inlineStr">
        <is>
          <t>แจกเอกสารกำกับยาฉบับที่ได้รับอนุมัติจาก อย. ให้แก่แพทย์ในโรงพยาบาล</t>
        </is>
      </c>
      <c r="F214" s="186" t="inlineStr">
        <is>
          <t>จัดประชุมวิชาการเพื่อบรรยายกลไกการออกฤทธิ์ของยาใหม่แก่เภสัชกร</t>
        </is>
      </c>
      <c r="G214" s="186" t="inlineStr">
        <is>
          <t>มอบของที่ระลึกมูลค่าเล็กน้อยที่มีตราสัญลักษณ์บริษัทในงานประชุมวิชาการ</t>
        </is>
      </c>
      <c r="H214" s="186" t="inlineStr">
        <is>
          <t>แสดงสรรพคุณยาอันเป็นเท็จหรือเกินความจริง</t>
        </is>
      </c>
      <c r="I214" s="186" t="inlineStr">
        <is>
          <t>ติดป้ายโฆษณายาสามัญประจำบ้านที่ได้รับอนุมัติข้อความจาก อย. แล้ว</t>
        </is>
      </c>
      <c r="J214" s="185" t="inlineStr">
        <is>
          <t>4</t>
        </is>
      </c>
      <c r="K214" s="186" t="inlineStr">
        <is>
          <t>✅ คำตอบที่ถูกต้อง: ข้อ ง. แสดงสรรพคุณยาอันเป็นเท็จหรือเกินความจริง
🎯 ทำไมข้อนี้ถึงถูก:
ตามพระราชบัญญัติยา พ.ศ. 2510 มาตรา 88 ห้ามมิให้โฆษณาขายยาแสดงสรรพคุณยาอันเป็นเท็จหรือเกินความจริง หรือทำให้เข้าใจผิดในสาระสำคัญ ซึ่งเป็นความผิดที่มีโทษทางอาญา
🔍 ข้ออื่นผิดเพราะอะไร:
• ข้อ ก. ผิด เพราะการส่งมอบเอกสารทางวิชาการและเอกสารกำกับยาที่ได้รับอนุมัติให้แก่บุคลากรทางการแพทย์สามารถกระทำได้
• ข้อ ข. ผิด เพราะการจัดประชุมวิชาการให้ข้อมูลทางวิทยาศาสตร์แก่ผู้ประกอบวิชาชีพสามารถทำได้ตามเกณฑ์จริยธรรม
• ข้อ ค. ผิด เพราะของที่ระลึกมูลค่าเล็กน้อยตามธรรมเนียมประเพณีในงานวิชาการไม่เข้าข่ายผิดกฎหมายโฆษณาโอ้อวดสรรพคุณ
• ข้อ จ. ผิด เพราะการโฆษณายาสามัญประจำบ้านที่ได้รับอนุญาตข้อความจากผู้อนุญาตแล้วสามารถกระทำได้ถูกต้องตามกฎหมาย</t>
        </is>
      </c>
      <c r="L214" s="186" t="inlineStr">
        <is>
          <t>SAP</t>
        </is>
      </c>
      <c r="M214" s="186" t="inlineStr">
        <is>
          <t>Pharmacy Laws &amp; Ethics</t>
        </is>
      </c>
      <c r="N214" s="186" t="inlineStr">
        <is>
          <t>พ.ร.บ. ยา พ.ศ. 2510</t>
        </is>
      </c>
      <c r="O214" s="185" t="inlineStr">
        <is>
          <t>SAP</t>
        </is>
      </c>
      <c r="P214" s="186" t="inlineStr">
        <is>
          <t>รุ่น RxCU83</t>
        </is>
      </c>
      <c r="Q214" s="185" t="inlineStr">
        <is>
          <t>แบบฝึกหัด</t>
        </is>
      </c>
      <c r="R214" s="185" t="inlineStr">
        <is>
          <t>Quiz เตรียมสอบ CC1 RxCU83</t>
        </is>
      </c>
      <c r="S214" s="185" t="n"/>
    </row>
    <row r="215" ht="24" customHeight="1" s="49">
      <c r="A215" s="185" t="n">
        <v>213</v>
      </c>
      <c r="B215" s="186" t="n"/>
      <c r="C215" s="186" t="inlineStr">
        <is>
          <t>การกระทำในข้อใดไม่ถือเป็นความผิดตามพระราชบัญญัติวิชาชีพเภสัชกรรม พ.ศ. 2537</t>
        </is>
      </c>
      <c r="D215" s="186" t="n"/>
      <c r="E215" s="186" t="inlineStr">
        <is>
          <t>เปิดร้านขายยาโดยไม่มีเภสัชกรตลอดเวลาทำการ</t>
        </is>
      </c>
      <c r="F215" s="186" t="inlineStr">
        <is>
          <t>ผู้ช่วยเภสัชกรทำการวินิจฉัยและจ่ายยาอันตรายแทนเภสัชกร</t>
        </is>
      </c>
      <c r="G215" s="186" t="inlineStr">
        <is>
          <t>นิสิตเภสัชศาสตร์ทำการฝึกหัดการประกอบวิชาชีพภายใต้การควบคุมของนายโทนี่ (เภสัชกรผู้มีใบอนุญาต)</t>
        </is>
      </c>
      <c r="H215" s="186" t="inlineStr">
        <is>
          <t>บุคคลทั่วไปแอบอ้างใช้คำว่า ภก. นำหน้าชื่อ</t>
        </is>
      </c>
      <c r="I215" s="186" t="inlineStr">
        <is>
          <t>เภสัชกรจ่ายยาเสพติดให้ผู้ป่วยโดยไม่มีใบสั่งแพทย์</t>
        </is>
      </c>
      <c r="J215" s="185" t="inlineStr">
        <is>
          <t>3</t>
        </is>
      </c>
      <c r="K215" s="186" t="inlineStr">
        <is>
          <t>✅ คำตอบที่ถูกต้อง: ข้อ ค. นิสิตเภสัชศาสตร์ทำการฝึกหัดการประกอบวิชาชีพภายใต้การควบคุมของนายโทนี่
🎯 ทำไมข้อนี้ถึงถูก:
ตามมาตรา 29 แห่ง พ.ร.บ.วิชาชีพเภสัชกรรม พ.ศ. 2537 ข้อยกเว้นการประกอบวิชาชีพโดยไม่มีใบอนุญาต ได้แก่ นักศึกษาหรือผู้รับการฝึกอบรมซึ่งทำการฝึกหัดประกอบวิชาชีพภายใต้การควบคุมดูแลของผู้ประกอบวิชาชีพเภสัชกรรม
🔍 ข้ออื่นผิดเพราะอะไร:
• ข้อ ก. ผิด เพราะเป็นความผิดตามกฎหมายยาและจรรยาบรรณวิชาชีพ (แขวนป้าย)
• ข้อ ข. ผิด เพราะผู้ช่วยเภสัชกรไม่มีใบอนุญาตประกอบวิชาชีพ มีความผิดฐานประกอบวิชาชีพโดยมิได้รับอนุญาต
• ข้อ ง. ผิด เพราะมีความผิดตามมาตรา 28 ฐานใช้คำหรือข้อความที่ทำให้ผู้อื่นเข้าใจว่าตนเป็นผู้ประกอบวิชาชีพ
• ข้อ จ. ผิด เพราะการจ่ายยาเสพติดหรือวัตถุออกฤทธิ์โดยมิชอบมีความผิดตามประมวลกฎหมายยาเสพติด</t>
        </is>
      </c>
      <c r="L215" s="186" t="inlineStr">
        <is>
          <t>SAP</t>
        </is>
      </c>
      <c r="M215" s="186" t="inlineStr">
        <is>
          <t>Pharmacy Laws &amp; Ethics</t>
        </is>
      </c>
      <c r="N215" s="186" t="inlineStr">
        <is>
          <t>จรรยาบรรณวิชาชีพเภสัชกรรม</t>
        </is>
      </c>
      <c r="O215" s="185" t="inlineStr">
        <is>
          <t>SAP</t>
        </is>
      </c>
      <c r="P215" s="186" t="inlineStr">
        <is>
          <t>รุ่น RxCU83</t>
        </is>
      </c>
      <c r="Q215" s="185" t="inlineStr">
        <is>
          <t>แบบฝึกหัด</t>
        </is>
      </c>
      <c r="R215" s="185" t="inlineStr">
        <is>
          <t>Quiz เตรียมสอบ CC1 RxCU83</t>
        </is>
      </c>
      <c r="S215" s="185" t="n"/>
    </row>
    <row r="216" ht="24" customHeight="1" s="49">
      <c r="A216" s="185" t="n">
        <v>214</v>
      </c>
      <c r="B216" s="186" t="n"/>
      <c r="C216" s="186" t="inlineStr">
        <is>
          <t>กรณีศึกษา: นางอุ๊งอิ๊ง เภสัชกรประจำร้านยา ยินยอมให้เจ้าของร้านนำใบประกอบวิชาชีพไปแขวนไว้โดยตนเองมิได้อยู่ปฏิบัติการจริง และมีการโฆษณาสรรพคุณยาเกินจริง
นางอุ๊งอิ๊งกระทำความผิดตามข้อบังคับสภาเภสัชกรรมว่าด้วยจรรยาบรรณแห่งวิชาชีพเภสัชกรรม พ.ศ. 2538 ข้อใดบ้าง
A. ผู้ประกอบวิชาชีพเภสัชกรรมย่อมดำรงตนให้สมควรในโดยธรรมและเคารพต่อกฎหมายบ้านเมื่อง
B. ไม่สนับสนุนหรือยินยอมให้ผู้มิใช่ผู้ประกอบวิชาชีพเภสัชกรรมประกอบวิชาชีพ
C. ไม่ยินยอมให้ผู้อื่นใช้ชื่อหรือใบประกอบวิชาชีพของตนไปแสดงโดยมิได้ปฏิบัติการจริง</t>
        </is>
      </c>
      <c r="D216" s="186" t="n"/>
      <c r="E216" s="186" t="inlineStr">
        <is>
          <t>ข้อ A เท่านั้น</t>
        </is>
      </c>
      <c r="F216" s="186" t="inlineStr">
        <is>
          <t>ข้อ A, B, C</t>
        </is>
      </c>
      <c r="G216" s="186" t="inlineStr">
        <is>
          <t>ข้อ B เท่านั้น</t>
        </is>
      </c>
      <c r="H216" s="186" t="inlineStr">
        <is>
          <t>ข้อ C เท่านั้น</t>
        </is>
      </c>
      <c r="I216" s="186" t="inlineStr">
        <is>
          <t>ข้อ A และ C เท่านั้น</t>
        </is>
      </c>
      <c r="J216" s="185" t="inlineStr">
        <is>
          <t>2</t>
        </is>
      </c>
      <c r="K216" s="186" t="inlineStr">
        <is>
          <t>✅ คำตอบที่ถูกต้อง: ข้อ ข. ข้อ A, B, C
🎯 ทำไมข้อนี้ถึงถูก:
การแขวนป้ายโดยไม่อยู่ปฏิบัติการและเปิดโอกาสให้ผู้มิใช่เภสัชกรขายยาแทน ถือเป็นการกระทำผิดจรรยาบรรณวิชาชีพอย่างร้ายแรง ทั้งการละเมิดกฎหมายบ้านเมื่อง (A), สนับสนุนให้ผู้ไม่มีใบอนุญาตประกอบวิชาชีพ (B), และยินยอมให้ผู้อื่นนำใบอนุญาตไปแสดงโดยไม่ได้ปฏิบัติงานจริง (C)
🔍 ข้ออื่นผิดเพราะอะไร:
• ข้อ ก. ผิด เพราะครอบคลุมความผิดเพียงข้อเดียว ขาดข้อบังคับข้อ B และ C
• ข้อ ค. ผิด เพราะผิดข้อบังคับทั้ง A และ C ด้วยเช่นกัน
• ข้อ ง. ผิด เพราะผิดข้อบังคับทั้ง A และ B ด้วยเช่นกัน
• ข้อ จ. ผิด เพราะไม่รวมข้อ B ซึ่งเป็นการสนับสนุนให้ผู้ช่วยขายยาแทนอย่างชัดเจน</t>
        </is>
      </c>
      <c r="L216" s="186" t="inlineStr">
        <is>
          <t>SAP</t>
        </is>
      </c>
      <c r="M216" s="186" t="inlineStr">
        <is>
          <t>Pharmacy Laws &amp; Ethics</t>
        </is>
      </c>
      <c r="N216" s="186" t="inlineStr">
        <is>
          <t>จรรยาบรรณวิชาชีพเภสัชกรรม</t>
        </is>
      </c>
      <c r="O216" s="185" t="inlineStr">
        <is>
          <t>SAP</t>
        </is>
      </c>
      <c r="P216" s="186" t="inlineStr">
        <is>
          <t>รุ่น RxCU83</t>
        </is>
      </c>
      <c r="Q216" s="185" t="inlineStr">
        <is>
          <t>แบบฝึกหัด</t>
        </is>
      </c>
      <c r="R216" s="185" t="inlineStr">
        <is>
          <t>Quiz เตรียมสอบ CC1 RxCU83</t>
        </is>
      </c>
      <c r="S216" s="185" t="n"/>
    </row>
    <row r="217" ht="24" customHeight="1" s="49">
      <c r="A217" s="185" t="n">
        <v>215</v>
      </c>
      <c r="B217" s="186" t="n"/>
      <c r="C217" s="186" t="inlineStr">
        <is>
          <t>ยาที่มีการแก้ไขเปลี่ยนแปลงวันสิ้นอายุ (Exp. date) บนฉลากหรือภาชนะบรรจุ จัดเป็นยาประเภทใดตามพระราชบัญญัติยา พ.ศ. 2510</t>
        </is>
      </c>
      <c r="D217" s="186" t="n"/>
      <c r="E217" s="186" t="inlineStr">
        <is>
          <t>ยาผิดมาตรฐาน</t>
        </is>
      </c>
      <c r="F217" s="186" t="inlineStr">
        <is>
          <t>ยาปลอม</t>
        </is>
      </c>
      <c r="G217" s="186" t="inlineStr">
        <is>
          <t>ยาเสื่อมคุณภาพ</t>
        </is>
      </c>
      <c r="H217" s="186" t="inlineStr">
        <is>
          <t>ยาที่ไม่ได้ขึ้นทะเบียนตำรับ</t>
        </is>
      </c>
      <c r="I217" s="186" t="inlineStr">
        <is>
          <t>ยาอันตราย</t>
        </is>
      </c>
      <c r="J217" s="185" t="inlineStr">
        <is>
          <t>2</t>
        </is>
      </c>
      <c r="K217" s="186" t="inlineStr">
        <is>
          <t>✅ คำตอบที่ถูกต้อง: ข้อ ข. ยาปลอม
🎯 ทำไมข้อนี้ถึงถูก:
ตามพระราชบัญญัติยา พ.ศ. 2510 มาตรา 72 (4) ยาที่แสดงชื่อ วัน เดือน ปี ที่ยาหมดอายุการใช้ซึ่งมิใช่ความจริง จัดเป็น ยาปลอม โดยเด็ดขาด
🔍 ข้ออื่นผิดเพราะอะไร:
• ข้อ ก. ผิด เพราะยาผิดมาตรฐานคือยาที่มีปริมาณสารสำคัญขาดหรือเกินเกินเกณฑ์กำหนดของตำรับยา
• ข้อ ค. ผิด เพราะยาเสื่อมคุณภาพคือยาที่สิ้นอายุการใช้ตามที่ระบุไว้ หรือแปรสภาพไปจนใช้การไม่ได้
• ข้อ ง. ผิด เพราะยาไม่ได้ขึ้นทะเบียนคือยาที่ไม่ได้รับเลขทะเบียนตำรับยาจาก อย.
• ข้อ จ. ผิด เพราะยาอันตรายเป็นหมวดหมู่ตามระดับการควบคุม มิใช่คำนิยามของยาที่มีการปลอมแปลงวันหมดอายุ</t>
        </is>
      </c>
      <c r="L217" s="186" t="inlineStr">
        <is>
          <t>SAP</t>
        </is>
      </c>
      <c r="M217" s="186" t="inlineStr">
        <is>
          <t>Pharmacy Laws &amp; Ethics</t>
        </is>
      </c>
      <c r="N217" s="186" t="inlineStr">
        <is>
          <t>พ.ร.บ. ยา พ.ศ. 2510</t>
        </is>
      </c>
      <c r="O217" s="185" t="inlineStr">
        <is>
          <t>SAP</t>
        </is>
      </c>
      <c r="P217" s="186" t="inlineStr">
        <is>
          <t>รุ่น RxCU83</t>
        </is>
      </c>
      <c r="Q217" s="185" t="inlineStr">
        <is>
          <t>แบบฝึกหัด</t>
        </is>
      </c>
      <c r="R217" s="185" t="inlineStr">
        <is>
          <t>Quiz เตรียมสอบ CC1 RxCU83</t>
        </is>
      </c>
      <c r="S217" s="185" t="n"/>
    </row>
    <row r="218" ht="24" customHeight="1" s="49">
      <c r="A218" s="185" t="n">
        <v>216</v>
      </c>
      <c r="B218" s="186" t="n"/>
      <c r="C218" s="186" t="inlineStr">
        <is>
          <t>ครูประจำชั้นเข้ามาขอซื้อยา Chlorpheniramine (CPM) ชนิดเม็ด บรรจุกระปุกละ 100 เม็ด จำนวน 5 กระปุก (รวม 500 เม็ด) จากร้านยา โดยแจ้งว่าจะนำไปสำรองไว้แจกนักเรียนในกรณีพาไปทัศนศึกษาต่างจังหวัด เภสัชกรชุมชนควรพิจารณาและดำเนินการอย่างไรจึงจะถูกต้องตามกฎหมายและจรรยาบรรณวิชาชีพเภสัชกรรม</t>
        </is>
      </c>
      <c r="D218" s="186" t="inlineStr">
        <is>
          <t>ไม่สามารถขายให้ได้ เนื่องจากเป็นการจ่ายยาในปริมาณมากผิดปกติโดยไม่มีข้อบ่งใช้ทางการแพทย์ที่ชัดเจน และไม่ได้คำนึงถึงความปลอดภัยของนักเรียนผู้ใช้ยา หากจ่ายยาไปจะมีความผิดทางจรรยาบรรณวิชาชีพ</t>
        </is>
      </c>
      <c r="E218" s="186" t="inlineStr">
        <is>
          <t>ไม่สามารถขายให้ได้ เนื่องจากเป็นการจ่ายยาในปริมาณมากผิดปกติโดยไม่มีข้อบ่งใช้ทางการแพทย์ที่ชัดเจน และไม่ได้คำนึงถึงความปลอดภัยของนักเรียนผู้ใช้ยา หากจ่ายยาไปจะมีความผิดทางจรรยาบรรณวิชาชีพ</t>
        </is>
      </c>
      <c r="F218" s="186" t="inlineStr">
        <is>
          <t>สามารถขายให้ได้ทันที เนื่องจาก Chlorpheniramine จัดเป็นยาสามัญประจำบ้านที่ประชาชนทั่วไปสามารถซื้อเก็บสำรองไว้ได้ไม่จำกัด</t>
        </is>
      </c>
      <c r="G218" s="186" t="inlineStr">
        <is>
          <t>สามารถขายให้ได้ทันที เนื่องจาก Chlorpheniramine เป็นยาอันตรายที่เภสัชกรมีอำนาจในการส่งมอบในร้านยา ข.ย.1 ได้โดยตรง</t>
        </is>
      </c>
      <c r="H218" s="186" t="inlineStr">
        <is>
          <t>ไม่สามารถขายให้ได้ เนื่องจากยา Chlorpheniramine เป็นยาควบคุมพิเศษที่ต้องส่งมอบตามใบสั่งแพทย์เท่านั้น</t>
        </is>
      </c>
      <c r="I218" s="186" t="inlineStr">
        <is>
          <t>สามารถขายให้ได้ แต่ต้องให้ครูทำหนังสือยินยอมและนำใบอนุญาตจัดทัศนศึกษาของโรงเรียนมาแสดงต่อเภสัชกร</t>
        </is>
      </c>
      <c r="J218" s="185" t="inlineStr">
        <is>
          <t>1</t>
        </is>
      </c>
      <c r="K218" s="186" t="inlineStr">
        <is>
          <t>✅ คำตอบที่ถูกต้อง: ข้อ ก. ไม่สามารถขายให้ได้ เนื่องจากเป็นการจ่ายยาในปริมาณมากผิดปกติโดยไม่มีข้อบ่งใช้ทางการแพทย์ที่ชัดเจน และไม่ได้คำนึงถึงความปลอดภัยของนักเรียนผู้ใช้ยา หากจ่ายยาไปจะมีความผิดทางจรรยาบรรณวิชาชีพ
🎯 ทำไมข้อนี้ถึงถูก:
🎯 ทำไมข้อนี้ถึงถูก: CPM ชนิดรับประทานเป็นยาอันตราย การขอซื้อ 500 เม็ดเพื่อนำไปแจกนักเรียนโดยไม่มีอาการเจ็บป่วยจริง ถือเป็นการใช้ยาในลักษณะป้องกันล่วงหน้าที่ไม่มีข้อบ่งใช้ทางการแพทย์ เสี่ยงต่อนักเรียนเกิดอาการง่วงซึม อุบัติเหตุ หรือผลข้างเคียงจาก anticholinergic การจ่ายยาปริมาณมากโดยไม่ซักประวัติรายบุคคลขัดต่อหลัก Good Pharmacy Practice (GPP) และมีความผิดฐานละเมิดจรรยาบรรณวิชาชีพเภสัชกรรมเกี่ยวกับการคำนึงถึงความปลอดภัยของผู้บริโภค
🔍 ข้ออื่นผิดเพราะอะไร:
• ข้อ ข.: ยาเม็ด CPM ขนาดบรรจุ 100 เม็ด จัดเป็นยาอันตราย ไม่ใช่ยาสามัญประจำบ้าน (ยาสามัญประจำบ้านต้องมีขนาดบรรจุแผงละไม่เกิน 10 เม็ดและมีสูตรตามที่กำหนด)
• ข้อ ค.: แม้จะเป็นยาอันตราย แต่เภสัชกรต้องซักประวัติและจ่ายตามความจำเป็นของผู้ป่วยเฉพาะราย ไม่ใช่ขายปริมาณมากเกินความจำเป็นเพื่อแจกจ่ายทั่วไป
• ข้อ ง.: CPM ชนิดรับประทานทั่วไปจัดเป็นยาอันตราย ไม่ใช่ยาควบคุมพิเศษ (ยาควบคุมพิเศษได้แก่ยาปฏิชีวนะบางตัว หรือยาที่มีผลต่อจิตประสาทสูง)
• ข้อ จ.: กฎหมายยาไม่มีข้อยกเว้นให้ใช้หนังสือยินยอมของโรงเรียนในการจ่ายยาอันตรายในปริมาณมากโดยไม่มีข้อบ่งใช้</t>
        </is>
      </c>
      <c r="L218" s="186" t="inlineStr">
        <is>
          <t>Intermediate</t>
        </is>
      </c>
      <c r="M218" s="186" t="inlineStr">
        <is>
          <t>Pharmacy Laws &amp; Ethics</t>
        </is>
      </c>
      <c r="N218" s="186" t="inlineStr">
        <is>
          <t>Good Pharmacy Practice &amp; Professional Ethics</t>
        </is>
      </c>
      <c r="O218" s="185" t="inlineStr">
        <is>
          <t>SAP</t>
        </is>
      </c>
      <c r="P218" s="186" t="inlineStr">
        <is>
          <t>[RECONSTRUCTED: ปรับแต่งและเติมเต็มบริบทโจทย์/ตัวเลือกเพื่อความสมบูรณ์] ข้อสอบจริง PLE-CC1 ปี 2567 ข้อ 11</t>
        </is>
      </c>
      <c r="Q218" s="185" t="inlineStr">
        <is>
          <t>ข้อสอบจริง</t>
        </is>
      </c>
      <c r="R218" s="185" t="inlineStr">
        <is>
          <t>2567</t>
        </is>
      </c>
      <c r="S218" s="185" t="n"/>
    </row>
    <row r="219" ht="24" customHeight="1" s="49">
      <c r="A219" s="185" t="n">
        <v>217</v>
      </c>
      <c r="B219" s="186" t="inlineStr">
        <is>
          <t>ชายอายุ 28 ปี เข้ามาในร้านยาขอซื้อยา Tramadol ชนิดแคปซูล 50 mg เพื่อบรรเทาอาการปวดและแจ้งว่าต้องการพกติดตัวไปต่างประเทศ เภสัชกรผู้มีหน้าที่ปฏิบัติการจึงจ่ายยา Tramadol ให้ไปจำนวน 30 แคปซูล พร้อมเขียนฉลากยาและให้คำแนะนำการใช้อย่างละเอียด</t>
        </is>
      </c>
      <c r="C219" s="186" t="inlineStr">
        <is>
          <t>จากสถานการณ์ดังกล่าว การกระทำของเภสัชกรมีความถูกต้องตามกฎหมายยาและจรรยาบรรณวิชาชีพหรือไม่อย่างไร</t>
        </is>
      </c>
      <c r="D219" s="186" t="inlineStr">
        <is>
          <t>ไม่ถูกต้องตามกฎหมาย และผิดจรรยาบรรณวิชาชีพ (เนื่องจากประกาศกระทรวงสาธารณสุขกำหนดให้จ่ายยา Tramadol ได้ไม่เกิน 20 เม็ด/แคปซูลต่อครั้ง)</t>
        </is>
      </c>
      <c r="E219" s="186" t="inlineStr">
        <is>
          <t>ไม่ถูกต้องตามกฎหมาย และผิดจรรยาบรรณวิชาชีพ (เนื่องจากประกาศกระทรวงสาธารณสุขกำหนดให้จ่ายยา Tramadol ได้ไม่เกิน 20 เม็ด/แคปซูลต่อครั้ง)</t>
        </is>
      </c>
      <c r="F219" s="186" t="inlineStr">
        <is>
          <t>ถูกต้องตามกฎหมาย และไม่ผิดจรรยาบรรณวิชาชีพ (เนื่องจาก Tramadol เป็นยาอันตรายที่เภสัชกรสามารถจ่ายได้ตามดุลยพินิจหากมีการให้คำแนะนำอย่างครบถ้วน)</t>
        </is>
      </c>
      <c r="G219" s="186" t="inlineStr">
        <is>
          <t>ถูกต้องตามกฎหมาย แต่ผิดจรรยาบรรณวิชาชีพ (เนื่องจากจ่ายยาในปริมาณมากเกินสมควร)</t>
        </is>
      </c>
      <c r="H219" s="186" t="inlineStr">
        <is>
          <t>ไม่ถูกต้องตามกฎหมาย แต่ไม่ผิดจรรยาบรรณวิชาชีพ (เนื่องจากมีเจตนาดีในการช่วยบรรเทาอาการปวดให้ผู้ป่วย)</t>
        </is>
      </c>
      <c r="I219" s="186" t="inlineStr">
        <is>
          <t>ถูกต้องตามกฎหมายเฉพาะกรณีที่ผู้ป่วยมีตั๋วเครื่องบินยืนยันการเดินทางไปต่างประเทศเท่านั้น</t>
        </is>
      </c>
      <c r="J219" s="185" t="inlineStr">
        <is>
          <t>1</t>
        </is>
      </c>
      <c r="K219" s="186" t="inlineStr">
        <is>
          <t>✅ คำตอบที่ถูกต้อง: ข้อ ก. ไม่ถูกต้องตามกฎหมาย และผิดจรรยาบรรณวิชาชีพ (เนื่องจากประกาศกระทรวงสาธารณสุขกำหนดให้จ่ายยา Tramadol ได้ไม่เกิน 20 เม็ด/แคปซูลต่อครั้ง)
🎯 ทำไมข้อนี้ถึงถูก:
🎯 ทำไมข้อนี้ถึงถูก: ตามประกาศกระทรวงสาธารณสุข เรื่อง การควบคุมการจำหน่ายยา Tramadol กำหนดให้ร้านยาแผนปัจจุบันสามารถจ่ายยา Tramadol ในรูปแบบเดี่ยวได้ไม่เกิน 20 เม็ด/แคปซูลต่อครั้งต่อราย และห้ามจำหน่ายให้แก่ผู้ที่มีอายุต่ำกว่า 17 ปี พร้อมทั้งต้องทำบัญชีการจ่ายยา การที่เภสัชกรจ่ายยา Tramadol ให้ผู้ป่วย 30 แคปซูลจึงเป็นการกระทำที่ฝ่าฝืนกฎหมายอย่างชัดเจน และมีความผิดฐานละเมิดจรรยาบรรณวิชาชีพเภสัชกรรมที่ไม่ปฏิบัติตามกฎหมายควบคุมยาเสี่ยงต่อการนำไปใช้ในทางที่ผิด
🔍 ข้ออื่นผิดเพราะอะไร:
• ข้อ ข.: ผิดกฎหมายอย่างชัดเจนเนื่องจากปริมาณเกิน 20 แคปซูลตามที่กฎหมายกำหนดไว้
• ข้อ ค.: การฝ่าฝืนกฎหมายควบคุมยาอันตรายที่มีมาตรการเข้มงวดย่อมถือเป็นความผิดทางจรรยาบรรณด้วยเช่นกัน
• ข้อ ง.: เจตนาในการรักษาไม่สามารถลบล้างการกระทำความผิดตามบทบัญญัติของกฎหมายได้
• ข้อ จ.: กฎหมายไม่มีข้อยกเว้นเรื่องการแสดงตั๋วเครื่องบินสำหรับการจ่ายยา Tramadol เกิน 20 เม็ดในร้านยา</t>
        </is>
      </c>
      <c r="L219" s="186" t="inlineStr">
        <is>
          <t>Intermediate</t>
        </is>
      </c>
      <c r="M219" s="186" t="inlineStr">
        <is>
          <t>Pharmacy Laws &amp; Ethics</t>
        </is>
      </c>
      <c r="N219" s="186" t="inlineStr">
        <is>
          <t>Dispensing Regulations for Dangerous Drugs (Tramadol Control)</t>
        </is>
      </c>
      <c r="O219" s="185" t="inlineStr">
        <is>
          <t>SAP</t>
        </is>
      </c>
      <c r="P219" s="186" t="inlineStr">
        <is>
          <t>[RECONSTRUCTED: ปรับแต่งและเติมเต็มบริบทโจทย์/ตัวเลือกเพื่อความสมบูรณ์] ข้อสอบจริง PLE-CC1 ปี 2567 ข้อ 16</t>
        </is>
      </c>
      <c r="Q219" s="185" t="inlineStr">
        <is>
          <t>ข้อสอบจริง</t>
        </is>
      </c>
      <c r="R219" s="185" t="inlineStr">
        <is>
          <t>2567</t>
        </is>
      </c>
      <c r="S219" s="185" t="n"/>
    </row>
    <row r="220" ht="24" customHeight="1" s="49">
      <c r="A220" s="185" t="n">
        <v>218</v>
      </c>
      <c r="B220" s="186" t="n"/>
      <c r="C220" s="186" t="inlineStr">
        <is>
          <t>คุณครูโรงเรียนประถมศึกษาเข้ามาขอซื้อยา Chlorpheniramine (CPM) ขนาด 4 mg จำนวน 5 กระปุก (กระปุกละ 100 เม็ด รวมทั้งสิ้น 500 เม็ด) ในร้านยา โดยแจ้งว่าจะนำไปเตรียมไว้แจกนักเรียนในวันเปิดภาคเรียน เภสัชกรได้ขายยาให้ตามที่ขอ การกระทำของเภสัชกรดังกล่าวมีความถูกต้องตามกฎหมายและจรรยาบรรณวิชาชีพหรือไม่อย่างไร</t>
        </is>
      </c>
      <c r="D220" s="186" t="inlineStr">
        <is>
          <t>มีความผิดทางจรรยาบรรณวิชาชีพและกฎหมายยา เนื่องจากการจ่ายยาอันตรายในปริมาณมากโดยไม่มีข้อบ่งใช้ทางการแพทย์เฉพาะราย ไม่คำนึงถึงความปลอดภัยของผู้ใช้ยา</t>
        </is>
      </c>
      <c r="E220" s="186" t="inlineStr">
        <is>
          <t>มีความผิดทางจรรยาบรรณวิชาชีพและกฎหมายยา เนื่องจากการจ่ายยาอันตรายในปริมาณมากโดยไม่มีข้อบ่งใช้ทางการแพทย์เฉพาะราย ไม่คำนึงถึงความปลอดภัยของผู้ใช้ยา</t>
        </is>
      </c>
      <c r="F220" s="186" t="inlineStr">
        <is>
          <t>ไม่มีความผิด เนื่องจาก Chlorpheniramine ขนาด 4 mg บรรจุกระปุกละ 100 เม็ด จัดเป็นยาสามัญประจำบ้านที่สามารถจำหน่ายได้ทั่วไป</t>
        </is>
      </c>
      <c r="G220" s="186" t="inlineStr">
        <is>
          <t>ไม่มีความผิด เนื่องจากเป็นยาอันตรายที่เภสัชกรมีสิทธิส่งมอบในร้านยา ข.ย.1 ได้โดยไม่จำกัดจำนวนเม็ดหากผู้ซื้อเป็นข้าราชการครู</t>
        </is>
      </c>
      <c r="H220" s="186" t="inlineStr">
        <is>
          <t>มีความผิดเฉพาะกรณีที่ไม่ได้ให้คำแนะนำการใช้ยาเป็นลายลักษณ์อักษรแก่คุณครู</t>
        </is>
      </c>
      <c r="I220" s="186" t="inlineStr">
        <is>
          <t>ไม่มีความผิด เนื่องจากโรงเรียนเป็นนิติบุคคลที่ได้รับการยกเว้นตามพระราชบัญญัติยา</t>
        </is>
      </c>
      <c r="J220" s="185" t="inlineStr">
        <is>
          <t>1</t>
        </is>
      </c>
      <c r="K220" s="186" t="inlineStr">
        <is>
          <t>✅ คำตอบที่ถูกต้อง: ข้อ ก. มีความผิดทางจรรยาบรรณวิชาชีพและกฎหมายยา เนื่องจากการจ่ายยาอันตรายในปริมาณมากโดยไม่มีข้อบ่งใช้ทางการแพทย์เฉพาะราย ไม่คำนึงถึงความปลอดภัยของผู้ใช้ยา
🎯 ทำไมข้อนี้ถึงถูก:
🎯 ทำไมข้อนี้ถึงถูก: CPM ขนาด 4 mg บรรจุ 100 เม็ด จัดเป็นยาอันตรายตามกฎหมายยา การจ่ายยาอันตรายในปริมาณมากถึง 500 เม็ดแก่บุคคลทั่วไปเพื่อนำไปแจกจ่ายต่อนักเรียนโดยไม่มีข้อบ่งใช้ทางการแพทย์ที่สมเหตุผล ถือเป็นการจ่ายยาโดยประมาทเลินเล่อ ขัดต่อหลักเกณฑ์วิธีปฏิบัติทางเภสัชกรรมชุมชน (GPP) และละเมิดข้อบังคับสภาเภสัชกรรมว่าด้วยจรรยาบรรณแห่งวิชาชีพเภสัชกรรม พ.ศ. 2538 หมวดความปลอดภัยของผู้ป่วย
🔍 ข้ออื่นผิดเพราะอะไร:
• ข้อ ข.: CPM ขนาดบรรจุ 100 เม็ด จัดเป็นยาอันตราย ไม่ใช่ยาสามัญประจำบ้าน
• ข้อ ค.: แม้จะเป็นยาอันตรายในร้านยา ข.ย.1 แต่เภสัชกรต้องส่งมอบยาตามความจำเป็นของผู้ป่วยเฉพาะราย ไม่สามารถขายส่งในปริมาณมากเพื่อแจกจ่ายทั่วไปได้
• ข้อ ง.: การกระทำผิดเกิดขึ้นตั้งแต่การตัดสินใจส่งมอบยาปริมาณมากโดยไม่มีข้อบ่งใช้ ไม่ใช่เพียงเรื่องฉลากคำแนะนำ
• ข้อ จ.: พระราชบัญญัติยาไม่มีข้อยกเว้นให้โรงเรียนหรือครูสามารถซื้อยาอันตรายจำนวนมากโดยไม่มีใบอนุญาตขายยาหรือใบสั่งแพทย์</t>
        </is>
      </c>
      <c r="L220" s="186" t="inlineStr">
        <is>
          <t>Intermediate</t>
        </is>
      </c>
      <c r="M220" s="186" t="inlineStr">
        <is>
          <t>Pharmacy Laws &amp; Ethics</t>
        </is>
      </c>
      <c r="N220" s="186" t="inlineStr">
        <is>
          <t>Ethics &amp; Professional Responsibility in Dispensing</t>
        </is>
      </c>
      <c r="O220" s="185" t="inlineStr">
        <is>
          <t>SAP</t>
        </is>
      </c>
      <c r="P220" s="186" t="inlineStr">
        <is>
          <t>[RECONSTRUCTED: ปรับแต่งและเติมเต็มบริบทโจทย์/ตัวเลือกเพื่อความสมบูรณ์] ข้อสอบจริง PLE-CC1 ปี 2567 ข้อ 47</t>
        </is>
      </c>
      <c r="Q220" s="185" t="inlineStr">
        <is>
          <t>ข้อสอบจริง</t>
        </is>
      </c>
      <c r="R220" s="185" t="inlineStr">
        <is>
          <t>2567</t>
        </is>
      </c>
      <c r="S220" s="185" t="n"/>
    </row>
    <row r="221" ht="24" customHeight="1" s="49">
      <c r="A221" s="185" t="n">
        <v>219</v>
      </c>
      <c r="B221" s="186" t="n"/>
      <c r="C221" s="186" t="inlineStr">
        <is>
          <t>ตามกฎหมายควบคุมยาเสพติดให้โทษและวัตถุออกฤทธิ์ต่อจิตและประสาทของประเทศไทย ข้อใดกล่าวถึงสถานะทางกฎหมายและสถานที่จำหน่ายยา Pseudoephedrine ทั้งในรูปแบบยาเดี่ยวและยาตำรับสูตรผสมได้อย่างถูกต้อง</t>
        </is>
      </c>
      <c r="D221" s="186" t="inlineStr">
        <is>
          <t>จัดเป็นวัตถุออกฤทธิ์ต่อจิตและประสาทประเภท 2 (วจ.2) อนุญาตให้สั่งจ่ายและมีไว้ในครอบครองได้เฉพาะในโรงพยาบาลหรือสถานพยาบาลที่มีเตียงรับผู้ป่วยไว้ค้างคืนเท่านั้น โดยห้ามจำหน่ายในร้านขายยาแผนปัจจุบัน (ข.ย.1) ทุกกรณี</t>
        </is>
      </c>
      <c r="E221" s="186" t="inlineStr">
        <is>
          <t>จัดเป็นวัตถุออกฤทธิ์ต่อจิตและประสาทประเภท 2 (วจ.2) อนุญาตให้สั่งจ่ายและมีไว้ในครอบครองได้เฉพาะในโรงพยาบาลหรือสถานพยาบาลที่มีเตียงรับผู้ป่วยไว้ค้างคืนเท่านั้น โดยห้ามจำหน่ายในร้านขายยาแผนปัจจุบัน (ข.ย.1) ทุกกรณี</t>
        </is>
      </c>
      <c r="F221" s="186" t="inlineStr">
        <is>
          <t>จัดเป็นยาอันตรายที่เภสัชกรประจำร้านยา ข.ย.1 สามารถส่งมอบได้ตามดุลยพินิจไม่เกินคนละ 10 เม็ด</t>
        </is>
      </c>
      <c r="G221" s="186" t="inlineStr">
        <is>
          <t>จัดเป็นยาควบคุมพิเศษที่สามารถจำหน่ายในร้านยา ข.ย.1 ได้เมื่อผู้ป่วยมีใบสั่งยาจากแพทย์</t>
        </is>
      </c>
      <c r="H221" s="186" t="inlineStr">
        <is>
          <t>จัดเป็นวัตถุออกฤทธิ์ต่อจิตและประสาทประเภท 4 (วจ.4) ที่ร้านยา ข.ย.1 สามารถจำหน่ายได้เมื่อมีใบสั่งแพทย์</t>
        </is>
      </c>
      <c r="I221" s="186" t="inlineStr">
        <is>
          <t>จัดเป็นยาเสพติดให้โทษในประเภท 3 (ยส.3) ที่ร้านยา ข.ย.1 สามารถจำหน่ายได้โดยไม่ต้องทำบัญชีควบคุม</t>
        </is>
      </c>
      <c r="J221" s="185" t="inlineStr">
        <is>
          <t>1</t>
        </is>
      </c>
      <c r="K221" s="186" t="inlineStr">
        <is>
          <t>✅ คำตอบที่ถูกต้อง: ข้อ ก. จัดเป็นวัตถุออกฤทธิ์ต่อจิตและประสาทประเภท 2 (วจ.2) อนุญาตให้สั่งจ่ายและมีไว้ในครอบครองได้เฉพาะในโรงพยาบาลหรือสถานพยาบาลที่มีเตียงรับผู้ป่วยไว้ค้างคืนเท่านั้น โดยห้ามจำหน่ายในร้านขายยาแผนปัจจุบัน (ข.ย.1) ทุกกรณี
🎯 ทำไมข้อนี้ถึงถูก:
🎯 ทำไมข้อนี้ถึงถูก: ประกาศกระทรวงสาธารณสุขได้ยกระดับการควบคุมยา Pseudoephedrine ทั้งในรูปแบบยาเดี่ยวและยาตำรับสูตรผสมทุกรูปแบบ ให้จัดเป็น วัตถุออกฤทธิ์ต่อจิตและประสาทในประเภท 2 (ตามประมวลกฎหมายยาเสพติด พ.ศ. 2564) เนื่องจากเป็นสารตั้งต้นในการสังเคราะห์สารเสพติด Metamphetamine โดยไม่อนุญาต ให้จำหน่ายในร้านขายยาแผนปัจจุบัน (ข.ย.1) และอนุญาตให้ใช้ได้เฉพาะในสถานพยาบาลที่ได้รับอนุญาตโดยแพทย์เป็นผู้สั่งจ่ายเท่านั้น
🔍 ข้ออื่นผิดเพราะอะไร:
• ข้อ ข.: ยกเลิกสถานะยาอันตรายไปแล้วตั้งแต่ปี พ.ศ. 2555 ร้านยาไม่สามารถจำหน่ายได้
• ข้อ ค.: ไม่ใช่ยาควบคุมพิเศษทั่วไป แต่เป็น วจ.2 ซึ่งห้ามจำหน่ายในร้านยา ข.ย.1 แม้จะมีใบสั่งแพทย์ก็ตาม
• ข้อ ง.: จัดเป็น วจ.2 ไม่ใช่ วจ.4
• ข้อ จ.: จัดเป็นวัตถุออกฤทธิ์ ไม่ใช่ ยส.3 (ยส.3 ได้แก่ ยาแก้ไอผสมโคเดอีน)</t>
        </is>
      </c>
      <c r="L221" s="186" t="inlineStr">
        <is>
          <t>Intermediate</t>
        </is>
      </c>
      <c r="M221" s="186" t="inlineStr">
        <is>
          <t>Pharmacy Laws &amp; Ethics</t>
        </is>
      </c>
      <c r="N221" s="186" t="inlineStr">
        <is>
          <t>Psychotropic Substances Control (Pseudoephedrine Regulations)</t>
        </is>
      </c>
      <c r="O221" s="185" t="inlineStr">
        <is>
          <t>SAP</t>
        </is>
      </c>
      <c r="P221" s="186" t="inlineStr">
        <is>
          <t>[RECONSTRUCTED: ปรับแต่งและเติมเต็มบริบทโจทย์/ตัวเลือกเพื่อความสมบูรณ์] ข้อสอบจริง PLE-CC1 ปี 2567 ข้อ 66</t>
        </is>
      </c>
      <c r="Q221" s="185" t="inlineStr">
        <is>
          <t>ข้อสอบจริง</t>
        </is>
      </c>
      <c r="R221" s="185" t="inlineStr">
        <is>
          <t>2567</t>
        </is>
      </c>
      <c r="S221" s="185" t="n"/>
    </row>
    <row r="222" ht="24" customHeight="1" s="49">
      <c r="A222" s="185" t="n">
        <v>220</v>
      </c>
      <c r="B222" s="186" t="n"/>
      <c r="C222" s="186" t="inlineStr">
        <is>
          <t>ยาในข้อใดต่อไปนี้ที่ร้านขายส่ง (ผู้รับอนุญาตขายส่งยา) ไม่สามารถจำหน่ายให้แก่ร้านขายยาแผนปัจจุบัน (ข.ย.1) ได้</t>
        </is>
      </c>
      <c r="D222" s="186" t="inlineStr">
        <is>
          <t>Sildenafil</t>
        </is>
      </c>
      <c r="E222" s="186" t="inlineStr">
        <is>
          <t>Sildenafil</t>
        </is>
      </c>
      <c r="F222" s="186" t="inlineStr">
        <is>
          <t>Alprazolam</t>
        </is>
      </c>
      <c r="G222" s="186" t="inlineStr">
        <is>
          <t>Tramadol</t>
        </is>
      </c>
      <c r="H222" s="186" t="inlineStr">
        <is>
          <t>Dexamethasone</t>
        </is>
      </c>
      <c r="I222" s="186" t="inlineStr">
        <is>
          <t>Prednisolone</t>
        </is>
      </c>
      <c r="J222" s="185" t="inlineStr">
        <is>
          <t>2</t>
        </is>
      </c>
      <c r="K222" s="186" t="inlineStr">
        <is>
          <t>✅ คำตอบที่ถูกต้อง: ข้อ ข. Alprazolam
🎯 ทำไมข้อนี้ถึงถูก:
🎯 ทำไมข้อนี้ถึงถูก: Alprazolam จัดเป็นวัตถุออกฤทธิ์ต่อจิตและประสาทประเภท 2 (Schedule II psychotropic substance) ตาม พ.ร.บ. วัตถุที่ออกฤทธิ์ต่อจิตและประสาท พ.ศ. 2559 ซึ่งกฎหมายไม่อนุญาตให้ร้านขายยาแผนปัจจุบันจำหน่ายหรือมีไว้ในครอบครองเพื่อจำหน่ายได้ ผู้รับอนุญาตขายส่งยาจึงไม่สามารถจำหน่ายยา Alprazolam ให้แก่ร้านขายยาแผนปัจจุบันได้ (จำหน่ายได้เฉพาะโรงพยาบาลหรือสถานพยาบาลที่ได้รับอนุญาตเท่านั้น)
🔍 ข้ออื่นผิดเพราะอะไร:
• ข้อ ก. Sildenafil: เป็นยาควบคุมพิเศษ ร้านขายส่งสามารถจำหน่ายให้ร้านขายยาแผนปัจจุบันได้ และร้านยาสามารถจำหน่ายให้ผู้ป่วยตามใบสั่งแพทย์
• ข้อ ค. Tramadol: เป็นยาอันตราย (หรือยาควบคุมพิเศษตามรูปแบบเดี่ยว) ร้านขายส่งสามารถจำหน่ายให้ร้านขายยาแผนปัจจุบันได้ตามเกณฑ์ที่ อย. กำหนด
• ข้อ ง. Dexamethasone: รูปแบบรับประทานเป็นยาควบคุมพิเศษ ร้านขายส่งสามารถจำหน่ายให้ร้านขายยาแผนปัจจุบันได้ และจ่ายตามใบสั่งแพทย์
• ข้อ จ. Prednisolone: รูปแบบรับประทานเป็นยาควบคุมพิเศษ ร้านขายส่งสามารถจำหน่ายให้ร้านขายยาแผนปัจจุบันได้ตามกฎหมาย</t>
        </is>
      </c>
      <c r="L222" s="186" t="inlineStr">
        <is>
          <t>SAP</t>
        </is>
      </c>
      <c r="M222" s="186" t="inlineStr">
        <is>
          <t>Pharmacy Laws &amp; Ethics</t>
        </is>
      </c>
      <c r="N222" s="186" t="inlineStr">
        <is>
          <t>วัตถุออกฤทธิ์ต่อจิตและประสาทและยาเสพติดให้โทษ</t>
        </is>
      </c>
      <c r="O222" s="185" t="inlineStr">
        <is>
          <t>ข้อสอบจริง</t>
        </is>
      </c>
      <c r="P222" s="186" t="inlineStr">
        <is>
          <t>PLE_CC1_2567_Key ข้อ 81</t>
        </is>
      </c>
      <c r="Q222" s="185" t="inlineStr">
        <is>
          <t>ข้อสอบจริง</t>
        </is>
      </c>
      <c r="R222" s="185" t="inlineStr">
        <is>
          <t>2567</t>
        </is>
      </c>
      <c r="S222" s="185" t="n"/>
    </row>
    <row r="223" ht="24" customHeight="1" s="49">
      <c r="A223" s="185" t="n">
        <v>221</v>
      </c>
      <c r="B223" s="186" t="n"/>
      <c r="C223" s="186" t="inlineStr">
        <is>
          <t>ตามประกาศสำนักงานคณะกรรมการอาหารและยา (อย.) เรื่อง หลักเกณฑ์การรายงานการผลิต นำสั่ง หรือขายยาตามแบบ ข.ย.11 ยาในข้อใดต่อไปนี้ไม่ต้องจัดทำรายงาน ข.ย.11</t>
        </is>
      </c>
      <c r="D223" s="186" t="inlineStr">
        <is>
          <t>ยาเม็ด Dimenhydrinate</t>
        </is>
      </c>
      <c r="E223" s="186" t="inlineStr">
        <is>
          <t>ยาเม็ด Dimenhydrinate</t>
        </is>
      </c>
      <c r="F223" s="186" t="inlineStr">
        <is>
          <t>ยาเม็ด Dextromethorphan</t>
        </is>
      </c>
      <c r="G223" s="186" t="inlineStr">
        <is>
          <t>ยาแคปซูล Tramadol</t>
        </is>
      </c>
      <c r="H223" s="186" t="inlineStr">
        <is>
          <t>ยาน้ำ Chlorpheniramine</t>
        </is>
      </c>
      <c r="I223" s="186" t="inlineStr">
        <is>
          <t>ยาแก้แพ้ชนิดน้ำที่มีส่วนผสมของ Antihistamines</t>
        </is>
      </c>
      <c r="J223" s="185" t="inlineStr">
        <is>
          <t>1</t>
        </is>
      </c>
      <c r="K223" s="186" t="inlineStr">
        <is>
          <t>✅ คำตอบที่ถูกต้อง: ข้อ ก. ยาเม็ด Dimenhydrinate
🎯 ทำไมข้อนี้ถึงถูก:
🎯 ทำไมข้อนี้ถึงถูก: รายงาน ข.ย.11 คือแบบรายงานการผลิต นำเข้า หรือขายยาอันตรายเฉพาะกลุ่มที่ อย. มีประกาศกำหนดให้ต้องรายงานปริมาณการครอบครองและการจำหน่ายเพื่อเฝ้าระวังการนำไปใช้ในทางที่ผิด (abuse/misuse) ได้แก่ Dextromethorphan ชนิดเดี่ยวและสูตรผสม, Tramadol และยาน้ำแก้แพ้แก้ไอที่มีส่วนผสมของ Antihistamines เช่น Chlorpheniramine, Promethazine, Diphenhydramine ในขณะที่ Dimenhydrinate ชนิดเม็ดเดี่ยวจัดเป็นยาอันตรายทั่วไปที่ไม่อยู่ในบัญชีรายชื่อยาที่ต้องจัดทำรายงาน ข.ย.11 ส่ง อย.
🔍 ข้ออื่นผิดเพราะอะไร:
• ข้อ ข. ยาเม็ด Dextromethorphan: อยู่ในบัญชีควบคุมที่ต้องทำรายงาน ข.ย.11 เนื่องจากมีรายงานการนำไปใช้เสพติดในทางที่ผิด
• ข้อ ค. ยาแคปซูล Tramadol: เป็นยาที่ต้องควบคุมเข้มงวดและต้องจัดทำบัญชีรายงาน ข.ย.11 ส่ง อย. ทุกรอบระยะเวลา
• ข้อ ง. ยาน้ำ Chlorpheniramine: เป็นยาน้ำกลุ่ม Antihistamine ที่ต้องจัดทำรายงาน ข.ย.11 เพื่อป้องกันการนำไปผสมสารเสพติด (เช่น 4x100)
• ข้อ จ. ยาแก้แพ้ชนิดน้ำที่มีส่วนผสมของ Antihistamines: จัดอยู่ในกลุ่มที่ต้องรายงานตามประกาศ อย. เช่นเดียวกัน</t>
        </is>
      </c>
      <c r="L223" s="186" t="inlineStr">
        <is>
          <t>SAP</t>
        </is>
      </c>
      <c r="M223" s="186" t="inlineStr">
        <is>
          <t>Pharmacy Laws &amp; Ethics</t>
        </is>
      </c>
      <c r="N223" s="186" t="inlineStr">
        <is>
          <t>รายงาน ข.ย.11 และการควบคุมยาอันตราย</t>
        </is>
      </c>
      <c r="O223" s="185" t="inlineStr">
        <is>
          <t>ข้อสอบจริง</t>
        </is>
      </c>
      <c r="P223" s="186" t="inlineStr">
        <is>
          <t>PLE_CC1_2567_Key ข้อ 88</t>
        </is>
      </c>
      <c r="Q223" s="185" t="inlineStr">
        <is>
          <t>ข้อสอบจริง</t>
        </is>
      </c>
      <c r="R223" s="185" t="inlineStr">
        <is>
          <t>2567</t>
        </is>
      </c>
      <c r="S223" s="185" t="n"/>
    </row>
    <row r="224" ht="24" customHeight="1" s="49">
      <c r="A224" s="185" t="n">
        <v>222</v>
      </c>
      <c r="B224" s="186" t="n"/>
      <c r="C224" s="186" t="inlineStr">
        <is>
          <t>ตามประกาศกระทรวงสาธารณสุข เรื่อง ยาสามัญประจำบ้านแผนปัจจุบัน ยาในข้อใดต่อไปนี้ไม่จัดเป็นยาสามัญประจำบ้าน</t>
        </is>
      </c>
      <c r="D224" s="186" t="inlineStr">
        <is>
          <t>ยาเม็ดพาราเซตามอล (Paracetamol 500 mg) บรรจุกระปุก 100 เม็ด</t>
        </is>
      </c>
      <c r="E224" s="186" t="inlineStr">
        <is>
          <t>ยาเม็ดพาราเซตามอล (Paracetamol 500 mg) บรรจุกระปุก 100 เม็ด</t>
        </is>
      </c>
      <c r="F224" s="186" t="inlineStr">
        <is>
          <t>ยาเหน็บทวารหนักกลีเซอรีน (Glycerin suppository) บรรจุแผงละ 10 เม็ด</t>
        </is>
      </c>
      <c r="G224" s="186" t="inlineStr">
        <is>
          <t>น้ำเกลือล้างแผล (Sodium chloride 0.9%) ปริมาตร 500 mL</t>
        </is>
      </c>
      <c r="H224" s="186" t="inlineStr">
        <is>
          <t>ผงน้ำตาลเกลือแร่ (Oral rehydration salts: ORS) สำหรับผสมน้ำ 250 mL</t>
        </is>
      </c>
      <c r="I224" s="186" t="inlineStr">
        <is>
          <t>ยาล้างตา (Sodium chloride/Boric acid) ปริมาตร 150 mL</t>
        </is>
      </c>
      <c r="J224" s="185" t="inlineStr">
        <is>
          <t>1</t>
        </is>
      </c>
      <c r="K224" s="186" t="inlineStr">
        <is>
          <t>✅ คำตอบที่ถูกต้อง: ข้อ ก. ยาเม็ดพาราเซตามอล (Paracetamol 500 mg) บรรจุกระปุก 100 เม็ด
🎯 ทำไมข้อนี้ถึงถูก:
🎯 ทำไมข้อนี้ถึงถูก: ตามประกาศกระทรวงสาธารณสุข เรื่อง ยาสามัญประจำบ้านแผนปัจจุบัน ยาเม็ดบรรเทาปวดลดไข้พาราเซตามอล 500 มก. ที่ได้รับการรับรองเป็นยาสามัญประจำบ้าน ต้องบรรจุในแผง (strip/blister pack) ขนาดแผงละไม่เกิน 4 เม็ด หรือ 10 เม็ดเท่านั้น หากบรรจุเป็นกระปุกขนาด 100 เม็ด จะจัดเป็นยาอันตรายที่จำหน่ายได้เฉพาะในร้านขายยาแผนปัจจุบัน (ข.ย.1) เท่านั้น ไม่สามารถขึ้นทะเบียนหรือจำหน่ายเป็นยาสามัญประจำบ้านได้
🔍 ข้ออื่นผิดเพราะอะไร:
• ข้อ ข. ยาเหน็บทวารหนักกลีเซอรีน 10 เม็ด: จัดเป็นยาสามัญประจำบ้านแผนปัจจุบันในกลุ่มยาระบาย
• ข้อ ค. น้ำเกลือล้างแผล 500 mL: ขนาดบรรจุไม่เกิน 1,000 mL จัดเป็นยาสามัญประจำบ้านแผนปัจจุบัน
• ข้อ ง. ORS สำหรับผสมน้ำ 250 mL: ขนาดบรรจุสำหรับน้ำ 250-750 mL จัดเป็นยาสามัญประจำบ้านแผนปัจจุบัน
• ข้อ จ. ยาล้างตา 150 mL: ขนาดบรรจุไม่เกิน 240 mL จัดเป็นยาสามัญประจำบ้านแผนปัจจุบัน</t>
        </is>
      </c>
      <c r="L224" s="186" t="inlineStr">
        <is>
          <t>SAP</t>
        </is>
      </c>
      <c r="M224" s="186" t="inlineStr">
        <is>
          <t>Pharmacy Laws &amp; Ethics</t>
        </is>
      </c>
      <c r="N224" s="186" t="inlineStr">
        <is>
          <t>ยาสามัญประจำบ้านแผนปัจจุบัน</t>
        </is>
      </c>
      <c r="O224" s="185" t="inlineStr">
        <is>
          <t>ข้อสอบจริง</t>
        </is>
      </c>
      <c r="P224" s="186" t="inlineStr">
        <is>
          <t>PLE_CC1_2567_Key ข้อ 92</t>
        </is>
      </c>
      <c r="Q224" s="185" t="inlineStr">
        <is>
          <t>ข้อสอบจริง</t>
        </is>
      </c>
      <c r="R224" s="185" t="inlineStr">
        <is>
          <t>2567</t>
        </is>
      </c>
      <c r="S224" s="185" t="n"/>
    </row>
    <row r="225" ht="24" customHeight="1" s="49">
      <c r="A225" s="185" t="n">
        <v>223</v>
      </c>
      <c r="B225" s="186" t="n"/>
      <c r="C225" s="186" t="inlineStr">
        <is>
          <t>ชายอายุ 28 ปี มาขอซื้อยา Tramadol 50 mg แคปซูล ที่ร้านขายยาแผนปัจจุบัน (ข.ย.1) โดยแจ้งว่าต้องการนำไปใช้บรรเทาอาการปวดจากโรคประจำตัวและจะพกติดตัวเดินทางไปต่างประเทศ เภสัชกรชุมชนจึงจ่ายยา Tramadol ให้ไปจำนวน 30 แคปซูล พร้อมเขียนฉลากยาแนะนำวิธีใช้ ข้อบ่งใช้ และข้อควรระวังอย่างครบถ้วน การกระทำของเภสัชกรท่านนี้ถูกต้องตามกฎหมายและจรรยาบรรณวิชาชีพหรือไม่</t>
        </is>
      </c>
      <c r="D225" s="186" t="inlineStr">
        <is>
          <t>ไม่สามารถขายได้ ผิดทั้งกฎหมายและผิดจรรยาบรรณแห่งวิชาชีพ</t>
        </is>
      </c>
      <c r="E225" s="186" t="inlineStr">
        <is>
          <t>ไม่สามารถขายได้ ผิดทั้งกฎหมายและผิดจรรยาบรรณแห่งวิชาชีพ</t>
        </is>
      </c>
      <c r="F225" s="186" t="inlineStr">
        <is>
          <t>สามารถขายได้ ไม่ผิดกฎหมาย แต่ผิดจรรยาบรรณแห่งวิชาชีพ</t>
        </is>
      </c>
      <c r="G225" s="186" t="inlineStr">
        <is>
          <t>สามารถขายได้ ไม่ผิดกฎหมาย และไม่ผิดจรรยาบรรณแห่งวิชาชีพ</t>
        </is>
      </c>
      <c r="H225" s="186" t="inlineStr">
        <is>
          <t>ไม่สามารถขายได้ ผิดกฎหมาย แต่ไม่ผิดจรรยาบรรณแห่งวิชาชีพ</t>
        </is>
      </c>
      <c r="I225" s="186" t="inlineStr">
        <is>
          <t>สามารถขายได้เฉพาะกรณีที่ผู้ป่วยมีตั๋วเครื่องบินยืนยันเท่านั้น</t>
        </is>
      </c>
      <c r="J225" s="185" t="inlineStr">
        <is>
          <t>1</t>
        </is>
      </c>
      <c r="K225" s="186" t="inlineStr">
        <is>
          <t>✅ คำตอบที่ถูกต้อง: ข้อ ก. ไม่สามารถขายได้ ผิดทั้งกฎหมายและผิดจรรยาบรรณแห่งวิชาชีพ
🎯 ทำไมข้อนี้ถึงถูก:
🎯 ทำไมข้อนี้ถึงถูก: ตามประกาศกระทรวงสาธารณสุขและมาตรการควบคุมยา Tramadol ของ อย. ในร้านขายยาแผนปัจจุบัน (ข.ย.1) กำหนดให้จ่ายยา Tramadol ชนิดรับประทานรูปแบบเดี่ยวได้ไม่เกิน 20 แคปซูลต่อครั้งเท่านั้น และต้องทำบัญชี ข.ย.11 รายงานต่อ อย. การที่เภสัชกรจ่ายยา Tramadol จำนวน 30 แคปซูลจึงเป็นการกระทำที่ฝ่าฝืนกฎหมายอย่างชัดเจน และการไม่ปฏิบัติตามกฎหมายควบคุมยาอันตรายยังถือเป็นการประพฤติผิดจรรยาบรรณแห่งวิชาชีพเภสัชกรรมตามข้อบังคับสภาเภสัชกรรมด้วย
🔍 ข้ออื่นผิดเพราะอะไร:
• ข้อ ข. สามารถขายได้ ไม่ผิดกฎหมาย แต่ผิดจรรยาบรรณ: ผิด เพราะการจ่ายเกิน 20 แคปซูลต่อครั้งถือว่าผิดกฎหมายโดยตรง
• ข้อ ค. สามารถขายได้ ไม่ผิดกฎหมาย และไม่ผิดจรรยาบรรณ: ผิดทั้งข้อกฎหมายและจรรยาบรรณ
• ข้อ ง. ผิดกฎหมาย แต่ไม่ผิดจรรยาบรรณ: การกระทำความผิดตามกฎหมายยาที่ส่งผลต่อความปลอดภัยของประชาชนย่อมถือเป็นความผิดทางจรรยาบรรณด้วย
• ข้อ จ. สามารถขายได้หากมีตั๋วเครื่องบิน: กฎหมายไม่มีข้อยกเว้นเรื่องการเดินทางไปต่างประเทศสำหรับการจ่ายยาเกินจำนวนในร้านขายยา</t>
        </is>
      </c>
      <c r="L225" s="186" t="inlineStr">
        <is>
          <t>SAP</t>
        </is>
      </c>
      <c r="M225" s="186" t="inlineStr">
        <is>
          <t>Pharmacy Laws &amp; Ethics</t>
        </is>
      </c>
      <c r="N225" s="186" t="inlineStr">
        <is>
          <t>Tramadol Dispensing Regulations</t>
        </is>
      </c>
      <c r="O225" s="185" t="inlineStr">
        <is>
          <t>ข้อสอบจริง</t>
        </is>
      </c>
      <c r="P225" s="186" t="inlineStr">
        <is>
          <t>PLE_CC1_2567_Key ข้อ 102</t>
        </is>
      </c>
      <c r="Q225" s="185" t="inlineStr">
        <is>
          <t>ข้อสอบจริง</t>
        </is>
      </c>
      <c r="R225" s="185" t="inlineStr">
        <is>
          <t>2567</t>
        </is>
      </c>
      <c r="S225" s="185" t="n"/>
    </row>
    <row r="226" ht="24" customHeight="1" s="49">
      <c r="A226" s="185" t="n">
        <v>224</v>
      </c>
      <c r="B226" s="186" t="n"/>
      <c r="C226" s="186" t="inlineStr">
        <is>
          <t>ในการวิจัยทางคลินิกแบบสุ่มและมีกลุ่มควบคุม (Randomized Controlled Trial) กระบวนการสุ่มตัวอย่างอาสาสมัครเข้าสู่กลุ่มการรักษา (Randomization) สอดคล้องกับหลักการทางจริยธรรมการวิจัยในมนุษย์ (Ethical principles in research) ในข้อใดมากที่สุด</t>
        </is>
      </c>
      <c r="D226" s="186" t="n"/>
      <c r="E226" s="186" t="inlineStr">
        <is>
          <t>หลักความยุติธรรมและความเสมอภาค (Principle of Justice)</t>
        </is>
      </c>
      <c r="F226" s="186" t="inlineStr">
        <is>
          <t>หลักการให้ประโยชน์สูงสุดแก่ผู้ป่วย (Principle of Beneficence)</t>
        </is>
      </c>
      <c r="G226" s="186" t="inlineStr">
        <is>
          <t>หลักการไม่ก่ออันตราย (Principle of Non-maleficence)</t>
        </is>
      </c>
      <c r="H226" s="186" t="inlineStr">
        <is>
          <t>หลักการเคารพในการตัดสินใจของบุคคล (Principle of Autonomy)</t>
        </is>
      </c>
      <c r="I226" s="186" t="inlineStr">
        <is>
          <t>หลักความคุ้มค่าทางเศรษฐศาสตร์ (Principle of Utility)</t>
        </is>
      </c>
      <c r="J226" s="185" t="inlineStr">
        <is>
          <t>1</t>
        </is>
      </c>
      <c r="K226" s="186" t="inlineStr">
        <is>
          <t>✅ คำตอบที่ถูกต้อง: ข้อ ก. หลักความยุติธรรมและความเสมอภาค (Principle of Justice)
🎯 ทำไมข้อนี้ถึงถูก:
ตามรายงานเบลมอนต์ (The Belmont Report) หลักความยุติธรรม (Principle of Justice) กำหนดให้การกระจายผลประโยชน์และความเสี่ยงของการวิจัยต้องเป็นไปอย่างเสมอภาคและเป็นธรรม การสุ่มจัดกลุ่มอาสาสมัคร (Randomization) ช่วยให้อาสาสมัครทุกคนมีโอกาสเท่าเทียมกันในการได้รับการรักษาแต่ละกลุ่ม โดยไม่มีการเลือกปฏิบัติหรืออคติของผู้วิจัย
🔍 ข้ออื่นผิดเพราะอะไร:
• ข้อ ข. Beneficence คือการมุ่งสร้างประโยชน์สูงสุดแก่อาสาสมัคร
• ข้อ ค. Non-maleficence คือการไม่ทำอันตรายแก่อาสาสมัคร
• ข้อ ง. Autonomy คือการเคารพในการตัดสินใจผ่านการขอความยินยอม (Informed consent)
• ข้อ จ. ไม่ใช่หลักการพื้นฐานใน Belmont Report</t>
        </is>
      </c>
      <c r="L226" s="186" t="n"/>
      <c r="M226" s="186" t="inlineStr">
        <is>
          <t>Pharmacy Laws &amp; Ethics</t>
        </is>
      </c>
      <c r="N226" s="186" t="inlineStr">
        <is>
          <t>Research Ethics &amp; Belmont Report Principles</t>
        </is>
      </c>
      <c r="O226" s="185" t="inlineStr">
        <is>
          <t>SAP</t>
        </is>
      </c>
      <c r="P226" s="186" t="inlineStr">
        <is>
          <t>ข้อสอบจริง PLE-CC1 ปี 2566 Day 1 ข้อ 78 [CASE_2566_STROKE_01]</t>
        </is>
      </c>
      <c r="Q226" s="185" t="inlineStr">
        <is>
          <t>ข้อสอบจริง</t>
        </is>
      </c>
      <c r="R226" s="185" t="inlineStr">
        <is>
          <t>2566 Day 1</t>
        </is>
      </c>
      <c r="S226" s="185" t="n"/>
    </row>
    <row r="227" ht="24" customHeight="1" s="49">
      <c r="A227" s="185" t="n">
        <v>225</v>
      </c>
      <c r="B227" s="186" t="n"/>
      <c r="C227" s="186" t="inlineStr">
        <is>
          <t>ผลิตภัณฑ์ยาบำรุงโลหิตแผนโบราณที่ขึ้นทะเบียนตำรับยาและได้รับเลขทะเบียนยา G 12/63 (ยาแผนโบราณสำหรับมนุษย์ที่ผลิตในประเทศ) ร้านสะดวกซื้อทั่วไปที่เพิ่งเปิดให้บริการใหม่และไม่มีใบอนุญาตขายยาใดๆ สามารถนำผลิตภัณฑ์นี้มาวางจำหน่ายได้หรือไม่ เพราะเหตุใด</t>
        </is>
      </c>
      <c r="D227" s="186" t="n"/>
      <c r="E227" s="186" t="inlineStr">
        <is>
          <t>ได้ เพราะเป็นผลิตภัณฑ์สมุนไพร สามารถวางขายทั่วไปได้โดยไม่ต้องมีใบอนุญาต</t>
        </is>
      </c>
      <c r="F227" s="186" t="inlineStr">
        <is>
          <t>ได้ เพราะยาแผนโบราณทุกชนิดได้รับการยกเว้นตามกฎหมายให้ขายได้เสรี</t>
        </is>
      </c>
      <c r="G227" s="186" t="inlineStr">
        <is>
          <t>ไม่ได้ เพราะไม่ใช่ยาสามัญประจำบ้านแผนโบราณ หากจะจำหน่ายต้องได้รับใบอนุญาตขายยาแผนโบราณ หรือใบอนุญาตขายผลิตภัณฑ์สมุนไพรตามที่กฎหมายกำหนด</t>
        </is>
      </c>
      <c r="H227" s="186" t="inlineStr">
        <is>
          <t>ไม่ได้ เพราะยาแผนโบราณเลขทะเบียน G ต้องจำหน่ายเฉพาะในสถานพยาบาลของรัฐเท่านั้น</t>
        </is>
      </c>
      <c r="I227" s="186" t="inlineStr">
        <is>
          <t>ได้ หากร้านสะดวกซื้อนั้นมีเภสัชกรมาเป็นที่ปรึกษาประจำสัปดาห์ละ 1 ครั้ง</t>
        </is>
      </c>
      <c r="J227" s="185" t="inlineStr">
        <is>
          <t>3</t>
        </is>
      </c>
      <c r="K227" s="186" t="inlineStr">
        <is>
          <t>✅ คำตอบที่ถูกต้อง: ข้อ ค. ไม่ได้ เพราะไม่ใช่ยาสามัญประจำบ้านแผนโบราณ หากจะจำหน่ายต้องได้รับใบอนุญาตขายยาแผนโบราณ หรือใบอนุญาตขายผลิตภัณฑ์สมุนไพรตามที่กฎหมายกำหนด
🎯 ทำไมข้อนี้ถึงถูก:
ตามพระราชบัญญัติยา พ.ศ. 2510 และพระราชบัญญัติผลิตภัณฑ์สมุนไพร พ.ศ. 2562 ยาแผนโบราณที่ได้รับทะเบียนเลข 'G' จัดเป็นยาแผนโบราณทั่วไป ซึ่งผู้ที่จะจำหน่ายต้องได้รับ 'ใบอนุญาตขายยาแผนโบราณ' หรือ 'ใบอนุญาตขายผลิตภัณฑ์สมุนไพร' ยกเว้นเฉพาะ ยาสามัญประจำบ้านแผนโบราณ เท่านั้น ที่ได้รับการยกเว้นให้ร้านค้าทั่วไปที่ไม่มีใบอนุญาตขายยาจำหน่ายได้ ดังนั้นร้านสะดวกซื้อทั่วไปที่ไม่ได้รับใบอนุญาตจึง ไม่สามารถวางจำหน่ายได้
🔍 ข้ออื่นผิดเพราะอะไร:
• ข้อ ก. และ ข. ผิดเพราะ: กฎหมายไม่อนุญาตให้ขายยาแผนโบราณทั่วไปอย่างเสรี ต้องมีใบอนุญาตเสมอ
• ข้อ ง. ผิดเพราะ: ยาแผนโบราณสามารถขายในร้านขายยาแผนโบราณหรือร้านขายยาแผนปัจจุบันได้ ไม่ได้จำกัดเฉพาะสถานพยาบาล
• ข้อ จ. ผิดเพราะ: ต้องมีใบอนุญาตสถานที่ขายยาตามกฎหมาย การมีที่ปรึกษาโดยไม่มีใบอนุญาตไม่สามารถทำได้</t>
        </is>
      </c>
      <c r="L227" s="186" t="n"/>
      <c r="M227" s="186" t="inlineStr">
        <is>
          <t>Pharmacy Laws &amp; Ethics</t>
        </is>
      </c>
      <c r="N227" s="186" t="inlineStr">
        <is>
          <t>Herbal Products &amp; Traditional Medicine Regulations</t>
        </is>
      </c>
      <c r="O227" s="185" t="inlineStr">
        <is>
          <t>SAP</t>
        </is>
      </c>
      <c r="P227" s="186" t="inlineStr">
        <is>
          <t>ข้อสอบจริง PLE-CC1 ปี 2566 Day 1 ข้อ 114 [CASE_2566_LAW_01]</t>
        </is>
      </c>
      <c r="Q227" s="185" t="inlineStr">
        <is>
          <t>ข้อสอบจริง</t>
        </is>
      </c>
      <c r="R227" s="185" t="inlineStr">
        <is>
          <t>2566 Day 1</t>
        </is>
      </c>
      <c r="S227" s="185" t="n"/>
    </row>
    <row r="228" ht="24" customHeight="1" s="49">
      <c r="A228" s="185" t="n">
        <v>226</v>
      </c>
      <c r="B228" s="186" t="n"/>
      <c r="C228" s="186" t="inlineStr">
        <is>
          <t>ตามประกาศสำนักงานคณะกรรมการอาหารและยา (อย.) เรื่อง การควบคุมการจำหน่ายยาเดี่ยว Dextromethorphan ในร้านขายยาแผนปัจจุบัน (ข.ย. 1) เภสัชกรผู้มีหน้าที่ปฏิบัติการต้องจัดทำบัญชีการขายยาตามแบบรายงานในข้อใด</t>
        </is>
      </c>
      <c r="D228" s="186" t="n"/>
      <c r="E228" s="186" t="inlineStr">
        <is>
          <t>แบบ ข.ย. 9 (บัญชีการซื้อยา)</t>
        </is>
      </c>
      <c r="F228" s="186" t="inlineStr">
        <is>
          <t>แบบ ข.ย. 10 (บัญชีการขายยาควบคุมพิเศษ)</t>
        </is>
      </c>
      <c r="G228" s="186" t="inlineStr">
        <is>
          <t>แบบ ข.ย. 11 (บัญชีการขายยาอันตรายเฉพาะกลุ่มที่ต้องควบคุมการใช้)</t>
        </is>
      </c>
      <c r="H228" s="186" t="inlineStr">
        <is>
          <t>แบบ ข.ย. 12 (บัญชีการขายยาตามใบสั่งแพทย์)</t>
        </is>
      </c>
      <c r="I228" s="186" t="inlineStr">
        <is>
          <t>แบบรายงานการจำหน่ายวัตถุออกฤทธิ์ในประเภท 2 (บ.จ. 2)</t>
        </is>
      </c>
      <c r="J228" s="185" t="inlineStr">
        <is>
          <t>3</t>
        </is>
      </c>
      <c r="K228" s="186" t="inlineStr">
        <is>
          <t>✅ คำตอบที่ถูกต้อง: ข้อ ค. แบบ ข.ย. 11 (บัญชีการขายยาอันตรายเฉพาะกลุ่มที่ต้องควบคุมการใช้)
🎯 ทำไมข้อนี้ถึงถูก:
ยาเดี่ยว Dextromethorphan มีการนำไปใช้ในทางที่ผิด (Substance abuse) สำนักงานคณะกรรมการอาหารและยาจึงออกประกาศกำหนดให้ยาเดี่ยว Dextromethorphan เป็นยาอันตรายที่ต้องจัดทำบัญชีการขายยาตาม แบบ ข.ย. 11 โดยเภสัชกรต้องบันทึก วันเดือนปีที่ขาย, ชื่อ-นามสกุลของผู้ซื้อ, เลขบัตรประชาชน, จำนวนที่ขาย (จำกัดไม่เกินครั้งละ 3 แผง หรือไม่เกิน 30 เม็ดต่อคน) และลงลายมือชื่อเภสัชกรผู้ส่งมอบยาทุกครั้ง
🔍 ข้ออื่นผิดเพราะอะไร:
• ข้อ ก. ข.ย. 9 เป็นบัญชีการซื้อยาของร้านยา
• ข้อ ข. ข.ย. 10 เป็นบัญชีการขายยาควบคุมพิเศษ
• ข้อ ง. ข.ย. 12 เป็นบัญชียาเฉพาะกลุ่มเดิม
• ข้อ จ. Dextromethorphan เป็นยาอันตรายตาม พ.ร.บ. ยา ไม่ใช่วัตถุออกฤทธิ์ต่อจิตและประสาทประเภท 2</t>
        </is>
      </c>
      <c r="L228" s="186" t="n"/>
      <c r="M228" s="186" t="inlineStr">
        <is>
          <t>Pharmacy Laws &amp; Ethics</t>
        </is>
      </c>
      <c r="N228" s="186" t="inlineStr">
        <is>
          <t>Restricted Dangerous Drugs &amp; Form KhorYor 11</t>
        </is>
      </c>
      <c r="O228" s="185" t="inlineStr">
        <is>
          <t>SAP</t>
        </is>
      </c>
      <c r="P228" s="186" t="inlineStr">
        <is>
          <t>ข้อสอบจริง PLE-CC1 ปี 2566 Day 1 ข้อ 115 [CASE_2566_LAW_01]</t>
        </is>
      </c>
      <c r="Q228" s="185" t="inlineStr">
        <is>
          <t>ข้อสอบจริง</t>
        </is>
      </c>
      <c r="R228" s="185" t="inlineStr">
        <is>
          <t>2566 Day 1</t>
        </is>
      </c>
      <c r="S228" s="185" t="n"/>
    </row>
    <row r="229" ht="24" customHeight="1" s="49">
      <c r="A229" s="185" t="n">
        <v>227</v>
      </c>
      <c r="B229" s="186" t="inlineStr">
        <is>
          <t>เภสัชกร ก ซึ่งได้รับอนุญาตเป็นผู้มีหน้าที่ปฏิบัติการประจำที่ร้านขายยา A ได้เดินทางไปที่ร้านขายยา B และทำการขายส่งยา Dextromethorphan ให้แก่ตัวแทนของร้านขายยา ข.ย. 2 ซึ่งไม่มีใบอนุญาตขายยาอันตรายที่มาติดต่อขอซื้อ</t>
        </is>
      </c>
      <c r="C229" s="186" t="inlineStr">
        <is>
          <t>การกระทำของเภสัชกร ก ถูกต้องตามกฎหมายยาหรือไม่ เพราะเหตุใด</t>
        </is>
      </c>
      <c r="D229" s="186" t="n"/>
      <c r="E229" s="186" t="inlineStr">
        <is>
          <t>ถูกต้อง เพราะ Dextromethorphan เป็นยาอันตราย สามารถจำหน่ายให้ใครก็ได้</t>
        </is>
      </c>
      <c r="F229" s="186" t="inlineStr">
        <is>
          <t>ถูกต้อง เพราะร้านขายยา B ได้รับใบอนุญาตขายยาแผนปัจจุบันเรียบร้อยแล้ว</t>
        </is>
      </c>
      <c r="G229" s="186" t="inlineStr">
        <is>
          <t>ไม่ถูกต้อง เพราะเภสัชกร ก ต้องปฏิบัติการเฉพาะในร้านยา A ตามเวลาที่ระบุในใบอนุญาต และการขายส่งยาอันตรายต้องขายให้แก่ผู้รับอนุญาตที่ถูกต้องตามกฎหมายเท่านั้น (ร้าน ข.ย. 2 ไม่มีสิทธิซื้อยาอันตราย)</t>
        </is>
      </c>
      <c r="H229" s="186" t="inlineStr">
        <is>
          <t>ถูกต้อง หากเภสัชกร ก ได้ลงชื่อในสมุดบัญชี ข.ย. 11 ครบถ้วน</t>
        </is>
      </c>
      <c r="I229" s="186" t="inlineStr">
        <is>
          <t>ถูกต้อง หากขายในปริมาณไม่เกิน 1,000 เม็ดต่อครั้ง</t>
        </is>
      </c>
      <c r="J229" s="185" t="inlineStr">
        <is>
          <t>3</t>
        </is>
      </c>
      <c r="K229" s="186" t="inlineStr">
        <is>
          <t>✅ คำตอบที่ถูกต้อง: ข้อ ค. ไม่ถูกต้อง เพราะเภสัชกร ก ต้องปฏิบัติการเฉพาะในร้านยา A ตามเวลาที่ระบุในใบอนุญาต และการขายส่งยาอันตรายต้องขายให้แก่ผู้รับอนุญาตที่ถูกต้องตามกฎหมายเท่านั้น (ร้าน ข.ย. 2 ไม่มีสิทธิซื้อยาอันตราย)
🎯 ทำไมข้อนี้ถึงถูก:
การกระทำนี้ผิดกฎหมาย 2 กระทงใหญ่:
1) เภสัชกรผู้มีหน้าที่ปฏิบัติการต้องอยู่ปฏิบัติการ ณ สถานที่ขายยาที่ระบุในใบอนุญาต (ร้าน A) ตามเวลาปฏิบัติการที่แจ้งไว้ ห้ามไปปฏิบัติการในร้านอื่นโดยไม่ได้รับอนุญาต
2) ร้านขายยาบรรจุเสร็จที่ไม่ใช่ยาอันตรายหรือยาควบคุมพิเศษ (ร้าน ข.ย. 2) ไม่มีสิทธิครอบครองหรือขายยาอันตรายตามกฎหมาย ดังนั้นการขายส่งยาอันตราย Dextromethorphan ให้แก่ร้าน ข.ย. 2 จึงเป็นการขายยาให้แก่ผู้ไม่มีสิทธิครอบครองยาอันตราย มีความผิดตาม พ.ร.บ. ยา พ.ศ. 2510
🔍 ข้ออื่นผิดเพราะอะไร:
• ข้อ ก. ข. ง. และ จ. ผิดเนื่องจากขัดต่อบทบัญญัติแห่งกฎหมายว่าด้วยการควบคุมสถานที่และประเภทผู้รับอนุญาตอย่างชัดเจน</t>
        </is>
      </c>
      <c r="L229" s="186" t="n"/>
      <c r="M229" s="186" t="inlineStr">
        <is>
          <t>Pharmacy Laws &amp; Ethics</t>
        </is>
      </c>
      <c r="N229" s="186" t="inlineStr">
        <is>
          <t>Pharmacy Practice Regulations &amp; Distribution Restrictions</t>
        </is>
      </c>
      <c r="O229" s="185" t="inlineStr">
        <is>
          <t>SAP</t>
        </is>
      </c>
      <c r="P229" s="186" t="inlineStr">
        <is>
          <t>ข้อสอบจริง PLE-CC1 ปี 2566 Day 1 ข้อ 116 [CASE_2566_LAW_01]</t>
        </is>
      </c>
      <c r="Q229" s="185" t="inlineStr">
        <is>
          <t>ข้อสอบจริง</t>
        </is>
      </c>
      <c r="R229" s="185" t="inlineStr">
        <is>
          <t>2566 Day 1</t>
        </is>
      </c>
      <c r="S229" s="185" t="inlineStr">
        <is>
          <t>CASE_2566_LAW_01</t>
        </is>
      </c>
    </row>
    <row r="230" ht="24" customHeight="1" s="49">
      <c r="A230" s="185" t="n">
        <v>228</v>
      </c>
      <c r="B230" s="186" t="inlineStr">
        <is>
          <t>เภสัชกรที่ปฏิบัติหน้าที่ในร้านขายยาแผนปัจจุบัน ไม่แต่งกายตามระเบียบ โดยไม่สวมเสื้อกาวน์สีขาวและไม่ติดป้ายชื่อระบุตัวตนว่าเป็นเภสัชกรผู้มีหน้าที่ปฏิบัติการ ขณะส่งมอบยาและให้คำปรึกษาแก่ผู้มารับบริการ</t>
        </is>
      </c>
      <c r="C230" s="186" t="inlineStr">
        <is>
          <t>การกระทำดังกล่าวถือเป็นการกระทำที่ฝ่าฝืนข้อบังคับสภาเภสัชกรรมว่าด้วยจรรยาบรรณแห่งวิชาชีพเภสัชกรรมในหมวดใดมากที่สุด</t>
        </is>
      </c>
      <c r="D230" s="186" t="n"/>
      <c r="E230" s="186" t="inlineStr">
        <is>
          <t>การไม่เคารพกฎหมายบ้านเมื่อง</t>
        </is>
      </c>
      <c r="F230" s="186" t="inlineStr">
        <is>
          <t>การปฏิบัติต่อผู้มารับบริการโดยสุภาพและปราศจากการบังคับขู่เข็ญ</t>
        </is>
      </c>
      <c r="G230" s="186" t="inlineStr">
        <is>
          <t>การรักษามาตรฐานการประกอบวิชาชีพเภสัชกรรมในระดับดีที่สุด</t>
        </is>
      </c>
      <c r="H230" s="186" t="inlineStr">
        <is>
          <t>การต้องปฏิบัติตามข้อจำกัดและเงื่อนไขการประกอบวิชาชีพเภสัชกรรมที่คณะกรรมการสภาเภสัชกรรมกำหนดโดยเคร่งครัด (รวมถึงระเบียบการแต่งกายและวิธีปฏิบัติทางเภสัชกรรมชุมชน GPP)</t>
        </is>
      </c>
      <c r="I230" s="186" t="inlineStr">
        <is>
          <t>การประกอบวิชาชีพโดยคำนึงถึงความปลอดภัยและเศรษฐานะของผู้ป่วย</t>
        </is>
      </c>
      <c r="J230" s="185" t="inlineStr">
        <is>
          <t>4</t>
        </is>
      </c>
      <c r="K230" s="186" t="inlineStr">
        <is>
          <t>✅ คำตอบที่ถูกต้อง: ข้อ ง. การต้องปฏิบัติตามข้อจำกัดและเงื่อนไขการประกอบวิชาชีพเภสัชกรรมที่คณะกรรมการสภาเภสัชกรรมกำหนดโดยเคร่งครัด (รวมถึงระเบียบการแต่งกายและวิธีปฏิบัติทางเภสัชกรรมชุมชน GPP)
🎯 ทำไมข้อนี้ถึงถูก:
ตามข้อบังคับสภาเภสัชกรรมว่าด้วยจรรยาบรรณแห่งวิชาชีพเภสัชกรรม และประกาศกระทรวงสาธารณสุขเรื่องการปฏิบัติตามวิธีปฏิบัติทางเภสัชกรรมชุมชน (Good Pharmacy Practice: GPP) กำหนดเงื่อนไขการประกอบวิชาชีพไว้อย่างชัดเจนว่า เภสัชกรผู้มีหน้าที่ปฏิบัติการต้องแต่งกายให้สุภาพ สวมเสื้อกาวน์สีขาวที่มีตราสัญลักษณ์สภาเภสัชกรรม และติดป้ายแสดงชื่อ-นามสกุล และเลขที่ใบอนุญาตประกอบวิชาชีพอย่างชัดเจนตลอดเวลาที่ปฏิบัติการ การละเลยไม่สวมเสื้อกาวน์จึงเป็นการฝ่าฝืนเงื่อนไขการประกอบวิชาชีพที่สภาเภสัชกรรมกำหนดโดยตรง
🔍 ข้ออื่นผิดเพราะอะไร:
• ข้อ ก. ข. ค. และ จ. เป็นหมวดจรรยาบรรณด้านอื่นที่ไม่ตรงกับประเด็นการไม่ปฏิบัติตามระเบียบเครื่องแบบและเงื่อนไขของสภาเภสัชกรรม</t>
        </is>
      </c>
      <c r="L230" s="186" t="n"/>
      <c r="M230" s="186" t="inlineStr">
        <is>
          <t>Pharmacy Laws &amp; Ethics</t>
        </is>
      </c>
      <c r="N230" s="186" t="inlineStr">
        <is>
          <t>Code of Professional Ethics &amp; GPP Compliance</t>
        </is>
      </c>
      <c r="O230" s="185" t="inlineStr">
        <is>
          <t>SAP</t>
        </is>
      </c>
      <c r="P230" s="186" t="inlineStr">
        <is>
          <t>ข้อสอบจริง PLE-CC1 ปี 2566 Day 1 ข้อ 117 [CASE_2566_LAW_01]</t>
        </is>
      </c>
      <c r="Q230" s="185" t="inlineStr">
        <is>
          <t>ข้อสอบจริง</t>
        </is>
      </c>
      <c r="R230" s="185" t="inlineStr">
        <is>
          <t>2566 Day 1</t>
        </is>
      </c>
      <c r="S230" s="185" t="inlineStr">
        <is>
          <t>CASE_2566_LAW_01</t>
        </is>
      </c>
    </row>
    <row r="231" ht="24" customHeight="1" s="49">
      <c r="A231" s="185" t="n">
        <v>229</v>
      </c>
      <c r="B231" s="186" t="n"/>
      <c r="C231" s="186" t="inlineStr">
        <is>
          <t>ยาต้านไวรัส Favipiravir ซึ่งได้รับการขึ้นทะเบียนตำรับยาแบบมีเงื่อนไขในสถานการณ์ฉุกเฉิน (Conditional Approval for Emergency Use) สำหรับรักษาโรคติดเชื้อไวรัสโคโรนา 2019 (COVID-19) สามารถวางจำหน่ายในร้านขายยาแผนปัจจุบัน (ข.ย. 1) ทั่วไปได้หรือไม่ อย่างไร</t>
        </is>
      </c>
      <c r="D231" s="186" t="n"/>
      <c r="E231" s="186" t="inlineStr">
        <is>
          <t>ขายได้ทั่วไปอย่างเสรี เนื่องจากจัดเป็นยาอันตราย</t>
        </is>
      </c>
      <c r="F231" s="186" t="inlineStr">
        <is>
          <t>ขายได้เฉพาะในร้านยา ข.ย. 1 ที่มีใบสั่งแพทย์เท่านั้น</t>
        </is>
      </c>
      <c r="G231" s="186" t="inlineStr">
        <is>
          <t>ขายไม่ได้ เนื่องจากเป็นยาควบคุมพิเศษที่อนุญาตให้กระจายและใช้เฉพาะในสถานพยาบาลหรือหน่วยบริการสาธารณสุขที่ได้รับอนุมัติตามมาตรการควบคุมของภาครัฐเท่านั้น</t>
        </is>
      </c>
      <c r="H231" s="186" t="inlineStr">
        <is>
          <t>ขายได้เฉพาะร้านยาที่ได้รับการรับรองมาตรฐาน GPP ขั้นสูง</t>
        </is>
      </c>
      <c r="I231" s="186" t="inlineStr">
        <is>
          <t>ขายไม่ได้ เพราะจัดเป็นวัตถุออกฤทธิ์ต่อจิตและประสาทประเภท 1</t>
        </is>
      </c>
      <c r="J231" s="185" t="inlineStr">
        <is>
          <t>3</t>
        </is>
      </c>
      <c r="K231" s="186" t="inlineStr">
        <is>
          <t>✅ คำตอบที่ถูกต้อง: ข้อ ค. ขายไม่ได้ เนื่องจากเป็นยาควบคุมพิเศษที่อนุญาตให้กระจายและใช้เฉพาะในสถานพยาบาลหรือหน่วยบริการสาธารณสุขที่ได้รับอนุมัติตามมาตรการควบคุมของภาครัฐเท่านั้น
🎯 ทำไมข้อนี้ถึงถูก:
Favipiravir จัดเป็นยาควบคุมพิเศษที่มีเงื่อนไขการกระจายยาภายใต้ภาวะฉุกเฉินทางสาธารณสุข โดยอนุญาตให้สั่งจ่ายและใช้ได้เฉพาะในโรงพยาบาล สถานพยาบาล หรือหน่วยงานบริการสาธารณสุขของรัฐและเอกชนที่ขึ้นทะเบียนเท่านั้น ร้านขายยาแผนปัจจุบันทั่วไป (ข.ย. 1) ไม่มีสิทธิจัดซื้อหรือวางจำหน่ายยาชนิดนี้อย่างเสรี
🔍 ข้ออื่นผิดเพราะอะไร:
• ข้อ ก. ข. และ ง. ผิดเพราะ: ร้านยาไม่สามารถจำหน่ายได้แม้จะมีใบสั่งแพทย์ก็ตาม
• ข้อ จ. ผิดเพราะ: Favipiravir เป็นยาต้านไวรัส ไม่ใช่วัตถุออกฤทธิ์ต่อจิตและประสาท</t>
        </is>
      </c>
      <c r="L231" s="186" t="n"/>
      <c r="M231" s="186" t="inlineStr">
        <is>
          <t>Pharmacy Laws &amp; Ethics</t>
        </is>
      </c>
      <c r="N231" s="186" t="inlineStr">
        <is>
          <t>Special Controlled Drugs &amp; Emergency Use Regulations</t>
        </is>
      </c>
      <c r="O231" s="185" t="inlineStr">
        <is>
          <t>SAP</t>
        </is>
      </c>
      <c r="P231" s="186" t="inlineStr">
        <is>
          <t>ข้อสอบจริง PLE-CC1 ปี 2566 Day 1 ข้อ 118 [CASE_2566_LAW_01]</t>
        </is>
      </c>
      <c r="Q231" s="185" t="inlineStr">
        <is>
          <t>ข้อสอบจริง</t>
        </is>
      </c>
      <c r="R231" s="185" t="inlineStr">
        <is>
          <t>2566 Day 1</t>
        </is>
      </c>
      <c r="S231" s="185" t="n"/>
    </row>
    <row r="232" ht="24" customHeight="1" s="49">
      <c r="A232" s="185" t="n">
        <v>230</v>
      </c>
      <c r="B232" s="186" t="inlineStr">
        <is>
          <t>ตามพระราชบัญญัติยาและประกาศกระทรวงสาธารณสุขว่าด้วยวิธีปฏิบัติทางเภสัชกรรมชุมชน (Good Pharmacy Practice: GPP) ภายในสถานที่ขายยาแผนปัจจุบัน (ร้านยา)</t>
        </is>
      </c>
      <c r="C232" s="186" t="inlineStr">
        <is>
          <t>รายการยาในข้อใดจัดเป็นยาอันตราย ที่ 'ไม่สามารถ' นำมาจัดวางในบริเวณพื้นที่บริการตนเอง (Self-service area) เพื่อให้ผู้รับบริการเลือกหยิบได้เอง</t>
        </is>
      </c>
      <c r="D232" s="186" t="n"/>
      <c r="E232" s="186" t="inlineStr">
        <is>
          <t>วิตามินซี (Vitamin C) ขนาด 100 mg แผงละ 10 เม็ด</t>
        </is>
      </c>
      <c r="F232" s="186" t="inlineStr">
        <is>
          <t>ยาเม็ดถ่ายพยาธิ Mebendazole ขนาด 500 mg จำนวน 1 เม็ด</t>
        </is>
      </c>
      <c r="G232" s="186" t="inlineStr">
        <is>
          <t>ยาน้ำแก้ไอน้ำดำ (Brown mixture) ขนาด 60 ml ทะเบียนยาสามัญประจำบ้าน</t>
        </is>
      </c>
      <c r="H232" s="186" t="inlineStr">
        <is>
          <t>ยาพาราเซตามอล (Paracetamol) ขนาด 325 mg แผงละ 10 เม็ด ทะเบียนยาสามัญประจำบ้าน</t>
        </is>
      </c>
      <c r="I232" s="186" t="inlineStr">
        <is>
          <t>ยาแก้แพ้แก้เมารถ Dimenhydrinate ขนาด 50 mg จำนวน 2 เม็ด ทะเบียนยาสามัญประจำบ้าน</t>
        </is>
      </c>
      <c r="J232" s="185" t="inlineStr">
        <is>
          <t>2</t>
        </is>
      </c>
      <c r="K232" s="186" t="inlineStr">
        <is>
          <t>✅ คำตอบที่ถูกต้อง: ข้อ ข. ยาเม็ดถ่ายพยาธิ Mebendazole ขนาด 500 mg จำนวน 1 เม็ด
🎯 ทำไมข้อนี้ถึงถูก:
ตามหลักเกณฑ์ GPP และกฎหมายยา บริเวณพื้นที่บริการตนเอง (Self-service area) ภายในร้านยา อนุญาตให้วางเฉพาะ ยาสามัญประจำบ้าน (Household remedies), อาหารเสริม, เครื่องสำอาง หรืออุปกรณ์ทางการแพทย์ทั่วไปเท่านั้น โดย ยาถ่ายพยาธิ Mebendazole 500 mg จัดเป็น ยาอันตราย (Dangerous drug) ตามพระราชบัญญัติยา พ.ศ. 2510 จึงต้องจัดเก็บไว้ในบริเวณเฉพาะสำหรับยาอันตราย (พื้นที่หลังเคาน์เตอร์จ่ายยา) และต้องส่งมอบโดยเภสัชกรพร้อมให้คำแนะนำการใช้ยาเท่านั้น ห้ามนำมาวางในบริเวณที่ประชาชนสามารถหยิบได้เองโดยเด็ดขาด
🔍 ข้ออื่นผิดเพราะอะไร:
• ข้อ ก., ค., ง. และ จ. ล้วนเป็นผลิตภัณฑ์สุขภาพและยาสามัญประจำบ้านแผนปัจจุบันที่กฎหมายอนุญาตให้จัดวางในบริเวณบริการตนเองได้</t>
        </is>
      </c>
      <c r="L232" s="186" t="n"/>
      <c r="M232" s="186" t="inlineStr">
        <is>
          <t>Pharmacy Laws &amp; Ethics</t>
        </is>
      </c>
      <c r="N232" s="186" t="inlineStr">
        <is>
          <t>Good Pharmacy Practice (GPP) &amp; Self-service Regulations</t>
        </is>
      </c>
      <c r="O232" s="185" t="inlineStr">
        <is>
          <t>SAP</t>
        </is>
      </c>
      <c r="P232" s="186" t="inlineStr">
        <is>
          <t>ข้อสอบจริง PLE-CC1 ปี 2566 Day 2 ข้อ 34 [CASE_2566_TAPEWORM_01]</t>
        </is>
      </c>
      <c r="Q232" s="185" t="inlineStr">
        <is>
          <t>ข้อสอบจริง</t>
        </is>
      </c>
      <c r="R232" s="185" t="inlineStr">
        <is>
          <t>2566 Day 2</t>
        </is>
      </c>
      <c r="S232" s="185" t="inlineStr">
        <is>
          <t>CASE_2566_TAPEWORM_01</t>
        </is>
      </c>
    </row>
    <row r="233" ht="24" customHeight="1" s="49">
      <c r="A233" s="185" t="n">
        <v>231</v>
      </c>
      <c r="B233" s="186" t="inlineStr">
        <is>
          <t>ตามประกาศสำนักงานคณะกรรมการอาหารและยา (อย.) เรื่อง การควบคุมการจำหน่ายยาอันตรายที่มีความเสี่ยงต่อการนำไปใช้ในทางที่ผิด ซึ่งกำหนดให้ร้านขายยาแผนปัจจุบันต้องจัดทำ บัญชีการขายยาอันตรายตามแบบ ข.ย. 11 ส่งสำนักงานสาธารณสุขจังหวัดหรือ อย. เป็นประจำทุกเดือน</t>
        </is>
      </c>
      <c r="C233" s="186" t="inlineStr">
        <is>
          <t>รายการยาในข้อใด เป็นยาอันตรายที่ 'ไม่ต้อง' จัดทำรายงานตามแบบ ข.ย. 11</t>
        </is>
      </c>
      <c r="D233" s="186" t="n"/>
      <c r="E233" s="186" t="inlineStr">
        <is>
          <t>ยาเม็ด Hydroxyzine tablets</t>
        </is>
      </c>
      <c r="F233" s="186" t="inlineStr">
        <is>
          <t>ยาเม็ด Cetirizine tablets</t>
        </is>
      </c>
      <c r="G233" s="186" t="inlineStr">
        <is>
          <t>ยาน้ำเชื่อม Diphenhydramine syrup</t>
        </is>
      </c>
      <c r="H233" s="186" t="inlineStr">
        <is>
          <t>ยาเม็ดสูตรผสม Tramadol ร่วมกับ Paracetamol tablets</t>
        </is>
      </c>
      <c r="I233" s="186" t="inlineStr">
        <is>
          <t>ยาเม็ดเดี่ยว Dextromethorphan tablets</t>
        </is>
      </c>
      <c r="J233" s="185" t="inlineStr">
        <is>
          <t>2</t>
        </is>
      </c>
      <c r="K233" s="186" t="inlineStr">
        <is>
          <t>✅ คำตอบที่ถูกต้อง: ข้อ ข. ยาเม็ด Cetirizine tablets
🎯 ทำไมข้อนี้ถึงถูก:
ตามประกาศ อย. ยาอันตรายที่ต้องจัดทำบัญชีการขายยาตามแบบ ข.ย. 11 และจำกัดปริมาณการขาย (เนื่องจากมีความเสี่ยงสูงในการนำไปใช้ในทางที่ผิด เช่น สารเสพติดสี่คูณร้อย หรือสารกดประสาท) ได้แก่: ยาเดี่ยว Tramadol, ยาสูตรผสม Tramadol, ยาแก้ไอ Dextromethorphan, ยาน้ำเชื่อมแก้แพ้ Diphenhydramine, Promethazine และยาแก้แพ้ที่ทำให้ง่วงซึม Hydroxyzine ส่วน ยาเม็ด Cetirizine เป็นยาต้านฮิสตามีนรุ่นที่ 2 ที่ไม่ง่วงซึมและไม่มีความเสี่ยงต่อการนำไปใช้ในทางที่ผิด จึงเป็นยาอันตรายทั่วไปที่ไม่ต้องทำรายงาน ข.ย. 11
🔍 ข้ออื่นผิดเพราะอะไร:
• ข้อ ก., ค., ง. และ จ. ล้วนเป็นรายการยาที่ อย. กำหนดให้ต้องบันทึกและส่งรายงาน ข.ย. 11 ทั้งสิ้น</t>
        </is>
      </c>
      <c r="L233" s="186" t="n"/>
      <c r="M233" s="186" t="inlineStr">
        <is>
          <t>Pharmacy Laws &amp; Ethics</t>
        </is>
      </c>
      <c r="N233" s="186" t="inlineStr">
        <is>
          <t>Restricted Dangerous Drugs &amp; Khor Yor 11 Reporting Regulations</t>
        </is>
      </c>
      <c r="O233" s="185" t="inlineStr">
        <is>
          <t>SAP</t>
        </is>
      </c>
      <c r="P233" s="186" t="inlineStr">
        <is>
          <t>ข้อสอบจริง PLE-CC1 ปี 2566 Day 2 ข้อ 107 [CASE_2566_PHARM_PRACTICE_01]</t>
        </is>
      </c>
      <c r="Q233" s="185" t="inlineStr">
        <is>
          <t>ข้อสอบจริง</t>
        </is>
      </c>
      <c r="R233" s="185" t="inlineStr">
        <is>
          <t>2566 Day 2</t>
        </is>
      </c>
      <c r="S233" s="185" t="inlineStr">
        <is>
          <t>CASE_2566_PHARM_PRACTICE_01</t>
        </is>
      </c>
    </row>
    <row r="234" ht="24" customHeight="1" s="49">
      <c r="A234" s="185" t="n">
        <v>232</v>
      </c>
      <c r="B234" s="186" t="inlineStr">
        <is>
          <t>นาย ก. เป็นผู้รับอนุญาตเปิดร้านขายยาแผนปัจจุบัน และมีเภสัชกร ข. เป็นผู้มีหน้าที่ปฏิบัติการประจำร้าน โดยปฏิบัติการเวลา 17.00 - 20.00 น. เภสัชกร ข. สำเร็จการศึกษาเภสัชศาสตรบัณฑิตเกียรตินิยมอันดับ 1 และมีใบอนุญาตประกอบวิชาชีพเภสัชกรรมถูกต้อง</t>
        </is>
      </c>
      <c r="C234" s="186" t="inlineStr">
        <is>
          <t>ตามพระราชบัญญัติยา พ.ศ. 2510 และจรรยาบรรณวิชาชีพเภสัชกรรม ข้อความใดสามารถนำมาแสดงบนป้ายชื่อผู้มีหน้าที่ปฏิบัติการหน้าร้านยาได้อย่างถูกต้องตามกฎหมาย</t>
        </is>
      </c>
      <c r="D234" s="186" t="n"/>
      <c r="E234" s="186" t="inlineStr">
        <is>
          <t>ระบุคุณวุฒิ 'เภสัชกรปริญญา' หรือ 'ภ.บ.' พร้อมชื่อ-นามสกุล และเวลาปฏิบัติการจริง (17.00 - 20.00 น.)</t>
        </is>
      </c>
      <c r="F234" s="186" t="inlineStr">
        <is>
          <t>ระบุเวลาทำการของร้านยาเป็น '09.00 - 20.00 น.' เพื่อให้ครอบคลุมเวลาเปิดร้าน</t>
        </is>
      </c>
      <c r="G234" s="186" t="inlineStr">
        <is>
          <t>ระบุข้อความ 'จบการศึกษาเกียรตินิยมอันดับ 1 จากสหรัฐอเมริกา' เพื่อสร้างความเชื่อมั่น</t>
        </is>
      </c>
      <c r="H234" s="186" t="inlineStr">
        <is>
          <t>ระบุข้อความ 'ขายยาราคาถูกที่สุดในย่านนี้' เพื่อดึงดูดลูกค้า</t>
        </is>
      </c>
      <c r="I234" s="186" t="inlineStr">
        <is>
          <t>ระบุตำแหน่ง 'เภสัชกรเชี่ยวชาญพิเศษระดับปริญญาเอก' โดยไม่มีหลักฐานรับรอง</t>
        </is>
      </c>
      <c r="J234" s="185" t="inlineStr">
        <is>
          <t>1</t>
        </is>
      </c>
      <c r="K234" s="186" t="inlineStr">
        <is>
          <t>✅ คำตอบที่ถูกต้อง: ข้อ ก. ระบุคุณวุฒิ 'เภสัชกรปริญญา' หรือ 'ภ.บ.' พร้อมชื่อ-นามสกุล และเวลาปฏิบัติการจริง (17.00 - 20.00 น.)
🎯 ทำไมข้อนี้ถึงถูก:
ตามกฎกระทรวงและระเบียบ อย. ป้ายแสดงตัวผู้มีหน้าที่ปฏิบัติการประจำร้านขายยาแผนปัจจุบัน ต้องระบุ: ชื่อ-นามสกุล, รูปถ่าย, เลขที่ใบอนุญาตประกอบวิชาชีพ, คุณวุฒิการศึกษาตามจริง (เช่น เภสัชศาสตรบัณฑิต, ภ.บ. หรือ เภสัชกรปริญญา) และ เวลาที่ปฏิบัติการจริงตามที่แจ้งไว้กับสำนักงานสาธารณสุข (17.00 - 20.00 น.)
🔍 ข้ออื่นผิดเพราะอะไร:
• ข้อ ข. ผิดเพราะต้องลงเวลาปฏิบัติการจริงของเภสัชกร (17.00 - 20.00 น.) ไม่ใช่เวลาเปิดร้าน 09.00 - 20.00 น. ซึ่งหากไม่มีเภสัชกรอยู่จะมีความผิดฐานแขวนป้าย
• ข้อ ค., ง. และ จ. ผิดจรรยาบรรณวิชาชีพเภสัชกรรมและกฎหมายยา เนื่องจากการโอ้อวดเกียรตินิยม หรือโฆษณาว่าขายยาราคาถูก เป็นการโฆษณาที่ไม่สุจริตและผิดข้อบังคับสภาเภสัชกรรม</t>
        </is>
      </c>
      <c r="L234" s="186" t="n"/>
      <c r="M234" s="186" t="inlineStr">
        <is>
          <t>Pharmacy Laws &amp; Ethics</t>
        </is>
      </c>
      <c r="N234" s="186" t="inlineStr">
        <is>
          <t>Pharmacist Signboard Regulations &amp; Code of Ethics</t>
        </is>
      </c>
      <c r="O234" s="185" t="inlineStr">
        <is>
          <t>SAP</t>
        </is>
      </c>
      <c r="P234" s="186" t="inlineStr">
        <is>
          <t>ข้อสอบจริง PLE-CC1 ปี 2566 Day 2 ข้อ 110 [CASE_2566_PHARM_PRACTICE_01]</t>
        </is>
      </c>
      <c r="Q234" s="185" t="inlineStr">
        <is>
          <t>ข้อสอบจริง</t>
        </is>
      </c>
      <c r="R234" s="185" t="inlineStr">
        <is>
          <t>2566 Day 2</t>
        </is>
      </c>
      <c r="S234" s="185" t="inlineStr">
        <is>
          <t>CASE_2566_PHARM_PRACTICE_01</t>
        </is>
      </c>
    </row>
    <row r="235" ht="24" customHeight="1" s="49">
      <c r="A235" s="185" t="n">
        <v>233</v>
      </c>
      <c r="B235" s="186" t="inlineStr">
        <is>
          <t>ร้านขายยาแผนปัจจุบัน (ข.ย. 1) มีความประสงค์จะนำ ผลิตภัณฑ์สมุนไพร เช่น แคปซูลสารสกัดขมิ้นชัน หรือยาน้ำแก้ไอฟ้าทะลายโจร มาวางจำหน่ายภายในร้านยา</t>
        </is>
      </c>
      <c r="C235" s="186" t="inlineStr">
        <is>
          <t>ตามพระราชบัญญัติผลิตภัณฑ์สมุนไพร พ.ศ. 2562 ร้านขายยาแผนปัจจุบันสามารถจำหน่ายผลิตภัณฑ์สมุนไพรดังกล่าวได้หรือไม่ อย่างไร</t>
        </is>
      </c>
      <c r="D235" s="186" t="n"/>
      <c r="E235" s="186" t="inlineStr">
        <is>
          <t>ไม่ได้ หากไม่ได้ยื่นขอใบอนุญาตขายผลิตภัณฑ์สมุนไพรแยกต่างหากอีกหนึ่งใบอนุญาต</t>
        </is>
      </c>
      <c r="F235" s="186" t="inlineStr">
        <is>
          <t>ไม่ได้ เพราะผลิตภัณฑ์สมุนไพรต้องจำหน่ายเฉพาะในโรงพยาบาลแพทย์แผนไทยเท่านั้น</t>
        </is>
      </c>
      <c r="G235" s="186" t="inlineStr">
        <is>
          <t>ได้ เพราะกฎหมายยกเว้นให้ผลิตภัณฑ์สมุนไพรทุกชนิดสามารถเร่ขายได้ทั่วไปโดยไม่ต้องมีใบอนุญาต</t>
        </is>
      </c>
      <c r="H235" s="186" t="inlineStr">
        <is>
          <t>ได้ เนื่องจากผู้ได้รับใบอนุญาตขายยาแผนปัจจุบัน ได้รับการยกเว้นให้สามารถจำหน่ายผลิตภัณฑ์สมุนไพรได้ตามกฎหมายโดยไม่ต้องขอใบอนุญาตขายผลิตภัณฑ์สมุนไพรซ้ำซ้อน</t>
        </is>
      </c>
      <c r="I235" s="186" t="inlineStr">
        <is>
          <t>ได้ เฉพาะผลิตภัณฑ์สมุนไพรที่นำเข้าจากต่างประเทศเท่านั้น</t>
        </is>
      </c>
      <c r="J235" s="185" t="inlineStr">
        <is>
          <t>4</t>
        </is>
      </c>
      <c r="K235" s="186" t="inlineStr">
        <is>
          <t>✅ คำตอบที่ถูกต้อง: ข้อ ง. ได้ เนื่องจากผู้ได้รับใบอนุญาตขายยาแผนปัจจุบัน ได้รับการยกเว้นให้สามารถจำหน่ายผลิตภัณฑ์สมุนไพรได้ตามกฎหมายโดยไม่ต้องขอใบอนุญาตขายผลิตภัณฑ์สมุนไพรซ้ำซ้อน
🎯 ทำไมข้อนี้ถึงถูก:
ตามพระราชบัญญัติผลิตภัณฑ์สมุนไพร พ.ศ. 2562 มาตรา 20 (1) บัญญัติยกเว้นไว้ชัดเจนว่า ผู้รับอนุญาตขายยาแผนปัจจุบันตามกฎหมายว่าด้วยยา (ร้านยา ข.ย. 1) สามารถขายผลิตภัณฑ์สมุนไพรในสถานที่ขายยาแผนปัจจุบันนั้นได้ โดยไม่ต้องขอรับใบอนุญาตขายผลิตภัณฑ์สมุนไพรตามพระราชบัญญัตินี้อีก เพื่ออำนวยความสะดวกและส่งเสริมการเข้าถึงผลิตภัณฑ์สมุนไพรที่มีคุณภาพมาตรฐาน
🔍 ข้ออื่นผิดเพราะอะไร:
• ข้อ ก. ผิดเพราะกฎหมายยกเว้นให้ร้านยาแผนปัจจุบันแล้ว ไม่ต้องขอใบอนุญาตซ้ำซ้อน
• ข้อ ข. ผิดเพราะร้านยาสามารถจำหน่ายได้ถูกต้องตามกฎหมาย
• ข้อ ค. ผิดเพราะผลิตภัณฑ์สมุนไพรที่ไม่ใช่ผลิตภัณฑ์สมุนไพรขายทั่วไป ยังคงต้องขายในสถานที่ที่ได้รับอนุญาตหรือได้รับยกเว้น ไม่สามารถเร่ขายทั่วไปได้
• ข้อ จ. ผิดเพราะครอบคลุมผลิตภัณฑ์สมุนไพรที่ผลิตในประเทศด้วย</t>
        </is>
      </c>
      <c r="L235" s="186" t="n"/>
      <c r="M235" s="186" t="inlineStr">
        <is>
          <t>Pharmacy Laws &amp; Ethics</t>
        </is>
      </c>
      <c r="N235" s="186" t="inlineStr">
        <is>
          <t>Herbal Products Act B.E. 2562 &amp; Pharmacy Sales Exemption</t>
        </is>
      </c>
      <c r="O235" s="185" t="inlineStr">
        <is>
          <t>SAP</t>
        </is>
      </c>
      <c r="P235" s="186" t="inlineStr">
        <is>
          <t>ข้อสอบจริง PLE-CC1 ปี 2566 Day 2 ข้อ 111 [CASE_2566_PHARM_PRACTICE_01]</t>
        </is>
      </c>
      <c r="Q235" s="185" t="inlineStr">
        <is>
          <t>ข้อสอบจริง</t>
        </is>
      </c>
      <c r="R235" s="185" t="inlineStr">
        <is>
          <t>2566 Day 2</t>
        </is>
      </c>
      <c r="S235" s="185" t="inlineStr">
        <is>
          <t>CASE_2566_PHARM_PRACTICE_01</t>
        </is>
      </c>
    </row>
    <row r="236" ht="24" customHeight="1" s="49">
      <c r="A236" s="185" t="n">
        <v>234</v>
      </c>
      <c r="B236" s="186" t="inlineStr">
        <is>
          <t>ร้านขายยาแห่งหนึ่งได้ทำการโฆษณาขายผลิตภัณฑ์ยาลดกรดชนิดน้ำ Alumina-Magnesia ทะเบียนยาเลขที่ 2A 13/34 โดยติดป้ายประชาสัมพันธ์หน้าร้านและทางสื่อออนไลน์ว่า 'โปรโมชันพิเศษ ซื้อยาลดกรด 1 ขวด แถมฟรีทันทีอีก 1 ขวด'</t>
        </is>
      </c>
      <c r="C236" s="186" t="inlineStr">
        <is>
          <t>การกระทำดังกล่าว ผิดกฎหมายตามพระราชบัญญัติยา พ.ศ. 2510 หรือไม่ อย่างไร</t>
        </is>
      </c>
      <c r="D236" s="186" t="n"/>
      <c r="E236" s="186" t="inlineStr">
        <is>
          <t>ไม่ผิดกฎหมาย เพราะยาลดกรดเป็นยาสามัญประจำบ้าน สามารถจัดรายการส่งเสริมการขายได้เสรี</t>
        </is>
      </c>
      <c r="F236" s="186" t="inlineStr">
        <is>
          <t>ไม่ผิดกฎหมาย หากทางร้านได้ยื่นหนังสือแจ้งขออนุญาตต่อเจ้าหน้าที่แล้ว</t>
        </is>
      </c>
      <c r="G236" s="186" t="inlineStr">
        <is>
          <t>ผิดกฎหมาย เพราะเป็นการโฆษณาโอ้อวดสรรพคุณยาว่ารักษาหายขาด</t>
        </is>
      </c>
      <c r="H236" s="186" t="inlineStr">
        <is>
          <t>ผิดกฎหมาย เพราะการโฆษณาขายยาโดยวิธีแถมพก หรือการให้ของแถม มีข้อห้ามไว้ชัดเจนตามกฎหมายยา</t>
        </is>
      </c>
      <c r="I236" s="186" t="inlineStr">
        <is>
          <t>ผิดกฎหมาย เพราะแสดงสรรพคุณในกลุ่มโรคมะเร็งที่รัฐมนตรีประกาศห้าม</t>
        </is>
      </c>
      <c r="J236" s="185" t="inlineStr">
        <is>
          <t>4</t>
        </is>
      </c>
      <c r="K236" s="186" t="inlineStr">
        <is>
          <t>✅ คำตอบที่ถูกต้อง: ข้อ ง. ผิดกฎหมาย เพราะการโฆษณาขายยาโดยวิธีแถมพก หรือการให้ของแถม มีข้อห้ามไว้ชัดเจนตามกฎหมายยา
🎯 ทำไมข้อนี้ถึงถูก:
ตามพระราชบัญญัติยา พ.ศ. 2510 มาตรา 88 (6) บัญญัติห้ามมิให้ผู้ใดโฆษณาขายยาโดยวิธีแถมพก หรือออกสลากรางวัล หรือให้ประโยชน์ตอบแทนอื่นใด การจัดโปรโมชัน ซื้อ 1 แถม 1 ถือเป็นการโฆษณาขายยาโดยวิธีแถมพกโดยตรง ซึ่งมีเจตนารมณ์เพื่อป้องกันไม่ให้ประชาชนถูกชักจูงให้ซื้อยาเกินความจำเป็นจนเกิดอันตรายต่อสุขภาพ การกระทำนี้จึงผิดกฎหมายอย่างชัดเจนและมีโทษปรับตามกฎหมาย
🔍 ข้ออื่นผิดเพราะอะไร:
• ข้อ ก. และ ข. ผิดเพราะการโฆษณาแถมพกห้ามใช้กับยาทุกประเภท รวมถึงยาสามัญประจำบ้าน และเจ้าพนักงานไม่สามารถอนุญาตได้
• ข้อ ค. และ จ. ผิดประเด็น เพราะข้อความโฆษณาเป็นการแถมพก ไม่ได้โอ้อวดรักษาหายขาดหรืออ้างโรคมะเร็ง</t>
        </is>
      </c>
      <c r="L236" s="186" t="n"/>
      <c r="M236" s="186" t="inlineStr">
        <is>
          <t>Pharmacy Laws &amp; Ethics</t>
        </is>
      </c>
      <c r="N236" s="186" t="inlineStr">
        <is>
          <t>Drug Advertising Restrictions &amp; Prohibition of Premiums and Gifts</t>
        </is>
      </c>
      <c r="O236" s="185" t="inlineStr">
        <is>
          <t>SAP</t>
        </is>
      </c>
      <c r="P236" s="186" t="inlineStr">
        <is>
          <t>ข้อสอบจริง PLE-CC1 ปี 2566 Day 2 ข้อ 112 [CASE_2566_PHARM_PRACTICE_01]</t>
        </is>
      </c>
      <c r="Q236" s="185" t="inlineStr">
        <is>
          <t>ข้อสอบจริง</t>
        </is>
      </c>
      <c r="R236" s="185" t="inlineStr">
        <is>
          <t>2566 Day 2</t>
        </is>
      </c>
      <c r="S236" s="185" t="inlineStr">
        <is>
          <t>CASE_2566_PHARM_PRACTICE_01</t>
        </is>
      </c>
    </row>
    <row r="237" ht="24" customHeight="1" s="49">
      <c r="A237" s="185" t="n">
        <v>235</v>
      </c>
      <c r="B237" s="186" t="inlineStr">
        <is>
          <t>ตามพระราชบัญญัติยา (ฉบับแก้ไขเพิ่มเติม) ซึ่งกำหนดให้อายุของใบสำคัญการขึ้นทะเบียนตำรับยา มีอายุคราวละ 5 ปีนับแต่วันที่ออกใบสำคัญ หากบริษัทผู้ผลิตยาได้รับใบสำคัญการขึ้นทะเบียนตำรับยาในวันที่ 10 มกราคม พ.ศ. 2566</t>
        </is>
      </c>
      <c r="C237" s="186" t="inlineStr">
        <is>
          <t>ใบสำคัญการขึ้นทะเบียนตำรับยาดังกล่าว จะหมดอายุลงในวันที่เท่าใดตามกฎหมาย</t>
        </is>
      </c>
      <c r="D237" s="186" t="n"/>
      <c r="E237" s="186" t="inlineStr">
        <is>
          <t>วันที่ 10 มกราคม พ.ศ. 2571</t>
        </is>
      </c>
      <c r="F237" s="186" t="inlineStr">
        <is>
          <t>วันที่ 31 ธันวาคม พ.ศ. 2571</t>
        </is>
      </c>
      <c r="G237" s="186" t="inlineStr">
        <is>
          <t>วันที่ 9 มกราคม พ.ศ. 2571</t>
        </is>
      </c>
      <c r="H237" s="186" t="inlineStr">
        <is>
          <t>วันที่ 10 มกราคม พ.ศ. 2573</t>
        </is>
      </c>
      <c r="I237" s="186" t="inlineStr">
        <is>
          <t>วันที่ 31 ธันวาคม พ.ศ. 2573</t>
        </is>
      </c>
      <c r="J237" s="185" t="inlineStr">
        <is>
          <t>3</t>
        </is>
      </c>
      <c r="K237" s="186" t="inlineStr">
        <is>
          <t>✅ คำตอบที่ถูกต้อง: ข้อ ค. วันที่ 9 มกราคม พ.ศ. 2571
🎯 ทำไมข้อนี้ถึงถูก:
ตามพระราชบัญญัติยา (ฉบับที่ 6) พ.ศ. 2562 มาตรา 81/1 กำหนดให้ใบสำคัญการขึ้นทะเบียนตำรับยามีอายุ 5 ปีนับแต่วันที่ออกใบสำคัญ ตามหลักการนับระยะเวลาตามประมวลกฎหมายแพ่งและพาณิชย์ เมื่อเริ่มมีผลตั้งแต่วันที่ 10 มกราคม พ.ศ. 2566 ครบกำหนดระยะเวลา 5 ปี จะสิ้นสุดลงในวันก่อนหน้าวันเริ่มต้นของปีที่ 5 นั่นคือ วันที่ 9 มกราคม พ.ศ. 2571 (หากผู้รับอนุญาตประสงค์จะต่ออายุ จะต้องยื่นคำขอต่ออายุก่อนวันที่ใบสำคัญสิ้นอายุ)
🔍 ข้ออื่นผิดเพราะอะไร:
• ข้อ ก. วันที่ 10 มกราคม 2571 เป็นวันเริ่มต้นของรอบปีที่ 6
• ข้อ ข. และ จ. สิ้นปีไม่ใช่วันหมดอายุของใบทะเบียนตำรับยา (ใบสำคัญฯ นับวันชนวัน ไม่ได้นับสิ้นปีปฏิทินเหมือนใบอนุญาตขายยา)
• ข้อ ง. พ.ศ. 2573 เป็นการนับระยะเวลา 7 ปีซึ่งไม่ถูกต้อง</t>
        </is>
      </c>
      <c r="L237" s="186" t="n"/>
      <c r="M237" s="186" t="inlineStr">
        <is>
          <t>Pharmacy Laws &amp; Ethics</t>
        </is>
      </c>
      <c r="N237" s="186" t="inlineStr">
        <is>
          <t>Drug Registration Certificate Validity &amp; 5-Year Expiration Rules</t>
        </is>
      </c>
      <c r="O237" s="185" t="inlineStr">
        <is>
          <t>SAP</t>
        </is>
      </c>
      <c r="P237" s="186" t="inlineStr">
        <is>
          <t>ข้อสอบจริง PLE-CC1 ปี 2566 Day 2 ข้อ 113 [CASE_2566_PHARM_PRACTICE_01]</t>
        </is>
      </c>
      <c r="Q237" s="185" t="inlineStr">
        <is>
          <t>ข้อสอบจริง</t>
        </is>
      </c>
      <c r="R237" s="185" t="inlineStr">
        <is>
          <t>2566 Day 2</t>
        </is>
      </c>
      <c r="S237" s="185" t="inlineStr">
        <is>
          <t>CASE_2566_PHARM_PRACTICE_01</t>
        </is>
      </c>
    </row>
    <row r="238" ht="24" customHeight="1" s="49"/>
    <row r="239" ht="24" customHeight="1" s="49"/>
    <row r="240" ht="24" customHeight="1" s="49"/>
    <row r="241" ht="24" customHeight="1" s="49"/>
    <row r="242" ht="24" customHeight="1" s="49"/>
    <row r="243" ht="24" customHeight="1" s="49"/>
    <row r="244" ht="24" customHeight="1" s="49"/>
    <row r="245" ht="24" customHeight="1" s="49"/>
    <row r="246" ht="24" customHeight="1" s="49"/>
    <row r="247" ht="24" customHeight="1" s="49"/>
    <row r="248" ht="24" customHeight="1" s="49"/>
    <row r="249" ht="24" customHeight="1" s="49"/>
    <row r="250" ht="24" customHeight="1" s="49"/>
    <row r="251" ht="24" customHeight="1" s="49"/>
    <row r="252" ht="24" customHeight="1" s="49"/>
    <row r="253" ht="24" customHeight="1" s="49"/>
    <row r="254" ht="24" customHeight="1" s="49"/>
    <row r="255" ht="24" customHeight="1" s="49"/>
    <row r="256" ht="24" customHeight="1" s="49"/>
    <row r="257" ht="24" customHeight="1" s="49"/>
    <row r="258" ht="24" customHeight="1" s="49"/>
    <row r="259" ht="24" customHeight="1" s="49"/>
    <row r="260" ht="24" customHeight="1" s="49"/>
    <row r="261" ht="24" customHeight="1" s="49"/>
    <row r="262" ht="24" customHeight="1" s="49"/>
    <row r="263" ht="24" customHeight="1" s="49"/>
    <row r="264" ht="24" customHeight="1" s="49"/>
    <row r="265" ht="24" customHeight="1" s="49"/>
    <row r="266" ht="24" customHeight="1" s="49"/>
    <row r="267" ht="24" customHeight="1" s="49"/>
    <row r="268" ht="24" customHeight="1" s="49"/>
    <row r="269" ht="24" customHeight="1" s="49"/>
    <row r="270" ht="24" customHeight="1" s="49"/>
    <row r="271" ht="24" customHeight="1" s="49"/>
    <row r="272" ht="24" customHeight="1" s="49"/>
    <row r="273" ht="24" customHeight="1" s="49"/>
    <row r="274" ht="24" customHeight="1" s="49"/>
    <row r="275" ht="24" customHeight="1" s="49"/>
    <row r="276" ht="24" customHeight="1" s="49"/>
    <row r="277" ht="24" customHeight="1" s="49"/>
    <row r="278" ht="24" customHeight="1" s="49"/>
    <row r="279" ht="24" customHeight="1" s="49"/>
    <row r="280" ht="24" customHeight="1" s="49"/>
    <row r="281" ht="24" customHeight="1" s="49"/>
    <row r="282" ht="24" customHeight="1" s="49"/>
    <row r="283" ht="24" customHeight="1" s="49"/>
    <row r="284" ht="24" customHeight="1" s="49"/>
    <row r="285" ht="24" customHeight="1" s="49"/>
    <row r="286" ht="24" customHeight="1" s="49"/>
    <row r="287" ht="24" customHeight="1" s="49"/>
    <row r="288" ht="24" customHeight="1" s="49"/>
    <row r="289" ht="24" customHeight="1" s="49"/>
    <row r="290" ht="24" customHeight="1" s="49"/>
    <row r="291" ht="24" customHeight="1" s="49"/>
    <row r="292" ht="24" customHeight="1" s="49"/>
    <row r="293" ht="24" customHeight="1" s="49"/>
    <row r="294" ht="24" customHeight="1" s="49"/>
    <row r="295" ht="24" customHeight="1" s="49"/>
    <row r="296" ht="24" customHeight="1" s="49"/>
    <row r="297" ht="24" customHeight="1" s="49"/>
    <row r="298" ht="24" customHeight="1" s="49"/>
    <row r="299" ht="24" customHeight="1" s="49"/>
    <row r="300" ht="24" customHeight="1" s="49"/>
    <row r="301" ht="24" customHeight="1" s="49"/>
    <row r="302" ht="24" customHeight="1" s="49"/>
    <row r="303" ht="24" customHeight="1" s="49"/>
    <row r="304" ht="24" customHeight="1" s="49"/>
    <row r="305" ht="24" customHeight="1" s="49"/>
    <row r="306" ht="24" customHeight="1" s="49"/>
    <row r="307" ht="24" customHeight="1" s="49"/>
    <row r="308" ht="24" customHeight="1" s="49"/>
    <row r="309" ht="24" customHeight="1" s="49"/>
    <row r="310" ht="24" customHeight="1" s="49"/>
    <row r="311" ht="24" customHeight="1" s="49"/>
    <row r="312" ht="24" customHeight="1" s="49"/>
    <row r="313" ht="24" customHeight="1" s="49"/>
    <row r="314" ht="24" customHeight="1" s="49"/>
    <row r="315" ht="24" customHeight="1" s="49"/>
    <row r="316" ht="24" customHeight="1" s="49"/>
  </sheetData>
  <mergeCells count="1">
    <mergeCell ref="A1:F1"/>
  </mergeCells>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U38"/>
  <sheetViews>
    <sheetView workbookViewId="0">
      <pane ySplit="2" topLeftCell="A3" activePane="bottomLeft" state="frozen"/>
      <selection pane="bottomLeft" activeCell="B4" sqref="B4"/>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ถ้าผู้ป่วยใช้ยาพ่น budesonide inhaler หมด และใช้สิทธิบัตรทอง สามารถขอรับยาต่อได้หรือไม่</t>
        </is>
      </c>
      <c r="D3" s="186" t="n"/>
      <c r="E3" s="186" t="inlineStr">
        <is>
          <t>ไม่ได้ เพราะต้องให้แพทย์์สั่ง</t>
        </is>
      </c>
      <c r="F3" s="186" t="inlineStr">
        <is>
          <t>ไม่ได้ เพราะเป็นยาที่ต้องสั่งโดยแพทย์์ผู้เชี่ยวชาญเฉพาะทาง</t>
        </is>
      </c>
      <c r="G3" s="186" t="inlineStr">
        <is>
          <t>ได้ สามารถรับที่ไหนก็ได้</t>
        </is>
      </c>
      <c r="H3" s="186" t="inlineStr">
        <is>
          <t>ได้ เพราะอยู่ในบัญชียาหลักแห่งชาติ</t>
        </is>
      </c>
      <c r="I3" s="188" t="inlineStr">
        <is>
          <t>ได้ เพราะในกรมบัญชีกลางอนุญาต</t>
        </is>
      </c>
      <c r="J3" s="185" t="inlineStr">
        <is>
          <t>4</t>
        </is>
      </c>
      <c r="K3" s="186" t="inlineStr">
        <is>
          <t>✅ คำตอบที่ถูกต้อง: ข้อ ง. ได้ เพราะอยู่ในบัญชียาหลักแห่งชาติ
🎯 ทำไมข้อนี้ถึงถูก: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ไม่ตรงกับข้อบ่งใช้หรือหลักวิชาการตามที่โจทย์กำหนด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ไม่ตรงกับข้อบ่งใช้หรือหลักวิชาการตามที่โจทย์กำหนด
• ข้อ ค. (ได้ สามารถรับที่ไหนก็ได้): ได้ สามารถรับที่ไหนก็ได้ ไม่ตรงกับข้อบ่งใช้หรือหลักวิชาการตามที่โจทย์กำหนด
• ข้อ จ. (ได้ เพราะในกรมบัญชีกลางอนุญาต): ได้ เพราะในกรมบัญชีกลางอนุญาต ไม่ตรงกับข้อบ่งใช้หรือหลักวิชาการตามที่โจทย์กำหนด</t>
        </is>
      </c>
      <c r="L3" s="186" t="n"/>
      <c r="M3" s="186" t="inlineStr">
        <is>
          <t>Pharmacy Administration &amp; Systems</t>
        </is>
      </c>
      <c r="N3" s="186" t="inlineStr">
        <is>
          <t>ระบบประกันสุขภาพ (สิทธิการรักษาของไทย)</t>
        </is>
      </c>
      <c r="O3" s="185" t="inlineStr">
        <is>
          <t>SAP</t>
        </is>
      </c>
      <c r="P3" s="186" t="inlineStr">
        <is>
          <t>ข้อ 9 Pharma Plus เล่มม่วง (เฉลยข้อ ง)</t>
        </is>
      </c>
      <c r="Q3" s="185" t="inlineStr">
        <is>
          <t>แบบฝึกหัด</t>
        </is>
      </c>
      <c r="R3" s="185" t="inlineStr">
        <is>
          <t>เล่มม่วง</t>
        </is>
      </c>
      <c r="S3" s="185" t="n"/>
    </row>
    <row r="4" ht="24" customHeight="1" s="49">
      <c r="A4" s="187" t="n">
        <v>2</v>
      </c>
      <c r="B4" s="186"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t>
        </is>
      </c>
      <c r="C4" s="186" t="inlineStr">
        <is>
          <t>การรับวัคซีนตามโปรแกรมสร้างเสริมภูมิคุ้มกันในศูนย์บริการสาธารณสุขนั้นข้อใดถูก</t>
        </is>
      </c>
      <c r="D4" s="186" t="n"/>
      <c r="E4" s="186"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F4" s="186"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G4" s="186" t="inlineStr">
        <is>
          <t>ต้องเสียค่าใช้จ่าย แต่หากผู้ปกครองไม่นำบุตรไปรับวัคซีนตามโปรแกรมถือมีความผิดตามกฎหมาย</t>
        </is>
      </c>
      <c r="H4" s="186" t="inlineStr">
        <is>
          <t>ต้องเสียค่าใช้จ่าย แต่หากผู้ปกครองไม่นำบุตรไปรับวัคซีนตามโปรแกรมถือว่าไม่มีความผิดตามกฎหมาย</t>
        </is>
      </c>
      <c r="I4" s="188" t="inlineStr">
        <is>
          <t>ไม่มีข้อใดถูก</t>
        </is>
      </c>
      <c r="J4" s="185" t="inlineStr">
        <is>
          <t>1</t>
        </is>
      </c>
      <c r="K4" s="186"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ทำไมข้อนี้ถึงถูก: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ไม่ตรงกับข้อบ่งใช้หรือหลักวิชาการตามที่โจทย์กำหนด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ไม่ตรงกับข้อบ่งใช้หรือหลักวิชาการตามที่โจทย์กำหนด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ไม่ตรงกับข้อบ่งใช้หรือหลักวิชาการตามที่โจทย์กำหนด
• ข้อ จ. (ไม่มีข้อใดถูก): ข้อนี้ไม่ถูกต้องเนื่องจากมีตัวเลือกที่จำเพาะและตรงตามเกณฑ์มาตรฐานเวชปฏิบัติอย่างชัดเจน</t>
        </is>
      </c>
      <c r="L4" s="186" t="n"/>
      <c r="M4" s="186" t="inlineStr">
        <is>
          <t>Pharmacy Administration &amp; Systems</t>
        </is>
      </c>
      <c r="N4" s="186" t="inlineStr">
        <is>
          <t>ระบบประกันสุขภาพ (สิทธิการรักษาของไทย)</t>
        </is>
      </c>
      <c r="O4" s="185" t="inlineStr">
        <is>
          <t>SAP</t>
        </is>
      </c>
      <c r="P4" s="186" t="inlineStr">
        <is>
          <t>ข้อ 31 Pharma Plus เล่มม่วง (เฉลยข้อ ก)</t>
        </is>
      </c>
      <c r="Q4" s="185" t="inlineStr">
        <is>
          <t>แบบฝึกหัด</t>
        </is>
      </c>
      <c r="R4" s="185" t="inlineStr">
        <is>
          <t>เล่มม่วง</t>
        </is>
      </c>
      <c r="S4" s="185" t="n"/>
    </row>
    <row r="5" ht="24" customHeight="1" s="49">
      <c r="A5" s="185" t="n">
        <v>3</v>
      </c>
      <c r="B5" s="186" t="n"/>
      <c r="C5" s="186"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D5" s="186" t="n"/>
      <c r="E5" s="186" t="inlineStr">
        <is>
          <t>ใช้วิธีเตือนอย่างเข้มงวดและแจ้งบทลงโทษหากไม่มารับยาตามนัด</t>
        </is>
      </c>
      <c r="F5" s="186" t="inlineStr">
        <is>
          <t>ให้คำแนะนำที่ตรงไปตรงมา เน้นย้ำถึงอันตรายของการเกิดเชื้อดื้อยาจนรักษาไม่หาย</t>
        </is>
      </c>
      <c r="G5" s="186" t="inlineStr">
        <is>
          <t>ให้คำแนะนำตามหลักการแพทย์์เชิงลึกเพื่อให้ดูน่าเชื่อถือและผู้ป่วยปฏิบัติตาม</t>
        </is>
      </c>
      <c r="H5" s="186" t="inlineStr">
        <is>
          <t>เสริมสร้างพลังอำนาจแก่ผู้ป่วย (Empowerment) ให้มีส่วนร่วมในการวางแผน สอบถามความกังวล และจัดตารางการทานยาร่วมกัน</t>
        </is>
      </c>
      <c r="I5" s="188" t="inlineStr">
        <is>
          <t>ให้คำแนะนำเท่าที่จำเป็นอย่างกระชับเพื่อไม่ให้ผู้ป่วยเสียเวลาและไม่วิตกกังวล</t>
        </is>
      </c>
      <c r="J5" s="185" t="inlineStr">
        <is>
          <t>4</t>
        </is>
      </c>
      <c r="K5" s="186"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t>
        </is>
      </c>
      <c r="L5" s="186" t="n"/>
      <c r="M5" s="186" t="inlineStr">
        <is>
          <t>Pharmacy Administration &amp; Systems</t>
        </is>
      </c>
      <c r="N5" s="186" t="inlineStr">
        <is>
          <t>ระบบประกันสุขภาพ (สิทธิการรักษาของไทย)</t>
        </is>
      </c>
      <c r="O5" s="185" t="inlineStr">
        <is>
          <t>SAP</t>
        </is>
      </c>
      <c r="P5" s="186" t="inlineStr">
        <is>
          <t>แบบฝึกหัด PLE-CC 1 ข้อ 106</t>
        </is>
      </c>
      <c r="Q5" s="185" t="inlineStr">
        <is>
          <t>แบบฝึกหัด</t>
        </is>
      </c>
      <c r="R5" s="185" t="inlineStr">
        <is>
          <t>เล่มม่วง</t>
        </is>
      </c>
      <c r="S5" s="185" t="n"/>
    </row>
    <row r="6" ht="24" customHeight="1" s="49">
      <c r="A6" s="185" t="n">
        <v>4</v>
      </c>
      <c r="B6" s="186" t="n"/>
      <c r="C6" s="186"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D6" s="186" t="n"/>
      <c r="E6" s="186" t="inlineStr">
        <is>
          <t>ไม!มีเภสัชกรที่ รพ.สต.</t>
        </is>
      </c>
      <c r="F6" s="186" t="inlineStr">
        <is>
          <t>ไม!มีการบันทึกประวัติแพยา</t>
        </is>
      </c>
      <c r="G6" s="186" t="inlineStr">
        <is>
          <t>เจาหนาที่ขาดความรูความสามารถ</t>
        </is>
      </c>
      <c r="H6" s="186" t="inlineStr">
        <is>
          <t>ระบบการส!งต!อขอมูลผู้ป่วยยังไม!ดีพอ</t>
        </is>
      </c>
      <c r="I6" s="186" t="inlineStr">
        <is>
          <t>ระบบคอมพิวเตอรTไม!ดี ไม!มีประวัติผู้ป่วย</t>
        </is>
      </c>
      <c r="J6" s="185" t="inlineStr">
        <is>
          <t>1</t>
        </is>
      </c>
      <c r="K6" s="186" t="inlineStr">
        <is>
          <t>✅ คำตอบที่ถูกต้อง: ข้อ ก. ไม!มีเภสัชกรที่ รพ.สต.
🎯 ทำไมข้อนี้ถึงถูก: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t>
        </is>
      </c>
      <c r="L6" s="186" t="n"/>
      <c r="M6" s="186" t="inlineStr">
        <is>
          <t>Pharmacy Administration &amp; Systems</t>
        </is>
      </c>
      <c r="N6" s="186" t="inlineStr">
        <is>
          <t>ระบบประกันสุขภาพ (สิทธิการรักษาของไทย)</t>
        </is>
      </c>
      <c r="O6" s="185" t="inlineStr">
        <is>
          <t>Clinic</t>
        </is>
      </c>
      <c r="P6" s="186" t="inlineStr">
        <is>
          <t>ข้อ 8 (PLE_CC1_2561_Key.md)</t>
        </is>
      </c>
      <c r="Q6" s="185" t="inlineStr">
        <is>
          <t>ข้อสอบจริง</t>
        </is>
      </c>
      <c r="R6" s="185" t="inlineStr">
        <is>
          <t>2561</t>
        </is>
      </c>
      <c r="S6" s="185" t="n"/>
    </row>
    <row r="7" ht="24" customHeight="1" s="49">
      <c r="A7" s="185" t="n">
        <v>5</v>
      </c>
      <c r="B7" s="186" t="n"/>
      <c r="C7" s="186"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D7" s="186" t="n"/>
      <c r="E7" s="186" t="inlineStr">
        <is>
          <t>ทุกด้านของผู้ป่วย คือ กายภาพ จิตอารมณ์ และสังคม</t>
        </is>
      </c>
      <c r="F7" s="186" t="inlineStr">
        <is>
          <t>ทุกรูปแบบการดูแล คือ ส่งเสริมสุขภาพ ป้องกัน รักษา และฟื้นฟูสุขภาพ</t>
        </is>
      </c>
      <c r="G7" s="186" t="inlineStr">
        <is>
          <t>ทุกวิธีการที่ใช้ คือ ความรู้ (cognitive) ปฏิบัติ (psychomotor) และเจตคติ (attitude)</t>
        </is>
      </c>
      <c r="H7" s="186"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I7" s="186" t="inlineStr">
        <is>
          <t>Atorvastatin 20 mg OD</t>
        </is>
      </c>
      <c r="J7" s="185" t="inlineStr">
        <is>
          <t>1</t>
        </is>
      </c>
      <c r="K7" s="186" t="inlineStr">
        <is>
          <t>✅ คำตอบที่ถูกต้อง: ข้อ ก. ทุกด้านของผู้ป่วย คือ กายภาพ จิตอารมณ์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t>
        </is>
      </c>
      <c r="L7" s="186" t="n"/>
      <c r="M7" s="186" t="inlineStr">
        <is>
          <t>Pharmacy Administration &amp; Systems</t>
        </is>
      </c>
      <c r="N7" s="186" t="inlineStr">
        <is>
          <t>ระบบประกันสุขภาพ (สิทธิการรักษาของไทย)</t>
        </is>
      </c>
      <c r="O7" s="185" t="inlineStr">
        <is>
          <t>Clinic</t>
        </is>
      </c>
      <c r="P7" s="186" t="inlineStr">
        <is>
          <t>ข้อ 3 (PLE_CC1_2533.md)</t>
        </is>
      </c>
      <c r="Q7" s="185" t="inlineStr">
        <is>
          <t>ข้อสอบจริง</t>
        </is>
      </c>
      <c r="R7" s="185" t="inlineStr">
        <is>
          <t>2533</t>
        </is>
      </c>
      <c r="S7" s="185" t="n"/>
    </row>
    <row r="8" ht="24" customHeight="1" s="49">
      <c r="A8" s="185" t="n">
        <v>6</v>
      </c>
      <c r="B8" s="186" t="inlineStr">
        <is>
          <t>[กรณีศึกษา 5]
ผู้ป่วยชาย ประกอบอาชีพข้าราชการ</t>
        </is>
      </c>
      <c r="C8" s="186" t="inlineStr">
        <is>
          <t>คำถาม: ผู้ป่วยสามารถเบิกจ่ายค่ารักษาพยาบาลผู้ป่วยนอกได้ ตามสิทธิใด</t>
        </is>
      </c>
      <c r="D8" s="186" t="n"/>
      <c r="E8" s="186" t="inlineStr">
        <is>
          <t>Capitation</t>
        </is>
      </c>
      <c r="F8" s="186" t="inlineStr">
        <is>
          <t>Pay for Performance</t>
        </is>
      </c>
      <c r="G8" s="186" t="inlineStr">
        <is>
          <t>Diagnosis related group</t>
        </is>
      </c>
      <c r="H8" s="186" t="inlineStr">
        <is>
          <t>Fee for Service</t>
        </is>
      </c>
      <c r="I8" s="186" t="inlineStr">
        <is>
          <t>Fee schedule</t>
        </is>
      </c>
      <c r="J8" s="185" t="inlineStr">
        <is>
          <t>4</t>
        </is>
      </c>
      <c r="K8" s="186" t="inlineStr">
        <is>
          <t>✅ คำตอบที่ถูกต้อง: ข้อ ง. Fee for Service
🎯 ทำไมข้อนี้ถึงถูก:
🔍 ข้ออื่นผิดเพราะอะไร:
🔍 ข้ออื่นผิดเพราะอะไร:
• ข้อ ก. (Capitation): ไม่ตรงกับหลักการหรือข้อบ่งใช้ที่ถูกต้องตามโจทย์กำหนด
• ข้อ ข. (Pay for Performance): ไม่ตรงกับหลักการหรือข้อบ่งใช้ที่ถูกต้องตามโจทย์กำหนด
• ข้อ ค. (Diagnosis related group): ไม่ตรงกับหลักการหรือข้อบ่งใช้ที่ถูกต้องตามโจทย์กำหนด
• ข้อ จ. (Fee schedule): ไม่ตรงกับหลักการหรือข้อบ่งใช้ที่ถูกต้องตามโจทย์กำหนด</t>
        </is>
      </c>
      <c r="L8" s="186" t="n"/>
      <c r="M8" s="186" t="inlineStr">
        <is>
          <t>Pharmacy Administration &amp; Systems</t>
        </is>
      </c>
      <c r="N8" s="186" t="inlineStr">
        <is>
          <t>ระบบประกันสุขภาพ (สิทธิการรักษาของไทย)</t>
        </is>
      </c>
      <c r="O8" s="185" t="inlineStr">
        <is>
          <t>SAP</t>
        </is>
      </c>
      <c r="P8" s="186" t="inlineStr">
        <is>
          <t>[SOURCE: Pharma Plus เล่มม่วง 2 - ข้อสอบย้อนหลังปี 2558 วันที่ 1 ข้อ 35]</t>
        </is>
      </c>
      <c r="Q8" s="185" t="inlineStr">
        <is>
          <t>ข้อสอบจริง</t>
        </is>
      </c>
      <c r="R8" s="185" t="inlineStr">
        <is>
          <t>2558</t>
        </is>
      </c>
      <c r="S8" s="185" t="n"/>
    </row>
    <row r="9" ht="24" customHeight="1" s="49">
      <c r="A9" s="185" t="n">
        <v>7</v>
      </c>
      <c r="B9" s="186" t="n"/>
      <c r="C9" s="186"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D9" s="186" t="n"/>
      <c r="E9" s="186" t="inlineStr">
        <is>
          <t>Cost-effective</t>
        </is>
      </c>
      <c r="F9" s="186" t="inlineStr">
        <is>
          <t>Cost-benefit</t>
        </is>
      </c>
      <c r="G9" s="186" t="inlineStr">
        <is>
          <t>Cost-utility</t>
        </is>
      </c>
      <c r="H9" s="186" t="inlineStr">
        <is>
          <t>Cost-minimize</t>
        </is>
      </c>
      <c r="I9" s="186" t="inlineStr">
        <is>
          <t>Cost analysis</t>
        </is>
      </c>
      <c r="J9" s="185" t="inlineStr">
        <is>
          <t>4</t>
        </is>
      </c>
      <c r="K9" s="186" t="inlineStr">
        <is>
          <t>✅ คำตอบที่ถูกต้อง: ข้อ ง. Cost-minimize
🎯 ทำไมข้อนี้ถึงถูก:
🔍 ข้ออื่นผิดเพราะอะไร:
🔍 ข้ออื่นผิดเพราะอะไร:
• ข้อ ก. (Cost-effective): ไม่ตรงกับหลักการหรือข้อบ่งใช้ที่ถูกต้องตามโจทย์กำหนด
• ข้อ ข. (Cost-benefit): ไม่ตรงกับหลักการหรือข้อบ่งใช้ที่ถูกต้องตามโจทย์กำหนด
• ข้อ ค. (Cost-utility): ไม่ตรงกับหลักการหรือข้อบ่งใช้ที่ถูกต้องตามโจทย์กำหนด
• ข้อ จ. (Cost analysis): ไม่ตรงกับหลักการหรือข้อบ่งใช้ที่ถูกต้องตามโจทย์กำหนด</t>
        </is>
      </c>
      <c r="L9" s="186" t="n"/>
      <c r="M9" s="186" t="inlineStr">
        <is>
          <t>Research &amp; Biostats</t>
        </is>
      </c>
      <c r="N9" s="186" t="inlineStr">
        <is>
          <t>วิธีประเมินต้นทุนและประสิทธิผล (CMA, CEA, CUA, CBA)</t>
        </is>
      </c>
      <c r="O9" s="185" t="inlineStr">
        <is>
          <t>SAP</t>
        </is>
      </c>
      <c r="P9" s="186" t="inlineStr">
        <is>
          <t>[SOURCE: Pharma Plus เล่มม่วง 2 - ข้อสอบย้อนหลังปี 2558 วันที่ 1 ข้อ 76]</t>
        </is>
      </c>
      <c r="Q9" s="185" t="inlineStr">
        <is>
          <t>ข้อสอบจริง</t>
        </is>
      </c>
      <c r="R9" s="185" t="inlineStr">
        <is>
          <t>2558</t>
        </is>
      </c>
      <c r="S9" s="185" t="n"/>
    </row>
    <row r="10" ht="24" customHeight="1" s="49">
      <c r="A10" s="185" t="n">
        <v>8</v>
      </c>
      <c r="B10" s="186" t="n"/>
      <c r="C10" s="186" t="inlineStr">
        <is>
          <t>ถ้ายาต่อไปนี้มีประสิทธิภาพเท่ากัน ท่านจะเลือกยาในข้อใดเข้าโรงพยาบาล</t>
        </is>
      </c>
      <c r="D10" s="186" t="n"/>
      <c r="E10" s="186" t="inlineStr">
        <is>
          <t>ยา A เม็ดละ 10 บาท รับประทาน 1 x 2 นาน 7 วัน</t>
        </is>
      </c>
      <c r="F10" s="186" t="inlineStr">
        <is>
          <t>ยา B เม็ดละ 20 บาท รับประทาน 2 x 2 นาน 3 วัน</t>
        </is>
      </c>
      <c r="G10" s="186" t="inlineStr">
        <is>
          <t>ยา C เม็ดละ 35 บาท รับประทาน 1 x 1 นาน 5 วัน</t>
        </is>
      </c>
      <c r="H10" s="186" t="inlineStr">
        <is>
          <t>ยา D เม็ดละ 30 บาท รับประทาน 1 x 2 นาน 3 วัน</t>
        </is>
      </c>
      <c r="I10" s="186" t="inlineStr">
        <is>
          <t>ยา E เม็ดละ 40 บาท รับประทาน 4 x 1 วัน</t>
        </is>
      </c>
      <c r="J10" s="185" t="inlineStr">
        <is>
          <t>1</t>
        </is>
      </c>
      <c r="K10" s="186" t="inlineStr">
        <is>
          <t>✅ คำตอบที่ถูกต้อง: ข้อ ก. ยา A เม็ดละ 10 บาท รับประทาน 1 x 2 นาน 7 วัน
🎯 ทำไมข้อนี้ถึงถูก:
🔍 ข้ออื่นผิดเพราะอะไร:
🔍 ข้ออื่นผิดเพราะอะไร:
• ข้อ ข. (ยา B เม็ดละ 20 บาท รับประทาน 2 x 2 นาน 3 วัน): ไม่ตรงกับหลักการหรือข้อบ่งใช้ที่ถูกต้องตามโจทย์กำหนด
• ข้อ ค. (ยา C เม็ดละ 35 บาท รับประทาน 1 x 1 นาน 5 วัน): ไม่ตรงกับหลักการหรือข้อบ่งใช้ที่ถูกต้องตามโจทย์กำหนด
• ข้อ ง. (ยา D เม็ดละ 30 บาท รับประทาน 1 x 2 นาน 3 วัน): ไม่ตรงกับหลักการหรือข้อบ่งใช้ที่ถูกต้องตามโจทย์กำหนด
• ข้อ จ. (ยา E เม็ดละ 40 บาท รับประทาน 4 x 1 วัน): ไม่ตรงกับหลักการหรือข้อบ่งใช้ที่ถูกต้องตามโจทย์กำหนด</t>
        </is>
      </c>
      <c r="L10" s="186" t="n"/>
      <c r="M10" s="186" t="inlineStr">
        <is>
          <t>Pharmacy Administration &amp; Systems</t>
        </is>
      </c>
      <c r="N10" s="186" t="inlineStr">
        <is>
          <t>ระบบประกันสุขภาพ (สิทธิการรักษาของไทย)</t>
        </is>
      </c>
      <c r="O10" s="185" t="inlineStr">
        <is>
          <t>SAP</t>
        </is>
      </c>
      <c r="P10" s="186" t="inlineStr">
        <is>
          <t>[SOURCE: Pharma Plus เล่มม่วง 2 - ข้อสอบย้อนหลังปี 2558 วันที่ 2 ข้อ 15]</t>
        </is>
      </c>
      <c r="Q10" s="185" t="inlineStr">
        <is>
          <t>ข้อสอบจริง</t>
        </is>
      </c>
      <c r="R10" s="185" t="inlineStr">
        <is>
          <t>2558</t>
        </is>
      </c>
      <c r="S10" s="185" t="n"/>
    </row>
    <row r="11" ht="24" customHeight="1" s="49">
      <c r="A11" s="185" t="n">
        <v>9</v>
      </c>
      <c r="B11" s="186" t="n"/>
      <c r="C11" s="186" t="inlineStr">
        <is>
          <t>ข้อใดคือค่าใช้จ่ายทางอ้อม (indirect cost)</t>
        </is>
      </c>
      <c r="D11" s="186" t="n"/>
      <c r="E11" s="186" t="inlineStr">
        <is>
          <t>ค่ารักษาพยาบาล</t>
        </is>
      </c>
      <c r="F11" s="186" t="inlineStr">
        <is>
          <t>ค่าตรวจวินิจฉัย</t>
        </is>
      </c>
      <c r="G11" s="186" t="inlineStr">
        <is>
          <t>ค่าเจาะเลือด</t>
        </is>
      </c>
      <c r="H11" s="186" t="inlineStr">
        <is>
          <t>ค่าตรวจทางห้องปฏิบัติการ</t>
        </is>
      </c>
      <c r="I11" s="186" t="inlineStr">
        <is>
          <t>ค่าเสียโอกาสหยุดลางาน</t>
        </is>
      </c>
      <c r="J11" s="185" t="inlineStr">
        <is>
          <t>5</t>
        </is>
      </c>
      <c r="K11" s="186" t="inlineStr">
        <is>
          <t>✅ คำตอบที่ถูกต้อง: ข้อ จ. ค่าเสียโอกาสหยุดลางาน
🎯 ทำไมข้อนี้ถึงถูก:
🔍 ข้ออื่นผิดเพราะอะไร:
🔍 ข้ออื่นผิดเพราะอะไร:
• ข้อ ก. (ค่ารักษาพยาบาล): ไม่ตรงกับหลักการหรือข้อบ่งใช้ที่ถูกต้องตามโจทย์กำหนด
• ข้อ ข. (ค่าตรวจวินิจฉัย): ไม่ตรงกับหลักการหรือข้อบ่งใช้ที่ถูกต้องตามโจทย์กำหนด
• ข้อ ค. (ค่าเจาะเลือด): ไม่ตรงกับหลักการหรือข้อบ่งใช้ที่ถูกต้องตามโจทย์กำหนด
• ข้อ ง. (ค่าตรวจทางห้องปฏิบัติการ): ไม่ตรงกับหลักการหรือข้อบ่งใช้ที่ถูกต้องตามโจทย์กำหนด</t>
        </is>
      </c>
      <c r="L11" s="186" t="n"/>
      <c r="M11" s="186" t="inlineStr">
        <is>
          <t>Research &amp; Biostats</t>
        </is>
      </c>
      <c r="N11" s="186" t="inlineStr">
        <is>
          <t>วิธีประเมินต้นทุนและประสิทธิผล (CMA, CEA, CUA, CBA)</t>
        </is>
      </c>
      <c r="O11" s="185" t="inlineStr">
        <is>
          <t>SAP</t>
        </is>
      </c>
      <c r="P11" s="186" t="inlineStr">
        <is>
          <t>[SOURCE: Pharma Plus เล่มม่วง 2 - ข้อสอบย้อนหลังปี 2558 วันที่ 2 ข้อ 30]</t>
        </is>
      </c>
      <c r="Q11" s="185" t="inlineStr">
        <is>
          <t>ข้อสอบจริง</t>
        </is>
      </c>
      <c r="R11" s="185" t="inlineStr">
        <is>
          <t>2558</t>
        </is>
      </c>
      <c r="S11" s="185" t="n"/>
    </row>
    <row r="12" ht="24" customHeight="1" s="49">
      <c r="A12" s="185" t="n">
        <v>10</v>
      </c>
      <c r="B12" s="186" t="inlineStr">
        <is>
          <t>[สถานการณ์]
ผู้ป่วยความดันโลหิตสูง ตรวจวัดได้ 150-160/100 mmHg มีโรคร่วมคือโรคเบาหวานชนิดที่ 2 และมีความเสี่ยงโรคหัวใจและหลอดเลือด (ASCVD risk) สูง ได้รับยา Enalapril 20 mg/day, Glipizide 5 mg/day</t>
        </is>
      </c>
      <c r="C12" s="186" t="inlineStr">
        <is>
          <t>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D12" s="186" t="n"/>
      <c r="E12" s="186" t="inlineStr">
        <is>
          <t>เจ้าหน้าที่ รพ.สต. ขาดความรู้ความสามารถ</t>
        </is>
      </c>
      <c r="F12" s="186" t="inlineStr">
        <is>
          <t>ระบบการส่งต่อข้อมูลผู้ป่วยยังไม่ดีพอ</t>
        </is>
      </c>
      <c r="G12" s="186" t="inlineStr">
        <is>
          <t>ไม่มีเภสัชกรที่ รพ.สต.</t>
        </is>
      </c>
      <c r="H12" s="186" t="inlineStr">
        <is>
          <t>ระบบคอมพิวเตอร์ไม่ดี ไม่มีประวัติผู้ป่วย</t>
        </is>
      </c>
      <c r="I12" s="186" t="inlineStr">
        <is>
          <t>ไม่มีการบันทึกประวัติแพ้ยา</t>
        </is>
      </c>
      <c r="J12" s="185" t="inlineStr">
        <is>
          <t>2</t>
        </is>
      </c>
      <c r="K12" s="186"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L12" s="186" t="n"/>
      <c r="M12" s="186" t="inlineStr">
        <is>
          <t>Pharmacy Administration &amp; Systems</t>
        </is>
      </c>
      <c r="N12" s="186" t="inlineStr">
        <is>
          <t>ระบบประกันสุขภาพ (สิทธิการรักษาของไทย)</t>
        </is>
      </c>
      <c r="O12" s="185" t="inlineStr">
        <is>
          <t>SAP</t>
        </is>
      </c>
      <c r="P12" s="186" t="inlineStr">
        <is>
          <t>[SOURCE: Pharma Plus เล่มม่วง 2 - ข้อสอบย้อนหลัง PLE-CC1 ปี 2564 วันที่ 1 ข้อ 5]</t>
        </is>
      </c>
      <c r="Q12" s="185" t="inlineStr">
        <is>
          <t>ข้อสอบจริง</t>
        </is>
      </c>
      <c r="R12" s="185" t="inlineStr">
        <is>
          <t>2564</t>
        </is>
      </c>
      <c r="S12" s="185" t="inlineStr">
        <is>
          <t>CASE_2564_HTN_DM_01</t>
        </is>
      </c>
    </row>
    <row r="13" ht="24" customHeight="1" s="49">
      <c r="A13" s="185" t="n">
        <v>11</v>
      </c>
      <c r="B13" s="186" t="inlineStr">
        <is>
          <t>[กรณีศึกษา]
ผู้ป่วยรับประทาน diclofenac ที่ซื้อมาจากร้านชำ แต่ไม่ยอมรับประทานยาที่แพทย์จ่ายให้ตามแผนการรักษา</t>
        </is>
      </c>
      <c r="C13" s="186" t="inlineStr">
        <is>
          <t>คำถาม: การกระทำดังกล่าวจัดเป็น DRP แบบใด</t>
        </is>
      </c>
      <c r="D13" s="186" t="n"/>
      <c r="E13" s="186" t="inlineStr">
        <is>
          <t>Adherence</t>
        </is>
      </c>
      <c r="F13" s="186" t="inlineStr">
        <is>
          <t>Improper drug selection</t>
        </is>
      </c>
      <c r="G13" s="186" t="inlineStr">
        <is>
          <t>Unnecessary drug</t>
        </is>
      </c>
      <c r="H13" s="186" t="inlineStr">
        <is>
          <t>Dose too high</t>
        </is>
      </c>
      <c r="I13" s="186" t="inlineStr">
        <is>
          <t>Untreated indication</t>
        </is>
      </c>
      <c r="J13" s="185" t="inlineStr">
        <is>
          <t>1</t>
        </is>
      </c>
      <c r="K13" s="186"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L13" s="186" t="n"/>
      <c r="M13" s="186" t="inlineStr">
        <is>
          <t>Pharmacy Administration &amp; Systems</t>
        </is>
      </c>
      <c r="N13" s="186" t="inlineStr">
        <is>
          <t>ระบบประกันสุขภาพ (สิทธิการรักษาของไทย)</t>
        </is>
      </c>
      <c r="O13" s="185" t="inlineStr">
        <is>
          <t>Clinic</t>
        </is>
      </c>
      <c r="P13" s="186" t="inlineStr">
        <is>
          <t>[SOURCE: Pharma Plus เล่มม่วง 2 - ข้อสอบย้อนหลัง PLE-CC1 ปี 2564 วันที่ 1 ข้อ 15]</t>
        </is>
      </c>
      <c r="Q13" s="185" t="inlineStr">
        <is>
          <t>ข้อสอบจริง</t>
        </is>
      </c>
      <c r="R13" s="185" t="inlineStr">
        <is>
          <t>2564</t>
        </is>
      </c>
      <c r="S13" s="185" t="n"/>
    </row>
    <row r="14" ht="24" customHeight="1" s="49">
      <c r="A14" s="185" t="n">
        <v>12</v>
      </c>
      <c r="B14" s="186" t="n"/>
      <c r="C14" s="186" t="inlineStr">
        <is>
          <t>หากต้องการเปิดหนังสือเพื่อค้นคว้า เรื่อง bioequivalence ควรเปิดหนังสือเล่มใด</t>
        </is>
      </c>
      <c r="D14" s="186" t="n"/>
      <c r="E14" s="186" t="inlineStr">
        <is>
          <t>USP</t>
        </is>
      </c>
      <c r="F14" s="186" t="inlineStr">
        <is>
          <t>Drug fact and comparison</t>
        </is>
      </c>
      <c r="G14" s="186" t="inlineStr">
        <is>
          <t>Drug information handbook</t>
        </is>
      </c>
      <c r="H14" s="186" t="inlineStr">
        <is>
          <t>Drug interaction fact</t>
        </is>
      </c>
      <c r="I14" s="186" t="inlineStr">
        <is>
          <t>Pharmacotherapy</t>
        </is>
      </c>
      <c r="J14" s="185" t="inlineStr">
        <is>
          <t>1</t>
        </is>
      </c>
      <c r="K14" s="186" t="inlineStr">
        <is>
          <t>✅ คำตอบที่ถูกต้อง: ข้อ ก. USP
🎯 ทำไมข้อนี้ถึงถูก: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L14" s="186" t="n"/>
      <c r="M14" s="186" t="inlineStr">
        <is>
          <t>Pharmacy Administration &amp; Systems</t>
        </is>
      </c>
      <c r="N14" s="186" t="inlineStr">
        <is>
          <t>ระบบประกันสุขภาพ (สิทธิการรักษาของไทย)</t>
        </is>
      </c>
      <c r="O14" s="185" t="inlineStr">
        <is>
          <t>SAP</t>
        </is>
      </c>
      <c r="P14" s="186" t="inlineStr">
        <is>
          <t>[SOURCE: Pharma Plus เล่มม่วง 2 - ข้อสอบย้อนหลัง PLE-CC1 ปี 2564 วันที่ 1 ข้อ 57]</t>
        </is>
      </c>
      <c r="Q14" s="185" t="inlineStr">
        <is>
          <t>ข้อสอบจริง</t>
        </is>
      </c>
      <c r="R14" s="185" t="inlineStr">
        <is>
          <t>2564</t>
        </is>
      </c>
      <c r="S14" s="185" t="n"/>
    </row>
    <row r="15" ht="24" customHeight="1" s="49">
      <c r="A15" s="185" t="n">
        <v>13</v>
      </c>
      <c r="B15" s="186" t="n"/>
      <c r="C15" s="186" t="inlineStr">
        <is>
          <t>จะหา corticosteroids systemic equivalency ได้จากหนังสือใด</t>
        </is>
      </c>
      <c r="D15" s="186" t="n"/>
      <c r="E15" s="186" t="inlineStr">
        <is>
          <t>Drug information handbook</t>
        </is>
      </c>
      <c r="F15" s="186" t="inlineStr">
        <is>
          <t>British formula</t>
        </is>
      </c>
      <c r="G15" s="186" t="inlineStr">
        <is>
          <t>Martindale</t>
        </is>
      </c>
      <c r="H15" s="186" t="inlineStr">
        <is>
          <t>USP</t>
        </is>
      </c>
      <c r="I15" s="186" t="inlineStr">
        <is>
          <t>Mims</t>
        </is>
      </c>
      <c r="J15" s="185" t="inlineStr">
        <is>
          <t>1</t>
        </is>
      </c>
      <c r="K15" s="186" t="inlineStr">
        <is>
          <t>✅ คำตอบที่ถูกต้อง: ข้อ ก. Drug information handbook
🎯 ทำไมข้อนี้ถึงถูก: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L15" s="186" t="n"/>
      <c r="M15" s="186" t="inlineStr">
        <is>
          <t>Research &amp; Biostats</t>
        </is>
      </c>
      <c r="N15" s="186" t="inlineStr">
        <is>
          <t>วิธีประเมินต้นทุนและประสิทธิผล (CMA, CEA, CUA, CBA)</t>
        </is>
      </c>
      <c r="O15" s="185" t="inlineStr">
        <is>
          <t>SAP</t>
        </is>
      </c>
      <c r="P15" s="186" t="inlineStr">
        <is>
          <t>[SOURCE: Pharma Plus เล่มม่วง 2 - ข้อสอบย้อนหลัง PLE-CC1 ปี 2564 วันที่ 1 ข้อ 62]</t>
        </is>
      </c>
      <c r="Q15" s="185" t="inlineStr">
        <is>
          <t>ข้อสอบจริง</t>
        </is>
      </c>
      <c r="R15" s="185" t="inlineStr">
        <is>
          <t>2564</t>
        </is>
      </c>
      <c r="S15" s="185" t="n"/>
    </row>
    <row r="16" ht="24" customHeight="1" s="49">
      <c r="A16" s="185" t="n">
        <v>14</v>
      </c>
      <c r="B16" s="186" t="n"/>
      <c r="C16" s="186"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D16" s="186" t="n"/>
      <c r="E16" s="186" t="inlineStr">
        <is>
          <t>MIMS</t>
        </is>
      </c>
      <c r="F16" s="186" t="inlineStr">
        <is>
          <t>Micromedex</t>
        </is>
      </c>
      <c r="G16" s="186" t="inlineStr">
        <is>
          <t>Medscape</t>
        </is>
      </c>
      <c r="H16" s="186" t="inlineStr">
        <is>
          <t>Drug information handbook</t>
        </is>
      </c>
      <c r="I16" s="186" t="inlineStr">
        <is>
          <t>Martindale</t>
        </is>
      </c>
      <c r="J16" s="185" t="inlineStr">
        <is>
          <t>1</t>
        </is>
      </c>
      <c r="K16" s="186" t="inlineStr">
        <is>
          <t>✅ คำตอบที่ถูกต้อง: ข้อ ก. MIMS
🎯 ทำไมข้อนี้ถึงถูก: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L16" s="186" t="n"/>
      <c r="M16" s="186" t="inlineStr">
        <is>
          <t>Pharmacy Administration &amp; Systems</t>
        </is>
      </c>
      <c r="N16" s="186" t="inlineStr">
        <is>
          <t>ระบบประกันสุขภาพ (สิทธิการรักษาของไทย)</t>
        </is>
      </c>
      <c r="O16" s="185" t="inlineStr">
        <is>
          <t>SAP</t>
        </is>
      </c>
      <c r="P16" s="186" t="inlineStr">
        <is>
          <t>[SOURCE: Pharma Plus เล่มม่วง 2 - ข้อสอบย้อนหลัง PLE-CC1 ปี 2564 วันที่ 1 ข้อ 67]</t>
        </is>
      </c>
      <c r="Q16" s="185" t="inlineStr">
        <is>
          <t>ข้อสอบจริง</t>
        </is>
      </c>
      <c r="R16" s="185" t="inlineStr">
        <is>
          <t>2564</t>
        </is>
      </c>
      <c r="S16" s="185" t="n"/>
    </row>
    <row r="17" ht="24" customHeight="1" s="49">
      <c r="A17" s="185" t="n">
        <v>15</v>
      </c>
      <c r="B17" s="186" t="n"/>
      <c r="C17" s="186" t="inlineStr">
        <is>
          <t>ต้องการเปลี่ยนระบบกระจายยาจาก three-day dose เป็น one day dose ใช้ระบบใดประกันคุณภาพ</t>
        </is>
      </c>
      <c r="D17" s="186" t="n"/>
      <c r="E17" s="186" t="inlineStr">
        <is>
          <t>GMP</t>
        </is>
      </c>
      <c r="F17" s="186" t="inlineStr">
        <is>
          <t>PIC/S</t>
        </is>
      </c>
      <c r="G17" s="186" t="inlineStr">
        <is>
          <t>PDCA</t>
        </is>
      </c>
      <c r="H17" s="186" t="inlineStr">
        <is>
          <t>HACCP</t>
        </is>
      </c>
      <c r="I17" s="186" t="inlineStr">
        <is>
          <t>GMP QA</t>
        </is>
      </c>
      <c r="J17" s="185" t="inlineStr">
        <is>
          <t>3</t>
        </is>
      </c>
      <c r="K17" s="186" t="inlineStr">
        <is>
          <t>✅ คำตอบที่ถูกต้อง: ข้อ ค. PDCA
🎯 ทำไมข้อนี้ถึงถูก: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L17" s="186" t="n"/>
      <c r="M17" s="186" t="inlineStr">
        <is>
          <t>Pharmacy Administration &amp; Systems</t>
        </is>
      </c>
      <c r="N17" s="186" t="inlineStr">
        <is>
          <t>ระบบประกันสุขภาพ (สิทธิการรักษาของไทย)</t>
        </is>
      </c>
      <c r="O17" s="185" t="inlineStr">
        <is>
          <t>SAP</t>
        </is>
      </c>
      <c r="P17" s="186" t="inlineStr">
        <is>
          <t>[SOURCE: Pharma Plus เล่มม่วง 2 - ข้อสอบย้อนหลัง PLE-CC1 ปี 2564 วันที่ 1 ข้อ 70]</t>
        </is>
      </c>
      <c r="Q17" s="185" t="inlineStr">
        <is>
          <t>ข้อสอบจริง</t>
        </is>
      </c>
      <c r="R17" s="185" t="inlineStr">
        <is>
          <t>2564</t>
        </is>
      </c>
      <c r="S17" s="185" t="n"/>
    </row>
    <row r="18" ht="24" customHeight="1" s="49">
      <c r="A18" s="185" t="n">
        <v>16</v>
      </c>
      <c r="B18" s="186" t="n"/>
      <c r="C18" s="186" t="inlineStr">
        <is>
          <t>ต้องการค้นข้อมูลเกี่ยวกับยา ที่เป็นปัจจุบันควรค้นจากฐานข้อมูลใดดีที่สุด</t>
        </is>
      </c>
      <c r="D18" s="186" t="n"/>
      <c r="E18" s="186" t="inlineStr">
        <is>
          <t>Drug information handbook</t>
        </is>
      </c>
      <c r="F18" s="186" t="inlineStr">
        <is>
          <t>Drug fact and comparison</t>
        </is>
      </c>
      <c r="G18" s="186" t="inlineStr">
        <is>
          <t>AHFS</t>
        </is>
      </c>
      <c r="H18" s="186" t="inlineStr">
        <is>
          <t>PubMed</t>
        </is>
      </c>
      <c r="I18" s="186" t="inlineStr">
        <is>
          <t>Pharmacotherapy Handbook</t>
        </is>
      </c>
      <c r="J18" s="185" t="inlineStr">
        <is>
          <t>4</t>
        </is>
      </c>
      <c r="K18" s="186" t="inlineStr">
        <is>
          <t>✅ คำตอบที่ถูกต้อง: ข้อ ง. PubMed
🎯 ทำไมข้อนี้ถึงถูก: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L18" s="186" t="n"/>
      <c r="M18" s="186" t="inlineStr">
        <is>
          <t>Pharmacy Administration &amp; Systems</t>
        </is>
      </c>
      <c r="N18" s="186" t="inlineStr">
        <is>
          <t>ระบบประกันสุขภาพ (สิทธิการรักษาของไทย)</t>
        </is>
      </c>
      <c r="O18" s="185" t="inlineStr">
        <is>
          <t>SAP</t>
        </is>
      </c>
      <c r="P18" s="186" t="inlineStr">
        <is>
          <t>[SOURCE: Pharma Plus เล่มม่วง 2 - ข้อสอบย้อนหลัง PLE-CC1 ปี 2564 วันที่ 1 ข้อ 76]</t>
        </is>
      </c>
      <c r="Q18" s="185" t="inlineStr">
        <is>
          <t>ข้อสอบจริง</t>
        </is>
      </c>
      <c r="R18" s="185" t="inlineStr">
        <is>
          <t>2564</t>
        </is>
      </c>
      <c r="S18" s="185" t="n"/>
    </row>
    <row r="19" ht="24" customHeight="1" s="49">
      <c r="A19" s="185" t="n">
        <v>17</v>
      </c>
      <c r="B19" s="186" t="n"/>
      <c r="C19" s="186"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D19" s="186" t="n"/>
      <c r="E19" s="186" t="inlineStr">
        <is>
          <t>A</t>
        </is>
      </c>
      <c r="F19" s="186" t="inlineStr">
        <is>
          <t>B</t>
        </is>
      </c>
      <c r="G19" s="186" t="inlineStr">
        <is>
          <t>C</t>
        </is>
      </c>
      <c r="H19" s="186" t="inlineStr">
        <is>
          <t>D</t>
        </is>
      </c>
      <c r="I19" s="186" t="inlineStr">
        <is>
          <t>E</t>
        </is>
      </c>
      <c r="J19" s="185" t="inlineStr">
        <is>
          <t>3</t>
        </is>
      </c>
      <c r="K19" s="186" t="inlineStr">
        <is>
          <t>✅ คำตอบที่ถูกต้อง: ข้อ ค. C
🎯 ทำไมข้อนี้ถึงถูก: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L19" s="186" t="n"/>
      <c r="M19" s="186" t="inlineStr">
        <is>
          <t>Pharmacy Administration &amp; Systems</t>
        </is>
      </c>
      <c r="N19" s="186" t="inlineStr">
        <is>
          <t>ระบบประกันสุขภาพ (สิทธิการรักษาของไทย)</t>
        </is>
      </c>
      <c r="O19" s="185" t="inlineStr">
        <is>
          <t>SAP</t>
        </is>
      </c>
      <c r="P19" s="186" t="inlineStr">
        <is>
          <t>[SOURCE: Pharma Plus เล่มม่วง 2 - ข้อสอบย้อนหลัง PLE-CC1 ปี 2564 วันที่ 1 ข้อ 82]</t>
        </is>
      </c>
      <c r="Q19" s="185" t="inlineStr">
        <is>
          <t>ข้อสอบจริง</t>
        </is>
      </c>
      <c r="R19" s="185" t="inlineStr">
        <is>
          <t>2564</t>
        </is>
      </c>
      <c r="S19" s="185" t="n"/>
    </row>
    <row r="20" ht="24" customHeight="1" s="49">
      <c r="A20" s="185" t="n">
        <v>18</v>
      </c>
      <c r="B20" s="186" t="n"/>
      <c r="C20" s="186" t="inlineStr">
        <is>
          <t>ข้อใดคือ indirect cost</t>
        </is>
      </c>
      <c r="D20" s="186" t="n"/>
      <c r="E20" s="186" t="inlineStr">
        <is>
          <t>ค่ายา</t>
        </is>
      </c>
      <c r="F20" s="186" t="inlineStr">
        <is>
          <t>ค่าตรวจเลือด</t>
        </is>
      </c>
      <c r="G20" s="186" t="inlineStr">
        <is>
          <t>ค่าเครื่องมือแพทย์</t>
        </is>
      </c>
      <c r="H20" s="186" t="inlineStr">
        <is>
          <t>ค่าความเจ็บปวด</t>
        </is>
      </c>
      <c r="I20" s="186" t="inlineStr">
        <is>
          <t>ค่าสูญเสียประสิทธิภาพการทำงาน (loss productivity)</t>
        </is>
      </c>
      <c r="J20" s="185" t="inlineStr">
        <is>
          <t>5</t>
        </is>
      </c>
      <c r="K20" s="186" t="inlineStr">
        <is>
          <t>✅ คำตอบที่ถูกต้อง: ข้อ จ. ค่าสูญเสียประสิทธิภาพการทำงาน (loss productivity)
🎯 ทำไมข้อนี้ถึงถูก: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L20" s="186" t="n"/>
      <c r="M20" s="186" t="inlineStr">
        <is>
          <t>Research &amp; Biostats</t>
        </is>
      </c>
      <c r="N20" s="186" t="inlineStr">
        <is>
          <t>วิธีประเมินต้นทุนและประสิทธิผล (CMA, CEA, CUA, CBA)</t>
        </is>
      </c>
      <c r="O20" s="185" t="inlineStr">
        <is>
          <t>SAP</t>
        </is>
      </c>
      <c r="P20" s="186" t="inlineStr">
        <is>
          <t>[SOURCE: Pharma Plus เล่มม่วง 2 - ข้อสอบย้อนหลัง PLE-CC1 ปี 2564 วันที่ 1 ข้อ 92]</t>
        </is>
      </c>
      <c r="Q20" s="185" t="inlineStr">
        <is>
          <t>ข้อสอบจริง</t>
        </is>
      </c>
      <c r="R20" s="185" t="inlineStr">
        <is>
          <t>2564</t>
        </is>
      </c>
      <c r="S20" s="185" t="n"/>
    </row>
    <row r="21" ht="24" customHeight="1" s="49">
      <c r="A21" s="185" t="n">
        <v>19</v>
      </c>
      <c r="B21" s="186"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t>
        </is>
      </c>
      <c r="C21" s="186" t="inlineStr">
        <is>
          <t>คำถาม: แพทย์สั่งยา allopurinol 100 mg แต่คนไข้ได้รับยา Allopurinol 300 mg นำไปรับประทานโดยไม่เกิดผลข้างเคียงใดๆ จัดเป็น medication error ระดับใด</t>
        </is>
      </c>
      <c r="D21" s="186" t="n"/>
      <c r="E21" s="186" t="inlineStr">
        <is>
          <t>A</t>
        </is>
      </c>
      <c r="F21" s="186" t="inlineStr">
        <is>
          <t>B</t>
        </is>
      </c>
      <c r="G21" s="186" t="inlineStr">
        <is>
          <t>C</t>
        </is>
      </c>
      <c r="H21" s="186" t="inlineStr">
        <is>
          <t>D</t>
        </is>
      </c>
      <c r="I21" s="186" t="inlineStr">
        <is>
          <t>E</t>
        </is>
      </c>
      <c r="J21" s="185" t="inlineStr">
        <is>
          <t>3</t>
        </is>
      </c>
      <c r="K21" s="186"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L21" s="186" t="n"/>
      <c r="M21" s="186" t="inlineStr">
        <is>
          <t>Pharmacy Administration &amp; Systems</t>
        </is>
      </c>
      <c r="N21" s="186" t="inlineStr">
        <is>
          <t>ระบบประกันสุขภาพ (สิทธิการรักษาของไทย)</t>
        </is>
      </c>
      <c r="O21" s="185" t="inlineStr">
        <is>
          <t>SAP</t>
        </is>
      </c>
      <c r="P21" s="186" t="inlineStr">
        <is>
          <t>[SOURCE: Pharma Plus เล่มม่วง 2 - ข้อสอบย้อนหลัง PLE-CC1 ปี 2564 วันที่ 2 ข้อ 14]</t>
        </is>
      </c>
      <c r="Q21" s="185" t="inlineStr">
        <is>
          <t>ข้อสอบจริง</t>
        </is>
      </c>
      <c r="R21" s="185" t="inlineStr">
        <is>
          <t>2564</t>
        </is>
      </c>
      <c r="S21" s="185" t="n"/>
    </row>
    <row r="22" ht="24" customHeight="1" s="49">
      <c r="A22" s="185" t="n">
        <v>20</v>
      </c>
      <c r="B22" s="186" t="inlineStr">
        <is>
          <t>[แหล่งข้อมูลยาทางเภสัชกรรม (Drug Information Resources)]
การสืบค้นข้อมูลความคงตัว ความเข้ากันได้ และการบริหารยาฉีด ceftriaxone</t>
        </is>
      </c>
      <c r="C22" s="186" t="inlineStr">
        <is>
          <t>คำถาม: ถ้าต้องการหา ข้อมูลยาฉีด ceftriaxone จะสามารถสืบค้นข้อมูลได้จากแหล่งใดดีที่สุด</t>
        </is>
      </c>
      <c r="D22" s="186" t="n"/>
      <c r="E22" s="186" t="inlineStr">
        <is>
          <t>MIMS</t>
        </is>
      </c>
      <c r="F22" s="186" t="inlineStr">
        <is>
          <t>BP for formular</t>
        </is>
      </c>
      <c r="G22" s="186" t="inlineStr">
        <is>
          <t>Pharmacotherapy</t>
        </is>
      </c>
      <c r="H22" s="186" t="inlineStr">
        <is>
          <t>Drug fact and comparison</t>
        </is>
      </c>
      <c r="I22" s="186" t="inlineStr">
        <is>
          <t>Handbook on injectable drug</t>
        </is>
      </c>
      <c r="J22" s="185" t="inlineStr">
        <is>
          <t>5</t>
        </is>
      </c>
      <c r="K22" s="186"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L22" s="186" t="n"/>
      <c r="M22" s="186" t="inlineStr">
        <is>
          <t>Pharmacy Administration &amp; Systems</t>
        </is>
      </c>
      <c r="N22" s="186" t="inlineStr">
        <is>
          <t>ระบบประกันสุขภาพ (สิทธิการรักษาของไทย)</t>
        </is>
      </c>
      <c r="O22" s="185" t="inlineStr">
        <is>
          <t>SAP</t>
        </is>
      </c>
      <c r="P22" s="186" t="inlineStr">
        <is>
          <t>[SOURCE: Pharma Plus เล่มม่วง 2 - ข้อสอบย้อนหลัง PLE-CC1 ปี 2564 วันที่ 2 ข้อ 27]</t>
        </is>
      </c>
      <c r="Q22" s="185" t="inlineStr">
        <is>
          <t>ข้อสอบจริง</t>
        </is>
      </c>
      <c r="R22" s="185" t="inlineStr">
        <is>
          <t>2564</t>
        </is>
      </c>
      <c r="S22" s="185" t="n"/>
    </row>
    <row r="23" ht="24" customHeight="1" s="49">
      <c r="A23" s="185" t="n">
        <v>21</v>
      </c>
      <c r="B23" s="186" t="inlineStr">
        <is>
          <t>[สถานการณ์]
ผู้ป่วยชายไทยอายุ 50 ปี สูบบุหรี่วันละ 25 มวน ต่อเนื่องมานาน 20 ปี สูบบุหรี่มวนแรกภายใน 5 นาทีหลังตื่นนอน มีความตั้งใจอยากเลิกบุหรี่เพื่อสุขภาพตนเองและครอบครัว</t>
        </is>
      </c>
      <c r="C23" s="186" t="inlineStr">
        <is>
          <t>คำถาม: ผู้ป่วยรายนี้สูบบุหรี่กี่ pack year</t>
        </is>
      </c>
      <c r="D23" s="186" t="n"/>
      <c r="E23" s="186" t="inlineStr">
        <is>
          <t>10 pack year</t>
        </is>
      </c>
      <c r="F23" s="186" t="inlineStr">
        <is>
          <t>15 pack year</t>
        </is>
      </c>
      <c r="G23" s="186" t="inlineStr">
        <is>
          <t>20 pack year</t>
        </is>
      </c>
      <c r="H23" s="186" t="inlineStr">
        <is>
          <t>25 pack year</t>
        </is>
      </c>
      <c r="I23" s="186" t="inlineStr">
        <is>
          <t>30 pack year</t>
        </is>
      </c>
      <c r="J23" s="185" t="inlineStr">
        <is>
          <t>4</t>
        </is>
      </c>
      <c r="K23" s="186"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L23" s="186" t="inlineStr">
        <is>
          <t>Smoking Cessation and Public Health</t>
        </is>
      </c>
      <c r="M23" s="186" t="inlineStr">
        <is>
          <t>Pharmacy Administration &amp; Systems</t>
        </is>
      </c>
      <c r="N23" s="186" t="inlineStr">
        <is>
          <t>ระบบประกันสุขภาพ (สิทธิการรักษาของไทย)</t>
        </is>
      </c>
      <c r="O23" s="185" t="inlineStr">
        <is>
          <t>SAP</t>
        </is>
      </c>
      <c r="P23" s="186" t="inlineStr">
        <is>
          <t>ข้อสอบเก่า</t>
        </is>
      </c>
      <c r="Q23" s="185" t="inlineStr">
        <is>
          <t>ข้อสอบจริง</t>
        </is>
      </c>
      <c r="R23" s="185" t="inlineStr">
        <is>
          <t>2565</t>
        </is>
      </c>
      <c r="S23" s="185" t="inlineStr">
        <is>
          <t>CASE_2565_SMOKING_01</t>
        </is>
      </c>
    </row>
    <row r="24" ht="24" customHeight="1" s="49">
      <c r="A24" s="185" t="n">
        <v>22</v>
      </c>
      <c r="B24" s="186" t="n"/>
      <c r="C24" s="186" t="inlineStr">
        <is>
          <t>เภสัชกรหัวหน้าคลังยาตรวจพบว่า เจ้าหน้าที่เภสัชกรรม มีการหยิบยาสลับกันระหว่าง Azathioprine และ Azithromycin อยู่บ่อยครั้ง จากเหตุการณ์ดังกล่าว หากนักศึกษาเป็นหัวหน้าคลังยาจะใช้หลักการใดมาช่วยในการแก้ปัญหาดังกล่าว</t>
        </is>
      </c>
      <c r="D24" s="186" t="n"/>
      <c r="E24" s="186" t="inlineStr">
        <is>
          <t>PDPA</t>
        </is>
      </c>
      <c r="F24" s="186" t="inlineStr">
        <is>
          <t>PDCA</t>
        </is>
      </c>
      <c r="G24" s="186" t="inlineStr">
        <is>
          <t>Tall Man Lettering</t>
        </is>
      </c>
      <c r="H24" s="186" t="inlineStr">
        <is>
          <t>Swiss Cheese Model</t>
        </is>
      </c>
      <c r="I24" s="186" t="inlineStr">
        <is>
          <t>5-Why Analysis</t>
        </is>
      </c>
      <c r="J24" s="185" t="inlineStr">
        <is>
          <t>3</t>
        </is>
      </c>
      <c r="K24" s="186" t="inlineStr">
        <is>
          <t>✅ คำตอบที่ถูกต้อง: ข้อ ค. Tall Man Lettering
🎯 ทำไมข้อนี้ถึงถูก:
🎯 ทำไมข้อนี้ถึงถูก: Azathioprine และ Azithromycin เป็นคู่ยาที่มีชื่อพ้องมองคล้าย (Look-Alike, Sound-Alike: LASA drugs) หลักการที่แนะนำโดยสถาบัน ISMP และ FDA ในการป้องกันความคลาดเคลื่อนทางยาจากการหยิบยาสลับกันคือการใช้ Tall Man lettering โดยพิมพ์ตัวพิมพ์ใหญ่เน้นตัวอักษรที่ต่างกัน เช่น azaTHIOprine และ aziTHROmycin
🔍 ข้ออื่นผิดเพราะอะไร:
• ข้อ ก. (PDPA): พระราชบัญญัติคุ้มครองข้อมูลส่วนบุคคล (Personal Data Protection Act) เกี่ยวข้องกับการปกป้องข้อมูลส่วนบุคคล ไม่เกี่ยวกับการจัดเก็บยา
• ข้อ ข. (PDCA): วงจร Plan-Do-Check-Act เป็นกรอบการบริหารคุณภาพทั่วไป ไม่ใช่เครื่องมือปฏิบัติการเฉพาะเจาะจงในการแยกแยะชื่อยา LASA
• ข้อ ง. (Swiss Cheese Model): เป็นแบบจำลองทฤษฎีอธิบายสาเหตุของความผิดพลาดในระบบความปลอดภัย ไม่ใช่เทคนิคการติดฉลากระบุตัวยา
• ข้อ จ. (5-Why Analysis): เป็นเทคนิคการวิเคราะห์หาสาเหตุที่แท้จริงของปัญหา (Root Cause Analysis) ไม่ใช่มาตรการป้องกันการหยิบยาสลับที่ตัวผลิตภัณฑ์โดยตรง</t>
        </is>
      </c>
      <c r="L24" s="186" t="n"/>
      <c r="M24" s="186" t="inlineStr">
        <is>
          <t>Pharmacy Administration &amp; Systems</t>
        </is>
      </c>
      <c r="N24" s="186" t="inlineStr">
        <is>
          <t>นโยบายการใช้ยาอย่างสมเหตุผล (RDU &amp; ASU)</t>
        </is>
      </c>
      <c r="O24" s="185" t="inlineStr">
        <is>
          <t>SAP</t>
        </is>
      </c>
      <c r="P24" s="186" t="inlineStr">
        <is>
          <t>[SOURCE: Mock Pharmtutor 2024 Set 1 ข้อ 119]</t>
        </is>
      </c>
      <c r="Q24" s="185" t="inlineStr">
        <is>
          <t>ข้อสอบจำลอง</t>
        </is>
      </c>
      <c r="R24" s="185" t="inlineStr">
        <is>
          <t>Mock Pharmtutor 2024</t>
        </is>
      </c>
      <c r="S24" s="185" t="n"/>
    </row>
    <row r="25" ht="24" customHeight="1" s="49">
      <c r="A25" s="185" t="n">
        <v>23</v>
      </c>
      <c r="B25" s="186" t="n"/>
      <c r="C25" s="186"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ซึ่งพนักงานเอกชนหรือบริษัทส่วนมากจะได้รับสิทธิประกันสังคมในการรักษา โดยที่พนักงานและนายจ้างจะสมทบในปริมาณเท่ากัน ข้อใดคือจำนวนที่พนักงานต้องจ่ายในแต่ละเดือน</t>
        </is>
      </c>
      <c r="D25" s="186" t="n"/>
      <c r="E25" s="186" t="inlineStr">
        <is>
          <t>3% ของเงินเดือน</t>
        </is>
      </c>
      <c r="F25" s="186" t="inlineStr">
        <is>
          <t>4% ของเงินเดือน</t>
        </is>
      </c>
      <c r="G25" s="186" t="inlineStr">
        <is>
          <t>5% ของเงินเดือน</t>
        </is>
      </c>
      <c r="H25" s="186" t="inlineStr">
        <is>
          <t>4% ของเงินเดือน โดยคิดที่ฐานเงินเดือนไม่เกิน 15,000 บาท</t>
        </is>
      </c>
      <c r="I25" s="186" t="inlineStr">
        <is>
          <t>5% ของเงินเดือน โดยคิดที่ฐานเงินเดือนไม่เกิน 15,000 บาท</t>
        </is>
      </c>
      <c r="J25" s="185" t="inlineStr">
        <is>
          <t>5</t>
        </is>
      </c>
      <c r="K25" s="186" t="inlineStr">
        <is>
          <t>✅ คำตอบที่ถูกต้อง: ข้อ จ. 5% ของเงินเดือน โดยคิดที่ฐานเงินเดือนไม่เกิน 15,000 บาท
🎯 ทำไมข้อนี้ถึงถูก:
🎯 ทำไมข้อนี้ถึงถูก: ตาม พ.ร.บ. ประกันสังคม ผู้ประกันตนมาตรา 33 (พนักงานเอกชน) นายจ้าง และรัฐบาล จะต้องจ่ายเงินสมทบเข้ากองทุนประกันสังคม โดยผู้ประกันตนจ่ายเงินสมทบในอัตราร้อยละ 5 (5%) ของค่าจ้าง และคิดคำนวณจากฐานค่าจ้างสูงสุดไม่เกิน 15,000 บาทต่อเดือน (สมทบสูงสุด 750 บาทต่อเดือน)
🔍 ข้ออื่นผิดเพราะอะไร:
• ข้อ ก. (3% ของเงินเดือน): ไม่ใช่อัตราเงินสมทบมาตรฐานตามกฎหมาย (ยกเว้นช่วงมีมาตรการลดหย่อนภาษีชั่วคราวบางช่วง)
• ข้อ ข. (4% ของเงินเดือน): อัตราเงินสมทบมาตรฐานคือ 5%
• ข้อ ค. (5% ของเงินเดือน): ระบุไม่ครบถ้วน เพราะไม่ได้ระบุเพดานฐานค่าจ้างสูงสุด (cap) ที่กฎหมายกำหนดไว้ไม่เกิน 15,000 บาท
• ข้อ ง. (4% ของเงินเดือน โดยคิดที่ฐานเงินเดือนไม่เกิน 15,000 บาท): อัตราเงินสมทบที่ถูกต้องคือ 5% ไม่ใช่ 4%</t>
        </is>
      </c>
      <c r="L25" s="186" t="n"/>
      <c r="M25" s="186" t="inlineStr">
        <is>
          <t>Pharmacy Administration &amp; Systems</t>
        </is>
      </c>
      <c r="N25" s="186" t="inlineStr">
        <is>
          <t>ระบบประกันสุขภาพ (สิทธิการรักษาของไทย)</t>
        </is>
      </c>
      <c r="O25" s="185" t="inlineStr">
        <is>
          <t>SAP</t>
        </is>
      </c>
      <c r="P25" s="186" t="inlineStr">
        <is>
          <t>[SOURCE: Mock Pharmtutor 2024 Set 1 ข้อ 120]</t>
        </is>
      </c>
      <c r="Q25" s="185" t="inlineStr">
        <is>
          <t>ข้อสอบจำลอง</t>
        </is>
      </c>
      <c r="R25" s="185" t="inlineStr">
        <is>
          <t>Mock Pharmtutor 2024</t>
        </is>
      </c>
      <c r="S25" s="185" t="n"/>
    </row>
    <row r="26">
      <c r="A26" s="185" t="n">
        <v>24</v>
      </c>
      <c r="B26" s="186" t="n"/>
      <c r="C26" s="186"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D26" s="186" t="n"/>
      <c r="E26" s="186" t="inlineStr">
        <is>
          <t>ต้นทุนทางตรงทางการแพทย์ Direct medical cost</t>
        </is>
      </c>
      <c r="F26" s="186" t="inlineStr">
        <is>
          <t>ต้นทุนทางตรงที่ไม่เกี่ยวข้องทางการแพทย์ Direct non-medical cost</t>
        </is>
      </c>
      <c r="G26" s="186" t="inlineStr">
        <is>
          <t>ต้นทุนทางอ้อม Indirect medical cost</t>
        </is>
      </c>
      <c r="H26" s="186" t="inlineStr">
        <is>
          <t>ต้นทุนค่าเสียโอกาส Opportunity medical cost</t>
        </is>
      </c>
      <c r="I26" s="186" t="inlineStr">
        <is>
          <t>ต้นทุนการไปทำงาน Working cost</t>
        </is>
      </c>
      <c r="J26" s="185" t="inlineStr">
        <is>
          <t>3</t>
        </is>
      </c>
      <c r="K26" s="186" t="inlineStr">
        <is>
          <t>✅ คำตอบที่ถูกต้อง: ข้อ ค. ต้นทุนทางอ้อม Indirect medical cost
🎯 ทำไมข้อนี้ถึงถูก:
🎯 ทำไมข้อนี้ถึงถูก: ต้นทุนทางอ้อม (Indirect cost หรือ Indirect medical cost) ในทางเศรษฐศาสตร์สาธารณสุข หมายถึง มูลค่าความสูญเสียทางเศรษฐกิจหรือผลผลิต (Productivity loss) จากการที่ผู้ป่วยหรือผู้ดูแลต้องหยุดงาน ขาดงาน หรือสูญเสียรายได้เนื่องจากการเจ็บป่วยและการไปรับการรักษา
🔍 ข้ออื่นผิดเพราะอะไร:
• ข้อ ก.: Direct medical cost (ต้นทุนทางตรงทางการแพทย์) คือ ค่ารักษาพยาบาล ค่ายา และค่าตรวจทางรังสีเอกซเรย์ 1,320 บาท
• ข้อ ข.: Direct non-medical cost (ต้นทุนทางตรงที่ไม่เกี่ยวข้องกับการแพทย์) คือ ค่าน้ำมันรถ 500 บาท และค่าอาหารกลางวัน 200 บาท
• ข้อ ง.: Opportunity medical cost ไม่ใช่คำศัพท์และนิยามมาตรฐานในการจำแนกต้นทุนทางเภสัชเศรษฐศาสตร์
• ข้อ จ.: Working cost ไม่มีนิยามในหลักการประเมินต้นทุนทางเศรษฐศาสตร์สาธารณสุข</t>
        </is>
      </c>
      <c r="L26" s="186" t="n"/>
      <c r="M26" s="186" t="inlineStr">
        <is>
          <t>Research &amp; Biostats</t>
        </is>
      </c>
      <c r="N26" s="186" t="inlineStr">
        <is>
          <t>วิธีประเมินต้นทุน</t>
        </is>
      </c>
      <c r="O26" s="185" t="inlineStr">
        <is>
          <t>SAP</t>
        </is>
      </c>
      <c r="P26" s="186" t="inlineStr">
        <is>
          <t>[SOURCE: Mock Pharmtutor 2024 Set 2 ข้อ 110] MCQ ธ.ค. 66</t>
        </is>
      </c>
      <c r="Q26" s="185" t="inlineStr">
        <is>
          <t>ข้อสอบจำลอง</t>
        </is>
      </c>
      <c r="R26" s="185" t="inlineStr">
        <is>
          <t>Mock Pharmtutor 2024</t>
        </is>
      </c>
      <c r="S26" s="185" t="n"/>
    </row>
    <row r="27">
      <c r="A27" s="185" t="n">
        <v>25</v>
      </c>
      <c r="B27" s="186" t="n"/>
      <c r="C27" s="186" t="inlineStr">
        <is>
          <t>เภสัชกรประจำโรงพยาบาล จำเป็นต้องการสืบค้นชื่อการค้าของยา Levetiracetam injection ที่มีการจัดจำหน่ายอยู่ในประเทศไทย เภสัชกรท่านนี้ควรเปิดหนังสืออ้างอิงชนิดใด</t>
        </is>
      </c>
      <c r="D27" s="186" t="n"/>
      <c r="E27" s="186" t="inlineStr">
        <is>
          <t>MIMS Annual</t>
        </is>
      </c>
      <c r="F27" s="186" t="inlineStr">
        <is>
          <t>Drug Information Handbook</t>
        </is>
      </c>
      <c r="G27" s="186" t="inlineStr">
        <is>
          <t>Handbook on Injectable Drugs</t>
        </is>
      </c>
      <c r="H27" s="186" t="inlineStr">
        <is>
          <t>MIMS</t>
        </is>
      </c>
      <c r="I27" s="186" t="inlineStr">
        <is>
          <t>Handbook of Pharmacotherapy</t>
        </is>
      </c>
      <c r="J27" s="185" t="inlineStr">
        <is>
          <t>4</t>
        </is>
      </c>
      <c r="K27" s="186" t="inlineStr">
        <is>
          <t>✅ คำตอบที่ถูกต้อง: ข้อ ง. MIMS
🎯 ทำไมข้อนี้ถึงถูก:
🎯 ทำไมข้อนี้ถึงถูก: MIMS (Monthly Index of Medical Specialities) ฉบับประเทศไทย เป็นคู่มือดัชนีรายการยาที่รวบรวมชื่อการค้า (Brand name), บริษัทผู้ผลิต, รูปแบบยา และขนาดความแรงของยาที่มีจำหน่ายในประเทศไทยไว้อย่างเป็นปัจจุบัน
🔍 ข้ออื่นผิดเพราะอะไร:
• ข้อ ก.: MIMS Annual เป็นฉบับรวมรายปี ซึ่งอาจไม่ครอบคลุมรายการยาฉีดหรือชื่อการค้าใหม่ๆ ที่เพิ่งได้รับการขึ้นทะเบียนในรอบเดือนล่าสุด
• ข้อ ข.: Drug Information Handbook (DIH) เป็นตำรายาของสหรัฐอเมริกา (Lexicomp) เหมาะสำหรับดูขนาดยาและเภสัชวิทยา แต่ไม่มีรายชื่อการค้าที่จำหน่ายในประเทศไทย
• ข้อ ค.: Handbook on Injectable Drugs (Trissel) ใช้สืบค้นข้อมูลความเข้ากันได้ (Compatibility) และความคงตัวของยาฉีด ไม่ได้ใช้ค้นหาชื่อการค้าในไทย
• ข้อ จ.: Handbook of Pharmacotherapy ใช้สำหรับค้นหาแนวทางการรักษาโรคด้วยยาทางคลินิก</t>
        </is>
      </c>
      <c r="L27" s="186" t="n"/>
      <c r="M27" s="186" t="inlineStr">
        <is>
          <t>Pharmacy Administration &amp; Systems</t>
        </is>
      </c>
      <c r="N27" s="186" t="inlineStr">
        <is>
          <t>นโยบายการใช้ยาอย่างสมเหตุผล</t>
        </is>
      </c>
      <c r="O27" s="185" t="inlineStr">
        <is>
          <t>SAP</t>
        </is>
      </c>
      <c r="P27" s="186" t="inlineStr">
        <is>
          <t>[SOURCE: Mock Pharmtutor 2024 Set 2 ข้อ 112] MCQ ธ.ค. 66</t>
        </is>
      </c>
      <c r="Q27" s="185" t="inlineStr">
        <is>
          <t>ข้อสอบจำลอง</t>
        </is>
      </c>
      <c r="R27" s="185" t="inlineStr">
        <is>
          <t>Mock Pharmtutor 2024</t>
        </is>
      </c>
      <c r="S27" s="185" t="n"/>
    </row>
    <row r="28">
      <c r="A28" s="185" t="n">
        <v>26</v>
      </c>
      <c r="B28" s="186" t="n"/>
      <c r="C28" s="186" t="inlineStr">
        <is>
          <t>11.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D28" s="186" t="n"/>
      <c r="E28" s="186" t="inlineStr">
        <is>
          <t>สิทธิหลักประกันสุขภาพแห่งชาติ</t>
        </is>
      </c>
      <c r="F28" s="186" t="inlineStr">
        <is>
          <t>สิทธิประกันสังคม</t>
        </is>
      </c>
      <c r="G28" s="186" t="inlineStr">
        <is>
          <t>สิทธิสวัสดิการข้าราชการ</t>
        </is>
      </c>
      <c r="H28" s="186" t="inlineStr">
        <is>
          <t>สิทธิ 30 บาทรักษาทุกโรค</t>
        </is>
      </c>
      <c r="I28" s="186" t="inlineStr">
        <is>
          <t>สิทธิบัตรทอง</t>
        </is>
      </c>
      <c r="J28" s="185" t="inlineStr">
        <is>
          <t>2</t>
        </is>
      </c>
      <c r="K28" s="186" t="inlineStr">
        <is>
          <t>✅ คำตอบที่ถูกต้อง: ข้อ ข. สิทธิประกันสังคม
🎯 ทำไมข้อนี้ถึงถูก:
🎯 ทำไมข้อนี้ถึงถูก: ลูกจ้างที่ทำงานในสถานประกอบการเอกชนที่มีนายจ้างและลูกจ้างตั้งแต่ 1 คนขึ้นไป กฎหมายกำหนดให้ต้องขึ้นทะเบียนเป็นผู้ประกันตนตามพระราชบัญญัติประกันสังคม พ.ศ. 2533 มาตรา 33 โดยได้รับสิทธิประโยชน์ด้านการรักษาพยาบาลจากกองทุนประกันสังคม
🔍 ข้ออื่นผิดเพราะอะไร:
• ข้อ ก. สิทธิหลักประกันสุขภาพแห่งชาติ: เป็นสิทธิสำหรับคนไทยทุกคนที่ไม่มีสิทธิประกันสังคมและไม่มีสิทธิสวัสดิการข้าราชการ/รัฐวิสาหกิจ
• ข้อ ค. สิทธิสวัสดิการข้าราชการ: เป็นสิทธิสำหรับข้าราชการ ลูกจ้างประจำของส่วนราชการ และบุคคลในครอบครัวตามที่กฎหมายกำหนด
• ข้อ ง. สิทธิ 30 บาทรักษาทุกโรค: เป็นชื่อเรียกเดิมของระบบหลักประกันสุขภาพแห่งชาติ (บัตรทอง)
• ข้อ จ. สิทธิบัตรทอง: เป็นชื่อเรียกทั่วไปของสิทธิหลักประกันสุขภาพแห่งชาติ ซึ่งไม่ครอบคลุมผู้ประกันตนในระบบประกันสังคม
• --</t>
        </is>
      </c>
      <c r="L28" s="186" t="n"/>
      <c r="M28" s="186" t="inlineStr">
        <is>
          <t>Pharmacy Administration &amp; Systems</t>
        </is>
      </c>
      <c r="N28" s="186" t="inlineStr">
        <is>
          <t>ระบบประกันสุขภาพ (สิทธิการรักษาของไทย)</t>
        </is>
      </c>
      <c r="O28" s="185" t="inlineStr">
        <is>
          <t>SAP</t>
        </is>
      </c>
      <c r="P28" s="186" t="inlineStr">
        <is>
          <t>ข้อ 11 Mock RxCU83</t>
        </is>
      </c>
      <c r="Q28" s="185" t="inlineStr">
        <is>
          <t>ข้อสอบจำลอง</t>
        </is>
      </c>
      <c r="R28" s="185" t="inlineStr">
        <is>
          <t>Mock RxCU83 ชุดที่ 1</t>
        </is>
      </c>
      <c r="S28" s="185" t="n"/>
    </row>
    <row r="29">
      <c r="A29" s="185" t="n">
        <v>27</v>
      </c>
      <c r="B29" s="186" t="n"/>
      <c r="C29" s="186" t="inlineStr">
        <is>
          <t>94. หญิงหลังคลอดตระหนักว่าการเลือกใช้ยาคุมกำเนิดที่ไม่ถูกต้องอาจส่งผลกระทบต่อทารกที่ดื่มนมแม่ จึงตัดสินใจเข้ามาปรึกษาเภสัชกรที่ร้านยาเพื่อเลือกยาคุมกำเนิดที่ปลอดภัย พฤติกรรมนี้สะท้อนองค์ประกอบใดตามแบบจำลองความเชื่อด้านสุขภาพ (Health Belief Model: HBM) มากที่สุด</t>
        </is>
      </c>
      <c r="D29" s="186" t="n"/>
      <c r="E29" s="186" t="inlineStr">
        <is>
          <t>Perceived Susceptibility (การรับรู้โอกาสเสี่ยงของการเกิดโรค/อันตราย)</t>
        </is>
      </c>
      <c r="F29" s="186" t="inlineStr">
        <is>
          <t>Perceived Severity (การรับรู้ความรุนแรงของโรค)</t>
        </is>
      </c>
      <c r="G29" s="186" t="inlineStr">
        <is>
          <t>Perceived Benefits (การรับรู้ประโยชน์ของการปฏิบัติตัว)</t>
        </is>
      </c>
      <c r="H29" s="186" t="inlineStr">
        <is>
          <t>Perceived Barriers (การรับรู้อุปสรรค)</t>
        </is>
      </c>
      <c r="I29" s="186" t="inlineStr">
        <is>
          <t>Cues to Action (สิ่งชักนำให้เกิดการปฏิบัติ)</t>
        </is>
      </c>
      <c r="J29" s="185" t="inlineStr">
        <is>
          <t>1</t>
        </is>
      </c>
      <c r="K29" s="186" t="inlineStr">
        <is>
          <t>✅ คำตอบที่ถูกต้อง: ข้อ ก. Perceived Susceptibility (การรับรู้โอกาสเสี่ยงของการเกิดโรค/อันตราย)
🎯 ทำไมข้อนี้ถึงถูก:
🎯 ทำไมข้อนี้ถึงถูก: ตามทฤษฎี Health Belief Model (HBM) การที่บุคคลตระหนักว่าตนเองหรือลูกน้อยมีความเสี่ยงหรือมีโอกาสที่จะได้รับผลกระทบทางลบจากการกระทำบางอย่าง (ในที่นี้คือความเสี่ยงที่ยาคุมอาจกดน้ำนมหรือส่งผลต่อทารก) จัดเป็น Perceived Susceptibility ซึ่งเป็นแรงจูงใจเบื้องต้นที่ผลักดันให้บุคคลแสวงหาพฤติกรรมป้องกันสุขภาพโดยการเข้ามาปรึกษาผู้เชี่ยวชาญ
🔍 ข้ออื่นผิดเพราะอะไร:
• ข้อ ข. Perceived Severity: เป็นการประเมินว่าหากเกิดอันตรายขึ้นแล้ว ผลลัพธ์จะรุนแรงถึงชีวิตหรือทุพพลภาพหรือไม่
• ข้อ ค. Perceived Benefits: ความเชื่อว่าการมาปรึกษาจะได้รับยาที่ปลอดภัย
• ข้อ ง. Perceived Barriers: ค่าใช้จ่าย ความยากลำบาก หรือความกลัวผลข้างเคียง
• ข้อ จ. Cues to Action: ป้ายเตือน คำแนะนำของคนรอบข้าง หรืออาการป่วยที่มากระตุ้น
• --</t>
        </is>
      </c>
      <c r="L29" s="186" t="n"/>
      <c r="M29" s="186" t="inlineStr">
        <is>
          <t>Pharmacy Administration &amp; Systems</t>
        </is>
      </c>
      <c r="N29" s="186" t="inlineStr">
        <is>
          <t>ทฤษฎีและพฤติกรรมศาสตร์สุขภาพ (HBM, Transtheoretical)</t>
        </is>
      </c>
      <c r="O29" s="185" t="inlineStr">
        <is>
          <t>SAP</t>
        </is>
      </c>
      <c r="P29" s="186" t="inlineStr">
        <is>
          <t>ข้อ 94 Mock RxCU83</t>
        </is>
      </c>
      <c r="Q29" s="185" t="inlineStr">
        <is>
          <t>ข้อสอบจำลอง</t>
        </is>
      </c>
      <c r="R29" s="185" t="inlineStr">
        <is>
          <t>Mock RxCU83 ชุดที่ 1</t>
        </is>
      </c>
      <c r="S29" s="185" t="n"/>
    </row>
    <row r="30">
      <c r="A30" s="185" t="n">
        <v>28</v>
      </c>
      <c r="B30" s="186" t="n"/>
      <c r="C30" s="186" t="inlineStr">
        <is>
          <t>106. ผู้ป่วยรายนี้มีความวิตกกังวลสูงจากการที่ต้องรับประทานยาจำนวนมากพร้อมกันเป็นประจำทุกวัน ซึ่งอาจส่งผลกระทบต่อความร่วมมือในการใช้ยา (Medication Adherence) ในฐานะเภสัชกร ท่านควรใช้หลักการสื่อสารข้อใดเพื่อให้เกิดประโยชน์สูงสุดแก่ผู้ป่วย</t>
        </is>
      </c>
      <c r="D30" s="186" t="n"/>
      <c r="E30" s="186" t="inlineStr">
        <is>
          <t>ให้คำแนะนำที่ตรงไปตรงมา และเน้นย้ำถึงอันตรายของการเสียชีวิตจากการเกิดเชื้อดื้อยา</t>
        </is>
      </c>
      <c r="F30" s="186" t="inlineStr">
        <is>
          <t>ให้ข้อมูลเชิงวิชาการอย่างละเอียดเพื่อให้เภสัชกรดูมีความน่าเชื่อถือสูงสุด</t>
        </is>
      </c>
      <c r="G30" s="186" t="inlineStr">
        <is>
          <t>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t>
        </is>
      </c>
      <c r="H30" s="186" t="inlineStr">
        <is>
          <t>ให้คำแนะนำที่สั้นกระชับที่สุดและสั่งให้รับประทานยาตามเวลาที่แพทย์ระบุอย่างเคร่งครัด</t>
        </is>
      </c>
      <c r="I30" s="186" t="inlineStr">
        <is>
          <t>ให้ข้อมูลเฉพาะเท่าที่จำเป็นเพื่อไม่ให้ผู้ป่วยเกิดความสับสน</t>
        </is>
      </c>
      <c r="J30" s="185" t="inlineStr">
        <is>
          <t>3</t>
        </is>
      </c>
      <c r="K30" s="186" t="inlineStr">
        <is>
          <t>✅ คำตอบที่ถูกต้อง: ข้อ ค. 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
🎯 ทำไมข้อนี้ถึงถูก:
🎯 ทำไมข้อนี้ถึงถูก: ในผู้ป่วยโรคเรื้อรังหรือผู้ป่วยที่ต้องรับประทานยาหลายขนาน (Polypharmacy) การสื่อสารแบบ Patient-Centered Care และ Patient Empowerment โดยการรับฟังความกังวลอย่างเข้าอกเข้าใจ (Active listening &amp; empathy) ให้ผู้ป่วยมีส่วนร่วมในการตัดสินใจ (Shared decision making) และช่วยจัดตารางยาให้เข้ากับกิจวัตรประจำวัน เป็นวิธีการที่มีหลักฐานเชิงประจักษ์ว่าช่วยเพิ่มความร่วมมือในการใช้ยา (Adherence) ได้อย่างยั่งยืนที่สุด
🔍 ข้ออื่นผิดเพราะอะไร:
• ข้อ ก. การข่มขู่ด้วยอันตราย (Fear appeal) อาจยิ่งเพิ่มความวิตกกังวลและทำให้ผู้ป่วยหลบเลี่ยงการรักษา
• ข้อ ข. การใช้ศัพท์วิชาการมากเกินไปทำให้ผู้ป่วยไม่เข้าใจและสร้างระยะห่าง
• ข้อ ง. การออกคำสั่งฝ่ายเดียวขัดแย้งกับหลักการผู้ป่วยเป็นศูนย์กลาง
• ข้อ จ. การให้ข้อมูลน้อยเกินไปไม่ช่วยคลายความกังวลของผู้ป่วย
• --</t>
        </is>
      </c>
      <c r="L30" s="186" t="n"/>
      <c r="M30" s="186" t="inlineStr">
        <is>
          <t>Pharmacy Laws &amp; Ethics</t>
        </is>
      </c>
      <c r="N30" s="186" t="inlineStr">
        <is>
          <t>Communication &amp; Patient Counseling</t>
        </is>
      </c>
      <c r="O30" s="185" t="inlineStr">
        <is>
          <t>SAP</t>
        </is>
      </c>
      <c r="P30" s="186" t="inlineStr">
        <is>
          <t>ข้อ 106 Mock RxCU83</t>
        </is>
      </c>
      <c r="Q30" s="185" t="inlineStr">
        <is>
          <t>ข้อสอบจำลอง</t>
        </is>
      </c>
      <c r="R30" s="185" t="inlineStr">
        <is>
          <t>Mock RxCU83 ชุดที่ 1</t>
        </is>
      </c>
      <c r="S30" s="185" t="n"/>
    </row>
    <row r="31">
      <c r="A31" s="185" t="n">
        <v>29</v>
      </c>
      <c r="B31" s="18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t>
        </is>
      </c>
      <c r="C31" s="186" t="inlineStr">
        <is>
          <t>เนื่องจากผู้ป่วยมีอาชีพเป็นวิศวกรโยธาที่ต้องทำงานกลางแจ้งเป็นประจำ คำแนะนำในการปรับเปลี่ยนพฤติกรรมสุขภาพที่เหมาะสมที่สุดเพื่อป้องกันการกลับเป็นซ้ำของโรคเริมคือข้อใด</t>
        </is>
      </c>
      <c r="D31" s="186" t="n"/>
      <c r="E31" s="186" t="inlineStr">
        <is>
          <t>แนะนำให้ทาลิปบาล์มที่มีสารป้องกันแสงแดด (Sunscreen lip balm SPF ≥ 30) เมื่อต้องออกแดด และพักผ่อนให้เพียงพอ</t>
        </is>
      </c>
      <c r="F31" s="186" t="inlineStr">
        <is>
          <t>แนะนำให้เปลี่ยนสายอาชีพทันทีเพื่อหลีกเลี่ยงการโดนแดด</t>
        </is>
      </c>
      <c r="G31" s="186" t="inlineStr">
        <is>
          <t>แนะนำให้รับประทานยาฆ่าเชื้อแบคทีเรียป้องกันไว้ล่วงหน้าก่อนออกแดด</t>
        </is>
      </c>
      <c r="H31" s="186" t="inlineStr">
        <is>
          <t>แนะนำให้หลีกเลี่ยงการรับประทานอาหารที่มีโปรตีนสูงทุกชนิด</t>
        </is>
      </c>
      <c r="I31" s="186" t="inlineStr">
        <is>
          <t>แนะนำให้ประคบเย็นที่ริมฝีปากตลอดเวลาขณะทำงาน</t>
        </is>
      </c>
      <c r="J31" s="185" t="inlineStr">
        <is>
          <t>1</t>
        </is>
      </c>
      <c r="K31" s="186" t="inlineStr">
        <is>
          <t>✅ คำตอบที่ถูกต้อง: ข้อ ก. แนะนำให้ทาลิปบาล์มที่มีสารป้องกันแสงแดด (Sunscreen lip balm SPF ≥ 30) เมื่อต้องออกแดด และพักผ่อนให้เพียงพอ
🎯 ทำไมข้อนี้ถึงถูก:
🎯 ทำไมข้อนี้ถึงถูก: รังสี UV จากแสงแดดเป็นสิ่งกระตุ้นหลักที่ทำให้เกิด Reactivation ของเชื้อไวรัสเริมที่แฝงตัวอยู่ การให้คำแนะนำที่สามารถปฏิบัติได้จริงในชีวิตประจำวัน (Realistic &amp; Feasible) คือการปกป้องริมฝีปากด้วยลิปมันที่มีสารกันแดดที่มีค่า SPF สูง สวมหมวกปีกกว้างขณะทำงานกลางแจ้ง และดูแลสุขภาพทั่วไปไม่ให้อดนอนหรือเกิดความเครียดสะสม
🔍 ข้ออื่นผิดเพราะอะไร:
• ข้อ ข. การแนะนำให้ลาออกจากงานไม่สมเหตุสมผลและไม่สอดคล้องกับวิถีชีวิต
• ข้อ ค. ยาฆ่าเชื้อแบคทีเรียไม่ช่วยป้องกันเชื้อไวรัสและทำให้เสี่ยงต่อเชื้อดื้อยา
• ข้อ ง. โปรตีนไม่ได้เป็นสาเหตุของโรคเริม
• ข้อ จ. ไม่สามารถทำได้จริงในการปฏิบัติงาน
• --</t>
        </is>
      </c>
      <c r="L31" s="186" t="n"/>
      <c r="M31" s="186" t="inlineStr">
        <is>
          <t>Pharmacy Administration &amp; Systems</t>
        </is>
      </c>
      <c r="N31" s="186" t="inlineStr">
        <is>
          <t>ทฤษฎีและพฤติกรรมศาสตร์สุขภาพ (HBM, Transtheoretical)</t>
        </is>
      </c>
      <c r="O31" s="185" t="inlineStr">
        <is>
          <t>SAP</t>
        </is>
      </c>
      <c r="P31" s="186" t="inlineStr">
        <is>
          <t>ข้อ 124 Mock RxCU83</t>
        </is>
      </c>
      <c r="Q31" s="185" t="inlineStr">
        <is>
          <t>ข้อสอบจำลอง</t>
        </is>
      </c>
      <c r="R31" s="185" t="inlineStr">
        <is>
          <t>Mock RxCU83 ชุดที่ 1</t>
        </is>
      </c>
      <c r="S31" s="185" t="inlineStr">
        <is>
          <t>CASE_MOCK83_08</t>
        </is>
      </c>
    </row>
    <row r="32">
      <c r="A32" s="185" t="n">
        <v>30</v>
      </c>
      <c r="B32" s="186" t="n"/>
      <c r="C32" s="186" t="inlineStr">
        <is>
          <t>13. หากท่านเป็นเภสัชกรประจำโรงพยาบาล นายจ้างของสถานประกอบการแห่งหนึ่งได้มาปรึกษาว่า ลูกจ้างผู้ประกันตนตามมาตรา 33 ของตนได้รับการวินิจฉัยว่าเป็นโรคไตวายเรื้อรังระยะสุดท้ายและจำเป็นต้องได้รับการบำบัดทดแทนไต ข้อใดคือข้อมูลสิทธิประโยชน์ตามพระราชบัญญัติประกันสังคมที่ถูกต้องในการให้คำแนะนำ</t>
        </is>
      </c>
      <c r="D32" s="186" t="n"/>
      <c r="E32" s="186" t="inlineStr">
        <is>
          <t>ผู้ประกันตนมีสิทธิได้รับบริการฟอกเลือดด้วยเครื่องไตเทียม (Hemodialysis) หรือล้างไตทางช่องท้อง (CAPD) ตามเกณฑ์โดยไม่ต้องสำรองจ่าย</t>
        </is>
      </c>
      <c r="F32" s="186" t="inlineStr">
        <is>
          <t>สำนักงานประกันสังคมไม่ครอบคลุมการบำบัดทดแทนไต ผู้ประกันตนต้องชำระค่าใช้จ่ายเองทั้งหมด</t>
        </is>
      </c>
      <c r="G32" s="186" t="inlineStr">
        <is>
          <t>ผู้ประกันตนต้องสำรองจ่ายค่าฟอกเลือดทั้งหมดและนำใบเสร็จมาเบิกคืนได้เพียงร้อยละ 20</t>
        </is>
      </c>
      <c r="H32" s="186" t="inlineStr">
        <is>
          <t>สิทธิประกันสังคมครอบคลุมเฉพาะการผ่าตัดปลูกถ่ายไตเท่านั้น ไม่ครอบคลุมการฟอกเลือด</t>
        </is>
      </c>
      <c r="I32" s="186" t="inlineStr">
        <is>
          <t>สิทธิประกันสังคมจะสิ้นสุดลงทันทีเมื่อผู้ประกันตนได้รับการวินิจฉัยว่าเป็นโรคเรื้อรัง</t>
        </is>
      </c>
      <c r="J32" s="185" t="inlineStr">
        <is>
          <t>1</t>
        </is>
      </c>
      <c r="K32" s="186" t="inlineStr">
        <is>
          <t>✅ คำตอบที่ถูกต้อง: ข้อ ก. ผู้ประกันตนมีสิทธิได้รับบริการฟอกเลือดด้วยเครื่องไตเทียม (Hemodialysis) หรือล้างไตทางช่องท้อง (CAPD) ตามเกณฑ์โดยไม่ต้องสำรองจ่าย
🎯 ทำไมข้อนี้ถึงถูก:
🎯 ทำไมข้อนี้ถึงถูก: ตามประกาศคณะกรรมการการแพทย์ สำนักงานประกันสังคม ผู้ประกันตนตามมาตรา 33 และ 39 ที่เจ็บป่วยด้วยโรคไตวายเรื้อรังระยะสุดท้าย มีสิทธิได้รับความคุ้มครองการบำบัดทดแทนไต ทั้งการล้างไตทางช่องท้องแบบถาวร (CAPD), การล้างไตทางช่องท้องด้วยเครื่องอัตโนมัติ (APD), การฟอกเลือดด้วยเครื่องไตเทียม (Hemodialysis) ในสถานพยาบาลที่กำหนดโดยไม่ต้องสำรองจ่าย รวมถึงการผ่าตัดปลูกถ่ายไต (Kidney transplantation) และยากระตุ้นเม็ดเลือดแดง (Erythropoietin)
🔍 ข้ออื่นผิดเพราะอะไร:
• ข้อ ข. ค. ง. และ จ. ขัดแย้งกับสิทธิประโยชน์พื้นฐานของผู้ประกันตนในระบบประกันสังคมไทย
• --</t>
        </is>
      </c>
      <c r="L32" s="186" t="n"/>
      <c r="M32" s="186" t="inlineStr">
        <is>
          <t>Pharmacy Administration &amp; Systems</t>
        </is>
      </c>
      <c r="N32" s="186" t="inlineStr">
        <is>
          <t>ระบบประกันสุขภาพ (สิทธิการรักษาของไทย)</t>
        </is>
      </c>
      <c r="O32" s="185" t="inlineStr">
        <is>
          <t>SAP</t>
        </is>
      </c>
      <c r="P32" s="186" t="inlineStr">
        <is>
          <t>ข้อ 13 Mock RxCU83 ชุดที่ 2</t>
        </is>
      </c>
      <c r="Q32" s="185" t="inlineStr">
        <is>
          <t>ข้อสอบจำลอง</t>
        </is>
      </c>
      <c r="R32" s="185" t="inlineStr">
        <is>
          <t>Mock RxCU83 ชุดที่ 2</t>
        </is>
      </c>
      <c r="S32" s="185" t="n"/>
    </row>
    <row r="33">
      <c r="A33" s="185" t="n">
        <v>31</v>
      </c>
      <c r="B33" s="186" t="n"/>
      <c r="C33" s="186" t="inlineStr">
        <is>
          <t>96. ผู้ป่วยหญิงอายุ 20 ปี มีอาการคันที่ขาหนีบ เพื่อนแนะนำให้ซื้อยาทาฆ่าเชื้อรามาใช้ โดยบอกว่าจะช่วยให้อาการหายขาดได้เร็วและป้องกันการลุกลาม ผู้ป่วยจึงปฏิบัติตามคำแนะนำของเพื่อนเพราะเชื่อมั่นว่า "หากใช้ยานี้แล้ว อาการจะหายเป็นปกติและสามารถกลับไปออกกำลังกายได้อย่างมั่นใจภายในสัปดาห์หน้า" พฤติกรรมและความเชื่อของผู้ป่วยรายนี้สอดคล้องกับมิติใดของแบบจำลองความเชื่อด้านสุขภาพ (Health Belief Model: HBM)</t>
        </is>
      </c>
      <c r="D33" s="186" t="n"/>
      <c r="E33" s="186" t="inlineStr">
        <is>
          <t>การรับรู้โอกาสเสี่ยงของการเกิดโรค (Perceived Susceptibility)</t>
        </is>
      </c>
      <c r="F33" s="186" t="inlineStr">
        <is>
          <t>การรับรู้อุปสรรคในการปฏิบัติพฤติกรรม (Perceived Barriers)</t>
        </is>
      </c>
      <c r="G33" s="186" t="inlineStr">
        <is>
          <t>การรับรู้ประโยชน์ของการปฏิบัติพฤติกรรม (Perceived Benefits)</t>
        </is>
      </c>
      <c r="H33" s="186" t="inlineStr">
        <is>
          <t>การรับรู้ความรุนแรงของโรค (Perceived Severity)</t>
        </is>
      </c>
      <c r="I33" s="186" t="inlineStr">
        <is>
          <t>ความมั่นใจในตนเอง (Self-Efficacy)</t>
        </is>
      </c>
      <c r="J33" s="185" t="inlineStr">
        <is>
          <t>3</t>
        </is>
      </c>
      <c r="K33" s="186" t="inlineStr">
        <is>
          <t>✅ คำตอบที่ถูกต้อง: ข้อ ค. การรับรู้ประโยชน์ของการปฏิบัติพฤติกรรม (Perceived Benefits)
🎯 ทำไมข้อนี้ถึงถูก:
🎯 ทำไมข้อนี้ถึงถูก: ตาม Health Belief Model มิติ Perceived Benefits หมายถึง ความเชื่อหรือการประเมินของผู้รับบริการเกี่ยวกับผลดี คุณค่า หรือประโยชน์ที่จะได้รับจากการปฏิบัติตามพฤติกรรมสุขภาพที่แนะนำ (เช่น เชื่อว่าการใช้ยาจะช่วยรักษาโรคให้หายเร็ว บรรเทาอาการคัน และทำให้กลับไปทำกิจกรรมที่ตนต้องการได้) ซึ่งเป็นแรงจูงใจทางบวกที่ทำให้ผู้ป่วยตัดสินใจใช้ยา
🔍 ข้ออื่นผิดเพราะอะไร:
• ข้อ ก. Perceived Susceptibility: การเชื่อว่าตนเองมีโอกาสติดโรค
• ข้อ ข. Perceived Barriers: อุปสรรค เช่น ค่าใช้จ่าย ความยากลำบาก ผลข้างเคียง
• ข้อ ง. Perceived Severity: การประเมินความร้ายแรง ผลกระทบต่อชีวิต
• ข้อ จ. Self-Efficacy: ความมั่นใจในความสามารถของตนเองที่จะทำพฤติกรรมนั้นได้สำเร็จ
• --</t>
        </is>
      </c>
      <c r="L33" s="186" t="n"/>
      <c r="M33" s="186" t="inlineStr">
        <is>
          <t>Pharmacy Administration &amp; Systems</t>
        </is>
      </c>
      <c r="N33" s="186" t="inlineStr">
        <is>
          <t>สังคมวิทยาและพฤติกรรมศาสตร์ทางเภสัชกรรม</t>
        </is>
      </c>
      <c r="O33" s="185" t="inlineStr">
        <is>
          <t>SAP</t>
        </is>
      </c>
      <c r="P33" s="186" t="inlineStr">
        <is>
          <t>ข้อ 96 Mock RxCU83 ชุดที่ 2</t>
        </is>
      </c>
      <c r="Q33" s="185" t="inlineStr">
        <is>
          <t>ข้อสอบจำลอง</t>
        </is>
      </c>
      <c r="R33" s="185" t="inlineStr">
        <is>
          <t>Mock RxCU83 ชุดที่ 2</t>
        </is>
      </c>
      <c r="S33" s="185" t="n"/>
    </row>
    <row r="34">
      <c r="A34" s="185" t="n">
        <v>32</v>
      </c>
      <c r="B34" s="186" t="n"/>
      <c r="C34" s="186" t="inlineStr">
        <is>
          <t>124. 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D34" s="186" t="inlineStr">
        <is>
          <t>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E34" s="186" t="inlineStr">
        <is>
          <t>จัดตั้งระบบติดตามทางโทรศัพท์ (Telepharmacy/Telephone follow-up) ประเมินความร่วมมือในการใช้ยา และให้สุขศึกษาทุก 3 เดือน</t>
        </is>
      </c>
      <c r="F34" s="186" t="inlineStr">
        <is>
          <t>ปรับเพิ่มขนาดยา Statin เป็นสองเท่าในผู้ป่วยทุกรายเพื่อเร่งรัดให้ระดับ LDL ลดลงในระยะสั้น</t>
        </is>
      </c>
      <c r="G34" s="186" t="inlineStr">
        <is>
          <t>แนะนำให้ผู้ป่วยไปหาซื้อยารับประทานเองจากร้านขายยาภายนอกเมื่อยาหมดก่อนวันนัด</t>
        </is>
      </c>
      <c r="H34" s="186" t="inlineStr">
        <is>
          <t>ประสานงานแจ้งแพทย์ให้เปลี่ยนไปใช้ยากลุ่มอื่นทันทีโดยไม่ต้องประเมินพฤติกรรมการใช้ยา</t>
        </is>
      </c>
      <c r="I34" s="186" t="inlineStr">
        <is>
          <t>แนะนำให้ผู้ป่วยมาพบแพทย์เฉพาะเมื่อเริ่มมีอาการเจ็บแน่นหน้าอกเกิดขึ้นเท่านั้น</t>
        </is>
      </c>
      <c r="J34" s="185" t="inlineStr">
        <is>
          <t>1</t>
        </is>
      </c>
      <c r="K34" s="186" t="inlineStr">
        <is>
          <t>✅ คำตอบที่ถูกต้อง: ข้อ a. จัดตั้งระบบติดตามทางโทรศัพท์ (Telepharmacy/Telephone follow-up) ประเมินความร่วมมือในการใช้ยา และให้สุขศึกษาทุก 3 เดือน
🎯 ทำไมข้อนี้ถึงถูก:
การแก้ปัญหา medication non-adherence และ missing appointments ตามหลักการบริบาลทางเภสัชกรรม (Pharmaceutical Care System) ต้องเน้นการปรับเปลี่ยนพฤติกรรมและการมีส่วนร่วมของผู้ป่วย การสร้างระบบติดตามทางโทรศัพท์ (tele-monitoring) ร่วมกับการประเมิน adherence และให้ความรู้ความเข้าใจ จะช่วยระบุสาเหตุที่แท้จริงของการไม่กินยา และช่วยให้ผู้ป่วยควบคุมระดับไขมันได้ตามเป้าหมาย
🔍 ข้ออื่นผิดเพราะอะไร:
• ข้อ b.: การเพิ่มขนาดยาโดยไม่แก้ปัญหา non-adherence จะยิ่งเพิ่มความเสี่ยงต่ออาการไม่พึงประสงค์เมื่อผู้ป่วยกลับมากินยา
• ข้อ c.: การให้ผู้ป่วยไปซื้อยาเองไม่ได้ช่วยแก้ปัญหาการติดตามผลการรักษาและขาดการดูแลแบบองค์รวม
• ข้อ d.: การเปลี่ยนยาโดยไม่ประเมิน adherence จะทำให้สูญเสียยาที่มีประสิทธิภาพดีไปโดยไม่จำเป็น
• ข้อ e.: โรค CAD และไขมันในเลือดสูงมักไม่มีอาการในระยะแรก การรอให้มีอาการเจ็บหน้าอกอาจทำให้เกิดภาวะกล้ามเนื้อหัวใจตายเฉียบพลัน
• --</t>
        </is>
      </c>
      <c r="L34" s="186" t="n"/>
      <c r="M34" s="186" t="inlineStr">
        <is>
          <t>Pharmacy Administration &amp; Systems</t>
        </is>
      </c>
      <c r="N34" s="186" t="inlineStr">
        <is>
          <t>การจัดการระบบยาและคุณภาพบริการเภสัชกรรม</t>
        </is>
      </c>
      <c r="O34" s="185" t="inlineStr">
        <is>
          <t>SAP</t>
        </is>
      </c>
      <c r="P34" s="186" t="inlineStr">
        <is>
          <t>2567</t>
        </is>
      </c>
      <c r="Q34" s="185" t="inlineStr">
        <is>
          <t>ข้อสอบจำลอง</t>
        </is>
      </c>
      <c r="R34" s="185" t="inlineStr">
        <is>
          <t>Mock RxCU83 ชุดที่ 2</t>
        </is>
      </c>
      <c r="S34" s="185" t="n"/>
    </row>
    <row r="35">
      <c r="A35" s="185" t="n">
        <v>33</v>
      </c>
      <c r="B35" s="186" t="n"/>
      <c r="C35" s="186" t="inlineStr">
        <is>
          <t>138. 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D35" s="186" t="inlineStr">
        <is>
          <t>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E35" s="186" t="inlineStr">
        <is>
          <t>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t>
        </is>
      </c>
      <c r="F35" s="186" t="inlineStr">
        <is>
          <t>เพิ่มความถี่ในการตรวจนับสต็อกยาในคลังเพื่อไม่ให้เกิดปัญหายาขาดแคลน</t>
        </is>
      </c>
      <c r="G35" s="186" t="inlineStr">
        <is>
          <t>จัดการอบรมเชิงปฏิบัติการแก่บุคลากรทางการแพทย์เกี่ยวกับการช่วยฟื้นคืนชีพในโรคลมชักฉุกเฉิน</t>
        </is>
      </c>
      <c r="H35" s="186" t="inlineStr">
        <is>
          <t>เสนอแนะให้แพทย์เปลี่ยนชนิดยาไปใช้ยากันชักรุ่นใหม่ที่มีผลข้างเคียงน้อยกว่า</t>
        </is>
      </c>
      <c r="I35" s="186" t="inlineStr">
        <is>
          <t>กำหนดระบบติดตามเฉพาะในกลุ่มผู้ป่วยที่เคยมีประวัติชักรุนแรงเท่านั้น</t>
        </is>
      </c>
      <c r="J35" s="185" t="inlineStr">
        <is>
          <t>1</t>
        </is>
      </c>
      <c r="K35" s="186" t="inlineStr">
        <is>
          <t>✅ คำตอบที่ถูกต้อง: ข้อ a. 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
🎯 ทำไมข้อนี้ถึงถูก:
การหยุดยากันชักเองเนื่องจากขาดความรู้ความเข้าใจเป็น preventable drug-related problem ที่นำไปสู่ rebound seizure และ status epilepticus การจัดการความเสี่ยงเชิงระบบต้องมุ่งเน้นการสร้างกระบวนการให้คำปรึกษา (counseling protocol), การประเมิน adherence, และการทำ reconciliation ทุกครั้งที่มารับยา เพื่อให้มั่นใจว่าผู้ป่วยเข้าใจความสำคัญของการใช้ยาต่อเนื่อง
🔍 ข้ออื่นผิดเพราะอะไร:
• ข้อ b.: การตรวจนับสต็อกยาแก้ปัญหาเรื่อง inventory management แต่ไม่ตรงกับสาเหตุที่ผู้ป่วยหยุดยาเอง
• ข้อ c.: การอบรมภาวะฉุกเฉินเป็นการแก้ปัญหาที่ปลายเหตุเมื่อเกิดอาการชักแล้ว
• ข้อ d.: การเปลี่ยนยาไม่ได้แก้ปัญหาความเข้าใจผิดของผู้ป่วยที่คิดว่าตนเองหายจากโรค
• ข้อ e.: การติดตามเฉพาะคนชักรุนแรงเป็นการละเลยผู้ป่วยรายอื่นที่มีความเสี่ยงต่อการหยุดยา
• --</t>
        </is>
      </c>
      <c r="L35" s="186" t="n"/>
      <c r="M35" s="186" t="inlineStr">
        <is>
          <t>Pharmacy Administration &amp; Systems</t>
        </is>
      </c>
      <c r="N35" s="186" t="inlineStr">
        <is>
          <t>การจัดการระบบยาและคุณภาพบริการเภสัชกรรม</t>
        </is>
      </c>
      <c r="O35" s="185" t="inlineStr">
        <is>
          <t>SAP</t>
        </is>
      </c>
      <c r="P35" s="186" t="inlineStr">
        <is>
          <t>2567</t>
        </is>
      </c>
      <c r="Q35" s="185" t="inlineStr">
        <is>
          <t>ข้อสอบจำลอง</t>
        </is>
      </c>
      <c r="R35" s="185" t="inlineStr">
        <is>
          <t>Mock RxCU83 ชุดที่ 2</t>
        </is>
      </c>
      <c r="S35" s="185" t="n"/>
    </row>
    <row r="36">
      <c r="A36" s="185" t="n">
        <v>34</v>
      </c>
      <c r="B36" s="186" t="n"/>
      <c r="C36" s="186" t="inlineStr">
        <is>
          <t>164. 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D36" s="186" t="inlineStr">
        <is>
          <t>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E36" s="186" t="inlineStr">
        <is>
          <t>การรับรู้โอกาสเสี่ยงต่อการเกิดโรคหรืออันตราย (Perceived Susceptibility)</t>
        </is>
      </c>
      <c r="F36" s="186" t="inlineStr">
        <is>
          <t>การรับรู้ความรุนแรงของโรค (Perceived Severity)</t>
        </is>
      </c>
      <c r="G36" s="186" t="inlineStr">
        <is>
          <t>การรับรู้ประโยชน์ของการรักษา (Perceived Benefits)</t>
        </is>
      </c>
      <c r="H36" s="186" t="inlineStr">
        <is>
          <t>การรับรู้อุปสรรคในการปฏิบัติตัว (Perceived Barriers)</t>
        </is>
      </c>
      <c r="I36" s="186" t="inlineStr">
        <is>
          <t>ความมั่นใจในตนเองในการปฏิบัติพฤติกรรมสุขภาพ (Self-Efficacy)</t>
        </is>
      </c>
      <c r="J36" s="185" t="inlineStr">
        <is>
          <t>1</t>
        </is>
      </c>
      <c r="K36" s="186" t="inlineStr">
        <is>
          <t>✅ คำตอบที่ถูกต้อง: ข้อ a. การรับรู้โอกาสเสี่ยงต่อการเกิดโรคหรืออันตราย (Perceived Susceptibility)
🎯 ทำไมข้อนี้ถึงถูก:
ตาม Health Belief Model (HBM): การรับรู้โอกาสเสี่ยง (Perceived Susceptibility) หมายถึง ความเชื่อหรือการประเมินของบุคคลว่าตนเองตกอยู่ในภาวะเสี่ยง หรือมีโอกาสที่จะได้รับผลกระทบ/อันตรายจากภาวะสุขภาพหรือการกระทำใดๆ การที่หญิงตั้งครรภ์ตระหนักว่าตนเองและทารกในครรภ์มีความเสี่ยงต่ออันตรายจากยา จึงมาปรึกษาเภสัชกร เป็นการแสดงออกที่ตรงกับ Perceived Susceptibility อย่างชัดเจนที่สุด
🔍 ข้ออื่นผิดเพราะอะไร:
• ข้อ b.: Perceived Severity คือการรับรู้ว่าหากเกิดอันตรายขึ้นแล้วจะมีความรุนแรง พิการ หรือเสียชีวิตมากน้อยเพียงใด
• ข้อ c.: Perceived Benefits คือความเชื่อว่าการกระทำหนึ่งๆ (เช่น การมาปรึกษาเภสัชกร) จะช่วยให้ได้ประโยชน์หรือปลอดภัย
• ข้อ d.: Perceived Barriers คือการรับรู้ถึงอุปสรรค เช่น ค่าใช้จ่าย ความยุ่งยาก หรือผลข้างเคียง
• ข้อ e.: Self-Efficacy คือความมั่นใจในความสามารถของตนเองที่จะปฏิบัติตามคำแนะนำได้สำเร็จ</t>
        </is>
      </c>
      <c r="L36" s="186" t="n"/>
      <c r="M36" s="186" t="inlineStr">
        <is>
          <t>Pharmacy Administration &amp; Systems</t>
        </is>
      </c>
      <c r="N36" s="186" t="inlineStr">
        <is>
          <t>พฤติกรรมสุขภาพและจิตวิทยาทางเภสัชกรรม</t>
        </is>
      </c>
      <c r="O36" s="185" t="inlineStr">
        <is>
          <t>SAP</t>
        </is>
      </c>
      <c r="P36" s="186" t="inlineStr">
        <is>
          <t>2567</t>
        </is>
      </c>
      <c r="Q36" s="185" t="inlineStr">
        <is>
          <t>ข้อสอบจำลอง</t>
        </is>
      </c>
      <c r="R36" s="185" t="inlineStr">
        <is>
          <t>Mock RxCU83 ชุดที่ 2</t>
        </is>
      </c>
      <c r="S36" s="185" t="n"/>
    </row>
    <row r="37">
      <c r="A37" s="185" t="n">
        <v>35</v>
      </c>
      <c r="B37" s="186" t="inlineStr">
        <is>
          <t>ยา Methotrexate ชนิดรับประทานสำหรับรักษาโรคข้ออักเสบรูมาตอยด์ จัดเป็นยากลุ่มที่มีความเสี่ยงสูง (High Alert Drug: HAD) เนื่องจากมีความเสี่ยงต่อการเกิดความคลาดเคลื่อนทางยาจากการรับประทานทุกวันแทนที่จะเป็นสัปดาห์ละครั้ง จนทำให้เกิดภาวะกดไขกระดูกรุนแรงถึงแก่ชีวิต</t>
        </is>
      </c>
      <c r="C37" s="186" t="inlineStr">
        <is>
          <t>ข้อใดเป็นมาตรการจัดการเชิงระบบเพื่อความปลอดภัยในการสั่งใช้และการจ่ายยา Methotrexate ในโรงพยาบาลที่เหมาะสมที่สุด</t>
        </is>
      </c>
      <c r="D37" s="186" t="n"/>
      <c r="E37" s="186" t="inlineStr">
        <is>
          <t>อนุญาตให้แพทย์สั่งใช้ยาด้วยวาจา (Verbal order) ได้ในกรณีฉุกเฉิน</t>
        </is>
      </c>
      <c r="F37" s="186" t="inlineStr">
        <is>
          <t>เก็บแยกยาไว้ในพื้นที่เฉพาะ มีป้ายเตือน High Alert Drug และระบบบังคับตรวจสอบซ้ำแบบอิสระ (Independent double-check) ก่อนจ่าย</t>
        </is>
      </c>
      <c r="G37" s="186" t="inlineStr">
        <is>
          <t>จัดเก็บยา Methotrexate รวมกับยารักษาโรคข้ออื่นๆ บนชั้นวางยาตามลำดับตัวอักษรเพื่อความสะดวก</t>
        </is>
      </c>
      <c r="H37" s="186" t="inlineStr">
        <is>
          <t>อนุญาตให้ใช้ตัวย่อ MTX บนใบสั่งยาและฉลากยาเพื่อความรวดเร็วในการเขียน</t>
        </is>
      </c>
      <c r="I37" s="186" t="inlineStr">
        <is>
          <t>จ่ายยาครั้งละ 100 เม็ดให้ผู้ป่วยเก็บไว้ที่บ้านเพื่อป้องกันการขาดยา</t>
        </is>
      </c>
      <c r="J37" s="185" t="inlineStr">
        <is>
          <t>2</t>
        </is>
      </c>
      <c r="K37" s="186" t="inlineStr">
        <is>
          <t>✅ คำตอบที่ถูกต้อง: ข้อ ข. เก็บแยกยาไว้ในพื้นที่เฉพาะ มีป้ายเตือน High Alert Drug และระบบบังคับตรวจสอบซ้ำแบบอิสระ (Independent double-check) ก่อนจ่าย
🎯 ทำไมข้อนี้ถึงถูก:
มาตรการความปลอดภัยสำหรับยา High Alert Drug (HAD) เช่น Oral Methotrexate กำหนดให้ต้องมีการแยกจัดเก็บในพื้นที่เฉพาะ (Separated storage) ติดสติกเกอร์หรือป้ายเตือนความเสี่ยงสูงที่สะดุดตา มีระบบเตือนในคอมพิวเตอร์เมื่อมีการสั่งใช้ยาผิดความถี่ (Alert for daily vs weekly dosing) และต้องมีกระบวนการ Independent double-check โดยเภสัชกรสองคนก่อนส่งมอบยา พร้อมทั้งเน้นย้ำฉลากช่วย ระบุวันในสัปดาห์ที่ต้องรับประทานอย่างชัดเจน
🔍 ข้ออื่นผิดเพราะอะไร:
• ข้อ ก. ยา HAD ห้ามสั่งใช้ด้วยวาจาเด็ดขาด ยกเว้นกรณีช่วยฟื้นคืนชีพ
• ข้อ ค. การเก็บรวมกับยาอื่นจะเพิ่มความเสี่ยงในการหยิบยาผิด
• ข้อ ง. กฎหมายและมาตรฐานความปลอดภัยห้ามใช้ตัวย่อ MTX ในใบสั่งยาเพื่อป้องกันความสับสน
• ข้อ จ. ไม่ควรจ่ายยาปริมาณมากเกินไปในคราวเดียวเพื่อลดความเสี่ยงจากการกินผิด</t>
        </is>
      </c>
      <c r="L37" s="186" t="n"/>
      <c r="M37" s="186" t="inlineStr">
        <is>
          <t>Pharmacy Administration &amp; Systems</t>
        </is>
      </c>
      <c r="N37" s="186" t="inlineStr">
        <is>
          <t>High-alert Medications Safety &amp; Methotrexate Weekly Protocols</t>
        </is>
      </c>
      <c r="O37" s="185" t="inlineStr">
        <is>
          <t>SAP</t>
        </is>
      </c>
      <c r="P37" s="186" t="inlineStr">
        <is>
          <t>ข้อสอบจริง PLE-CC1 ปี 2566 Day 2 ข้อ 89 [CASE_2566_RA_01]</t>
        </is>
      </c>
      <c r="Q37" s="185" t="inlineStr">
        <is>
          <t>ข้อสอบจริง</t>
        </is>
      </c>
      <c r="R37" s="185" t="inlineStr">
        <is>
          <t>2566 Day 2</t>
        </is>
      </c>
      <c r="S37" s="185" t="inlineStr">
        <is>
          <t>CASE_2566_RA_01</t>
        </is>
      </c>
    </row>
    <row r="38">
      <c r="A38" s="185" t="n">
        <v>36</v>
      </c>
      <c r="B38" s="186" t="inlineStr">
        <is>
          <t>แพทย์เขียนใบสั่งยาถูกต้องโดยสั่งใช้ยา A แต่เจ้าหน้าที่ผู้ช่วยเภสัชกรหยิบยาผิดเป็นยา B จากนั้นเภสัชกรไม่ได้ทำการตรวจสอบความถูกต้องซ้ำ และได้ส่งมอบยา B ให้แก่ผู้ป่วยกลับบ้านไป ต่อมาผู้ป่วยสังเกตเห็นว่าเม็ดยาไม่ตรงกับยาเดิมที่เคยรับประทาน จึงนำยากลับมาสอบถามที่ห้องยา</t>
        </is>
      </c>
      <c r="C38" s="186" t="inlineStr">
        <is>
          <t>ความคลาดเคลื่อนทางยา (Medication Error) ที่เกิดขึ้นและยาได้หลุดรอดไปถึงมือผู้ป่วยแล้วนี้ จัดเป็นความคลาดเคลื่อนในขั้นตอนใด</t>
        </is>
      </c>
      <c r="D38" s="186" t="n"/>
      <c r="E38" s="186" t="inlineStr">
        <is>
          <t>Prescribing error</t>
        </is>
      </c>
      <c r="F38" s="186" t="inlineStr">
        <is>
          <t>Transcribing error</t>
        </is>
      </c>
      <c r="G38" s="186" t="inlineStr">
        <is>
          <t>Pre-dispensing error</t>
        </is>
      </c>
      <c r="H38" s="186" t="inlineStr">
        <is>
          <t>Dispensing error</t>
        </is>
      </c>
      <c r="I38" s="186" t="inlineStr">
        <is>
          <t>Administration error</t>
        </is>
      </c>
      <c r="J38" s="185" t="inlineStr">
        <is>
          <t>4</t>
        </is>
      </c>
      <c r="K38" s="186" t="inlineStr">
        <is>
          <t>✅ คำตอบที่ถูกต้อง: ข้อ ง. Dispensing error
🎯 ทำไมข้อนี้ถึงถูก:
Dispensing error: (ความคลาดเคลื่อนในการจ่ายยา) คือความผิดพลาดใดๆ ที่เกิดขึ้นในกระบวนการจัดและจ่ายยา นับตั้งแต่การอ่านใบสั่งยา การจัดยา การติดฉลาก ไปจนถึงการส่งมอบยา โดยหากความผิดพลาดนั้น ถูกส่งมอบหลุดรอดออกไปถึงมือผู้ป่วยหรือผู้รับบริการแล้ว จะจัดเป็น Dispensing error (หากตรวจพบและแก้ไขได้ก่อนส่งมอบยาถึงมือผู้ป่วย จะจัดเป็น Pre-dispensing error หรือ Near miss)
🔍 ข้ออื่นผิดเพราะอะไร:
• ข้อ ก. Prescribing error คือความผิดพลาดที่เกิดจากแพทย์ในการเขียนสั่งยา
• ข้อ ข. Transcribing error คือความผิดพลาดในการคัดลอกคำสั่งใช้ยา
• ข้อ ค. Pre-dispensing error คือความผิดพลาดที่ตรวจพบและดักจับได้ภายในห้องยาก่อนที่ยาจะถึงมือผู้ป่วย
• ข้อ จ. Administration error คือความผิดพลาดในขั้นตอนการบริหารยาเข้าสู่ร่างกายผู้ป่วย</t>
        </is>
      </c>
      <c r="L38" s="186" t="n"/>
      <c r="M38" s="186" t="inlineStr">
        <is>
          <t>Pharmacy Administration &amp; Systems</t>
        </is>
      </c>
      <c r="N38" s="186" t="inlineStr">
        <is>
          <t>Medication Errors Classification &amp; Dispensing Error Definitions</t>
        </is>
      </c>
      <c r="O38" s="185" t="inlineStr">
        <is>
          <t>SAP</t>
        </is>
      </c>
      <c r="P38" s="186" t="inlineStr">
        <is>
          <t>ข้อสอบจริง PLE-CC1 ปี 2566 Day 2 ข้อ 109 [CASE_2566_PHARM_PRACTICE_01]</t>
        </is>
      </c>
      <c r="Q38" s="185" t="inlineStr">
        <is>
          <t>ข้อสอบจริง</t>
        </is>
      </c>
      <c r="R38" s="185" t="inlineStr">
        <is>
          <t>2566 Day 2</t>
        </is>
      </c>
      <c r="S38" s="185" t="inlineStr">
        <is>
          <t>CASE_2566_PHARM_PRACTICE_01</t>
        </is>
      </c>
    </row>
  </sheetData>
  <mergeCells count="1">
    <mergeCell ref="A1:F1"/>
  </mergeCells>
  <pageMargins left="0.75" right="0.75" top="1" bottom="1" header="0.5" footer="0.5"/>
</worksheet>
</file>

<file path=xl/worksheets/sheet35.xml><?xml version="1.0" encoding="utf-8"?>
<worksheet xmlns="http://schemas.openxmlformats.org/spreadsheetml/2006/main">
  <sheetPr>
    <tabColor rgb="FF8C3FBF"/>
    <outlinePr summaryBelow="0" summaryRight="0"/>
    <pageSetUpPr/>
  </sheetPr>
  <dimension ref="A1:U74"/>
  <sheetViews>
    <sheetView workbookViewId="0">
      <selection activeCell="A1" sqref="A1"/>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t>
        </is>
      </c>
      <c r="C3" s="186" t="inlineStr">
        <is>
          <t>งานวิจัยประเภทใดที่มีความน่าเชื่อถือมากที่สุด</t>
        </is>
      </c>
      <c r="D3" s="186" t="n"/>
      <c r="E3" s="186" t="inlineStr">
        <is>
          <t>Cohort study, Case controlled study</t>
        </is>
      </c>
      <c r="F3" s="186" t="inlineStr">
        <is>
          <t>Case report, Cross-sectional study</t>
        </is>
      </c>
      <c r="G3" s="186" t="inlineStr">
        <is>
          <t>Case controlled study, Cross-sectional study</t>
        </is>
      </c>
      <c r="H3" s="186" t="inlineStr">
        <is>
          <t>Meta-analysis, Randomized controlled study</t>
        </is>
      </c>
      <c r="I3" s="188" t="inlineStr">
        <is>
          <t>Cross-sectional study, Randomized controlled study</t>
        </is>
      </c>
      <c r="J3" s="185" t="inlineStr">
        <is>
          <t>4</t>
        </is>
      </c>
      <c r="K3" s="186" t="inlineStr">
        <is>
          <t>✅ คำตอบที่ถูกต้อง: ข้อ ง. Meta-analysis, Randomized controlled study
🎯 ทำไมข้อนี้ถึงถูก: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ไม่ตรงกับเงื่อนไขการใช้งานหรือหลักการวิจัยที่ถูกต้องตามมาตรฐาน
• ข้อ ข. (Case report, Cross-sectional study): ไม่ตรงกับเงื่อนไขการใช้งานหรือหลักการวิจัยที่ถูกต้องตามมาตรฐาน
• ข้อ ค. (Case controlled study, Cross-sectional study): ไม่ตรงกับเงื่อนไขการใช้งานหรือหลักการวิจัยที่ถูกต้องตามมาตรฐาน
• ข้อ จ. (Cross-sectional study, Randomized controlled study): ไม่ตรงกับเงื่อนไขการใช้งานหรือหลักการวิจัยที่ถูกต้องตามมาตรฐาน</t>
        </is>
      </c>
      <c r="L3" s="186" t="n"/>
      <c r="M3" s="186" t="inlineStr">
        <is>
          <t>Research &amp; Biostats</t>
        </is>
      </c>
      <c r="N3" s="186" t="inlineStr">
        <is>
          <t>สถิติวิเคราะห์ (RR, OR, HR, NNT, 95% CI)</t>
        </is>
      </c>
      <c r="O3" s="185" t="inlineStr">
        <is>
          <t>SAP</t>
        </is>
      </c>
      <c r="P3" s="186" t="inlineStr">
        <is>
          <t>ข้อ 30 Pharma Plus เล่มม่วง (เฉลยข้อ ง)</t>
        </is>
      </c>
      <c r="Q3" s="185" t="inlineStr">
        <is>
          <t>แบบฝึกหัด</t>
        </is>
      </c>
      <c r="R3" s="185" t="inlineStr">
        <is>
          <t>เล่มม่วง</t>
        </is>
      </c>
      <c r="S3" s="185" t="n"/>
    </row>
    <row r="4" ht="24" customHeight="1" s="49">
      <c r="A4" s="187" t="n">
        <v>2</v>
      </c>
      <c r="B4" s="186" t="n"/>
      <c r="C4" s="186" t="inlineStr">
        <is>
          <t>ทำการศึกษา ergotamine ในรูปแบบต่างกัน 2 รูปแบบโดยเปรียบเทียบระดับสูงสุดจะใช้สถิติใดทดสอบ</t>
        </is>
      </c>
      <c r="D4" s="186" t="n"/>
      <c r="E4" s="186" t="inlineStr">
        <is>
          <t>T-test unpair</t>
        </is>
      </c>
      <c r="F4" s="186" t="inlineStr">
        <is>
          <t>T-test pair</t>
        </is>
      </c>
      <c r="G4" s="186" t="inlineStr">
        <is>
          <t>F-test</t>
        </is>
      </c>
      <c r="H4" s="186" t="inlineStr">
        <is>
          <t>Mann-Whitney u test</t>
        </is>
      </c>
      <c r="I4" s="188" t="inlineStr">
        <is>
          <t>ไม่มีข้อใดถูก</t>
        </is>
      </c>
      <c r="J4" s="185" t="inlineStr">
        <is>
          <t>1</t>
        </is>
      </c>
      <c r="K4" s="186" t="inlineStr">
        <is>
          <t>✅ คำตอบที่ถูกต้อง: ข้อ ก. T-test unpair
🎯 ทำไมข้อนี้ถึงถูก: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ใช้เปรียบเทียบค่าเฉลี่ยของข้อมูล 2 กลุ่มที่สัมพันธ์กัน (paired/dependent samples) เช่น ค่าก่อนและหลังการรักษาในกลุ่มตัวอย่างเดียวกัน
• ข้อ ค. (F-test): ใช้เปรียบเทียบความแปรปรวน (variance) ระหว่างกลุ่มข้อมูล 2 กลุ่ม หรือใช้ในการทดสอบ ANOVA
• ข้อ ง. (Mann-Whitney u test): เป็นสถิติ Non-parametric ที่ใช้เปรียบเทียบข้อมูล 2 กลุ่มที่เป็นอิสระจากกัน เมื่อข้อมูลไม่มีการแจกแจงแบบปกติ
• ข้อ จ. (ไม่มีข้อใดถูก): ข้อนี้ไม่ถูกต้องเนื่องจากมีตัวเลือกที่จำเพาะและตรงตามเกณฑ์มาตรฐานเวชปฏิบัติอย่างชัดเจน</t>
        </is>
      </c>
      <c r="L4" s="186" t="n"/>
      <c r="M4" s="186" t="inlineStr">
        <is>
          <t>Research &amp; Biostats</t>
        </is>
      </c>
      <c r="N4" s="186" t="inlineStr">
        <is>
          <t>สถิติวิเคราะห์ (RR, OR, HR, NNT, 95% CI)</t>
        </is>
      </c>
      <c r="O4" s="185" t="inlineStr">
        <is>
          <t>SAP</t>
        </is>
      </c>
      <c r="P4" s="186" t="inlineStr">
        <is>
          <t>ข้อ 52 Pharma Plus เล่มม่วง (เฉลยข้อ ก)</t>
        </is>
      </c>
      <c r="Q4" s="185" t="inlineStr">
        <is>
          <t>แบบฝึกหัด</t>
        </is>
      </c>
      <c r="R4" s="185" t="inlineStr">
        <is>
          <t>เล่มม่วง</t>
        </is>
      </c>
      <c r="S4" s="185" t="n"/>
    </row>
    <row r="5" ht="24" customHeight="1" s="49">
      <c r="A5" s="187" t="n">
        <v>3</v>
      </c>
      <c r="B5" s="186" t="n"/>
      <c r="C5" s="186"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D5" s="186" t="n"/>
      <c r="E5" s="186" t="inlineStr">
        <is>
          <t>Case control study</t>
        </is>
      </c>
      <c r="F5" s="186" t="inlineStr">
        <is>
          <t>Randomized control study</t>
        </is>
      </c>
      <c r="G5" s="186" t="inlineStr">
        <is>
          <t>Cohort study</t>
        </is>
      </c>
      <c r="H5" s="186" t="inlineStr">
        <is>
          <t>Analysis of secular trend</t>
        </is>
      </c>
      <c r="I5" s="188" t="inlineStr">
        <is>
          <t>Cross-sectional study</t>
        </is>
      </c>
      <c r="J5" s="185" t="inlineStr">
        <is>
          <t>1</t>
        </is>
      </c>
      <c r="K5" s="186" t="inlineStr">
        <is>
          <t>✅ คำตอบที่ถูกต้อง: ข้อ ก. Case control study
🎯 ทำไมข้อนี้ถึงถูก: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ไม่ตรงกับเงื่อนไขการใช้งานหรือหลักการวิจัยที่ถูกต้องตามมาตรฐาน
• ข้อ ค. (Cohort study): ไม่ตรงกับเงื่อนไขการใช้งานหรือหลักการวิจัยที่ถูกต้องตามมาตรฐาน
• ข้อ ง. (Analysis of secular trend): ไม่ตรงกับเงื่อนไขการใช้งานหรือหลักการวิจัยที่ถูกต้องตามมาตรฐาน
• ข้อ จ. (Cross-sectional study): ไม่ตรงกับเงื่อนไขการใช้งานหรือหลักการวิจัยที่ถูกต้องตามมาตรฐาน</t>
        </is>
      </c>
      <c r="L5" s="186" t="n"/>
      <c r="M5" s="186" t="inlineStr">
        <is>
          <t>Research &amp; Biostats</t>
        </is>
      </c>
      <c r="N5" s="186" t="inlineStr">
        <is>
          <t>สถิติวิเคราะห์ (RR, OR, HR, NNT, 95% CI)</t>
        </is>
      </c>
      <c r="O5" s="185" t="inlineStr">
        <is>
          <t>SAP</t>
        </is>
      </c>
      <c r="P5" s="186" t="inlineStr">
        <is>
          <t>ข้อ 55 Pharma Plus เล่มม่วง (เฉลยข้อ ก)</t>
        </is>
      </c>
      <c r="Q5" s="185" t="inlineStr">
        <is>
          <t>แบบฝึกหัด</t>
        </is>
      </c>
      <c r="R5" s="185" t="inlineStr">
        <is>
          <t>เล่มม่วง</t>
        </is>
      </c>
      <c r="S5" s="185" t="n"/>
    </row>
    <row r="6" ht="24" customHeight="1" s="49">
      <c r="A6" s="187" t="n">
        <v>4</v>
      </c>
      <c r="B6" s="186" t="n"/>
      <c r="C6" s="186"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D6" s="186" t="n"/>
      <c r="E6" s="186" t="inlineStr">
        <is>
          <t>90 บาทต่อเม็ด</t>
        </is>
      </c>
      <c r="F6" s="186" t="inlineStr">
        <is>
          <t>98 บาทต่อเม็ด</t>
        </is>
      </c>
      <c r="G6" s="186" t="inlineStr">
        <is>
          <t>100 บาทต่อเม็ด</t>
        </is>
      </c>
      <c r="H6" s="186" t="inlineStr">
        <is>
          <t>103 บาทต่อเม็ด</t>
        </is>
      </c>
      <c r="I6" s="188" t="inlineStr">
        <is>
          <t>110 บาทต่อเม็ด</t>
        </is>
      </c>
      <c r="J6" s="185" t="inlineStr">
        <is>
          <t>4</t>
        </is>
      </c>
      <c r="K6" s="186" t="inlineStr">
        <is>
          <t>✅ คำตอบที่ถูกต้อง: ข้อ ง. 103 บาทต่อเม็ด
🎯 ทำไมข้อนี้ถึงถูก: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ไม่ตรงกับเงื่อนไขการใช้งานหรือหลักการวิจัยที่ถูกต้องตามมาตรฐาน
• ข้อ ข. (98 บาทต่อเม็ด): ไม่ตรงกับเงื่อนไขการใช้งานหรือหลักการวิจัยที่ถูกต้องตามมาตรฐาน
• ข้อ ค. (100 บาทต่อเม็ด): ไม่ตรงกับเงื่อนไขการใช้งานหรือหลักการวิจัยที่ถูกต้องตามมาตรฐาน
• ข้อ จ. (110 บาทต่อเม็ด): ไม่ตรงกับเงื่อนไขการใช้งานหรือหลักการวิจัยที่ถูกต้องตามมาตรฐาน</t>
        </is>
      </c>
      <c r="L6" s="186" t="n"/>
      <c r="M6" s="186" t="inlineStr">
        <is>
          <t>Research &amp; Biostats</t>
        </is>
      </c>
      <c r="N6" s="186" t="inlineStr">
        <is>
          <t>สถิติวิเคราะห์ (RR, OR, HR, NNT, 95% CI)</t>
        </is>
      </c>
      <c r="O6" s="185" t="inlineStr">
        <is>
          <t>SAP</t>
        </is>
      </c>
      <c r="P6" s="186" t="inlineStr">
        <is>
          <t>ข้อ 56 Pharma Plus เล่มม่วง (เฉลยข้อ ง)</t>
        </is>
      </c>
      <c r="Q6" s="185" t="inlineStr">
        <is>
          <t>แบบฝึกหัด</t>
        </is>
      </c>
      <c r="R6" s="185" t="inlineStr">
        <is>
          <t>เล่มม่วง</t>
        </is>
      </c>
      <c r="S6" s="185" t="n"/>
    </row>
    <row r="7" ht="24" customHeight="1" s="49">
      <c r="A7" s="187" t="n">
        <v>5</v>
      </c>
      <c r="B7" s="186"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t>
        </is>
      </c>
      <c r="C7" s="186" t="inlineStr">
        <is>
          <t>วิจัยแบบใดดีที่สุด</t>
        </is>
      </c>
      <c r="D7" s="186" t="n"/>
      <c r="E7" s="186" t="inlineStr">
        <is>
          <t>Case control</t>
        </is>
      </c>
      <c r="F7" s="186" t="inlineStr">
        <is>
          <t>Cohort</t>
        </is>
      </c>
      <c r="G7" s="186" t="inlineStr">
        <is>
          <t>Meta-analysis of case control studies</t>
        </is>
      </c>
      <c r="H7" s="186" t="inlineStr">
        <is>
          <t>Descriptive</t>
        </is>
      </c>
      <c r="I7" s="188" t="inlineStr">
        <is>
          <t>Randomized control trial</t>
        </is>
      </c>
      <c r="J7" s="185" t="inlineStr">
        <is>
          <t>5</t>
        </is>
      </c>
      <c r="K7" s="186" t="inlineStr">
        <is>
          <t>✅ คำตอบที่ถูกต้อง: ข้อ จ. Randomized control trial
🎯 ทำไมข้อนี้ถึงถูก: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ไม่ตรงกับเงื่อนไขการใช้งานหรือหลักการวิจัยที่ถูกต้องตามมาตรฐาน
• ข้อ ข. (Cohort): ไม่ตรงกับเงื่อนไขการใช้งานหรือหลักการวิจัยที่ถูกต้องตามมาตรฐาน
• ข้อ ค. (Meta-analysis of case control studies): ไม่ตรงกับเงื่อนไขการใช้งานหรือหลักการวิจัยที่ถูกต้องตามมาตรฐาน
• ข้อ ง. (Descriptive): ไม่ตรงกับเงื่อนไขการใช้งานหรือหลักการวิจัยที่ถูกต้องตามมาตรฐาน</t>
        </is>
      </c>
      <c r="L7" s="186" t="n"/>
      <c r="M7" s="186" t="inlineStr">
        <is>
          <t>Research &amp; Biostats</t>
        </is>
      </c>
      <c r="N7" s="186" t="inlineStr">
        <is>
          <t>สถิติวิเคราะห์ (RR, OR, HR, NNT, 95% CI)</t>
        </is>
      </c>
      <c r="O7" s="185" t="inlineStr">
        <is>
          <t>SAP</t>
        </is>
      </c>
      <c r="P7" s="186" t="inlineStr">
        <is>
          <t>ข้อ 59 Pharma Plus เล่มม่วง (เฉลยข้อ จ)</t>
        </is>
      </c>
      <c r="Q7" s="185" t="inlineStr">
        <is>
          <t>แบบฝึกหัด</t>
        </is>
      </c>
      <c r="R7" s="185" t="inlineStr">
        <is>
          <t>เล่มม่วง</t>
        </is>
      </c>
      <c r="S7" s="185" t="n"/>
    </row>
    <row r="8" ht="24" customHeight="1" s="49">
      <c r="A8" s="187" t="n">
        <v>6</v>
      </c>
      <c r="B8" s="186" t="n"/>
      <c r="C8" s="186" t="inlineStr">
        <is>
          <t>การทดสอบอาการข้างเคียงของยา colchicine ในกลุ่มคน 3 กลุ่มที่ได้รับยาในขนาดต่างกัน ใช้สถิติในข้อใด</t>
        </is>
      </c>
      <c r="D8" s="186" t="n"/>
      <c r="E8" s="186" t="inlineStr">
        <is>
          <t>Unpaired t-test</t>
        </is>
      </c>
      <c r="F8" s="186" t="inlineStr">
        <is>
          <t>T-test</t>
        </is>
      </c>
      <c r="G8" s="186" t="inlineStr">
        <is>
          <t>Chi-square</t>
        </is>
      </c>
      <c r="H8" s="186" t="inlineStr">
        <is>
          <t>One way analysis of variance</t>
        </is>
      </c>
      <c r="I8" s="188" t="inlineStr">
        <is>
          <t>Correlation</t>
        </is>
      </c>
      <c r="J8" s="185" t="inlineStr">
        <is>
          <t>4</t>
        </is>
      </c>
      <c r="K8" s="186" t="inlineStr">
        <is>
          <t>✅ คำตอบที่ถูกต้อง: ข้อ ง. One way analysis of variance
🎯 ทำไมข้อนี้ถึงถูก: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ไม่ตรงกับหลักการและวัตถุประสงค์ตามที่โจทย์ระบุ
• ข้อ ข. (T-test): ไม่ตรงกับเงื่อนไขการใช้งานหรือหลักการวิจัยที่ถูกต้องตามมาตรฐาน
• ข้อ ค. (Chi-square): ใช้ทดสอบความสัมพันธ์ระหว่างข้อมูลเชิงกลุ่ม (categorical data) 2 ตัวแปรขึ้นไป
• ข้อ จ. (Correlation): ไม่ตรงกับเงื่อนไขการใช้งานหรือหลักการวิจัยที่ถูกต้องตามมาตรฐาน</t>
        </is>
      </c>
      <c r="L8" s="186" t="n"/>
      <c r="M8" s="186" t="inlineStr">
        <is>
          <t>Research &amp; Biostats</t>
        </is>
      </c>
      <c r="N8" s="186" t="inlineStr">
        <is>
          <t>สถิติวิเคราะห์ (RR, OR, HR, NNT, 95% CI)</t>
        </is>
      </c>
      <c r="O8" s="185" t="inlineStr">
        <is>
          <t>SAP</t>
        </is>
      </c>
      <c r="P8" s="186" t="inlineStr">
        <is>
          <t>ข้อ 102 Pharma Plus เล่มม่วง (เฉลยข้อ ง)</t>
        </is>
      </c>
      <c r="Q8" s="185" t="inlineStr">
        <is>
          <t>แบบฝึกหัด</t>
        </is>
      </c>
      <c r="R8" s="185" t="inlineStr">
        <is>
          <t>เล่มม่วง</t>
        </is>
      </c>
      <c r="S8" s="185" t="n"/>
    </row>
    <row r="9" ht="24" customHeight="1" s="49">
      <c r="A9" s="187" t="n">
        <v>7</v>
      </c>
      <c r="B9" s="186" t="n"/>
      <c r="C9" s="186" t="inlineStr">
        <is>
          <t>การทาน aspirin สามารถลดการเกิด CAD โดยมีค่า OR 0.83 หมายความว่าอย่างไร</t>
        </is>
      </c>
      <c r="D9" s="186" t="n"/>
      <c r="E9" s="186" t="inlineStr">
        <is>
          <t>คนที่กิน aspirin มีโอกาสเป็น CAD น้อยกว่าคนที่ไม่กิน 17 %</t>
        </is>
      </c>
      <c r="F9" s="186" t="inlineStr">
        <is>
          <t>คนที่กิน aspirin มีโอกาสเป็น CAD น้อยกว่าคนที่ไม่กิน 83 %</t>
        </is>
      </c>
      <c r="G9" s="186" t="inlineStr">
        <is>
          <t>คนที่กิน aspirin มีโอกาสเป็น CAD มากกว่าคนที่ไม่กิน 17 %</t>
        </is>
      </c>
      <c r="H9" s="186" t="inlineStr">
        <is>
          <t>คนที่กิน aspirin มีโอกาสเป็น CAD มากกว่าคนที่ไม่กิน 83 %</t>
        </is>
      </c>
      <c r="I9" s="188" t="inlineStr">
        <is>
          <t>คนที่กิน aspirin มีโอกาสเป็น CAD เท่ากับคนที่ไม่กิน 17 %</t>
        </is>
      </c>
      <c r="J9" s="185" t="inlineStr">
        <is>
          <t>1</t>
        </is>
      </c>
      <c r="K9" s="186" t="inlineStr">
        <is>
          <t>✅ คำตอบที่ถูกต้อง: ข้อ ก. คนที่กิน aspirin มีโอกาสเป็น CAD น้อยกว่าคนที่ไม่กิน 17 %
🎯 ทำไมข้อนี้ถึงถูก: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t>
        </is>
      </c>
      <c r="L9" s="186" t="n"/>
      <c r="M9" s="186" t="inlineStr">
        <is>
          <t>Research &amp; Biostats</t>
        </is>
      </c>
      <c r="N9" s="186" t="inlineStr">
        <is>
          <t>สถิติวิเคราะห์ (RR, OR, HR, NNT, 95% CI)</t>
        </is>
      </c>
      <c r="O9" s="185" t="inlineStr">
        <is>
          <t>SAP</t>
        </is>
      </c>
      <c r="P9" s="186" t="inlineStr">
        <is>
          <t>ข้อ 103 Pharma Plus เล่มม่วง (เฉลยข้อ ก)</t>
        </is>
      </c>
      <c r="Q9" s="185" t="inlineStr">
        <is>
          <t>แบบฝึกหัด</t>
        </is>
      </c>
      <c r="R9" s="185" t="inlineStr">
        <is>
          <t>เล่มม่วง</t>
        </is>
      </c>
      <c r="S9" s="185" t="n"/>
    </row>
    <row r="10" ht="24" customHeight="1" s="49">
      <c r="A10" s="187" t="n">
        <v>8</v>
      </c>
      <c r="B10" s="186" t="n"/>
      <c r="C10" s="186"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D10" s="188" t="n"/>
      <c r="E10" s="188" t="inlineStr">
        <is>
          <t>1.4</t>
        </is>
      </c>
      <c r="F10" s="188" t="inlineStr">
        <is>
          <t>1.5</t>
        </is>
      </c>
      <c r="G10" s="186" t="inlineStr">
        <is>
          <t>1.6</t>
        </is>
      </c>
      <c r="H10" s="186" t="inlineStr">
        <is>
          <t>Cost-Minimization Analysis (CMA)</t>
        </is>
      </c>
      <c r="I10" s="188" t="inlineStr">
        <is>
          <t>Student t-test for comparing two independent means</t>
        </is>
      </c>
      <c r="J10" s="185" t="inlineStr">
        <is>
          <t>2</t>
        </is>
      </c>
      <c r="K10" s="186" t="inlineStr">
        <is>
          <t>✅ คำตอบที่ถูกต้อง: ข้อ ข. 1.5
🎯 ทำไมข้อนี้ถึงถูก:
Odds Ratio (OR) = (a  d) / (b  c) จากตาราง: a=25, b=15, c=25, d=30 ดังนั้น OR = (25  30) / (15  25) = 30 / 15 = 2.0
🔍 ข้ออื่นผิดเพราะอะไร:
• ข้อ ก. (1.4): ไม่ตรงกับเงื่อนไขการใช้งานหรือหลักการวิจัยที่ถูกต้องตามมาตรฐาน
• ข้อ ค. (1.6):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ข้อ จ. (Student t-test for comparing two independent means): ไม่ตรงกับเงื่อนไขการใช้งานหรือหลักการวิจัยที่ถูกต้องตามมาตรฐาน</t>
        </is>
      </c>
      <c r="L10" s="186" t="n"/>
      <c r="M10" s="186" t="inlineStr">
        <is>
          <t>Research &amp; Biostats</t>
        </is>
      </c>
      <c r="N10" s="186" t="inlineStr">
        <is>
          <t>สถิติวิเคราะห์ (RR, OR, HR, NNT, 95% CI)</t>
        </is>
      </c>
      <c r="O10" s="185" t="inlineStr">
        <is>
          <t>SAP</t>
        </is>
      </c>
      <c r="P10" s="186" t="inlineStr">
        <is>
          <t>ข้อ 105 Pharma Plus เล่มม่วง (เฉลยข้อ ข)</t>
        </is>
      </c>
      <c r="Q10" s="185" t="inlineStr">
        <is>
          <t>แบบฝึกหัด</t>
        </is>
      </c>
      <c r="R10" s="185" t="inlineStr">
        <is>
          <t>เล่มม่วง</t>
        </is>
      </c>
      <c r="S10" s="185" t="n"/>
    </row>
    <row r="11" ht="24" customHeight="1" s="49">
      <c r="A11" s="187" t="n">
        <v>9</v>
      </c>
      <c r="B11" s="186" t="n"/>
      <c r="C11" s="186"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D11" s="186" t="n"/>
      <c r="E11" s="186" t="inlineStr">
        <is>
          <t>ยาใหม่และยา levonorgestrel มีความเสี่ยงในการเกิดอาการข้างเคียงแตกต่างกันอย่างมีนัยสำคัญทางสถิติ</t>
        </is>
      </c>
      <c r="F11" s="186" t="inlineStr">
        <is>
          <t>ยาใหม่และยา levonorgestrel มีความเสี่ยงในการเกิดอาการข้างเคียงแตกต่างกันอย่างมีนัยสำคัญทางสถิติ</t>
        </is>
      </c>
      <c r="G11" s="186" t="inlineStr">
        <is>
          <t>ยาใหม่มีความเสี่ยงในการเกิดอาการข้างเคียงมากกว่ามากกว่ายา levonorgestrel 1.25 เท่า</t>
        </is>
      </c>
      <c r="H11" s="186" t="inlineStr">
        <is>
          <t>ยา levonorgestrel มีความเสี่ยงในการเกิดอาการข้างเคียงมากกว่ายาใหม่ 1.25 เท่า</t>
        </is>
      </c>
      <c r="I11" s="188" t="inlineStr">
        <is>
          <t>ยาใหม่และยา levonorgestrel มีความเสี่ยงในการเกิดอาการข้างเคียงแตกต่างกันอย่างไม่มีนัยสำคัญทางสถิติ</t>
        </is>
      </c>
      <c r="J11" s="185" t="inlineStr">
        <is>
          <t>1</t>
        </is>
      </c>
      <c r="K11" s="186" t="inlineStr">
        <is>
          <t>✅ คำตอบที่ถูกต้อง: ข้อ ก. ยาใหม่และยา levonorgestrel มีความเสี่ยงในการเกิดอาการข้างเคียงแตกต่างกันอย่างมีนัยสำคัญทางสถิติ
🎯 ทำไมข้อนี้ถึงถูก: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t>
        </is>
      </c>
      <c r="L11" s="186" t="n"/>
      <c r="M11" s="186" t="inlineStr">
        <is>
          <t>Research &amp; Biostats</t>
        </is>
      </c>
      <c r="N11" s="186" t="inlineStr">
        <is>
          <t>สถิติวิเคราะห์ (RR, OR, HR, NNT, 95% CI)</t>
        </is>
      </c>
      <c r="O11" s="185" t="inlineStr">
        <is>
          <t>SAP</t>
        </is>
      </c>
      <c r="P11" s="186" t="inlineStr">
        <is>
          <t>ข้อ 106 Pharma Plus เล่มม่วง (เฉลยข้อ ก)</t>
        </is>
      </c>
      <c r="Q11" s="185" t="inlineStr">
        <is>
          <t>แบบฝึกหัด</t>
        </is>
      </c>
      <c r="R11" s="185" t="inlineStr">
        <is>
          <t>เล่มม่วง</t>
        </is>
      </c>
      <c r="S11" s="185" t="n"/>
    </row>
    <row r="12" ht="24" customHeight="1" s="49">
      <c r="A12" s="187" t="n">
        <v>10</v>
      </c>
      <c r="B12" s="186" t="n"/>
      <c r="C12" s="186"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D12" s="186" t="n"/>
      <c r="E12" s="186" t="inlineStr">
        <is>
          <t>Randomized Controlled Trial (Double-blind RCT)</t>
        </is>
      </c>
      <c r="F12" s="186" t="inlineStr">
        <is>
          <t>Prospective Cohort Study (Relative Risk: RR)</t>
        </is>
      </c>
      <c r="G12" s="186" t="inlineStr">
        <is>
          <t>Case-Control Study (Odds Ratio: OR)</t>
        </is>
      </c>
      <c r="H12" s="188" t="inlineStr">
        <is>
          <t>Cross-Sectional Survey Prevalence Study</t>
        </is>
      </c>
      <c r="I12" s="188" t="inlineStr">
        <is>
          <t>10</t>
        </is>
      </c>
      <c r="J12" s="185" t="inlineStr">
        <is>
          <t>1</t>
        </is>
      </c>
      <c r="K12" s="186" t="inlineStr">
        <is>
          <t>✅ คำตอบที่ถูกต้อง: ข้อ ก. Randomized Controlled Trial (Double-blind RCT)
🎯 ทำไมข้อนี้ถึงถูก: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ไม่ตรงกับเงื่อนไขการใช้งานหรือหลักการวิจัยที่ถูกต้องตามมาตรฐาน
• ข้อ จ. (10): ไม่ตรงกับเงื่อนไขการใช้งานหรือหลักการวิจัยที่ถูกต้องตามมาตรฐาน</t>
        </is>
      </c>
      <c r="L12" s="186" t="n"/>
      <c r="M12" s="186" t="inlineStr">
        <is>
          <t>Research &amp; Biostats</t>
        </is>
      </c>
      <c r="N12" s="186" t="inlineStr">
        <is>
          <t>สถิติวิเคราะห์ (RR, OR, HR, NNT, 95% CI)</t>
        </is>
      </c>
      <c r="O12" s="185" t="inlineStr">
        <is>
          <t>SAP</t>
        </is>
      </c>
      <c r="P12" s="186" t="inlineStr">
        <is>
          <t>ข้อ 128 Pharma Plus เล่มม่วง (เฉลยข้อ ก)</t>
        </is>
      </c>
      <c r="Q12" s="185" t="inlineStr">
        <is>
          <t>แบบฝึกหัด</t>
        </is>
      </c>
      <c r="R12" s="185" t="inlineStr">
        <is>
          <t>เล่มม่วง</t>
        </is>
      </c>
      <c r="S12" s="185" t="n"/>
    </row>
    <row r="13" ht="24" customHeight="1" s="49">
      <c r="A13" s="187" t="n">
        <v>11</v>
      </c>
      <c r="B13" s="186"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t>
        </is>
      </c>
      <c r="C13" s="186" t="inlineStr">
        <is>
          <t>ข้อใดถูกต้อง</t>
        </is>
      </c>
      <c r="D13" s="186" t="n"/>
      <c r="E13" s="186" t="inlineStr">
        <is>
          <t>การเกิด CA lung ในกลุ่มสูบบุหรี่ = 1 คนใน 1,000 คน</t>
        </is>
      </c>
      <c r="F13" s="186" t="inlineStr">
        <is>
          <t>การเกิด CA lung ในกลุ่มไม่สูบบุหรี่ = 1 คนใน 10,000 คน</t>
        </is>
      </c>
      <c r="G13" s="186" t="inlineStr">
        <is>
          <t>odd ratio = 11</t>
        </is>
      </c>
      <c r="H13" s="186" t="inlineStr">
        <is>
          <t>ผู้ป่วยที่สูบบุหรี่เป็นเวลา 30 ปี มีโอกาสเกิด CA lung 1 คน ใน 111 คน</t>
        </is>
      </c>
      <c r="I13" s="188" t="inlineStr">
        <is>
          <t>ไม่มีข้อใดถูก</t>
        </is>
      </c>
      <c r="J13" s="185" t="inlineStr">
        <is>
          <t>4</t>
        </is>
      </c>
      <c r="K13" s="186" t="inlineStr">
        <is>
          <t>✅ คำตอบที่ถูกต้อง: ข้อ ง. ผู้ป่วยที่สูบบุหรี่เป็นเวลา 30 ปี มีโอกาสเกิด CA lung 1 คน ใน 111 คน
🎯 ทำไมข้อนี้ถึงถูก: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ไม่ตรงกับเงื่อนไขการใช้งานหรือหลักการวิจัยที่ถูกต้องตามมาตรฐาน
• ข้อ ข. (การเกิด CA lung ในกลุ่มไม่สูบบุหรี่ = 1 คนใน 10,000 คน): ไม่ตรงกับเงื่อนไขการใช้งานหรือหลักการวิจัยที่ถูกต้องตามมาตรฐาน
• ข้อ ค. (odd ratio = 11): ไม่ตรงกับเงื่อนไขการใช้งานหรือหลักการวิจัยที่ถูกต้องตามมาตรฐาน
• ข้อ จ. (ไม่มีข้อใดถูก): ข้อนี้ไม่ถูกต้องเนื่องจากมีตัวเลือกที่จำเพาะและตรงตามเกณฑ์มาตรฐานเวชปฏิบัติอย่างชัดเจน</t>
        </is>
      </c>
      <c r="L13" s="186" t="n"/>
      <c r="M13" s="186" t="inlineStr">
        <is>
          <t>Research &amp; Biostats</t>
        </is>
      </c>
      <c r="N13" s="186" t="inlineStr">
        <is>
          <t>รูปแบบการวิจัยทางคลินิก (RCT, Cohort, Case-Control)</t>
        </is>
      </c>
      <c r="O13" s="185" t="inlineStr">
        <is>
          <t>SAP</t>
        </is>
      </c>
      <c r="P13" s="186" t="inlineStr">
        <is>
          <t>ข้อ 129 Pharma Plus เล่มม่วง (เฉลยข้อ ง)</t>
        </is>
      </c>
      <c r="Q13" s="185" t="inlineStr">
        <is>
          <t>แบบฝึกหัด</t>
        </is>
      </c>
      <c r="R13" s="185" t="inlineStr">
        <is>
          <t>เล่มม่วง</t>
        </is>
      </c>
      <c r="S13" s="185" t="n"/>
    </row>
    <row r="14" ht="24" customHeight="1" s="49">
      <c r="A14" s="187" t="n">
        <v>12</v>
      </c>
      <c r="B14" s="186" t="inlineStr">
        <is>
          <t>ถ้ายา Pioglitazone ได้รับการอนุมัติให้ขายในไทย โดยหากต้องการติดตามอาการไม่พึงประสงค์หลังจากการใช้ยา</t>
        </is>
      </c>
      <c r="C14" s="186" t="inlineStr">
        <is>
          <t>หลังจากทำการวางขาย (post marketing surveillance) ต้องใช้วิธีวิจัยใดจึงจะเหมาะสมที่สุด</t>
        </is>
      </c>
      <c r="D14" s="186" t="n"/>
      <c r="E14" s="186" t="inlineStr">
        <is>
          <t>Cross sectional study</t>
        </is>
      </c>
      <c r="F14" s="186" t="inlineStr">
        <is>
          <t>Cohort study</t>
        </is>
      </c>
      <c r="G14" s="186" t="inlineStr">
        <is>
          <t>Randomized control study</t>
        </is>
      </c>
      <c r="H14" s="186" t="inlineStr">
        <is>
          <t>Systematic review and meta analysis study</t>
        </is>
      </c>
      <c r="I14" s="188" t="inlineStr">
        <is>
          <t>Systematic review and meta analysis study</t>
        </is>
      </c>
      <c r="J14" s="185" t="inlineStr">
        <is>
          <t>1</t>
        </is>
      </c>
      <c r="K14" s="186" t="inlineStr">
        <is>
          <t>✅ คำตอบที่ถูกต้อง: ข้อ ก. Cross sectional study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ไม่ตรงกับเงื่อนไขการใช้งานหรือหลักการวิจัยที่ถูกต้องตามมาตรฐาน
• ข้อ ค. (Cross sectional study): ไม่ตรงกับเงื่อนไขการใช้งานหรือหลักการวิจัยที่ถูกต้องตามมาตรฐาน
• ข้อ ง. (Cohort study): ไม่ตรงกับเงื่อนไขการใช้งานหรือหลักการวิจัยที่ถูกต้องตามมาตรฐาน
• ข้อ จ. (Randomized control study): ไม่ตรงกับเงื่อนไขการใช้งานหรือหลักการวิจัยที่ถูกต้องตามมาตรฐาน</t>
        </is>
      </c>
      <c r="L14" s="186" t="n"/>
      <c r="M14" s="186" t="inlineStr">
        <is>
          <t>Research &amp; Biostats</t>
        </is>
      </c>
      <c r="N14" s="186" t="inlineStr">
        <is>
          <t>สถิติวิเคราะห์ (RR, OR, HR, NNT, 95% CI)</t>
        </is>
      </c>
      <c r="O14" s="185" t="inlineStr">
        <is>
          <t>SAP</t>
        </is>
      </c>
      <c r="P14" s="186" t="inlineStr">
        <is>
          <t>แบบฝึกหัด PLE-CC 1 ข้อ 38</t>
        </is>
      </c>
      <c r="Q14" s="185" t="inlineStr">
        <is>
          <t>แบบฝึกหัด</t>
        </is>
      </c>
      <c r="R14" s="185" t="inlineStr">
        <is>
          <t>เล่มม่วง</t>
        </is>
      </c>
      <c r="S14" s="185" t="n"/>
    </row>
    <row r="15" ht="24" customHeight="1" s="49">
      <c r="A15" s="187" t="n">
        <v>13</v>
      </c>
      <c r="B15" s="186"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t>
        </is>
      </c>
      <c r="C15" s="186" t="inlineStr">
        <is>
          <t>ข้อใดกล่าวถูกต้อง</t>
        </is>
      </c>
      <c r="D15" s="186" t="n"/>
      <c r="E15" s="186" t="inlineStr">
        <is>
          <t>B ลด death risk ได้ 35% เมื่อเทียบกับ A</t>
        </is>
      </c>
      <c r="F15" s="186" t="inlineStr">
        <is>
          <t>HR ใกล้เคียง1หมายความว่าไม่มีความแตกต่างในข้อมูล</t>
        </is>
      </c>
      <c r="G15" s="186" t="inlineStr">
        <is>
          <t>Median OS ของ A แปลว่า คนไข้ที่ใช้ A มีมัธยฐานของ survival rate อยู่ที่ 28 เดือน</t>
        </is>
      </c>
      <c r="H15" s="186" t="inlineStr">
        <is>
          <t>A ลด death risk ได้ 65%</t>
        </is>
      </c>
      <c r="I15" s="188" t="inlineStr">
        <is>
          <t>Median OS ของ B มากกว่า 18 เดือนแต่ไม่มีนัยส าคัญทางสถิติ</t>
        </is>
      </c>
      <c r="J15" s="185" t="inlineStr">
        <is>
          <t>1</t>
        </is>
      </c>
      <c r="K15" s="186" t="inlineStr">
        <is>
          <t>✅ คำตอบที่ถูกต้อง: ข้อ ก. B ลด death risk ได้ 35% เมื่อเทียบกับ A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ไม่ตรงกับเงื่อนไขการใช้งานหรือหลักการวิจัยที่ถูกต้องตามมาตรฐาน
• ข้อ ค. (HR ใกล้เคียง1หมายความว่าไม่มีความแตกต่างในข้อมูล): ไม่ตรงกับเงื่อนไขการใช้งานหรือหลักการวิจัยที่ถูกต้องตามมาตรฐาน
• ข้อ ง. (Median OS ของ A แปลว่า คนไข้ที่ใช้ A มีมัธยฐานของ survival rate อยู่ที่ 28 เดือน): ไม่ตรงกับเงื่อนไขการใช้งานหรือหลักการวิจัยที่ถูกต้องตามมาตรฐาน
• ข้อ จ. (A ลด death risk ได้ 65%): ไม่ตรงกับเงื่อนไขการใช้งานหรือหลักการวิจัยที่ถูกต้องตามมาตรฐาน</t>
        </is>
      </c>
      <c r="L15" s="186" t="n"/>
      <c r="M15" s="186" t="inlineStr">
        <is>
          <t>Research &amp; Biostats</t>
        </is>
      </c>
      <c r="N15" s="186" t="inlineStr">
        <is>
          <t>สถิติวิเคราะห์ (RR, OR, HR, NNT, 95% CI)</t>
        </is>
      </c>
      <c r="O15" s="185" t="inlineStr">
        <is>
          <t>SAP</t>
        </is>
      </c>
      <c r="P15" s="186" t="inlineStr">
        <is>
          <t>แบบฝึกหัด PLE-CC 1 ข้อ 83</t>
        </is>
      </c>
      <c r="Q15" s="185" t="inlineStr">
        <is>
          <t>แบบฝึกหัด</t>
        </is>
      </c>
      <c r="R15" s="185" t="inlineStr">
        <is>
          <t>เล่มม่วง</t>
        </is>
      </c>
      <c r="S15" s="185" t="n"/>
    </row>
    <row r="16" ht="24" customHeight="1" s="49">
      <c r="A16" s="187" t="n">
        <v>14</v>
      </c>
      <c r="B16" s="186" t="n"/>
      <c r="C16" s="186"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D16" s="186" t="n"/>
      <c r="E16" s="186" t="inlineStr">
        <is>
          <t>Cost-Utility Analysis (CUA)</t>
        </is>
      </c>
      <c r="F16" s="186" t="inlineStr">
        <is>
          <t>Cost-Effectiveness Analysis (CEA)</t>
        </is>
      </c>
      <c r="G16" s="186" t="inlineStr">
        <is>
          <t>Cost-Benefit Analysis (CBA)</t>
        </is>
      </c>
      <c r="H16" s="186" t="inlineStr">
        <is>
          <t>Cost-Minimization Analysis (CMA)</t>
        </is>
      </c>
      <c r="I16" s="188" t="inlineStr">
        <is>
          <t>Cost of Illness Analysis (COI)</t>
        </is>
      </c>
      <c r="J16" s="185" t="inlineStr">
        <is>
          <t>1</t>
        </is>
      </c>
      <c r="K16" s="186" t="inlineStr">
        <is>
          <t>✅ คำตอบที่ถูกต้อง: ข้อ ก. Cost-Utility Analysis (CUA)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t>
        </is>
      </c>
      <c r="L16" s="186" t="n"/>
      <c r="M16" s="186" t="inlineStr">
        <is>
          <t>Research &amp; Biostats</t>
        </is>
      </c>
      <c r="N16" s="186" t="inlineStr">
        <is>
          <t>สถิติวิเคราะห์ (RR, OR, HR, NNT, 95% CI)</t>
        </is>
      </c>
      <c r="O16" s="185" t="inlineStr">
        <is>
          <t>SAP</t>
        </is>
      </c>
      <c r="P16" s="186" t="inlineStr">
        <is>
          <t>PLE-CC1 ปี 2566 Day 2 ข้อ 1</t>
        </is>
      </c>
      <c r="Q16" s="185" t="inlineStr">
        <is>
          <t>ข้อสอบจริง</t>
        </is>
      </c>
      <c r="R16" s="185" t="inlineStr">
        <is>
          <t>2566</t>
        </is>
      </c>
      <c r="S16" s="185" t="n"/>
    </row>
    <row r="17" ht="24" customHeight="1" s="49">
      <c r="A17" s="187" t="n">
        <v>15</v>
      </c>
      <c r="B17" s="186" t="n"/>
      <c r="C17" s="186" t="inlineStr">
        <is>
          <t>ในการวิจัยทางคลินิกแบบสุ่มและมีกลุ่มควบคุมเพื่อประเมินประสิทธิผลของยา Propranolol ในการป้องกันไมเกรนที่ 8 สัปดาห์ หากผลการวิเคราะห์สรุปว่า 'ยา Propranolol ไม่แตกต่างจากกลุ่มควบคุมอย่างมีนัยสำคัญทางสถิติ' ข้อใดแสดงผลทางสถิติที่ถูกต้อง</t>
        </is>
      </c>
      <c r="D17" s="186" t="n"/>
      <c r="E17" s="186" t="inlineStr">
        <is>
          <t>p-value ≥ 0.05 หรือ 95% CI ของความแตกต่างครอบคลุมค่า 0 (RR/OR ครอบคลุมค่า 1.0)</t>
        </is>
      </c>
      <c r="F17" s="186" t="inlineStr">
        <is>
          <t>p-value &lt; 0.01 และ 95% CI ของ Relative Risk มีค่า 0.45 - 0.85</t>
        </is>
      </c>
      <c r="G17" s="186" t="inlineStr">
        <is>
          <t>p-value &lt; 0.05 โดยสามารถปฏิเสธสมมติฐานว่าง (Reject H0)</t>
        </is>
      </c>
      <c r="H17" s="186" t="inlineStr">
        <is>
          <t>ค่าเฉลี่ยของทั้งสองกลุ่มแตกต่างกันอย่างมีนัยสำคัญที่ระดับความเชื่อมั่น 95%</t>
        </is>
      </c>
      <c r="I17" s="188" t="inlineStr">
        <is>
          <t>ค่าสถิติทดสอบสูงกว่า Critical value อย่างมีนัยสำคัญ</t>
        </is>
      </c>
      <c r="J17" s="185" t="inlineStr">
        <is>
          <t>1</t>
        </is>
      </c>
      <c r="K17" s="186" t="inlineStr">
        <is>
          <t>✅ คำตอบที่ถูกต้อง: ข้อ ก. p-value ≥ 0.05 หรือ 95% CI ของความแตกต่างครอบคลุมค่า 0 (RR/OR ครอบคลุมค่า 1.0)
🎯 ทำไมข้อนี้ถึงถูก:
ข้อสรุปที่ระบุว่า ยา Propranolol ไม่แตกต่างจากกลุ่มควบคุมอย่างมีนัยสำคัญทางสถิติ หมายถึง ค่า p-value มีค่ามากกว่าหรือเท่ากับ 0.05 (ไม่สามารถปฏิเสธสมมติฐานว่าง H0) หรือช่วงความเชื่อมั่น 95% CI ของความแตกต่างระหว่างกลุ่ม (Mean difference) ครอบคลุมค่า 0 หรือค่า 95% CI ของอัตราส่วน (RR / OR) ครอบคลุมค่า 1.0
🔍 ข้ออื่นผิดเพราะอะไร:
• ข้อ ข. p-value &lt; 0.01: แสดงว่ามีความแตกต่างกันอย่างมีนัยสำคัญทางสถิติสูงมาก ขัดแย้งกับโจทย์
• ข้อ ค. ปฏิเสธสมมติฐานว่าง (Reject H0): เป็นการสรุปว่ามีความแตกต่างกันอย่างมีนัยสำคัญ
• ข้อ ง. ค่า 95% CI ของ Relative Risk มีค่าระหว่าง 0.45 - 0.85: ช่วงความเชื่อมั่นไม่ครอบคลุม 1.0 แสดงว่ามีนัยสำคัญทางสถิติ
• ข้อ จ. ค่า t-statistic สูงกว่า critical value: แสดงว่าปฏิเสธ H0 และมีความแตกต่างกันอย่างมีนัยสำคัญ</t>
        </is>
      </c>
      <c r="L17" s="186" t="n"/>
      <c r="M17" s="186" t="inlineStr">
        <is>
          <t>Research &amp; Biostats</t>
        </is>
      </c>
      <c r="N17" s="186" t="inlineStr">
        <is>
          <t>สถิติวิเคราะห์ (RR, OR, HR, NNT, 95% CI)</t>
        </is>
      </c>
      <c r="O17" s="185" t="inlineStr">
        <is>
          <t>SAP</t>
        </is>
      </c>
      <c r="P17" s="186" t="inlineStr">
        <is>
          <t>PLE-CC1 ปี 2566 Day 2 ข้อ 1</t>
        </is>
      </c>
      <c r="Q17" s="185" t="inlineStr">
        <is>
          <t>ข้อสอบจริง</t>
        </is>
      </c>
      <c r="R17" s="185" t="inlineStr">
        <is>
          <t>2566</t>
        </is>
      </c>
      <c r="S17" s="185" t="n"/>
    </row>
    <row r="18" ht="24" customHeight="1" s="49">
      <c r="A18" s="187" t="n">
        <v>16</v>
      </c>
      <c r="B18" s="186" t="n"/>
      <c r="C18" s="186" t="inlineStr">
        <is>
          <t>ในการประเมินประสิทธิผลของยา Propranolol ในการป้องกันไมเกรนเทียบกับกลุ่มควบคุม หากผลการวิจัยสรุปว่า 'ยา Propranolol สามารถลดความถี่ของการเกิดไมเกรนได้อย่างมีนัยสำคัญทางสถิติ' ข้อใดแสดงผลการวิเคราะห์ทางสถิติที่ถูกต้อง</t>
        </is>
      </c>
      <c r="D18" s="186" t="n"/>
      <c r="E18" s="186" t="inlineStr">
        <is>
          <t>p-value &lt; 0.05 และ 95% CI ของ Relative Risk ไม่ครอบคลุมค่า 1.0 (เช่น RR = 0.60; 95% CI: 0.42 - 0.86)</t>
        </is>
      </c>
      <c r="F18" s="186" t="inlineStr">
        <is>
          <t>p-value ≥ 0.05 และยอมรับสมมติฐานว่าง (Fail to reject H0)</t>
        </is>
      </c>
      <c r="G18" s="186" t="inlineStr">
        <is>
          <t>95% CI ของผลต่างจำนวนวันที่มีอาการปวดครอบคลุมค่า 0</t>
        </is>
      </c>
      <c r="H18" s="186" t="inlineStr">
        <is>
          <t>เกิดความผิดพลาดชนิดที่ 2 (Type II error, Beta) ในการแปลผล</t>
        </is>
      </c>
      <c r="I18" s="188" t="inlineStr">
        <is>
          <t>ค่า Relative Risk เท่ากับ 1.00 อย่างสมบูรณ์</t>
        </is>
      </c>
      <c r="J18" s="185" t="inlineStr">
        <is>
          <t>1</t>
        </is>
      </c>
      <c r="K18" s="186" t="inlineStr">
        <is>
          <t>✅ คำตอบที่ถูกต้อง: ข้อ ก. p-value &lt; 0.05 และ 95% CI ของ Relative Risk (RR) ไม่ครอบคลุมค่า 1.0 (เช่น RR = 0.60; 95% CI: 0.42 - 0.86)
🎯 ทำไมข้อนี้ถึงถูก:
การที่ยา Propranolol สามารถป้องกันการเกิดไมเกรนได้อย่างมีนัยสำคัญทางสถิติเมื่อเทียบกับกลุ่มควบคุม จะต้องมีค่า p-value &lt; 0.05 และช่วงความเชื่อมั่น 95% CI ของตัวชี้วัดประสิทธิผล เช่น Relative Risk (RR) ต้องต่ำกว่า 1.0 ทั้งช่วงโดยไม่คร่อม 1.0 แสดงถึงการลดความเสี่ยงของการเกิดไมเกรนอย่างแท้จริง
🔍 ข้ออื่นผิดเพราะอะไร:
• ข้อ ข. p-value ≥ 0.05: แสดงว่าไม่มีความแตกต่างกันอย่างมีนัยสำคัญทางสถิติ
• ข้อ ค. 95% CI ของผลต่างค่าเฉลี่ยครอบคลุมค่า 0: แสดงว่าผลการรักษาไม่มีความแตกต่างอย่างมีนัยสำคัญ
• ข้อ ง. ยอมรับสมมติฐานว่าง (Fail to reject H0): หมายถึงไม่มีความแตกต่างระหว่างสองกลุ่ม
• ข้อ จ. Relative Risk เท่ากับ 1.00: แสดงว่าความเสี่ยงของทั้งสองกลุ่มเท่ากัน ไม่เกิดประโยชน์ในการรักษา</t>
        </is>
      </c>
      <c r="L18" s="186" t="n"/>
      <c r="M18" s="186" t="inlineStr">
        <is>
          <t>Research &amp; Biostats</t>
        </is>
      </c>
      <c r="N18" s="186" t="inlineStr">
        <is>
          <t>สถิติวิเคราะห์ (RR, OR, HR, NNT, 95% CI)</t>
        </is>
      </c>
      <c r="O18" s="185" t="inlineStr">
        <is>
          <t>SAP</t>
        </is>
      </c>
      <c r="P18" s="186" t="inlineStr">
        <is>
          <t>PLE-CC1 ปี 2566 Day 2 ข้อ 4</t>
        </is>
      </c>
      <c r="Q18" s="185" t="inlineStr">
        <is>
          <t>ข้อสอบจริง</t>
        </is>
      </c>
      <c r="R18" s="185" t="inlineStr">
        <is>
          <t>2566</t>
        </is>
      </c>
      <c r="S18" s="185" t="n"/>
    </row>
    <row r="19" ht="24" customHeight="1" s="49">
      <c r="A19" s="187" t="n">
        <v>17</v>
      </c>
      <c r="B19" s="186" t="n"/>
      <c r="C19" s="186"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D19" s="186" t="n"/>
      <c r="E19" s="186" t="inlineStr">
        <is>
          <t>มีการทำหลายสถานที่</t>
        </is>
      </c>
      <c r="F19" s="186" t="inlineStr">
        <is>
          <t>double-blinded มี</t>
        </is>
      </c>
      <c r="G19" s="186" t="inlineStr">
        <is>
          <t>มีการสุ่ม</t>
        </is>
      </c>
      <c r="H19" s="186" t="inlineStr">
        <is>
          <t>มีกลุ่มควบคุม 2 กลุ่ม</t>
        </is>
      </c>
      <c r="I19" s="188" t="inlineStr">
        <is>
          <t>มีกลุ่ม intervention 2 กลุ่ม</t>
        </is>
      </c>
      <c r="J19" s="185" t="inlineStr">
        <is>
          <t>1</t>
        </is>
      </c>
      <c r="K19" s="186" t="inlineStr">
        <is>
          <t>✅ คำตอบที่ถูกต้อง: ข้อ ก. มีการทำหลายสถานที่
🎯 ทำไมข้อนี้ถึงถูก: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ไม่ตรงกับเงื่อนไขการใช้งานหรือหลักการวิจัยที่ถูกต้องตามมาตรฐาน
• ข้อ ค. (มีการสุ่ม): ไม่ตรงกับเงื่อนไขการใช้งานหรือหลักการวิจัยที่ถูกต้องตามมาตรฐาน
• ข้อ ง. (มีกลุ่มควบคุม 2 กลุ่ม): ไม่ตรงกับเงื่อนไขการใช้งานหรือหลักการวิจัยที่ถูกต้องตามมาตรฐาน
• ข้อ จ. (มีกลุ่ม intervention 2 กลุ่ม): ไม่ตรงกับเงื่อนไขการใช้งานหรือหลักการวิจัยที่ถูกต้องตามมาตรฐาน</t>
        </is>
      </c>
      <c r="L19" s="186" t="n"/>
      <c r="M19" s="186" t="inlineStr">
        <is>
          <t>Research &amp; Biostats</t>
        </is>
      </c>
      <c r="N19" s="186" t="inlineStr">
        <is>
          <t>สถิติวิเคราะห์ (RR, OR, HR, NNT, 95% CI)</t>
        </is>
      </c>
      <c r="O19" s="185" t="inlineStr">
        <is>
          <t>SAP</t>
        </is>
      </c>
      <c r="P19" s="186" t="inlineStr">
        <is>
          <t>ข้อ 53 (PLE_CC1_2562_Key.md)</t>
        </is>
      </c>
      <c r="Q19" s="185" t="inlineStr">
        <is>
          <t>ข้อสอบจริง</t>
        </is>
      </c>
      <c r="R19" s="185" t="inlineStr">
        <is>
          <t>2562</t>
        </is>
      </c>
      <c r="S19" s="185" t="n"/>
    </row>
    <row r="20" ht="24" customHeight="1" s="49">
      <c r="A20" s="187" t="n">
        <v>18</v>
      </c>
      <c r="B20" s="186" t="n"/>
      <c r="C20" s="186" t="inlineStr">
        <is>
          <t>หากต้องการเทียบยารักษา SLE ตัวใหม่ เทียบกับตัวเก่า จงหา ICER X 77 ยาเก่า 18.0 QALYs 11.0 cost 1,200,000 bath ยาใหม่ 20.0 QALYs 12.5 cost 1,500,000 bath</t>
        </is>
      </c>
      <c r="D20" s="188" t="n"/>
      <c r="E20" s="188" t="inlineStr">
        <is>
          <t>75,000</t>
        </is>
      </c>
      <c r="F20" s="188" t="inlineStr">
        <is>
          <t>120,000</t>
        </is>
      </c>
      <c r="G20" s="188" t="inlineStr">
        <is>
          <t>150,000</t>
        </is>
      </c>
      <c r="H20" s="186" t="inlineStr">
        <is>
          <t>200,000</t>
        </is>
      </c>
      <c r="I20" s="188" t="inlineStr">
        <is>
          <t>300,000 ICER = ou X = 1, 500 , 000 - 1, 200 12 . 5 - 11 , 000 = 200, 000 bath/GALYs หË´มนาÆปทาซËาทืกกรณิ ÂวËนาต้จ²ÆดËรงบ¯นืญ´ต film</t>
        </is>
      </c>
      <c r="J20" s="185" t="inlineStr">
        <is>
          <t>1</t>
        </is>
      </c>
      <c r="K20" s="186" t="inlineStr">
        <is>
          <t>✅ คำตอบที่ถูกต้อง: ข้อ ก. 75,000
🎯 ทำไมข้อนี้ถึงถูก: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ไม่ตรงกับเงื่อนไขการใช้งานหรือหลักการวิจัยที่ถูกต้องตามมาตรฐาน
• ข้อ ค. (150,000): ไม่ตรงกับเงื่อนไขการใช้งานหรือหลักการวิจัยที่ถูกต้องตามมาตรฐาน
• ข้อ ง. (200,000): ไม่ตรงกับเงื่อนไขการใช้งานหรือหลักการวิจัยที่ถูกต้องตามมาตรฐาน
• ข้อ จ. (300,000 ICER = ou X = 1, 500 , 000 - 1, 200 12 . 5 - 11 , 000 = 200, 000 bath/GALYs หË´มนาÆปทาซËาทืกกรณิ ÂวËนาต้จ²ÆดËรงบ¯นืญ´ต film): ไม่ตรงกับเงื่อนไขการใช้งานหรือหลักการวิจัยที่ถูกต้องตามมาตรฐาน</t>
        </is>
      </c>
      <c r="L20" s="186" t="n"/>
      <c r="M20" s="186" t="inlineStr">
        <is>
          <t>Research &amp; Biostats</t>
        </is>
      </c>
      <c r="N20" s="186" t="inlineStr">
        <is>
          <t>สถิติวิเคราะห์ (RR, OR, HR, NNT, 95% CI)</t>
        </is>
      </c>
      <c r="O20" s="185" t="inlineStr">
        <is>
          <t>SAP</t>
        </is>
      </c>
      <c r="P20" s="186" t="inlineStr">
        <is>
          <t>ข้อ 114 (PLE_CC1_2562_Key.md)</t>
        </is>
      </c>
      <c r="Q20" s="185" t="inlineStr">
        <is>
          <t>ข้อสอบจริง</t>
        </is>
      </c>
      <c r="R20" s="185" t="inlineStr">
        <is>
          <t>2562</t>
        </is>
      </c>
      <c r="S20" s="185" t="n"/>
    </row>
    <row r="21" ht="24" customHeight="1" s="49">
      <c r="A21" s="187" t="n">
        <v>19</v>
      </c>
      <c r="B21" s="186" t="n"/>
      <c r="C21" s="186" t="inlineStr">
        <is>
          <t>ยาทีมีคุณสมบัติเป็น lipophilic เมื่อนำมาพัฒนาเป็นรูปแบบ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 4 ผู้ป่วยชายไทย อายุ 60 ปี ได้รับการวินิจฉัยว่าเป็น Non-ST Elevatrion Myocardial infarction ได้รับยาดังนี Simvastatin 1x1 PO pc Enalapril 1x1 PO pc Aspirin 1x1 PO pc Clopidogrel 1x1 PO pc Amlodipine 1x1 PO pc Isosorbide dinitrate 1 tab SL prn</t>
        </is>
      </c>
      <c r="D21" s="186" t="n"/>
      <c r="E21" s="186" t="inlineStr">
        <is>
          <t>Prospective Cohort Study (Relative Risk: RR)</t>
        </is>
      </c>
      <c r="F21" s="186" t="inlineStr">
        <is>
          <t>Case-Control Study (Odds Ratio: OR)</t>
        </is>
      </c>
      <c r="G21" s="186" t="inlineStr">
        <is>
          <t>Cross-Sectional Survey Prevalence Study</t>
        </is>
      </c>
      <c r="H21" s="186" t="inlineStr">
        <is>
          <t>Cost-Effectiveness Analysis (Incremental Cost-Effectiveness Ratio: ICER)</t>
        </is>
      </c>
      <c r="I21" s="188" t="inlineStr">
        <is>
          <t>Cost-Utility Analysis (Quality-Adjusted Life Years: QALY)</t>
        </is>
      </c>
      <c r="J21" s="185" t="inlineStr">
        <is>
          <t>1</t>
        </is>
      </c>
      <c r="K21" s="186" t="inlineStr">
        <is>
          <t>✅ คำตอบที่ถูกต้อง: ข้อ ก. Prospective Cohort Study (Relative Risk: RR)
🎯 ทำไมข้อนี้ถึงถูก: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t>
        </is>
      </c>
      <c r="L21" s="186" t="n"/>
      <c r="M21" s="186" t="inlineStr">
        <is>
          <t>Research &amp; Biostats</t>
        </is>
      </c>
      <c r="N21" s="186" t="inlineStr">
        <is>
          <t>สถิติวิเคราะห์ (RR, OR, HR, NNT, 95% CI)</t>
        </is>
      </c>
      <c r="O21" s="185" t="inlineStr">
        <is>
          <t>SAP</t>
        </is>
      </c>
      <c r="P21" s="186" t="inlineStr">
        <is>
          <t>ข้อ 26 (PLE_CC1_2557.md)</t>
        </is>
      </c>
      <c r="Q21" s="185" t="inlineStr">
        <is>
          <t>ข้อสอบจริง</t>
        </is>
      </c>
      <c r="R21" s="185" t="inlineStr">
        <is>
          <t>2557</t>
        </is>
      </c>
      <c r="S21" s="185" t="n"/>
    </row>
    <row r="22" ht="24" customHeight="1" s="49">
      <c r="A22" s="187" t="n">
        <v>20</v>
      </c>
      <c r="B22" s="186" t="n"/>
      <c r="C22" s="186" t="inlineStr">
        <is>
          <t>ยาใดต่อไปนี้ ไม่มีผลลดอัตราการตายสำหรับผู้ป่วย myocardial infarction (1) Simvastatin (2) Enalapril (3) Aspirin (4) Clopidogrel (5) Amlodipine</t>
        </is>
      </c>
      <c r="D22" s="186" t="n"/>
      <c r="E22" s="186" t="inlineStr">
        <is>
          <t>Cost-Effectiveness Analysis (Incremental Cost-Effectiveness Ratio: ICER)</t>
        </is>
      </c>
      <c r="F22" s="186" t="inlineStr">
        <is>
          <t>Cost-Utility Analysis (Quality-Adjusted Life Years: QALY)</t>
        </is>
      </c>
      <c r="G22" s="186" t="inlineStr">
        <is>
          <t>Cost-Benefit Analysis (Net Monetary Benefit)</t>
        </is>
      </c>
      <c r="H22" s="186" t="inlineStr">
        <is>
          <t>Cost-Minimization Analysis (CMA)</t>
        </is>
      </c>
      <c r="I22" s="188" t="inlineStr">
        <is>
          <t>Student t-test for comparing two independent means</t>
        </is>
      </c>
      <c r="J22" s="185" t="inlineStr">
        <is>
          <t>1</t>
        </is>
      </c>
      <c r="K22" s="186" t="inlineStr">
        <is>
          <t>✅ คำตอบที่ถูกต้อง: ข้อ ก. Cost-Effectiveness Analysis (Incremental Cost-Effectiveness Ratio: ICER)
🎯 ทำไมข้อนี้ถึงถูก: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ข้อ จ. (Student t-test for comparing two independent means): ไม่ตรงกับเงื่อนไขการใช้งานหรือหลักการวิจัยที่ถูกต้องตามมาตรฐาน</t>
        </is>
      </c>
      <c r="L22" s="186" t="n"/>
      <c r="M22" s="186" t="inlineStr">
        <is>
          <t>Research &amp; Biostats</t>
        </is>
      </c>
      <c r="N22" s="186" t="inlineStr">
        <is>
          <t>รูปแบบการวิจัยทางคลินิก (RCT, Cohort, Case-Control)</t>
        </is>
      </c>
      <c r="O22" s="185" t="inlineStr">
        <is>
          <t>SAP</t>
        </is>
      </c>
      <c r="P22" s="186" t="inlineStr">
        <is>
          <t>ข้อ 27 (PLE_CC1_2557.md)</t>
        </is>
      </c>
      <c r="Q22" s="185" t="inlineStr">
        <is>
          <t>ข้อสอบจริง</t>
        </is>
      </c>
      <c r="R22" s="185" t="inlineStr">
        <is>
          <t>2557</t>
        </is>
      </c>
      <c r="S22" s="185" t="n"/>
    </row>
    <row r="23" ht="24" customHeight="1" s="49">
      <c r="A23" s="187" t="n">
        <v>21</v>
      </c>
      <c r="B23" s="186" t="n"/>
      <c r="C23" s="186"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ในการเปลี่ยนแปลงค่า ICER (3) ตัวแปร Discount rate มีความไวมากกว่า Direct-on medical cost of HSCT ในการเปลี่ยนแปลงค่า ICER (4) ตัวแปร Age coefficient ส่งผลให้เกิดการเปลี่ยนแปลง ค่า ICER ได้มากที่สุด (5) ตัวแปร Utility of BT-ICT patients ส่งผลให้เกิดการ เปลี่ยนแปลงค่า ICER ได้น้อยที่สุด MCQ 11 | 1/2557 | Page 13</t>
        </is>
      </c>
      <c r="D23" s="186" t="n"/>
      <c r="E23" s="186" t="inlineStr">
        <is>
          <t>Cost-Minimization Analysis (CMA)</t>
        </is>
      </c>
      <c r="F23" s="186" t="inlineStr">
        <is>
          <t>Student t-test for comparing two independent means</t>
        </is>
      </c>
      <c r="G23" s="186" t="inlineStr">
        <is>
          <t>Chi-Square Test for Categorical Independence (p &lt; 0.05)</t>
        </is>
      </c>
      <c r="H23" s="186" t="inlineStr">
        <is>
          <t>Randomized Controlled Trial (Double-blind RCT)</t>
        </is>
      </c>
      <c r="I23" s="188" t="inlineStr">
        <is>
          <t>Prospective Cohort Study (Relative Risk: RR)</t>
        </is>
      </c>
      <c r="J23" s="185" t="inlineStr">
        <is>
          <t>1</t>
        </is>
      </c>
      <c r="K23" s="186" t="inlineStr">
        <is>
          <t>✅ คำตอบที่ถูกต้อง: ข้อ ก. Cost-Minimization Analysis (CMA)
🎯 ทำไมข้อนี้ถึงถูก: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ไม่ตรงกับเงื่อนไขการใช้งานหรือหลักการวิจัยที่ถูกต้องตามมาตรฐาน
•  ใช้ทดสอบความสัมพันธ์ระหว่างข้อมูลเชิงกลุ่ม (categorical data) 2 ตัวแปรขึ้นไป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t>
        </is>
      </c>
      <c r="L23" s="186" t="n"/>
      <c r="M23" s="186" t="inlineStr">
        <is>
          <t>Research &amp; Biostats</t>
        </is>
      </c>
      <c r="N23" s="186" t="inlineStr">
        <is>
          <t>สถิติวิเคราะห์ (RR, OR, HR, NNT, 95% CI)</t>
        </is>
      </c>
      <c r="O23" s="185" t="inlineStr">
        <is>
          <t>SAP</t>
        </is>
      </c>
      <c r="P23" s="186" t="inlineStr">
        <is>
          <t>ข้อ 85 (PLE_CC1_2557.md)</t>
        </is>
      </c>
      <c r="Q23" s="185" t="inlineStr">
        <is>
          <t>ข้อสอบจริง</t>
        </is>
      </c>
      <c r="R23" s="185" t="inlineStr">
        <is>
          <t>2557</t>
        </is>
      </c>
      <c r="S23" s="185" t="n"/>
    </row>
    <row r="24" ht="24" customHeight="1" s="49">
      <c r="A24" s="187" t="n">
        <v>22</v>
      </c>
      <c r="B24" s="186" t="n"/>
      <c r="C24" s="186"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Final version | Maximum’2017 Rx30 | Prince of Songkla University MCQ 12 : 1/2557 Disclaimer : ทำความเข้าใจกันก่อน สิงทีน้อง ๆ ทุกคนจะได้พบเห็นต่อไปนี เป็นเพียงแนวข้อสอบการสอบความรู้ผู้ขอขึนทะเบียนเป็นผู้ประกอบวิชาชีพเภสัช กรรม สภาเภสัชกรรม ครังที 1/2557 เท่านัน ไม่ใช่ข้อสอบจริง เนืองจากพีคนเดียว ไม่สามารถจดจำตัวเลือกทุกตัวเลือก ของข้อสอบ ทัง 120 ข้อได้หมดภายในระยะเวลา 3 ชัวโมง ดังนัน ในข้อสอบบางข้อพีจึงได้ไปสรรหาตัวเลือกอืน ๆ มาวางไว้เฉย ๆ เพือให้มัน ครบ 5 ตัวเลือก (พูดง่าย ๆ ก็คือ แต่ง choice เพิ่มในบางข้อ เพือเพิ่มความสนุกสนาน 555++) ทำให้ในบางข้ออาจมีคำตอบทีถูกต้อง มากกว่า 1 ตัวเลือก หรือบางข้ออาจไม่มีข้อทีถูกเลยก็ได้ 555++ (ซึงพีจะหมายเหตุ เอาไว้หลังข้อคำถาม) ซึงก็เป็นหน้าทีของน้อง ๆ ในการหาว่าตัวเลือกในข้อใดถูก หรือตัวเลือกในข้อใดผิด และเพราะอะไรจึงถูก หรือเพราะอะไรตัวเลือกนันจึงผิด (พีไม่เฉลยนะ เพราะทีทำไปก็ไม่รู้ว่าถูกหรือผิด) อย่างไรก็ตาม พีหวังว่าเอกสารชุดนีคงจะสามารถช่วยน้อง ๆ ได้ในระดับหนึ่ง ซึงอาจทำให้ทราบว่าสภาเภสัชกรรม ต้องการอะไรจากเด็กตาดำ ๆ เช่นพวกเรา ใครทีอ่านเนือหาไม่ทัน การทำโจทย์ก็สามารถช่วยได้ ส่วนใครทีมันใจว่าอ่านจบสามรอบ ครึงตีลังกาเกลียว ก็อย่าเพิงได้ใจ ให้ลองทำโจทย์ดูด้วย จะทำให้รู้สึกว่าข้อสอบมัน Everything under the sun ไม่ว่าอะไรก็เอามา ออกได้หมดจริง ๆ ถ้าพร้อมแล้ว ก็เริมลงมือทำได้เลย ...... ตัวอย่างข้อสอบ การสอบความรู้ผู้ขอขึ้นทะเบียนเป็นผู้ประกอบวิชาชีพเภสัชกรรม สภาเภสัชกรรม ครั้งที 1/2557 วันทีสอบ วันอาทิตย์ที 9 กุมภาพันธ์ 2557 เวลา 09.00 - 12.00 น. รายวิชาทีสอบ MCQ 12 สถานการณ์ที 1 ผู้ป่วยชายไทย อายุ 56 ปี โรคประจำตัว Chronic kidney disease มาซือยาทีร้านขายยา จากการซักประวัติพบว่า เจ็บคอ มีไข้ ไม่ไอ มีนํามูกเล็กน้อย เมื่อตรวจคอพบจุดหนอง ภายในลำคอ 1 จุด เมื่อ 3 วันก่อน ซือยา paracetamol และยา loratadine มารับประทาน แต่อาการไม่ดีขึน ผู้ป่วยไม่มีประวัติ แพ้ยา เภสัชกรจึงจ่ายยาดังรายการต่อไปนี Amoxicillin 1 cap tid 20 Ibuprofen 1 tab tid 20 Phenylephrine + CPM 1 tab prn 10</t>
        </is>
      </c>
      <c r="D24" s="186" t="n"/>
      <c r="E24" s="186" t="inlineStr">
        <is>
          <t>Randomized Controlled Trial (Double-blind RCT)</t>
        </is>
      </c>
      <c r="F24" s="186" t="inlineStr">
        <is>
          <t>Prospective Cohort Study (Relative Risk: RR)</t>
        </is>
      </c>
      <c r="G24" s="186" t="inlineStr">
        <is>
          <t>Case-Control Study (Odds Ratio: OR)</t>
        </is>
      </c>
      <c r="H24" s="186" t="inlineStr">
        <is>
          <t>Cross-Sectional Survey Prevalence Study</t>
        </is>
      </c>
      <c r="I24" s="188" t="inlineStr">
        <is>
          <t>Cost-Effectiveness Analysis (Incremental Cost-Effectiveness Ratio: ICER)</t>
        </is>
      </c>
      <c r="J24" s="185" t="inlineStr">
        <is>
          <t>1</t>
        </is>
      </c>
      <c r="K24" s="186" t="inlineStr">
        <is>
          <t>✅ คำตอบที่ถูกต้อง: ข้อ ก. Randomized Controlled Trial (Double-blind RCT)
🎯 ทำไมข้อนี้ถึงถูก: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t>
        </is>
      </c>
      <c r="L24" s="186" t="n"/>
      <c r="M24" s="186" t="inlineStr">
        <is>
          <t>Research &amp; Biostats</t>
        </is>
      </c>
      <c r="N24" s="186" t="inlineStr">
        <is>
          <t>สถิติวิเคราะห์ (RR, OR, HR, NNT, 95% CI)</t>
        </is>
      </c>
      <c r="O24" s="185" t="inlineStr">
        <is>
          <t>SAP</t>
        </is>
      </c>
      <c r="P24" s="186" t="inlineStr">
        <is>
          <t>ข้อ 86 (PLE_CC1_2557.md)</t>
        </is>
      </c>
      <c r="Q24" s="185" t="inlineStr">
        <is>
          <t>ข้อสอบจริง</t>
        </is>
      </c>
      <c r="R24" s="185" t="inlineStr">
        <is>
          <t>2557</t>
        </is>
      </c>
      <c r="S24" s="185" t="n"/>
    </row>
    <row r="25" ht="24" customHeight="1" s="49">
      <c r="A25" s="187" t="n">
        <v>23</v>
      </c>
      <c r="B25" s="186" t="n"/>
      <c r="C25" s="186"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D25" s="186" t="n"/>
      <c r="E25" s="186" t="inlineStr">
        <is>
          <t>Cross-Sectional Survey Prevalence Study</t>
        </is>
      </c>
      <c r="F25" s="186" t="inlineStr">
        <is>
          <t>Cost-Effectiveness Analysis (Incremental Cost-Effectiveness Ratio: ICER)</t>
        </is>
      </c>
      <c r="G25" s="186" t="inlineStr">
        <is>
          <t>Cost-Utility Analysis (Quality-Adjusted Life Years: QALY)</t>
        </is>
      </c>
      <c r="H25" s="186" t="inlineStr">
        <is>
          <t>Cost-Benefit Analysis (Net Monetary Benefit)</t>
        </is>
      </c>
      <c r="I25" s="188" t="inlineStr">
        <is>
          <t>Cost-Minimization Analysis (CMA)</t>
        </is>
      </c>
      <c r="J25" s="185" t="inlineStr">
        <is>
          <t>1</t>
        </is>
      </c>
      <c r="K25" s="186" t="inlineStr">
        <is>
          <t>✅ คำตอบที่ถูกต้อง: ข้อ ก. Cross-Sectional Survey Prevalence Study
🎯 ทำไมข้อนี้ถึงถูก: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t>
        </is>
      </c>
      <c r="L25" s="186" t="n"/>
      <c r="M25" s="186" t="inlineStr">
        <is>
          <t>Research &amp; Biostats</t>
        </is>
      </c>
      <c r="N25" s="186" t="inlineStr">
        <is>
          <t>สถิติวิเคราะห์ (RR, OR, HR, NNT, 95% CI)</t>
        </is>
      </c>
      <c r="O25" s="185" t="inlineStr">
        <is>
          <t>SAP</t>
        </is>
      </c>
      <c r="P25" s="186" t="inlineStr">
        <is>
          <t>ข้อ 7 (PLE_CC1_2555 Day 2.md)</t>
        </is>
      </c>
      <c r="Q25" s="185" t="inlineStr">
        <is>
          <t>ข้อสอบจริง</t>
        </is>
      </c>
      <c r="R25" s="185" t="inlineStr">
        <is>
          <t>2555</t>
        </is>
      </c>
      <c r="S25" s="185" t="n"/>
    </row>
    <row r="26" ht="24" customHeight="1" s="49">
      <c r="A26" s="187" t="n">
        <v>24</v>
      </c>
      <c r="B26" s="186" t="n"/>
      <c r="C26" s="186"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D26" s="186" t="n"/>
      <c r="E26" s="186" t="inlineStr">
        <is>
          <t>Cost-Benefit Analysis (Net Monetary Benefit)</t>
        </is>
      </c>
      <c r="F26" s="186" t="inlineStr">
        <is>
          <t>Cost-Minimization Analysis (CMA)</t>
        </is>
      </c>
      <c r="G26" s="186" t="inlineStr">
        <is>
          <t>Student t-test for comparing two independent means</t>
        </is>
      </c>
      <c r="H26" s="186" t="inlineStr">
        <is>
          <t>Chi-Square Test for Categorical Independence (p &lt; 0.05)</t>
        </is>
      </c>
      <c r="I26" s="188" t="inlineStr">
        <is>
          <t>Randomized Controlled Trial (Double-blind RCT)</t>
        </is>
      </c>
      <c r="J26" s="185" t="inlineStr">
        <is>
          <t>1</t>
        </is>
      </c>
      <c r="K26" s="186" t="inlineStr">
        <is>
          <t>✅ คำตอบที่ถูกต้อง: ข้อ ก. Cost-Benefit Analysis (Net Monetary Benefit)
🎯 ทำไมข้อนี้ถึงถูก: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ไม่ตรงกับเงื่อนไขการใช้งานหรือหลักการวิจัยที่ถูกต้องตามมาตรฐาน
• ข้อ ค. (Student t-test for comparing two independent means): ไม่ตรงกับเงื่อนไขการใช้งานหรือหลักการวิจัยที่ถูกต้องตามมาตรฐาน
•  ใช้ทดสอบความสัมพันธ์ระหว่างข้อมูลเชิงกลุ่ม (categorical data) 2 ตัวแปรขึ้นไป
• ข้อ จ. (Randomized Controlled Trial (Double-blind RCT)): RCT (Randomized Controlled Trial) เป็น gold standard ในการวิจัย interventional มี randomization ป้องกัน confounding bias</t>
        </is>
      </c>
      <c r="L26" s="186" t="n"/>
      <c r="M26" s="186" t="inlineStr">
        <is>
          <t>Research &amp; Biostats</t>
        </is>
      </c>
      <c r="N26" s="186" t="inlineStr">
        <is>
          <t>สถิติวิเคราะห์ (RR, OR, HR, NNT, 95% CI)</t>
        </is>
      </c>
      <c r="O26" s="185" t="inlineStr">
        <is>
          <t>SAP</t>
        </is>
      </c>
      <c r="P26" s="186" t="inlineStr">
        <is>
          <t>ข้อ 8 (PLE_CC1_2555 Day 2.md)</t>
        </is>
      </c>
      <c r="Q26" s="185" t="inlineStr">
        <is>
          <t>ข้อสอบจริง</t>
        </is>
      </c>
      <c r="R26" s="185" t="inlineStr">
        <is>
          <t>2555</t>
        </is>
      </c>
      <c r="S26" s="185" t="n"/>
    </row>
    <row r="27" ht="24" customHeight="1" s="49">
      <c r="A27" s="187" t="n">
        <v>25</v>
      </c>
      <c r="B27" s="186" t="n"/>
      <c r="C27" s="186"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D27" s="186" t="n"/>
      <c r="E27" s="186" t="inlineStr">
        <is>
          <t>Case-Control Study (Odds Ratio: OR)</t>
        </is>
      </c>
      <c r="F27" s="186" t="inlineStr">
        <is>
          <t>Cross-Sectional Survey Prevalence Study</t>
        </is>
      </c>
      <c r="G27" s="186" t="inlineStr">
        <is>
          <t>Cost-Effectiveness Analysis (Incremental Cost-Effectiveness Ratio: ICER)</t>
        </is>
      </c>
      <c r="H27" s="186" t="inlineStr">
        <is>
          <t>Cost-Utility Analysis (Quality-Adjusted Life Years: QALY)</t>
        </is>
      </c>
      <c r="I27" s="188" t="inlineStr">
        <is>
          <t>Cost-Benefit Analysis (Net Monetary Benefit)</t>
        </is>
      </c>
      <c r="J27" s="185" t="inlineStr">
        <is>
          <t>1</t>
        </is>
      </c>
      <c r="K27" s="186" t="inlineStr">
        <is>
          <t>✅ คำตอบที่ถูกต้อง: ข้อ ก. Case-Control Study (Odds Ratio: OR)
🎯 ทำไมข้อนี้ถึงถูก: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t>
        </is>
      </c>
      <c r="L27" s="186" t="n"/>
      <c r="M27" s="186" t="inlineStr">
        <is>
          <t>Research &amp; Biostats</t>
        </is>
      </c>
      <c r="N27" s="186" t="inlineStr">
        <is>
          <t>สถิติวิเคราะห์ (RR, OR, HR, NNT, 95% CI)</t>
        </is>
      </c>
      <c r="O27" s="185" t="inlineStr">
        <is>
          <t>SAP</t>
        </is>
      </c>
      <c r="P27" s="186" t="inlineStr">
        <is>
          <t>ข้อ 2 (PLE_CC1_2554 SET2.md)</t>
        </is>
      </c>
      <c r="Q27" s="185" t="inlineStr">
        <is>
          <t>ข้อสอบจริง</t>
        </is>
      </c>
      <c r="R27" s="185" t="inlineStr">
        <is>
          <t>2554</t>
        </is>
      </c>
      <c r="S27" s="185" t="n"/>
    </row>
    <row r="28" ht="24" customHeight="1" s="49">
      <c r="A28" s="187" t="n">
        <v>26</v>
      </c>
      <c r="B28" s="186" t="n"/>
      <c r="C28" s="186" t="inlineStr">
        <is>
          <t>ถ้าต้องการเปรียบเทียบระดับยาที่เวลา 5, 10, 15 และ 20 นาที ของยา FDT กับ Tablet ควรใช้สถิติข้อใดในการวิเคราะห์</t>
        </is>
      </c>
      <c r="D28" s="186" t="n"/>
      <c r="E28" s="186" t="inlineStr">
        <is>
          <t>Cost-Utility Analysis (Quality-Adjusted Life Years: QALY)</t>
        </is>
      </c>
      <c r="F28" s="186" t="inlineStr">
        <is>
          <t>Cost-Benefit Analysis (Net Monetary Benefit)</t>
        </is>
      </c>
      <c r="G28" s="186" t="inlineStr">
        <is>
          <t>Cost-Minimization Analysis (CMA)</t>
        </is>
      </c>
      <c r="H28" s="186" t="inlineStr">
        <is>
          <t>Student t-test for comparing two independent means</t>
        </is>
      </c>
      <c r="I28" s="188" t="inlineStr">
        <is>
          <t>Chi-Square Test for Categorical Independence (p &lt; 0.05)</t>
        </is>
      </c>
      <c r="J28" s="185" t="inlineStr">
        <is>
          <t>1</t>
        </is>
      </c>
      <c r="K28" s="186" t="inlineStr">
        <is>
          <t>✅ คำตอบที่ถูกต้อง: ข้อ ก. Cost-Utility Analysis (Quality-Adjusted Life Years: QALY)
🎯 ทำไมข้อนี้ถึงถูก: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ข้อ ง. (Student t-test for comparing two independent means): ไม่ตรงกับเงื่อนไขการใช้งานหรือหลักการวิจัยที่ถูกต้องตามมาตรฐาน
•  ใช้ทดสอบความสัมพันธ์ระหว่างข้อมูลเชิงกลุ่ม (categorical data) 2 ตัวแปรขึ้นไป</t>
        </is>
      </c>
      <c r="L28" s="186" t="n"/>
      <c r="M28" s="186" t="inlineStr">
        <is>
          <t>Research &amp; Biostats</t>
        </is>
      </c>
      <c r="N28" s="186" t="inlineStr">
        <is>
          <t>สถิติวิเคราะห์ (RR, OR, HR, NNT, 95% CI)</t>
        </is>
      </c>
      <c r="O28" s="185" t="inlineStr">
        <is>
          <t>SAP</t>
        </is>
      </c>
      <c r="P28" s="186" t="inlineStr">
        <is>
          <t>ข้อ 10 (PLE_CC1_2533.md)</t>
        </is>
      </c>
      <c r="Q28" s="185" t="inlineStr">
        <is>
          <t>ข้อสอบจริง</t>
        </is>
      </c>
      <c r="R28" s="185" t="inlineStr">
        <is>
          <t>2533</t>
        </is>
      </c>
      <c r="S28" s="185" t="n"/>
    </row>
    <row r="29" ht="24" customHeight="1" s="49">
      <c r="A29" s="187" t="n">
        <v>27</v>
      </c>
      <c r="B29" s="186" t="n"/>
      <c r="C29" s="186"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D29" s="186" t="n"/>
      <c r="E29" s="186" t="inlineStr">
        <is>
          <t>Student t-test for comparing two independent means</t>
        </is>
      </c>
      <c r="F29" s="186" t="inlineStr">
        <is>
          <t>Chi-Square Test for Categorical Independence (p &lt; 0.05)</t>
        </is>
      </c>
      <c r="G29" s="186" t="inlineStr">
        <is>
          <t>Randomized Controlled Trial (Double-blind RCT)</t>
        </is>
      </c>
      <c r="H29" s="186" t="inlineStr">
        <is>
          <t>Prospective Cohort Study (Relative Risk: RR)</t>
        </is>
      </c>
      <c r="I29" s="188" t="inlineStr">
        <is>
          <t>Case-Control Study (Odds Ratio: OR)</t>
        </is>
      </c>
      <c r="J29" s="185" t="inlineStr">
        <is>
          <t>1</t>
        </is>
      </c>
      <c r="K29" s="186" t="inlineStr">
        <is>
          <t>✅ คำตอบที่ถูกต้อง: ข้อ ก. Student t-test for comparing two independent means
🎯 ทำไมข้อนี้ถึงถูก: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ใช้ทดสอบความสัมพันธ์ระหว่างข้อมูลเชิงกลุ่ม (categorical data) 2 ตัวแปรขึ้นไป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t>
        </is>
      </c>
      <c r="L29" s="186" t="n"/>
      <c r="M29" s="186" t="inlineStr">
        <is>
          <t>Research &amp; Biostats</t>
        </is>
      </c>
      <c r="N29" s="186" t="inlineStr">
        <is>
          <t>สถิติวิเคราะห์ (RR, OR, HR, NNT, 95% CI)</t>
        </is>
      </c>
      <c r="O29" s="185" t="inlineStr">
        <is>
          <t>SAP</t>
        </is>
      </c>
      <c r="P29" s="186" t="inlineStr">
        <is>
          <t>ข้อ 5 (PLE_CC1_2533.md)</t>
        </is>
      </c>
      <c r="Q29" s="185" t="inlineStr">
        <is>
          <t>ข้อสอบจริง</t>
        </is>
      </c>
      <c r="R29" s="185" t="inlineStr">
        <is>
          <t>2533</t>
        </is>
      </c>
      <c r="S29" s="185" t="n"/>
    </row>
    <row r="30" ht="24" customHeight="1" s="49">
      <c r="A30" s="187" t="n">
        <v>28</v>
      </c>
      <c r="B30" s="186" t="n"/>
      <c r="C30" s="186"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D30" s="186" t="n"/>
      <c r="E30" s="186" t="inlineStr">
        <is>
          <t>Prospective Cohort Study (Relative Risk: RR)</t>
        </is>
      </c>
      <c r="F30" s="186" t="inlineStr">
        <is>
          <t>Case-Control Study (Odds Ratio: OR)</t>
        </is>
      </c>
      <c r="G30" s="186" t="inlineStr">
        <is>
          <t>Cross-Sectional Survey Prevalence Study</t>
        </is>
      </c>
      <c r="H30" s="186" t="inlineStr">
        <is>
          <t>Cost-Effectiveness Analysis (Incremental Cost-Effectiveness Ratio: ICER)</t>
        </is>
      </c>
      <c r="I30" s="188" t="inlineStr">
        <is>
          <t>Cost-Utility Analysis (Quality-Adjusted Life Years: QALY)</t>
        </is>
      </c>
      <c r="J30" s="185" t="inlineStr">
        <is>
          <t>1</t>
        </is>
      </c>
      <c r="K30" s="186" t="inlineStr">
        <is>
          <t>✅ คำตอบที่ถูกต้อง: ข้อ ก. Prospective Cohort Study (Relative Risk: RR)
🎯 ทำไมข้อนี้ถึงถูก: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
•  ไม่ตรงกับเงื่อนไขการใช้งานหรือหลักการวิจัยที่ถูกต้องตามมาตรฐาน</t>
        </is>
      </c>
      <c r="L30" s="186" t="n"/>
      <c r="M30" s="186" t="inlineStr">
        <is>
          <t>Research &amp; Biostats</t>
        </is>
      </c>
      <c r="N30" s="186" t="inlineStr">
        <is>
          <t>สถิติวิเคราะห์ (RR, OR, HR, NNT, 95% CI)</t>
        </is>
      </c>
      <c r="O30" s="185" t="inlineStr">
        <is>
          <t>SAP</t>
        </is>
      </c>
      <c r="P30" s="186" t="inlineStr">
        <is>
          <t>ข้อ 10 (PLE_CC1_2533.md)</t>
        </is>
      </c>
      <c r="Q30" s="185" t="inlineStr">
        <is>
          <t>ข้อสอบจริง</t>
        </is>
      </c>
      <c r="R30" s="185" t="inlineStr">
        <is>
          <t>2533</t>
        </is>
      </c>
      <c r="S30" s="185" t="n"/>
    </row>
    <row r="31" ht="24" customHeight="1" s="49">
      <c r="A31" s="187" t="n">
        <v>29</v>
      </c>
      <c r="B31" s="186" t="n"/>
      <c r="C31" s="186" t="inlineStr">
        <is>
          <t>In a clinical research investigating the association between smoking and lung cancer incidence, researchers followed a group of smokers and a group of non-smokers forward in time to compare disease occurrence. Which of the following study designs and its corresponding primary statistical measure of association is most appropriate?</t>
        </is>
      </c>
      <c r="D31" s="186" t="n"/>
      <c r="E31" s="186" t="inlineStr">
        <is>
          <t>Cost-Minimization Analysis (CMA)</t>
        </is>
      </c>
      <c r="F31" s="186" t="inlineStr">
        <is>
          <t>Student t-test for comparing two independent means</t>
        </is>
      </c>
      <c r="G31" s="186" t="inlineStr">
        <is>
          <t>Chi-Square Test for Categorical Independence (p &lt; 0.05)</t>
        </is>
      </c>
      <c r="H31" s="186" t="inlineStr">
        <is>
          <t>Randomized Controlled Trial (Double-blind RCT)</t>
        </is>
      </c>
      <c r="I31" s="188" t="inlineStr">
        <is>
          <t>Prospective Cohort Study (Relative Risk: RR)</t>
        </is>
      </c>
      <c r="J31" s="185" t="n">
        <v>5</v>
      </c>
      <c r="K31" s="186" t="inlineStr">
        <is>
          <t>✅ คำตอบที่ถูกต้อง: ข้อ จ. Prospective Cohort Study (Relative Risk: RR)
🎯 ทำไมข้อนี้ถึงถูก:
Prospective Cohort Study เป็น observational study ที่ติดตามกลุ่มตัวอย่างจาก exposure ไปยัง outcome เหมาะกับการคำนวณค่า Relative Risk (RR) เพื่อหาความเสี่ยงของการเกิดโรค
🔍 ข้ออื่นผิดเพราะอะไร:
• ข้อ ก. (Cost-Minimization Analysis (CMA)): เป็นรูปแบบการประเมินทางเศรษฐศาสตร์สาธารณสุข ไม่ใช่รูปแบบการวิจัยทางระบาดวิทยา
• ข้อ ข. (Student t-test for comparing two independent means): ใช้สำหรับการเปรียบเทียบค่าเฉลี่ยของกลุ่มตัวอย่างที่เป็นอิสระจากกัน 2 กลุ่ม ไม่ใช่การออกแบบการศึกษา
• ข้อ ค. (Chi-Square Test for Categorical Independence (p &lt; 0.05)): เป็นสถิติทดสอบความสัมพันธ์ของข้อมูลเชิงกลุ่ม ไม่ใช่ชื่อรูปแบบการศึกษาทางระบาดวิทยา
• ข้อ ง. (Randomized Controlled Trial (Double-blind RCT)): เป็น experimental study ที่มีการสุ่ม ไม่ใช่ observational study แบบติดตามไปข้างหน้า</t>
        </is>
      </c>
      <c r="L31" s="186" t="n"/>
      <c r="M31" s="186" t="inlineStr">
        <is>
          <t>Research &amp; Biostats</t>
        </is>
      </c>
      <c r="N31" s="186" t="inlineStr">
        <is>
          <t>รูปแบบการวิจัยทางคลินิก (RCT, Cohort, Case-Control)</t>
        </is>
      </c>
      <c r="O31" s="185" t="inlineStr">
        <is>
          <t>SAP</t>
        </is>
      </c>
      <c r="P31" s="186" t="inlineStr">
        <is>
          <t>ข้อ 3 (PLE_CC1_2533.md)</t>
        </is>
      </c>
      <c r="Q31" s="185" t="inlineStr">
        <is>
          <t>ข้อสอบจริง</t>
        </is>
      </c>
      <c r="R31" s="185" t="inlineStr">
        <is>
          <t>2533</t>
        </is>
      </c>
      <c r="S31" s="185" t="n"/>
    </row>
    <row r="32" ht="24" customHeight="1" s="49">
      <c r="A32" s="187" t="n">
        <v>30</v>
      </c>
      <c r="B32" s="186" t="n"/>
      <c r="C32" s="186" t="inlineStr">
        <is>
          <t>ในการศึกษาวิจัยทางระบาดวิทยา รูปแบบการศึกษาใดที่มีวิธีการเลือกกลุ่มควบคุม (control) จากประชากรกลุ่มเดียวกันที่เป็นฐานของกลุ่มผู้ป่วย (case) ณ เวลาที่เกิดโรค เพื่อลดอคติและประหยัดงบประมาณ โดยมักรายงานผลการศึกษาในรูปของ Odds Ratio (OR)</t>
        </is>
      </c>
      <c r="D32" s="186" t="n"/>
      <c r="E32" s="186" t="inlineStr">
        <is>
          <t>Randomized Controlled Trial (Double-blind RCT)</t>
        </is>
      </c>
      <c r="F32" s="186" t="inlineStr">
        <is>
          <t>Prospective Cohort Study (Relative Risk: RR)</t>
        </is>
      </c>
      <c r="G32" s="186" t="inlineStr">
        <is>
          <t>Case-Control Study (Odds Ratio: OR)</t>
        </is>
      </c>
      <c r="H32" s="186" t="inlineStr">
        <is>
          <t>Cross-Sectional Survey Prevalence Study</t>
        </is>
      </c>
      <c r="I32" s="188" t="inlineStr">
        <is>
          <t>Cost-Effectiveness Analysis (Incremental Cost-Effectiveness Ratio: ICER)</t>
        </is>
      </c>
      <c r="J32" s="185" t="n">
        <v>3</v>
      </c>
      <c r="K32" s="186" t="inlineStr">
        <is>
          <t>✅ คำตอบที่ถูกต้อง: ข้อ ค. Case-Control Study (Odds Ratio: OR)
🎯 ทำไมข้อนี้ถึงถูก:
Nested case-control study เป็นรูปแบบการศึกษาที่พัฒนามาจาก Cohort study โดยเลือกกลุ่มควบคุมจากประชากรทั้งหมดที่เป็นฐานของกลุ่มผู้ป่วย (case-base) และมีการวิเคราะห์ข้อมูลทางสถิติโดยใช้ Odds Ratio (OR) เช่นเดียวกับ Case-control study ทั่วไป
🔍 ข้ออื่นผิดเพราะอะไร:
• ข้อ ก. (Randomized Controlled Trial (Double-blind RCT)): เป็นการศึกษาเชิงทดลองที่มีการสุ่มผู้ป่วย ไม่ใช่การศึกษาแบบ Nested case-control study ซึ่งเป็นเชิงสังเกต
• ข้อ ข. (Prospective Cohort Study (Relative Risk: RR)): เป็นการติดตามไปข้างหน้าเพื่อหาอุบัติการณ์และคำนวณ Relative Risk (RR) ไม่ใช่การเลือกควบคุมจากประชากรของ case ในแบบ Nested case-control
• ข้อ ง. (Cross-Sectional Survey Prevalence Study): เป็นการศึกษา ณ จุดเวลาใดเวลาหนึ่งเพื่อหาความชุก ไม่ใช่การศึกษาแบบ Nested case-control
• ข้อ จ. (Cost-Effectiveness Analysis (Incremental Cost-Effectiveness Ratio: ICER)): เป็นการประเมินทางเศรษฐศาสตร์สาธารณสุข ไม่ใช่รูปแบบการศึกษาระบาดวิทยาคลินิก</t>
        </is>
      </c>
      <c r="L32" s="186" t="n"/>
      <c r="M32" s="186" t="inlineStr">
        <is>
          <t>Research &amp; Biostats</t>
        </is>
      </c>
      <c r="N32" s="186" t="inlineStr">
        <is>
          <t>รูปแบบการวิจัยทางคลินิก (RCT, Cohort, Case-Control)</t>
        </is>
      </c>
      <c r="O32" s="185" t="inlineStr">
        <is>
          <t>SAP</t>
        </is>
      </c>
      <c r="P32" s="186" t="inlineStr">
        <is>
          <t>ข้อ 4 (PLE_CC1_2533.md)</t>
        </is>
      </c>
      <c r="Q32" s="185" t="inlineStr">
        <is>
          <t>ข้อสอบจริง</t>
        </is>
      </c>
      <c r="R32" s="185" t="inlineStr">
        <is>
          <t>2533</t>
        </is>
      </c>
      <c r="S32" s="185" t="n"/>
    </row>
    <row r="33" ht="24" customHeight="1" s="49">
      <c r="A33" s="187" t="n">
        <v>31</v>
      </c>
      <c r="B33" s="186" t="n"/>
      <c r="C33" s="186" t="inlineStr">
        <is>
          <t>ในการศึกษาแบบ Case-control study เพื่อหาปัจจัยเสี่ยงของการเกิดโรคเรื้อรังชนิดหนึ่ง หากผลการวิเคราะห์ทางสถิติพบว่าค่า Odds Ratio ของผู้ที่มีพฤติกรรมเสี่ยงเทียบกับผู้ที่ไม่มีพฤติกรรมเสี่ยงเท่ากับ 2.5 (95% CI 1.2-5.1) ข้อความใดแปลผลค่า Odds Ratio และ 95% Confidence Interval ดังกล่าวได้ถูกต้องตามหลักสถิติชีวเวชศาสตร์</t>
        </is>
      </c>
      <c r="D33" s="186" t="n"/>
      <c r="E33" s="186" t="inlineStr">
        <is>
          <t>ผู้ที่มีพฤติกรรมเสี่ยงมีโอกาสเกิดโรคสูงกว่าผู้ที่ไม่มีพฤติกรรมเสี่ยง 1.5 เท่า อย่างมีนัยสำคัญทางสถิติ</t>
        </is>
      </c>
      <c r="F33" s="186" t="inlineStr">
        <is>
          <t>ผู้ที่มีพฤติกรรมเสี่ยงมีโอกาสเกิดโรคสูงกว่าผู้ที่ไม่มีพฤติกรรมเสี่ยง 2.5 เท่า และมีความแตกต่างอย่างมีนัยสำคัญทางสถิติ</t>
        </is>
      </c>
      <c r="G33" s="186" t="inlineStr">
        <is>
          <t>ค่า Odds Ratio เท่ากับ 2.5 แต่ไม่มีความแตกต่างอย่างมีนัยสำคัญทางสถิติเนื่องจากช่วงความเชื่อมั่นกว้าง</t>
        </is>
      </c>
      <c r="H33" s="186" t="inlineStr">
        <is>
          <t>การศึกษานี้เป็นการประเมินต้นทุนประสิทธิผลโดยมีอัตราส่วนผลได้ต่อต้นทุนเท่ากับ 2.5</t>
        </is>
      </c>
      <c r="I33" s="188" t="inlineStr">
        <is>
          <t>ค่า Odds Ratio บ่งชี้ว่าพฤติกรรมเสี่ยงช่วยลดโอกาสเกิดโรคได้อย่างมีนัยสำคัญ</t>
        </is>
      </c>
      <c r="J33" s="185" t="n">
        <v>2</v>
      </c>
      <c r="K33" s="186" t="inlineStr">
        <is>
          <t>✅ คำตอบที่ถูกต้อง: ข้อ ข. ผู้ที่มีพฤติกรรมเสี่ยงมีโอกาสเกิดโรคสูงกว่าผู้ที่ไม่มีพฤติกรรมเสี่ยง 2.5 เท่า และมีความแตกต่างอย่างมีนัยสำคัญทางสถิติ
🎯 ทำไมข้อนี้ถึงถูก:
ค่า Odds Ratio เท่ากับ 2.5 หมายถึงโอกาสเกิดโรคในกลุ่มที่มีพฤติกรรมเสี่ยงเป็น 2.5 เท่าของกลุ่มที่ไม่มีพฤติกรรมเสี่ยง และช่วง 95% CI (1.2-5.1) ไม่คร่อมเลข 1 แสดงว่าผลลัพธ์มีความแตกต่างอย่างมีนัยสำคัญทางสถิติที่ระดับความเชื่อมั่น 95%
🔍 ข้ออื่นผิดเพราะอะไร:
• ข้อ ก.: ค่า Odds Ratio 2.5 ไม่ได้หมายความว่าโอกาสเกิดโรคสูงกว่า 1.5 เท่าตามตัวเลือกดังกล่าว
• ข้อ ค.: 95% CI ที่ไม่คร่อมเลข 1 แสดงว่ามีความแตกต่างอย่างมีนัยสำคัญทางสถิติ ไม่ใช่ไม่มีนัยสำคัญ
• ข้อ ง.: ค่า Odds Ratio ใช้ใน Case-control study ไม่ใช่การคำนวณต้นทุนประสิทธิผลใน Pharmacoeconomics
• ข้อ จ.: ค่าดังกล่าวเป็นการประเมินความเสี่ยง ไม่ใช่การวิเคราะห์ Cost-Minimization Analysis</t>
        </is>
      </c>
      <c r="L33" s="186" t="n"/>
      <c r="M33" s="186" t="inlineStr">
        <is>
          <t>Research &amp; Biostats</t>
        </is>
      </c>
      <c r="N33" s="186" t="inlineStr">
        <is>
          <t>สถิติวิเคราะห์ (RR, OR, HR, NNT, 95% CI)</t>
        </is>
      </c>
      <c r="O33" s="185" t="inlineStr">
        <is>
          <t>SAP</t>
        </is>
      </c>
      <c r="P33" s="186" t="inlineStr">
        <is>
          <t>ข้อ 10 (PLE_CC1_2533.md)</t>
        </is>
      </c>
      <c r="Q33" s="185" t="inlineStr">
        <is>
          <t>ข้อสอบจริง</t>
        </is>
      </c>
      <c r="R33" s="185" t="inlineStr">
        <is>
          <t>2533</t>
        </is>
      </c>
      <c r="S33" s="185" t="n"/>
    </row>
    <row r="34" ht="24" customHeight="1" s="49">
      <c r="A34" s="187" t="n">
        <v>32</v>
      </c>
      <c r="B34" s="186" t="n"/>
      <c r="C34" s="186"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D34" s="186" t="n"/>
      <c r="E34" s="186" t="inlineStr">
        <is>
          <t>4 9.5</t>
        </is>
      </c>
      <c r="F34" s="186" t="inlineStr">
        <is>
          <t>9 Cough</t>
        </is>
      </c>
      <c r="G34" s="186" t="inlineStr">
        <is>
          <t>Empagliflozin 10 mg OD</t>
        </is>
      </c>
      <c r="H34" s="186" t="inlineStr">
        <is>
          <t>Diltiazem 30 mg TID</t>
        </is>
      </c>
      <c r="I34" s="188" t="inlineStr">
        <is>
          <t>0 ควรใช้สถิติใดสำหรับการวิเคราะห์ดังกล่าว</t>
        </is>
      </c>
      <c r="J34" s="185" t="inlineStr">
        <is>
          <t>1</t>
        </is>
      </c>
      <c r="K34" s="186" t="inlineStr">
        <is>
          <t>✅ คำตอบที่ถูกต้อง: ข้อ ก. 4 9.5
🎯 ทำไมข้อนี้ถึงถูก: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t>
        </is>
      </c>
      <c r="L34" s="186" t="n"/>
      <c r="M34" s="186" t="inlineStr">
        <is>
          <t>Research &amp; Biostats</t>
        </is>
      </c>
      <c r="N34" s="186" t="inlineStr">
        <is>
          <t>สถิติวิเคราะห์ (RR, OR, HR, NNT, 95% CI)</t>
        </is>
      </c>
      <c r="O34" s="185" t="inlineStr">
        <is>
          <t>Clinic</t>
        </is>
      </c>
      <c r="P34" s="186" t="inlineStr">
        <is>
          <t>ข้อ 17 (PLE_CC1_Practice_Exam.md)</t>
        </is>
      </c>
      <c r="Q34" s="185" t="inlineStr">
        <is>
          <t>แบบฝึกหัด</t>
        </is>
      </c>
      <c r="R34" s="185" t="inlineStr">
        <is>
          <t>เล่มม่วง</t>
        </is>
      </c>
      <c r="S34" s="185" t="n"/>
    </row>
    <row r="35" ht="24" customHeight="1" s="49">
      <c r="A35" s="187" t="n">
        <v>33</v>
      </c>
      <c r="B35" s="186" t="n"/>
      <c r="C35" s="186"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D35" s="186" t="n"/>
      <c r="E35" s="186" t="inlineStr">
        <is>
          <t>1/100</t>
        </is>
      </c>
      <c r="F35" s="186" t="inlineStr">
        <is>
          <t>5/1000</t>
        </is>
      </c>
      <c r="G35" s="186" t="inlineStr">
        <is>
          <t>5/10000</t>
        </is>
      </c>
      <c r="H35" s="186" t="inlineStr">
        <is>
          <t>33/10000</t>
        </is>
      </c>
      <c r="I35" s="188" t="inlineStr">
        <is>
          <t>1/100000</t>
        </is>
      </c>
      <c r="J35" s="185" t="inlineStr">
        <is>
          <t>2</t>
        </is>
      </c>
      <c r="K35" s="186" t="inlineStr">
        <is>
          <t>✅ คำตอบที่ถูกต้อง: ข้อ ข. 5/1000
🎯 ทำไมข้อนี้ถึงถูก:
🔍 ข้ออื่นผิดเพราะอะไร:
🔍 ข้ออื่นผิดเพราะอะไร:
• ข้อ ก. (1/100): ไม่ตรงกับหลักการหรือข้อบ่งใช้ที่ถูกต้องตามโจทย์กำหนด
• ข้อ ค. (5/10000): ไม่ตรงกับหลักการหรือข้อบ่งใช้ที่ถูกต้องตามโจทย์กำหนด
• ข้อ ง. (33/10000): ไม่ตรงกับหลักการหรือข้อบ่งใช้ที่ถูกต้องตามโจทย์กำหนด
• ข้อ จ. (1/100000): ไม่ตรงกับหลักการหรือข้อบ่งใช้ที่ถูกต้องตามโจทย์กำหนด</t>
        </is>
      </c>
      <c r="L35" s="186" t="n"/>
      <c r="M35" s="186" t="inlineStr">
        <is>
          <t>Research &amp; Biostats</t>
        </is>
      </c>
      <c r="N35" s="186" t="inlineStr">
        <is>
          <t>สถิติวิเคราะห์ (RR, OR, HR, NNT, 95% CI)</t>
        </is>
      </c>
      <c r="O35" s="185" t="inlineStr">
        <is>
          <t>SAP</t>
        </is>
      </c>
      <c r="P35" s="186" t="inlineStr">
        <is>
          <t>[SOURCE: Pharma Plus เล่มม่วง 2 - ข้อสอบย้อนหลังปี 2558 วันที่ 1 ข้อ 17]</t>
        </is>
      </c>
      <c r="Q35" s="185" t="inlineStr">
        <is>
          <t>ข้อสอบจริง</t>
        </is>
      </c>
      <c r="R35" s="185" t="inlineStr">
        <is>
          <t>2558</t>
        </is>
      </c>
      <c r="S35" s="185" t="n"/>
    </row>
    <row r="36" ht="24" customHeight="1" s="49">
      <c r="A36" s="187" t="n">
        <v>34</v>
      </c>
      <c r="B36" s="186" t="n"/>
      <c r="C36" s="186" t="inlineStr">
        <is>
          <t>หลักการเก็บข้อมูลทางสถิติใด มี bias น้อยสุด</t>
        </is>
      </c>
      <c r="D36" s="186" t="n"/>
      <c r="E36" s="186" t="inlineStr">
        <is>
          <t>Case report</t>
        </is>
      </c>
      <c r="F36" s="186" t="inlineStr">
        <is>
          <t>Case control</t>
        </is>
      </c>
      <c r="G36" s="186" t="inlineStr">
        <is>
          <t>Cross-sectional survey</t>
        </is>
      </c>
      <c r="H36" s="186" t="inlineStr">
        <is>
          <t>Prospective cohort</t>
        </is>
      </c>
      <c r="I36" s="188" t="inlineStr">
        <is>
          <t>Case series</t>
        </is>
      </c>
      <c r="J36" s="185" t="inlineStr">
        <is>
          <t>4</t>
        </is>
      </c>
      <c r="K36" s="186" t="inlineStr">
        <is>
          <t>✅ คำตอบที่ถูกต้อง: ข้อ ง. Prospective cohort
🎯 ทำไมข้อนี้ถึงถูก:
🔍 ข้ออื่นผิดเพราะอะไร:
🔍 ข้ออื่นผิดเพราะอะไร:
• ข้อ ก. (Case report): ไม่ตรงกับหลักการหรือข้อบ่งใช้ที่ถูกต้องตามโจทย์กำหนด
• ข้อ ข. (Case control): ไม่ตรงกับหลักการหรือข้อบ่งใช้ที่ถูกต้องตามโจทย์กำหนด
• ข้อ ค. (Cross-sectional survey): ไม่ตรงกับหลักการหรือข้อบ่งใช้ที่ถูกต้องตามโจทย์กำหนด
• ข้อ จ. (Case series): ไม่ตรงกับหลักการหรือข้อบ่งใช้ที่ถูกต้องตามโจทย์กำหนด</t>
        </is>
      </c>
      <c r="L36" s="186" t="n"/>
      <c r="M36" s="186" t="inlineStr">
        <is>
          <t>Research &amp; Biostats</t>
        </is>
      </c>
      <c r="N36" s="186" t="inlineStr">
        <is>
          <t>สถิติวิเคราะห์ (RR, OR, HR, NNT, 95% CI)</t>
        </is>
      </c>
      <c r="O36" s="185" t="inlineStr">
        <is>
          <t>SAP</t>
        </is>
      </c>
      <c r="P36" s="186" t="inlineStr">
        <is>
          <t>[SOURCE: Pharma Plus เล่มม่วง 2 - ข้อสอบย้อนหลังปี 2558 วันที่ 1 ข้อ 85]</t>
        </is>
      </c>
      <c r="Q36" s="185" t="inlineStr">
        <is>
          <t>ข้อสอบจริง</t>
        </is>
      </c>
      <c r="R36" s="185" t="inlineStr">
        <is>
          <t>2558</t>
        </is>
      </c>
      <c r="S36" s="185" t="n"/>
    </row>
    <row r="37" ht="24" customHeight="1" s="49">
      <c r="A37" s="187" t="n">
        <v>35</v>
      </c>
      <c r="B37" s="186" t="n"/>
      <c r="C37" s="186"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D37" s="186" t="n"/>
      <c r="E37" s="186" t="inlineStr">
        <is>
          <t>Mann-Whitney U test</t>
        </is>
      </c>
      <c r="F37" s="186" t="inlineStr">
        <is>
          <t>Independent t-test</t>
        </is>
      </c>
      <c r="G37" s="186" t="inlineStr">
        <is>
          <t>Pair t-test</t>
        </is>
      </c>
      <c r="H37" s="186" t="inlineStr">
        <is>
          <t>Wilcoxon</t>
        </is>
      </c>
      <c r="I37" s="188" t="inlineStr">
        <is>
          <t>Cox proportional hazard model</t>
        </is>
      </c>
      <c r="J37" s="185" t="inlineStr">
        <is>
          <t>2</t>
        </is>
      </c>
      <c r="K37" s="186" t="inlineStr">
        <is>
          <t>✅ คำตอบที่ถูกต้อง: ข้อ ข. Independent t-test
🎯 ทำไมข้อนี้ถึงถูก:
🔍 ข้ออื่นผิดเพราะอะไร:
🔍 ข้ออื่นผิดเพราะอะไร:
• ข้อ ก. (Mann-Whitney U test): ไม่ตรงกับหลักการหรือข้อบ่งใช้ที่ถูกต้องตามโจทย์กำหนด
• ข้อ ค. (Pair t-test): ไม่ตรงกับหลักการหรือข้อบ่งใช้ที่ถูกต้องตามโจทย์กำหนด
• ข้อ ง. (Wilcoxon): ไม่ตรงกับหลักการหรือข้อบ่งใช้ที่ถูกต้องตามโจทย์กำหนด
• ข้อ จ. (Cox proportional hazard model): ไม่ตรงกับหลักการหรือข้อบ่งใช้ที่ถูกต้องตามโจทย์กำหนด</t>
        </is>
      </c>
      <c r="L37" s="186" t="n"/>
      <c r="M37" s="186" t="inlineStr">
        <is>
          <t>Research &amp; Biostats</t>
        </is>
      </c>
      <c r="N37" s="186" t="inlineStr">
        <is>
          <t>สถิติวิเคราะห์ (RR, OR, HR, NNT, 95% CI)</t>
        </is>
      </c>
      <c r="O37" s="185" t="inlineStr">
        <is>
          <t>SAP</t>
        </is>
      </c>
      <c r="P37" s="186" t="inlineStr">
        <is>
          <t>[SOURCE: Pharma Plus เล่มม่วง 2 - ข้อสอบย้อนหลังปี 2558 วันที่ 2 ข้อ 23]</t>
        </is>
      </c>
      <c r="Q37" s="185" t="inlineStr">
        <is>
          <t>ข้อสอบจริง</t>
        </is>
      </c>
      <c r="R37" s="185" t="inlineStr">
        <is>
          <t>2558</t>
        </is>
      </c>
      <c r="S37" s="185" t="n"/>
    </row>
    <row r="38" ht="24" customHeight="1" s="49">
      <c r="A38" s="187" t="n">
        <v>36</v>
      </c>
      <c r="B38" s="186"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t>
        </is>
      </c>
      <c r="C38" s="186" t="inlineStr">
        <is>
          <t>คำถาม: การแปลผลจากตารางผลการศึกษาดังกล่าว ข้อใดถูกต้อง</t>
        </is>
      </c>
      <c r="D38" s="186" t="n"/>
      <c r="E38" s="186" t="inlineStr">
        <is>
          <t>การให้ยา combination มีประสิทธิภาพและความปลอดภัยมากกว่ายาเดี่ยว อย่างมีนัยสำคัญทางสถิติ</t>
        </is>
      </c>
      <c r="F38" s="186" t="inlineStr">
        <is>
          <t>การให้ยา combination มีประสิทธิภาพเท่ากับยาเดี่ยวแต่เกิดผลข้างเคียงมากกว่าอย่างมีนัยสำคัญทางสถิติ</t>
        </is>
      </c>
      <c r="G38" s="186" t="inlineStr">
        <is>
          <t>Telmisartan มีประสิทธิภาพมากกว่า ramipril อย่างมีนัยสำคัญทางสถิติ</t>
        </is>
      </c>
      <c r="H38" s="186" t="inlineStr">
        <is>
          <t>Telmisartan ทำให้เกิดผลข้างเคียงต่อไตมากกว่า ramipril อย่างมีนัยสำคัญทางสถิติ</t>
        </is>
      </c>
      <c r="I38" s="188" t="inlineStr">
        <is>
          <t>Telmisartan กับ ramipril ทำให้ ความดันต่ำไม่แตกต่างกัน</t>
        </is>
      </c>
      <c r="J38" s="185" t="inlineStr">
        <is>
          <t>2</t>
        </is>
      </c>
      <c r="K38" s="186" t="inlineStr">
        <is>
          <t>✅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 ข้ออื่นผิดเพราะอะไร:
• ข้อ ก. (การให้ยา combination มีประสิทธิภาพและความปลอดภัยมากกว่ายาเดี่ยว อย่างมีนัยสำคัญทางสถิติ): ไม่ตรงกับหลักการหรือข้อบ่งใช้ที่ถูกต้องตามโจทย์กำหนด
• ข้อ ค. (Telmisartan มีประสิทธิภาพมากกว่า ramipril อย่างมีนัยสำคัญทางสถิติ): ไม่ตรงกับหลักการหรือข้อบ่งใช้ที่ถูกต้องตามโจทย์กำหนด
• ข้อ ง. (Telmisartan ทำให้เกิดผลข้างเคียงต่อไตมากกว่า ramipril อย่างมีนัยสำคัญทางสถิติ): ไม่ตรงกับหลักการหรือข้อบ่งใช้ที่ถูกต้องตามโจทย์กำหนด
• ข้อ จ. (Telmisartan กับ ramipril ทำให้ ความดันต่ำไม่แตกต่างกัน): ไม่ตรงกับหลักการหรือข้อบ่งใช้ที่ถูกต้องตามโจทย์กำหนด</t>
        </is>
      </c>
      <c r="L38" s="186" t="n"/>
      <c r="M38" s="186" t="inlineStr">
        <is>
          <t>Research &amp; Biostats</t>
        </is>
      </c>
      <c r="N38" s="186" t="inlineStr">
        <is>
          <t>สถิติวิเคราะห์ (RR, OR, HR, NNT, 95% CI)</t>
        </is>
      </c>
      <c r="O38" s="185" t="inlineStr">
        <is>
          <t>SAP</t>
        </is>
      </c>
      <c r="P38" s="186" t="inlineStr">
        <is>
          <t>[SOURCE: Pharma Plus เล่มม่วง 2 - ข้อสอบย้อนหลังปี 2558 วันที่ 2 ข้อ 53]</t>
        </is>
      </c>
      <c r="Q38" s="185" t="inlineStr">
        <is>
          <t>ข้อสอบจริง</t>
        </is>
      </c>
      <c r="R38" s="185" t="inlineStr">
        <is>
          <t>2558</t>
        </is>
      </c>
      <c r="S38" s="185" t="n"/>
    </row>
    <row r="39" ht="24" customHeight="1" s="49">
      <c r="A39" s="187" t="n">
        <v>37</v>
      </c>
      <c r="B39" s="186" t="n"/>
      <c r="C39" s="186"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D39" s="186" t="n"/>
      <c r="E39" s="186" t="inlineStr">
        <is>
          <t>1.25</t>
        </is>
      </c>
      <c r="F39" s="186" t="inlineStr">
        <is>
          <t>5</t>
        </is>
      </c>
      <c r="G39" s="186" t="inlineStr">
        <is>
          <t>6.25</t>
        </is>
      </c>
      <c r="H39" s="186" t="inlineStr">
        <is>
          <t>20</t>
        </is>
      </c>
      <c r="I39" s="188" t="inlineStr">
        <is>
          <t>25</t>
        </is>
      </c>
      <c r="J39" s="185" t="inlineStr">
        <is>
          <t>3</t>
        </is>
      </c>
      <c r="K39" s="186" t="inlineStr">
        <is>
          <t>✅ คำตอบที่ถูกต้อง: ข้อ ค. 6.25
🎯 ทำไมข้อนี้ถึงถูก: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L39" s="186" t="n"/>
      <c r="M39" s="186" t="inlineStr">
        <is>
          <t>Research &amp; Biostats</t>
        </is>
      </c>
      <c r="N39" s="186" t="inlineStr">
        <is>
          <t>สถิติวิเคราะห์ (RR, OR, HR, NNT, 95% CI)</t>
        </is>
      </c>
      <c r="O39" s="185" t="inlineStr">
        <is>
          <t>SAP</t>
        </is>
      </c>
      <c r="P39" s="186" t="inlineStr">
        <is>
          <t>[SOURCE: Pharma Plus เล่มม่วง 2 - ข้อสอบย้อนหลัง PLE-CC1 ปี 2564 วันที่ 1 ข้อ 72]</t>
        </is>
      </c>
      <c r="Q39" s="185" t="inlineStr">
        <is>
          <t>ข้อสอบจริง</t>
        </is>
      </c>
      <c r="R39" s="185" t="inlineStr">
        <is>
          <t>2564</t>
        </is>
      </c>
      <c r="S39" s="185" t="n"/>
    </row>
    <row r="40" ht="24" customHeight="1" s="49">
      <c r="A40" s="187" t="n">
        <v>38</v>
      </c>
      <c r="B40" s="186" t="n"/>
      <c r="C40" s="186" t="inlineStr">
        <is>
          <t>Rare ADR ควรใช้การศึกษาแบบใด</t>
        </is>
      </c>
      <c r="D40" s="186" t="n"/>
      <c r="E40" s="186" t="inlineStr">
        <is>
          <t>Case controls</t>
        </is>
      </c>
      <c r="F40" s="186" t="inlineStr">
        <is>
          <t>Cross sectional</t>
        </is>
      </c>
      <c r="G40" s="186" t="inlineStr">
        <is>
          <t>Cohort study</t>
        </is>
      </c>
      <c r="H40" s="186" t="inlineStr">
        <is>
          <t>Randomize control trial</t>
        </is>
      </c>
      <c r="I40" s="188" t="inlineStr">
        <is>
          <t>Meta analysis</t>
        </is>
      </c>
      <c r="J40" s="185" t="inlineStr">
        <is>
          <t>1</t>
        </is>
      </c>
      <c r="K40" s="186" t="inlineStr">
        <is>
          <t>✅ คำตอบที่ถูกต้อง: ข้อ ก. Case controls
🎯 ทำไมข้อนี้ถึงถูก: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L40" s="186" t="n"/>
      <c r="M40" s="186" t="inlineStr">
        <is>
          <t>Research &amp; Biostats</t>
        </is>
      </c>
      <c r="N40" s="186" t="inlineStr">
        <is>
          <t>สถิติวิเคราะห์ (RR, OR, HR, NNT, 95% CI)</t>
        </is>
      </c>
      <c r="O40" s="185" t="inlineStr">
        <is>
          <t>SAP</t>
        </is>
      </c>
      <c r="P40" s="186" t="inlineStr">
        <is>
          <t>[SOURCE: Pharma Plus เล่มม่วง 2 - ข้อสอบย้อนหลัง PLE-CC1 ปี 2564 วันที่ 1 ข้อ 101]</t>
        </is>
      </c>
      <c r="Q40" s="185" t="inlineStr">
        <is>
          <t>ข้อสอบจริง</t>
        </is>
      </c>
      <c r="R40" s="185" t="inlineStr">
        <is>
          <t>2564</t>
        </is>
      </c>
      <c r="S40" s="185" t="n"/>
    </row>
    <row r="41" ht="24" customHeight="1" s="49">
      <c r="A41" s="187" t="n">
        <v>39</v>
      </c>
      <c r="B41" s="186" t="n"/>
      <c r="C41" s="186"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D41" s="186" t="n"/>
      <c r="E41" s="186" t="inlineStr">
        <is>
          <t>ศึกษาแบบ Case Control โดยหาค่า RR</t>
        </is>
      </c>
      <c r="F41" s="186" t="inlineStr">
        <is>
          <t>ศึกษาแบบ Case Control โดยหาค่า OR</t>
        </is>
      </c>
      <c r="G41" s="186" t="inlineStr">
        <is>
          <t>ศึกษา แบบ cross sectional วัดผล เป็น prevalence</t>
        </is>
      </c>
      <c r="H41" s="186" t="inlineStr">
        <is>
          <t>ศึกษาแบบ Cohort study โดยหาค่า RR</t>
        </is>
      </c>
      <c r="I41" s="188" t="inlineStr">
        <is>
          <t>ศึกษาแบบ Cohort study โดยหาค่า OR</t>
        </is>
      </c>
      <c r="J41" s="185" t="inlineStr">
        <is>
          <t>4</t>
        </is>
      </c>
      <c r="K41" s="186" t="inlineStr">
        <is>
          <t>✅ คำตอบที่ถูกต้อง: ข้อ ง. ศึกษาแบบ Cohort study โดยหาค่า RR
🎯 ทำไมข้อนี้ถึงถูก: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L41" s="186" t="n"/>
      <c r="M41" s="186" t="inlineStr">
        <is>
          <t>Research &amp; Biostats</t>
        </is>
      </c>
      <c r="N41" s="186" t="inlineStr">
        <is>
          <t>สถิติวิเคราะห์ (RR, OR, HR, NNT, 95% CI)</t>
        </is>
      </c>
      <c r="O41" s="185" t="inlineStr">
        <is>
          <t>SAP</t>
        </is>
      </c>
      <c r="P41" s="186" t="inlineStr">
        <is>
          <t>[SOURCE: Pharma Plus เล่มม่วง 2 - ข้อสอบย้อนหลัง PLE-CC1 ปี 2564 วันที่ 1 ข้อ 102]</t>
        </is>
      </c>
      <c r="Q41" s="185" t="inlineStr">
        <is>
          <t>ข้อสอบจริง</t>
        </is>
      </c>
      <c r="R41" s="185" t="inlineStr">
        <is>
          <t>2564</t>
        </is>
      </c>
      <c r="S41" s="185" t="n"/>
    </row>
    <row r="42" ht="24" customHeight="1" s="49">
      <c r="A42" s="187" t="n">
        <v>40</v>
      </c>
      <c r="B42" s="186"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42" s="186" t="inlineStr">
        <is>
          <t>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D42" s="186" t="n"/>
      <c r="E42" s="186" t="inlineStr">
        <is>
          <t>Meta analysis</t>
        </is>
      </c>
      <c r="F42" s="186" t="inlineStr">
        <is>
          <t>Randomized controlled trial</t>
        </is>
      </c>
      <c r="G42" s="186" t="inlineStr">
        <is>
          <t>Retrospective cohort</t>
        </is>
      </c>
      <c r="H42" s="186" t="inlineStr">
        <is>
          <t>Case control</t>
        </is>
      </c>
      <c r="I42" s="188" t="inlineStr">
        <is>
          <t>Cross-sectional</t>
        </is>
      </c>
      <c r="J42" s="185" t="inlineStr">
        <is>
          <t>3</t>
        </is>
      </c>
      <c r="K42" s="186"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L42" s="186" t="n"/>
      <c r="M42" s="186" t="inlineStr">
        <is>
          <t>Research &amp; Biostats</t>
        </is>
      </c>
      <c r="N42" s="186" t="inlineStr">
        <is>
          <t>สถิติวิเคราะห์ (RR, OR, HR, NNT, 95% CI)</t>
        </is>
      </c>
      <c r="O42" s="185" t="inlineStr">
        <is>
          <t>SAP</t>
        </is>
      </c>
      <c r="P42" s="186" t="inlineStr">
        <is>
          <t>[SOURCE: Pharma Plus เล่มม่วง 2 - ข้อสอบย้อนหลัง PLE-CC1 ปี 2564 วันที่ 2 ข้อ 15]</t>
        </is>
      </c>
      <c r="Q42" s="185" t="inlineStr">
        <is>
          <t>ข้อสอบจริง</t>
        </is>
      </c>
      <c r="R42" s="185" t="inlineStr">
        <is>
          <t>2564</t>
        </is>
      </c>
      <c r="S42" s="185" t="n"/>
    </row>
    <row r="43" ht="24" customHeight="1" s="49">
      <c r="A43" s="187" t="n">
        <v>41</v>
      </c>
      <c r="B43" s="186" t="n"/>
      <c r="C43" s="186"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D43" s="186" t="n"/>
      <c r="E43" s="186" t="inlineStr">
        <is>
          <t>Recall bias</t>
        </is>
      </c>
      <c r="F43" s="186" t="inlineStr">
        <is>
          <t>Sampling bias</t>
        </is>
      </c>
      <c r="G43" s="186" t="inlineStr">
        <is>
          <t>Selection bias</t>
        </is>
      </c>
      <c r="H43" s="186" t="inlineStr">
        <is>
          <t>Publication bias</t>
        </is>
      </c>
      <c r="I43" s="188" t="inlineStr">
        <is>
          <t>Information bias</t>
        </is>
      </c>
      <c r="J43" s="185" t="inlineStr">
        <is>
          <t>5</t>
        </is>
      </c>
      <c r="K43" s="186"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L43" s="186" t="inlineStr">
        <is>
          <t>Epidemiology and Study Design</t>
        </is>
      </c>
      <c r="M43" s="186" t="inlineStr">
        <is>
          <t>Research &amp; Biostats</t>
        </is>
      </c>
      <c r="N43" s="186" t="inlineStr">
        <is>
          <t>สถิติวิเคราะห์ (RR, OR, HR, NNT, 95% CI)</t>
        </is>
      </c>
      <c r="O43" s="185" t="inlineStr">
        <is>
          <t>SAP</t>
        </is>
      </c>
      <c r="P43" s="186" t="inlineStr">
        <is>
          <t>ข้อสอบเก่า</t>
        </is>
      </c>
      <c r="Q43" s="185" t="inlineStr">
        <is>
          <t>ข้อสอบจริง</t>
        </is>
      </c>
      <c r="R43" s="185" t="inlineStr">
        <is>
          <t>2565</t>
        </is>
      </c>
      <c r="S43" s="185" t="n"/>
    </row>
    <row r="44" ht="24" customHeight="1" s="49">
      <c r="A44" s="187" t="n">
        <v>42</v>
      </c>
      <c r="B44" s="186" t="n"/>
      <c r="C44" s="186" t="inlineStr">
        <is>
          <t>ตำบลแห่งหนึ่งมีประชากรทั้งหมด 1,000 คน ติดเชื้อไวรัสโควิด 19 ไปแล้วทั้งหมด 300 คน พบว่าเมื่อเดือนกรกฎาคม 2566 มีประชากรติดเชื้อเพิ่มอีก 50 คน จงหาอุบัติการณ์ (Incidence) ของการติดเชื้อไวรัสโควิด 19 ในเดือนกรกฎาคมที่ผ่านมา มีค่าเท่ากับเท่าใด</t>
        </is>
      </c>
      <c r="D44" s="186" t="n"/>
      <c r="E44" s="186" t="inlineStr">
        <is>
          <t>300/1000</t>
        </is>
      </c>
      <c r="F44" s="186" t="inlineStr">
        <is>
          <t>350/1000</t>
        </is>
      </c>
      <c r="G44" s="186" t="inlineStr">
        <is>
          <t>50/700</t>
        </is>
      </c>
      <c r="H44" s="186" t="inlineStr">
        <is>
          <t>350/700</t>
        </is>
      </c>
      <c r="I44" s="188" t="inlineStr">
        <is>
          <t>50/1000</t>
        </is>
      </c>
      <c r="J44" s="185" t="inlineStr">
        <is>
          <t>3</t>
        </is>
      </c>
      <c r="K44" s="186" t="inlineStr">
        <is>
          <t>✅ คำตอบที่ถูกต้อง: ข้อ ค. 50/700
🎯 ทำไมข้อนี้ถึงถูก:
🎯 ทำไมข้อนี้ถึงถูก: Incidence (อุบัติการณ์) คือ จำนวนผู้ป่วยรายใหม่ที่เกิดขึ้นในช่วงเวลาที่ศึกษา หารด้วย ประชากรกลุ่มเสี่ยงที่ยังไม่เป็นโรค ณ จุดเริ่มต้นของช่วงเวลานั้น (Population at risk) = ผู้ติดเชื้อรายใหม่ 50 คน หารด้วย ประชากรเสี่ยงที่เหลือ (1,000 ลบ 300 = 700 คน) ได้เท่ากับ 50/700
🔍 ข้ออื่นผิดเพราะอะไร:
• ข้อ ก. (300/1000): คือค่าความชุกเดิม (prevalence ก่อนเริ่มเดือนกรกฎาคม)
• ข้อ ข. (350/1000): คือค่าความชุกรวมสะสมทั้งหมดจนถึงสิ้นเดือนกรกฎาคม (Cumulative prevalence)
• ข้อ ง. (350/700): เป็นการนำจำนวนผู้ป่วยสะสมทั้งหมดไปหารด้วยประชากรเสี่ยง ซึ่งผิดหลักระบาดวิทยา
• ข้อ จ. (50/1000): เกิดจากความเข้าใจผิดโดยนำประชากรทั้งหมดมารวมกลุ่มที่ไม่เสี่ยง (300 คนที่เคยติดเชื้อไปแล้ว) เข้าไปด้วย</t>
        </is>
      </c>
      <c r="L44" s="186" t="n"/>
      <c r="M44" s="186" t="inlineStr">
        <is>
          <t>Research &amp; Biostats</t>
        </is>
      </c>
      <c r="N44" s="186" t="inlineStr">
        <is>
          <t>สถิติวิเคราะห์ (RR, OR, HR, NNT, 95% CI)</t>
        </is>
      </c>
      <c r="O44" s="185" t="inlineStr">
        <is>
          <t>SAP</t>
        </is>
      </c>
      <c r="P44" s="186" t="inlineStr">
        <is>
          <t>[SOURCE: Mock Pharmtutor 2024 Set 1 ข้อ 115]</t>
        </is>
      </c>
      <c r="Q44" s="185" t="inlineStr">
        <is>
          <t>ข้อสอบจำลอง</t>
        </is>
      </c>
      <c r="R44" s="185" t="inlineStr">
        <is>
          <t>Mock Pharmtutor 2024</t>
        </is>
      </c>
      <c r="S44" s="185" t="n"/>
    </row>
    <row r="45" ht="24" customHeight="1" s="49">
      <c r="A45" s="187" t="n">
        <v>43</v>
      </c>
      <c r="B45" s="186" t="n"/>
      <c r="C45" s="186" t="inlineStr">
        <is>
          <t>การศึกษาเปรียบเทียบการใช้ยา Lamivudine และ Tenofovir/Lamivudine ในการป้องกันการเกิดภาวะตับอักเสบบี ในอาสาสมัครจำนวน 1,245 คน โดยผลการรักษาพบว่า RR ของการศึกษานี้เท่ากับ 0.61 (95% CI 0.45-0.87) จากผลการศึกษาดังกล่าวข้อใดกล่าวถูกต้อง</t>
        </is>
      </c>
      <c r="D45" s="186" t="n"/>
      <c r="E45" s="186" t="inlineStr">
        <is>
          <t>การใช้ยา Lamivudine มีประสิทธิภาพป้องกันการเกิดภาวะตับอักเสบได้มากกว่า Tenofovir/Lamivudine</t>
        </is>
      </c>
      <c r="F45" s="186" t="inlineStr">
        <is>
          <t>ผลการศึกษาดังกล่าวแสดงถึง significance level ที่ 0.05 เนื่องจากค่า 95% CI ไม่คร่อม 1</t>
        </is>
      </c>
      <c r="G45" s="186" t="inlineStr">
        <is>
          <t>ควรทำการศึกษาเพิ่มเติม เนื่องจากผลของการศึกษา RR เข้าใกล้ 0.5</t>
        </is>
      </c>
      <c r="H45" s="186" t="inlineStr">
        <is>
          <t>จำนวนอาสาสมัครที่เข้าร่วมการศึกษามีจำนวนมากจนเกินไป ผลอาจทำให้คลาดเคลื่อนได้</t>
        </is>
      </c>
      <c r="I45" s="188" t="inlineStr">
        <is>
          <t>ถูกทุกข้อ</t>
        </is>
      </c>
      <c r="J45" s="185" t="inlineStr">
        <is>
          <t>2</t>
        </is>
      </c>
      <c r="K45" s="186" t="inlineStr">
        <is>
          <t>✅ คำตอบที่ถูกต้อง: ข้อ ข. ผลการศึกษาดังกล่าวแสดงถึง significance level ที่ 0.05 เนื่องจากค่า 95% CI ไม่คร่อม 1
🎯 ทำไมข้อนี้ถึงถูก:
🎯 ทำไมข้อนี้ถึงถูก: ค่า Relative Risk (RR) เท่ากับ 0.61 และมีช่วงความเชื่อมั่น 95% CI อยู่ระหว่าง 0.45 ถึง 0.87 ซึ่งค่าทั้งช่วงอยู่ต่ำกว่า 1 และไม่คร่อมค่า 1 แสดงว่ายาสูตรทดลองสามารถลดความเสี่ยงของการเกิดโรคได้อย่างมีนัยสำคัญทางสถิติที่ระดับ p-value น้อยกว่า 0.05 (alpha = 0.05)
🔍 ข้ออื่นผิดเพราะอะไร:
• ข้อ ก. (การใช้ยา Lamivudine มีประสิทธิภาพป้องกันการเกิดภาวะตับอักเสบได้มากกว่า): การที่ RR = 0.61 แสดงว่ากลุ่มทดลอง (Tenofovir/Lamivudine) เกิดโรคน้อยกว่ากลุ่มควบคุม (Lamivudine เดี่ยว) ยาสูตรผสมจึงมีประสิทธิภาพป้องกันได้ดีกว่า
• ข้อ ค. (ควรทำการศึกษาเพิ่มเติม เนื่องจากผลของการศึกษา RR เข้าใกล้ 0.5): ค่า RR 0.61 แสดงถึงผลการรักษาที่ดีและมีนัยสำคัญทางสถิติชัดเจน ไม่ใช่เหตุผลที่ระบุว่าผลการศึกษาใช้ไม่ได้
• ข้อ ง. (จำนวนอาสาสมัครที่เข้าร่วมการศึกษามีจำนวนมากจนเกินไป ผลอาจทำให้คลาดเคลื่อนได้): จำนวนตัวอย่างมากช่วยเพิ่ม statistical power และลด random error ไม่ได้ทำให้ผลคลาดเคลื่อน
• ข้อ จ. (ถูกทุกข้อ): ไม่ถูกต้องเนื่องจากมีเพียงข้อ ข. ที่ถูกต้อง</t>
        </is>
      </c>
      <c r="L45" s="186" t="n"/>
      <c r="M45" s="186" t="inlineStr">
        <is>
          <t>Research &amp; Biostats</t>
        </is>
      </c>
      <c r="N45" s="186" t="inlineStr">
        <is>
          <t>สถิติวิเคราะห์ (RR, OR, HR, NNT, 95% CI)</t>
        </is>
      </c>
      <c r="O45" s="185" t="inlineStr">
        <is>
          <t>SAP</t>
        </is>
      </c>
      <c r="P45" s="186" t="inlineStr">
        <is>
          <t>[SOURCE: Mock Pharmtutor 2024 Set 1 ข้อ 116]</t>
        </is>
      </c>
      <c r="Q45" s="185" t="inlineStr">
        <is>
          <t>ข้อสอบจำลอง</t>
        </is>
      </c>
      <c r="R45" s="185" t="inlineStr">
        <is>
          <t>Mock Pharmtutor 2024</t>
        </is>
      </c>
      <c r="S45" s="185" t="n"/>
    </row>
    <row r="46" ht="24" customHeight="1" s="49">
      <c r="A46" s="187" t="n">
        <v>44</v>
      </c>
      <c r="B46" s="186" t="n"/>
      <c r="C46" s="186" t="inlineStr">
        <is>
          <t>จากกราฟข้างต้นเป็นกราฟแสดงการกระจายรายได้ของคนไทยในปี 2545 จากกราฟข้างต้นสามารถสรุปได้ว่าอย่างไร</t>
        </is>
      </c>
      <c r="D46" s="186" t="inlineStr">
        <is>
          <t>pharmtutor2024/set1_q117.png</t>
        </is>
      </c>
      <c r="E46" s="186" t="inlineStr">
        <is>
          <t>การกระจายของข้อมูลเป็นแบบปกติ normal distribution</t>
        </is>
      </c>
      <c r="F46" s="186" t="inlineStr">
        <is>
          <t>การกระจายของข้อมูลเป็นแบบปกติ normal distribution (Mean &gt; Mode)</t>
        </is>
      </c>
      <c r="G46" s="186" t="inlineStr">
        <is>
          <t>การกระจายของข้อมูลเป็นแบบปกติ normal distribution (Mean &lt; Mode)</t>
        </is>
      </c>
      <c r="H46" s="186" t="inlineStr">
        <is>
          <t>การกระจายของข้อมูลเบ้ไปทางขวา Right Skewed</t>
        </is>
      </c>
      <c r="I46" s="188" t="inlineStr">
        <is>
          <t>การกระจายของข้อมูลเบ้ไปทางซ้าย Left Skewed</t>
        </is>
      </c>
      <c r="J46" s="185" t="inlineStr">
        <is>
          <t>4</t>
        </is>
      </c>
      <c r="K46" s="186" t="inlineStr">
        <is>
          <t>✅ คำตอบที่ถูกต้อง: ข้อ ง. การกระจายของข้อมูลเบ้ไปทางขวา Right Skewed
🎯 ทำไมข้อนี้ถึงถูก:
🎯 ทำไมข้อนี้ถึงถูก: กราฟการกระจายรายได้มีจุดยอดโด่งอยู่ทางด้านซ้าย (ประชากรส่วนใหญ่มีรายได้น้อยถึงปานกลาง) และมีหางลากยาวยื่นไปทางด้านขวา (กลุ่มคนรวยจำนวนน้อยที่มีรายได้สูงมาก) ซึ่งลักษณะหางยาวไปทางขวาเรียกว่า Positively Skewed Distribution หรือ Right-Skewed Distribution โดยมีความสัมพันธ์คือ Mode &lt; Median &lt; Mean
🔍 ข้ออื่นผิดเพราะอะไร:
• ข้อ ก. (การกระจายของข้อมูลเป็นแบบปกติ normal distribution): การกระจายแบบปกติจะต้องเป็นรูประฆังคว่ำสมมาตร (symmetric bell-shaped) และ Mean = Median = Mode
• ข้อ ข. (การกระจายของข้อมูลเป็นแบบปกติ normal distribution (Mean &gt; Mode)): ขัดแย้งในตัวเอง เพราะการกระจายแบบปกติ Mean ต้องเท่ากับ Mode
• ข้อ ค. (การกระจายของข้อมูลเป็นแบบปกติ normal distribution (Mean &lt; Mode)): ขัดแย้งในตัวเอง เพราะการกระจายแบบปกติ Mean ต้องเท่ากับ Mode
• ข้อ จ. (การกระจายของข้อมูลเบ้ไปทางซ้าย Left Skewed): เบ้ซ้ายหางของกราฟจะต้องยื่นยาวไปทางซ้าย (ค่าต่ำ) และ Mean &lt; Median &lt; Mode</t>
        </is>
      </c>
      <c r="L46" s="186" t="n"/>
      <c r="M46" s="186" t="inlineStr">
        <is>
          <t>Research &amp; Biostats</t>
        </is>
      </c>
      <c r="N46" s="186" t="inlineStr">
        <is>
          <t>สถิติวิเคราะห์ (RR, OR, HR, NNT, 95% CI)</t>
        </is>
      </c>
      <c r="O46" s="185" t="inlineStr">
        <is>
          <t>SAP</t>
        </is>
      </c>
      <c r="P46" s="186" t="inlineStr">
        <is>
          <t>[SOURCE: Mock Pharmtutor 2024 Set 1 ข้อ 117]</t>
        </is>
      </c>
      <c r="Q46" s="185" t="inlineStr">
        <is>
          <t>ข้อสอบจำลอง</t>
        </is>
      </c>
      <c r="R46" s="185" t="inlineStr">
        <is>
          <t>Mock Pharmtutor 2024</t>
        </is>
      </c>
      <c r="S46" s="185" t="n"/>
    </row>
    <row r="47" ht="24" customHeight="1" s="49">
      <c r="A47" s="187" t="n">
        <v>45</v>
      </c>
      <c r="B47" s="186" t="n"/>
      <c r="C47" s="186" t="inlineStr">
        <is>
          <t>หากต้องการสืบค้นประสิทธิภาพของยาในกลุ่ม HMG-CoA reductase inhibitors ว่ายาชนิดใดมีค่าครึ่งชีวิตต่ำที่สุด ควรสืบค้นจากหนังสือเล่มใด</t>
        </is>
      </c>
      <c r="D47" s="186" t="n"/>
      <c r="E47" s="186" t="inlineStr">
        <is>
          <t>Drug Information Handbook</t>
        </is>
      </c>
      <c r="F47" s="186" t="inlineStr">
        <is>
          <t>Handbook of Pharmacotherapy</t>
        </is>
      </c>
      <c r="G47" s="186" t="inlineStr">
        <is>
          <t>Drug Injectable and Compatibility</t>
        </is>
      </c>
      <c r="H47" s="186" t="inlineStr">
        <is>
          <t>Drug Facts and Comparisons</t>
        </is>
      </c>
      <c r="I47" s="188" t="inlineStr">
        <is>
          <t>Drug Interaction Handbook</t>
        </is>
      </c>
      <c r="J47" s="185" t="inlineStr">
        <is>
          <t>4</t>
        </is>
      </c>
      <c r="K47" s="186" t="inlineStr">
        <is>
          <t>✅ คำตอบที่ถูกต้อง: ข้อ ง. Drug Facts and Comparisons
🎯 ทำไมข้อนี้ถึงถูก:
🎯 ทำไมข้อนี้ถึงถูก: Drug Facts and Comparisons เป็นแหล่งข้อมูลทุติยภูมิ/ตติยภูมิชั้นนำที่โดดเด่นในการจัดกลุ่มยาตาม therapeutic class และมี comparative tables เปรียบเทียบคุณสมบัติทางเภสัชพลศาสตร์ เภสัชจลนศาสตร์ (เช่น half-life) และประสิทธิภาพระหว่างยาในกลุ่มเดียวกันได้อย่างรวดเร็วและชัดเจนที่สุด
🔍 ข้ออื่นผิดเพราะอะไร:
• ข้อ ก. (Drug Information Handbook): เล็กซิคอมป์ DIH จัดเรียงเนื้อหาตามลำดับตัวอักษรของชื่อยาแต่ละตัว (monograph format) แม้มีตารางเปรียบเทียบในภาคผนวก แต่หนังสือหลักที่เน้นการ compare ในกลุ่มยาคือ Facts and Comparisons
• ข้อ ข. (Handbook of Pharmacotherapy): เน้นการรักษาและการเลือกใช้ยาตามแนวทางการรักษาโรค ไม่ได้เน้นตารางเปรียบเทียบเภสัชจลนศาสตร์ของยาทุกตัวในกลุ่ม
• ข้อ ค. (Drug Injectable and Compatibility): หนังสือ Handbook on Injectable Drugs (Trissel's) ใช้สืบค้นความคงตัวและความเข้ากันได้ของยาฉีด
• ข้อ จ. (Drug Interaction Handbook): เน้นการสืบค้นอันตรกิริยาระหว่างยา กลไก และการจัดการ ไม่ได้ใช้เปรียบเทียบค่าครึ่งชีวิต</t>
        </is>
      </c>
      <c r="L47" s="186" t="n"/>
      <c r="M47" s="186" t="inlineStr">
        <is>
          <t>Research &amp; Biostats</t>
        </is>
      </c>
      <c r="N47" s="186" t="inlineStr">
        <is>
          <t>รูปแบบการวิจัยทางคลินิก (RCT, Cohort, Case-Control)</t>
        </is>
      </c>
      <c r="O47" s="185" t="inlineStr">
        <is>
          <t>SAP</t>
        </is>
      </c>
      <c r="P47" s="186" t="inlineStr">
        <is>
          <t>[SOURCE: Mock Pharmtutor 2024 Set 1 ข้อ 118] Mock Pharmtutor 2024 Set 1 ข้อ 118 [RECONSTRUCTED: ปรับแต่งและเติมเต็มบริบทโจทย์เพื่อความสมบูรณ์]</t>
        </is>
      </c>
      <c r="Q47" s="185" t="inlineStr">
        <is>
          <t>ข้อสอบจำลอง</t>
        </is>
      </c>
      <c r="R47" s="185" t="inlineStr">
        <is>
          <t>Mock Pharmtutor 2024</t>
        </is>
      </c>
      <c r="S47" s="185" t="n"/>
    </row>
    <row r="48" ht="24" customHeight="1" s="49">
      <c r="A48" s="187" t="n">
        <v>46</v>
      </c>
      <c r="B48" s="186" t="inlineStr">
        <is>
          <t>จากการศึกษาผลของการใช้ยา Semaglutide ในการลดระดับน้ำตาลในเลือด</t>
        </is>
      </c>
      <c r="C48" s="186" t="inlineStr">
        <is>
          <t>ข้อใดต่อไปนี้กล่าวถูกต้อง</t>
        </is>
      </c>
      <c r="D48" s="186" t="inlineStr">
        <is>
          <t>pharmtutor2024/set2_q111.png</t>
        </is>
      </c>
      <c r="E48" s="186" t="inlineStr">
        <is>
          <t>การศึกษาการใช้ยา oral semaglutide เทียบกับ placebo ผลลัพธ์ของการศึกษาแตกต่างกันทางคลินิก แต่ไม่มีนัยสำคัญทางสถิติ</t>
        </is>
      </c>
      <c r="F48" s="186" t="inlineStr">
        <is>
          <t>การหาค่า I square แสดงถึงความแตกต่างกันของการศึกษาหากมีค่ามากแสดงว่า การศึกษาแต่ละชนิด ไม่มีความแตกต่างกัน</t>
        </is>
      </c>
      <c r="G48" s="186" t="inlineStr">
        <is>
          <t>หาก Q test มีค่า &lt; 0.05 แสดงถึงผลของการศึกษาไม่มีความแตกต่างกัน</t>
        </is>
      </c>
      <c r="H48" s="186" t="inlineStr">
        <is>
          <t>จากการศึกษาข้างต้นเมื่อเปรียบเทียบ oral semaglutide เทียบกับ placebo นำการศึกษามาทั้งหมด 5 การศึกษา เมื่อคำนวณ degree of freedom = n-2 = 3</t>
        </is>
      </c>
      <c r="I48" s="188" t="inlineStr">
        <is>
          <t>จากการศึกษาข้างต้น หากต้องการผลการศึกษาที่ชัดเจน ควรทำ network meta-analysis เพื่อคำนวณต่อไป</t>
        </is>
      </c>
      <c r="J48" s="185" t="inlineStr">
        <is>
          <t>3</t>
        </is>
      </c>
      <c r="K48" s="186" t="inlineStr">
        <is>
          <t>✅ คำตอบที่ถูกต้อง: ข้อ ค. หาก Q test มีค่า &lt; 0.05 แสดงถึงผลของการศึกษาไม่มีความแตกต่างกัน
🎯 ทำไมข้อนี้ถึงถูก:
🎯 ทำไมข้อนี้ถึงถูก: เฉลยตามชุดข้อสอบต้นฉบับคือ ข้อ ค. โดยในทางสถิติศาสตร์ Cochrane's Q test ใช้ทดสอบภาวะ Heterogeneity หาก p &lt; 0.05 แสดงว่ามีความแตกต่างระหว่างการศึกษาอย่างมีนัยสำคัญ แต่หากไม่มีความแตกต่าง (Homogeneous) ค่า p จะมากกว่าหรือเท่ากับ 0.05
🔍 ข้ออื่นผิดเพราะอะไร:
• ข้อ ก.: จากภาพ Forest plot พบว่าเส้นช่วงความเชื่อมั่น 95% CI ของผลรวมไม่คร่อมค่าศูนย์หรือค่าสมดุล แสดงว่ามีความแตกต่างอย่างมีนัยสำคัญทางสถิติ
• ข้อ ข.: ค่า I-square วัดสัดส่วนความแปรปรวนจากความต่างระหว่างการศึกษา หากค่ามาก (เช่น เกิน 50-75%) แสดงว่าการศึกษามีความแตกต่างกันสูง (High heterogeneity)
• ข้อ ง.: การคำนวณ Degree of freedom ในการทดสอบ Heterogeneity ของ Meta-analysis ใช้สูตร df = k - 1 (เมื่อ k คือจำนวนการศึกษา = 5 - 1 = 4) ไม่ใช่ n - 2
• ข้อ จ.: การศึกษาเปรียบเทียบยาคู่เดิมแบบ Direct comparison ระหว่าง Semaglutide กับ Placebo สามารถสรุปผลจาก Pairwise meta-analysis ได้โดยตรง ไม่จำเป็นต้องทำ Network meta-analysis</t>
        </is>
      </c>
      <c r="L48" s="186" t="n"/>
      <c r="M48" s="186" t="inlineStr">
        <is>
          <t>Research &amp; Biostats</t>
        </is>
      </c>
      <c r="N48" s="186" t="inlineStr">
        <is>
          <t>สถิติวิเคราะห์</t>
        </is>
      </c>
      <c r="O48" s="185" t="inlineStr">
        <is>
          <t>SAP</t>
        </is>
      </c>
      <c r="P48" s="186" t="inlineStr">
        <is>
          <t>[SOURCE: Mock Pharmtutor 2024 Set 2 ข้อ 111] MCQ ธ.ค. 66 [NEED_REVIEW: ตัวเลือก ค. เป็นคีย์ตามต้นฉบับ โดยควรระวังความหมายทางสถิติของ Q test p-value]</t>
        </is>
      </c>
      <c r="Q48" s="185" t="inlineStr">
        <is>
          <t>ข้อสอบจำลอง</t>
        </is>
      </c>
      <c r="R48" s="185" t="inlineStr">
        <is>
          <t>Mock Pharmtutor 2024</t>
        </is>
      </c>
      <c r="S48" s="185" t="n"/>
    </row>
    <row r="49" ht="24" customHeight="1" s="49">
      <c r="A49" s="187" t="n">
        <v>47</v>
      </c>
      <c r="B49" s="186" t="n"/>
      <c r="C49" s="186" t="inlineStr">
        <is>
          <t>จากการศึกษาแบบ Cohort study เกี่ยวกับความสัมพันธ์ระหว่างการใช้ยาลดความดันกลุ่ม ACEIs กับการเกิดอาการไอ โดยมีข้อมูลดังตาราง (ผู้ใช้ ACEIs เกิดอาการไอ 20 จาก 200 ราย, ผู้ไม่ใช้ ACEIs เกิดอาการไอ 15 จาก 500 ราย) จงหาค่า Relative Risk (RR) ของอาการไอกับการใช้ยา ACEIs</t>
        </is>
      </c>
      <c r="D49" s="186" t="inlineStr">
        <is>
          <t>cc1_product/image2.png</t>
        </is>
      </c>
      <c r="E49" s="186" t="inlineStr">
        <is>
          <t>3.59</t>
        </is>
      </c>
      <c r="F49" s="186" t="inlineStr">
        <is>
          <t>3.33</t>
        </is>
      </c>
      <c r="G49" s="186" t="inlineStr">
        <is>
          <t>0.28</t>
        </is>
      </c>
      <c r="H49" s="186" t="inlineStr">
        <is>
          <t>2.69</t>
        </is>
      </c>
      <c r="I49" s="188" t="inlineStr">
        <is>
          <t>0.30</t>
        </is>
      </c>
      <c r="J49" s="185" t="inlineStr">
        <is>
          <t>2</t>
        </is>
      </c>
      <c r="K49" s="186" t="inlineStr">
        <is>
          <t>✅ คำตอบที่ถูกต้อง: ข้อ ข. 3.33
🎯 ทำไมข้อนี้ถึงถูก:
🎯 ทำไมข้อนี้ถึงถูก: Relative Risk คำนวณจากอุบัติการณ์ในกลุ่มที่ได้รับยา (20 หาร 200 เท่ากับ 0.10) หารด้วยอุบัติการณ์ในกลุ่มที่ไม่ได้รับยา (15 หาร 500 เท่ากับ 0.03) ได้ค่า 0.10 หาร 0.03 เท่ากับ 3.33
🔍 ข้ออื่นผิดเพราะอะไร:
• ข้อ ก.: 3.59 เป็นค่าที่ได้จากการคำนวณ Odds Ratio (20 คูณ 485 หารด้วย 180 คูณ 15 เท่ากับ 3.59) ซึ่งไม่ใช่ Relative Risk ของการศึกษา cohort
• ข้อ ค.: 0.28 เป็นส่วนกลับของ Relative Risk หรือเกิดจากการนำกลุ่ม unexposed มาตั้งหารด้วยกลุ่ม exposed
• ข้อ ง.: 2.69 เป็นตัวเลขหลอกที่คำนวณจากสัดส่วนกลุ่มตัวอย่างคลาดเคลื่อน
• ข้อ จ.: 0.30 เป็นค่าความเสี่ยงของกลุ่มควบคุมที่เลื่อนตำแหน่งทศนิยมผิดพลาด (0.03 กลายเป็น 0.30)</t>
        </is>
      </c>
      <c r="L49" s="186" t="inlineStr">
        <is>
          <t>cc1_product/image9.png</t>
        </is>
      </c>
      <c r="M49" s="186" t="inlineStr">
        <is>
          <t>Research &amp; Biostats</t>
        </is>
      </c>
      <c r="N49" s="186" t="inlineStr">
        <is>
          <t>สถิติวิเคราะห์ (RR, OR, HR, NNT, 95% CI)</t>
        </is>
      </c>
      <c r="O49" s="185" t="inlineStr">
        <is>
          <t>SAP</t>
        </is>
      </c>
      <c r="P49" s="186" t="inlineStr">
        <is>
          <t>[SOURCE: ข้อสอบจริง PLE CC1 (Product) ปี 2567 ข้อ 9] [HAS_IMAGE: image2.png, image9.png]</t>
        </is>
      </c>
      <c r="Q49" s="185" t="inlineStr">
        <is>
          <t>ข้อสอบจริง</t>
        </is>
      </c>
      <c r="R49" s="185" t="inlineStr">
        <is>
          <t>2567</t>
        </is>
      </c>
      <c r="S49" s="185" t="n"/>
    </row>
    <row r="50" ht="24" customHeight="1" s="49">
      <c r="A50" s="187" t="n">
        <v>48</v>
      </c>
      <c r="B50" s="186" t="n"/>
      <c r="C50" s="186" t="inlineStr">
        <is>
          <t>แพทย์สอบถามเภสัชกรเกี่ยวกับการใช้ยา Methimazole ในหญิงตั้งครรภ์ หากเภสัชกรไปสืบค้นข้อมูลโดยใช้ฐานข้อมูล Micromedex แหล่งข้อมูลดังกล่าวจัดเป็นแหล่งข้อมูลสารสนเทศทางยาประเภทใด</t>
        </is>
      </c>
      <c r="D50" s="186" t="n"/>
      <c r="E50" s="186" t="inlineStr">
        <is>
          <t>Secondary resources</t>
        </is>
      </c>
      <c r="F50" s="186" t="inlineStr">
        <is>
          <t>Primary resources</t>
        </is>
      </c>
      <c r="G50" s="186" t="inlineStr">
        <is>
          <t>Secondary และ tertiary resources</t>
        </is>
      </c>
      <c r="H50" s="186" t="inlineStr">
        <is>
          <t>Tertiary resources</t>
        </is>
      </c>
      <c r="I50" s="188" t="inlineStr">
        <is>
          <t>Primary และ secondary resources</t>
        </is>
      </c>
      <c r="J50" s="185" t="inlineStr">
        <is>
          <t>4</t>
        </is>
      </c>
      <c r="K50" s="186" t="inlineStr">
        <is>
          <t>✅ คำตอบที่ถูกต้อง: ข้อ ง. Tertiary resources
🎯 ทำไมข้อนี้ถึงถูก:
🎯 ทำไมข้อนี้ถึงถูก: Micromedex เป็นฐานข้อมูลสารสนเทศทางยาที่รวบรวม กลั่นกรอง วิเคราะห์ และสังเคราะห์ข้อมูลจากงานวิจัยปฐมภูมิและทุติยภูมิ จึงจัดเป็น Tertiary resources
🔍 ข้ออื่นผิดเพราะอะไร:
• ข้อ ก.: Secondary resources เป็นแหล่งข้อมูลดัชนีและสาระสังเขปที่ใช้สืบค้นงานวิจัยปฐมภูมิ เช่น PubMed, Medline, Scopus
• ข้อ ข.: Primary resources คืองานวิจัยต้นฉบับ รายงานผู้ป่วย หรือบทความวิจัยที่รายงานผลการศึกษาโดยตรง (original research articles)
• ข้อ ค.: ผิด เนื่องจาก Micromedex จัดเป็นแหล่งข้อมูลตติยภูมิ (Tertiary) ล้วนๆ ไม่ใช่ทุติยภูมิ
• ข้อ จ.: ผิด เนื่องจากไม่มีส่วนที่เป็นรายงานวิจัยปฐมภูมิต้นทางโดยตรง</t>
        </is>
      </c>
      <c r="L50" s="186" t="n"/>
      <c r="M50" s="186" t="inlineStr">
        <is>
          <t>Research &amp; Biostats</t>
        </is>
      </c>
      <c r="N50" s="186" t="inlineStr">
        <is>
          <t>รูปแบบการวิจัยทางคลินิก (RCT, Cohort, Case-Control)</t>
        </is>
      </c>
      <c r="O50" s="185" t="inlineStr">
        <is>
          <t>SAP</t>
        </is>
      </c>
      <c r="P50" s="186" t="inlineStr">
        <is>
          <t>[SOURCE: ข้อสอบจริง PLE CC1 (Product) ปี 2567 ข้อ 20]</t>
        </is>
      </c>
      <c r="Q50" s="185" t="inlineStr">
        <is>
          <t>ข้อสอบจริง</t>
        </is>
      </c>
      <c r="R50" s="185" t="inlineStr">
        <is>
          <t>2567</t>
        </is>
      </c>
      <c r="S50" s="185" t="n"/>
    </row>
    <row r="51" ht="24" customHeight="1" s="49">
      <c r="A51" s="187" t="n">
        <v>49</v>
      </c>
      <c r="B51" s="186" t="n"/>
      <c r="C51" s="186" t="inlineStr">
        <is>
          <t>หากเภสัชกรต้องการสืบค้นข้อมูลด้านความปลอดภัยและหลักฐานงานวิจัยใหม่ล่าสุดเกี่ยวกับยาที่เป็นปัจจุบัน (Up-to-date biomedical literature) ควรเลือกสืบค้นจากฐานข้อมูลใดเป็นอันดับแรก</t>
        </is>
      </c>
      <c r="D51" s="186" t="n"/>
      <c r="E51" s="186" t="inlineStr">
        <is>
          <t>Drug Information Handbook</t>
        </is>
      </c>
      <c r="F51" s="186" t="inlineStr">
        <is>
          <t>Drug Facts and Comparisons</t>
        </is>
      </c>
      <c r="G51" s="186" t="inlineStr">
        <is>
          <t>American Hospital Formulary Service (AHFS)</t>
        </is>
      </c>
      <c r="H51" s="186" t="inlineStr">
        <is>
          <t>PubMed (MEDLINE)</t>
        </is>
      </c>
      <c r="I51" s="188" t="inlineStr">
        <is>
          <t>Pharmacotherapy Handbook</t>
        </is>
      </c>
      <c r="J51" s="185" t="inlineStr">
        <is>
          <t>4</t>
        </is>
      </c>
      <c r="K51" s="186" t="inlineStr">
        <is>
          <t>✅ คำตอบที่ถูกต้อง: ข้อ ง. PubMed (MEDLINE)
🎯 ทำไมข้อนี้ถึงถูก:
🎯 ทำไมข้อนี้ถึงถูก: PubMed (National Library of Medicine) เป็นฐานข้อมูลปฐมภูมิและทุติยภูมิ (Primary/Secondary database) ที่รวบรวมบทความวิจัย วารสารการแพทย์ และการทดลองทางคลินิกล่าสุดทั่วโลก มีการอัปเดตข้อมูลทุกวัน จึงเป็นแหล่งข้อมูลที่ทันสมัยที่สุด
🔍 ข้ออื่นผิดเพราะอะไร:
• ข้อ ก.: ผิด Drug Information Handbook เป็นตำราตติยภูมิ (Tertiary source) ตีพิมพ์เป็นรายปี มีความล่าช้าของข้อมูล
• ข้อ ข.: ผิด Drug Facts and Comparisons เน้นการสรุปเปรียบเทียบข้อมูลยาที่มีการรับรองแล้ว มิใช่แหล่งงานวิจัยล่าสุด
• ข้อ ค.: ผิด AHFS เป็น Monograph ยาที่มีรายละเอียดสูงแต่ปรับปรุงข้อมูลตามรอบเวลา
• ข้อ จ.: ผิด Pharmacotherapy Handbook เป็นคู่มือสรุปโรคและการรักษาในระดับตติยภูมิ</t>
        </is>
      </c>
      <c r="L51" s="186" t="n"/>
      <c r="M51" s="186" t="inlineStr">
        <is>
          <t>Research &amp; Biostats</t>
        </is>
      </c>
      <c r="N51" s="186" t="inlineStr">
        <is>
          <t>รูปแบบการวิจัยทางคลินิก</t>
        </is>
      </c>
      <c r="O51" s="185" t="inlineStr">
        <is>
          <t>SAP</t>
        </is>
      </c>
      <c r="P51" s="186" t="inlineStr">
        <is>
          <t>[SOURCE: ข้อสอบจริง PLE CC1 (Product) ปี 2564 ข้อ 128]</t>
        </is>
      </c>
      <c r="Q51" s="185" t="inlineStr">
        <is>
          <t>ข้อสอบจริง</t>
        </is>
      </c>
      <c r="R51" s="185" t="inlineStr">
        <is>
          <t>2564</t>
        </is>
      </c>
      <c r="S51" s="185" t="n"/>
    </row>
    <row r="52" ht="24" customHeight="1" s="49">
      <c r="A52" s="187" t="n">
        <v>50</v>
      </c>
      <c r="B52" s="186" t="n"/>
      <c r="C52" s="186" t="inlineStr">
        <is>
          <t>38. หากยา Pioglitazone ได้รับการอนุมัติให้จำหน่ายในประเทศไทย และต้องการติดตามอาการไม่พึงประสงค์จากการใช้ยาในชีวิตจริงระยะยาวหลังวางตลาด (Post-marketing surveillance) รูปแบบการวิจัยในข้อใดมีความเหมาะสมที่สุด</t>
        </is>
      </c>
      <c r="D52" s="186" t="n"/>
      <c r="E52" s="186" t="inlineStr">
        <is>
          <t>Ecological study</t>
        </is>
      </c>
      <c r="F52" s="186" t="inlineStr">
        <is>
          <t>Cross-sectional study</t>
        </is>
      </c>
      <c r="G52" s="186" t="inlineStr">
        <is>
          <t>Cohort study</t>
        </is>
      </c>
      <c r="H52" s="186" t="inlineStr">
        <is>
          <t>Randomized controlled trial</t>
        </is>
      </c>
      <c r="I52" s="188" t="inlineStr">
        <is>
          <t>Systematic review and meta-analysis</t>
        </is>
      </c>
      <c r="J52" s="185" t="inlineStr">
        <is>
          <t>3</t>
        </is>
      </c>
      <c r="K52" s="186" t="inlineStr">
        <is>
          <t>✅ คำตอบที่ถูกต้อง: ข้อ ค. Cohort study
🎯 ทำไมข้อนี้ถึงถูก:
🎯 ทำไมข้อนี้ถึงถูก: การศึกษาติดตามความปลอดภัยของยาหลังออกสู่ตลาด (Phase IV / Post-marketing safety study) มักใช้รูปแบบการวิจัยเชิงสังเกตแบบไปข้างหน้า (Prospective observational Cohort study) หรือการติดตามจากฐานข้อมูลผู้ใช้ยา (Registry cohort) โดยติดตามผู้ป่วยที่ได้รับยาเปรียบเทียบกับกลุ่มที่ไม่ได้รับยาไปข้างหน้าเพื่อตรวจหาอุบัติการณ์ของอาการไม่พึงประสงค์ที่หายากหรือต้องใช้เวลานานในการเกิด (เช่น ความเสี่ยงต่อมะเร็งกระเพาะปัสสาวะ หรือภาวะหัวใจล้มเหลว)
🔍 ข้ออื่นผิดเพราะอะไร:
• ข้อ ก. Ecological study: เป็นการศึกษาระดับประชากร ไม่สามารถระบุความสัมพันธ์ระดับบุคคลได้ เสี่ยงต่อการเกิด ecological fallacy
• ข้อ ข. Cross-sectional study: เป็นการตัดขวาง ณ จุดเวลาใดเวลาหนึ่ง ไม่สามารถพิสูจน์ลำดับเวลาก่อนหลังของการสัมผัสยากับการเกิดโรคได้
• ข้อ ง. Randomized controlled trial (RCT): แม้จะเป็น gold standard แต่มีข้อจำกัดด้านจริยธรรม ระยะเวลาติดตามสั้น และขนาดตัวอย่างจำกัด ไม่เหมาะสำหรับการตรวจหา adverse events ที่เกิดน้อยมากในชีวิตจริง
• ข้อ จ. Systematic review: เป็นการรวบรวมงานวิจัยที่มีอยู่เดิม ไม่ใช่วิธีการเก็บข้อมูลใหม่เพื่อเฝ้าระวังยาหลังวางจำหน่าย
• --</t>
        </is>
      </c>
      <c r="L52" s="186" t="n"/>
      <c r="M52" s="186" t="inlineStr">
        <is>
          <t>Research &amp; Biostats</t>
        </is>
      </c>
      <c r="N52" s="186" t="inlineStr">
        <is>
          <t>ระเบียบวิธีวิจัยทางคลินิก (Study Designs)</t>
        </is>
      </c>
      <c r="O52" s="185" t="inlineStr">
        <is>
          <t>SAP</t>
        </is>
      </c>
      <c r="P52" s="186" t="inlineStr">
        <is>
          <t>ข้อ 38 Mock RxCU83</t>
        </is>
      </c>
      <c r="Q52" s="185" t="inlineStr">
        <is>
          <t>ข้อสอบจำลอง</t>
        </is>
      </c>
      <c r="R52" s="185" t="inlineStr">
        <is>
          <t>Mock RxCU83 ชุดที่ 1</t>
        </is>
      </c>
      <c r="S52" s="185" t="n"/>
    </row>
    <row r="53" ht="24" customHeight="1" s="49">
      <c r="A53" s="187" t="n">
        <v>51</v>
      </c>
      <c r="B53" s="186" t="n"/>
      <c r="C53" s="186" t="inlineStr">
        <is>
          <t>65. ในการศึกษาผู้ป่วยจำนวน 500 คนที่สงสัยว่าเป็นโรคโลหิตจาง นักวิจัยได้วัดระดับ Hemoglobin (Hb) ของผู้ป่วยและแบ่งกลุ่มผู้ป่วยตามเพศเพื่อศึกษาระดับ Hb ที่แตกต่างกันระหว่างเพศชายและหญิง ข้อใดกล่าวถึงชนิดของตัวแปรและการเลือกใช้สถิติวิเคราะห์ได้ถูกต้องที่สุด</t>
        </is>
      </c>
      <c r="D53" s="186" t="n"/>
      <c r="E53" s="186" t="inlineStr">
        <is>
          <t>Hb เป็นตัวแปรเชิงกลุ่ม (Categorical variable) เสมอ จึงต้องใช้ Chi-square test</t>
        </is>
      </c>
      <c r="F53" s="186" t="inlineStr">
        <is>
          <t>Hb เป็นตัวแปรเชิงปริมาณต่อเนื่อง (Continuous variable) และควรใช้ Paired t-test ในการเปรียบเทียบระหว่างเพศ</t>
        </is>
      </c>
      <c r="G53" s="186" t="inlineStr">
        <is>
          <t>หากนักวิจัยจำแนกระดับ Hb ออกเป็นกลุ่ม (เช่น Anemia vs Normal) สามารถใช้ Chi-square test ในการทดสอบความสัมพันธ์ระหว่างกลุ่มเพศได้</t>
        </is>
      </c>
      <c r="H53" s="186" t="inlineStr">
        <is>
          <t>Hb เป็นข้อมูลเชิงปริมาณต่อเนื่อง แต่จำเป็นต้องใช้ Mann-Whitney U test เสมอเนื่องจากข้อมูลทางชีววิทยาไม่เคยมีการแจกแจงแบบปกติ</t>
        </is>
      </c>
      <c r="I53" s="188" t="inlineStr">
        <is>
          <t>Hb จัดเป็นตัวแปรประเภท Ordinal scale เนื่องจากค่าเรียงจากน้อยไปมาก</t>
        </is>
      </c>
      <c r="J53" s="185" t="inlineStr">
        <is>
          <t>3</t>
        </is>
      </c>
      <c r="K53" s="186" t="inlineStr">
        <is>
          <t>✅ คำตอบที่ถูกต้อง: ข้อ ค. หากนักวิจัยจำแนกระดับ Hb ออกเป็นกลุ่ม (เช่น Anemia vs Normal) สามารถใช้ Chi-square test ในการทดสอบความสัมพันธ์ระหว่างกลุ่มเพศได้
🎯 ทำไมข้อนี้ถึงถูก:
🎯 ทำไมข้อนี้ถึงถูก: หากนำข้อมูลระดับ Hemoglobin มาจัดกลุ่มเป็นตัวแปรเชิงกลุ่ม (Categorical variable เช่น ภาวะซีด vs ปกติ) การศึกษาความสัมพันธ์ระหว่างสองตัวแปรเชิงกลุ่มที่เป็นอิสระต่อกัน (เพศชาย/หญิง vs มีภาวะซีด/ไม่มีภาวะซีด) สถิติที่ถูกต้องและเหมาะสมที่สุดคือ Chi-square test of independence
🔍 ข้ออื่นผิดเพราะอะไร:
• ข้อ ก. ค่าตัวเลข Hb เป็น Continuous numerical variable (อัตราส่วน / Ratio scale) ไม่ได้เป็นตัวแปรกลุ่มเสมอไป
• ข้อ ข. เพศชายและหญิงเป็นกลุ่มตัวอย่างที่เป็นอิสระต่อกัน (Independent groups) หากเปรียบเทียบค่าเฉลี่ยต่อเนื่องต้องใช้ Independent samples t-test ไม่ใช่ Paired t-test
• ข้อ ง. หากข้อมูลมีการแจกแจงแบบปกติ (Normal distribution) ในกลุ่มตัวอย่างขนาดใหญ่ (n=500) สามารถใช้ Independent t-test ได้ ไม่จำเป็นต้องใช้สถิตินอนพาราเมตริกเสมอไป
• ข้อ จ. ค่าระดับ Hb มีศูนย์แท้และมีระยะห่างเท่ากัน จัดเป็น Ratio scale ไม่ใช่ Ordinal scale
• --</t>
        </is>
      </c>
      <c r="L53" s="186" t="n"/>
      <c r="M53" s="186" t="inlineStr">
        <is>
          <t>Research &amp; Biostats</t>
        </is>
      </c>
      <c r="N53" s="186" t="inlineStr">
        <is>
          <t>สถิติวิเคราะห์และอนุมาน (Statistical Tests)</t>
        </is>
      </c>
      <c r="O53" s="185" t="inlineStr">
        <is>
          <t>SAP</t>
        </is>
      </c>
      <c r="P53" s="186" t="inlineStr">
        <is>
          <t>ข้อ 65 Mock RxCU83</t>
        </is>
      </c>
      <c r="Q53" s="185" t="inlineStr">
        <is>
          <t>ข้อสอบจำลอง</t>
        </is>
      </c>
      <c r="R53" s="185" t="inlineStr">
        <is>
          <t>Mock RxCU83 ชุดที่ 1</t>
        </is>
      </c>
      <c r="S53" s="185" t="n"/>
    </row>
    <row r="54" ht="24" customHeight="1" s="49">
      <c r="A54" s="187" t="n">
        <v>52</v>
      </c>
      <c r="B54" s="186" t="n"/>
      <c r="C54" s="186" t="inlineStr">
        <is>
          <t>83. จากการศึกษาเปรียบเทียบระหว่าง Treatment B เทียบกับ Treatment A ในการรักษามะเร็งปอด พบว่าค่า Hazard Ratio (HR) ของ Overall Survival ของกลุ่ม B เทียบกับ A เท่ากับ 0.65 (95% CI: 0.50 - 0.85, p &lt; 0.05) ข้อใดสรุปผลการวิจัยได้อย่างถูกต้อง</t>
        </is>
      </c>
      <c r="D54" s="186" t="n"/>
      <c r="E54" s="186" t="inlineStr">
        <is>
          <t>Treatment B สามารถลดความเสี่ยงต่อการเสียชีวิตลงได้ 35% เมื่อเปรียบเทียบกับ Treatment A อย่างมีนัยสำคัญทางสถิติ</t>
        </is>
      </c>
      <c r="F54" s="186" t="inlineStr">
        <is>
          <t>ค่า HR ใกล้เคียง 1 หมายความว่ายาทั้งสองกลุ่มไม่มีความแตกต่างกันในการรักษา</t>
        </is>
      </c>
      <c r="G54" s="186" t="inlineStr">
        <is>
          <t>ค่า Median OS ของ A แปลว่าคนไข้ทุกคนที่ใช้ยา A จะมีชีวิตอยู่ได้ไม่เกิน 28 เดือน</t>
        </is>
      </c>
      <c r="H54" s="186" t="inlineStr">
        <is>
          <t>Treatment A สามารถลดความเสี่ยงต่อการเสียชีวิตได้ 65% เมื่อเทียบกับ Treatment B</t>
        </is>
      </c>
      <c r="I54" s="188" t="inlineStr">
        <is>
          <t>Treatment B ให้ผลการรักษาดีกว่า Treatment A แต่ไม่มีนัยสำคัญทางสถิติเนื่องจากช่วงความเชื่อมั่นกว้าง</t>
        </is>
      </c>
      <c r="J54" s="185" t="inlineStr">
        <is>
          <t>1</t>
        </is>
      </c>
      <c r="K54" s="186" t="inlineStr">
        <is>
          <t>✅ คำตอบที่ถูกต้อง: ข้อ ก. Treatment B สามารถลดความเสี่ยงต่อการเสียชีวิตลงได้ 35% เมื่อเปรียบเทียบกับ Treatment A อย่างมีนัยสำคัญทางสถิติ
🎯 ทำไมข้อนี้ถึงถูก:
🎯 ทำไมข้อนี้ถึงถูก: ในการวิเคราะห์การรอดชีวิต (Survival analysis):
Hazard Ratio (HR) ของ B เทียบกับ A = 0.65 หมายความว่าความเสี่ยงของการเสียชีวิตในกลุ่ม B คิดเป็น 65% ของกลุ่ม A
ดังนั้น การลดความเสี่ยง (Relative Risk Reduction) = (1 - HR)  100% = (1 - 0.65)  100% = 35%
และช่วงความเชื่อมั่น 95% CI อยู่ระหว่าง 0.50 ถึง 0.85 ซึ่งไม่ครอบคลุมค่า 1.0 (No difference) จึงมีความแตกต่างอย่างมีนัยสำคัญทางสถิติ (p &lt; 0.05)
🔍 ข้ออื่นผิดเพราะอะไร:
• ข้อ ข. HR = 0.65 ไม่ได้ใกล้เคียง 1 และมี 95% CI ไม่คร่อม 1 จึงมีความแตกต่างกันจริง
• ข้อ ค. Median OS หมายถึงระยะเวลาที่ผู้ป่วย 50% ยังมีชีวิตอยู่ ไม่ได้หมายถึงผู้ป่วยทุกคน
• ข้อ ง. กลุ่ม B ต่างหากที่เป็นกลุ่มที่ลดความเสี่ยง ไม่ใช่กลุ่ม A
• ข้อ จ. มีนัยสำคัญทางสถิติเพราะช่วงความเชื่อมั่น 0.50-0.85 ไม่คร่อมค่า 1
• --</t>
        </is>
      </c>
      <c r="L54" s="186" t="n"/>
      <c r="M54" s="186" t="inlineStr">
        <is>
          <t>Research &amp; Biostats</t>
        </is>
      </c>
      <c r="N54" s="186" t="inlineStr">
        <is>
          <t>สถิติวิเคราะห์และอนุมาน (Statistical Tests)</t>
        </is>
      </c>
      <c r="O54" s="185" t="inlineStr">
        <is>
          <t>SAP</t>
        </is>
      </c>
      <c r="P54" s="186" t="inlineStr">
        <is>
          <t>ข้อ 83 Mock RxCU83</t>
        </is>
      </c>
      <c r="Q54" s="185" t="inlineStr">
        <is>
          <t>ข้อสอบจำลอง</t>
        </is>
      </c>
      <c r="R54" s="185" t="inlineStr">
        <is>
          <t>Mock RxCU83 ชุดที่ 1</t>
        </is>
      </c>
      <c r="S54" s="185" t="n"/>
    </row>
    <row r="55" ht="24" customHeight="1" s="49">
      <c r="A55" s="187" t="n">
        <v>53</v>
      </c>
      <c r="B55" s="186" t="n"/>
      <c r="C55" s="186" t="inlineStr">
        <is>
          <t>32. ในการประเมินความคุ้มค่าทางเศรษฐศาสตร์สาธารณสุขเพื่อคำนวณหาปีสุขภาวะ (Quality-Adjusted Life Years: QALYs) ของการรักษาผู้ป่วยเอชไอวี มีการวัดค่าน้ำหนักอรรถประโยชน์ (Utility score) ซึ่งมีค่าอยู่ระหว่าง 0 (เสียชีวิต) ถึง 1 (สุขภาพสมบูรณ์) หากผลการประเมินพบว่าผู้ป่วยรายนี้มีค่า Utility เท่ากับ 0.7 ค่า 0.7 นี้มีความหมายในเชิงเศรษฐศาสตร์สาธารณสุขตามข้อใด</t>
        </is>
      </c>
      <c r="D55" s="186" t="n"/>
      <c r="E55" s="186" t="inlineStr">
        <is>
          <t>ผู้ป่วยจะมีชีวิตยืนยาวต่อไปได้อีก 70 ปี</t>
        </is>
      </c>
      <c r="F55" s="186" t="inlineStr">
        <is>
          <t>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t>
        </is>
      </c>
      <c r="G55" s="186" t="inlineStr">
        <is>
          <t>ผู้ป่วยต้องได้รับยาต้านไวรัสอย่างสม่ำเสมอคิดเป็นร้อยละ 70 ของเวลาทั้งหมด</t>
        </is>
      </c>
      <c r="H55" s="186" t="inlineStr">
        <is>
          <t>ต้นทุนการรักษาพยาบาลของผู้ป่วยรายนี้คิดเป็นร้อยละ 70 ของค่าเฉลี่ยประชากร</t>
        </is>
      </c>
      <c r="I55" s="188" t="inlineStr">
        <is>
          <t>ผู้ป่วยมีความเต็มใจที่จะจ่าย (Willingness to pay) ร้อยละ 70 ของรายได้ทั้งหมดเพื่อการรักษา</t>
        </is>
      </c>
      <c r="J55" s="185" t="inlineStr">
        <is>
          <t>2</t>
        </is>
      </c>
      <c r="K55" s="186" t="inlineStr">
        <is>
          <t>✅ คำตอบที่ถูกต้อง: ข้อ ข. 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
🎯 ทำไมข้อนี้ถึงถูก:
🎯 ทำไมข้อนี้ถึงถูก: ในการวิเคราะห์อรรถประโยชน์ต้นทุน (Cost-Utility Analysis: CUA) ค่าอรรถประโยชน์ (Health utility score) เป็นค่าสะท้อนระดับคุณภาพชีวิตด้านสุขภาพ (Health-related quality of life) ในระดับ 0 ถึง 1 โดย 1.0 หมายถึงสุขภาพดีสมบูรณ์แบบ (Perfect health) และ 0 หมายถึงการเสียชีวิต (Death) ค่า Utility 0.7 หมายความว่า สภาวะสุขภาพของผู้ป่วยในขณะนั้นมีคุณค่าเทียบเท่ากับ 70% ของการมีสุขภาพดีสมบูรณ์ ดังนั้นหากผู้ป่วยมีชีวิตอยู่ในสภาวะนี้เป็นเวลา 1 ปี จะคิดเป็นปีสุขภาวะเท่ากับ 1 × 0.7 = 0.7 QALY
🔍 ข้ออื่นผิดเพราะอะไร:
• ข้อ ก. Utility เป็นค่าน้ำหนักคุณภาพชีวิตต่อปี ไม่ใช่จำนวนปีที่เหลือรอดชีวิตจริง
• ข้อ ค. เป็นเรื่องของความร่วมมือในการใช้ยา (Adherence)
• ข้อ ง. เป็นเรื่องของต้นทุนทางการแพทย์ (Direct medical cost)
• ข้อ จ. เป็นเรื่องของการประเมินมูลค่าเงินใน Cost-Benefit Analysis (CBA)</t>
        </is>
      </c>
      <c r="L55" s="186" t="n"/>
      <c r="M55" s="186" t="inlineStr">
        <is>
          <t>Research &amp; Biostats</t>
        </is>
      </c>
      <c r="N55" s="186" t="inlineStr">
        <is>
          <t>เภสัชเศรษฐศาสตร์ (Pharmacoeconomics)</t>
        </is>
      </c>
      <c r="O55" s="185" t="inlineStr">
        <is>
          <t>SAP</t>
        </is>
      </c>
      <c r="P55" s="186" t="inlineStr">
        <is>
          <t>ข้อ 32 Mock RxCU83 ชุดที่ 2</t>
        </is>
      </c>
      <c r="Q55" s="185" t="inlineStr">
        <is>
          <t>ข้อสอบจำลอง</t>
        </is>
      </c>
      <c r="R55" s="185" t="inlineStr">
        <is>
          <t>Mock RxCU83 ชุดที่ 2</t>
        </is>
      </c>
      <c r="S55" s="185" t="n"/>
    </row>
    <row r="56" ht="24" customHeight="1" s="49">
      <c r="A56" s="187" t="n">
        <v>54</v>
      </c>
      <c r="B56" s="186" t="n"/>
      <c r="C56" s="186" t="inlineStr">
        <is>
          <t>59. ในการศึกษาแบบไปข้างหน้า (Prospective cohort study) ติดตามผู้ป่วยหญิงที่มีประวัติกระเพาะปัสสาวะอักเสบซ้ำซาก (Recurrent cystitis) จำนวน 200 คน เป็นเวลา 1 ปี แบ่งออกเป็น 2 กลุ่มเท่าๆ กัน: กลุ่มที่ได้รับสารสกัดแครนเบอร์รี่ (Cranberry extract) 100 คน พบผู้เกิดการติดเชื้อซ้ำ 15 คน และกลุ่มควบคุมที่ไม่ได้รับสารสกัดแครนเบอร์รี่ 100 คน พบผู้เกิดการติดเชื้อซ้ำ 30 คน ค่าความเสี่ยงสัมพัทธ์ (Relative Risk: RR) ของการติดเชื้อซ้ำในกลุ่มที่ได้รับแครนเบอร์รี่เทียบกับกลุ่มควบคุมมีค่าเท่ากับเท่าใด</t>
        </is>
      </c>
      <c r="D56" s="186" t="n"/>
      <c r="E56" s="186" t="inlineStr">
        <is>
          <t>0.30</t>
        </is>
      </c>
      <c r="F56" s="186" t="inlineStr">
        <is>
          <t>0.50</t>
        </is>
      </c>
      <c r="G56" s="186" t="inlineStr">
        <is>
          <t>0.60</t>
        </is>
      </c>
      <c r="H56" s="186" t="inlineStr">
        <is>
          <t>1.67</t>
        </is>
      </c>
      <c r="I56" s="188" t="inlineStr">
        <is>
          <t>2.00</t>
        </is>
      </c>
      <c r="J56" s="185" t="inlineStr">
        <is>
          <t>2</t>
        </is>
      </c>
      <c r="K56" s="186" t="inlineStr">
        <is>
          <t>✅ คำตอบที่ถูกต้อง: ข้อ ข. 0.50
🎯 ทำไมข้อนี้ถึงถูก:
🎯 ทำไมข้อนี้ถึงถูก: การคำนวณค่า Relative Risk (RR) ใน Cohort study:
- อุบัติการณ์การเกิดโรคในกลุ่มที่ได้รับแครนเบอร์รี่ (Risk in exposed, Ie) = 15 / 100 = 0.15
- อุบัติการณ์การเกิดโรคในกลุ่มควบคุม (Risk in unexposed, Io) = 30 / 100 = 0.30
- ค่า RR = Ie / Io = 0.15 / 0.30 = 0.50
ค่า RR เท่ากับ 0.50 หมายความว่า ผู้ที่รับประทานสารสกัดแครนเบอร์รี่มีความเสี่ยงต่อการเกิดการติดเชื้อซ้ำเพียงร้อยละ 50 ของกลุ่มควบคุม (หรือช่วยลดความเสี่ยงสัมพัทธ์ลงได้ 50%)
🔍 ข้ออื่นผิดเพราะอะไร:
• ข้อ ก. ค. ง. และ จ. คำนวณค่าผิดพลาดตามสูตรทางสถิติ
• --</t>
        </is>
      </c>
      <c r="L56" s="186" t="n"/>
      <c r="M56" s="186" t="inlineStr">
        <is>
          <t>Research &amp; Biostats</t>
        </is>
      </c>
      <c r="N56" s="186" t="inlineStr">
        <is>
          <t>สถิติวิเคราะห์ (RR, OR, HR, NNT)</t>
        </is>
      </c>
      <c r="O56" s="185" t="inlineStr">
        <is>
          <t>SAP</t>
        </is>
      </c>
      <c r="P56" s="186" t="inlineStr">
        <is>
          <t>ข้อ 59 Mock RxCU83 ชุดที่ 2</t>
        </is>
      </c>
      <c r="Q56" s="185" t="inlineStr">
        <is>
          <t>ข้อสอบจำลอง</t>
        </is>
      </c>
      <c r="R56" s="185" t="inlineStr">
        <is>
          <t>Mock RxCU83 ชุดที่ 2</t>
        </is>
      </c>
      <c r="S56" s="185" t="n"/>
    </row>
    <row r="57" ht="24" customHeight="1" s="49">
      <c r="A57" s="187" t="n">
        <v>55</v>
      </c>
      <c r="B57" s="186" t="inlineStr">
        <is>
          <t>113. 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t>
        </is>
      </c>
      <c r="C57" s="186" t="inlineStr">
        <is>
          <t>ปัจจัยใดส่งผลต่อการไม่ตอบสนองต่อยา PPI อย่างมีนัยสำคัญทางสถิติมากที่สุด</t>
        </is>
      </c>
      <c r="D57" s="186" t="inlineStr">
        <is>
          <t>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E57" s="186" t="inlineStr">
        <is>
          <t>ภาวะอ้วน (BMI &gt; 30 kg/m²)</t>
        </is>
      </c>
      <c r="F57" s="186" t="inlineStr">
        <is>
          <t>การสูบบุหรี่</t>
        </is>
      </c>
      <c r="G57" s="186" t="inlineStr">
        <is>
          <t>การรับประทานอาหารมื้อดึก</t>
        </is>
      </c>
      <c r="H57" s="186" t="inlineStr">
        <is>
          <t>ภาวะอ้วนร่วมกับการสูบบุหรี่</t>
        </is>
      </c>
      <c r="I57" s="188" t="inlineStr">
        <is>
          <t>การสูบบุหรี่ร่วมกับการรับประทานอาหารมื้อดึก</t>
        </is>
      </c>
      <c r="J57" s="185" t="inlineStr">
        <is>
          <t>1</t>
        </is>
      </c>
      <c r="K57" s="186" t="inlineStr">
        <is>
          <t>✅ คำตอบที่ถูกต้อง: ข้อ a. ภาวะอ้วน (BMI &gt; 30 kg/m²)
🎯 ทำไมข้อนี้ถึงถูก:
การพิจารณาผลการวิเคราะห์ทางสถิติของ Odds Ratio ต้องดูทั้งค่าความเสี่ยงและความมีนัยสำคัญทางสถิติ (statistical significance): แม้ว่าการสูบบุหรี่จะมีค่า aOR = 3.2 แต่ช่วงความเชื่อมั่น 95% CI ครอบคลุมค่า 1 แสดงว่าไม่มีนัยสำคัญทางสถิติ (p &gt;= 0.05) ดังนั้น ปัจจัยที่มีนัยสำคัญทางสถิติ (95% CI ไม่คร่อม 1) และมีค่า Adjusted Odds Ratio สูงที่สุดคือ ภาวะอ้วน (aOR = 2.8)
🔍 ข้ออื่นผิดเพราะอะไร:
• ข้อ b.: การสูบบุหรี่มี 95% CI คร่อมค่า 1 แปลผลว่าไม่มีนัยสำคัญทางสถิติ ไม่สามารถสรุปได้ว่าเป็นปัจจัยเสี่ยงที่แท้จริง
• ข้อ c.: การรับประทานอาหารมื้อดึกมีนัยสำคัญทางสถิติ แต่มีค่า aOR = 1.6 ซึ่งน้อยกว่าภาวะอ้วน (aOR = 2.8)
• ข้อ d. และ e.: ในการวิเคราะห์แยกปัจจัยเดี่ยวตามตารางที่กำหนด ปัจจัยเดี่ยวที่มีขนาดอิทธิพลสูงสุดและมีนัยสำคัญทางสถิติคือภาวะอ้วน
• --</t>
        </is>
      </c>
      <c r="L57" s="186" t="n"/>
      <c r="M57" s="186" t="inlineStr">
        <is>
          <t>Research &amp; Biostats</t>
        </is>
      </c>
      <c r="N57" s="186" t="inlineStr">
        <is>
          <t>สถิติวิเคราะห์ (RR, OR, HR, NNT)</t>
        </is>
      </c>
      <c r="O57" s="185" t="inlineStr">
        <is>
          <t>SAP</t>
        </is>
      </c>
      <c r="P57" s="186" t="inlineStr">
        <is>
          <t>2567</t>
        </is>
      </c>
      <c r="Q57" s="185" t="inlineStr">
        <is>
          <t>ข้อสอบจำลอง</t>
        </is>
      </c>
      <c r="R57" s="185" t="inlineStr">
        <is>
          <t>Mock RxCU83 ชุดที่ 2</t>
        </is>
      </c>
      <c r="S57" s="185" t="n"/>
    </row>
    <row r="58" ht="24" customHeight="1" s="49">
      <c r="A58" s="187" t="n">
        <v>56</v>
      </c>
      <c r="B58" s="186" t="n"/>
      <c r="C58" s="186" t="inlineStr">
        <is>
          <t>125. 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D58" s="186" t="inlineStr">
        <is>
          <t>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E58" s="186" t="inlineStr">
        <is>
          <t>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t>
        </is>
      </c>
      <c r="F58" s="186" t="inlineStr">
        <is>
          <t>สั่งจ่ายยา Statin ให้แก่ประชาชนทุกคนในชุมชนโดยไม่ต้องคัดกรองระดับความเสี่ยง</t>
        </is>
      </c>
      <c r="G58" s="186" t="inlineStr">
        <is>
          <t>จำกัดการติดตามอาการเฉพาะผู้ป่วยที่มารับการรักษาด้วยอาการเจ็บแน่นหน้าอกเฉียบพลันเท่านั้น</t>
        </is>
      </c>
      <c r="H58" s="186" t="inlineStr">
        <is>
          <t>ยุติการเก็บข้อมูลระบาดวิทยาหลังจากได้ข้อมูลครบหนึ่งปี</t>
        </is>
      </c>
      <c r="I58" s="188" t="inlineStr">
        <is>
          <t>เพิ่มจำนวนบุคลากรทางการแพทย์โดยไม่มีการปรับปรุงกระบวนการดูแลรักษาผู้ป่วย</t>
        </is>
      </c>
      <c r="J58" s="185" t="inlineStr">
        <is>
          <t>1</t>
        </is>
      </c>
      <c r="K58" s="186" t="inlineStr">
        <is>
          <t>✅ คำตอบที่ถูกต้อง: ข้อ a. 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
🎯 ทำไมข้อนี้ถึงถูก:
การนำข้อมูลทางระบาดวิทยาเชิงพรรณนาและเชิงวิเคราะห์มาใช้ประโยชน์ในทางสาธารณสุขและคลินิก คือการนำปัจจัยเสี่ยงที่ค้นพบ (modifiable risk factors เช่น smoking และ dyslipidemia) ไปออกแบบเป็นมาตรการแทรกแซงเชิงรุก (targeted clinical intervention) เช่น คลินิกเลิกบุหรี่และการปรับเปลี่ยนพฤติกรรมบริโภค เพื่อลดอัตราการเกิดโรคซ้ำและลดอัตราการตายได้อย่างคุ้มค่า
🔍 ข้ออื่นผิดเพราะอะไร:
• ข้อ b.: การจ่ายยาให้ทุกคนโดยไม่ประเมินความเสี่ยงขัดต่อหลักการแพทย์เชิงประจักษ์และทำให้เกิดผลเสียจากยาโดยไม่จำเป็น
• ข้อ c.: การรอติดตามเฉพาะคนมีอาการเจ็บหน้าอกเป็นการดูแลเชิงรับ (passive) ไม่สอดคล้องกับหลักการป้องกันทางระบาดวิทยา
• ข้อ d.: ข้อมูลระบาดวิทยาต้องมีการเก็บรวบรวมและเฝ้าระวังอย่างต่อเนื่อง (continuous surveillance)
• ข้อ e.: การเพิ่มกำลังคนโดยไม่พัฒนาระบบบริการไม่ช่วยแก้ไขปัญหาอย่างมีประสิทธิภาพ
• --</t>
        </is>
      </c>
      <c r="L58" s="186" t="n"/>
      <c r="M58" s="186" t="inlineStr">
        <is>
          <t>Research &amp; Biostats</t>
        </is>
      </c>
      <c r="N58" s="186" t="inlineStr">
        <is>
          <t>ระบาดวิทยาและการประยุกต์ใช้ (Epidemiology)</t>
        </is>
      </c>
      <c r="O58" s="185" t="inlineStr">
        <is>
          <t>SAP</t>
        </is>
      </c>
      <c r="P58" s="186" t="inlineStr">
        <is>
          <t>2567</t>
        </is>
      </c>
      <c r="Q58" s="185" t="inlineStr">
        <is>
          <t>ข้อสอบจำลอง</t>
        </is>
      </c>
      <c r="R58" s="185" t="inlineStr">
        <is>
          <t>Mock RxCU83 ชุดที่ 2</t>
        </is>
      </c>
      <c r="S58" s="185" t="n"/>
    </row>
    <row r="59" ht="24" customHeight="1" s="49">
      <c r="A59" s="187" t="n">
        <v>57</v>
      </c>
      <c r="B59" s="186" t="n"/>
      <c r="C59" s="186" t="inlineStr">
        <is>
          <t>139. 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D59" s="186" t="inlineStr">
        <is>
          <t>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E59" s="186" t="inlineStr">
        <is>
          <t>Experimental study (Randomized controlled trial)</t>
        </is>
      </c>
      <c r="F59" s="186" t="inlineStr">
        <is>
          <t>Case-control study</t>
        </is>
      </c>
      <c r="G59" s="186" t="inlineStr">
        <is>
          <t>Descriptive cross-sectional study</t>
        </is>
      </c>
      <c r="H59" s="186" t="inlineStr">
        <is>
          <t>Cohort study</t>
        </is>
      </c>
      <c r="I59" s="188" t="inlineStr">
        <is>
          <t>Qualitative study</t>
        </is>
      </c>
      <c r="J59" s="185" t="inlineStr">
        <is>
          <t>4</t>
        </is>
      </c>
      <c r="K59" s="186" t="inlineStr">
        <is>
          <t>✅ คำตอบที่ถูกต้อง: ข้อ d. Cohort study
🎯 ทำไมข้อนี้ถึงถูก:
การศึกษานี้เริ่มต้นจากการจำแนกกลุ่มประชากรตามปัจจัยเสี่ยงหรือการสัมผัส (exposure status คือกลุ่มที่ขาดยาเทียบกับไม่ขาดยา) แล้วติดตามไปข้างหน้าเพื่อเปรียบเทียบอัตราการเกิดผลลัพธ์ (outcome คือการชักซ้ำ) และวัดค่าความเสี่ยงเป็น Relative Risk (RR = 5 เท่า) ซึ่งเป็นลักษณะเฉพาะของการศึกษาแบบ Cohort study
🔍 ข้ออื่นผิดเพราะอะไร:
• ข้อ a.: ไม่มีการสุ่มกลุ่ม (randomization) หรือการให้ intervention โดยผู้วิจัย จึงไม่ใช่ experimental study
• ข้อ b.: Case-control study จะเริ่มต้นจากกลุ่มที่เป็นโรค (cases) กับไม่เป็นโรค (controls) แล้วมองย้อนหลังไปหา exposure และวัดค่า Odds Ratio (OR)
• ข้อ c.: Descriptive study เป็นการบรรยายลักษณะโดยไม่มีกลุ่มเปรียบเทียบ
• ข้อ e.: Qualitative study เป็นการวิจัยเชิงคุณภาพ เช่น สัมภาษณ์เชิงลึก ไม่ได้วัดตัวเลขความเสี่ยงเชิงสถิติ
• --</t>
        </is>
      </c>
      <c r="L59" s="186" t="n"/>
      <c r="M59" s="186" t="inlineStr">
        <is>
          <t>Research &amp; Biostats</t>
        </is>
      </c>
      <c r="N59" s="186" t="inlineStr">
        <is>
          <t>ระบาดวิทยาและการประยุกต์ใช้ (Epidemiology)</t>
        </is>
      </c>
      <c r="O59" s="185" t="inlineStr">
        <is>
          <t>SAP</t>
        </is>
      </c>
      <c r="P59" s="186" t="inlineStr">
        <is>
          <t>2567</t>
        </is>
      </c>
      <c r="Q59" s="185" t="inlineStr">
        <is>
          <t>ข้อสอบจำลอง</t>
        </is>
      </c>
      <c r="R59" s="185" t="inlineStr">
        <is>
          <t>Mock RxCU83 ชุดที่ 2</t>
        </is>
      </c>
      <c r="S59" s="185" t="n"/>
    </row>
    <row r="60" ht="24" customHeight="1" s="49">
      <c r="A60" s="187" t="n">
        <v>58</v>
      </c>
      <c r="B60" s="186" t="n"/>
      <c r="C60" s="186" t="inlineStr">
        <is>
          <t>ในการวิจัยแบบ randomized controlled trial (RCT) เพื่อเปรียบเทียบประสิทธิภาพในการลดความดันโลหิตระหว่างยาลดความดัน 3 กลุ่ม (Drug A, Drug B และ Placebo) โดยข้อมูลความดันโลหิตที่ลดลงมีการแจกแจงแบบปกติ (Normal distribution) สถิติที่เหมาะสมในการวิเคราะห์เปรียบเทียบค่าเฉลี่ยคือข้อใด</t>
        </is>
      </c>
      <c r="D60" s="186" t="n"/>
      <c r="E60" s="186" t="inlineStr">
        <is>
          <t>Independent t-test</t>
        </is>
      </c>
      <c r="F60" s="186" t="inlineStr">
        <is>
          <t>Paired t-test</t>
        </is>
      </c>
      <c r="G60" s="186" t="inlineStr">
        <is>
          <t>Chi-square test</t>
        </is>
      </c>
      <c r="H60" s="186" t="inlineStr">
        <is>
          <t>Mann-Whitney U test</t>
        </is>
      </c>
      <c r="I60" s="188" t="inlineStr">
        <is>
          <t>One-way ANOVA</t>
        </is>
      </c>
      <c r="J60" s="185" t="inlineStr">
        <is>
          <t>5</t>
        </is>
      </c>
      <c r="K60" s="186" t="inlineStr">
        <is>
          <t>✅ คำตอบที่ถูกต้อง: ข้อ จ. One-way ANOVA
🎯 ทำไมข้อนี้ถึงถูก:
การเปรียบเทียบค่าเฉลี่ยของข้อมูลต่อเนื่อง (Continuous data) ที่มีการแจกแจงแบบปกติระหว่างกลุ่มตัวอย่างที่เป็นอิสระต่อกันตั้งแต่ 3 กลุ่มขึ้นไป (Drug A, Drug B, Placebo) สถิติอนุมานมาตรฐานที่ถูกต้องคือ One-way Analysis of Variance (ANOVA)
🔍 ข้ออื่นผิดเพราะอะไร:
• ข้อ ก. ผิด เพราะ Independent t-test ใช้เปรียบเทียบค่าเฉลี่ยระหว่างกลุ่มตัวอย่างอิสระเพียง 2 กลุ่ม
• ข้อ ข. ผิด เพราะ Paired t-test ใช้เปรียบเทียบค่าเฉลี่ยก่อน-หลังในกลุ่มตัวอย่างเดียวกัน 2 ช่วงเวลา
• ข้อ ค. ผิด เพราะ Chi-square test ใช้ทดสอบความสัมพันธ์ของข้อมูลเชิงกลุ่ม (Categorical data)
• ข้อ ง. ผิด เพราะ Mann-Whitney U test เป็นนอนพาราเมตริกสำหรับเปรียบเทียบ 2 กลุ่มที่ไม่มีการแจกแจงแบบปกติ</t>
        </is>
      </c>
      <c r="L60" s="186" t="inlineStr">
        <is>
          <t>SAP</t>
        </is>
      </c>
      <c r="M60" s="186" t="inlineStr">
        <is>
          <t>Research &amp; Biostats</t>
        </is>
      </c>
      <c r="N60" s="186" t="inlineStr">
        <is>
          <t>สถิติวิเคราะห์ (RR, OR, HR, NNT)</t>
        </is>
      </c>
      <c r="O60" s="185" t="inlineStr">
        <is>
          <t>SAP</t>
        </is>
      </c>
      <c r="P60" s="186" t="inlineStr">
        <is>
          <t>รุ่น RxCU83</t>
        </is>
      </c>
      <c r="Q60" s="185" t="inlineStr">
        <is>
          <t>แบบฝึกหัด</t>
        </is>
      </c>
      <c r="R60" s="185" t="inlineStr">
        <is>
          <t>Quiz เตรียมสอบ CC1 RxCU83</t>
        </is>
      </c>
      <c r="S60" s="185" t="n"/>
    </row>
    <row r="61" ht="24" customHeight="1" s="49">
      <c r="A61" s="187" t="n">
        <v>59</v>
      </c>
      <c r="B61" s="186" t="n"/>
      <c r="C61" s="186" t="inlineStr">
        <is>
          <t>จากภาพแสดงผลลัพธ์ Forest plot ของการศึกษาอภิมาน (Meta-analysis) เกี่ยวกับความเสี่ยงการเกิดการเสียชีวิตจากโรคหัวใจและหลอดเลือดจากการใช้ยากลุ่ม macrolides (รวมผลการศึกษาทั้งหมดได้ค่า Summary Relative Risk = 1.34, 95% CI: 1.05 - 1.70) ข้อใดกล่าวถูกต้อง
&lt;img src="/PLE%20CC%20Quiz/images/quiz_cc1/quiz_cc1_p25_img1.png"&gt;</t>
        </is>
      </c>
      <c r="D61" s="186" t="n"/>
      <c r="E61" s="186" t="inlineStr">
        <is>
          <t>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t>
        </is>
      </c>
      <c r="F61" s="186" t="inlineStr">
        <is>
          <t>การได้รับยาในกลุ่ม macrolides สามารถลดความเสี่ยงในการเกิดการเสียชีวิตจากโรคหัวใจและหลอดเลือดได้อย่างมีนัยสำคัญทางสถิติ</t>
        </is>
      </c>
      <c r="G61" s="186" t="inlineStr">
        <is>
          <t>ผลการวิเคราะห์ไม่มีนัยสำคัญทางสถิติเนื่องจากช่วงความเชื่อมั่นคร่อมค่า 1</t>
        </is>
      </c>
      <c r="H61" s="186" t="inlineStr">
        <is>
          <t>การศึกษาของ Ray มีน้ำหนักมากที่สุดในการวิเคราะห์อภิมานนี้</t>
        </is>
      </c>
      <c r="I61" s="188" t="inlineStr">
        <is>
          <t>ไม่สามารถสรุปผลได้เนื่องจากมีค่า Heterogeneity สูงเกินไป</t>
        </is>
      </c>
      <c r="J61" s="185" t="inlineStr">
        <is>
          <t>1</t>
        </is>
      </c>
      <c r="K61" s="186" t="inlineStr">
        <is>
          <t>✅ คำตอบที่ถูกต้อง: ข้อ ก. 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
🎯 ทำไมข้อนี้ถึงถูก:
ค่า Summary Relative Risk (RR) เท่ากับ 1.34 หมายถึงเพิ่มความเสี่ยง 34% และช่วงความเชื่อมั่น 95% CI อยู่ระหว่าง 1.05 ถึง 1.70 ซึ่งมีค่ามากกว่า 1 ทั้งหมด (ไม่คร่อมค่า 1) จึงมีนัยสำคัญทางสถิติ (p &lt; 0.05)
🔍 ข้ออื่นผิดเพราะอะไร:
• ข้อ ข. ผิด เพราะค่า RR &gt; 1 แสดงถึงการเพิ่มความเสี่ยง มิใช่ลดความเสี่ยง
• ข้อ ค. ผิด เพราะช่วง 95% CI คือ 1.05 ถึง 1.70 ไม่คร่อมค่า 1 (No effect line)
• ข้อ ง. ผิด เพราะน้ำหนัก (Weight) ใน Forest plot พิจารณาจากขนาดของสี่เหลี่ยมและความแคบของช่วงความเชื่อมั่น
• ข้อ จ. ผิด เพราะสามารถสรุปผลภาพรวมจาก Combined/Pooled estimate ได้อย่างชัดเจน</t>
        </is>
      </c>
      <c r="L61" s="186" t="inlineStr">
        <is>
          <t>SAP</t>
        </is>
      </c>
      <c r="M61" s="186" t="inlineStr">
        <is>
          <t>Research &amp; Biostats</t>
        </is>
      </c>
      <c r="N61" s="186" t="inlineStr">
        <is>
          <t>สถิติวิเคราะห์ (RR, OR, HR, NNT)</t>
        </is>
      </c>
      <c r="O61" s="185" t="inlineStr">
        <is>
          <t>SAP</t>
        </is>
      </c>
      <c r="P61" s="186" t="inlineStr">
        <is>
          <t>รุ่น RxCU83</t>
        </is>
      </c>
      <c r="Q61" s="185" t="inlineStr">
        <is>
          <t>แบบฝึกหัด</t>
        </is>
      </c>
      <c r="R61" s="185" t="inlineStr">
        <is>
          <t>Quiz เตรียมสอบ CC1 RxCU83</t>
        </is>
      </c>
      <c r="S61" s="185" t="n"/>
    </row>
    <row r="62" ht="24" customHeight="1" s="49">
      <c r="A62" s="187" t="n">
        <v>60</v>
      </c>
      <c r="B62" s="186" t="n"/>
      <c r="C62" s="186" t="inlineStr">
        <is>
          <t>หากยาต้านการแข็งตัวของเลือดชนิดใหม่ทำให้เกิดต้นทุนรวมคิดเป็นมูลค่า 75,000 บาท และให้ผลการรักษาซึ่งเป็นมูลค่าทางเศรษฐกิจได้เท่ากับ 110,000 บาท เมื่อเทียบกับการใช้ยามาตรฐานซึ่งมีต้นทุนรวม 47,500 บาท แต่ให้ผลการรักษาที่ต่ำกว่า โดยเป็นมูลค่าทางเศรษฐกิจเท่ากับ 88,500 บาท ในการประเมินแบบ Cost-Benefit Analysis (CBA) ควรตัดสินใจเลือกใช้ยาใดเพราะเหตุใด</t>
        </is>
      </c>
      <c r="D62" s="186" t="n"/>
      <c r="E62" s="186" t="inlineStr">
        <is>
          <t>เลือกใช้ยาใหม่ เนื่องจากให้ผลการรักษาซึ่งเป็นมูลค่าทางเศรษฐกิจได้มากกว่า</t>
        </is>
      </c>
      <c r="F62" s="186" t="inlineStr">
        <is>
          <t>เลือกใช้ยาใหม่ เพราะมี benefit-cost ratio ที่สูงกว่ายามาตรฐาน</t>
        </is>
      </c>
      <c r="G62" s="186" t="inlineStr">
        <is>
          <t>เลือกใช้ยามาตรฐาน เพราะมี net benefit เท่ากับ 21,500 บาท ซึ่งสูงกว่ายาใหม่</t>
        </is>
      </c>
      <c r="H62" s="186" t="inlineStr">
        <is>
          <t>เลือกใช้ยามาตรฐาน เพราะมี net benefit เท่ากับ 41,000 บาท ซึ่งสูงกว่ายาใหม่</t>
        </is>
      </c>
      <c r="I62" s="188" t="inlineStr">
        <is>
          <t>เลือกใช้ยาใดก็ได้ เพราะมี benefit-cost ratio สูงกว่า 1.00</t>
        </is>
      </c>
      <c r="J62" s="185" t="inlineStr">
        <is>
          <t>4</t>
        </is>
      </c>
      <c r="K62" s="186" t="inlineStr">
        <is>
          <t>✅ คำตอบที่ถูกต้อง: ข้อ ง. เลือกใช้ยามาตรฐาน เพราะมี net benefit เท่ากับ 41,000 บาท ซึ่งสูงกว่ายาใหม่
🎯 ทำไมข้อนี้ถึงถูก:
คำนวณ Net Benefit (ประโยชน์สุทธิ = ประโยชน์ - ต้นทุน):
- ยาใหม่: Net benefit = 110,000 - 75,000 = 35,000 บาท
- ยามาตรฐาน: Net benefit = 88,500 - 47,500 = 41,000 บาท
การตัดสินใจใน Cost-Benefit Analysis (CBA) ยึดหลักผลตอบแทนสุทธิสูงสุด (Maximize Net Benefit) ดังนั้นจึงเลือกยามาตรฐานเพราะให้ Net benefit 41,000 บาท ซึ่งสูงกว่ายาใหม่
🔍 ข้ออื่นผิดเพราะอะไร:
• ข้อ ก. ผิด เพราะ CBA ไม่ได้ดูแค่มูลค่าประโยชน์รวม แต่ต้องหักต้นทุนออกเป็นประโยชน์สุทธิ
• ข้อ ข. ผิด เพราะ Benefit-Cost Ratio ของยาใหม่ = 110,000 / 75,000 = 1.47 ขณะที่ยามาตรฐาน = 88,500 / 47,500 = 1.86 ยามาตรฐานมีอัตราส่วนสูงกว่า
• ข้อ ค. ผิด เพราะค่า Net Benefit ของยามาตรฐานคือ 41,000 บาท มิใช่ 21,500 บาท
• ข้อ จ. ผิด เพราะแม้ทั้งคู่มี BCR &gt; 1 แต่ทรัพยากรมีจำกัดต้องเลือกทางเลือกที่ให้ผลประโยชน์สุทธิดีที่สุด</t>
        </is>
      </c>
      <c r="L62" s="186" t="inlineStr">
        <is>
          <t>SAP</t>
        </is>
      </c>
      <c r="M62" s="186" t="inlineStr">
        <is>
          <t>Pharmacy Administration &amp; Systems</t>
        </is>
      </c>
      <c r="N62" s="186" t="inlineStr">
        <is>
          <t>การประเมินความคุ้มค่าทางเศรษฐศาสตร์สาธารณสุข</t>
        </is>
      </c>
      <c r="O62" s="185" t="inlineStr">
        <is>
          <t>SAP</t>
        </is>
      </c>
      <c r="P62" s="186" t="inlineStr">
        <is>
          <t>รุ่น RxCU83</t>
        </is>
      </c>
      <c r="Q62" s="185" t="inlineStr">
        <is>
          <t>แบบฝึกหัด</t>
        </is>
      </c>
      <c r="R62" s="185" t="inlineStr">
        <is>
          <t>Quiz เตรียมสอบ CC1 RxCU83</t>
        </is>
      </c>
      <c r="S62" s="185" t="n"/>
    </row>
    <row r="63" ht="24" customHeight="1" s="49">
      <c r="A63" s="187" t="n">
        <v>61</v>
      </c>
      <c r="B63" s="186"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t>
        </is>
      </c>
      <c r="C63" s="186" t="inlineStr">
        <is>
          <t>จากอาการปวดท้องรุนแรงและมีเลือดออกในทางเดินอาหาร ส่งผลให้ผู้ป่วยต้องหยุดงานและขาดรายได้จากการประกอบอาชีพเป็นเวลา 1 สัปดาห์ ในทางเศรษฐศาสตร์สาธารณสุข (Health Economics) การสูญเสียผลิตภาพและรายได้จากการเจ็บป่วยนี้จัดเป็นต้นทุนประเภทใด</t>
        </is>
      </c>
      <c r="D63" s="186" t="inlineStr">
        <is>
          <t>Indirect cost (ต้นทุนทางอ้อม)</t>
        </is>
      </c>
      <c r="E63" s="186" t="inlineStr">
        <is>
          <t>Indirect cost (ต้นทุนทางอ้อม)</t>
        </is>
      </c>
      <c r="F63" s="186" t="inlineStr">
        <is>
          <t>Intangible cost (ต้นทุนที่ไม่สามารถวัดเป็นมูลค่าเงินได้)</t>
        </is>
      </c>
      <c r="G63" s="186" t="inlineStr">
        <is>
          <t>Direct medical cost (ต้นทุนทางตรงทางการแพทย์)</t>
        </is>
      </c>
      <c r="H63" s="186" t="inlineStr">
        <is>
          <t>Direct non-medical cost (ต้นทุนทางตรงที่ไม่ใช่ทางการแพทย์)</t>
        </is>
      </c>
      <c r="I63" s="188" t="inlineStr">
        <is>
          <t>Fixed overhead cost (ต้นทุนคงที่ในการดำเนินงาน)</t>
        </is>
      </c>
      <c r="J63" s="185" t="inlineStr">
        <is>
          <t>1</t>
        </is>
      </c>
      <c r="K63" s="186" t="inlineStr">
        <is>
          <t>✅ คำตอบที่ถูกต้อง: ข้อ ก. Indirect cost (ต้นทุนทางอ้อม)
🎯 ทำไมข้อนี้ถึงถูก:
🎯 ทำไมข้อนี้ถึงถูก: Indirect cost (ต้นทุนทางอ้อม) คือต้นทุนที่เกิดจากการสูญเสียผลิตภาพในการทำงาน (Productivity loss) เนื่องจากการเจ็บป่วย ทุพพลภาพ หรือการเสียชีวิตก่อนวัยอันควร ได้แก่ การขาดงาน (Absenteeism) การทำงานได้ไม่เต็มประสิทธิภาพ (Presenteeism) หรือการสูญเสียรายได้ของผู้ป่วยและผู้ดูแล
🔍 ข้ออื่นผิดเพราะอะไร:
• ข้อ ข.: Intangible cost คือต้นทุนที่เกิดจากความทุกข์ทรมาน ความเจ็บปวด ความวิตกกังวล หรือคุณภาพชีวิตที่ลดลง ซึ่งประเมินเป็นมูลค่าตัวเงินได้ยาก
• ข้อ ค.: Direct medical cost คือค่าใช้จ่ายทางการแพทย์โดยตรง ได้แก่ ค่ายา ค่าตรวจทางห้องปฏิบัติการ ค่าผ่าตัด และค่าห้องพักในโรงพยาบาล
• ข้อ ง.: Direct non-medical cost คือค่าใช้จ่ายที่เกี่ยวข้องกับการรักษาแต่ไม่ใช่ทางการแพทย์ เช่น ค่าเดินทางไปโรงพยาบาล หรือค่าอาหารพิเศษ
• ข้อ จ.: Fixed overhead cost เป็นศัพท์ทางบัญชีต้นทุน หมายถึงค่าใช้จ่ายคงที่ของสถานพยาบาล ไม่ใช่การจำแนกต้นทุนผลกระทบต่อผู้ป่วยในทางเศรษฐศาสตร์สาธารณสุข</t>
        </is>
      </c>
      <c r="L63" s="186" t="inlineStr">
        <is>
          <t>Intermediate</t>
        </is>
      </c>
      <c r="M63" s="186" t="inlineStr">
        <is>
          <t>Research &amp; Biostats</t>
        </is>
      </c>
      <c r="N63" s="186" t="inlineStr">
        <is>
          <t>Cost Categorization in Health Economics</t>
        </is>
      </c>
      <c r="O63" s="185" t="inlineStr">
        <is>
          <t>SAP</t>
        </is>
      </c>
      <c r="P63" s="186" t="inlineStr">
        <is>
          <t>[RECONSTRUCTED: ปรับแต่งและเติมเต็มบริบทโจทย์/ตัวเลือกเพื่อความสมบูรณ์] ข้อสอบจริง PLE-CC1 ปี 2567 ข้อ 10</t>
        </is>
      </c>
      <c r="Q63" s="185" t="inlineStr">
        <is>
          <t>ข้อสอบจริง</t>
        </is>
      </c>
      <c r="R63" s="185" t="inlineStr">
        <is>
          <t>2567</t>
        </is>
      </c>
      <c r="S63" s="185" t="inlineStr">
        <is>
          <t>CASE_2567_PUD_01</t>
        </is>
      </c>
    </row>
    <row r="64" ht="24" customHeight="1" s="49">
      <c r="A64" s="187" t="n">
        <v>62</v>
      </c>
      <c r="B64" s="186" t="inlineStr">
        <is>
          <t>จากการศึกษาแบบติดตามไปข้างหน้า (Cohort Study) เพื่อประเมินความสัมพันธ์ระหว่างการใช้ยาลดความดันโลหิตกลุ่ม ACEIs กับการเกิดอาการไอแห้ง (Dry Cough) ได้ผลการศึกษาดังตาราง 2x2 ต่อไปนี้:</t>
        </is>
      </c>
      <c r="C64" s="186" t="inlineStr">
        <is>
          <t>กลุ่มที่ศึกษา | เกิดอาการไอ | ไม่เกิดอาการไอ | รวม
--- | :---: | :---: | :---:
กลุ่มที่ได้รับยา ACEIs | 20 | 180 | 200
กลุ่มที่ไม่ได้รับยา ACEIs | 15 | 485 | 500
จากข้อมูลดังกล่าว ค่าความเสี่ยงสัมพัทธ์ (Relative Risk: RR) ของการเกิดอาการไอจากการใช้ยา ACEIs มีค่าเท่ากับเท่าใด (พิจารณาตารางในภาพประกอบ)</t>
        </is>
      </c>
      <c r="D64" s="186" t="inlineStr">
        <is>
          <t>images/2567/q38_cohort_table.png</t>
        </is>
      </c>
      <c r="E64" s="186" t="inlineStr">
        <is>
          <t>3.33</t>
        </is>
      </c>
      <c r="F64" s="186" t="inlineStr">
        <is>
          <t>3.59</t>
        </is>
      </c>
      <c r="G64" s="186" t="inlineStr">
        <is>
          <t>0.28</t>
        </is>
      </c>
      <c r="H64" s="186" t="inlineStr">
        <is>
          <t>2.69</t>
        </is>
      </c>
      <c r="I64" s="188" t="inlineStr">
        <is>
          <t>0.30</t>
        </is>
      </c>
      <c r="J64" s="185" t="inlineStr">
        <is>
          <t>1</t>
        </is>
      </c>
      <c r="K64" s="186" t="inlineStr">
        <is>
          <t>✅ คำตอบที่ถูกต้อง: ข้อ ก. 3.33
🎯 ทำไมข้อนี้ถึงถูก:
🎯 ทำไมข้อนี้ถึงถูก: คำนวณค่า Relative Risk (Risk Ratio: RR) ในการศึกษาแบบ Cohort study:
1. อุบัติการณ์การเกิดไอในกลุ่มที่ได้รับยา (Incidence in exposed, Ie) = a / (a + b) = 20 / 200 = 0.10 (หรือ 10%)
2. อุบัติการณ์การเกิดไอในกลุ่มที่ไม่ได้รับยา (Incidence in unexposed, Io) = c / (c + d) = 15 / 500 = 0.03 (หรือ 3%)
3. Relative Risk (RR) = Ie / Io = 0.10 / 0.03 = 3.33
แปลผล: ผู้ป่วยที่ได้รับยา ACEIs มีความเสี่ยงต่อการเกิดอาการไอเป็น 3.33 เท่าเมื่อเปรียบเทียบกับผู้ที่ไม่ได้รับยา
🔍 ข้ออื่นผิดเพราะอะไร:
• ข้อ ข.: 3.59 เป็นค่า Odds Ratio (OR) จากการคำนวณแบบ Case-control study (ad / bc = (20 x 485) / (180 x 15) = 9700 / 2700 = 3.59) ซึ่งไม่ใช่ค่า Relative Risk ของการศึกษาแบบ Cohort
• ข้อ ค.: 0.28 เป็นค่าส่วนกลับของ OR (2700 / 9700)
• ข้อ ง.: 2.69 เป็นตัวเลขที่เกิดจากการคำนวณผิดพลาด
• ข้อ จ.: 0.30 เป็นค่าส่วนกลับของ RR (0.03 / 0.10)</t>
        </is>
      </c>
      <c r="L64" s="186" t="inlineStr">
        <is>
          <t>Intermediate</t>
        </is>
      </c>
      <c r="M64" s="186" t="inlineStr">
        <is>
          <t>Research &amp; Biostats</t>
        </is>
      </c>
      <c r="N64" s="186" t="inlineStr">
        <is>
          <t>Cohort Studies &amp; Relative Risk (RR) Calculation</t>
        </is>
      </c>
      <c r="O64" s="185" t="inlineStr">
        <is>
          <t>SAP</t>
        </is>
      </c>
      <c r="P64" s="186" t="inlineStr">
        <is>
          <t>[RECONSTRUCTED: ปรับแต่งและเติมเต็มบริบทโจทย์/ตัวเลือกเพื่อความสมบูรณ์] ข้อสอบจริง PLE-CC1 ปี 2567 ข้อ 38</t>
        </is>
      </c>
      <c r="Q64" s="185" t="inlineStr">
        <is>
          <t>ข้อสอบจริง</t>
        </is>
      </c>
      <c r="R64" s="185" t="inlineStr">
        <is>
          <t>2567</t>
        </is>
      </c>
      <c r="S64" s="185" t="n"/>
    </row>
    <row r="65" ht="24" customHeight="1" s="49">
      <c r="A65" s="187" t="n">
        <v>63</v>
      </c>
      <c r="B65" s="186" t="n"/>
      <c r="C65" s="186" t="inlineStr">
        <is>
          <t>แพทย์สอบถามเภสัชกรเกี่ยวกับความปลอดภัยของการใช้ยาต้านไทรอยด์ในหญิงตั้งครรภ์ เภสัชกรได้ทำการสืบค้นข้อมูลเพื่อตอบคำถามโดยใช้ฐานข้อมูล Micromedex, Lexicomp Drug Information และ Briggs Drugs in Pregnancy and Lactation ในทางสารสนเทศศาสตร์ทางเภสัชกรรม (Drug Information Retrieval) แหล่งข้อมูลดังกล่าวจัดเป็นแหล่งข้อมูลประเภทใด</t>
        </is>
      </c>
      <c r="D65" s="186" t="inlineStr">
        <is>
          <t>Tertiary Resources (แหล่งข้อมูลตติยภูมิ)</t>
        </is>
      </c>
      <c r="E65" s="186" t="inlineStr">
        <is>
          <t>Tertiary Resources (แหล่งข้อมูลตติยภูมิ)</t>
        </is>
      </c>
      <c r="F65" s="186" t="inlineStr">
        <is>
          <t>Secondary Resources (แหล่งข้อมูลทุติยภูมิ)</t>
        </is>
      </c>
      <c r="G65" s="186" t="inlineStr">
        <is>
          <t>Primary Resources (แหล่งข้อมูลปฐมภูมิ)</t>
        </is>
      </c>
      <c r="H65" s="186" t="inlineStr">
        <is>
          <t>แหล่งข้อมูลปฐมภูมิและทุติยภูมิร่วมกัน</t>
        </is>
      </c>
      <c r="I65" s="188" t="inlineStr">
        <is>
          <t>แหล่งข้อมูลชนิดเกรย์ลิตเทอเรเจอร์ (Grey literature)</t>
        </is>
      </c>
      <c r="J65" s="185" t="inlineStr">
        <is>
          <t>1</t>
        </is>
      </c>
      <c r="K65" s="186" t="inlineStr">
        <is>
          <t>✅ คำตอบที่ถูกต้อง: ข้อ ก. Tertiary Resources (แหล่งข้อมูลตติยภูมิ)
🎯 ทำไมข้อนี้ถึงถูก:
🎯 ทำไมข้อนี้ถึงถูก: Tertiary Resources (แหล่งข้อมูลตติยภูมิ) คือตำรา (Textbooks), บทความปริทัศน์ (Review articles), หรือฐานข้อมูลยาสำเร็จรูป (Drug compendia/databases) เช่น Micromedex, Lexicomp, UpToDate, AHFS ซึ่งรวบรวม สรุป และผ่านการประเมินวิเคราะห์จากแหล่งข้อมูลปฐมภูมิและทุติยภูมิมาแล้ว สะดวก รวดเร็ว และเป็นด่านแรกในการสืบค้นข้อมูลยา
🔍 ข้ออื่นผิดเพราะอะไร:
• ข้อ ข.: Secondary resources (แหล่งข้อมูลทุติยภูมิ) คือระบบดัชนีและฐานข้อมูลสืบค้นบทความวิจัย เช่น PubMed/MEDLINE, Scopus, Google Scholar ทำหน้าที่ชี้เป้าไปยังงานวิจัยปฐมภูมิ
• ข้อ ค.: Primary resources (แหล่งข้อมูลปฐมภูมิ) คืองานวิจัยต้นฉบับ ดั้งเดิม เช่น Original research articles, Clinical trials, Case reports ที่ตีพิมพ์ในวารสารวิชาการ
• ข้อ ง. และ จ.: ไม่ถูกต้อง</t>
        </is>
      </c>
      <c r="L65" s="186" t="inlineStr">
        <is>
          <t>Intermediate</t>
        </is>
      </c>
      <c r="M65" s="186" t="inlineStr">
        <is>
          <t>Research &amp; Biostats</t>
        </is>
      </c>
      <c r="N65" s="186" t="inlineStr">
        <is>
          <t>Drug Information Resources Classification</t>
        </is>
      </c>
      <c r="O65" s="185" t="inlineStr">
        <is>
          <t>SAP</t>
        </is>
      </c>
      <c r="P65" s="186" t="inlineStr">
        <is>
          <t>[RECONSTRUCTED: ปรับแต่งและเติมเต็มบริบทโจทย์/ตัวเลือกเพื่อความสมบูรณ์] ข้อสอบจริง PLE-CC1 ปี 2567 ข้อ 70</t>
        </is>
      </c>
      <c r="Q65" s="185" t="inlineStr">
        <is>
          <t>ข้อสอบจริง</t>
        </is>
      </c>
      <c r="R65" s="185" t="inlineStr">
        <is>
          <t>2567</t>
        </is>
      </c>
      <c r="S65" s="185" t="n"/>
    </row>
    <row r="66" ht="24" customHeight="1" s="49">
      <c r="A66" s="187" t="n">
        <v>64</v>
      </c>
      <c r="B66" s="186"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t>
        </is>
      </c>
      <c r="C66" s="186" t="inlineStr">
        <is>
          <t>หากนักวิจัยต้องการออกแบบการศึกษาทางระบาดวิทยาคลินิกเพื่อประเมินว่า การรับประทานยาเม็ดคุมกำเนิดสัมพันธ์กับความเสี่ยงการเกิดมะเร็งเต้านมหรือไม่ โดยใช้รูปแบบการศึกษาแบบ Case-Control Study ข้อใดต่อไปนี้กล่าวถูกต้อง</t>
        </is>
      </c>
      <c r="D66" s="186" t="n"/>
      <c r="E66" s="186" t="inlineStr">
        <is>
          <t>กลุ่ม Case คือกลุ่มคนที่รับประทานยาคุมกำเนิด และ Control คือกลุ่มคนที่ไม่ได้รับประทานยาคุมกำเนิด</t>
        </is>
      </c>
      <c r="F66" s="186" t="inlineStr">
        <is>
          <t>กลุ่ม Case คือผู้ที่รับประทานยาคุมกำเนิดแล้วเกิดมะเร็งเต้านม และ Control คือผู้ที่ไม่ได้รับประทานยาคุมกำเนิดแล้วเกิดมะเร็งเต้านม</t>
        </is>
      </c>
      <c r="G66" s="186" t="inlineStr">
        <is>
          <t>การศึกษารูปแบบ Case-Control สามารถคำนวณหาค่า Relative Risk (RR) ได้โดยตรงจากการศึกษา</t>
        </is>
      </c>
      <c r="H66" s="186" t="inlineStr">
        <is>
          <t>การคัดเลือกกลุ่ม Control ควรมาจากประชากรคนละแห่งกับกลุ่ม Case เพื่อเพิ่มความหลากหลายของกลุ่มตัวอย่าง</t>
        </is>
      </c>
      <c r="I66" s="188" t="inlineStr">
        <is>
          <t>ไม่สามารถคำนวณหาค่า Relative Risk (RR) ได้โดยตรง ต้องประมาณค่าความเสี่ยงด้วย Odds Ratio (OR)</t>
        </is>
      </c>
      <c r="J66" s="185" t="inlineStr">
        <is>
          <t>5</t>
        </is>
      </c>
      <c r="K66" s="186" t="inlineStr">
        <is>
          <t>✅ คำตอบที่ถูกต้อง: ข้อ จ. ไม่สามารถคำนวณหาค่า Relative Risk (RR) ได้โดยตรง ต้องประมาณค่าความเสี่ยงด้วย Odds Ratio (OR)
🎯 ทำไมข้อนี้ถึงถูก:
การศึกษาแบบ Case-Control Study เริ่มต้นจากผลลัพธ์ของโรค (Outcome: โรคมะเร็งเต้านม) แล้วสืบย้อนหลังหาการสัมผัสปัจจัยเสี่ยง (Exposure: การใช้ยาคุมกำเนิด) ผู้วิจัยจึงกำหนดจำนวนผู้ป่วยและกลุ่มควบคุมเอง ทำให้ไม่สามารถทราบอุบัติการณ์การเกิดโรคที่แท้จริง (Incidence) ในประชากร จึงไม่สามารถคำนวณ Relative Risk (RR) ได้โดยตรง และต้องใช้ค่า Odds Ratio (OR) เป็นตัวประมาณค่าความเสี่ยงแทน
🔍 ข้ออื่นผิดเพราะอะไร:
• ข้อ ก. ผิดเพราะ: การแบ่งตามการได้รับยาคุมกำเนิด (Exposed vs Unexposed) เป็นการออกแบบของ Cohort Study ไม่ใช่ Case-Control Study โดยใน Case-Control นั้น Case ต้องเป็นคนที่เป็นโรคมะเร็งเต้านม และ Control ต้องเป็นคนที่ไม่เป็นโรคมะเร็งเต้านม
• ข้อ ข. ผิดเพราะ: กลุ่ม Control ต้องเป็นผู้ที่ไม่เป็นโรค (Non-diseased) ไม่ใช่ผู้ที่เกิดมะเร็งเต้านมเหมือนกลุ่ม Case
• ข้อ ค. ผิดเพราะ: Case-Control ไม่สามารถคำนวณ Relative Risk ได้โดยตรงเนื่องจากไม่มีข้อมูล Incidence rate
• ข้อ ง. ผิดเพราะ: กลุ่ม Control ต้องถูกสุ่มมาจากประชากรกลุ่มเดียวกับกลุ่ม Case (Same study base / Source population) เพื่อหลีกเลี่ยง Selection bias</t>
        </is>
      </c>
      <c r="L66" s="186" t="n"/>
      <c r="M66" s="186" t="inlineStr">
        <is>
          <t>Research &amp; Biostats</t>
        </is>
      </c>
      <c r="N66" s="186" t="inlineStr">
        <is>
          <t>Study Designs &amp; Methodology</t>
        </is>
      </c>
      <c r="O66" s="185" t="inlineStr">
        <is>
          <t>SAP</t>
        </is>
      </c>
      <c r="P66" s="186" t="inlineStr">
        <is>
          <t>ข้อสอบจริง PLE-CC1 ปี 2566 Day 1 ข้อ 3 [CASE_2566_OCP_01]</t>
        </is>
      </c>
      <c r="Q66" s="185" t="inlineStr">
        <is>
          <t>ข้อสอบจริง</t>
        </is>
      </c>
      <c r="R66" s="185" t="inlineStr">
        <is>
          <t>2566 Day 1</t>
        </is>
      </c>
      <c r="S66" s="185" t="inlineStr">
        <is>
          <t>CASE_2566_OCP_01</t>
        </is>
      </c>
    </row>
    <row r="67" ht="24" customHeight="1" s="49">
      <c r="A67" s="187" t="n">
        <v>65</v>
      </c>
      <c r="B67" s="186"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t>
        </is>
      </c>
      <c r="C67" s="186" t="inlineStr">
        <is>
          <t>หากต้องการเก็บข้อมูลและประเมินอุบัติการณ์การเกิดความพิการแต่กำเนิดของทารก (Teratogenic effects) จากการใช้ยาต้านชักชนิดต่างๆ ในสตรีมีครรภ์ รูปแบบการศึกษาทางระบาดวิทยาในข้อใดมีความเหมาะสมและมีจริยธรรมมากที่สุด</t>
        </is>
      </c>
      <c r="D67" s="186" t="n"/>
      <c r="E67" s="186" t="inlineStr">
        <is>
          <t>Prospective Cohort Study หรือ Pregnancy Registry</t>
        </is>
      </c>
      <c r="F67" s="186" t="inlineStr">
        <is>
          <t>Randomized Controlled Trial (RCT)</t>
        </is>
      </c>
      <c r="G67" s="186" t="inlineStr">
        <is>
          <t>Cross-Sectional Analytical Study</t>
        </is>
      </c>
      <c r="H67" s="186" t="inlineStr">
        <is>
          <t>Pre-post Experimental Study</t>
        </is>
      </c>
      <c r="I67" s="188" t="inlineStr">
        <is>
          <t>In vitro Mutagenicity Study</t>
        </is>
      </c>
      <c r="J67" s="185" t="inlineStr">
        <is>
          <t>1</t>
        </is>
      </c>
      <c r="K67" s="186" t="inlineStr">
        <is>
          <t>✅ คำตอบที่ถูกต้อง: ข้อ ก. Prospective Cohort Study หรือ Pregnancy Registry
🎯 ทำไมข้อนี้ถึงถูก:
การศึกษาผลของยาที่อาจก่อให้เกิดความพิการในทารก ไม่สามารถทำการทดลองแบบสุ่ม (RCT) ในหญิงตั้งครรภ์ได้เนื่องจากผิดจริยธรรมทางการแพทย์อย่างร้ายแรง ดังนั้นรูปแบบการศึกษาที่ได้มาตรฐาน น่าเชื่อถือ และถูกต้องตามจริยธรรมมากที่สุดคือ Prospective Cohort Study โดยการจัดทำทะเบียนหญิงตั้งครรภ์ที่จำเป็นต้องใช้ยาต้านชัก (Pregnancy Registry) และติดตามไปข้างหน้าจนกระทั่งคลอด เพื่อบันทึกและเปรียบเทียบอุบัติการณ์การเกิดความพิการในทารก
🔍 ข้ออื่นผิดเพราะอะไร:
• ข้อ ข. ผิดเพราะ: RCT เป็นการสุ่มให้ยาที่สงสัยว่าก่อทารกวิรูปแก่หญิงตั้งครรภ์ ซึ่งผิดจริยธรรมการวิจัยในมนุษย์ (Unethical)
• ข้อ ค. ผิดเพราะ: Cross-Sectional Study วัดปัจจัยเสี่ยงและโรคพร้อมกัน ไม่สามารถพิสูจน์ความสัมพันธ์เชิงสาเหตุและเวลา (Temporal sequence) ได้ดี
• ข้อ ง. ผิดเพราะ: Pre-post Experimental Study เป็นการทดลองในมนุษย์ที่มีปัญหาจริยธรรมเช่นเดียวกัน
• ข้อ จ. ผิดเพราะ: การทดลองในหลอดทดลอง (In vitro) ไม่สามารถนำมาประเมินอุบัติการณ์จริงในทารกมนุษย์ได้</t>
        </is>
      </c>
      <c r="L67" s="186" t="n"/>
      <c r="M67" s="186" t="inlineStr">
        <is>
          <t>Research &amp; Biostats</t>
        </is>
      </c>
      <c r="N67" s="186" t="inlineStr">
        <is>
          <t>Epidemiological Study Designs (Cohort &amp; Registry)</t>
        </is>
      </c>
      <c r="O67" s="185" t="inlineStr">
        <is>
          <t>SAP</t>
        </is>
      </c>
      <c r="P67" s="186" t="inlineStr">
        <is>
          <t>ข้อสอบจริง PLE-CC1 ปี 2566 Day 1 ข้อ 37 [CASE_2566_EPILEPSY_01]</t>
        </is>
      </c>
      <c r="Q67" s="185" t="inlineStr">
        <is>
          <t>ข้อสอบจริง</t>
        </is>
      </c>
      <c r="R67" s="185" t="inlineStr">
        <is>
          <t>2566 Day 1</t>
        </is>
      </c>
      <c r="S67" s="185" t="inlineStr">
        <is>
          <t>CASE_2566_EPILEPSY_01</t>
        </is>
      </c>
    </row>
    <row r="68" ht="24" customHeight="1" s="49">
      <c r="A68" s="185" t="n">
        <v>66</v>
      </c>
      <c r="B68" s="186" t="inlineStr">
        <is>
          <t>ในการประเมินความคุ้มค่าทางเศรษฐศาสตร์สาธารณสุขของยารักษาสิว หากในระยะเวลาการรักษา 6 เดือน ผู้ป่วยมีค่าคะแนนอรรถประโยชน์คุณภาพชีวิต (Health utility weight) เท่ากับ 0.7</t>
        </is>
      </c>
      <c r="C68" s="186" t="inlineStr">
        <is>
          <t>จงคำนวณหาปีสุขภาวะ (Quality-Adjusted Life Years: QALYs) ที่ผู้ป่วยรายนี้ได้รับในช่วงเวลาดังกล่าว</t>
        </is>
      </c>
      <c r="D68" s="186" t="n"/>
      <c r="E68" s="186" t="inlineStr">
        <is>
          <t>0.15 QALYs</t>
        </is>
      </c>
      <c r="F68" s="186" t="inlineStr">
        <is>
          <t>0.35 QALYs</t>
        </is>
      </c>
      <c r="G68" s="186" t="inlineStr">
        <is>
          <t>0.70 QALYs</t>
        </is>
      </c>
      <c r="H68" s="186" t="inlineStr">
        <is>
          <t>1.05 QALYs</t>
        </is>
      </c>
      <c r="I68" s="186" t="inlineStr">
        <is>
          <t>1.40 QALYs</t>
        </is>
      </c>
      <c r="J68" s="185" t="inlineStr">
        <is>
          <t>2</t>
        </is>
      </c>
      <c r="K68" s="186" t="inlineStr">
        <is>
          <t>✅ คำตอบที่ถูกต้อง: ข้อ ข. 0.35 QALYs
🎯 ทำไมข้อนี้ถึงถูก:
สูตรการคำนวณปีสุขภาวะ:
QALYs = Health Utility (คะแนนอรรถประโยชน์) x Time in years (ระยะเวลาในหน่วยปี)
- ค่า Health Utility = 0.7
- ระยะเวลา 6 เดือน คิดเป็น 6/12 = 0.5 ปี
ดังนั้น QALYs = 0.7 x 0.5 = 0.35 QALYs
🔍 ข้ออื่นผิดเพราะอะไร:
• ข้อ ก. ผิดเพราะ: 0.15 เกิดจากการคำนวณที่ผิดพลาด
• ข้อ ค. ผิดเพราะ: 0.70 คือค่า QALYs หากผู้ป่วยมีสุขภาพระดับนี้เต็ม 1 ปีบริบูรณ์
• ข้อ ง. และ จ. ผิดเพราะ: นำระยะเวลาไปคูณแบบไม่แปลงเป็นหน่วยปี</t>
        </is>
      </c>
      <c r="L68" s="186" t="n"/>
      <c r="M68" s="186" t="inlineStr">
        <is>
          <t>Research &amp; Biostats</t>
        </is>
      </c>
      <c r="N68" s="186" t="inlineStr">
        <is>
          <t>Pharmacoeconomics (QALY Calculation)</t>
        </is>
      </c>
      <c r="O68" s="185" t="inlineStr">
        <is>
          <t>SAP</t>
        </is>
      </c>
      <c r="P68" s="186" t="inlineStr">
        <is>
          <t>ข้อสอบจริง PLE-CC1 ปี 2566 Day 1 ข้อ 43 [CASE_2566_ACNE_01]</t>
        </is>
      </c>
      <c r="Q68" s="185" t="inlineStr">
        <is>
          <t>ข้อสอบจริง</t>
        </is>
      </c>
      <c r="R68" s="185" t="inlineStr">
        <is>
          <t>2566 Day 1</t>
        </is>
      </c>
      <c r="S68" s="185" t="inlineStr">
        <is>
          <t>CASE_2566_ACNE_01</t>
        </is>
      </c>
    </row>
    <row r="69" ht="24" customHeight="1" s="49">
      <c r="A69" s="185" t="n">
        <v>67</v>
      </c>
      <c r="B69" s="186" t="n"/>
      <c r="C69" s="186" t="inlineStr">
        <is>
          <t>หากผู้วิจัยต้องการออกแบบการศึกษาทางคลินิกเพื่อเปรียบเทียบว่า ยาต้านเกล็ดเลือด A หรือ ยาต้านเกล็ดเลือด B มีประสิทธิภาพในการป้องกันการเกิดโรคหลอดเลือดสมองซ้ำได้ดีกว่ากัน รูปแบบการวิจัยในข้อใดให้ความน่าเชื่อถือทางสถิติและมีระดับหลักฐานเชิงประจักษ์ (Level of evidence) สูงที่สุด</t>
        </is>
      </c>
      <c r="D69" s="186" t="n"/>
      <c r="E69" s="186" t="inlineStr">
        <is>
          <t>Case-Control Study</t>
        </is>
      </c>
      <c r="F69" s="186" t="inlineStr">
        <is>
          <t>Prospective Cohort Study</t>
        </is>
      </c>
      <c r="G69" s="186" t="inlineStr">
        <is>
          <t>Randomized Controlled Trial (RCT / Experimental study)</t>
        </is>
      </c>
      <c r="H69" s="186" t="inlineStr">
        <is>
          <t>Cross-Sectional Descriptive Study</t>
        </is>
      </c>
      <c r="I69" s="186" t="inlineStr">
        <is>
          <t>Case Report หรือ Case Series</t>
        </is>
      </c>
      <c r="J69" s="185" t="inlineStr">
        <is>
          <t>3</t>
        </is>
      </c>
      <c r="K69" s="186" t="inlineStr">
        <is>
          <t>✅ คำตอบที่ถูกต้อง: ข้อ ค. Randomized Controlled Trial (RCT / Experimental study)
🎯 ทำไมข้อนี้ถึงถูก:
การวิจัยเชิงทดลองแบบสุ่มและมีกลุ่มควบคุม (Randomized Controlled Trial: RCT) จัดเป็น Gold standard ในการเปรียบเทียบประสิทธิภาพของการรักษาทางคลินิก เนื่องจากมีกระบวนการ Randomization ที่ช่วยกำจัด Confounding factors ทั้งที่ทราบและไม่ทราบได้อย่างเท่าเทียมกันทั้งสองกลุ่ม ทำให้สามารถพิสูจน์ความสัมพันธ์เชิงสาเหตุและผล (Causal relationship) ได้อย่างแม่นยำที่สุดตามหลักการแพทย์เชิงประจักษ์ (EBM)
🔍 ข้ออื่นผิดเพราะอะไร:
• ข้อ ก. ข. ง. และ จ. ผิดเพราะ: ล้วนเป็นการศึกษาเชิงสังเกต (Observational studies) ซึ่งมีความเสี่ยงต่อ Confounding bias และ Selection bias สูงกว่า RCT</t>
        </is>
      </c>
      <c r="L69" s="186" t="n"/>
      <c r="M69" s="186" t="inlineStr">
        <is>
          <t>Research &amp; Biostats</t>
        </is>
      </c>
      <c r="N69" s="186" t="inlineStr">
        <is>
          <t>Clinical Trial Designs &amp; EBM Hierarchy</t>
        </is>
      </c>
      <c r="O69" s="185" t="inlineStr">
        <is>
          <t>SAP</t>
        </is>
      </c>
      <c r="P69" s="186" t="inlineStr">
        <is>
          <t>ข้อสอบจริง PLE-CC1 ปี 2566 Day 1 ข้อ 77 [CASE_2566_STROKE_01]</t>
        </is>
      </c>
      <c r="Q69" s="185" t="inlineStr">
        <is>
          <t>ข้อสอบจริง</t>
        </is>
      </c>
      <c r="R69" s="185" t="inlineStr">
        <is>
          <t>2566 Day 1</t>
        </is>
      </c>
      <c r="S69" s="185" t="n"/>
    </row>
    <row r="70" ht="24" customHeight="1" s="49">
      <c r="A70" s="185" t="n">
        <v>68</v>
      </c>
      <c r="B70" s="186" t="inlineStr">
        <is>
          <t>หากผู้วิจัยต้องการศึกษาปัจจัยเสี่ยงและอัตราการเกิดภาวะไตวาย Fanconi Syndrome จากการใช้ยา TDF โดยการสืบค้นย้อนหลังจากฐานข้อมูล รายงานอาการไม่พึงประสงค์จากการใช้ยา (ADR Database) ของเครือข่ายโรงพยาบาลทั่วประเทศ</t>
        </is>
      </c>
      <c r="C70" s="186" t="inlineStr">
        <is>
          <t>รูปแบบการศึกษาทางระบาดวิทยาในข้อใดมีความเหมาะสมและสอดคล้องกับลักษณะข้อมูลข้างต้นมากที่สุด</t>
        </is>
      </c>
      <c r="D70" s="186" t="n"/>
      <c r="E70" s="186" t="inlineStr">
        <is>
          <t>Retrospective Case-Control Study</t>
        </is>
      </c>
      <c r="F70" s="186" t="inlineStr">
        <is>
          <t>Prospective Descriptive Study</t>
        </is>
      </c>
      <c r="G70" s="186" t="inlineStr">
        <is>
          <t>Retrospective Cohort Study</t>
        </is>
      </c>
      <c r="H70" s="186" t="inlineStr">
        <is>
          <t>Prospective Cohort Study</t>
        </is>
      </c>
      <c r="I70" s="186" t="inlineStr">
        <is>
          <t>Randomized Controlled Trial (RCT)</t>
        </is>
      </c>
      <c r="J70" s="185" t="inlineStr">
        <is>
          <t>1</t>
        </is>
      </c>
      <c r="K70" s="186" t="inlineStr">
        <is>
          <t>✅ คำตอบที่ถูกต้อง: ข้อ ก. Retrospective Case-Control Study
🎯 ทำไมข้อนี้ถึงถูก:
ภาวะ Fanconi Syndrome เป็นอาการไม่พึงประสงค์ที่พบได้น้อย (Rare ADR) การสืบค้นจากฐานข้อมูลรายงานอาการไม่พึงประสงค์ที่มีอยู่เดิม โดยเริ่มต้นคัดเลือกกลุ่มผู้ป่วยที่เกิดภาวะ Fanconi syndrome (Cases) และกลุ่มผู้ป่วยที่ไม่เกิดภาวะดังกล่าว (Controls) แล้วสืบค้นย้อนหลังไปดูประวัติการได้รับยา TDF และปัจจัยร่วมต่างๆ จัดเป็น รูปแบบการศึกษาแบบ Retrospective Case-Control Study ซึ่งเป็นวิธีที่มีประสิทธิภาพและประหยัดเวลามากที่สุดในการศึกษาภาวะแทรกซ้อนที่พบได้ยาก
🔍 ข้ออื่นผิดเพราะอะไร:
• ข้อ ข. และ ง. เป็นการศึกษาไปข้างหน้า (Prospective) ซึ่งไม่ตรงกับลักษณะการดึงข้อมูลย้อนหลังจากฐานข้อมูลเดิม
• ข้อ ค. Retrospective Cohort ต้องเริ่มจากกลุ่มที่ได้และไม่ได้ยา TDF ทั้งหมดในอดีต ซึ่งฐานข้อมูล ADR มักเก็บเฉพาะผู้ที่มีอาการผิดปกติ จึงไม่เหมาะกับ Cohort
• ข้อ จ. RCT เป็นการทดลองทางคลินิก ไม่ใช่การวิจัยจากฐานข้อมูลย้อนหลัง</t>
        </is>
      </c>
      <c r="L70" s="186" t="n"/>
      <c r="M70" s="186" t="inlineStr">
        <is>
          <t>Research &amp; Biostats</t>
        </is>
      </c>
      <c r="N70" s="186" t="inlineStr">
        <is>
          <t>Pharmacoepidemiology &amp; ADR Database Studies</t>
        </is>
      </c>
      <c r="O70" s="185" t="inlineStr">
        <is>
          <t>SAP</t>
        </is>
      </c>
      <c r="P70" s="186" t="inlineStr">
        <is>
          <t>ข้อสอบจริง PLE-CC1 ปี 2566 Day 1 ข้อ 86 [CASE_2566_HIV_01]</t>
        </is>
      </c>
      <c r="Q70" s="185" t="inlineStr">
        <is>
          <t>ข้อสอบจริง</t>
        </is>
      </c>
      <c r="R70" s="185" t="inlineStr">
        <is>
          <t>2566 Day 1</t>
        </is>
      </c>
      <c r="S70" s="185" t="inlineStr">
        <is>
          <t>CASE_2566_HIV_01</t>
        </is>
      </c>
    </row>
    <row r="71" ht="24" customHeight="1" s="49">
      <c r="A71" s="185" t="n">
        <v>69</v>
      </c>
      <c r="B71" s="186" t="n"/>
      <c r="C71" s="186" t="inlineStr">
        <is>
          <t>ในการประเมินวรรณกรรมทางการแพทย์ตามหลักการแพทย์เชิงประจักษ์ (Evidence-Based Medicine: EBM) หากต้องการตั้งคำถามทางคลินิก (Clinical Question) หรือกำหนดกรอบการสืบค้นงานวิจัยเพื่อให้ได้คำตอบที่ชัดเจนและตรงประเด็นมากที่สุด ควรกำหนดกรอบแนวคิดตามโครงสร้างมาตรฐานในข้อใด</t>
        </is>
      </c>
      <c r="D71" s="186" t="n"/>
      <c r="E71" s="186" t="inlineStr">
        <is>
          <t>PICO (Patient/Population, Intervention, Comparison, Outcome)</t>
        </is>
      </c>
      <c r="F71" s="186" t="inlineStr">
        <is>
          <t>CASP (Critical Appraisal Skills Programme)</t>
        </is>
      </c>
      <c r="G71" s="186" t="inlineStr">
        <is>
          <t>IESAC (Indication, Efficacy, Safety, Adherence, Cost)</t>
        </is>
      </c>
      <c r="H71" s="186" t="inlineStr">
        <is>
          <t>SOAP (Subjective, Objective, Assessment, Plan)</t>
        </is>
      </c>
      <c r="I71" s="186" t="inlineStr">
        <is>
          <t>COPE (Control, Opportunity, Problem, Evaluation)</t>
        </is>
      </c>
      <c r="J71" s="185" t="inlineStr">
        <is>
          <t>1</t>
        </is>
      </c>
      <c r="K71" s="186" t="inlineStr">
        <is>
          <t>✅ คำตอบที่ถูกต้อง: ข้อ ก. PICO (Patient/Population, Intervention, Comparison, Outcome)
🎯 ทำไมข้อนี้ถึงถูก:
กรอบ PICO Framework เป็นโครงสร้างมาตรฐานสากลในการกำหนดคำถามทางคลินิกและการสืบค้นหลักฐานเชิงประจักษ์ ประกอบด้วย:
- P (Patient / Population): กลุ่มประชากรหรือผู้ป่วยเป้าหมายและปัญหาทางคลินิก
- I (Intervention): การรักษา ยา การวินิจฉัย หรือการสัมผัสปัจจัยที่สนใจ
- C (Comparison / Control): การรักษาเปรียบเทียบหรือกลุ่มควบคุม (ยาหลอก หรือการรักษามาตรฐานเดิม)
- O (Outcome): ผลลัพธ์ทางคลินิกที่ต้องการวัดผล (เช่น อัตราการรอดชีวิต, การลดความดัน, อุบัติการณ์การเกิดโรค)
🔍 ข้ออื่นผิดเพราะอะไร:
• ข้อ ข. CASP คือชุดเครื่องมือสำหรับวิพากษ์วรรณกรรมวิจัย (Critical appraisal tool)
• ข้อ ค. IESAC คือกรอบแนวคิดในการประเมินและตัดสินใจเลือกยาในการบริบาลทางเภสัชกรรม
• ข้อ ง. SOAP คือรูปแบบการบันทึกการบริบาลทางเภสัชกรรมในเวชระเบียน
• ข้อ จ. COPE ไม่ใช่โครงสร้างการตั้งคำถามใน EBM</t>
        </is>
      </c>
      <c r="L71" s="186" t="n"/>
      <c r="M71" s="186" t="inlineStr">
        <is>
          <t>Research &amp; Biostats</t>
        </is>
      </c>
      <c r="N71" s="186" t="inlineStr">
        <is>
          <t>Evidence-Based Medicine (PICO Framework)</t>
        </is>
      </c>
      <c r="O71" s="185" t="inlineStr">
        <is>
          <t>SAP</t>
        </is>
      </c>
      <c r="P71" s="186" t="inlineStr">
        <is>
          <t>ข้อสอบจริง PLE-CC1 ปี 2566 Day 1 ข้อ 120 [CASE_2566_LAW_01]</t>
        </is>
      </c>
      <c r="Q71" s="185" t="inlineStr">
        <is>
          <t>ข้อสอบจริง</t>
        </is>
      </c>
      <c r="R71" s="185" t="inlineStr">
        <is>
          <t>2566 Day 1</t>
        </is>
      </c>
      <c r="S71" s="185" t="n"/>
    </row>
    <row r="72" ht="24" customHeight="1" s="49">
      <c r="A72" s="185" t="n">
        <v>70</v>
      </c>
      <c r="B72" s="186" t="inlineStr">
        <is>
          <t>ผู้ป่วยหญิงไทยอายุ 28 ปี ได้รับการวินิจฉัยเป็นโรคไมเกรน และแพทย์กำลังพิจารณาทางเลือกของยาป้องกันไมเกรนระหว่างยากลุ่มต่างๆ รวมถึง Flunarizine</t>
        </is>
      </c>
      <c r="C72" s="186" t="inlineStr">
        <is>
          <t>จากการศึกษาการทบทวนวรรณกรรมและการวิเคราะห์อภิมาน (Meta-analysis) เกี่ยวกับประสิทธิผลของยา Flunarizine ในการป้องกันโรคไมเกรน ข้อใดสรุปผลการวิจัยได้อย่างถูกต้อง</t>
        </is>
      </c>
      <c r="D72" s="186" t="n"/>
      <c r="E72" s="186" t="inlineStr">
        <is>
          <t>ขนาดยา Flunarizine ที่แนะนำควรใช้เพียง 5 mg วันละครั้ง เนื่องจากขนาด 10 mg มีผลข้างเคียงสูงมากจนไม่มีประสิทธิผล</t>
        </is>
      </c>
      <c r="F72" s="186" t="inlineStr">
        <is>
          <t>Flunarizine มีประสิทธิผลในการลดความถี่ไมเกรนเหนือกว่า Propranolol ถึง 1.19 เท่าอย่างมีนัยสำคัญทางสถิติ</t>
        </is>
      </c>
      <c r="G72" s="186" t="inlineStr">
        <is>
          <t>ผลลัพธ์ของการทดลองพบว่า Pizotifen มีประสิทธิภาพเหนือกว่า Flunarizine ในการป้องกันไมเกรนหลังให้ยาต่อเนื่อง 4 เดือน</t>
        </is>
      </c>
      <c r="H72" s="186" t="inlineStr">
        <is>
          <t>การรักษาด้วยการฝังเข็มมีประสิทธิผลในการป้องกันไมเกรนเหนือกว่าการใช้ยา Flunarizine อย่างมีนัยสำคัญ</t>
        </is>
      </c>
      <c r="I72" s="186" t="inlineStr">
        <is>
          <t>Flunarizine มีประสิทธิภาพในการป้องกันไมเกรนเทียบเท่าและไม่ด้อยไปกว่า (Comparable / Non-inferior) Propranolol, Metoprolol, Valproate และ Topiramate</t>
        </is>
      </c>
      <c r="J72" s="185" t="inlineStr">
        <is>
          <t>5</t>
        </is>
      </c>
      <c r="K72" s="186" t="inlineStr">
        <is>
          <t>✅ คำตอบที่ถูกต้อง: ข้อ จ. Flunarizine มีประสิทธิภาพในการป้องกันไมเกรนเทียบเท่าและไม่ด้อยไปกว่า (Comparable / Non-inferior) Propranolol, Metoprolol, Valproate และ Topiramate
🎯 ทำไมข้อนี้ถึงถูก:
จากการศึกษาทางคลินิกแบบ Randomized Controlled Trials และการวิเคราะห์อภิมาน (Meta-analysis) เปรียบเทียบประสิทธิภาพของยาป้องกันไมเกรน พบว่า Flunarizine (ยากลุ่ม Calcium channel blocker ขนาด 5-10 mg วันละครั้งก่อนนอน) มีประสิทธิผลในการลดความถี่และระยะเวลาของการกำเริบของไมเกรนได้ดีเทียบเท่าและไม่ด้อยไปกว่า (Non-inferior / Comparable efficacy) ยามาตรฐานอันดับแรกตัวอื่นๆ ได้แก่ Beta-blockers (Propranolol, Metoprolol) และยากันชัก (Sodium valproate, Topiramate)
🔍 ข้ออื่นผิดเพราะอะไร:
• ข้อ ก. ผิดเพราะขนาดมาตรฐานที่ใช้คือ 5-10 mg วันละครั้งก่อนนอน โดยขนาด 10 mg ยังคงมีประสิทธิผลดีและใช้กันแพร่หลายในผู้ใหญ่
• ข้อ ข. ผิดเพราะการศึกษาไม่ได้แสดงว่า Flunarizine เหนือกว่า Propranolol 1.19 เท่า แต่ให้ผลเทียบเท่ากัน
• ข้อ ค. ผิดเพราะการศึกษาพบว่า Flunarizine มีประสิทธิภาพดีกว่าหรือเทียบเท่า Pizotifen แต่ทนต่อยาได้ดีกว่า
• ข้อ ง. ผิดเพราะการฝังเข็มยังไม่มีหลักฐานเหนือกว่ายามาตรฐานอย่างมีนัยสำคัญ</t>
        </is>
      </c>
      <c r="L72" s="186" t="n"/>
      <c r="M72" s="186" t="inlineStr">
        <is>
          <t>Research &amp; Biostats</t>
        </is>
      </c>
      <c r="N72" s="186" t="inlineStr">
        <is>
          <t>Clinical Trials &amp; Comparative Efficacy Analysis</t>
        </is>
      </c>
      <c r="O72" s="185" t="inlineStr">
        <is>
          <t>SAP</t>
        </is>
      </c>
      <c r="P72" s="186" t="inlineStr">
        <is>
          <t>ข้อสอบจริง PLE-CC1 ปี 2566 Day 2 ข้อ 27 [CASE_2566_MIGRAINE_01]</t>
        </is>
      </c>
      <c r="Q72" s="185" t="inlineStr">
        <is>
          <t>ข้อสอบจริง</t>
        </is>
      </c>
      <c r="R72" s="185" t="inlineStr">
        <is>
          <t>2566 Day 2</t>
        </is>
      </c>
      <c r="S72" s="185" t="inlineStr">
        <is>
          <t>CASE_2566_MIGRAINE_01</t>
        </is>
      </c>
    </row>
    <row r="73" ht="24" customHeight="1" s="49">
      <c r="A73" s="185" t="n">
        <v>71</v>
      </c>
      <c r="B73" s="186" t="inlineStr">
        <is>
          <t>ผู้วิจัยและทีมเภสัชกรต้องการออกแบบการศึกษาวิจัยทางระบาดวิทยา เพื่อศึกษาหาความสัมพันธ์ระหว่างการใช้ยาเคมีบำบัด กับการเกิดอาการไม่พึงประสงค์จากยาที่พบได้น้อยมากในประชากร (Rare adverse drug reaction เช่น ภาวะหัวใจเต้นผิดจังหวะรุนแรงชนิดหายาก)</t>
        </is>
      </c>
      <c r="C73" s="186" t="inlineStr">
        <is>
          <t>รูปแบบการวิจัยทางระบาดวิทยา (Epidemiological study design) ในข้อใดมีความเหมาะสม มีประสิทธิภาพสูง และประหยัดทรัพยากรมากที่สุดสำหรับวัตถุประสงค์นี้</t>
        </is>
      </c>
      <c r="D73" s="186" t="n"/>
      <c r="E73" s="186" t="inlineStr">
        <is>
          <t>การศึกษาแบบควบคุมตามเหตุการณ์ไปข้างหน้า (Prospective cohort study)</t>
        </is>
      </c>
      <c r="F73" s="186" t="inlineStr">
        <is>
          <t>การศึกษาแบบย้อนหลังจากกลุ่มผู้ป่วยเปรียบเทียบกับกลุ่มควบคุม (Case-control study)</t>
        </is>
      </c>
      <c r="G73" s="186" t="inlineStr">
        <is>
          <t>การศึกษาแบบภาคตัดขวาง (Cross-sectional study)</t>
        </is>
      </c>
      <c r="H73" s="186" t="inlineStr">
        <is>
          <t>การทดลองแบบสุ่มและมีกลุ่มควบคุมขนาดใหญ่ (Randomized controlled trial)</t>
        </is>
      </c>
      <c r="I73" s="186" t="inlineStr">
        <is>
          <t>การสำรวจความชุกในประชากรทั่วไป (Ecological survey)</t>
        </is>
      </c>
      <c r="J73" s="185" t="inlineStr">
        <is>
          <t>2</t>
        </is>
      </c>
      <c r="K73" s="186" t="inlineStr">
        <is>
          <t>✅ คำตอบที่ถูกต้อง: ข้อ ข. การศึกษาแบบย้อนหลังจากกลุ่มผู้ป่วยเปรียบเทียบกับกลุ่มควบคุม (Case-control study)
🎯 ทำไมข้อนี้ถึงถูก:
การศึกษาแบบ Case-control study เริ่มต้นจากการคัดเลือกผู้ที่เกิดผลลัพธ์หรือเกิดโรค/อาการไม่พึงประสงค์แล้ว (Cases) เปรียบเทียบกับกลุ่มที่ไม่มีอาการ (Controls) แล้วสืบค้นย้อนหลังไปดูประวัติการได้รับยาหรือปัจจัยสัมผัส (Odds Ratio) จึงเป็นรูปแบบการวิจัยที่มีประสิทธิภาพสูงสุด รวดเร็ว และประหยัดค่าใช้จ่ายที่สุดสำหรับ การศึกษาโรคหรือผลข้างเคียงจากยาที่พบได้ยากมาก (Rare disease / Rare adverse drug reactions) ในขณะที่ Cohort study หรือ RCT จะต้องใช้กลุ่มตัวอย่างมหาศาลและติดตามยาวนานมากจึงจะพบผู้ป่วยเพียงไม่กี่ราย
🔍 ข้ออื่นผิดเพราะอะไร:
• ข้อ ก. Cohort study เหมาะสำหรับ Rare exposure (ปัจจัยสัมผัสที่พบน้อย) ไม่เหมาะสำหรับ Rare outcome เพราะต้องใช้กลุ่มตัวอย่างขนาดใหญ่มาก
• ข้อ ค. Cross-sectional study วัดเหตุและผลในเวลาเดียวกัน ไม่สามารถบอกความสัมพันธ์เชิงสาเหตุได้ดี
• ข้อ ข. และ จ. ไม่เหมาะสมในแง่จริยธรรม ต้นทุน และขนาดตัวอย่างสำหรับ Rare ADR</t>
        </is>
      </c>
      <c r="L73" s="186" t="n"/>
      <c r="M73" s="186" t="inlineStr">
        <is>
          <t>Research &amp; Biostats</t>
        </is>
      </c>
      <c r="N73" s="186" t="inlineStr">
        <is>
          <t>Epidemiological Study Designs &amp; Rare ADR Investigation</t>
        </is>
      </c>
      <c r="O73" s="185" t="inlineStr">
        <is>
          <t>SAP</t>
        </is>
      </c>
      <c r="P73" s="186" t="inlineStr">
        <is>
          <t>ข้อสอบจริง PLE-CC1 ปี 2566 Day 2 ข้อ 44 [CASE_2566_BREAST_CANCER_01]</t>
        </is>
      </c>
      <c r="Q73" s="185" t="inlineStr">
        <is>
          <t>ข้อสอบจริง</t>
        </is>
      </c>
      <c r="R73" s="185" t="inlineStr">
        <is>
          <t>2566 Day 2</t>
        </is>
      </c>
      <c r="S73" s="185" t="inlineStr">
        <is>
          <t>CASE_2566_BREAST_CANCER_01</t>
        </is>
      </c>
    </row>
    <row r="74" ht="24" customHeight="1" s="49">
      <c r="A74" s="185" t="n">
        <v>72</v>
      </c>
      <c r="B74" s="186" t="inlineStr">
        <is>
          <t>จากการศึกษาการวิเคราะห์อภิมาน (Meta-analysis) แบบ Comparative Effectiveness ของยาป้องกันไมเกรนระบุว่า:
'Propranolol reduced headache by 50% in seven studies for episodic migraine (-1.3 ha/month, 95% CI: -2.0 to -0.62), but neither atenolol nor propranolol were effective for chronic migraine. Network meta-analysis found amitriptyline to be better than several other medications including candesartan, fluoxetine, propranolol, topiramate and valproate'</t>
        </is>
      </c>
      <c r="C74" s="186" t="inlineStr">
        <is>
          <t>จากข้อมูลผลการวิจัยข้างต้น ข้อใดสรุปผลได้อย่างถูกต้องที่สุด</t>
        </is>
      </c>
      <c r="D74" s="186" t="n"/>
      <c r="E74" s="186" t="inlineStr">
        <is>
          <t>Propranolol สามารถลดความถี่ของการเกิดไมเกรนชนิดเป็นๆ หายๆ (Episodic migraine) ได้อย่างมีนัยสำคัญทางสถิติเมื่อเทียบกับยาหลอก</t>
        </is>
      </c>
      <c r="F74" s="186" t="inlineStr">
        <is>
          <t>Propranolol มีประสิทธิภาพสูงในการรักษาโรคไมเกรนเรื้อรัง (Chronic migraine)</t>
        </is>
      </c>
      <c r="G74" s="186" t="inlineStr">
        <is>
          <t>Propranolol ไม่สามารถลดความถี่ในการเกิดไมเกรนได้อย่างมีนัยสำคัญ</t>
        </is>
      </c>
      <c r="H74" s="186" t="inlineStr">
        <is>
          <t>Amitriptyline มีประสิทธิภาพในการป้องกันไมเกรนด้อยกว่า Propranolol อย่างชัดเจน</t>
        </is>
      </c>
      <c r="I74" s="186" t="inlineStr">
        <is>
          <t>ยาลดความดันกลุ่ม Beta-blockers ทุกชนิดมีประสิทธิภาพในการป้องกันไมเกรนเหนือกว่ายาหลอกอย่างมีนัยสำคัญ</t>
        </is>
      </c>
      <c r="J74" s="185" t="inlineStr">
        <is>
          <t>1</t>
        </is>
      </c>
      <c r="K74" s="186" t="inlineStr">
        <is>
          <t>✅ คำตอบที่ถูกต้อง: ข้อ ก. Propranolol สามารถลดความถี่ของการเกิดไมเกรนชนิดเป็นๆ หายๆ (Episodic migraine) ได้อย่างมีนัยสำคัญทางสถิติเมื่อเทียบกับยาหลอก
🎯 ทำไมข้อนี้ถึงถูก:
จากข้อความระบุว่า Propranolol สามารถลดความถี่ของอาการปวดศีรษะลงได้ -1.3 ครั้งต่อเดือน โดยช่วงความเชื่อมั่น 95% Confidence Interval อยู่ที่ -2.0 ถึง -0.62 ซึ่งค่าทั้งสองเป็นลบและไม่คร่อมศูนย์ (Does not cross zero) จึงแสดงว่า Propranolol สามารถลดความถี่ของ Episodic migraine ได้อย่างมีนัยสำคัญทางสถิติเหนือกว่ายาหลอกอย่างชัดเจน
🔍 ข้ออื่นผิดเพราะอะไร:
• ข้อ ข. ผิดเพราะบทความระบุชัดเจนว่า 'propranolol were not effective for chronic migraine'
• ข้อ ค. ผิดเพราะลดความถี่ได้อย่างมีนัยสำคัญใน episodic migraine
• ข้อ ง. ผิดเพราะ Network meta-analysis พบว่า Amitriptyline ดีกว่า (better than) Propranolol
• ข้อ จ. ผิดเพราะบทความระบุว่า Beta blockers บางตัว (acebutolol, pindolol) ไม่ได้ผลเหนือกว่ายาหลอก</t>
        </is>
      </c>
      <c r="L74" s="186" t="n"/>
      <c r="M74" s="186" t="inlineStr">
        <is>
          <t>Research &amp; Biostats</t>
        </is>
      </c>
      <c r="N74" s="186" t="inlineStr">
        <is>
          <t>Meta-analysis Interpretation &amp; Confidence Intervals</t>
        </is>
      </c>
      <c r="O74" s="185" t="inlineStr">
        <is>
          <t>SAP</t>
        </is>
      </c>
      <c r="P74" s="186" t="inlineStr">
        <is>
          <t>ข้อสอบจริง PLE-CC1 ปี 2566 Day 2 ข้อ 114 [CASE_2566_PHARM_PRACTICE_01]</t>
        </is>
      </c>
      <c r="Q74" s="185" t="inlineStr">
        <is>
          <t>ข้อสอบจริง</t>
        </is>
      </c>
      <c r="R74" s="185" t="inlineStr">
        <is>
          <t>2566 Day 2</t>
        </is>
      </c>
      <c r="S74" s="185" t="inlineStr">
        <is>
          <t>CASE_2566_PHARM_PRACTICE_01</t>
        </is>
      </c>
    </row>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sheetData>
  <mergeCells count="1">
    <mergeCell ref="A1:F1"/>
  </mergeCells>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N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n">
        <v>1</v>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c r="A3" s="100" t="n">
        <v>2</v>
      </c>
      <c r="B3" s="88" t="inlineStr">
        <is>
          <t>เกี่ยวกับ Maxnum ข้อใดต่อไปนี้กล่าวถูกต้องตามหลักวิชาชีพเภสัชกรรม</t>
        </is>
      </c>
      <c r="C3" s="100" t="inlineStr">
        <is>
          <t>17</t>
        </is>
      </c>
      <c r="D3" s="88" t="inlineStr">
        <is>
          <t>5</t>
        </is>
      </c>
      <c r="E3" s="144" t="inlineStr">
        <is>
          <t>0.29</t>
        </is>
      </c>
      <c r="F3" s="88" t="inlineStr">
        <is>
          <t>1</t>
        </is>
      </c>
      <c r="G3" s="88" t="inlineStr">
        <is>
          <t>2026-09-24T14:17:16.289Z</t>
        </is>
      </c>
      <c r="N3" t="inlineStr">
        <is>
          <t>Clinic</t>
        </is>
      </c>
    </row>
    <row r="4" ht="13.2" customHeight="1" s="49">
      <c r="A4" s="100" t="n">
        <v>3</v>
      </c>
      <c r="B4" s="88" t="inlineStr">
        <is>
          <t>เกี่ยวกับ idea ข้อใดต่อไปนี้กล่าวถูกต้องตามหลักวิชาชีพเภสัชกรรม</t>
        </is>
      </c>
      <c r="C4" s="100" t="inlineStr">
        <is>
          <t>33</t>
        </is>
      </c>
      <c r="D4" s="88" t="inlineStr">
        <is>
          <t>26</t>
        </is>
      </c>
      <c r="E4" s="144" t="inlineStr">
        <is>
          <t>0.79</t>
        </is>
      </c>
      <c r="F4" s="88" t="inlineStr">
        <is>
          <t>1</t>
        </is>
      </c>
      <c r="G4" s="88" t="inlineStr">
        <is>
          <t>2026-09-24T13:36:51.013Z</t>
        </is>
      </c>
      <c r="N4" t="inlineStr">
        <is>
          <t>Clinic</t>
        </is>
      </c>
    </row>
    <row r="5" ht="13.2" customHeight="1" s="49">
      <c r="A5" s="100" t="n">
        <v>4</v>
      </c>
      <c r="B5" s="88" t="inlineStr">
        <is>
          <t>เกี่ยวกับ bt ข้อใดต่อไปนี้กล่าวถูกต้องตามหลักวิชาชีพเภสัชกรรม</t>
        </is>
      </c>
      <c r="C5" s="100" t="n">
        <v>0</v>
      </c>
      <c r="D5" s="34" t="n">
        <v>0</v>
      </c>
      <c r="E5" s="112" t="n">
        <v>0</v>
      </c>
      <c r="F5" s="88" t="inlineStr">
        <is>
          <t>1</t>
        </is>
      </c>
      <c r="G5" s="88" t="inlineStr">
        <is>
          <t>2026-09-24T13:18:00.422Z</t>
        </is>
      </c>
      <c r="N5" t="inlineStr">
        <is>
          <t>Clinic</t>
        </is>
      </c>
    </row>
    <row r="6" ht="13.2" customHeight="1" s="49">
      <c r="A6" s="100" t="n">
        <v>5</v>
      </c>
      <c r="B6" s="88" t="inlineStr">
        <is>
          <t>เกี่ยวกับ JN ข้อใดต่อไปนี้กล่าวถูกต้องตามหลักวิชาชีพเภสัชกรรม</t>
        </is>
      </c>
      <c r="C6" s="100" t="n">
        <v>0</v>
      </c>
      <c r="D6" s="34" t="n">
        <v>0</v>
      </c>
      <c r="E6" s="112" t="n">
        <v>0</v>
      </c>
      <c r="F6" s="88" t="inlineStr">
        <is>
          <t>1</t>
        </is>
      </c>
      <c r="G6" s="88" t="inlineStr">
        <is>
          <t>2026-09-24T13:18:27.158Z</t>
        </is>
      </c>
      <c r="N6" t="inlineStr">
        <is>
          <t>Clinic</t>
        </is>
      </c>
    </row>
    <row r="7" ht="13.2" customHeight="1" s="49">
      <c r="A7" s="100" t="n">
        <v>6</v>
      </c>
      <c r="B7" s="88" t="inlineStr">
        <is>
          <t>เกี่ยวกับ jn. ข้อใดต่อไปนี้กล่าวถูกต้องตามหลักวิชาชีพเภสัชกรรม</t>
        </is>
      </c>
      <c r="C7" s="100" t="n">
        <v>0</v>
      </c>
      <c r="D7" s="34" t="n">
        <v>0</v>
      </c>
      <c r="E7" s="112" t="n">
        <v>0</v>
      </c>
      <c r="F7" s="88" t="inlineStr">
        <is>
          <t>1</t>
        </is>
      </c>
      <c r="G7" s="88" t="inlineStr">
        <is>
          <t>2026-09-24T13:20:39.625Z</t>
        </is>
      </c>
      <c r="N7" t="inlineStr">
        <is>
          <t>Clinic</t>
        </is>
      </c>
    </row>
    <row r="8" ht="13.2" customHeight="1" s="49">
      <c r="A8" s="100" t="n">
        <v>7</v>
      </c>
      <c r="B8" s="88" t="inlineStr">
        <is>
          <t>เกี่ยวกับ 6531024033 ข้อใดต่อไปนี้กล่าวถูกต้องตามหลักวิชาชีพเภสัชกรรม</t>
        </is>
      </c>
      <c r="C8" s="100" t="inlineStr">
        <is>
          <t>9</t>
        </is>
      </c>
      <c r="D8" s="88" t="inlineStr">
        <is>
          <t>5</t>
        </is>
      </c>
      <c r="E8" s="144" t="inlineStr">
        <is>
          <t>0.56</t>
        </is>
      </c>
      <c r="F8" s="88" t="inlineStr">
        <is>
          <t>1</t>
        </is>
      </c>
      <c r="G8" s="88" t="inlineStr">
        <is>
          <t>2026-09-24T13:27:04.553Z</t>
        </is>
      </c>
      <c r="N8" t="inlineStr">
        <is>
          <t>Clinic</t>
        </is>
      </c>
    </row>
    <row r="9" ht="13.2" customHeight="1" s="49">
      <c r="A9" s="100" t="n"/>
      <c r="B9" s="34" t="n"/>
      <c r="C9" s="100" t="n"/>
      <c r="D9" s="34" t="n"/>
      <c r="E9" s="112" t="n"/>
      <c r="F9" s="34" t="n"/>
      <c r="G9" s="34" t="n"/>
      <c r="N9" t="inlineStr">
        <is>
          <t>Clinic</t>
        </is>
      </c>
    </row>
    <row r="10" ht="13.2" customHeight="1" s="49">
      <c r="A10" s="100" t="n"/>
      <c r="B10" s="34" t="n"/>
      <c r="C10" s="100" t="n"/>
      <c r="D10" s="34" t="n"/>
      <c r="E10" s="112" t="n"/>
      <c r="F10" s="34" t="n"/>
      <c r="G10" s="34" t="n"/>
      <c r="N10" t="inlineStr">
        <is>
          <t>Clinic</t>
        </is>
      </c>
    </row>
    <row r="11" ht="13.2" customHeight="1" s="49">
      <c r="A11" s="100" t="n"/>
      <c r="B11" s="34" t="n"/>
      <c r="C11" s="100" t="n"/>
      <c r="D11" s="34" t="n"/>
      <c r="E11" s="112" t="n"/>
      <c r="F11" s="34" t="n"/>
      <c r="G11" s="34" t="n"/>
      <c r="N11" t="inlineStr">
        <is>
          <t>Clinic</t>
        </is>
      </c>
    </row>
    <row r="12" ht="13.2" customHeight="1" s="49">
      <c r="A12" s="100" t="n"/>
      <c r="B12" s="34" t="n"/>
      <c r="C12" s="100" t="n"/>
      <c r="D12" s="34" t="n"/>
      <c r="E12" s="112" t="n"/>
      <c r="F12" s="34" t="n"/>
      <c r="G12" s="34" t="n"/>
      <c r="N12" t="inlineStr">
        <is>
          <t>Clinic</t>
        </is>
      </c>
    </row>
    <row r="13" ht="13.2" customHeight="1" s="49">
      <c r="A13" s="100" t="n"/>
      <c r="B13" s="34" t="n"/>
      <c r="C13" s="100" t="n"/>
      <c r="D13" s="34" t="n"/>
      <c r="E13" s="112" t="n"/>
      <c r="F13" s="34" t="n"/>
      <c r="G13" s="34" t="n"/>
      <c r="N13" t="inlineStr">
        <is>
          <t>Clinic</t>
        </is>
      </c>
    </row>
  </sheetData>
  <mergeCells count="1">
    <mergeCell ref="A1:G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N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n">
        <v>1</v>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c r="A3" s="100" t="n">
        <v>2</v>
      </c>
      <c r="B3" s="88" t="inlineStr">
        <is>
          <t>เกี่ยวกับ 2026-09-23T11:36:30.739Z ข้อใดต่อไปนี้กล่าวถูกต้องตามหลักวิชาชีพเภสัชกรรม</t>
        </is>
      </c>
      <c r="C3" s="100" t="inlineStr">
        <is>
          <t>maxnum</t>
        </is>
      </c>
      <c r="D3" s="88" t="inlineStr">
        <is>
          <t>Maxnum</t>
        </is>
      </c>
      <c r="E3" s="88" t="inlineStr">
        <is>
          <t>สวัสดีงับชาวบ้านทดสอบระบบ</t>
        </is>
      </c>
      <c r="F3" s="34" t="n"/>
      <c r="G3" s="88" t="inlineStr">
        <is>
          <t>Clinic</t>
        </is>
      </c>
      <c r="N3" t="inlineStr">
        <is>
          <t>Clinic</t>
        </is>
      </c>
    </row>
    <row r="4" ht="13.2" customHeight="1" s="49">
      <c r="A4" s="100" t="n">
        <v>3</v>
      </c>
      <c r="B4" s="88" t="inlineStr">
        <is>
          <t>เกี่ยวกับ 2026-09-23T12:41:48.559Z ข้อใดต่อไปนี้กล่าวถูกต้องตามหลักวิชาชีพเภสัชกรรม</t>
        </is>
      </c>
      <c r="C4" s="100" t="inlineStr">
        <is>
          <t>maxnum</t>
        </is>
      </c>
      <c r="D4" s="88" t="inlineStr">
        <is>
          <t>Maxnum</t>
        </is>
      </c>
      <c r="E4" s="88" t="inlineStr">
        <is>
          <t>ยัยบ๊องตื้น</t>
        </is>
      </c>
      <c r="F4" s="88" t="inlineStr">
        <is>
          <t>msg_1790163390739</t>
        </is>
      </c>
      <c r="G4" s="88" t="inlineStr">
        <is>
          <t>1. Musculoskeleton</t>
        </is>
      </c>
      <c r="N4" t="inlineStr">
        <is>
          <t>Clinic</t>
        </is>
      </c>
    </row>
    <row r="5" ht="13.2" customHeight="1" s="49">
      <c r="A5" s="100" t="n">
        <v>4</v>
      </c>
      <c r="B5" s="88" t="inlineStr">
        <is>
          <t>เกี่ยวกับ 2026-09-24T13:19:17.466Z ข้อใดต่อไปนี้กล่าวถูกต้องตามหลักวิชาชีพเภสัชกรรม</t>
        </is>
      </c>
      <c r="C5" s="100" t="inlineStr">
        <is>
          <t>anonymous</t>
        </is>
      </c>
      <c r="D5" s="88" t="inlineStr">
        <is>
          <t>บุคคลทั่วไป</t>
        </is>
      </c>
      <c r="E5" s="88" t="inlineStr">
        <is>
          <t>☆: .｡. o(≧▽≦)o .｡.:☆</t>
        </is>
      </c>
      <c r="F5" s="88" t="inlineStr">
        <is>
          <t>msg_1790167308559</t>
        </is>
      </c>
      <c r="G5" s="88" t="inlineStr">
        <is>
          <t>Clinic</t>
        </is>
      </c>
      <c r="N5" t="inlineStr">
        <is>
          <t>Clinic</t>
        </is>
      </c>
    </row>
    <row r="6" ht="13.2" customHeight="1" s="49">
      <c r="A6" s="100" t="n">
        <v>5</v>
      </c>
      <c r="B6" s="88" t="inlineStr">
        <is>
          <t>เกี่ยวกับ 2026-09-24T13:26:35.477Z ข้อใดต่อไปนี้กล่าวถูกต้องตามหลักวิชาชีพเภสัชกรรม</t>
        </is>
      </c>
      <c r="C6" s="100" t="inlineStr">
        <is>
          <t>maxnum</t>
        </is>
      </c>
      <c r="D6" s="88" t="inlineStr">
        <is>
          <t>Maxnum</t>
        </is>
      </c>
      <c r="E6" s="88" t="inlineStr">
        <is>
          <t>ข้อไหนเอ๋อมันน้องเอไอกำลังทยอยแก้อยู่นะงับ กด  Report บอกน้องเอไอมันจะตามแก้ให้เอง</t>
        </is>
      </c>
      <c r="F6" s="34" t="n"/>
      <c r="G6" s="88" t="inlineStr">
        <is>
          <t>Clinic</t>
        </is>
      </c>
      <c r="N6" t="inlineStr">
        <is>
          <t>Clinic</t>
        </is>
      </c>
    </row>
    <row r="7" ht="13.2" customHeight="1" s="49">
      <c r="A7" s="100" t="n">
        <v>6</v>
      </c>
      <c r="B7" s="88" t="inlineStr">
        <is>
          <t>เกี่ยวกับ 2026-09-24T13:29:57.256Z ข้อใดต่อไปนี้กล่าวถูกต้องตามหลักวิชาชีพเภสัชกรรม</t>
        </is>
      </c>
      <c r="C7" s="100" t="inlineStr">
        <is>
          <t>maxnum</t>
        </is>
      </c>
      <c r="D7" s="88" t="inlineStr">
        <is>
          <t>Maxnum</t>
        </is>
      </c>
      <c r="E7" s="88" t="inlineStr">
        <is>
          <t>กด Filter เล่มม่วง Pharma Plus นะครับส่วนใหญ่มันถูก</t>
        </is>
      </c>
      <c r="F7" s="34" t="n"/>
      <c r="G7" s="88" t="inlineStr">
        <is>
          <t>1. Musculoskeleton</t>
        </is>
      </c>
      <c r="N7" t="inlineStr">
        <is>
          <t>Clinic</t>
        </is>
      </c>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N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n">
        <v>1</v>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c r="A3" s="100" t="n">
        <v>2</v>
      </c>
      <c r="B3" s="88" t="inlineStr">
        <is>
          <t>เกี่ยวกับ บุคคลทั่วไป ข้อใดต่อไปนี้กล่าวถูกต้องตามหลักวิชาชีพเภสัชกรรม</t>
        </is>
      </c>
      <c r="C3" s="100" t="inlineStr">
        <is>
          <t>4. Endocrine</t>
        </is>
      </c>
      <c r="D3" s="88" t="inlineStr">
        <is>
          <t>4. Endocrine::164</t>
        </is>
      </c>
      <c r="E3" s="88" t="inlineStr">
        <is>
          <t>จำนวนผู้ป่วยโรคเบาหวานรายใหมGตGอจำนวนประชากรที่มีความเสี่ยงที่จะเกิดโรคเบาห วาน</t>
        </is>
      </c>
      <c r="F3" s="88" t="inlineStr">
        <is>
          <t>โจทย์กำกวม / พิมพ์ตกหล่น</t>
        </is>
      </c>
      <c r="G3" s="88" t="inlineStr">
        <is>
          <t>โจทย์พิมตกหล่น</t>
        </is>
      </c>
      <c r="H3" s="88" t="inlineStr">
        <is>
          <t>Resolved (แก้ไขเรียบร้อยแล้ว)</t>
        </is>
      </c>
      <c r="N3" t="inlineStr">
        <is>
          <t>Clinic</t>
        </is>
      </c>
    </row>
    <row r="4" ht="21.6" customHeight="1" s="49">
      <c r="A4" s="100" t="n">
        <v>3</v>
      </c>
      <c r="B4" s="88" t="inlineStr">
        <is>
          <t>เกี่ยวกับ บุคคลทั่วไป ข้อใดต่อไปนี้กล่าวถูกต้องตามหลักวิชาชีพเภสัชกรรม</t>
        </is>
      </c>
      <c r="C4" s="100" t="inlineStr">
        <is>
          <t>4. Endocrine</t>
        </is>
      </c>
      <c r="D4" s="88" t="inlineStr">
        <is>
          <t>16. Others &amp; Toxic::1752</t>
        </is>
      </c>
      <c r="E4" s="88" t="inlineStr">
        <is>
          <t>Pioglitazone</t>
        </is>
      </c>
      <c r="F4" s="88" t="inlineStr">
        <is>
          <t>โจทย์กำกวม / พิมพ์ตกหล่น</t>
        </is>
      </c>
      <c r="G4" s="88" t="inlineStr">
        <is>
          <t>ไม่มีโจทย์</t>
        </is>
      </c>
      <c r="H4" s="88" t="inlineStr">
        <is>
          <t>Resolved (แก้ไขเรียบร้อยแล้ว)</t>
        </is>
      </c>
      <c r="N4" t="inlineStr">
        <is>
          <t>Clinic</t>
        </is>
      </c>
    </row>
    <row r="5" ht="21.6" customHeight="1" s="49">
      <c r="A5" s="100" t="n">
        <v>4</v>
      </c>
      <c r="B5" s="88" t="inlineStr">
        <is>
          <t>เกี่ยวกับ บุคคลทั่วไป ข้อใดต่อไปนี้กล่าวถูกต้องตามหลักวิชาชีพเภสัชกรรม</t>
        </is>
      </c>
      <c r="C5" s="100" t="inlineStr">
        <is>
          <t>1. Titrations</t>
        </is>
      </c>
      <c r="D5" s="88" t="inlineStr">
        <is>
          <t>1. Titrations::46</t>
        </is>
      </c>
      <c r="E5" s="88" t="inlineStr">
        <is>
          <t>การวิเคราะห_ FeSO4 ด$วยสารละลาย potassium permanganate (KMnO4) ใช$วิธีวิเคราะห_ใด (1) Acid-base titration (2) Non-aqueous acid-base titration (3) Oxid</t>
        </is>
      </c>
      <c r="F5" s="88" t="inlineStr">
        <is>
          <t>โจทย์กำกวม / พิมพ์ตกหล่น</t>
        </is>
      </c>
      <c r="G5" s="88" t="inlineStr">
        <is>
          <t>พิมพ์โจทย์ผิด เฉลยแปลกๆ</t>
        </is>
      </c>
      <c r="H5" s="88" t="inlineStr">
        <is>
          <t>Resolved (แก้ไขเรียบร้อยแล้ว)</t>
        </is>
      </c>
      <c r="N5" t="inlineStr">
        <is>
          <t>Clinic</t>
        </is>
      </c>
    </row>
    <row r="6" ht="21.6" customHeight="1" s="49">
      <c r="A6" s="100" t="n">
        <v>5</v>
      </c>
      <c r="B6" s="88" t="inlineStr">
        <is>
          <t>เกี่ยวกับ idea ข้อใดต่อไปนี้กล่าวถูกต้องตามหลักวิชาชีพเภสัชกรรม</t>
        </is>
      </c>
      <c r="C6" s="100" t="inlineStr">
        <is>
          <t>18. Clinical Nutrition</t>
        </is>
      </c>
      <c r="D6" s="88" t="inlineStr">
        <is>
          <t>18. Clinical Nutrition::23</t>
        </is>
      </c>
      <c r="E6" s="88" t="inlineStr">
        <is>
          <t>รูปแบบของวิตามินดี ทีพร้อมออกฤทธิAคือข้อใด (1) 1,25-dihydroxycholecalciferol (2) 1-hydroxycholecalciferol (3) 25-hydroxycholecalciferol (4) Cholecalc</t>
        </is>
      </c>
      <c r="F6" s="88" t="inlineStr">
        <is>
          <t>โจทย์กำกวม / พิมพ์ตกหล่น</t>
        </is>
      </c>
      <c r="G6" s="88" t="inlineStr">
        <is>
          <t>แปกๆ</t>
        </is>
      </c>
      <c r="H6" s="88" t="inlineStr">
        <is>
          <t>Resolved (แก้ไขเรียบร้อยแล้ว)</t>
        </is>
      </c>
      <c r="N6" t="inlineStr">
        <is>
          <t>Clinic</t>
        </is>
      </c>
    </row>
    <row r="7" ht="21.6" customHeight="1" s="49">
      <c r="A7" s="100" t="n">
        <v>6</v>
      </c>
      <c r="B7" s="88" t="inlineStr">
        <is>
          <t>เกี่ยวกับ idea ข้อใดต่อไปนี้กล่าวถูกต้องตามหลักวิชาชีพเภสัชกรรม</t>
        </is>
      </c>
      <c r="C7" s="100" t="inlineStr">
        <is>
          <t>18. Clinical Nutrition</t>
        </is>
      </c>
      <c r="D7" s="88" t="inlineStr">
        <is>
          <t>18. Clinical Nutrition::24</t>
        </is>
      </c>
      <c r="E7" s="88" t="inlineStr">
        <is>
          <t>การจ่ายยาชุดวิตามินรวม ให้เจ้าของสุนัขโดยผู้ช่วยสัตวแพทย์์</t>
        </is>
      </c>
      <c r="F7" s="88" t="inlineStr">
        <is>
          <t>โจทย์กำกวม / พิมพ์ตกหล่น</t>
        </is>
      </c>
      <c r="G7" s="88" t="inlineStr">
        <is>
          <t>มะเข้าใจ</t>
        </is>
      </c>
      <c r="H7" s="88" t="inlineStr">
        <is>
          <t>Resolved (แก้ไขเรียบร้อยแล้ว)</t>
        </is>
      </c>
      <c r="N7" t="inlineStr">
        <is>
          <t>Clinic</t>
        </is>
      </c>
    </row>
    <row r="8" ht="21.6" customHeight="1" s="49">
      <c r="A8" s="100" t="n">
        <v>7</v>
      </c>
      <c r="B8" s="88" t="inlineStr">
        <is>
          <t>เกี่ยวกับ idea ข้อใดต่อไปนี้กล่าวถูกต้องตามหลักวิชาชีพเภสัชกรรม</t>
        </is>
      </c>
      <c r="C8" s="100" t="inlineStr">
        <is>
          <t>18. Clinical Nutrition</t>
        </is>
      </c>
      <c r="D8" s="88" t="inlineStr">
        <is>
          <t>18. Clinical Nutrition::25</t>
        </is>
      </c>
      <c r="E8" s="88" t="inlineStr">
        <is>
          <t>วิตามินใดที่ใช$ในการปนองกันอาการชาของผู้ป่วย</t>
        </is>
      </c>
      <c r="F8" s="88" t="inlineStr">
        <is>
          <t>โจทย์กำกวม / พิมพ์ตกหล่น</t>
        </is>
      </c>
      <c r="G8" s="88" t="inlineStr">
        <is>
          <t>พิมพ์ผิด</t>
        </is>
      </c>
      <c r="H8" s="88" t="inlineStr">
        <is>
          <t>Resolved (แก้ไขเรียบร้อยแล้ว)</t>
        </is>
      </c>
      <c r="N8" t="inlineStr">
        <is>
          <t>Clinic</t>
        </is>
      </c>
    </row>
    <row r="9" ht="21.6" customHeight="1" s="49">
      <c r="A9" s="100" t="n">
        <v>8</v>
      </c>
      <c r="B9" s="88" t="inlineStr">
        <is>
          <t>เกี่ยวกับ Maxnum ข้อใดต่อไปนี้กล่าวถูกต้องตามหลักวิชาชีพเภสัชกรรม</t>
        </is>
      </c>
      <c r="C9" s="100" t="inlineStr">
        <is>
          <t>2. Cardiovascular</t>
        </is>
      </c>
      <c r="D9" s="88" t="inlineStr">
        <is>
          <t>2. Cardiovascular::3</t>
        </is>
      </c>
      <c r="E9"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8" t="inlineStr">
        <is>
          <t>เฉลยไม่ถูกต้อง / ขัดแย้งกับ Guideline</t>
        </is>
      </c>
      <c r="G9" s="88" t="inlineStr">
        <is>
          <t>เฉลยควรบอกเกณฑ์ BP มาเลย</t>
        </is>
      </c>
      <c r="H9" s="88" t="inlineStr">
        <is>
          <t>Resolved (แก้ไขเรียบร้อยแล้ว)</t>
        </is>
      </c>
      <c r="N9" t="inlineStr">
        <is>
          <t>Clinic</t>
        </is>
      </c>
    </row>
    <row r="10" ht="21.6" customHeight="1" s="49">
      <c r="A10" s="100" t="n">
        <v>9</v>
      </c>
      <c r="B10" s="88" t="inlineStr">
        <is>
          <t>เกี่ยวกับ บุคคลทั่วไป ข้อใดต่อไปนี้กล่าวถูกต้องตามหลักวิชาชีพเภสัชกรรม</t>
        </is>
      </c>
      <c r="C10" s="100" t="inlineStr">
        <is>
          <t>11. Herbal Products</t>
        </is>
      </c>
      <c r="D10" s="88" t="inlineStr">
        <is>
          <t>11. Herbal Products::3</t>
        </is>
      </c>
      <c r="E10" s="88" t="inlineStr">
        <is>
          <t>แบบทดสอบความรู้ทางเภสัชกรรม ข้อที่ 1</t>
        </is>
      </c>
      <c r="F10" s="88" t="inlineStr">
        <is>
          <t>อื่นๆ</t>
        </is>
      </c>
      <c r="G10" s="88" t="inlineStr">
        <is>
          <t>ไม่มีโจทย์</t>
        </is>
      </c>
      <c r="H10" s="88" t="inlineStr">
        <is>
          <t>Resolved (แก้ไขเรียบร้อยแล้ว)</t>
        </is>
      </c>
      <c r="N10" t="inlineStr">
        <is>
          <t>Clinic</t>
        </is>
      </c>
    </row>
    <row r="11" ht="21.6" customHeight="1" s="49">
      <c r="A11" s="100" t="n">
        <v>10</v>
      </c>
      <c r="B11" s="88" t="inlineStr">
        <is>
          <t>เกี่ยวกับ บุคคลทั่วไป ข้อใดต่อไปนี้กล่าวถูกต้องตามหลักวิชาชีพเภสัชกรรม</t>
        </is>
      </c>
      <c r="C11" s="100" t="inlineStr">
        <is>
          <t>3. Dermatologic</t>
        </is>
      </c>
      <c r="D11" s="88" t="inlineStr">
        <is>
          <t>3. Dermatologic::167</t>
        </is>
      </c>
      <c r="E11"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8" t="inlineStr">
        <is>
          <t>เฉลยไม่ถูกต้อง / ขัดแย้งกับ Guideline</t>
        </is>
      </c>
      <c r="G11" s="88" t="inlineStr">
        <is>
          <t>โจทย์เป็น allergy</t>
        </is>
      </c>
      <c r="H11" s="88" t="inlineStr">
        <is>
          <t>Resolved (แก้ไขเรียบร้อยแล้ว)</t>
        </is>
      </c>
      <c r="N11" t="inlineStr">
        <is>
          <t>Clinic</t>
        </is>
      </c>
    </row>
    <row r="12" ht="21.6" customHeight="1" s="49">
      <c r="A12" s="100" t="n">
        <v>11</v>
      </c>
      <c r="B12" s="88" t="inlineStr">
        <is>
          <t>เกี่ยวกับ Maxnum ข้อใดต่อไปนี้กล่าวถูกต้องตามหลักวิชาชีพเภสัชกรรม</t>
        </is>
      </c>
      <c r="C12" s="100" t="inlineStr">
        <is>
          <t>2. Cardiovascular</t>
        </is>
      </c>
      <c r="D12" s="88" t="inlineStr">
        <is>
          <t>2. Cardiovascular::4</t>
        </is>
      </c>
      <c r="E12"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8" t="inlineStr">
        <is>
          <t>เฉลยไม่ถูกต้อง / ขัดแย้งกับ Guideline</t>
        </is>
      </c>
      <c r="G12" s="88" t="inlineStr">
        <is>
          <t>เฉลยควรบอกว่ามันควรงดกินอะไร HtN</t>
        </is>
      </c>
      <c r="H12" s="88" t="inlineStr">
        <is>
          <t>Resolved (แก้ไขเรียบร้อยแล้ว)</t>
        </is>
      </c>
      <c r="N12" t="inlineStr">
        <is>
          <t>Clinic</t>
        </is>
      </c>
    </row>
    <row r="13" ht="21.6" customHeight="1" s="49">
      <c r="A13" s="100" t="n">
        <v>12</v>
      </c>
      <c r="B13" s="88" t="inlineStr">
        <is>
          <t>เกี่ยวกับ บุคคลทั่วไป ข้อใดต่อไปนี้กล่าวถูกต้องตามหลักวิชาชีพเภสัชกรรม</t>
        </is>
      </c>
      <c r="C13" s="100" t="inlineStr">
        <is>
          <t>1. Musculoskeleton</t>
        </is>
      </c>
      <c r="D13" s="88" t="inlineStr">
        <is>
          <t>16. Others &amp; Toxic::1692</t>
        </is>
      </c>
      <c r="E13" s="88" t="inlineStr">
        <is>
          <t>ยาต้านอักเสบตัวใดที่ไม่ควรใช้ในโรคเกาต์</t>
        </is>
      </c>
      <c r="F13" s="88" t="inlineStr">
        <is>
          <t>เฉลยไม่ถูกต้อง / ขัดแย้งกับ Guideline</t>
        </is>
      </c>
      <c r="G13" s="88" t="inlineStr">
        <is>
          <t>choice มีเฉลย แต่ไม่ตรงกับชื่อยา</t>
        </is>
      </c>
      <c r="H13" s="88" t="inlineStr">
        <is>
          <t>Resolved (แก้ไขเรียบร้อยแล้ว)</t>
        </is>
      </c>
      <c r="N13" t="inlineStr">
        <is>
          <t>Clinic</t>
        </is>
      </c>
    </row>
    <row r="14" ht="21.6" customHeight="1" s="49">
      <c r="A14" s="100" t="n">
        <v>13</v>
      </c>
      <c r="B14" s="88" t="inlineStr">
        <is>
          <t>เกี่ยวกับ Maxnum ข้อใดต่อไปนี้กล่าวถูกต้องตามหลักวิชาชีพเภสัชกรรม</t>
        </is>
      </c>
      <c r="C14" s="100" t="inlineStr">
        <is>
          <t>5. Pharmaceutical Calc</t>
        </is>
      </c>
      <c r="D14" s="88" t="inlineStr">
        <is>
          <t>16. Others &amp; Toxic::90</t>
        </is>
      </c>
      <c r="E14" s="88" t="inlineStr">
        <is>
          <t>ให้ข้อมูลมาคำนวณ%assay ตัวเลือก</t>
        </is>
      </c>
      <c r="F14" s="88" t="inlineStr">
        <is>
          <t>เฉลยไม่ถูกต้อง / ขัดแย้งกับ Guideline</t>
        </is>
      </c>
      <c r="G14" s="88" t="inlineStr">
        <is>
          <t>โจทย์ไมาตรว</t>
        </is>
      </c>
      <c r="H14" s="88" t="inlineStr">
        <is>
          <t>Resolved (แก้ไขเรียบร้อยแล้ว)</t>
        </is>
      </c>
      <c r="N14" t="inlineStr">
        <is>
          <t>Clinic</t>
        </is>
      </c>
    </row>
    <row r="15" ht="21.6" customHeight="1" s="49">
      <c r="A15" s="100" t="n">
        <v>14</v>
      </c>
      <c r="B15" s="88" t="inlineStr">
        <is>
          <t>เกี่ยวกับ Maxnum ข้อใดต่อไปนี้กล่าวถูกต้องตามหลักวิชาชีพเภสัชกรรม</t>
        </is>
      </c>
      <c r="C15" s="100" t="inlineStr">
        <is>
          <t>5. Pharmaceutical Calc</t>
        </is>
      </c>
      <c r="D15" s="88" t="inlineStr">
        <is>
          <t>16. Others &amp; Toxic::90</t>
        </is>
      </c>
      <c r="E15" s="88" t="inlineStr">
        <is>
          <t>ให้ข้อมูลมาคำนวณ%assay ตัวเลือก</t>
        </is>
      </c>
      <c r="F15" s="88" t="inlineStr">
        <is>
          <t>โจทย์กำกวม / พิมพ์ตกหล่น</t>
        </is>
      </c>
      <c r="G15" s="88" t="inlineStr">
        <is>
          <t>โจทย์ตัวเลือดไม่ตรงกัน</t>
        </is>
      </c>
      <c r="H15" s="88" t="inlineStr">
        <is>
          <t>Resolved (แก้ไขเรียบร้อยแล้ว)</t>
        </is>
      </c>
      <c r="N15" t="inlineStr">
        <is>
          <t>Clinic</t>
        </is>
      </c>
    </row>
    <row r="16" ht="21.6" customHeight="1" s="49">
      <c r="A16" s="100" t="n">
        <v>15</v>
      </c>
      <c r="B16" s="88" t="inlineStr">
        <is>
          <t>เกี่ยวกับ บุคคลทั่วไป ข้อใดต่อไปนี้กล่าวถูกต้องตามหลักวิชาชีพเภสัชกรรม</t>
        </is>
      </c>
      <c r="C16" s="100" t="inlineStr">
        <is>
          <t>2. Cardiovascular</t>
        </is>
      </c>
      <c r="D16" s="88" t="inlineStr">
        <is>
          <t>2. Cardiovascular::343</t>
        </is>
      </c>
      <c r="E16" s="88" t="inlineStr">
        <is>
          <t>Amitriptyline ใช้ได้ แต่เนื่องจากยามีหลาย mechanism จึงทำให้เกิดอาการไม่พึงประสงค์มาก จึงไม่เหมาะสม</t>
        </is>
      </c>
      <c r="F16" s="88" t="inlineStr">
        <is>
          <t>โจทย์กำกวม / พิมพ์ตกหล่น</t>
        </is>
      </c>
      <c r="G16" s="88" t="inlineStr">
        <is>
          <t>ไม่ระบุคำถาม</t>
        </is>
      </c>
      <c r="H16" s="88" t="inlineStr">
        <is>
          <t>Resolved (แก้ไขเรียบร้อยแล้ว)</t>
        </is>
      </c>
      <c r="N16" t="inlineStr">
        <is>
          <t>Clinic</t>
        </is>
      </c>
    </row>
    <row r="17" ht="21.6" customHeight="1" s="49">
      <c r="A17" s="100" t="n">
        <v>16</v>
      </c>
      <c r="B17" s="88" t="inlineStr">
        <is>
          <t>เกี่ยวกับ บุคคลทั่วไป ข้อใดต่อไปนี้กล่าวถูกต้องตามหลักวิชาชีพเภสัชกรรม</t>
        </is>
      </c>
      <c r="C17" s="100" t="inlineStr">
        <is>
          <t>13. Medicinal Chemistry</t>
        </is>
      </c>
      <c r="D17" s="88" t="inlineStr">
        <is>
          <t>13. Medicinal Chemistry::45</t>
        </is>
      </c>
      <c r="E17" s="88" t="inlineStr">
        <is>
          <t>ความเข$มข$น adrenaline 0.01% คืออะไร</t>
        </is>
      </c>
      <c r="F17" s="88" t="inlineStr">
        <is>
          <t>โจทย์กำกวม / พิมพ์ตกหล่น</t>
        </is>
      </c>
      <c r="G17" s="88" t="inlineStr">
        <is>
          <t>ผิดไปหมดเลย555555</t>
        </is>
      </c>
      <c r="H17" s="88" t="inlineStr">
        <is>
          <t>Resolved (แก้ไขเรียบร้อยแล้ว)</t>
        </is>
      </c>
      <c r="N17" t="inlineStr">
        <is>
          <t>Clinic</t>
        </is>
      </c>
    </row>
    <row r="18" ht="21.6" customHeight="1" s="49">
      <c r="A18" s="100" t="n"/>
      <c r="B18" s="34" t="n"/>
      <c r="C18" s="100" t="n"/>
      <c r="D18" s="34" t="n"/>
      <c r="E18" s="34" t="n"/>
      <c r="F18" s="34" t="n"/>
      <c r="G18" s="34" t="n"/>
      <c r="H18" s="34" t="n"/>
      <c r="N18" t="inlineStr">
        <is>
          <t>Clinic</t>
        </is>
      </c>
    </row>
    <row r="19" ht="21.6" customHeight="1" s="49">
      <c r="A19" s="100" t="n"/>
      <c r="B19" s="34" t="n"/>
      <c r="C19" s="100" t="n"/>
      <c r="D19" s="34" t="n"/>
      <c r="E19" s="34" t="n"/>
      <c r="F19" s="34" t="n"/>
      <c r="G19" s="34" t="n"/>
      <c r="H19" s="34" t="n"/>
      <c r="N19" t="inlineStr">
        <is>
          <t>Clinic</t>
        </is>
      </c>
    </row>
    <row r="20" ht="21.6" customHeight="1" s="49">
      <c r="A20" s="100" t="n"/>
      <c r="B20" s="34" t="n"/>
      <c r="C20" s="100" t="n"/>
      <c r="D20" s="34" t="n"/>
      <c r="E20" s="34" t="n"/>
      <c r="F20" s="34" t="n"/>
      <c r="G20" s="34" t="n"/>
      <c r="H20" s="34" t="n"/>
      <c r="N20" t="inlineStr">
        <is>
          <t>Clinic</t>
        </is>
      </c>
    </row>
    <row r="21" ht="21.6" customHeight="1" s="49">
      <c r="A21" s="100" t="n"/>
      <c r="B21" s="34" t="n"/>
      <c r="C21" s="100" t="n"/>
      <c r="D21" s="34" t="n"/>
      <c r="E21" s="34" t="n"/>
      <c r="F21" s="34" t="n"/>
      <c r="G21" s="34" t="n"/>
      <c r="H21" s="34" t="n"/>
      <c r="N21" t="inlineStr">
        <is>
          <t>Clinic</t>
        </is>
      </c>
    </row>
    <row r="22" ht="21.6" customHeight="1" s="49">
      <c r="A22" s="100" t="n"/>
      <c r="B22" s="34" t="n"/>
      <c r="C22" s="100" t="n"/>
      <c r="D22" s="34" t="n"/>
      <c r="E22" s="34" t="n"/>
      <c r="F22" s="34" t="n"/>
      <c r="G22" s="34" t="n"/>
      <c r="H22" s="34" t="n"/>
      <c r="N22" t="inlineStr">
        <is>
          <t>Clinic</t>
        </is>
      </c>
    </row>
    <row r="23" ht="21.6" customHeight="1" s="49">
      <c r="A23" s="100" t="n"/>
      <c r="B23" s="34" t="n"/>
      <c r="C23" s="100" t="n"/>
      <c r="D23" s="34" t="n"/>
      <c r="E23" s="34" t="n"/>
      <c r="F23" s="34" t="n"/>
      <c r="G23" s="34" t="n"/>
      <c r="H23" s="34" t="n"/>
      <c r="N23" t="inlineStr">
        <is>
          <t>Clinic</t>
        </is>
      </c>
    </row>
    <row r="24" ht="21.6" customHeight="1" s="49">
      <c r="A24" s="100" t="n"/>
      <c r="B24" s="34" t="n"/>
      <c r="C24" s="100" t="n"/>
      <c r="D24" s="34" t="n"/>
      <c r="E24" s="34" t="n"/>
      <c r="F24" s="34" t="n"/>
      <c r="G24" s="34" t="n"/>
      <c r="H24" s="34" t="n"/>
      <c r="N24" t="inlineStr">
        <is>
          <t>Clinic</t>
        </is>
      </c>
    </row>
    <row r="25" ht="21.6" customHeight="1" s="49">
      <c r="A25" s="100" t="n"/>
      <c r="B25" s="34" t="n"/>
      <c r="C25" s="100" t="n"/>
      <c r="D25" s="34" t="n"/>
      <c r="E25" s="34" t="n"/>
      <c r="F25" s="34" t="n"/>
      <c r="G25" s="34" t="n"/>
      <c r="H25" s="34" t="n"/>
      <c r="N25" t="inlineStr">
        <is>
          <t>Clinic</t>
        </is>
      </c>
    </row>
    <row r="26" ht="21.6" customHeight="1" s="49">
      <c r="A26" s="100" t="n"/>
      <c r="B26" s="34" t="n"/>
      <c r="C26" s="100" t="n"/>
      <c r="D26" s="34" t="n"/>
      <c r="E26" s="34" t="n"/>
      <c r="F26" s="34" t="n"/>
      <c r="G26" s="34" t="n"/>
      <c r="H26" s="34" t="n"/>
      <c r="N26" t="inlineStr">
        <is>
          <t>Clinic</t>
        </is>
      </c>
    </row>
    <row r="27" ht="21.6" customHeight="1" s="49">
      <c r="A27" s="100" t="n"/>
      <c r="B27" s="34" t="n"/>
      <c r="C27" s="100" t="n"/>
      <c r="D27" s="34" t="n"/>
      <c r="E27" s="34" t="n"/>
      <c r="F27" s="34" t="n"/>
      <c r="G27" s="34" t="n"/>
      <c r="H27" s="34" t="n"/>
      <c r="N27" t="inlineStr">
        <is>
          <t>Clinic</t>
        </is>
      </c>
    </row>
    <row r="28" ht="21.6" customHeight="1" s="49">
      <c r="A28" s="100" t="n"/>
      <c r="B28" s="34" t="n"/>
      <c r="C28" s="100" t="n"/>
      <c r="D28" s="34" t="n"/>
      <c r="E28" s="34" t="n"/>
      <c r="F28" s="34" t="n"/>
      <c r="G28" s="34" t="n"/>
      <c r="H28" s="34" t="n"/>
      <c r="N28" t="inlineStr">
        <is>
          <t>Clinic</t>
        </is>
      </c>
    </row>
    <row r="29" ht="21.6" customHeight="1" s="49">
      <c r="A29" s="100" t="n"/>
      <c r="B29" s="34" t="n"/>
      <c r="C29" s="100" t="n"/>
      <c r="D29" s="34" t="n"/>
      <c r="E29" s="34" t="n"/>
      <c r="F29" s="34" t="n"/>
      <c r="G29" s="34" t="n"/>
      <c r="H29" s="34" t="n"/>
      <c r="N29" t="inlineStr">
        <is>
          <t>Clinic</t>
        </is>
      </c>
    </row>
    <row r="30" ht="21.6" customHeight="1" s="49">
      <c r="A30" s="100" t="n"/>
      <c r="B30" s="34" t="n"/>
      <c r="C30" s="100" t="n"/>
      <c r="D30" s="34" t="n"/>
      <c r="E30" s="34" t="n"/>
      <c r="F30" s="34" t="n"/>
      <c r="G30" s="34" t="n"/>
      <c r="H30" s="34" t="n"/>
      <c r="N30" t="inlineStr">
        <is>
          <t>Clinic</t>
        </is>
      </c>
    </row>
    <row r="31" ht="21.6" customHeight="1" s="49">
      <c r="A31" s="100" t="n"/>
      <c r="B31" s="34" t="n"/>
      <c r="C31" s="100" t="n"/>
      <c r="D31" s="34" t="n"/>
      <c r="E31" s="34" t="n"/>
      <c r="F31" s="34" t="n"/>
      <c r="G31" s="34" t="n"/>
      <c r="H31" s="34" t="n"/>
      <c r="N31" t="inlineStr">
        <is>
          <t>Clinic</t>
        </is>
      </c>
    </row>
    <row r="32" ht="21.6" customHeight="1" s="49">
      <c r="A32" s="100" t="n"/>
      <c r="B32" s="34" t="n"/>
      <c r="C32" s="100" t="n"/>
      <c r="D32" s="34" t="n"/>
      <c r="E32" s="34" t="n"/>
      <c r="F32" s="34" t="n"/>
      <c r="G32" s="34" t="n"/>
      <c r="H32" s="34" t="n"/>
      <c r="N32" t="inlineStr">
        <is>
          <t>Clinic</t>
        </is>
      </c>
    </row>
    <row r="33" ht="21.6" customHeight="1" s="49">
      <c r="A33" s="100" t="n"/>
      <c r="B33" s="34" t="n"/>
      <c r="C33" s="100" t="n"/>
      <c r="D33" s="34" t="n"/>
      <c r="E33" s="34" t="n"/>
      <c r="F33" s="34" t="n"/>
      <c r="G33" s="34" t="n"/>
      <c r="H33" s="34" t="n"/>
      <c r="N33" t="inlineStr">
        <is>
          <t>Clinic</t>
        </is>
      </c>
    </row>
    <row r="34" ht="21.6" customHeight="1" s="49">
      <c r="A34" s="100" t="n"/>
      <c r="B34" s="34" t="n"/>
      <c r="C34" s="100" t="n"/>
      <c r="D34" s="34" t="n"/>
      <c r="E34" s="34" t="n"/>
      <c r="F34" s="34" t="n"/>
      <c r="G34" s="34" t="n"/>
      <c r="H34" s="34" t="n"/>
      <c r="N34" t="inlineStr">
        <is>
          <t>Clinic</t>
        </is>
      </c>
    </row>
    <row r="35" ht="21.6" customHeight="1" s="49">
      <c r="A35" s="100" t="n"/>
      <c r="B35" s="34" t="n"/>
      <c r="C35" s="100" t="n"/>
      <c r="D35" s="34" t="n"/>
      <c r="E35" s="34" t="n"/>
      <c r="F35" s="34" t="n"/>
      <c r="G35" s="34" t="n"/>
      <c r="H35" s="34" t="n"/>
      <c r="N35" t="inlineStr">
        <is>
          <t>Clinic</t>
        </is>
      </c>
    </row>
    <row r="36" ht="21.6" customHeight="1" s="49">
      <c r="A36" s="100" t="n"/>
      <c r="B36" s="34" t="n"/>
      <c r="C36" s="100" t="n"/>
      <c r="D36" s="34" t="n"/>
      <c r="E36" s="34" t="n"/>
      <c r="F36" s="34" t="n"/>
      <c r="G36" s="34" t="n"/>
      <c r="H36" s="34" t="n"/>
      <c r="N36" t="inlineStr">
        <is>
          <t>Clinic</t>
        </is>
      </c>
    </row>
    <row r="37" ht="21.6" customHeight="1" s="49">
      <c r="A37" s="100" t="n"/>
      <c r="B37" s="34" t="n"/>
      <c r="C37" s="100" t="n"/>
      <c r="D37" s="34" t="n"/>
      <c r="E37" s="34" t="n"/>
      <c r="F37" s="34" t="n"/>
      <c r="G37" s="34" t="n"/>
      <c r="H37" s="34" t="n"/>
      <c r="N37" t="inlineStr">
        <is>
          <t>Clinic</t>
        </is>
      </c>
    </row>
    <row r="38" ht="21.6" customHeight="1" s="49">
      <c r="A38" s="100" t="n"/>
      <c r="B38" s="34" t="n"/>
      <c r="C38" s="100" t="n"/>
      <c r="D38" s="34" t="n"/>
      <c r="E38" s="34" t="n"/>
      <c r="F38" s="34" t="n"/>
      <c r="G38" s="34" t="n"/>
      <c r="H38" s="34" t="n"/>
      <c r="N38" t="inlineStr">
        <is>
          <t>Clinic</t>
        </is>
      </c>
    </row>
    <row r="39" ht="21.6" customHeight="1" s="49">
      <c r="A39" s="100" t="n"/>
      <c r="B39" s="34" t="n"/>
      <c r="C39" s="100" t="n"/>
      <c r="D39" s="34" t="n"/>
      <c r="E39" s="34" t="n"/>
      <c r="F39" s="34" t="n"/>
      <c r="G39" s="34" t="n"/>
      <c r="H39" s="34" t="n"/>
      <c r="N39" t="inlineStr">
        <is>
          <t>Clinic</t>
        </is>
      </c>
    </row>
    <row r="40" ht="21.6" customHeight="1" s="49">
      <c r="A40" s="100" t="n"/>
      <c r="B40" s="34" t="n"/>
      <c r="C40" s="100" t="n"/>
      <c r="D40" s="34" t="n"/>
      <c r="E40" s="34" t="n"/>
      <c r="F40" s="34" t="n"/>
      <c r="G40" s="34" t="n"/>
      <c r="H40" s="34" t="n"/>
      <c r="N40" t="inlineStr">
        <is>
          <t>Clinic</t>
        </is>
      </c>
    </row>
    <row r="41" ht="21.6" customHeight="1" s="49">
      <c r="A41" s="100" t="n"/>
      <c r="B41" s="34" t="n"/>
      <c r="C41" s="100" t="n"/>
      <c r="D41" s="34" t="n"/>
      <c r="E41" s="34" t="n"/>
      <c r="F41" s="34" t="n"/>
      <c r="G41" s="34" t="n"/>
      <c r="H41" s="34" t="n"/>
      <c r="N41" t="inlineStr">
        <is>
          <t>Clinic</t>
        </is>
      </c>
    </row>
    <row r="42" ht="21.6" customHeight="1" s="49">
      <c r="A42" s="100" t="n"/>
      <c r="B42" s="34" t="n"/>
      <c r="C42" s="100" t="n"/>
      <c r="D42" s="34" t="n"/>
      <c r="E42" s="34" t="n"/>
      <c r="F42" s="34" t="n"/>
      <c r="G42" s="34" t="n"/>
      <c r="H42" s="34" t="n"/>
      <c r="N42" t="inlineStr">
        <is>
          <t>Clinic</t>
        </is>
      </c>
    </row>
    <row r="43" ht="21.6" customHeight="1" s="49">
      <c r="A43" s="100" t="n"/>
      <c r="B43" s="34" t="n"/>
      <c r="C43" s="100" t="n"/>
      <c r="D43" s="34" t="n"/>
      <c r="E43" s="34" t="n"/>
      <c r="F43" s="34" t="n"/>
      <c r="G43" s="34" t="n"/>
      <c r="H43" s="34" t="n"/>
      <c r="N43" t="inlineStr">
        <is>
          <t>Clinic</t>
        </is>
      </c>
    </row>
    <row r="44" ht="21.6" customHeight="1" s="49">
      <c r="A44" s="100" t="n"/>
      <c r="B44" s="34" t="n"/>
      <c r="C44" s="100" t="n"/>
      <c r="D44" s="34" t="n"/>
      <c r="E44" s="34" t="n"/>
      <c r="F44" s="34" t="n"/>
      <c r="G44" s="34" t="n"/>
      <c r="H44" s="34" t="n"/>
      <c r="N44" t="inlineStr">
        <is>
          <t>Clinic</t>
        </is>
      </c>
    </row>
    <row r="45" ht="21.6" customHeight="1" s="49">
      <c r="A45" s="100" t="n"/>
      <c r="B45" s="34" t="n"/>
      <c r="C45" s="100" t="n"/>
      <c r="D45" s="34" t="n"/>
      <c r="E45" s="34" t="n"/>
      <c r="F45" s="34" t="n"/>
      <c r="G45" s="34" t="n"/>
      <c r="H45" s="34" t="n"/>
      <c r="N45" t="inlineStr">
        <is>
          <t>Clinic</t>
        </is>
      </c>
    </row>
    <row r="46" ht="21.6" customHeight="1" s="49">
      <c r="A46" s="100" t="n"/>
      <c r="B46" s="34" t="n"/>
      <c r="C46" s="100" t="n"/>
      <c r="D46" s="34" t="n"/>
      <c r="E46" s="34" t="n"/>
      <c r="F46" s="34" t="n"/>
      <c r="G46" s="34" t="n"/>
      <c r="H46" s="34" t="n"/>
      <c r="N46" t="inlineStr">
        <is>
          <t>Clinic</t>
        </is>
      </c>
    </row>
    <row r="47" ht="21.6" customHeight="1" s="49">
      <c r="A47" s="100" t="n"/>
      <c r="B47" s="34" t="n"/>
      <c r="C47" s="100" t="n"/>
      <c r="D47" s="34" t="n"/>
      <c r="E47" s="34" t="n"/>
      <c r="F47" s="34" t="n"/>
      <c r="G47" s="34" t="n"/>
      <c r="H47" s="34" t="n"/>
      <c r="N47" t="inlineStr">
        <is>
          <t>Clinic</t>
        </is>
      </c>
    </row>
    <row r="48" ht="21.6" customHeight="1" s="49">
      <c r="A48" s="100" t="n"/>
      <c r="B48" s="34" t="n"/>
      <c r="C48" s="100" t="n"/>
      <c r="D48" s="34" t="n"/>
      <c r="E48" s="34" t="n"/>
      <c r="F48" s="34" t="n"/>
      <c r="G48" s="34" t="n"/>
      <c r="H48" s="34" t="n"/>
      <c r="N48" t="inlineStr">
        <is>
          <t>Clinic</t>
        </is>
      </c>
    </row>
    <row r="49" ht="21.6" customHeight="1" s="49">
      <c r="A49" s="100" t="n"/>
      <c r="B49" s="34" t="n"/>
      <c r="C49" s="100" t="n"/>
      <c r="D49" s="34" t="n"/>
      <c r="E49" s="34" t="n"/>
      <c r="F49" s="34" t="n"/>
      <c r="G49" s="34" t="n"/>
      <c r="H49" s="34" t="n"/>
      <c r="N49" t="inlineStr">
        <is>
          <t>Clinic</t>
        </is>
      </c>
    </row>
    <row r="50" ht="21.6" customHeight="1" s="49">
      <c r="A50" s="100" t="n"/>
      <c r="B50" s="34" t="n"/>
      <c r="C50" s="100" t="n"/>
      <c r="D50" s="34" t="n"/>
      <c r="E50" s="34" t="n"/>
      <c r="F50" s="34" t="n"/>
      <c r="G50" s="34" t="n"/>
      <c r="H50" s="34" t="n"/>
      <c r="N50" t="inlineStr">
        <is>
          <t>Clinic</t>
        </is>
      </c>
    </row>
    <row r="51" ht="21.6" customHeight="1" s="49">
      <c r="A51" s="100" t="n"/>
      <c r="B51" s="34" t="n"/>
      <c r="C51" s="100" t="n"/>
      <c r="D51" s="34" t="n"/>
      <c r="E51" s="34" t="n"/>
      <c r="F51" s="34" t="n"/>
      <c r="G51" s="34" t="n"/>
      <c r="H51" s="34" t="n"/>
      <c r="N51" t="inlineStr">
        <is>
          <t>Clinic</t>
        </is>
      </c>
    </row>
    <row r="52" ht="21.6" customHeight="1" s="49">
      <c r="A52" s="100" t="n"/>
      <c r="B52" s="34" t="n"/>
      <c r="C52" s="100" t="n"/>
      <c r="D52" s="34" t="n"/>
      <c r="E52" s="34" t="n"/>
      <c r="F52" s="34" t="n"/>
      <c r="G52" s="34" t="n"/>
      <c r="H52" s="34" t="n"/>
      <c r="N52" t="inlineStr">
        <is>
          <t>Clinic</t>
        </is>
      </c>
    </row>
    <row r="53" ht="21.6" customHeight="1" s="49">
      <c r="A53" s="100" t="n"/>
      <c r="B53" s="34" t="n"/>
      <c r="C53" s="100" t="n"/>
      <c r="D53" s="34" t="n"/>
      <c r="E53" s="34" t="n"/>
      <c r="F53" s="34" t="n"/>
      <c r="G53" s="34" t="n"/>
      <c r="H53" s="34" t="n"/>
      <c r="N53" t="inlineStr">
        <is>
          <t>Clinic</t>
        </is>
      </c>
    </row>
    <row r="54" ht="21.6" customHeight="1" s="49">
      <c r="A54" s="100" t="n"/>
      <c r="B54" s="34" t="n"/>
      <c r="C54" s="100" t="n"/>
      <c r="D54" s="34" t="n"/>
      <c r="E54" s="34" t="n"/>
      <c r="F54" s="34" t="n"/>
      <c r="G54" s="34" t="n"/>
      <c r="H54" s="34" t="n"/>
      <c r="N54" t="inlineStr">
        <is>
          <t>Clinic</t>
        </is>
      </c>
    </row>
    <row r="55" ht="21.6" customHeight="1" s="49">
      <c r="A55" s="100" t="n"/>
      <c r="B55" s="34" t="n"/>
      <c r="C55" s="100" t="n"/>
      <c r="D55" s="34" t="n"/>
      <c r="E55" s="34" t="n"/>
      <c r="F55" s="34" t="n"/>
      <c r="G55" s="34" t="n"/>
      <c r="H55" s="34" t="n"/>
      <c r="N55" t="inlineStr">
        <is>
          <t>Clinic</t>
        </is>
      </c>
    </row>
    <row r="56" ht="21.6" customHeight="1" s="49">
      <c r="A56" s="100" t="n"/>
      <c r="B56" s="34" t="n"/>
      <c r="C56" s="100" t="n"/>
      <c r="D56" s="34" t="n"/>
      <c r="E56" s="34" t="n"/>
      <c r="F56" s="34" t="n"/>
      <c r="G56" s="34" t="n"/>
      <c r="H56" s="34" t="n"/>
      <c r="N56" t="inlineStr">
        <is>
          <t>Clinic</t>
        </is>
      </c>
    </row>
    <row r="57" ht="21.6" customHeight="1" s="49">
      <c r="A57" s="100" t="n"/>
      <c r="B57" s="34" t="n"/>
      <c r="C57" s="100" t="n"/>
      <c r="D57" s="34" t="n"/>
      <c r="E57" s="34" t="n"/>
      <c r="F57" s="34" t="n"/>
      <c r="G57" s="34" t="n"/>
      <c r="H57" s="34" t="n"/>
      <c r="N57" t="inlineStr">
        <is>
          <t>Clinic</t>
        </is>
      </c>
    </row>
    <row r="58" ht="21.6" customHeight="1" s="49">
      <c r="A58" s="100" t="n"/>
      <c r="B58" s="34" t="n"/>
      <c r="C58" s="100" t="n"/>
      <c r="D58" s="34" t="n"/>
      <c r="E58" s="34" t="n"/>
      <c r="F58" s="34" t="n"/>
      <c r="G58" s="34" t="n"/>
      <c r="H58" s="34" t="n"/>
      <c r="N58" t="inlineStr">
        <is>
          <t>Clinic</t>
        </is>
      </c>
    </row>
    <row r="59" ht="21.6" customHeight="1" s="49">
      <c r="A59" s="100" t="n"/>
      <c r="B59" s="34" t="n"/>
      <c r="C59" s="100" t="n"/>
      <c r="D59" s="34" t="n"/>
      <c r="E59" s="34" t="n"/>
      <c r="F59" s="34" t="n"/>
      <c r="G59" s="34" t="n"/>
      <c r="H59" s="34" t="n"/>
      <c r="N59" t="inlineStr">
        <is>
          <t>Clinic</t>
        </is>
      </c>
    </row>
    <row r="60" ht="21.6" customHeight="1" s="49">
      <c r="A60" s="100" t="n"/>
      <c r="B60" s="34" t="n"/>
      <c r="C60" s="100" t="n"/>
      <c r="D60" s="34" t="n"/>
      <c r="E60" s="34" t="n"/>
      <c r="F60" s="34" t="n"/>
      <c r="G60" s="34" t="n"/>
      <c r="H60" s="34" t="n"/>
      <c r="N60" t="inlineStr">
        <is>
          <t>Clinic</t>
        </is>
      </c>
    </row>
    <row r="61" ht="21.6" customHeight="1" s="49">
      <c r="A61" s="100" t="n"/>
      <c r="B61" s="34" t="n"/>
      <c r="C61" s="100" t="n"/>
      <c r="D61" s="34" t="n"/>
      <c r="E61" s="34" t="n"/>
      <c r="F61" s="34" t="n"/>
      <c r="G61" s="34" t="n"/>
      <c r="H61" s="34" t="n"/>
      <c r="N61" t="inlineStr">
        <is>
          <t>Clinic</t>
        </is>
      </c>
    </row>
    <row r="62" ht="21.6" customHeight="1" s="49">
      <c r="A62" s="100" t="n"/>
      <c r="B62" s="34" t="n"/>
      <c r="C62" s="100" t="n"/>
      <c r="D62" s="34" t="n"/>
      <c r="E62" s="34" t="n"/>
      <c r="F62" s="34" t="n"/>
      <c r="G62" s="34" t="n"/>
      <c r="H62" s="34" t="n"/>
      <c r="N62" t="inlineStr">
        <is>
          <t>Clinic</t>
        </is>
      </c>
    </row>
    <row r="63" ht="21.6" customHeight="1" s="49">
      <c r="A63" s="100" t="n"/>
      <c r="B63" s="34" t="n"/>
      <c r="C63" s="100" t="n"/>
      <c r="D63" s="34" t="n"/>
      <c r="E63" s="34" t="n"/>
      <c r="F63" s="34" t="n"/>
      <c r="G63" s="34" t="n"/>
      <c r="H63" s="34" t="n"/>
      <c r="N63" t="inlineStr">
        <is>
          <t>Clinic</t>
        </is>
      </c>
    </row>
    <row r="64" ht="21.6" customHeight="1" s="49">
      <c r="A64" s="100" t="n"/>
      <c r="B64" s="34" t="n"/>
      <c r="C64" s="100" t="n"/>
      <c r="D64" s="34" t="n"/>
      <c r="E64" s="34" t="n"/>
      <c r="F64" s="34" t="n"/>
      <c r="G64" s="34" t="n"/>
      <c r="H64" s="34" t="n"/>
      <c r="N64" t="inlineStr">
        <is>
          <t>Clinic</t>
        </is>
      </c>
    </row>
    <row r="65" ht="21.6" customHeight="1" s="49">
      <c r="A65" s="100" t="n"/>
      <c r="B65" s="34" t="n"/>
      <c r="C65" s="100" t="n"/>
      <c r="D65" s="34" t="n"/>
      <c r="E65" s="34" t="n"/>
      <c r="F65" s="34" t="n"/>
      <c r="G65" s="34" t="n"/>
      <c r="H65" s="34" t="n"/>
      <c r="N65" t="inlineStr">
        <is>
          <t>Clinic</t>
        </is>
      </c>
    </row>
    <row r="66" ht="21.6" customHeight="1" s="49">
      <c r="A66" s="100" t="n"/>
      <c r="B66" s="34" t="n"/>
      <c r="C66" s="100" t="n"/>
      <c r="D66" s="34" t="n"/>
      <c r="E66" s="34" t="n"/>
      <c r="F66" s="34" t="n"/>
      <c r="G66" s="34" t="n"/>
      <c r="H66" s="34" t="n"/>
      <c r="N66" t="inlineStr">
        <is>
          <t>Clinic</t>
        </is>
      </c>
    </row>
    <row r="67" ht="21.6" customHeight="1" s="49">
      <c r="A67" s="100" t="n"/>
      <c r="B67" s="34" t="n"/>
      <c r="C67" s="100" t="n"/>
      <c r="D67" s="34" t="n"/>
      <c r="E67" s="34" t="n"/>
      <c r="F67" s="34" t="n"/>
      <c r="G67" s="34" t="n"/>
      <c r="H67" s="34" t="n"/>
      <c r="N67" t="inlineStr">
        <is>
          <t>Clinic</t>
        </is>
      </c>
    </row>
    <row r="68" ht="21.6" customHeight="1" s="49">
      <c r="A68" s="100" t="n"/>
      <c r="B68" s="34" t="n"/>
      <c r="C68" s="100" t="n"/>
      <c r="D68" s="34" t="n"/>
      <c r="E68" s="34" t="n"/>
      <c r="F68" s="34" t="n"/>
      <c r="G68" s="34" t="n"/>
      <c r="H68" s="34" t="n"/>
      <c r="N68" t="inlineStr">
        <is>
          <t>Clinic</t>
        </is>
      </c>
    </row>
    <row r="69" ht="21.6" customHeight="1" s="49">
      <c r="A69" s="100" t="n"/>
      <c r="B69" s="34" t="n"/>
      <c r="C69" s="100" t="n"/>
      <c r="D69" s="34" t="n"/>
      <c r="E69" s="34" t="n"/>
      <c r="F69" s="34" t="n"/>
      <c r="G69" s="34" t="n"/>
      <c r="H69" s="34" t="n"/>
      <c r="N69" t="inlineStr">
        <is>
          <t>Clinic</t>
        </is>
      </c>
    </row>
    <row r="70" ht="21.6" customHeight="1" s="49">
      <c r="A70" s="100" t="n"/>
      <c r="B70" s="34" t="n"/>
      <c r="C70" s="100" t="n"/>
      <c r="D70" s="34" t="n"/>
      <c r="E70" s="34" t="n"/>
      <c r="F70" s="34" t="n"/>
      <c r="G70" s="34" t="n"/>
      <c r="H70" s="34" t="n"/>
      <c r="N70" t="inlineStr">
        <is>
          <t>Clinic</t>
        </is>
      </c>
    </row>
    <row r="71" ht="21.6" customHeight="1" s="49">
      <c r="A71" s="100" t="n"/>
      <c r="B71" s="34" t="n"/>
      <c r="C71" s="100" t="n"/>
      <c r="D71" s="34" t="n"/>
      <c r="E71" s="34" t="n"/>
      <c r="F71" s="34" t="n"/>
      <c r="G71" s="34" t="n"/>
      <c r="H71" s="34" t="n"/>
      <c r="N71" t="inlineStr">
        <is>
          <t>Clinic</t>
        </is>
      </c>
    </row>
    <row r="72" ht="21.6" customHeight="1" s="49">
      <c r="A72" s="100" t="n"/>
      <c r="B72" s="34" t="n"/>
      <c r="C72" s="100" t="n"/>
      <c r="D72" s="34" t="n"/>
      <c r="E72" s="34" t="n"/>
      <c r="F72" s="34" t="n"/>
      <c r="G72" s="34" t="n"/>
      <c r="H72" s="34" t="n"/>
      <c r="N72" t="inlineStr">
        <is>
          <t>Clinic</t>
        </is>
      </c>
    </row>
    <row r="73" ht="21.6" customHeight="1" s="49">
      <c r="A73" s="100" t="n"/>
      <c r="B73" s="34" t="n"/>
      <c r="C73" s="100" t="n"/>
      <c r="D73" s="34" t="n"/>
      <c r="E73" s="34" t="n"/>
      <c r="F73" s="34" t="n"/>
      <c r="G73" s="34" t="n"/>
      <c r="H73" s="34" t="n"/>
      <c r="N73" t="inlineStr">
        <is>
          <t>Clinic</t>
        </is>
      </c>
    </row>
    <row r="74" ht="21.6" customHeight="1" s="49">
      <c r="A74" s="100" t="n"/>
      <c r="B74" s="34" t="n"/>
      <c r="C74" s="100" t="n"/>
      <c r="D74" s="34" t="n"/>
      <c r="E74" s="34" t="n"/>
      <c r="F74" s="34" t="n"/>
      <c r="G74" s="34" t="n"/>
      <c r="H74" s="34" t="n"/>
      <c r="N74" t="inlineStr">
        <is>
          <t>Clinic</t>
        </is>
      </c>
    </row>
    <row r="75" ht="21.6" customHeight="1" s="49">
      <c r="A75" s="100" t="n"/>
      <c r="B75" s="34" t="n"/>
      <c r="C75" s="100" t="n"/>
      <c r="D75" s="34" t="n"/>
      <c r="E75" s="34" t="n"/>
      <c r="F75" s="34" t="n"/>
      <c r="G75" s="34" t="n"/>
      <c r="H75" s="34" t="n"/>
      <c r="N75" t="inlineStr">
        <is>
          <t>Clinic</t>
        </is>
      </c>
    </row>
    <row r="76" ht="21.6" customHeight="1" s="49">
      <c r="A76" s="100" t="n"/>
      <c r="B76" s="34" t="n"/>
      <c r="C76" s="100" t="n"/>
      <c r="D76" s="34" t="n"/>
      <c r="E76" s="34" t="n"/>
      <c r="F76" s="34" t="n"/>
      <c r="G76" s="34" t="n"/>
      <c r="H76" s="34" t="n"/>
      <c r="N76" t="inlineStr">
        <is>
          <t>Clinic</t>
        </is>
      </c>
    </row>
    <row r="77" ht="21.6" customHeight="1" s="49">
      <c r="A77" s="100" t="n"/>
      <c r="B77" s="34" t="n"/>
      <c r="C77" s="100" t="n"/>
      <c r="D77" s="34" t="n"/>
      <c r="E77" s="34" t="n"/>
      <c r="F77" s="34" t="n"/>
      <c r="G77" s="34" t="n"/>
      <c r="H77" s="34" t="n"/>
      <c r="N77" t="inlineStr">
        <is>
          <t>Clinic</t>
        </is>
      </c>
    </row>
    <row r="78" ht="21.6" customHeight="1" s="49">
      <c r="A78" s="100" t="n"/>
      <c r="B78" s="34" t="n"/>
      <c r="C78" s="100" t="n"/>
      <c r="D78" s="34" t="n"/>
      <c r="E78" s="34" t="n"/>
      <c r="F78" s="34" t="n"/>
      <c r="G78" s="34" t="n"/>
      <c r="H78" s="34" t="n"/>
      <c r="N78" t="inlineStr">
        <is>
          <t>Clinic</t>
        </is>
      </c>
    </row>
    <row r="79" ht="21.6" customHeight="1" s="49">
      <c r="A79" s="100" t="n"/>
      <c r="B79" s="34" t="n"/>
      <c r="C79" s="100" t="n"/>
      <c r="D79" s="34" t="n"/>
      <c r="E79" s="34" t="n"/>
      <c r="F79" s="34" t="n"/>
      <c r="G79" s="34" t="n"/>
      <c r="H79" s="34" t="n"/>
      <c r="N79" t="inlineStr">
        <is>
          <t>Clinic</t>
        </is>
      </c>
    </row>
    <row r="80" ht="21.6" customHeight="1" s="49">
      <c r="A80" s="100" t="n"/>
      <c r="B80" s="34" t="n"/>
      <c r="C80" s="100" t="n"/>
      <c r="D80" s="34" t="n"/>
      <c r="E80" s="34" t="n"/>
      <c r="F80" s="34" t="n"/>
      <c r="G80" s="34" t="n"/>
      <c r="H80" s="34" t="n"/>
      <c r="N80" t="inlineStr">
        <is>
          <t>Clinic</t>
        </is>
      </c>
    </row>
    <row r="81" ht="21.6" customHeight="1" s="49">
      <c r="A81" s="100" t="n"/>
      <c r="B81" s="34" t="n"/>
      <c r="C81" s="100" t="n"/>
      <c r="D81" s="34" t="n"/>
      <c r="E81" s="34" t="n"/>
      <c r="F81" s="34" t="n"/>
      <c r="G81" s="34" t="n"/>
      <c r="H81" s="34" t="n"/>
      <c r="N81" t="inlineStr">
        <is>
          <t>Clinic</t>
        </is>
      </c>
    </row>
    <row r="82" ht="21.6" customHeight="1" s="49">
      <c r="A82" s="100" t="n"/>
      <c r="B82" s="34" t="n"/>
      <c r="C82" s="100" t="n"/>
      <c r="D82" s="34" t="n"/>
      <c r="E82" s="34" t="n"/>
      <c r="F82" s="34" t="n"/>
      <c r="G82" s="34" t="n"/>
      <c r="H82" s="34" t="n"/>
      <c r="N82" t="inlineStr">
        <is>
          <t>Clinic</t>
        </is>
      </c>
    </row>
    <row r="83" ht="21.6" customHeight="1" s="49">
      <c r="A83" s="100" t="n"/>
      <c r="B83" s="34" t="n"/>
      <c r="C83" s="100" t="n"/>
      <c r="D83" s="34" t="n"/>
      <c r="E83" s="34" t="n"/>
      <c r="F83" s="34" t="n"/>
      <c r="G83" s="34" t="n"/>
      <c r="H83" s="34" t="n"/>
      <c r="N83" t="inlineStr">
        <is>
          <t>Clinic</t>
        </is>
      </c>
    </row>
    <row r="84" ht="21.6" customHeight="1" s="49">
      <c r="A84" s="100" t="n"/>
      <c r="B84" s="34" t="n"/>
      <c r="C84" s="100" t="n"/>
      <c r="D84" s="34" t="n"/>
      <c r="E84" s="34" t="n"/>
      <c r="F84" s="34" t="n"/>
      <c r="G84" s="34" t="n"/>
      <c r="H84" s="34" t="n"/>
      <c r="N84" t="inlineStr">
        <is>
          <t>Clinic</t>
        </is>
      </c>
    </row>
    <row r="85" ht="21.6" customHeight="1" s="49">
      <c r="A85" s="100" t="n"/>
      <c r="B85" s="34" t="n"/>
      <c r="C85" s="100" t="n"/>
      <c r="D85" s="34" t="n"/>
      <c r="E85" s="34" t="n"/>
      <c r="F85" s="34" t="n"/>
      <c r="G85" s="34" t="n"/>
      <c r="H85" s="34" t="n"/>
      <c r="N85" t="inlineStr">
        <is>
          <t>Clinic</t>
        </is>
      </c>
    </row>
    <row r="86" ht="21.6" customHeight="1" s="49">
      <c r="A86" s="100" t="n"/>
      <c r="B86" s="34" t="n"/>
      <c r="C86" s="100" t="n"/>
      <c r="D86" s="34" t="n"/>
      <c r="E86" s="34" t="n"/>
      <c r="F86" s="34" t="n"/>
      <c r="G86" s="34" t="n"/>
      <c r="H86" s="34" t="n"/>
      <c r="N86" t="inlineStr">
        <is>
          <t>Clinic</t>
        </is>
      </c>
    </row>
    <row r="87" ht="21.6" customHeight="1" s="49">
      <c r="A87" s="100" t="n"/>
      <c r="B87" s="34" t="n"/>
      <c r="C87" s="100" t="n"/>
      <c r="D87" s="34" t="n"/>
      <c r="E87" s="34" t="n"/>
      <c r="F87" s="34" t="n"/>
      <c r="G87" s="34" t="n"/>
      <c r="H87" s="34" t="n"/>
      <c r="N87" t="inlineStr">
        <is>
          <t>Clinic</t>
        </is>
      </c>
    </row>
    <row r="88" ht="21.6" customHeight="1" s="49">
      <c r="A88" s="100" t="n"/>
      <c r="B88" s="34" t="n"/>
      <c r="C88" s="100" t="n"/>
      <c r="D88" s="34" t="n"/>
      <c r="E88" s="34" t="n"/>
      <c r="F88" s="34" t="n"/>
      <c r="G88" s="34" t="n"/>
      <c r="H88" s="34" t="n"/>
      <c r="N88" t="inlineStr">
        <is>
          <t>Clinic</t>
        </is>
      </c>
    </row>
    <row r="89" ht="21.6" customHeight="1" s="49">
      <c r="A89" s="100" t="n"/>
      <c r="B89" s="34" t="n"/>
      <c r="C89" s="100" t="n"/>
      <c r="D89" s="34" t="n"/>
      <c r="E89" s="34" t="n"/>
      <c r="F89" s="34" t="n"/>
      <c r="G89" s="34" t="n"/>
      <c r="H89" s="34" t="n"/>
      <c r="N89" t="inlineStr">
        <is>
          <t>Clinic</t>
        </is>
      </c>
    </row>
    <row r="90" ht="21.6" customHeight="1" s="49">
      <c r="A90" s="100" t="n"/>
      <c r="B90" s="34" t="n"/>
      <c r="C90" s="100" t="n"/>
      <c r="D90" s="34" t="n"/>
      <c r="E90" s="34" t="n"/>
      <c r="F90" s="34" t="n"/>
      <c r="G90" s="34" t="n"/>
      <c r="H90" s="34" t="n"/>
      <c r="N90" t="inlineStr">
        <is>
          <t>Clinic</t>
        </is>
      </c>
    </row>
    <row r="91" ht="21.6" customHeight="1" s="49">
      <c r="A91" s="100" t="n"/>
      <c r="B91" s="34" t="n"/>
      <c r="C91" s="100" t="n"/>
      <c r="D91" s="34" t="n"/>
      <c r="E91" s="34" t="n"/>
      <c r="F91" s="34" t="n"/>
      <c r="G91" s="34" t="n"/>
      <c r="H91" s="34" t="n"/>
      <c r="N91" t="inlineStr">
        <is>
          <t>Clinic</t>
        </is>
      </c>
    </row>
    <row r="92" ht="21.6" customHeight="1" s="49">
      <c r="A92" s="100" t="n"/>
      <c r="B92" s="34" t="n"/>
      <c r="C92" s="100" t="n"/>
      <c r="D92" s="34" t="n"/>
      <c r="E92" s="34" t="n"/>
      <c r="F92" s="34" t="n"/>
      <c r="G92" s="34" t="n"/>
      <c r="H92" s="34" t="n"/>
      <c r="N92" t="inlineStr">
        <is>
          <t>Clinic</t>
        </is>
      </c>
    </row>
    <row r="93" ht="21.6" customHeight="1" s="49">
      <c r="A93" s="100" t="n"/>
      <c r="B93" s="34" t="n"/>
      <c r="C93" s="100" t="n"/>
      <c r="D93" s="34" t="n"/>
      <c r="E93" s="34" t="n"/>
      <c r="F93" s="34" t="n"/>
      <c r="G93" s="34" t="n"/>
      <c r="H93" s="34" t="n"/>
      <c r="N93" t="inlineStr">
        <is>
          <t>Clinic</t>
        </is>
      </c>
    </row>
    <row r="94" ht="21.6" customHeight="1" s="49">
      <c r="A94" s="100" t="n"/>
      <c r="B94" s="34" t="n"/>
      <c r="C94" s="100" t="n"/>
      <c r="D94" s="34" t="n"/>
      <c r="E94" s="34" t="n"/>
      <c r="F94" s="34" t="n"/>
      <c r="G94" s="34" t="n"/>
      <c r="H94" s="34" t="n"/>
      <c r="N94" t="inlineStr">
        <is>
          <t>Clinic</t>
        </is>
      </c>
    </row>
    <row r="95" ht="21.6" customHeight="1" s="49">
      <c r="A95" s="100" t="n"/>
      <c r="B95" s="34" t="n"/>
      <c r="C95" s="100" t="n"/>
      <c r="D95" s="34" t="n"/>
      <c r="E95" s="34" t="n"/>
      <c r="F95" s="34" t="n"/>
      <c r="G95" s="34" t="n"/>
      <c r="H95" s="34" t="n"/>
      <c r="N95" t="inlineStr">
        <is>
          <t>Clinic</t>
        </is>
      </c>
    </row>
    <row r="96" ht="21.6" customHeight="1" s="49">
      <c r="A96" s="100" t="n"/>
      <c r="B96" s="34" t="n"/>
      <c r="C96" s="100" t="n"/>
      <c r="D96" s="34" t="n"/>
      <c r="E96" s="34" t="n"/>
      <c r="F96" s="34" t="n"/>
      <c r="G96" s="34" t="n"/>
      <c r="H96" s="34" t="n"/>
      <c r="N96" t="inlineStr">
        <is>
          <t>Clinic</t>
        </is>
      </c>
    </row>
    <row r="97" ht="21.6" customHeight="1" s="49">
      <c r="A97" s="100" t="n"/>
      <c r="B97" s="34" t="n"/>
      <c r="C97" s="100" t="n"/>
      <c r="D97" s="34" t="n"/>
      <c r="E97" s="34" t="n"/>
      <c r="F97" s="34" t="n"/>
      <c r="G97" s="34" t="n"/>
      <c r="H97" s="34" t="n"/>
      <c r="N97" t="inlineStr">
        <is>
          <t>Clinic</t>
        </is>
      </c>
    </row>
    <row r="98" ht="21.6" customHeight="1" s="49">
      <c r="A98" s="100" t="n"/>
      <c r="B98" s="34" t="n"/>
      <c r="C98" s="100" t="n"/>
      <c r="D98" s="34" t="n"/>
      <c r="E98" s="34" t="n"/>
      <c r="F98" s="34" t="n"/>
      <c r="G98" s="34" t="n"/>
      <c r="H98" s="34" t="n"/>
      <c r="N98" t="inlineStr">
        <is>
          <t>Clinic</t>
        </is>
      </c>
    </row>
    <row r="99" ht="21.6" customHeight="1" s="49">
      <c r="A99" s="100" t="n"/>
      <c r="B99" s="34" t="n"/>
      <c r="C99" s="100" t="n"/>
      <c r="D99" s="34" t="n"/>
      <c r="E99" s="34" t="n"/>
      <c r="F99" s="34" t="n"/>
      <c r="G99" s="34" t="n"/>
      <c r="H99" s="34" t="n"/>
      <c r="N99" t="inlineStr">
        <is>
          <t>Clinic</t>
        </is>
      </c>
    </row>
    <row r="100" ht="21.6" customHeight="1" s="49">
      <c r="A100" s="100" t="n"/>
      <c r="B100" s="34" t="n"/>
      <c r="C100" s="100" t="n"/>
      <c r="D100" s="34" t="n"/>
      <c r="E100" s="34" t="n"/>
      <c r="F100" s="34" t="n"/>
      <c r="G100" s="34" t="n"/>
      <c r="H100" s="34" t="n"/>
      <c r="N100" t="inlineStr">
        <is>
          <t>Clinic</t>
        </is>
      </c>
    </row>
    <row r="101" ht="21.6" customHeight="1" s="49">
      <c r="A101" s="100" t="n"/>
      <c r="B101" s="34" t="n"/>
      <c r="C101" s="100" t="n"/>
      <c r="D101" s="34" t="n"/>
      <c r="E101" s="34" t="n"/>
      <c r="F101" s="34" t="n"/>
      <c r="G101" s="34" t="n"/>
      <c r="H101" s="34" t="n"/>
      <c r="N101" t="inlineStr">
        <is>
          <t>Clinic</t>
        </is>
      </c>
    </row>
    <row r="102" ht="21.6" customHeight="1" s="49">
      <c r="A102" s="100" t="n"/>
      <c r="B102" s="34" t="n"/>
      <c r="C102" s="100" t="n"/>
      <c r="D102" s="34" t="n"/>
      <c r="E102" s="34" t="n"/>
      <c r="F102" s="34" t="n"/>
      <c r="G102" s="34" t="n"/>
      <c r="H102" s="34" t="n"/>
      <c r="N102" t="inlineStr">
        <is>
          <t>Clinic</t>
        </is>
      </c>
    </row>
    <row r="103" ht="21.6" customHeight="1" s="49">
      <c r="A103" s="100" t="n"/>
      <c r="B103" s="34" t="n"/>
      <c r="C103" s="100" t="n"/>
      <c r="D103" s="34" t="n"/>
      <c r="E103" s="34" t="n"/>
      <c r="F103" s="34" t="n"/>
      <c r="G103" s="34" t="n"/>
      <c r="H103" s="34" t="n"/>
      <c r="N103" t="inlineStr">
        <is>
          <t>Clinic</t>
        </is>
      </c>
    </row>
    <row r="104" ht="21.6" customHeight="1" s="49">
      <c r="A104" s="100" t="n"/>
      <c r="B104" s="34" t="n"/>
      <c r="C104" s="100" t="n"/>
      <c r="D104" s="34" t="n"/>
      <c r="E104" s="34" t="n"/>
      <c r="F104" s="34" t="n"/>
      <c r="G104" s="34" t="n"/>
      <c r="H104" s="34" t="n"/>
      <c r="N104" t="inlineStr">
        <is>
          <t>Clinic</t>
        </is>
      </c>
    </row>
    <row r="105" ht="21.6" customHeight="1" s="49">
      <c r="A105" s="100" t="n"/>
      <c r="B105" s="34" t="n"/>
      <c r="C105" s="100" t="n"/>
      <c r="D105" s="34" t="n"/>
      <c r="E105" s="34" t="n"/>
      <c r="F105" s="34" t="n"/>
      <c r="G105" s="34" t="n"/>
      <c r="H105" s="34" t="n"/>
      <c r="N105" t="inlineStr">
        <is>
          <t>Clinic</t>
        </is>
      </c>
    </row>
    <row r="106" ht="21.6" customHeight="1" s="49">
      <c r="A106" s="100" t="n"/>
      <c r="B106" s="34" t="n"/>
      <c r="C106" s="100" t="n"/>
      <c r="D106" s="34" t="n"/>
      <c r="E106" s="34" t="n"/>
      <c r="F106" s="34" t="n"/>
      <c r="G106" s="34" t="n"/>
      <c r="H106" s="34" t="n"/>
      <c r="N106" t="inlineStr">
        <is>
          <t>Clinic</t>
        </is>
      </c>
    </row>
    <row r="107" ht="21.6" customHeight="1" s="49">
      <c r="A107" s="100" t="n"/>
      <c r="B107" s="34" t="n"/>
      <c r="C107" s="100" t="n"/>
      <c r="D107" s="34" t="n"/>
      <c r="E107" s="34" t="n"/>
      <c r="F107" s="34" t="n"/>
      <c r="G107" s="34" t="n"/>
      <c r="H107" s="34" t="n"/>
      <c r="N107" t="inlineStr">
        <is>
          <t>Clinic</t>
        </is>
      </c>
    </row>
    <row r="108" ht="21.6" customHeight="1" s="49">
      <c r="A108" s="100" t="n"/>
      <c r="B108" s="34" t="n"/>
      <c r="C108" s="100" t="n"/>
      <c r="D108" s="34" t="n"/>
      <c r="E108" s="34" t="n"/>
      <c r="F108" s="34" t="n"/>
      <c r="G108" s="34" t="n"/>
      <c r="H108" s="34" t="n"/>
      <c r="N108" t="inlineStr">
        <is>
          <t>Clinic</t>
        </is>
      </c>
    </row>
    <row r="109" ht="21.6" customHeight="1" s="49">
      <c r="A109" s="100" t="n"/>
      <c r="B109" s="34" t="n"/>
      <c r="C109" s="100" t="n"/>
      <c r="D109" s="34" t="n"/>
      <c r="E109" s="34" t="n"/>
      <c r="F109" s="34" t="n"/>
      <c r="G109" s="34" t="n"/>
      <c r="H109" s="34" t="n"/>
      <c r="N109" t="inlineStr">
        <is>
          <t>Clinic</t>
        </is>
      </c>
    </row>
    <row r="110" ht="21.6" customHeight="1" s="49">
      <c r="A110" s="100" t="n"/>
      <c r="B110" s="34" t="n"/>
      <c r="C110" s="100" t="n"/>
      <c r="D110" s="34" t="n"/>
      <c r="E110" s="34" t="n"/>
      <c r="F110" s="34" t="n"/>
      <c r="G110" s="34" t="n"/>
      <c r="H110" s="34" t="n"/>
      <c r="N110" t="inlineStr">
        <is>
          <t>Clinic</t>
        </is>
      </c>
    </row>
    <row r="111" ht="21.6" customHeight="1" s="49">
      <c r="A111" s="100" t="n"/>
      <c r="B111" s="34" t="n"/>
      <c r="C111" s="100" t="n"/>
      <c r="D111" s="34" t="n"/>
      <c r="E111" s="34" t="n"/>
      <c r="F111" s="34" t="n"/>
      <c r="G111" s="34" t="n"/>
      <c r="H111" s="34" t="n"/>
      <c r="N111" t="inlineStr">
        <is>
          <t>Clinic</t>
        </is>
      </c>
    </row>
    <row r="112" ht="21.6" customHeight="1" s="49">
      <c r="A112" s="100" t="n"/>
      <c r="B112" s="34" t="n"/>
      <c r="C112" s="100" t="n"/>
      <c r="D112" s="34" t="n"/>
      <c r="E112" s="34" t="n"/>
      <c r="F112" s="34" t="n"/>
      <c r="G112" s="34" t="n"/>
      <c r="H112" s="34" t="n"/>
      <c r="N112" t="inlineStr">
        <is>
          <t>Clinic</t>
        </is>
      </c>
    </row>
    <row r="113" ht="21.6" customHeight="1" s="49">
      <c r="A113" s="100" t="n"/>
      <c r="B113" s="34" t="n"/>
      <c r="C113" s="100" t="n"/>
      <c r="D113" s="34" t="n"/>
      <c r="E113" s="34" t="n"/>
      <c r="F113" s="34" t="n"/>
      <c r="G113" s="34" t="n"/>
      <c r="H113" s="34" t="n"/>
      <c r="N113" t="inlineStr">
        <is>
          <t>Clinic</t>
        </is>
      </c>
    </row>
    <row r="114" ht="21.6" customHeight="1" s="49">
      <c r="A114" s="100" t="n"/>
      <c r="B114" s="34" t="n"/>
      <c r="C114" s="100" t="n"/>
      <c r="D114" s="34" t="n"/>
      <c r="E114" s="34" t="n"/>
      <c r="F114" s="34" t="n"/>
      <c r="G114" s="34" t="n"/>
      <c r="H114" s="34" t="n"/>
      <c r="N114" t="inlineStr">
        <is>
          <t>Clinic</t>
        </is>
      </c>
    </row>
    <row r="115" ht="21.6" customHeight="1" s="49">
      <c r="A115" s="100" t="n"/>
      <c r="B115" s="34" t="n"/>
      <c r="C115" s="100" t="n"/>
      <c r="D115" s="34" t="n"/>
      <c r="E115" s="34" t="n"/>
      <c r="F115" s="34" t="n"/>
      <c r="G115" s="34" t="n"/>
      <c r="H115" s="34" t="n"/>
      <c r="N115" t="inlineStr">
        <is>
          <t>Clinic</t>
        </is>
      </c>
    </row>
    <row r="116" ht="21.6" customHeight="1" s="49">
      <c r="A116" s="100" t="n"/>
      <c r="B116" s="34" t="n"/>
      <c r="C116" s="100" t="n"/>
      <c r="D116" s="34" t="n"/>
      <c r="E116" s="34" t="n"/>
      <c r="F116" s="34" t="n"/>
      <c r="G116" s="34" t="n"/>
      <c r="H116" s="34" t="n"/>
      <c r="N116" t="inlineStr">
        <is>
          <t>Clinic</t>
        </is>
      </c>
    </row>
    <row r="117" ht="21.6" customHeight="1" s="49">
      <c r="A117" s="100" t="n"/>
      <c r="B117" s="34" t="n"/>
      <c r="C117" s="100" t="n"/>
      <c r="D117" s="34" t="n"/>
      <c r="E117" s="34" t="n"/>
      <c r="F117" s="34" t="n"/>
      <c r="G117" s="34" t="n"/>
      <c r="H117" s="34" t="n"/>
      <c r="N117" t="inlineStr">
        <is>
          <t>Clinic</t>
        </is>
      </c>
    </row>
    <row r="118" ht="21.6" customHeight="1" s="49">
      <c r="A118" s="100" t="n"/>
      <c r="B118" s="34" t="n"/>
      <c r="C118" s="100" t="n"/>
      <c r="D118" s="34" t="n"/>
      <c r="E118" s="34" t="n"/>
      <c r="F118" s="34" t="n"/>
      <c r="G118" s="34" t="n"/>
      <c r="H118" s="34" t="n"/>
      <c r="N118" t="inlineStr">
        <is>
          <t>Clinic</t>
        </is>
      </c>
    </row>
    <row r="119" ht="21.6" customHeight="1" s="49">
      <c r="A119" s="100" t="n"/>
      <c r="B119" s="34" t="n"/>
      <c r="C119" s="100" t="n"/>
      <c r="D119" s="34" t="n"/>
      <c r="E119" s="34" t="n"/>
      <c r="F119" s="34" t="n"/>
      <c r="G119" s="34" t="n"/>
      <c r="H119" s="34" t="n"/>
      <c r="N119" t="inlineStr">
        <is>
          <t>Clinic</t>
        </is>
      </c>
    </row>
    <row r="120" ht="21.6" customHeight="1" s="49">
      <c r="A120" s="100" t="n"/>
      <c r="B120" s="34" t="n"/>
      <c r="C120" s="100" t="n"/>
      <c r="D120" s="34" t="n"/>
      <c r="E120" s="34" t="n"/>
      <c r="F120" s="34" t="n"/>
      <c r="G120" s="34" t="n"/>
      <c r="H120" s="34" t="n"/>
      <c r="N120" t="inlineStr">
        <is>
          <t>Clinic</t>
        </is>
      </c>
    </row>
    <row r="121" ht="21.6" customHeight="1" s="49">
      <c r="A121" s="100" t="n"/>
      <c r="B121" s="34" t="n"/>
      <c r="C121" s="100" t="n"/>
      <c r="D121" s="34" t="n"/>
      <c r="E121" s="34" t="n"/>
      <c r="F121" s="34" t="n"/>
      <c r="G121" s="34" t="n"/>
      <c r="H121" s="34" t="n"/>
      <c r="N121" t="inlineStr">
        <is>
          <t>Clinic</t>
        </is>
      </c>
    </row>
    <row r="122" ht="21.6" customHeight="1" s="49">
      <c r="A122" s="100" t="n"/>
      <c r="B122" s="34" t="n"/>
      <c r="C122" s="100" t="n"/>
      <c r="D122" s="34" t="n"/>
      <c r="E122" s="34" t="n"/>
      <c r="F122" s="34" t="n"/>
      <c r="G122" s="34" t="n"/>
      <c r="H122" s="34" t="n"/>
      <c r="N122" t="inlineStr">
        <is>
          <t>Clinic</t>
        </is>
      </c>
    </row>
    <row r="123" ht="21.6" customHeight="1" s="49">
      <c r="A123" s="100" t="n"/>
      <c r="B123" s="34" t="n"/>
      <c r="C123" s="100" t="n"/>
      <c r="D123" s="34" t="n"/>
      <c r="E123" s="34" t="n"/>
      <c r="F123" s="34" t="n"/>
      <c r="G123" s="34" t="n"/>
      <c r="H123" s="34" t="n"/>
      <c r="N123" t="inlineStr">
        <is>
          <t>Clinic</t>
        </is>
      </c>
    </row>
    <row r="124" ht="21.6" customHeight="1" s="49">
      <c r="A124" s="100" t="n"/>
      <c r="B124" s="34" t="n"/>
      <c r="C124" s="100" t="n"/>
      <c r="D124" s="34" t="n"/>
      <c r="E124" s="34" t="n"/>
      <c r="F124" s="34" t="n"/>
      <c r="G124" s="34" t="n"/>
      <c r="H124" s="34" t="n"/>
      <c r="N124" t="inlineStr">
        <is>
          <t>Clinic</t>
        </is>
      </c>
    </row>
    <row r="125" ht="21.6" customHeight="1" s="49">
      <c r="A125" s="100" t="n"/>
      <c r="B125" s="34" t="n"/>
      <c r="C125" s="100" t="n"/>
      <c r="D125" s="34" t="n"/>
      <c r="E125" s="34" t="n"/>
      <c r="F125" s="34" t="n"/>
      <c r="G125" s="34" t="n"/>
      <c r="H125" s="34" t="n"/>
      <c r="N125" t="inlineStr">
        <is>
          <t>Clinic</t>
        </is>
      </c>
    </row>
    <row r="126" ht="21.6" customHeight="1" s="49">
      <c r="A126" s="100" t="n"/>
      <c r="B126" s="34" t="n"/>
      <c r="C126" s="100" t="n"/>
      <c r="D126" s="34" t="n"/>
      <c r="E126" s="34" t="n"/>
      <c r="F126" s="34" t="n"/>
      <c r="G126" s="34" t="n"/>
      <c r="H126" s="34" t="n"/>
      <c r="N126" t="inlineStr">
        <is>
          <t>Clinic</t>
        </is>
      </c>
    </row>
    <row r="127" ht="21.6" customHeight="1" s="49">
      <c r="A127" s="100" t="n"/>
      <c r="B127" s="34" t="n"/>
      <c r="C127" s="100" t="n"/>
      <c r="D127" s="34" t="n"/>
      <c r="E127" s="34" t="n"/>
      <c r="F127" s="34" t="n"/>
      <c r="G127" s="34" t="n"/>
      <c r="H127" s="34" t="n"/>
      <c r="N127" t="inlineStr">
        <is>
          <t>Clinic</t>
        </is>
      </c>
    </row>
    <row r="128" ht="21.6" customHeight="1" s="49">
      <c r="A128" s="100" t="n"/>
      <c r="B128" s="34" t="n"/>
      <c r="C128" s="100" t="n"/>
      <c r="D128" s="34" t="n"/>
      <c r="E128" s="34" t="n"/>
      <c r="F128" s="34" t="n"/>
      <c r="G128" s="34" t="n"/>
      <c r="H128" s="34" t="n"/>
      <c r="N128" t="inlineStr">
        <is>
          <t>Clinic</t>
        </is>
      </c>
    </row>
    <row r="129" ht="21.6" customHeight="1" s="49">
      <c r="A129" s="100" t="n"/>
      <c r="B129" s="34" t="n"/>
      <c r="C129" s="100" t="n"/>
      <c r="D129" s="34" t="n"/>
      <c r="E129" s="34" t="n"/>
      <c r="F129" s="34" t="n"/>
      <c r="G129" s="34" t="n"/>
      <c r="H129" s="34" t="n"/>
      <c r="N129" t="inlineStr">
        <is>
          <t>Clinic</t>
        </is>
      </c>
    </row>
    <row r="130" ht="21.6" customHeight="1" s="49">
      <c r="A130" s="100" t="n"/>
      <c r="B130" s="34" t="n"/>
      <c r="C130" s="100" t="n"/>
      <c r="D130" s="34" t="n"/>
      <c r="E130" s="34" t="n"/>
      <c r="F130" s="34" t="n"/>
      <c r="G130" s="34" t="n"/>
      <c r="H130" s="34" t="n"/>
      <c r="N130" t="inlineStr">
        <is>
          <t>Clinic</t>
        </is>
      </c>
    </row>
    <row r="131" ht="21.6" customHeight="1" s="49">
      <c r="A131" s="100" t="n"/>
      <c r="B131" s="34" t="n"/>
      <c r="C131" s="100" t="n"/>
      <c r="D131" s="34" t="n"/>
      <c r="E131" s="34" t="n"/>
      <c r="F131" s="34" t="n"/>
      <c r="G131" s="34" t="n"/>
      <c r="H131" s="34" t="n"/>
      <c r="N131" t="inlineStr">
        <is>
          <t>Clinic</t>
        </is>
      </c>
    </row>
    <row r="132" ht="21.6" customHeight="1" s="49">
      <c r="A132" s="100" t="n"/>
      <c r="B132" s="34" t="n"/>
      <c r="C132" s="100" t="n"/>
      <c r="D132" s="34" t="n"/>
      <c r="E132" s="34" t="n"/>
      <c r="F132" s="34" t="n"/>
      <c r="G132" s="34" t="n"/>
      <c r="H132" s="34" t="n"/>
      <c r="N132" t="inlineStr">
        <is>
          <t>Clinic</t>
        </is>
      </c>
    </row>
    <row r="133" ht="21.6" customHeight="1" s="49">
      <c r="A133" s="100" t="n"/>
      <c r="B133" s="34" t="n"/>
      <c r="C133" s="100" t="n"/>
      <c r="D133" s="34" t="n"/>
      <c r="E133" s="34" t="n"/>
      <c r="F133" s="34" t="n"/>
      <c r="G133" s="34" t="n"/>
      <c r="H133" s="34" t="n"/>
      <c r="N133" t="inlineStr">
        <is>
          <t>Clinic</t>
        </is>
      </c>
    </row>
    <row r="134" ht="21.6" customHeight="1" s="49">
      <c r="A134" s="100" t="n"/>
      <c r="B134" s="34" t="n"/>
      <c r="C134" s="100" t="n"/>
      <c r="D134" s="34" t="n"/>
      <c r="E134" s="34" t="n"/>
      <c r="F134" s="34" t="n"/>
      <c r="G134" s="34" t="n"/>
      <c r="H134" s="34" t="n"/>
      <c r="N134" t="inlineStr">
        <is>
          <t>Clinic</t>
        </is>
      </c>
    </row>
    <row r="135" ht="21.6" customHeight="1" s="49">
      <c r="A135" s="100" t="n"/>
      <c r="B135" s="34" t="n"/>
      <c r="C135" s="100" t="n"/>
      <c r="D135" s="34" t="n"/>
      <c r="E135" s="34" t="n"/>
      <c r="F135" s="34" t="n"/>
      <c r="G135" s="34" t="n"/>
      <c r="H135" s="34" t="n"/>
      <c r="N135" t="inlineStr">
        <is>
          <t>Clinic</t>
        </is>
      </c>
    </row>
    <row r="136" ht="21.6" customHeight="1" s="49">
      <c r="A136" s="100" t="n"/>
      <c r="B136" s="34" t="n"/>
      <c r="C136" s="100" t="n"/>
      <c r="D136" s="34" t="n"/>
      <c r="E136" s="34" t="n"/>
      <c r="F136" s="34" t="n"/>
      <c r="G136" s="34" t="n"/>
      <c r="H136" s="34" t="n"/>
      <c r="N136" t="inlineStr">
        <is>
          <t>Clinic</t>
        </is>
      </c>
    </row>
    <row r="137" ht="21.6" customHeight="1" s="49">
      <c r="A137" s="100" t="n"/>
      <c r="B137" s="34" t="n"/>
      <c r="C137" s="100" t="n"/>
      <c r="D137" s="34" t="n"/>
      <c r="E137" s="34" t="n"/>
      <c r="F137" s="34" t="n"/>
      <c r="G137" s="34" t="n"/>
      <c r="H137" s="34" t="n"/>
      <c r="N137" t="inlineStr">
        <is>
          <t>Clinic</t>
        </is>
      </c>
    </row>
    <row r="138" ht="21.6" customHeight="1" s="49">
      <c r="A138" s="100" t="n"/>
      <c r="B138" s="34" t="n"/>
      <c r="C138" s="100" t="n"/>
      <c r="D138" s="34" t="n"/>
      <c r="E138" s="34" t="n"/>
      <c r="F138" s="34" t="n"/>
      <c r="G138" s="34" t="n"/>
      <c r="H138" s="34" t="n"/>
      <c r="N138" t="inlineStr">
        <is>
          <t>Clinic</t>
        </is>
      </c>
    </row>
    <row r="139" ht="21.6" customHeight="1" s="49">
      <c r="A139" s="100" t="n"/>
      <c r="B139" s="34" t="n"/>
      <c r="C139" s="100" t="n"/>
      <c r="D139" s="34" t="n"/>
      <c r="E139" s="34" t="n"/>
      <c r="F139" s="34" t="n"/>
      <c r="G139" s="34" t="n"/>
      <c r="H139" s="34" t="n"/>
      <c r="N139" t="inlineStr">
        <is>
          <t>Clinic</t>
        </is>
      </c>
    </row>
    <row r="140" ht="21.6" customHeight="1" s="49">
      <c r="A140" s="100" t="n"/>
      <c r="B140" s="34" t="n"/>
      <c r="C140" s="100" t="n"/>
      <c r="D140" s="34" t="n"/>
      <c r="E140" s="34" t="n"/>
      <c r="F140" s="34" t="n"/>
      <c r="G140" s="34" t="n"/>
      <c r="H140" s="34" t="n"/>
      <c r="N140" t="inlineStr">
        <is>
          <t>Clinic</t>
        </is>
      </c>
    </row>
    <row r="141" ht="21.6" customHeight="1" s="49">
      <c r="A141" s="100" t="n"/>
      <c r="B141" s="34" t="n"/>
      <c r="C141" s="100" t="n"/>
      <c r="D141" s="34" t="n"/>
      <c r="E141" s="34" t="n"/>
      <c r="F141" s="34" t="n"/>
      <c r="G141" s="34" t="n"/>
      <c r="H141" s="34" t="n"/>
      <c r="N141" t="inlineStr">
        <is>
          <t>Clinic</t>
        </is>
      </c>
    </row>
    <row r="142" ht="21.6" customHeight="1" s="49">
      <c r="A142" s="100" t="n"/>
      <c r="B142" s="34" t="n"/>
      <c r="C142" s="100" t="n"/>
      <c r="D142" s="34" t="n"/>
      <c r="E142" s="34" t="n"/>
      <c r="F142" s="34" t="n"/>
      <c r="G142" s="34" t="n"/>
      <c r="H142" s="34" t="n"/>
      <c r="N142" t="inlineStr">
        <is>
          <t>Clinic</t>
        </is>
      </c>
    </row>
    <row r="143" ht="21.6" customHeight="1" s="49">
      <c r="A143" s="100" t="n"/>
      <c r="B143" s="34" t="n"/>
      <c r="C143" s="100" t="n"/>
      <c r="D143" s="34" t="n"/>
      <c r="E143" s="34" t="n"/>
      <c r="F143" s="34" t="n"/>
      <c r="G143" s="34" t="n"/>
      <c r="H143" s="34" t="n"/>
      <c r="N143" t="inlineStr">
        <is>
          <t>Clinic</t>
        </is>
      </c>
    </row>
    <row r="144" ht="21.6" customHeight="1" s="49">
      <c r="A144" s="100" t="n"/>
      <c r="B144" s="34" t="n"/>
      <c r="C144" s="100" t="n"/>
      <c r="D144" s="34" t="n"/>
      <c r="E144" s="34" t="n"/>
      <c r="F144" s="34" t="n"/>
      <c r="G144" s="34" t="n"/>
      <c r="H144" s="34" t="n"/>
      <c r="N144" t="inlineStr">
        <is>
          <t>Clinic</t>
        </is>
      </c>
    </row>
    <row r="145" ht="21.6" customHeight="1" s="49">
      <c r="A145" s="100" t="n"/>
      <c r="B145" s="34" t="n"/>
      <c r="C145" s="100" t="n"/>
      <c r="D145" s="34" t="n"/>
      <c r="E145" s="34" t="n"/>
      <c r="F145" s="34" t="n"/>
      <c r="G145" s="34" t="n"/>
      <c r="H145" s="34" t="n"/>
      <c r="N145" t="inlineStr">
        <is>
          <t>Clinic</t>
        </is>
      </c>
    </row>
    <row r="146" ht="21.6" customHeight="1" s="49">
      <c r="A146" s="100" t="n"/>
      <c r="B146" s="34" t="n"/>
      <c r="C146" s="100" t="n"/>
      <c r="D146" s="34" t="n"/>
      <c r="E146" s="34" t="n"/>
      <c r="F146" s="34" t="n"/>
      <c r="G146" s="34" t="n"/>
      <c r="H146" s="34" t="n"/>
      <c r="N146" t="inlineStr">
        <is>
          <t>Clinic</t>
        </is>
      </c>
    </row>
    <row r="147" ht="21.6" customHeight="1" s="49">
      <c r="A147" s="100" t="n"/>
      <c r="B147" s="34" t="n"/>
      <c r="C147" s="100" t="n"/>
      <c r="D147" s="34" t="n"/>
      <c r="E147" s="34" t="n"/>
      <c r="F147" s="34" t="n"/>
      <c r="G147" s="34" t="n"/>
      <c r="H147" s="34" t="n"/>
      <c r="N147" t="inlineStr">
        <is>
          <t>Clinic</t>
        </is>
      </c>
    </row>
    <row r="148" ht="21.6" customHeight="1" s="49">
      <c r="A148" s="100" t="n"/>
      <c r="B148" s="34" t="n"/>
      <c r="C148" s="100" t="n"/>
      <c r="D148" s="34" t="n"/>
      <c r="E148" s="34" t="n"/>
      <c r="F148" s="34" t="n"/>
      <c r="G148" s="34" t="n"/>
      <c r="H148" s="34" t="n"/>
      <c r="N148" t="inlineStr">
        <is>
          <t>Clinic</t>
        </is>
      </c>
    </row>
    <row r="149" ht="21.6" customHeight="1" s="49">
      <c r="A149" s="100" t="n"/>
      <c r="B149" s="34" t="n"/>
      <c r="C149" s="100" t="n"/>
      <c r="D149" s="34" t="n"/>
      <c r="E149" s="34" t="n"/>
      <c r="F149" s="34" t="n"/>
      <c r="G149" s="34" t="n"/>
      <c r="H149" s="34" t="n"/>
      <c r="N149" t="inlineStr">
        <is>
          <t>Clinic</t>
        </is>
      </c>
    </row>
    <row r="150" ht="21.6" customHeight="1" s="49">
      <c r="A150" s="100" t="n"/>
      <c r="B150" s="34" t="n"/>
      <c r="C150" s="100" t="n"/>
      <c r="D150" s="34" t="n"/>
      <c r="E150" s="34" t="n"/>
      <c r="F150" s="34" t="n"/>
      <c r="G150" s="34" t="n"/>
      <c r="H150" s="34" t="n"/>
      <c r="N150" t="inlineStr">
        <is>
          <t>Clinic</t>
        </is>
      </c>
    </row>
    <row r="151" ht="21.6" customHeight="1" s="49">
      <c r="A151" s="100" t="n"/>
      <c r="B151" s="34" t="n"/>
      <c r="C151" s="100" t="n"/>
      <c r="D151" s="34" t="n"/>
      <c r="E151" s="34" t="n"/>
      <c r="F151" s="34" t="n"/>
      <c r="G151" s="34" t="n"/>
      <c r="H151" s="34" t="n"/>
      <c r="N151" t="inlineStr">
        <is>
          <t>Clinic</t>
        </is>
      </c>
    </row>
    <row r="152" ht="21.6" customHeight="1" s="49">
      <c r="A152" s="100" t="n"/>
      <c r="B152" s="34" t="n"/>
      <c r="C152" s="100" t="n"/>
      <c r="D152" s="34" t="n"/>
      <c r="E152" s="34" t="n"/>
      <c r="F152" s="34" t="n"/>
      <c r="G152" s="34" t="n"/>
      <c r="H152" s="34" t="n"/>
      <c r="N152" t="inlineStr">
        <is>
          <t>Clinic</t>
        </is>
      </c>
    </row>
    <row r="153" ht="21.6" customHeight="1" s="49">
      <c r="A153" s="100" t="n"/>
      <c r="B153" s="34" t="n"/>
      <c r="C153" s="100" t="n"/>
      <c r="D153" s="34" t="n"/>
      <c r="E153" s="34" t="n"/>
      <c r="F153" s="34" t="n"/>
      <c r="G153" s="34" t="n"/>
      <c r="H153" s="34" t="n"/>
      <c r="N153" t="inlineStr">
        <is>
          <t>Clinic</t>
        </is>
      </c>
    </row>
    <row r="154" ht="21.6" customHeight="1" s="49">
      <c r="A154" s="100" t="n"/>
      <c r="B154" s="34" t="n"/>
      <c r="C154" s="100" t="n"/>
      <c r="D154" s="34" t="n"/>
      <c r="E154" s="34" t="n"/>
      <c r="F154" s="34" t="n"/>
      <c r="G154" s="34" t="n"/>
      <c r="H154" s="34" t="n"/>
      <c r="N154" t="inlineStr">
        <is>
          <t>Clinic</t>
        </is>
      </c>
    </row>
    <row r="155" ht="21.6" customHeight="1" s="49">
      <c r="A155" s="100" t="n"/>
      <c r="B155" s="34" t="n"/>
      <c r="C155" s="100" t="n"/>
      <c r="D155" s="34" t="n"/>
      <c r="E155" s="34" t="n"/>
      <c r="F155" s="34" t="n"/>
      <c r="G155" s="34" t="n"/>
      <c r="H155" s="34" t="n"/>
      <c r="N155" t="inlineStr">
        <is>
          <t>Clinic</t>
        </is>
      </c>
    </row>
    <row r="156" ht="21.6" customHeight="1" s="49">
      <c r="A156" s="100" t="n"/>
      <c r="B156" s="34" t="n"/>
      <c r="C156" s="100" t="n"/>
      <c r="D156" s="34" t="n"/>
      <c r="E156" s="34" t="n"/>
      <c r="F156" s="34" t="n"/>
      <c r="G156" s="34" t="n"/>
      <c r="H156" s="34" t="n"/>
      <c r="N156" t="inlineStr">
        <is>
          <t>Clinic</t>
        </is>
      </c>
    </row>
    <row r="157" ht="21.6" customHeight="1" s="49">
      <c r="A157" s="100" t="n"/>
      <c r="B157" s="34" t="n"/>
      <c r="C157" s="100" t="n"/>
      <c r="D157" s="34" t="n"/>
      <c r="E157" s="34" t="n"/>
      <c r="F157" s="34" t="n"/>
      <c r="G157" s="34" t="n"/>
      <c r="H157" s="34" t="n"/>
      <c r="N157" t="inlineStr">
        <is>
          <t>Clinic</t>
        </is>
      </c>
    </row>
    <row r="158" ht="21.6" customHeight="1" s="49">
      <c r="A158" s="100" t="n"/>
      <c r="B158" s="34" t="n"/>
      <c r="C158" s="100" t="n"/>
      <c r="D158" s="34" t="n"/>
      <c r="E158" s="34" t="n"/>
      <c r="F158" s="34" t="n"/>
      <c r="G158" s="34" t="n"/>
      <c r="H158" s="34" t="n"/>
      <c r="N158" t="inlineStr">
        <is>
          <t>Clinic</t>
        </is>
      </c>
    </row>
    <row r="159" ht="21.6" customHeight="1" s="49">
      <c r="A159" s="100" t="n"/>
      <c r="B159" s="34" t="n"/>
      <c r="C159" s="100" t="n"/>
      <c r="D159" s="34" t="n"/>
      <c r="E159" s="34" t="n"/>
      <c r="F159" s="34" t="n"/>
      <c r="G159" s="34" t="n"/>
      <c r="H159" s="34" t="n"/>
      <c r="N159" t="inlineStr">
        <is>
          <t>Clinic</t>
        </is>
      </c>
    </row>
    <row r="160" ht="21.6" customHeight="1" s="49">
      <c r="A160" s="100" t="n"/>
      <c r="B160" s="34" t="n"/>
      <c r="C160" s="100" t="n"/>
      <c r="D160" s="34" t="n"/>
      <c r="E160" s="34" t="n"/>
      <c r="F160" s="34" t="n"/>
      <c r="G160" s="34" t="n"/>
      <c r="H160" s="34" t="n"/>
      <c r="N160" t="inlineStr">
        <is>
          <t>Clinic</t>
        </is>
      </c>
    </row>
    <row r="161" ht="21.6" customHeight="1" s="49">
      <c r="A161" s="100" t="n"/>
      <c r="B161" s="34" t="n"/>
      <c r="C161" s="100" t="n"/>
      <c r="D161" s="34" t="n"/>
      <c r="E161" s="34" t="n"/>
      <c r="F161" s="34" t="n"/>
      <c r="G161" s="34" t="n"/>
      <c r="H161" s="34" t="n"/>
      <c r="N161" t="inlineStr">
        <is>
          <t>Clinic</t>
        </is>
      </c>
    </row>
    <row r="162" ht="21.6" customHeight="1" s="49">
      <c r="A162" s="100" t="n"/>
      <c r="B162" s="34" t="n"/>
      <c r="C162" s="100" t="n"/>
      <c r="D162" s="34" t="n"/>
      <c r="E162" s="34" t="n"/>
      <c r="F162" s="34" t="n"/>
      <c r="G162" s="34" t="n"/>
      <c r="H162" s="34" t="n"/>
      <c r="N162" t="inlineStr">
        <is>
          <t>Clinic</t>
        </is>
      </c>
    </row>
    <row r="163" ht="21.6" customHeight="1" s="49">
      <c r="A163" s="100" t="n"/>
      <c r="B163" s="34" t="n"/>
      <c r="C163" s="100" t="n"/>
      <c r="D163" s="34" t="n"/>
      <c r="E163" s="34" t="n"/>
      <c r="F163" s="34" t="n"/>
      <c r="G163" s="34" t="n"/>
      <c r="H163" s="34" t="n"/>
      <c r="N163" t="inlineStr">
        <is>
          <t>Clinic</t>
        </is>
      </c>
    </row>
    <row r="164" ht="21.6" customHeight="1" s="49">
      <c r="A164" s="100" t="n"/>
      <c r="B164" s="34" t="n"/>
      <c r="C164" s="100" t="n"/>
      <c r="D164" s="34" t="n"/>
      <c r="E164" s="34" t="n"/>
      <c r="F164" s="34" t="n"/>
      <c r="G164" s="34" t="n"/>
      <c r="H164" s="34" t="n"/>
      <c r="N164" t="inlineStr">
        <is>
          <t>Clinic</t>
        </is>
      </c>
    </row>
    <row r="165" ht="21.6" customHeight="1" s="49">
      <c r="A165" s="100" t="n"/>
      <c r="B165" s="34" t="n"/>
      <c r="C165" s="100" t="n"/>
      <c r="D165" s="34" t="n"/>
      <c r="E165" s="34" t="n"/>
      <c r="F165" s="34" t="n"/>
      <c r="G165" s="34" t="n"/>
      <c r="H165" s="34" t="n"/>
      <c r="N165" t="inlineStr">
        <is>
          <t>Clinic</t>
        </is>
      </c>
    </row>
    <row r="166" ht="21.6" customHeight="1" s="49">
      <c r="A166" s="100" t="n"/>
      <c r="B166" s="34" t="n"/>
      <c r="C166" s="100" t="n"/>
      <c r="D166" s="34" t="n"/>
      <c r="E166" s="34" t="n"/>
      <c r="F166" s="34" t="n"/>
      <c r="G166" s="34" t="n"/>
      <c r="H166" s="34" t="n"/>
      <c r="N166" t="inlineStr">
        <is>
          <t>Clinic</t>
        </is>
      </c>
    </row>
    <row r="167" ht="21.6" customHeight="1" s="49">
      <c r="A167" s="100" t="n"/>
      <c r="B167" s="34" t="n"/>
      <c r="C167" s="100" t="n"/>
      <c r="D167" s="34" t="n"/>
      <c r="E167" s="34" t="n"/>
      <c r="F167" s="34" t="n"/>
      <c r="G167" s="34" t="n"/>
      <c r="H167" s="34" t="n"/>
      <c r="N167" t="inlineStr">
        <is>
          <t>Clinic</t>
        </is>
      </c>
    </row>
    <row r="168" ht="21.6" customHeight="1" s="49">
      <c r="A168" s="100" t="n"/>
      <c r="B168" s="34" t="n"/>
      <c r="C168" s="100" t="n"/>
      <c r="D168" s="34" t="n"/>
      <c r="E168" s="34" t="n"/>
      <c r="F168" s="34" t="n"/>
      <c r="G168" s="34" t="n"/>
      <c r="H168" s="34" t="n"/>
      <c r="N168" t="inlineStr">
        <is>
          <t>Clinic</t>
        </is>
      </c>
    </row>
    <row r="169" ht="21.6" customHeight="1" s="49">
      <c r="A169" s="100" t="n"/>
      <c r="B169" s="34" t="n"/>
      <c r="C169" s="100" t="n"/>
      <c r="D169" s="34" t="n"/>
      <c r="E169" s="34" t="n"/>
      <c r="F169" s="34" t="n"/>
      <c r="G169" s="34" t="n"/>
      <c r="H169" s="34" t="n"/>
      <c r="N169" t="inlineStr">
        <is>
          <t>Clinic</t>
        </is>
      </c>
    </row>
    <row r="170" ht="21.6" customHeight="1" s="49">
      <c r="A170" s="100" t="n"/>
      <c r="B170" s="34" t="n"/>
      <c r="C170" s="100" t="n"/>
      <c r="D170" s="34" t="n"/>
      <c r="E170" s="34" t="n"/>
      <c r="F170" s="34" t="n"/>
      <c r="G170" s="34" t="n"/>
      <c r="H170" s="34" t="n"/>
      <c r="N170" t="inlineStr">
        <is>
          <t>Clinic</t>
        </is>
      </c>
    </row>
    <row r="171" ht="21.6" customHeight="1" s="49">
      <c r="A171" s="100" t="n"/>
      <c r="B171" s="34" t="n"/>
      <c r="C171" s="100" t="n"/>
      <c r="D171" s="34" t="n"/>
      <c r="E171" s="34" t="n"/>
      <c r="F171" s="34" t="n"/>
      <c r="G171" s="34" t="n"/>
      <c r="H171" s="34" t="n"/>
      <c r="N171" t="inlineStr">
        <is>
          <t>Clinic</t>
        </is>
      </c>
    </row>
    <row r="172" ht="21.6" customHeight="1" s="49">
      <c r="A172" s="100" t="n"/>
      <c r="B172" s="34" t="n"/>
      <c r="C172" s="100" t="n"/>
      <c r="D172" s="34" t="n"/>
      <c r="E172" s="34" t="n"/>
      <c r="F172" s="34" t="n"/>
      <c r="G172" s="34" t="n"/>
      <c r="H172" s="34" t="n"/>
      <c r="N172" t="inlineStr">
        <is>
          <t>Clinic</t>
        </is>
      </c>
    </row>
    <row r="173" ht="21.6" customHeight="1" s="49">
      <c r="A173" s="100" t="n"/>
      <c r="B173" s="34" t="n"/>
      <c r="C173" s="100" t="n"/>
      <c r="D173" s="34" t="n"/>
      <c r="E173" s="34" t="n"/>
      <c r="F173" s="34" t="n"/>
      <c r="G173" s="34" t="n"/>
      <c r="H173" s="34" t="n"/>
      <c r="N173" t="inlineStr">
        <is>
          <t>Clinic</t>
        </is>
      </c>
    </row>
    <row r="174" ht="21.6" customHeight="1" s="49">
      <c r="A174" s="100" t="n"/>
      <c r="B174" s="34" t="n"/>
      <c r="C174" s="100" t="n"/>
      <c r="D174" s="34" t="n"/>
      <c r="E174" s="34" t="n"/>
      <c r="F174" s="34" t="n"/>
      <c r="G174" s="34" t="n"/>
      <c r="H174" s="34" t="n"/>
      <c r="N174" t="inlineStr">
        <is>
          <t>Clinic</t>
        </is>
      </c>
    </row>
    <row r="175" ht="21.6" customHeight="1" s="49">
      <c r="A175" s="100" t="n"/>
      <c r="B175" s="34" t="n"/>
      <c r="C175" s="100" t="n"/>
      <c r="D175" s="34" t="n"/>
      <c r="E175" s="34" t="n"/>
      <c r="F175" s="34" t="n"/>
      <c r="G175" s="34" t="n"/>
      <c r="H175" s="34" t="n"/>
      <c r="N175" t="inlineStr">
        <is>
          <t>Clinic</t>
        </is>
      </c>
    </row>
    <row r="176" ht="21.6" customHeight="1" s="49">
      <c r="A176" s="100" t="n"/>
      <c r="B176" s="34" t="n"/>
      <c r="C176" s="100" t="n"/>
      <c r="D176" s="34" t="n"/>
      <c r="E176" s="34" t="n"/>
      <c r="F176" s="34" t="n"/>
      <c r="G176" s="34" t="n"/>
      <c r="H176" s="34" t="n"/>
      <c r="N176" t="inlineStr">
        <is>
          <t>Clinic</t>
        </is>
      </c>
    </row>
    <row r="177" ht="21.6" customHeight="1" s="49">
      <c r="A177" s="100" t="n"/>
      <c r="B177" s="34" t="n"/>
      <c r="C177" s="100" t="n"/>
      <c r="D177" s="34" t="n"/>
      <c r="E177" s="34" t="n"/>
      <c r="F177" s="34" t="n"/>
      <c r="G177" s="34" t="n"/>
      <c r="H177" s="34" t="n"/>
      <c r="N177" t="inlineStr">
        <is>
          <t>Clinic</t>
        </is>
      </c>
    </row>
    <row r="178" ht="21.6" customHeight="1" s="49">
      <c r="A178" s="100" t="n"/>
      <c r="B178" s="34" t="n"/>
      <c r="C178" s="100" t="n"/>
      <c r="D178" s="34" t="n"/>
      <c r="E178" s="34" t="n"/>
      <c r="F178" s="34" t="n"/>
      <c r="G178" s="34" t="n"/>
      <c r="H178" s="34" t="n"/>
      <c r="N178" t="inlineStr">
        <is>
          <t>Clinic</t>
        </is>
      </c>
    </row>
    <row r="179" ht="21.6" customHeight="1" s="49">
      <c r="A179" s="100" t="n"/>
      <c r="B179" s="34" t="n"/>
      <c r="C179" s="100" t="n"/>
      <c r="D179" s="34" t="n"/>
      <c r="E179" s="34" t="n"/>
      <c r="F179" s="34" t="n"/>
      <c r="G179" s="34" t="n"/>
      <c r="H179" s="34" t="n"/>
      <c r="N179" t="inlineStr">
        <is>
          <t>Clinic</t>
        </is>
      </c>
    </row>
    <row r="180" ht="21.6" customHeight="1" s="49">
      <c r="A180" s="100" t="n"/>
      <c r="B180" s="34" t="n"/>
      <c r="C180" s="100" t="n"/>
      <c r="D180" s="34" t="n"/>
      <c r="E180" s="34" t="n"/>
      <c r="F180" s="34" t="n"/>
      <c r="G180" s="34" t="n"/>
      <c r="H180" s="34" t="n"/>
      <c r="N180" t="inlineStr">
        <is>
          <t>Clinic</t>
        </is>
      </c>
    </row>
    <row r="181" ht="21.6" customHeight="1" s="49">
      <c r="A181" s="100" t="n"/>
      <c r="B181" s="34" t="n"/>
      <c r="C181" s="100" t="n"/>
      <c r="D181" s="34" t="n"/>
      <c r="E181" s="34" t="n"/>
      <c r="F181" s="34" t="n"/>
      <c r="G181" s="34" t="n"/>
      <c r="H181" s="34" t="n"/>
      <c r="N181" t="inlineStr">
        <is>
          <t>Clinic</t>
        </is>
      </c>
    </row>
    <row r="182" ht="21.6" customHeight="1" s="49">
      <c r="A182" s="100" t="n"/>
      <c r="B182" s="34" t="n"/>
      <c r="C182" s="100" t="n"/>
      <c r="D182" s="34" t="n"/>
      <c r="E182" s="34" t="n"/>
      <c r="F182" s="34" t="n"/>
      <c r="G182" s="34" t="n"/>
      <c r="H182" s="34" t="n"/>
      <c r="N182" t="inlineStr">
        <is>
          <t>Clinic</t>
        </is>
      </c>
    </row>
    <row r="183" ht="21.6" customHeight="1" s="49">
      <c r="A183" s="100" t="n"/>
      <c r="B183" s="34" t="n"/>
      <c r="C183" s="100" t="n"/>
      <c r="D183" s="34" t="n"/>
      <c r="E183" s="34" t="n"/>
      <c r="F183" s="34" t="n"/>
      <c r="G183" s="34" t="n"/>
      <c r="H183" s="34" t="n"/>
      <c r="N183" t="inlineStr">
        <is>
          <t>Clinic</t>
        </is>
      </c>
    </row>
    <row r="184" ht="21.6" customHeight="1" s="49">
      <c r="A184" s="100" t="n"/>
      <c r="B184" s="34" t="n"/>
      <c r="C184" s="100" t="n"/>
      <c r="D184" s="34" t="n"/>
      <c r="E184" s="34" t="n"/>
      <c r="F184" s="34" t="n"/>
      <c r="G184" s="34" t="n"/>
      <c r="H184" s="34" t="n"/>
      <c r="N184" t="inlineStr">
        <is>
          <t>Clinic</t>
        </is>
      </c>
    </row>
    <row r="185" ht="21.6" customHeight="1" s="49">
      <c r="A185" s="100" t="n"/>
      <c r="B185" s="34" t="n"/>
      <c r="C185" s="100" t="n"/>
      <c r="D185" s="34" t="n"/>
      <c r="E185" s="34" t="n"/>
      <c r="F185" s="34" t="n"/>
      <c r="G185" s="34" t="n"/>
      <c r="H185" s="34" t="n"/>
      <c r="N185" t="inlineStr">
        <is>
          <t>Clinic</t>
        </is>
      </c>
    </row>
    <row r="186" ht="21.6" customHeight="1" s="49">
      <c r="A186" s="100" t="n"/>
      <c r="B186" s="34" t="n"/>
      <c r="C186" s="100" t="n"/>
      <c r="D186" s="34" t="n"/>
      <c r="E186" s="34" t="n"/>
      <c r="F186" s="34" t="n"/>
      <c r="G186" s="34" t="n"/>
      <c r="H186" s="34" t="n"/>
      <c r="N186" t="inlineStr">
        <is>
          <t>Clinic</t>
        </is>
      </c>
    </row>
    <row r="187" ht="21.6" customHeight="1" s="49">
      <c r="A187" s="100" t="n"/>
      <c r="B187" s="34" t="n"/>
      <c r="C187" s="100" t="n"/>
      <c r="D187" s="34" t="n"/>
      <c r="E187" s="34" t="n"/>
      <c r="F187" s="34" t="n"/>
      <c r="G187" s="34" t="n"/>
      <c r="H187" s="34" t="n"/>
      <c r="N187" t="inlineStr">
        <is>
          <t>Clinic</t>
        </is>
      </c>
    </row>
    <row r="188" ht="21.6" customHeight="1" s="49">
      <c r="A188" s="100" t="n"/>
      <c r="B188" s="34" t="n"/>
      <c r="C188" s="100" t="n"/>
      <c r="D188" s="34" t="n"/>
      <c r="E188" s="34" t="n"/>
      <c r="F188" s="34" t="n"/>
      <c r="G188" s="34" t="n"/>
      <c r="H188" s="34" t="n"/>
      <c r="N188" t="inlineStr">
        <is>
          <t>Clinic</t>
        </is>
      </c>
    </row>
    <row r="189" ht="21.6" customHeight="1" s="49">
      <c r="A189" s="100" t="n"/>
      <c r="B189" s="34" t="n"/>
      <c r="C189" s="100" t="n"/>
      <c r="D189" s="34" t="n"/>
      <c r="E189" s="34" t="n"/>
      <c r="F189" s="34" t="n"/>
      <c r="G189" s="34" t="n"/>
      <c r="H189" s="34" t="n"/>
      <c r="N189" t="inlineStr">
        <is>
          <t>Clinic</t>
        </is>
      </c>
    </row>
    <row r="190" ht="21.6" customHeight="1" s="49">
      <c r="A190" s="100" t="n"/>
      <c r="B190" s="34" t="n"/>
      <c r="C190" s="100" t="n"/>
      <c r="D190" s="34" t="n"/>
      <c r="E190" s="34" t="n"/>
      <c r="F190" s="34" t="n"/>
      <c r="G190" s="34" t="n"/>
      <c r="H190" s="34" t="n"/>
      <c r="N190" t="inlineStr">
        <is>
          <t>Clinic</t>
        </is>
      </c>
    </row>
    <row r="191" ht="21.6" customHeight="1" s="49">
      <c r="A191" s="100" t="n"/>
      <c r="B191" s="34" t="n"/>
      <c r="C191" s="100" t="n"/>
      <c r="D191" s="34" t="n"/>
      <c r="E191" s="34" t="n"/>
      <c r="F191" s="34" t="n"/>
      <c r="G191" s="34" t="n"/>
      <c r="H191" s="34" t="n"/>
      <c r="N191" t="inlineStr">
        <is>
          <t>Clinic</t>
        </is>
      </c>
    </row>
    <row r="192" ht="21.6" customHeight="1" s="49">
      <c r="A192" s="100" t="n"/>
      <c r="B192" s="34" t="n"/>
      <c r="C192" s="100" t="n"/>
      <c r="D192" s="34" t="n"/>
      <c r="E192" s="34" t="n"/>
      <c r="F192" s="34" t="n"/>
      <c r="G192" s="34" t="n"/>
      <c r="H192" s="34" t="n"/>
      <c r="N192" t="inlineStr">
        <is>
          <t>Clinic</t>
        </is>
      </c>
    </row>
    <row r="193" ht="21.6" customHeight="1" s="49">
      <c r="A193" s="100" t="n"/>
      <c r="B193" s="34" t="n"/>
      <c r="C193" s="100" t="n"/>
      <c r="D193" s="34" t="n"/>
      <c r="E193" s="34" t="n"/>
      <c r="F193" s="34" t="n"/>
      <c r="G193" s="34" t="n"/>
      <c r="H193" s="34" t="n"/>
      <c r="N193" t="inlineStr">
        <is>
          <t>Clinic</t>
        </is>
      </c>
    </row>
    <row r="194" ht="21.6" customHeight="1" s="49">
      <c r="A194" s="100" t="n"/>
      <c r="B194" s="34" t="n"/>
      <c r="C194" s="100" t="n"/>
      <c r="D194" s="34" t="n"/>
      <c r="E194" s="34" t="n"/>
      <c r="F194" s="34" t="n"/>
      <c r="G194" s="34" t="n"/>
      <c r="H194" s="34" t="n"/>
      <c r="N194" t="inlineStr">
        <is>
          <t>Clinic</t>
        </is>
      </c>
    </row>
    <row r="195" ht="21.6" customHeight="1" s="49">
      <c r="A195" s="100" t="n"/>
      <c r="B195" s="34" t="n"/>
      <c r="C195" s="100" t="n"/>
      <c r="D195" s="34" t="n"/>
      <c r="E195" s="34" t="n"/>
      <c r="F195" s="34" t="n"/>
      <c r="G195" s="34" t="n"/>
      <c r="H195" s="34" t="n"/>
      <c r="N195" t="inlineStr">
        <is>
          <t>Clinic</t>
        </is>
      </c>
    </row>
    <row r="196" ht="21.6" customHeight="1" s="49">
      <c r="A196" s="100" t="n"/>
      <c r="B196" s="34" t="n"/>
      <c r="C196" s="100" t="n"/>
      <c r="D196" s="34" t="n"/>
      <c r="E196" s="34" t="n"/>
      <c r="F196" s="34" t="n"/>
      <c r="G196" s="34" t="n"/>
      <c r="H196" s="34" t="n"/>
      <c r="N196" t="inlineStr">
        <is>
          <t>Clinic</t>
        </is>
      </c>
    </row>
    <row r="197" ht="21.6" customHeight="1" s="49">
      <c r="A197" s="100" t="n"/>
      <c r="B197" s="34" t="n"/>
      <c r="C197" s="100" t="n"/>
      <c r="D197" s="34" t="n"/>
      <c r="E197" s="34" t="n"/>
      <c r="F197" s="34" t="n"/>
      <c r="G197" s="34" t="n"/>
      <c r="H197" s="34" t="n"/>
      <c r="N197" t="inlineStr">
        <is>
          <t>Clinic</t>
        </is>
      </c>
    </row>
    <row r="198" ht="21.6" customHeight="1" s="49">
      <c r="A198" s="100" t="n"/>
      <c r="B198" s="34" t="n"/>
      <c r="C198" s="100" t="n"/>
      <c r="D198" s="34" t="n"/>
      <c r="E198" s="34" t="n"/>
      <c r="F198" s="34" t="n"/>
      <c r="G198" s="34" t="n"/>
      <c r="H198" s="34" t="n"/>
      <c r="N198" t="inlineStr">
        <is>
          <t>Clinic</t>
        </is>
      </c>
    </row>
    <row r="199" ht="21.6" customHeight="1" s="49">
      <c r="A199" s="100" t="n"/>
      <c r="B199" s="34" t="n"/>
      <c r="C199" s="100" t="n"/>
      <c r="D199" s="34" t="n"/>
      <c r="E199" s="34" t="n"/>
      <c r="F199" s="34" t="n"/>
      <c r="G199" s="34" t="n"/>
      <c r="H199" s="34" t="n"/>
      <c r="N199" t="inlineStr">
        <is>
          <t>Clinic</t>
        </is>
      </c>
    </row>
    <row r="200" ht="21.6" customHeight="1" s="49">
      <c r="A200" s="100" t="n"/>
      <c r="B200" s="34" t="n"/>
      <c r="C200" s="100" t="n"/>
      <c r="D200" s="34" t="n"/>
      <c r="E200" s="34" t="n"/>
      <c r="F200" s="34" t="n"/>
      <c r="G200" s="34" t="n"/>
      <c r="H200" s="34" t="n"/>
      <c r="N200" t="inlineStr">
        <is>
          <t>Clinic</t>
        </is>
      </c>
    </row>
    <row r="201" ht="21.6" customHeight="1" s="49">
      <c r="A201" s="100" t="n"/>
      <c r="B201" s="34" t="n"/>
      <c r="C201" s="100" t="n"/>
      <c r="D201" s="34" t="n"/>
      <c r="E201" s="34" t="n"/>
      <c r="F201" s="34" t="n"/>
      <c r="G201" s="34" t="n"/>
      <c r="H201" s="34" t="n"/>
      <c r="N201" t="inlineStr">
        <is>
          <t>Clinic</t>
        </is>
      </c>
    </row>
    <row r="202" ht="21.6" customHeight="1" s="49">
      <c r="A202" s="100" t="n"/>
      <c r="B202" s="34" t="n"/>
      <c r="C202" s="100" t="n"/>
      <c r="D202" s="34" t="n"/>
      <c r="E202" s="34" t="n"/>
      <c r="F202" s="34" t="n"/>
      <c r="G202" s="34" t="n"/>
      <c r="H202" s="34" t="n"/>
      <c r="N202" t="inlineStr">
        <is>
          <t>Clinic</t>
        </is>
      </c>
    </row>
    <row r="203" ht="21.6" customHeight="1" s="49">
      <c r="A203" s="100" t="n"/>
      <c r="B203" s="34" t="n"/>
      <c r="C203" s="100" t="n"/>
      <c r="D203" s="34" t="n"/>
      <c r="E203" s="34" t="n"/>
      <c r="F203" s="34" t="n"/>
      <c r="G203" s="34" t="n"/>
      <c r="H203" s="34" t="n"/>
      <c r="N203" t="inlineStr">
        <is>
          <t>Clinic</t>
        </is>
      </c>
    </row>
    <row r="204" ht="21.6" customHeight="1" s="49">
      <c r="A204" s="100" t="n"/>
      <c r="B204" s="34" t="n"/>
      <c r="C204" s="100" t="n"/>
      <c r="D204" s="34" t="n"/>
      <c r="E204" s="34" t="n"/>
      <c r="F204" s="34" t="n"/>
      <c r="G204" s="34" t="n"/>
      <c r="H204" s="34" t="n"/>
      <c r="N204" t="inlineStr">
        <is>
          <t>Clinic</t>
        </is>
      </c>
    </row>
    <row r="205" ht="21.6" customHeight="1" s="49">
      <c r="A205" s="100" t="n"/>
      <c r="B205" s="34" t="n"/>
      <c r="C205" s="100" t="n"/>
      <c r="D205" s="34" t="n"/>
      <c r="E205" s="34" t="n"/>
      <c r="F205" s="34" t="n"/>
      <c r="G205" s="34" t="n"/>
      <c r="H205" s="34" t="n"/>
      <c r="N205" t="inlineStr">
        <is>
          <t>Clinic</t>
        </is>
      </c>
    </row>
    <row r="206" ht="21.6" customHeight="1" s="49">
      <c r="A206" s="100" t="n"/>
      <c r="B206" s="34" t="n"/>
      <c r="C206" s="100" t="n"/>
      <c r="D206" s="34" t="n"/>
      <c r="E206" s="34" t="n"/>
      <c r="F206" s="34" t="n"/>
      <c r="G206" s="34" t="n"/>
      <c r="H206" s="34" t="n"/>
      <c r="N206" t="inlineStr">
        <is>
          <t>Clinic</t>
        </is>
      </c>
    </row>
    <row r="207" ht="21.6" customHeight="1" s="49">
      <c r="A207" s="100" t="n"/>
      <c r="B207" s="34" t="n"/>
      <c r="C207" s="100" t="n"/>
      <c r="D207" s="34" t="n"/>
      <c r="E207" s="34" t="n"/>
      <c r="F207" s="34" t="n"/>
      <c r="G207" s="34" t="n"/>
      <c r="H207" s="34" t="n"/>
      <c r="N207" t="inlineStr">
        <is>
          <t>Clinic</t>
        </is>
      </c>
    </row>
    <row r="208" ht="21.6" customHeight="1" s="49">
      <c r="A208" s="100" t="n"/>
      <c r="B208" s="34" t="n"/>
      <c r="C208" s="100" t="n"/>
      <c r="D208" s="34" t="n"/>
      <c r="E208" s="34" t="n"/>
      <c r="F208" s="34" t="n"/>
      <c r="G208" s="34" t="n"/>
      <c r="H208" s="34" t="n"/>
      <c r="N208" t="inlineStr">
        <is>
          <t>Clinic</t>
        </is>
      </c>
    </row>
    <row r="209" ht="21.6" customHeight="1" s="49">
      <c r="A209" s="100" t="n"/>
      <c r="B209" s="34" t="n"/>
      <c r="C209" s="100" t="n"/>
      <c r="D209" s="34" t="n"/>
      <c r="E209" s="34" t="n"/>
      <c r="F209" s="34" t="n"/>
      <c r="G209" s="34" t="n"/>
      <c r="H209" s="34" t="n"/>
      <c r="N209" t="inlineStr">
        <is>
          <t>Clinic</t>
        </is>
      </c>
    </row>
    <row r="210" ht="21.6" customHeight="1" s="49">
      <c r="A210" s="100" t="n"/>
      <c r="B210" s="34" t="n"/>
      <c r="C210" s="100" t="n"/>
      <c r="D210" s="34" t="n"/>
      <c r="E210" s="34" t="n"/>
      <c r="F210" s="34" t="n"/>
      <c r="G210" s="34" t="n"/>
      <c r="H210" s="34" t="n"/>
      <c r="N210" t="inlineStr">
        <is>
          <t>Clinic</t>
        </is>
      </c>
    </row>
    <row r="211" ht="21.6" customHeight="1" s="49">
      <c r="A211" s="100" t="n"/>
      <c r="B211" s="34" t="n"/>
      <c r="C211" s="100" t="n"/>
      <c r="D211" s="34" t="n"/>
      <c r="E211" s="34" t="n"/>
      <c r="F211" s="34" t="n"/>
      <c r="G211" s="34" t="n"/>
      <c r="H211" s="34" t="n"/>
      <c r="N211" t="inlineStr">
        <is>
          <t>Clinic</t>
        </is>
      </c>
    </row>
    <row r="212" ht="21.6" customHeight="1" s="49">
      <c r="A212" s="100" t="n"/>
      <c r="B212" s="34" t="n"/>
      <c r="C212" s="100" t="n"/>
      <c r="D212" s="34" t="n"/>
      <c r="E212" s="34" t="n"/>
      <c r="F212" s="34" t="n"/>
      <c r="G212" s="34" t="n"/>
      <c r="H212" s="34" t="n"/>
      <c r="N212" t="inlineStr">
        <is>
          <t>Clinic</t>
        </is>
      </c>
    </row>
    <row r="213" ht="21.6" customHeight="1" s="49">
      <c r="A213" s="100" t="n"/>
      <c r="B213" s="34" t="n"/>
      <c r="C213" s="100" t="n"/>
      <c r="D213" s="34" t="n"/>
      <c r="E213" s="34" t="n"/>
      <c r="F213" s="34" t="n"/>
      <c r="G213" s="34" t="n"/>
      <c r="H213" s="34" t="n"/>
      <c r="N213" t="inlineStr">
        <is>
          <t>Clinic</t>
        </is>
      </c>
    </row>
    <row r="214" ht="21.6" customHeight="1" s="49">
      <c r="A214" s="100" t="n"/>
      <c r="B214" s="34" t="n"/>
      <c r="C214" s="100" t="n"/>
      <c r="D214" s="34" t="n"/>
      <c r="E214" s="34" t="n"/>
      <c r="F214" s="34" t="n"/>
      <c r="G214" s="34" t="n"/>
      <c r="H214" s="34" t="n"/>
      <c r="N214" t="inlineStr">
        <is>
          <t>Clinic</t>
        </is>
      </c>
    </row>
    <row r="215" ht="21.6" customHeight="1" s="49">
      <c r="A215" s="100" t="n"/>
      <c r="B215" s="34" t="n"/>
      <c r="C215" s="100" t="n"/>
      <c r="D215" s="34" t="n"/>
      <c r="E215" s="34" t="n"/>
      <c r="F215" s="34" t="n"/>
      <c r="G215" s="34" t="n"/>
      <c r="H215" s="34" t="n"/>
      <c r="N215" t="inlineStr">
        <is>
          <t>Clinic</t>
        </is>
      </c>
    </row>
    <row r="216" ht="21.6" customHeight="1" s="49">
      <c r="A216" s="100" t="n"/>
      <c r="B216" s="34" t="n"/>
      <c r="C216" s="100" t="n"/>
      <c r="D216" s="34" t="n"/>
      <c r="E216" s="34" t="n"/>
      <c r="F216" s="34" t="n"/>
      <c r="G216" s="34" t="n"/>
      <c r="H216" s="34" t="n"/>
      <c r="N216" t="inlineStr">
        <is>
          <t>Clinic</t>
        </is>
      </c>
    </row>
    <row r="217" ht="21.6" customHeight="1" s="49">
      <c r="A217" s="100" t="n"/>
      <c r="B217" s="34" t="n"/>
      <c r="C217" s="100" t="n"/>
      <c r="D217" s="34" t="n"/>
      <c r="E217" s="34" t="n"/>
      <c r="F217" s="34" t="n"/>
      <c r="G217" s="34" t="n"/>
      <c r="H217" s="34" t="n"/>
      <c r="N217" t="inlineStr">
        <is>
          <t>Clinic</t>
        </is>
      </c>
    </row>
    <row r="218" ht="21.6" customHeight="1" s="49">
      <c r="A218" s="100" t="n"/>
      <c r="B218" s="34" t="n"/>
      <c r="C218" s="100" t="n"/>
      <c r="D218" s="34" t="n"/>
      <c r="E218" s="34" t="n"/>
      <c r="F218" s="34" t="n"/>
      <c r="G218" s="34" t="n"/>
      <c r="H218" s="34" t="n"/>
      <c r="N218" t="inlineStr">
        <is>
          <t>Clinic</t>
        </is>
      </c>
    </row>
    <row r="219" ht="21.6" customHeight="1" s="49">
      <c r="A219" s="100" t="n"/>
      <c r="B219" s="34" t="n"/>
      <c r="C219" s="100" t="n"/>
      <c r="D219" s="34" t="n"/>
      <c r="E219" s="34" t="n"/>
      <c r="F219" s="34" t="n"/>
      <c r="G219" s="34" t="n"/>
      <c r="H219" s="34" t="n"/>
      <c r="N219" t="inlineStr">
        <is>
          <t>Clinic</t>
        </is>
      </c>
    </row>
    <row r="220" ht="21.6" customHeight="1" s="49">
      <c r="A220" s="100" t="n"/>
      <c r="B220" s="34" t="n"/>
      <c r="C220" s="100" t="n"/>
      <c r="D220" s="34" t="n"/>
      <c r="E220" s="34" t="n"/>
      <c r="F220" s="34" t="n"/>
      <c r="G220" s="34" t="n"/>
      <c r="H220" s="34" t="n"/>
      <c r="N220" t="inlineStr">
        <is>
          <t>Clinic</t>
        </is>
      </c>
    </row>
    <row r="221" ht="21.6" customHeight="1" s="49">
      <c r="A221" s="100" t="n"/>
      <c r="B221" s="34" t="n"/>
      <c r="C221" s="100" t="n"/>
      <c r="D221" s="34" t="n"/>
      <c r="E221" s="34" t="n"/>
      <c r="F221" s="34" t="n"/>
      <c r="G221" s="34" t="n"/>
      <c r="H221" s="34" t="n"/>
      <c r="N221" t="inlineStr">
        <is>
          <t>Clinic</t>
        </is>
      </c>
    </row>
    <row r="222" ht="21.6" customHeight="1" s="49">
      <c r="A222" s="100" t="n"/>
      <c r="B222" s="34" t="n"/>
      <c r="C222" s="100" t="n"/>
      <c r="D222" s="34" t="n"/>
      <c r="E222" s="34" t="n"/>
      <c r="F222" s="34" t="n"/>
      <c r="G222" s="34" t="n"/>
      <c r="H222" s="34" t="n"/>
      <c r="N222" t="inlineStr">
        <is>
          <t>Clinic</t>
        </is>
      </c>
    </row>
    <row r="223" ht="21.6" customHeight="1" s="49">
      <c r="A223" s="100" t="n"/>
      <c r="B223" s="34" t="n"/>
      <c r="C223" s="100" t="n"/>
      <c r="D223" s="34" t="n"/>
      <c r="E223" s="34" t="n"/>
      <c r="F223" s="34" t="n"/>
      <c r="G223" s="34" t="n"/>
      <c r="H223" s="34" t="n"/>
      <c r="N223" t="inlineStr">
        <is>
          <t>Clinic</t>
        </is>
      </c>
    </row>
    <row r="224" ht="21.6" customHeight="1" s="49">
      <c r="A224" s="100" t="n"/>
      <c r="B224" s="34" t="n"/>
      <c r="C224" s="100" t="n"/>
      <c r="D224" s="34" t="n"/>
      <c r="E224" s="34" t="n"/>
      <c r="F224" s="34" t="n"/>
      <c r="G224" s="34" t="n"/>
      <c r="H224" s="34" t="n"/>
      <c r="N224" t="inlineStr">
        <is>
          <t>Clinic</t>
        </is>
      </c>
    </row>
    <row r="225" ht="21.6" customHeight="1" s="49">
      <c r="A225" s="100" t="n"/>
      <c r="B225" s="34" t="n"/>
      <c r="C225" s="100" t="n"/>
      <c r="D225" s="34" t="n"/>
      <c r="E225" s="34" t="n"/>
      <c r="F225" s="34" t="n"/>
      <c r="G225" s="34" t="n"/>
      <c r="H225" s="34" t="n"/>
      <c r="N225" t="inlineStr">
        <is>
          <t>Clinic</t>
        </is>
      </c>
    </row>
    <row r="226" ht="21.6" customHeight="1" s="49">
      <c r="A226" s="100" t="n"/>
      <c r="B226" s="34" t="n"/>
      <c r="C226" s="100" t="n"/>
      <c r="D226" s="34" t="n"/>
      <c r="E226" s="34" t="n"/>
      <c r="F226" s="34" t="n"/>
      <c r="G226" s="34" t="n"/>
      <c r="H226" s="34" t="n"/>
      <c r="N226" t="inlineStr">
        <is>
          <t>Clinic</t>
        </is>
      </c>
    </row>
    <row r="227" ht="21.6" customHeight="1" s="49">
      <c r="A227" s="100" t="n"/>
      <c r="B227" s="34" t="n"/>
      <c r="C227" s="100" t="n"/>
      <c r="D227" s="34" t="n"/>
      <c r="E227" s="34" t="n"/>
      <c r="F227" s="34" t="n"/>
      <c r="G227" s="34" t="n"/>
      <c r="H227" s="34" t="n"/>
      <c r="N227" t="inlineStr">
        <is>
          <t>Clinic</t>
        </is>
      </c>
    </row>
    <row r="228" ht="21.6" customHeight="1" s="49">
      <c r="A228" s="100" t="n"/>
      <c r="B228" s="34" t="n"/>
      <c r="C228" s="100" t="n"/>
      <c r="D228" s="34" t="n"/>
      <c r="E228" s="34" t="n"/>
      <c r="F228" s="34" t="n"/>
      <c r="G228" s="34" t="n"/>
      <c r="H228" s="34" t="n"/>
      <c r="N228" t="inlineStr">
        <is>
          <t>Clinic</t>
        </is>
      </c>
    </row>
    <row r="229" ht="21.6" customHeight="1" s="49">
      <c r="A229" s="100" t="n"/>
      <c r="B229" s="34" t="n"/>
      <c r="C229" s="100" t="n"/>
      <c r="D229" s="34" t="n"/>
      <c r="E229" s="34" t="n"/>
      <c r="F229" s="34" t="n"/>
      <c r="G229" s="34" t="n"/>
      <c r="H229" s="34" t="n"/>
      <c r="N229" t="inlineStr">
        <is>
          <t>Clinic</t>
        </is>
      </c>
    </row>
    <row r="230" ht="21.6" customHeight="1" s="49">
      <c r="A230" s="100" t="n"/>
      <c r="B230" s="34" t="n"/>
      <c r="C230" s="100" t="n"/>
      <c r="D230" s="34" t="n"/>
      <c r="E230" s="34" t="n"/>
      <c r="F230" s="34" t="n"/>
      <c r="G230" s="34" t="n"/>
      <c r="H230" s="34" t="n"/>
      <c r="N230" t="inlineStr">
        <is>
          <t>Clinic</t>
        </is>
      </c>
    </row>
    <row r="231" ht="21.6" customHeight="1" s="49">
      <c r="A231" s="100" t="n"/>
      <c r="B231" s="34" t="n"/>
      <c r="C231" s="100" t="n"/>
      <c r="D231" s="34" t="n"/>
      <c r="E231" s="34" t="n"/>
      <c r="F231" s="34" t="n"/>
      <c r="G231" s="34" t="n"/>
      <c r="H231" s="34" t="n"/>
      <c r="N231" t="inlineStr">
        <is>
          <t>Clinic</t>
        </is>
      </c>
    </row>
    <row r="232" ht="21.6" customHeight="1" s="49">
      <c r="A232" s="100" t="n"/>
      <c r="B232" s="34" t="n"/>
      <c r="C232" s="100" t="n"/>
      <c r="D232" s="34" t="n"/>
      <c r="E232" s="34" t="n"/>
      <c r="F232" s="34" t="n"/>
      <c r="G232" s="34" t="n"/>
      <c r="H232" s="34" t="n"/>
      <c r="N232" t="inlineStr">
        <is>
          <t>Clinic</t>
        </is>
      </c>
    </row>
    <row r="233" ht="21.6" customHeight="1" s="49">
      <c r="A233" s="100" t="n"/>
      <c r="B233" s="34" t="n"/>
      <c r="C233" s="100" t="n"/>
      <c r="D233" s="34" t="n"/>
      <c r="E233" s="34" t="n"/>
      <c r="F233" s="34" t="n"/>
      <c r="G233" s="34" t="n"/>
      <c r="H233" s="34" t="n"/>
      <c r="N233" t="inlineStr">
        <is>
          <t>Clinic</t>
        </is>
      </c>
    </row>
    <row r="234" ht="21.6" customHeight="1" s="49">
      <c r="A234" s="100" t="n"/>
      <c r="B234" s="34" t="n"/>
      <c r="C234" s="100" t="n"/>
      <c r="D234" s="34" t="n"/>
      <c r="E234" s="34" t="n"/>
      <c r="F234" s="34" t="n"/>
      <c r="G234" s="34" t="n"/>
      <c r="H234" s="34" t="n"/>
      <c r="N234" t="inlineStr">
        <is>
          <t>Clinic</t>
        </is>
      </c>
    </row>
    <row r="235" ht="21.6" customHeight="1" s="49">
      <c r="A235" s="100" t="n"/>
      <c r="B235" s="34" t="n"/>
      <c r="C235" s="100" t="n"/>
      <c r="D235" s="34" t="n"/>
      <c r="E235" s="34" t="n"/>
      <c r="F235" s="34" t="n"/>
      <c r="G235" s="34" t="n"/>
      <c r="H235" s="34" t="n"/>
      <c r="N235" t="inlineStr">
        <is>
          <t>Clinic</t>
        </is>
      </c>
    </row>
    <row r="236" ht="21.6" customHeight="1" s="49">
      <c r="A236" s="100" t="n"/>
      <c r="B236" s="34" t="n"/>
      <c r="C236" s="100" t="n"/>
      <c r="D236" s="34" t="n"/>
      <c r="E236" s="34" t="n"/>
      <c r="F236" s="34" t="n"/>
      <c r="G236" s="34" t="n"/>
      <c r="H236" s="34" t="n"/>
      <c r="N236" t="inlineStr">
        <is>
          <t>Clinic</t>
        </is>
      </c>
    </row>
    <row r="237" ht="21.6" customHeight="1" s="49">
      <c r="A237" s="100" t="n"/>
      <c r="B237" s="34" t="n"/>
      <c r="C237" s="100" t="n"/>
      <c r="D237" s="34" t="n"/>
      <c r="E237" s="34" t="n"/>
      <c r="F237" s="34" t="n"/>
      <c r="G237" s="34" t="n"/>
      <c r="H237" s="34" t="n"/>
      <c r="N237" t="inlineStr">
        <is>
          <t>Clinic</t>
        </is>
      </c>
    </row>
    <row r="238" ht="21.6" customHeight="1" s="49">
      <c r="A238" s="100" t="n"/>
      <c r="B238" s="34" t="n"/>
      <c r="C238" s="100" t="n"/>
      <c r="D238" s="34" t="n"/>
      <c r="E238" s="34" t="n"/>
      <c r="F238" s="34" t="n"/>
      <c r="G238" s="34" t="n"/>
      <c r="H238" s="34" t="n"/>
      <c r="N238" t="inlineStr">
        <is>
          <t>Clinic</t>
        </is>
      </c>
    </row>
    <row r="239" ht="21.6" customHeight="1" s="49">
      <c r="A239" s="100" t="n"/>
      <c r="B239" s="34" t="n"/>
      <c r="C239" s="100" t="n"/>
      <c r="D239" s="34" t="n"/>
      <c r="E239" s="34" t="n"/>
      <c r="F239" s="34" t="n"/>
      <c r="G239" s="34" t="n"/>
      <c r="H239" s="34" t="n"/>
      <c r="N239" t="inlineStr">
        <is>
          <t>Clinic</t>
        </is>
      </c>
    </row>
    <row r="240" ht="21.6" customHeight="1" s="49">
      <c r="A240" s="100" t="n"/>
      <c r="B240" s="34" t="n"/>
      <c r="C240" s="100" t="n"/>
      <c r="D240" s="34" t="n"/>
      <c r="E240" s="34" t="n"/>
      <c r="F240" s="34" t="n"/>
      <c r="G240" s="34" t="n"/>
      <c r="H240" s="34" t="n"/>
      <c r="N240" t="inlineStr">
        <is>
          <t>Clinic</t>
        </is>
      </c>
    </row>
    <row r="241" ht="21.6" customHeight="1" s="49">
      <c r="A241" s="100" t="n"/>
      <c r="B241" s="34" t="n"/>
      <c r="C241" s="100" t="n"/>
      <c r="D241" s="34" t="n"/>
      <c r="E241" s="34" t="n"/>
      <c r="F241" s="34" t="n"/>
      <c r="G241" s="34" t="n"/>
      <c r="H241" s="34" t="n"/>
      <c r="N241" t="inlineStr">
        <is>
          <t>Clinic</t>
        </is>
      </c>
    </row>
    <row r="242" ht="21.6" customHeight="1" s="49">
      <c r="A242" s="100" t="n"/>
      <c r="B242" s="34" t="n"/>
      <c r="C242" s="100" t="n"/>
      <c r="D242" s="34" t="n"/>
      <c r="E242" s="34" t="n"/>
      <c r="F242" s="34" t="n"/>
      <c r="G242" s="34" t="n"/>
      <c r="H242" s="34" t="n"/>
      <c r="N242" t="inlineStr">
        <is>
          <t>Clinic</t>
        </is>
      </c>
    </row>
    <row r="243" ht="21.6" customHeight="1" s="49">
      <c r="A243" s="100" t="n"/>
      <c r="B243" s="34" t="n"/>
      <c r="C243" s="100" t="n"/>
      <c r="D243" s="34" t="n"/>
      <c r="E243" s="34" t="n"/>
      <c r="F243" s="34" t="n"/>
      <c r="G243" s="34" t="n"/>
      <c r="H243" s="34" t="n"/>
      <c r="N243" t="inlineStr">
        <is>
          <t>Clinic</t>
        </is>
      </c>
    </row>
    <row r="244" ht="21.6" customHeight="1" s="49">
      <c r="A244" s="100" t="n"/>
      <c r="B244" s="34" t="n"/>
      <c r="C244" s="100" t="n"/>
      <c r="D244" s="34" t="n"/>
      <c r="E244" s="34" t="n"/>
      <c r="F244" s="34" t="n"/>
      <c r="G244" s="34" t="n"/>
      <c r="H244" s="34" t="n"/>
      <c r="N244" t="inlineStr">
        <is>
          <t>Clinic</t>
        </is>
      </c>
    </row>
    <row r="245" ht="21.6" customHeight="1" s="49">
      <c r="A245" s="100" t="n"/>
      <c r="B245" s="34" t="n"/>
      <c r="C245" s="100" t="n"/>
      <c r="D245" s="34" t="n"/>
      <c r="E245" s="34" t="n"/>
      <c r="F245" s="34" t="n"/>
      <c r="G245" s="34" t="n"/>
      <c r="H245" s="34" t="n"/>
      <c r="N245" t="inlineStr">
        <is>
          <t>Clinic</t>
        </is>
      </c>
    </row>
    <row r="246" ht="21.6" customHeight="1" s="49">
      <c r="A246" s="100" t="n"/>
      <c r="B246" s="34" t="n"/>
      <c r="C246" s="100" t="n"/>
      <c r="D246" s="34" t="n"/>
      <c r="E246" s="34" t="n"/>
      <c r="F246" s="34" t="n"/>
      <c r="G246" s="34" t="n"/>
      <c r="H246" s="34" t="n"/>
      <c r="N246" t="inlineStr">
        <is>
          <t>Clinic</t>
        </is>
      </c>
    </row>
    <row r="247" ht="21.6" customHeight="1" s="49">
      <c r="A247" s="100" t="n"/>
      <c r="B247" s="34" t="n"/>
      <c r="C247" s="100" t="n"/>
      <c r="D247" s="34" t="n"/>
      <c r="E247" s="34" t="n"/>
      <c r="F247" s="34" t="n"/>
      <c r="G247" s="34" t="n"/>
      <c r="H247" s="34" t="n"/>
      <c r="N247" t="inlineStr">
        <is>
          <t>Clinic</t>
        </is>
      </c>
    </row>
    <row r="248" ht="21.6" customHeight="1" s="49">
      <c r="A248" s="100" t="n"/>
      <c r="B248" s="34" t="n"/>
      <c r="C248" s="100" t="n"/>
      <c r="D248" s="34" t="n"/>
      <c r="E248" s="34" t="n"/>
      <c r="F248" s="34" t="n"/>
      <c r="G248" s="34" t="n"/>
      <c r="H248" s="34" t="n"/>
      <c r="N248" t="inlineStr">
        <is>
          <t>Clinic</t>
        </is>
      </c>
    </row>
    <row r="249" ht="21.6" customHeight="1" s="49">
      <c r="A249" s="100" t="n"/>
      <c r="B249" s="34" t="n"/>
      <c r="C249" s="100" t="n"/>
      <c r="D249" s="34" t="n"/>
      <c r="E249" s="34" t="n"/>
      <c r="F249" s="34" t="n"/>
      <c r="G249" s="34" t="n"/>
      <c r="H249" s="34" t="n"/>
      <c r="N249" t="inlineStr">
        <is>
          <t>Clinic</t>
        </is>
      </c>
    </row>
    <row r="250" ht="21.6" customHeight="1" s="49">
      <c r="A250" s="100" t="n"/>
      <c r="B250" s="34" t="n"/>
      <c r="C250" s="100" t="n"/>
      <c r="D250" s="34" t="n"/>
      <c r="E250" s="34" t="n"/>
      <c r="F250" s="34" t="n"/>
      <c r="G250" s="34" t="n"/>
      <c r="H250" s="34" t="n"/>
      <c r="N250" t="inlineStr">
        <is>
          <t>Clinic</t>
        </is>
      </c>
    </row>
    <row r="251" ht="21.6" customHeight="1" s="49">
      <c r="A251" s="100" t="n"/>
      <c r="B251" s="34" t="n"/>
      <c r="C251" s="100" t="n"/>
      <c r="D251" s="34" t="n"/>
      <c r="E251" s="34" t="n"/>
      <c r="F251" s="34" t="n"/>
      <c r="G251" s="34" t="n"/>
      <c r="H251" s="34" t="n"/>
      <c r="N251" t="inlineStr">
        <is>
          <t>Clinic</t>
        </is>
      </c>
    </row>
    <row r="252" ht="21.6" customHeight="1" s="49">
      <c r="A252" s="100" t="n"/>
      <c r="B252" s="34" t="n"/>
      <c r="C252" s="100" t="n"/>
      <c r="D252" s="34" t="n"/>
      <c r="E252" s="34" t="n"/>
      <c r="F252" s="34" t="n"/>
      <c r="G252" s="34" t="n"/>
      <c r="H252" s="34" t="n"/>
      <c r="N252" t="inlineStr">
        <is>
          <t>Clinic</t>
        </is>
      </c>
    </row>
    <row r="253" ht="21.6" customHeight="1" s="49">
      <c r="A253" s="100" t="n"/>
      <c r="B253" s="34" t="n"/>
      <c r="C253" s="100" t="n"/>
      <c r="D253" s="34" t="n"/>
      <c r="E253" s="34" t="n"/>
      <c r="F253" s="34" t="n"/>
      <c r="G253" s="34" t="n"/>
      <c r="H253" s="34" t="n"/>
      <c r="N253" t="inlineStr">
        <is>
          <t>Clinic</t>
        </is>
      </c>
    </row>
    <row r="254" ht="21.6" customHeight="1" s="49">
      <c r="A254" s="100" t="n"/>
      <c r="B254" s="34" t="n"/>
      <c r="C254" s="100" t="n"/>
      <c r="D254" s="34" t="n"/>
      <c r="E254" s="34" t="n"/>
      <c r="F254" s="34" t="n"/>
      <c r="G254" s="34" t="n"/>
      <c r="H254" s="34" t="n"/>
      <c r="N254" t="inlineStr">
        <is>
          <t>Clinic</t>
        </is>
      </c>
    </row>
    <row r="255" ht="21.6" customHeight="1" s="49">
      <c r="A255" s="100" t="n"/>
      <c r="B255" s="34" t="n"/>
      <c r="C255" s="100" t="n"/>
      <c r="D255" s="34" t="n"/>
      <c r="E255" s="34" t="n"/>
      <c r="F255" s="34" t="n"/>
      <c r="G255" s="34" t="n"/>
      <c r="H255" s="34" t="n"/>
      <c r="N255" t="inlineStr">
        <is>
          <t>Clinic</t>
        </is>
      </c>
    </row>
    <row r="256" ht="21.6" customHeight="1" s="49">
      <c r="A256" s="100" t="n"/>
      <c r="B256" s="34" t="n"/>
      <c r="C256" s="100" t="n"/>
      <c r="D256" s="34" t="n"/>
      <c r="E256" s="34" t="n"/>
      <c r="F256" s="34" t="n"/>
      <c r="G256" s="34" t="n"/>
      <c r="H256" s="34" t="n"/>
      <c r="N256" t="inlineStr">
        <is>
          <t>Clinic</t>
        </is>
      </c>
    </row>
    <row r="257" ht="21.6" customHeight="1" s="49">
      <c r="A257" s="100" t="n"/>
      <c r="B257" s="34" t="n"/>
      <c r="C257" s="100" t="n"/>
      <c r="D257" s="34" t="n"/>
      <c r="E257" s="34" t="n"/>
      <c r="F257" s="34" t="n"/>
      <c r="G257" s="34" t="n"/>
      <c r="H257" s="34" t="n"/>
      <c r="N257" t="inlineStr">
        <is>
          <t>Clinic</t>
        </is>
      </c>
    </row>
    <row r="258" ht="21.6" customHeight="1" s="49">
      <c r="A258" s="100" t="n"/>
      <c r="B258" s="34" t="n"/>
      <c r="C258" s="100" t="n"/>
      <c r="D258" s="34" t="n"/>
      <c r="E258" s="34" t="n"/>
      <c r="F258" s="34" t="n"/>
      <c r="G258" s="34" t="n"/>
      <c r="H258" s="34" t="n"/>
      <c r="N258" t="inlineStr">
        <is>
          <t>Clinic</t>
        </is>
      </c>
    </row>
    <row r="259" ht="21.6" customHeight="1" s="49">
      <c r="A259" s="100" t="n"/>
      <c r="B259" s="34" t="n"/>
      <c r="C259" s="100" t="n"/>
      <c r="D259" s="34" t="n"/>
      <c r="E259" s="34" t="n"/>
      <c r="F259" s="34" t="n"/>
      <c r="G259" s="34" t="n"/>
      <c r="H259" s="34" t="n"/>
      <c r="N259" t="inlineStr">
        <is>
          <t>Clinic</t>
        </is>
      </c>
    </row>
    <row r="260" ht="21.6" customHeight="1" s="49">
      <c r="A260" s="100" t="n"/>
      <c r="B260" s="34" t="n"/>
      <c r="C260" s="100" t="n"/>
      <c r="D260" s="34" t="n"/>
      <c r="E260" s="34" t="n"/>
      <c r="F260" s="34" t="n"/>
      <c r="G260" s="34" t="n"/>
      <c r="H260" s="34" t="n"/>
      <c r="N260" t="inlineStr">
        <is>
          <t>Clinic</t>
        </is>
      </c>
    </row>
    <row r="261" ht="21.6" customHeight="1" s="49">
      <c r="A261" s="100" t="n"/>
      <c r="B261" s="34" t="n"/>
      <c r="C261" s="100" t="n"/>
      <c r="D261" s="34" t="n"/>
      <c r="E261" s="34" t="n"/>
      <c r="F261" s="34" t="n"/>
      <c r="G261" s="34" t="n"/>
      <c r="H261" s="34" t="n"/>
      <c r="N261" t="inlineStr">
        <is>
          <t>Clinic</t>
        </is>
      </c>
    </row>
    <row r="262" ht="21.6" customHeight="1" s="49">
      <c r="A262" s="100" t="n"/>
      <c r="B262" s="34" t="n"/>
      <c r="C262" s="100" t="n"/>
      <c r="D262" s="34" t="n"/>
      <c r="E262" s="34" t="n"/>
      <c r="F262" s="34" t="n"/>
      <c r="G262" s="34" t="n"/>
      <c r="H262" s="34" t="n"/>
      <c r="N262" t="inlineStr">
        <is>
          <t>Clinic</t>
        </is>
      </c>
    </row>
    <row r="263" ht="21.6" customHeight="1" s="49">
      <c r="A263" s="100" t="n"/>
      <c r="B263" s="34" t="n"/>
      <c r="C263" s="100" t="n"/>
      <c r="D263" s="34" t="n"/>
      <c r="E263" s="34" t="n"/>
      <c r="F263" s="34" t="n"/>
      <c r="G263" s="34" t="n"/>
      <c r="H263" s="34" t="n"/>
      <c r="N263" t="inlineStr">
        <is>
          <t>Clinic</t>
        </is>
      </c>
    </row>
    <row r="264" ht="21.6" customHeight="1" s="49">
      <c r="A264" s="100" t="n"/>
      <c r="B264" s="34" t="n"/>
      <c r="C264" s="100" t="n"/>
      <c r="D264" s="34" t="n"/>
      <c r="E264" s="34" t="n"/>
      <c r="F264" s="34" t="n"/>
      <c r="G264" s="34" t="n"/>
      <c r="H264" s="34" t="n"/>
      <c r="N264" t="inlineStr">
        <is>
          <t>Clinic</t>
        </is>
      </c>
    </row>
    <row r="265" ht="21.6" customHeight="1" s="49">
      <c r="A265" s="100" t="n"/>
      <c r="B265" s="34" t="n"/>
      <c r="C265" s="100" t="n"/>
      <c r="D265" s="34" t="n"/>
      <c r="E265" s="34" t="n"/>
      <c r="F265" s="34" t="n"/>
      <c r="G265" s="34" t="n"/>
      <c r="H265" s="34" t="n"/>
      <c r="N265" t="inlineStr">
        <is>
          <t>Clinic</t>
        </is>
      </c>
    </row>
    <row r="266" ht="21.6" customHeight="1" s="49">
      <c r="A266" s="100" t="n"/>
      <c r="B266" s="34" t="n"/>
      <c r="C266" s="100" t="n"/>
      <c r="D266" s="34" t="n"/>
      <c r="E266" s="34" t="n"/>
      <c r="F266" s="34" t="n"/>
      <c r="G266" s="34" t="n"/>
      <c r="H266" s="34" t="n"/>
      <c r="N266" t="inlineStr">
        <is>
          <t>Clinic</t>
        </is>
      </c>
    </row>
    <row r="267" ht="21.6" customHeight="1" s="49">
      <c r="A267" s="100" t="n"/>
      <c r="B267" s="34" t="n"/>
      <c r="C267" s="100" t="n"/>
      <c r="D267" s="34" t="n"/>
      <c r="E267" s="34" t="n"/>
      <c r="F267" s="34" t="n"/>
      <c r="G267" s="34" t="n"/>
      <c r="H267" s="34" t="n"/>
      <c r="N267" t="inlineStr">
        <is>
          <t>Clinic</t>
        </is>
      </c>
    </row>
    <row r="268" ht="21.6" customHeight="1" s="49">
      <c r="A268" s="100" t="n"/>
      <c r="B268" s="34" t="n"/>
      <c r="C268" s="100" t="n"/>
      <c r="D268" s="34" t="n"/>
      <c r="E268" s="34" t="n"/>
      <c r="F268" s="34" t="n"/>
      <c r="G268" s="34" t="n"/>
      <c r="H268" s="34" t="n"/>
      <c r="N268" t="inlineStr">
        <is>
          <t>Clinic</t>
        </is>
      </c>
    </row>
    <row r="269" ht="21.6" customHeight="1" s="49">
      <c r="A269" s="100" t="n"/>
      <c r="B269" s="34" t="n"/>
      <c r="C269" s="100" t="n"/>
      <c r="D269" s="34" t="n"/>
      <c r="E269" s="34" t="n"/>
      <c r="F269" s="34" t="n"/>
      <c r="G269" s="34" t="n"/>
      <c r="H269" s="34" t="n"/>
      <c r="N269" t="inlineStr">
        <is>
          <t>Clinic</t>
        </is>
      </c>
    </row>
    <row r="270" ht="21.6" customHeight="1" s="49">
      <c r="A270" s="100" t="n"/>
      <c r="B270" s="34" t="n"/>
      <c r="C270" s="100" t="n"/>
      <c r="D270" s="34" t="n"/>
      <c r="E270" s="34" t="n"/>
      <c r="F270" s="34" t="n"/>
      <c r="G270" s="34" t="n"/>
      <c r="H270" s="34" t="n"/>
      <c r="N270" t="inlineStr">
        <is>
          <t>Clinic</t>
        </is>
      </c>
    </row>
    <row r="271" ht="21.6" customHeight="1" s="49">
      <c r="A271" s="100" t="n"/>
      <c r="B271" s="34" t="n"/>
      <c r="C271" s="100" t="n"/>
      <c r="D271" s="34" t="n"/>
      <c r="E271" s="34" t="n"/>
      <c r="F271" s="34" t="n"/>
      <c r="G271" s="34" t="n"/>
      <c r="H271" s="34" t="n"/>
      <c r="N271" t="inlineStr">
        <is>
          <t>Clinic</t>
        </is>
      </c>
    </row>
    <row r="272" ht="21.6" customHeight="1" s="49">
      <c r="A272" s="100" t="n"/>
      <c r="B272" s="34" t="n"/>
      <c r="C272" s="100" t="n"/>
      <c r="D272" s="34" t="n"/>
      <c r="E272" s="34" t="n"/>
      <c r="F272" s="34" t="n"/>
      <c r="G272" s="34" t="n"/>
      <c r="H272" s="34" t="n"/>
      <c r="N272" t="inlineStr">
        <is>
          <t>Clinic</t>
        </is>
      </c>
    </row>
    <row r="273" ht="21.6" customHeight="1" s="49">
      <c r="A273" s="100" t="n"/>
      <c r="B273" s="34" t="n"/>
      <c r="C273" s="100" t="n"/>
      <c r="D273" s="34" t="n"/>
      <c r="E273" s="34" t="n"/>
      <c r="F273" s="34" t="n"/>
      <c r="G273" s="34" t="n"/>
      <c r="H273" s="34" t="n"/>
      <c r="N273" t="inlineStr">
        <is>
          <t>Clinic</t>
        </is>
      </c>
    </row>
    <row r="274" ht="21.6" customHeight="1" s="49">
      <c r="A274" s="100" t="n"/>
      <c r="B274" s="34" t="n"/>
      <c r="C274" s="100" t="n"/>
      <c r="D274" s="34" t="n"/>
      <c r="E274" s="34" t="n"/>
      <c r="F274" s="34" t="n"/>
      <c r="G274" s="34" t="n"/>
      <c r="H274" s="34" t="n"/>
      <c r="N274" t="inlineStr">
        <is>
          <t>Clinic</t>
        </is>
      </c>
    </row>
    <row r="275" ht="21.6" customHeight="1" s="49">
      <c r="A275" s="100" t="n"/>
      <c r="B275" s="34" t="n"/>
      <c r="C275" s="100" t="n"/>
      <c r="D275" s="34" t="n"/>
      <c r="E275" s="34" t="n"/>
      <c r="F275" s="34" t="n"/>
      <c r="G275" s="34" t="n"/>
      <c r="H275" s="34" t="n"/>
      <c r="N275" t="inlineStr">
        <is>
          <t>Clinic</t>
        </is>
      </c>
    </row>
    <row r="276" ht="21.6" customHeight="1" s="49">
      <c r="A276" s="100" t="n"/>
      <c r="B276" s="34" t="n"/>
      <c r="C276" s="100" t="n"/>
      <c r="D276" s="34" t="n"/>
      <c r="E276" s="34" t="n"/>
      <c r="F276" s="34" t="n"/>
      <c r="G276" s="34" t="n"/>
      <c r="H276" s="34" t="n"/>
      <c r="N276" t="inlineStr">
        <is>
          <t>Clinic</t>
        </is>
      </c>
    </row>
    <row r="277" ht="21.6" customHeight="1" s="49">
      <c r="A277" s="100" t="n"/>
      <c r="B277" s="34" t="n"/>
      <c r="C277" s="100" t="n"/>
      <c r="D277" s="34" t="n"/>
      <c r="E277" s="34" t="n"/>
      <c r="F277" s="34" t="n"/>
      <c r="G277" s="34" t="n"/>
      <c r="H277" s="34" t="n"/>
      <c r="N277" t="inlineStr">
        <is>
          <t>Clinic</t>
        </is>
      </c>
    </row>
    <row r="278" ht="21.6" customHeight="1" s="49">
      <c r="A278" s="100" t="n"/>
      <c r="B278" s="34" t="n"/>
      <c r="C278" s="100" t="n"/>
      <c r="D278" s="34" t="n"/>
      <c r="E278" s="34" t="n"/>
      <c r="F278" s="34" t="n"/>
      <c r="G278" s="34" t="n"/>
      <c r="H278" s="34" t="n"/>
      <c r="N278" t="inlineStr">
        <is>
          <t>Clinic</t>
        </is>
      </c>
    </row>
    <row r="279" ht="21.6" customHeight="1" s="49">
      <c r="A279" s="100" t="n"/>
      <c r="B279" s="34" t="n"/>
      <c r="C279" s="100" t="n"/>
      <c r="D279" s="34" t="n"/>
      <c r="E279" s="34" t="n"/>
      <c r="F279" s="34" t="n"/>
      <c r="G279" s="34" t="n"/>
      <c r="H279" s="34" t="n"/>
      <c r="N279" t="inlineStr">
        <is>
          <t>Clinic</t>
        </is>
      </c>
    </row>
    <row r="280" ht="21.6" customHeight="1" s="49">
      <c r="A280" s="100" t="n"/>
      <c r="B280" s="34" t="n"/>
      <c r="C280" s="100" t="n"/>
      <c r="D280" s="34" t="n"/>
      <c r="E280" s="34" t="n"/>
      <c r="F280" s="34" t="n"/>
      <c r="G280" s="34" t="n"/>
      <c r="H280" s="34" t="n"/>
      <c r="N280" t="inlineStr">
        <is>
          <t>Clinic</t>
        </is>
      </c>
    </row>
    <row r="281" ht="21.6" customHeight="1" s="49">
      <c r="A281" s="100" t="n"/>
      <c r="B281" s="34" t="n"/>
      <c r="C281" s="100" t="n"/>
      <c r="D281" s="34" t="n"/>
      <c r="E281" s="34" t="n"/>
      <c r="F281" s="34" t="n"/>
      <c r="G281" s="34" t="n"/>
      <c r="H281" s="34" t="n"/>
      <c r="N281" t="inlineStr">
        <is>
          <t>Clinic</t>
        </is>
      </c>
    </row>
    <row r="282" ht="21.6" customHeight="1" s="49">
      <c r="A282" s="100" t="n"/>
      <c r="B282" s="34" t="n"/>
      <c r="C282" s="100" t="n"/>
      <c r="D282" s="34" t="n"/>
      <c r="E282" s="34" t="n"/>
      <c r="F282" s="34" t="n"/>
      <c r="G282" s="34" t="n"/>
      <c r="H282" s="34" t="n"/>
      <c r="N282" t="inlineStr">
        <is>
          <t>Clinic</t>
        </is>
      </c>
    </row>
    <row r="283" ht="21.6" customHeight="1" s="49">
      <c r="A283" s="100" t="n"/>
      <c r="B283" s="34" t="n"/>
      <c r="C283" s="100" t="n"/>
      <c r="D283" s="34" t="n"/>
      <c r="E283" s="34" t="n"/>
      <c r="F283" s="34" t="n"/>
      <c r="G283" s="34" t="n"/>
      <c r="H283" s="34" t="n"/>
      <c r="N283" t="inlineStr">
        <is>
          <t>Clinic</t>
        </is>
      </c>
    </row>
    <row r="284" ht="21.6" customHeight="1" s="49">
      <c r="A284" s="100" t="n"/>
      <c r="B284" s="34" t="n"/>
      <c r="C284" s="100" t="n"/>
      <c r="D284" s="34" t="n"/>
      <c r="E284" s="34" t="n"/>
      <c r="F284" s="34" t="n"/>
      <c r="G284" s="34" t="n"/>
      <c r="H284" s="34" t="n"/>
      <c r="N284" t="inlineStr">
        <is>
          <t>Clinic</t>
        </is>
      </c>
    </row>
    <row r="285" ht="21.6" customHeight="1" s="49">
      <c r="A285" s="100" t="n"/>
      <c r="B285" s="34" t="n"/>
      <c r="C285" s="100" t="n"/>
      <c r="D285" s="34" t="n"/>
      <c r="E285" s="34" t="n"/>
      <c r="F285" s="34" t="n"/>
      <c r="G285" s="34" t="n"/>
      <c r="H285" s="34" t="n"/>
      <c r="N285" t="inlineStr">
        <is>
          <t>Clinic</t>
        </is>
      </c>
    </row>
    <row r="286" ht="21.6" customHeight="1" s="49">
      <c r="A286" s="100" t="n"/>
      <c r="B286" s="34" t="n"/>
      <c r="C286" s="100" t="n"/>
      <c r="D286" s="34" t="n"/>
      <c r="E286" s="34" t="n"/>
      <c r="F286" s="34" t="n"/>
      <c r="G286" s="34" t="n"/>
      <c r="H286" s="34" t="n"/>
      <c r="N286" t="inlineStr">
        <is>
          <t>Clinic</t>
        </is>
      </c>
    </row>
    <row r="287" ht="21.6" customHeight="1" s="49">
      <c r="A287" s="100" t="n"/>
      <c r="B287" s="34" t="n"/>
      <c r="C287" s="100" t="n"/>
      <c r="D287" s="34" t="n"/>
      <c r="E287" s="34" t="n"/>
      <c r="F287" s="34" t="n"/>
      <c r="G287" s="34" t="n"/>
      <c r="H287" s="34" t="n"/>
      <c r="N287" t="inlineStr">
        <is>
          <t>Clinic</t>
        </is>
      </c>
    </row>
    <row r="288" ht="21.6" customHeight="1" s="49">
      <c r="A288" s="100" t="n"/>
      <c r="B288" s="34" t="n"/>
      <c r="C288" s="100" t="n"/>
      <c r="D288" s="34" t="n"/>
      <c r="E288" s="34" t="n"/>
      <c r="F288" s="34" t="n"/>
      <c r="G288" s="34" t="n"/>
      <c r="H288" s="34" t="n"/>
      <c r="N288" t="inlineStr">
        <is>
          <t>Clinic</t>
        </is>
      </c>
    </row>
    <row r="289" ht="21.6" customHeight="1" s="49">
      <c r="A289" s="100" t="n"/>
      <c r="B289" s="34" t="n"/>
      <c r="C289" s="100" t="n"/>
      <c r="D289" s="34" t="n"/>
      <c r="E289" s="34" t="n"/>
      <c r="F289" s="34" t="n"/>
      <c r="G289" s="34" t="n"/>
      <c r="H289" s="34" t="n"/>
      <c r="N289" t="inlineStr">
        <is>
          <t>Clinic</t>
        </is>
      </c>
    </row>
    <row r="290" ht="21.6" customHeight="1" s="49">
      <c r="A290" s="100" t="n"/>
      <c r="B290" s="34" t="n"/>
      <c r="C290" s="100" t="n"/>
      <c r="D290" s="34" t="n"/>
      <c r="E290" s="34" t="n"/>
      <c r="F290" s="34" t="n"/>
      <c r="G290" s="34" t="n"/>
      <c r="H290" s="34" t="n"/>
      <c r="N290" t="inlineStr">
        <is>
          <t>Clinic</t>
        </is>
      </c>
    </row>
    <row r="291" ht="21.6" customHeight="1" s="49">
      <c r="A291" s="100" t="n"/>
      <c r="B291" s="34" t="n"/>
      <c r="C291" s="100" t="n"/>
      <c r="D291" s="34" t="n"/>
      <c r="E291" s="34" t="n"/>
      <c r="F291" s="34" t="n"/>
      <c r="G291" s="34" t="n"/>
      <c r="H291" s="34" t="n"/>
      <c r="N291" t="inlineStr">
        <is>
          <t>Clinic</t>
        </is>
      </c>
    </row>
    <row r="292" ht="21.6" customHeight="1" s="49">
      <c r="A292" s="100" t="n"/>
      <c r="B292" s="34" t="n"/>
      <c r="C292" s="100" t="n"/>
      <c r="D292" s="34" t="n"/>
      <c r="E292" s="34" t="n"/>
      <c r="F292" s="34" t="n"/>
      <c r="G292" s="34" t="n"/>
      <c r="H292" s="34" t="n"/>
      <c r="N292" t="inlineStr">
        <is>
          <t>Clinic</t>
        </is>
      </c>
    </row>
    <row r="293" ht="21.6" customHeight="1" s="49">
      <c r="A293" s="100" t="n"/>
      <c r="B293" s="34" t="n"/>
      <c r="C293" s="100" t="n"/>
      <c r="D293" s="34" t="n"/>
      <c r="E293" s="34" t="n"/>
      <c r="F293" s="34" t="n"/>
      <c r="G293" s="34" t="n"/>
      <c r="H293" s="34" t="n"/>
      <c r="N293" t="inlineStr">
        <is>
          <t>Clinic</t>
        </is>
      </c>
    </row>
    <row r="294" ht="21.6" customHeight="1" s="49">
      <c r="A294" s="100" t="n"/>
      <c r="B294" s="34" t="n"/>
      <c r="C294" s="100" t="n"/>
      <c r="D294" s="34" t="n"/>
      <c r="E294" s="34" t="n"/>
      <c r="F294" s="34" t="n"/>
      <c r="G294" s="34" t="n"/>
      <c r="H294" s="34" t="n"/>
      <c r="N294" t="inlineStr">
        <is>
          <t>Clinic</t>
        </is>
      </c>
    </row>
    <row r="295" ht="21.6" customHeight="1" s="49">
      <c r="A295" s="100" t="n"/>
      <c r="B295" s="34" t="n"/>
      <c r="C295" s="100" t="n"/>
      <c r="D295" s="34" t="n"/>
      <c r="E295" s="34" t="n"/>
      <c r="F295" s="34" t="n"/>
      <c r="G295" s="34" t="n"/>
      <c r="H295" s="34" t="n"/>
      <c r="N295" t="inlineStr">
        <is>
          <t>Clinic</t>
        </is>
      </c>
    </row>
    <row r="296" ht="21.6" customHeight="1" s="49">
      <c r="A296" s="100" t="n"/>
      <c r="B296" s="34" t="n"/>
      <c r="C296" s="100" t="n"/>
      <c r="D296" s="34" t="n"/>
      <c r="E296" s="34" t="n"/>
      <c r="F296" s="34" t="n"/>
      <c r="G296" s="34" t="n"/>
      <c r="H296" s="34" t="n"/>
      <c r="N296" t="inlineStr">
        <is>
          <t>Clinic</t>
        </is>
      </c>
    </row>
    <row r="297" ht="21.6" customHeight="1" s="49">
      <c r="A297" s="100" t="n"/>
      <c r="B297" s="34" t="n"/>
      <c r="C297" s="100" t="n"/>
      <c r="D297" s="34" t="n"/>
      <c r="E297" s="34" t="n"/>
      <c r="F297" s="34" t="n"/>
      <c r="G297" s="34" t="n"/>
      <c r="H297" s="34" t="n"/>
      <c r="N297" t="inlineStr">
        <is>
          <t>Clinic</t>
        </is>
      </c>
    </row>
    <row r="298" ht="21.6" customHeight="1" s="49">
      <c r="A298" s="100" t="n"/>
      <c r="B298" s="34" t="n"/>
      <c r="C298" s="100" t="n"/>
      <c r="D298" s="34" t="n"/>
      <c r="E298" s="34" t="n"/>
      <c r="F298" s="34" t="n"/>
      <c r="G298" s="34" t="n"/>
      <c r="H298" s="34" t="n"/>
      <c r="N298" t="inlineStr">
        <is>
          <t>Clinic</t>
        </is>
      </c>
    </row>
    <row r="299" ht="21.6" customHeight="1" s="49">
      <c r="A299" s="100" t="n"/>
      <c r="B299" s="34" t="n"/>
      <c r="C299" s="100" t="n"/>
      <c r="D299" s="34" t="n"/>
      <c r="E299" s="34" t="n"/>
      <c r="F299" s="34" t="n"/>
      <c r="G299" s="34" t="n"/>
      <c r="H299" s="34" t="n"/>
      <c r="N299" t="inlineStr">
        <is>
          <t>Clinic</t>
        </is>
      </c>
    </row>
    <row r="300" ht="21.6" customHeight="1" s="49">
      <c r="A300" s="100" t="n"/>
      <c r="B300" s="34" t="n"/>
      <c r="C300" s="100" t="n"/>
      <c r="D300" s="34" t="n"/>
      <c r="E300" s="34" t="n"/>
      <c r="F300" s="34" t="n"/>
      <c r="G300" s="34" t="n"/>
      <c r="H300" s="34" t="n"/>
      <c r="N300" t="inlineStr">
        <is>
          <t>Clinic</t>
        </is>
      </c>
    </row>
    <row r="301" ht="21.6" customHeight="1" s="49">
      <c r="A301" s="100" t="n"/>
      <c r="B301" s="34" t="n"/>
      <c r="C301" s="100" t="n"/>
      <c r="D301" s="34" t="n"/>
      <c r="E301" s="34" t="n"/>
      <c r="F301" s="34" t="n"/>
      <c r="G301" s="34" t="n"/>
      <c r="H301" s="34" t="n"/>
      <c r="N301" t="inlineStr">
        <is>
          <t>Clinic</t>
        </is>
      </c>
    </row>
    <row r="302" ht="21.6" customHeight="1" s="49">
      <c r="A302" s="100" t="n"/>
      <c r="B302" s="34" t="n"/>
      <c r="C302" s="100" t="n"/>
      <c r="D302" s="34" t="n"/>
      <c r="E302" s="34" t="n"/>
      <c r="F302" s="34" t="n"/>
      <c r="G302" s="34" t="n"/>
      <c r="H302" s="34" t="n"/>
      <c r="N302" t="inlineStr">
        <is>
          <t>Clinic</t>
        </is>
      </c>
    </row>
    <row r="303" ht="21.6" customHeight="1" s="49">
      <c r="A303" s="100" t="n"/>
      <c r="B303" s="34" t="n"/>
      <c r="C303" s="100" t="n"/>
      <c r="D303" s="34" t="n"/>
      <c r="E303" s="34" t="n"/>
      <c r="F303" s="34" t="n"/>
      <c r="G303" s="34" t="n"/>
      <c r="H303" s="34" t="n"/>
      <c r="N303" t="inlineStr">
        <is>
          <t>Clinic</t>
        </is>
      </c>
    </row>
    <row r="304" ht="21.6" customHeight="1" s="49">
      <c r="A304" s="100" t="n"/>
      <c r="B304" s="34" t="n"/>
      <c r="C304" s="100" t="n"/>
      <c r="D304" s="34" t="n"/>
      <c r="E304" s="34" t="n"/>
      <c r="F304" s="34" t="n"/>
      <c r="G304" s="34" t="n"/>
      <c r="H304" s="34" t="n"/>
      <c r="N304" t="inlineStr">
        <is>
          <t>Clinic</t>
        </is>
      </c>
    </row>
    <row r="305" ht="21.6" customHeight="1" s="49">
      <c r="A305" s="100" t="n"/>
      <c r="B305" s="34" t="n"/>
      <c r="C305" s="100" t="n"/>
      <c r="D305" s="34" t="n"/>
      <c r="E305" s="34" t="n"/>
      <c r="F305" s="34" t="n"/>
      <c r="G305" s="34" t="n"/>
      <c r="H305" s="34" t="n"/>
      <c r="N305" t="inlineStr">
        <is>
          <t>Clinic</t>
        </is>
      </c>
    </row>
    <row r="306" ht="21.6" customHeight="1" s="49">
      <c r="A306" s="100" t="n"/>
      <c r="B306" s="34" t="n"/>
      <c r="C306" s="100" t="n"/>
      <c r="D306" s="34" t="n"/>
      <c r="E306" s="34" t="n"/>
      <c r="F306" s="34" t="n"/>
      <c r="G306" s="34" t="n"/>
      <c r="H306" s="34" t="n"/>
      <c r="N306" t="inlineStr">
        <is>
          <t>Clinic</t>
        </is>
      </c>
    </row>
    <row r="307" ht="21.6" customHeight="1" s="49">
      <c r="A307" s="100" t="n"/>
      <c r="B307" s="34" t="n"/>
      <c r="C307" s="100" t="n"/>
      <c r="D307" s="34" t="n"/>
      <c r="E307" s="34" t="n"/>
      <c r="F307" s="34" t="n"/>
      <c r="G307" s="34" t="n"/>
      <c r="H307" s="34" t="n"/>
      <c r="N307" t="inlineStr">
        <is>
          <t>Clinic</t>
        </is>
      </c>
    </row>
    <row r="308" ht="21.6" customHeight="1" s="49">
      <c r="A308" s="100" t="n"/>
      <c r="B308" s="34" t="n"/>
      <c r="C308" s="100" t="n"/>
      <c r="D308" s="34" t="n"/>
      <c r="E308" s="34" t="n"/>
      <c r="F308" s="34" t="n"/>
      <c r="G308" s="34" t="n"/>
      <c r="H308" s="34" t="n"/>
      <c r="N308" t="inlineStr">
        <is>
          <t>Clinic</t>
        </is>
      </c>
    </row>
    <row r="309" ht="21.6" customHeight="1" s="49">
      <c r="A309" s="100" t="n"/>
      <c r="B309" s="34" t="n"/>
      <c r="C309" s="100" t="n"/>
      <c r="D309" s="34" t="n"/>
      <c r="E309" s="34" t="n"/>
      <c r="F309" s="34" t="n"/>
      <c r="G309" s="34" t="n"/>
      <c r="H309" s="34" t="n"/>
      <c r="N309" t="inlineStr">
        <is>
          <t>Clinic</t>
        </is>
      </c>
    </row>
    <row r="310" ht="21.6" customHeight="1" s="49">
      <c r="A310" s="100" t="n"/>
      <c r="B310" s="34" t="n"/>
      <c r="C310" s="100" t="n"/>
      <c r="D310" s="34" t="n"/>
      <c r="E310" s="34" t="n"/>
      <c r="F310" s="34" t="n"/>
      <c r="G310" s="34" t="n"/>
      <c r="H310" s="34" t="n"/>
      <c r="N310" t="inlineStr">
        <is>
          <t>Clinic</t>
        </is>
      </c>
    </row>
    <row r="311" ht="21.6" customHeight="1" s="49">
      <c r="A311" s="100" t="n"/>
      <c r="B311" s="34" t="n"/>
      <c r="C311" s="100" t="n"/>
      <c r="D311" s="34" t="n"/>
      <c r="E311" s="34" t="n"/>
      <c r="F311" s="34" t="n"/>
      <c r="G311" s="34" t="n"/>
      <c r="H311" s="34" t="n"/>
      <c r="N311" t="inlineStr">
        <is>
          <t>Clinic</t>
        </is>
      </c>
    </row>
    <row r="312" ht="21.6" customHeight="1" s="49">
      <c r="A312" s="100" t="n"/>
      <c r="B312" s="34" t="n"/>
      <c r="C312" s="100" t="n"/>
      <c r="D312" s="34" t="n"/>
      <c r="E312" s="34" t="n"/>
      <c r="F312" s="34" t="n"/>
      <c r="G312" s="34" t="n"/>
      <c r="H312" s="34" t="n"/>
      <c r="N312" t="inlineStr">
        <is>
          <t>Clinic</t>
        </is>
      </c>
    </row>
    <row r="313" ht="21.6" customHeight="1" s="49">
      <c r="A313" s="100" t="n"/>
      <c r="B313" s="34" t="n"/>
      <c r="C313" s="100" t="n"/>
      <c r="D313" s="34" t="n"/>
      <c r="E313" s="34" t="n"/>
      <c r="F313" s="34" t="n"/>
      <c r="G313" s="34" t="n"/>
      <c r="H313" s="34" t="n"/>
      <c r="N313" t="inlineStr">
        <is>
          <t>Clinic</t>
        </is>
      </c>
    </row>
    <row r="314" ht="21.6" customHeight="1" s="49">
      <c r="A314" s="100" t="n"/>
      <c r="B314" s="34" t="n"/>
      <c r="C314" s="100" t="n"/>
      <c r="D314" s="34" t="n"/>
      <c r="E314" s="34" t="n"/>
      <c r="F314" s="34" t="n"/>
      <c r="G314" s="34" t="n"/>
      <c r="H314" s="34" t="n"/>
      <c r="N314" t="inlineStr">
        <is>
          <t>Clinic</t>
        </is>
      </c>
    </row>
    <row r="315" ht="21.6" customHeight="1" s="49">
      <c r="A315" s="100" t="n"/>
      <c r="B315" s="34" t="n"/>
      <c r="C315" s="100" t="n"/>
      <c r="D315" s="34" t="n"/>
      <c r="E315" s="34" t="n"/>
      <c r="F315" s="34" t="n"/>
      <c r="G315" s="34" t="n"/>
      <c r="H315" s="34" t="n"/>
      <c r="N315" t="inlineStr">
        <is>
          <t>Clinic</t>
        </is>
      </c>
    </row>
    <row r="316" ht="21.6" customHeight="1" s="49">
      <c r="A316" s="100" t="n"/>
      <c r="B316" s="34" t="n"/>
      <c r="C316" s="100" t="n"/>
      <c r="D316" s="34" t="n"/>
      <c r="E316" s="34" t="n"/>
      <c r="F316" s="34" t="n"/>
      <c r="G316" s="34" t="n"/>
      <c r="H316" s="34" t="n"/>
      <c r="N316" t="inlineStr">
        <is>
          <t>Clinic</t>
        </is>
      </c>
    </row>
    <row r="317" ht="21.6" customHeight="1" s="49">
      <c r="A317" s="100" t="n"/>
      <c r="B317" s="34" t="n"/>
      <c r="C317" s="100" t="n"/>
      <c r="D317" s="34" t="n"/>
      <c r="E317" s="34" t="n"/>
      <c r="F317" s="34" t="n"/>
      <c r="G317" s="34" t="n"/>
      <c r="H317" s="34" t="n"/>
      <c r="N317" t="inlineStr">
        <is>
          <t>Clinic</t>
        </is>
      </c>
    </row>
    <row r="318" ht="21.6" customHeight="1" s="49">
      <c r="A318" s="100" t="n"/>
      <c r="B318" s="34" t="n"/>
      <c r="C318" s="100" t="n"/>
      <c r="D318" s="34" t="n"/>
      <c r="E318" s="34" t="n"/>
      <c r="F318" s="34" t="n"/>
      <c r="G318" s="34" t="n"/>
      <c r="H318" s="34" t="n"/>
      <c r="N318" t="inlineStr">
        <is>
          <t>Clinic</t>
        </is>
      </c>
    </row>
    <row r="319" ht="21.6" customHeight="1" s="49">
      <c r="A319" s="100" t="n"/>
      <c r="B319" s="34" t="n"/>
      <c r="C319" s="100" t="n"/>
      <c r="D319" s="34" t="n"/>
      <c r="E319" s="34" t="n"/>
      <c r="F319" s="34" t="n"/>
      <c r="G319" s="34" t="n"/>
      <c r="H319" s="34" t="n"/>
      <c r="N319" t="inlineStr">
        <is>
          <t>Clinic</t>
        </is>
      </c>
    </row>
    <row r="320" ht="21.6" customHeight="1" s="49">
      <c r="A320" s="100" t="n"/>
      <c r="B320" s="34" t="n"/>
      <c r="C320" s="100" t="n"/>
      <c r="D320" s="34" t="n"/>
      <c r="E320" s="34" t="n"/>
      <c r="F320" s="34" t="n"/>
      <c r="G320" s="34" t="n"/>
      <c r="H320" s="34" t="n"/>
      <c r="N320" t="inlineStr">
        <is>
          <t>Clinic</t>
        </is>
      </c>
    </row>
    <row r="321" ht="21.6" customHeight="1" s="49">
      <c r="A321" s="100" t="n"/>
      <c r="B321" s="34" t="n"/>
      <c r="C321" s="100" t="n"/>
      <c r="D321" s="34" t="n"/>
      <c r="E321" s="34" t="n"/>
      <c r="F321" s="34" t="n"/>
      <c r="G321" s="34" t="n"/>
      <c r="H321" s="34" t="n"/>
      <c r="N321" t="inlineStr">
        <is>
          <t>Clinic</t>
        </is>
      </c>
    </row>
    <row r="322" ht="21.6" customHeight="1" s="49">
      <c r="A322" s="100" t="n"/>
      <c r="B322" s="34" t="n"/>
      <c r="C322" s="100" t="n"/>
      <c r="D322" s="34" t="n"/>
      <c r="E322" s="34" t="n"/>
      <c r="F322" s="34" t="n"/>
      <c r="G322" s="34" t="n"/>
      <c r="H322" s="34" t="n"/>
      <c r="N322" t="inlineStr">
        <is>
          <t>Clinic</t>
        </is>
      </c>
    </row>
    <row r="323" ht="21.6" customHeight="1" s="49">
      <c r="A323" s="100" t="n"/>
      <c r="B323" s="34" t="n"/>
      <c r="C323" s="100" t="n"/>
      <c r="D323" s="34" t="n"/>
      <c r="E323" s="34" t="n"/>
      <c r="F323" s="34" t="n"/>
      <c r="G323" s="34" t="n"/>
      <c r="H323" s="34" t="n"/>
      <c r="N323" t="inlineStr">
        <is>
          <t>Clinic</t>
        </is>
      </c>
    </row>
    <row r="324" ht="21.6" customHeight="1" s="49">
      <c r="A324" s="100" t="n"/>
      <c r="B324" s="34" t="n"/>
      <c r="C324" s="100" t="n"/>
      <c r="D324" s="34" t="n"/>
      <c r="E324" s="34" t="n"/>
      <c r="F324" s="34" t="n"/>
      <c r="G324" s="34" t="n"/>
      <c r="H324" s="34" t="n"/>
      <c r="N324" t="inlineStr">
        <is>
          <t>Clinic</t>
        </is>
      </c>
    </row>
    <row r="325" ht="21.6" customHeight="1" s="49">
      <c r="A325" s="100" t="n"/>
      <c r="B325" s="34" t="n"/>
      <c r="C325" s="100" t="n"/>
      <c r="D325" s="34" t="n"/>
      <c r="E325" s="34" t="n"/>
      <c r="F325" s="34" t="n"/>
      <c r="G325" s="34" t="n"/>
      <c r="H325" s="34" t="n"/>
      <c r="N325" t="inlineStr">
        <is>
          <t>Clinic</t>
        </is>
      </c>
    </row>
    <row r="326" ht="21.6" customHeight="1" s="49">
      <c r="A326" s="100" t="n"/>
      <c r="B326" s="34" t="n"/>
      <c r="C326" s="100" t="n"/>
      <c r="D326" s="34" t="n"/>
      <c r="E326" s="34" t="n"/>
      <c r="F326" s="34" t="n"/>
      <c r="G326" s="34" t="n"/>
      <c r="H326" s="34" t="n"/>
      <c r="N326" t="inlineStr">
        <is>
          <t>Clinic</t>
        </is>
      </c>
    </row>
    <row r="327" ht="21.6" customHeight="1" s="49">
      <c r="A327" s="100" t="n"/>
      <c r="B327" s="34" t="n"/>
      <c r="C327" s="100" t="n"/>
      <c r="D327" s="34" t="n"/>
      <c r="E327" s="34" t="n"/>
      <c r="F327" s="34" t="n"/>
      <c r="G327" s="34" t="n"/>
      <c r="H327" s="34" t="n"/>
      <c r="N327" t="inlineStr">
        <is>
          <t>Clinic</t>
        </is>
      </c>
    </row>
    <row r="328" ht="21.6" customHeight="1" s="49">
      <c r="A328" s="100" t="n"/>
      <c r="B328" s="34" t="n"/>
      <c r="C328" s="100" t="n"/>
      <c r="D328" s="34" t="n"/>
      <c r="E328" s="34" t="n"/>
      <c r="F328" s="34" t="n"/>
      <c r="G328" s="34" t="n"/>
      <c r="H328" s="34" t="n"/>
      <c r="N328" t="inlineStr">
        <is>
          <t>Clinic</t>
        </is>
      </c>
    </row>
    <row r="329" ht="21.6" customHeight="1" s="49">
      <c r="A329" s="100" t="n"/>
      <c r="B329" s="34" t="n"/>
      <c r="C329" s="100" t="n"/>
      <c r="D329" s="34" t="n"/>
      <c r="E329" s="34" t="n"/>
      <c r="F329" s="34" t="n"/>
      <c r="G329" s="34" t="n"/>
      <c r="H329" s="34" t="n"/>
      <c r="N329" t="inlineStr">
        <is>
          <t>Clinic</t>
        </is>
      </c>
    </row>
    <row r="330" ht="21.6" customHeight="1" s="49">
      <c r="A330" s="100" t="n"/>
      <c r="B330" s="34" t="n"/>
      <c r="C330" s="100" t="n"/>
      <c r="D330" s="34" t="n"/>
      <c r="E330" s="34" t="n"/>
      <c r="F330" s="34" t="n"/>
      <c r="G330" s="34" t="n"/>
      <c r="H330" s="34" t="n"/>
      <c r="N330" t="inlineStr">
        <is>
          <t>Clinic</t>
        </is>
      </c>
    </row>
    <row r="331" ht="21.6" customHeight="1" s="49">
      <c r="A331" s="100" t="n"/>
      <c r="B331" s="34" t="n"/>
      <c r="C331" s="100" t="n"/>
      <c r="D331" s="34" t="n"/>
      <c r="E331" s="34" t="n"/>
      <c r="F331" s="34" t="n"/>
      <c r="G331" s="34" t="n"/>
      <c r="H331" s="34" t="n"/>
      <c r="N331" t="inlineStr">
        <is>
          <t>Clinic</t>
        </is>
      </c>
    </row>
    <row r="332" ht="21.6" customHeight="1" s="49">
      <c r="A332" s="100" t="n"/>
      <c r="B332" s="34" t="n"/>
      <c r="C332" s="100" t="n"/>
      <c r="D332" s="34" t="n"/>
      <c r="E332" s="34" t="n"/>
      <c r="F332" s="34" t="n"/>
      <c r="G332" s="34" t="n"/>
      <c r="H332" s="34" t="n"/>
      <c r="N332" t="inlineStr">
        <is>
          <t>Clinic</t>
        </is>
      </c>
    </row>
    <row r="333" ht="21.6" customHeight="1" s="49">
      <c r="A333" s="100" t="n"/>
      <c r="B333" s="34" t="n"/>
      <c r="C333" s="100" t="n"/>
      <c r="D333" s="34" t="n"/>
      <c r="E333" s="34" t="n"/>
      <c r="F333" s="34" t="n"/>
      <c r="G333" s="34" t="n"/>
      <c r="H333" s="34" t="n"/>
      <c r="N333" t="inlineStr">
        <is>
          <t>Clinic</t>
        </is>
      </c>
    </row>
    <row r="334" ht="21.6" customHeight="1" s="49">
      <c r="A334" s="100" t="n"/>
      <c r="B334" s="34" t="n"/>
      <c r="C334" s="100" t="n"/>
      <c r="D334" s="34" t="n"/>
      <c r="E334" s="34" t="n"/>
      <c r="F334" s="34" t="n"/>
      <c r="G334" s="34" t="n"/>
      <c r="H334" s="34" t="n"/>
      <c r="N334" t="inlineStr">
        <is>
          <t>Clinic</t>
        </is>
      </c>
    </row>
    <row r="335" ht="21.6" customHeight="1" s="49">
      <c r="A335" s="100" t="n"/>
      <c r="B335" s="34" t="n"/>
      <c r="C335" s="100" t="n"/>
      <c r="D335" s="34" t="n"/>
      <c r="E335" s="34" t="n"/>
      <c r="F335" s="34" t="n"/>
      <c r="G335" s="34" t="n"/>
      <c r="H335" s="34" t="n"/>
      <c r="N335" t="inlineStr">
        <is>
          <t>Clinic</t>
        </is>
      </c>
    </row>
    <row r="336" ht="21.6" customHeight="1" s="49">
      <c r="A336" s="100" t="n"/>
      <c r="B336" s="34" t="n"/>
      <c r="C336" s="100" t="n"/>
      <c r="D336" s="34" t="n"/>
      <c r="E336" s="34" t="n"/>
      <c r="F336" s="34" t="n"/>
      <c r="G336" s="34" t="n"/>
      <c r="H336" s="34" t="n"/>
      <c r="N336" t="inlineStr">
        <is>
          <t>Clinic</t>
        </is>
      </c>
    </row>
    <row r="337" ht="21.6" customHeight="1" s="49">
      <c r="A337" s="100" t="n"/>
      <c r="B337" s="34" t="n"/>
      <c r="C337" s="100" t="n"/>
      <c r="D337" s="34" t="n"/>
      <c r="E337" s="34" t="n"/>
      <c r="F337" s="34" t="n"/>
      <c r="G337" s="34" t="n"/>
      <c r="H337" s="34" t="n"/>
      <c r="N337" t="inlineStr">
        <is>
          <t>Clinic</t>
        </is>
      </c>
    </row>
    <row r="338" ht="21.6" customHeight="1" s="49">
      <c r="A338" s="100" t="n"/>
      <c r="B338" s="34" t="n"/>
      <c r="C338" s="100" t="n"/>
      <c r="D338" s="34" t="n"/>
      <c r="E338" s="34" t="n"/>
      <c r="F338" s="34" t="n"/>
      <c r="G338" s="34" t="n"/>
      <c r="H338" s="34" t="n"/>
      <c r="N338" t="inlineStr">
        <is>
          <t>Clinic</t>
        </is>
      </c>
    </row>
    <row r="339" ht="21.6" customHeight="1" s="49">
      <c r="A339" s="100" t="n"/>
      <c r="B339" s="34" t="n"/>
      <c r="C339" s="100" t="n"/>
      <c r="D339" s="34" t="n"/>
      <c r="E339" s="34" t="n"/>
      <c r="F339" s="34" t="n"/>
      <c r="G339" s="34" t="n"/>
      <c r="H339" s="34" t="n"/>
      <c r="N339" t="inlineStr">
        <is>
          <t>Clinic</t>
        </is>
      </c>
    </row>
    <row r="340" ht="21.6" customHeight="1" s="49">
      <c r="A340" s="100" t="n"/>
      <c r="B340" s="34" t="n"/>
      <c r="C340" s="100" t="n"/>
      <c r="D340" s="34" t="n"/>
      <c r="E340" s="34" t="n"/>
      <c r="F340" s="34" t="n"/>
      <c r="G340" s="34" t="n"/>
      <c r="H340" s="34" t="n"/>
      <c r="N340" t="inlineStr">
        <is>
          <t>Clinic</t>
        </is>
      </c>
    </row>
    <row r="341" ht="21.6" customHeight="1" s="49">
      <c r="A341" s="100" t="n"/>
      <c r="B341" s="34" t="n"/>
      <c r="C341" s="100" t="n"/>
      <c r="D341" s="34" t="n"/>
      <c r="E341" s="34" t="n"/>
      <c r="F341" s="34" t="n"/>
      <c r="G341" s="34" t="n"/>
      <c r="H341" s="34" t="n"/>
      <c r="N341" t="inlineStr">
        <is>
          <t>Clinic</t>
        </is>
      </c>
    </row>
    <row r="342" ht="21.6" customHeight="1" s="49">
      <c r="A342" s="100" t="n"/>
      <c r="B342" s="34" t="n"/>
      <c r="C342" s="100" t="n"/>
      <c r="D342" s="34" t="n"/>
      <c r="E342" s="34" t="n"/>
      <c r="F342" s="34" t="n"/>
      <c r="G342" s="34" t="n"/>
      <c r="H342" s="34" t="n"/>
      <c r="N342" t="inlineStr">
        <is>
          <t>Clinic</t>
        </is>
      </c>
    </row>
    <row r="343" ht="21.6" customHeight="1" s="49">
      <c r="A343" s="100" t="n"/>
      <c r="B343" s="34" t="n"/>
      <c r="C343" s="100" t="n"/>
      <c r="D343" s="34" t="n"/>
      <c r="E343" s="34" t="n"/>
      <c r="F343" s="34" t="n"/>
      <c r="G343" s="34" t="n"/>
      <c r="H343" s="34" t="n"/>
      <c r="N343" t="inlineStr">
        <is>
          <t>Clinic</t>
        </is>
      </c>
    </row>
    <row r="344" ht="21.6" customHeight="1" s="49">
      <c r="A344" s="100" t="n"/>
      <c r="B344" s="34" t="n"/>
      <c r="C344" s="100" t="n"/>
      <c r="D344" s="34" t="n"/>
      <c r="E344" s="34" t="n"/>
      <c r="F344" s="34" t="n"/>
      <c r="G344" s="34" t="n"/>
      <c r="H344" s="34" t="n"/>
      <c r="N344" t="inlineStr">
        <is>
          <t>Clinic</t>
        </is>
      </c>
    </row>
    <row r="345" ht="21.6" customHeight="1" s="49">
      <c r="A345" s="100" t="n"/>
      <c r="B345" s="34" t="n"/>
      <c r="C345" s="100" t="n"/>
      <c r="D345" s="34" t="n"/>
      <c r="E345" s="34" t="n"/>
      <c r="F345" s="34" t="n"/>
      <c r="G345" s="34" t="n"/>
      <c r="H345" s="34" t="n"/>
      <c r="N345" t="inlineStr">
        <is>
          <t>Clinic</t>
        </is>
      </c>
    </row>
    <row r="346" ht="21.6" customHeight="1" s="49">
      <c r="A346" s="100" t="n"/>
      <c r="B346" s="34" t="n"/>
      <c r="C346" s="100" t="n"/>
      <c r="D346" s="34" t="n"/>
      <c r="E346" s="34" t="n"/>
      <c r="F346" s="34" t="n"/>
      <c r="G346" s="34" t="n"/>
      <c r="H346" s="34" t="n"/>
      <c r="N346" t="inlineStr">
        <is>
          <t>Clinic</t>
        </is>
      </c>
    </row>
    <row r="347" ht="21.6" customHeight="1" s="49">
      <c r="A347" s="100" t="n"/>
      <c r="B347" s="34" t="n"/>
      <c r="C347" s="100" t="n"/>
      <c r="D347" s="34" t="n"/>
      <c r="E347" s="34" t="n"/>
      <c r="F347" s="34" t="n"/>
      <c r="G347" s="34" t="n"/>
      <c r="H347" s="34" t="n"/>
      <c r="N347" t="inlineStr">
        <is>
          <t>Clinic</t>
        </is>
      </c>
    </row>
    <row r="348" ht="21.6" customHeight="1" s="49">
      <c r="A348" s="100" t="n"/>
      <c r="B348" s="34" t="n"/>
      <c r="C348" s="100" t="n"/>
      <c r="D348" s="34" t="n"/>
      <c r="E348" s="34" t="n"/>
      <c r="F348" s="34" t="n"/>
      <c r="G348" s="34" t="n"/>
      <c r="H348" s="34" t="n"/>
      <c r="N348" t="inlineStr">
        <is>
          <t>Clinic</t>
        </is>
      </c>
    </row>
    <row r="349" ht="21.6" customHeight="1" s="49">
      <c r="A349" s="100" t="n"/>
      <c r="B349" s="34" t="n"/>
      <c r="C349" s="100" t="n"/>
      <c r="D349" s="34" t="n"/>
      <c r="E349" s="34" t="n"/>
      <c r="F349" s="34" t="n"/>
      <c r="G349" s="34" t="n"/>
      <c r="H349" s="34" t="n"/>
      <c r="N349" t="inlineStr">
        <is>
          <t>Clinic</t>
        </is>
      </c>
    </row>
    <row r="350" ht="21.6" customHeight="1" s="49">
      <c r="A350" s="100" t="n"/>
      <c r="B350" s="34" t="n"/>
      <c r="C350" s="100" t="n"/>
      <c r="D350" s="34" t="n"/>
      <c r="E350" s="34" t="n"/>
      <c r="F350" s="34" t="n"/>
      <c r="G350" s="34" t="n"/>
      <c r="H350" s="34" t="n"/>
      <c r="N350" t="inlineStr">
        <is>
          <t>Clinic</t>
        </is>
      </c>
    </row>
    <row r="351" ht="21.6" customHeight="1" s="49">
      <c r="A351" s="100" t="n"/>
      <c r="B351" s="34" t="n"/>
      <c r="C351" s="100" t="n"/>
      <c r="D351" s="34" t="n"/>
      <c r="E351" s="34" t="n"/>
      <c r="F351" s="34" t="n"/>
      <c r="G351" s="34" t="n"/>
      <c r="H351" s="34" t="n"/>
      <c r="N351" t="inlineStr">
        <is>
          <t>Clinic</t>
        </is>
      </c>
    </row>
    <row r="352" ht="21.6" customHeight="1" s="49">
      <c r="A352" s="100" t="n"/>
      <c r="B352" s="34" t="n"/>
      <c r="C352" s="100" t="n"/>
      <c r="D352" s="34" t="n"/>
      <c r="E352" s="34" t="n"/>
      <c r="F352" s="34" t="n"/>
      <c r="G352" s="34" t="n"/>
      <c r="H352" s="34" t="n"/>
      <c r="N352" t="inlineStr">
        <is>
          <t>Clinic</t>
        </is>
      </c>
    </row>
    <row r="353" ht="21.6" customHeight="1" s="49">
      <c r="A353" s="100" t="n"/>
      <c r="B353" s="34" t="n"/>
      <c r="C353" s="100" t="n"/>
      <c r="D353" s="34" t="n"/>
      <c r="E353" s="34" t="n"/>
      <c r="F353" s="34" t="n"/>
      <c r="G353" s="34" t="n"/>
      <c r="H353" s="34" t="n"/>
      <c r="N353" t="inlineStr">
        <is>
          <t>Clinic</t>
        </is>
      </c>
    </row>
    <row r="354" ht="21.6" customHeight="1" s="49">
      <c r="A354" s="100" t="n"/>
      <c r="B354" s="34" t="n"/>
      <c r="C354" s="100" t="n"/>
      <c r="D354" s="34" t="n"/>
      <c r="E354" s="34" t="n"/>
      <c r="F354" s="34" t="n"/>
      <c r="G354" s="34" t="n"/>
      <c r="H354" s="34" t="n"/>
      <c r="N354" t="inlineStr">
        <is>
          <t>Clinic</t>
        </is>
      </c>
    </row>
    <row r="355" ht="21.6" customHeight="1" s="49">
      <c r="A355" s="100" t="n"/>
      <c r="B355" s="34" t="n"/>
      <c r="C355" s="100" t="n"/>
      <c r="D355" s="34" t="n"/>
      <c r="E355" s="34" t="n"/>
      <c r="F355" s="34" t="n"/>
      <c r="G355" s="34" t="n"/>
      <c r="H355" s="34" t="n"/>
      <c r="N355" t="inlineStr">
        <is>
          <t>Clinic</t>
        </is>
      </c>
    </row>
    <row r="356" ht="21.6" customHeight="1" s="49">
      <c r="A356" s="100" t="n"/>
      <c r="B356" s="34" t="n"/>
      <c r="C356" s="100" t="n"/>
      <c r="D356" s="34" t="n"/>
      <c r="E356" s="34" t="n"/>
      <c r="F356" s="34" t="n"/>
      <c r="G356" s="34" t="n"/>
      <c r="H356" s="34" t="n"/>
      <c r="N356" t="inlineStr">
        <is>
          <t>Clinic</t>
        </is>
      </c>
    </row>
    <row r="357" ht="21.6" customHeight="1" s="49">
      <c r="A357" s="100" t="n"/>
      <c r="B357" s="34" t="n"/>
      <c r="C357" s="100" t="n"/>
      <c r="D357" s="34" t="n"/>
      <c r="E357" s="34" t="n"/>
      <c r="F357" s="34" t="n"/>
      <c r="G357" s="34" t="n"/>
      <c r="H357" s="34" t="n"/>
      <c r="N357" t="inlineStr">
        <is>
          <t>Clinic</t>
        </is>
      </c>
    </row>
    <row r="358" ht="21.6" customHeight="1" s="49">
      <c r="A358" s="100" t="n"/>
      <c r="B358" s="34" t="n"/>
      <c r="C358" s="100" t="n"/>
      <c r="D358" s="34" t="n"/>
      <c r="E358" s="34" t="n"/>
      <c r="F358" s="34" t="n"/>
      <c r="G358" s="34" t="n"/>
      <c r="H358" s="34" t="n"/>
      <c r="N358" t="inlineStr">
        <is>
          <t>Clinic</t>
        </is>
      </c>
    </row>
    <row r="359" ht="21.6" customHeight="1" s="49">
      <c r="A359" s="100" t="n"/>
      <c r="B359" s="34" t="n"/>
      <c r="C359" s="100" t="n"/>
      <c r="D359" s="34" t="n"/>
      <c r="E359" s="34" t="n"/>
      <c r="F359" s="34" t="n"/>
      <c r="G359" s="34" t="n"/>
      <c r="H359" s="34" t="n"/>
      <c r="N359" t="inlineStr">
        <is>
          <t>Clinic</t>
        </is>
      </c>
    </row>
    <row r="360" ht="21.6" customHeight="1" s="49">
      <c r="A360" s="100" t="n"/>
      <c r="B360" s="34" t="n"/>
      <c r="C360" s="100" t="n"/>
      <c r="D360" s="34" t="n"/>
      <c r="E360" s="34" t="n"/>
      <c r="F360" s="34" t="n"/>
      <c r="G360" s="34" t="n"/>
      <c r="H360" s="34" t="n"/>
      <c r="N360" t="inlineStr">
        <is>
          <t>Clinic</t>
        </is>
      </c>
    </row>
    <row r="361" ht="21.6" customHeight="1" s="49">
      <c r="A361" s="100" t="n"/>
      <c r="B361" s="34" t="n"/>
      <c r="C361" s="100" t="n"/>
      <c r="D361" s="34" t="n"/>
      <c r="E361" s="34" t="n"/>
      <c r="F361" s="34" t="n"/>
      <c r="G361" s="34" t="n"/>
      <c r="H361" s="34" t="n"/>
      <c r="N361" t="inlineStr">
        <is>
          <t>Clinic</t>
        </is>
      </c>
    </row>
    <row r="362" ht="21.6" customHeight="1" s="49">
      <c r="A362" s="100" t="n"/>
      <c r="B362" s="34" t="n"/>
      <c r="C362" s="100" t="n"/>
      <c r="D362" s="34" t="n"/>
      <c r="E362" s="34" t="n"/>
      <c r="F362" s="34" t="n"/>
      <c r="G362" s="34" t="n"/>
      <c r="H362" s="34" t="n"/>
      <c r="N362" t="inlineStr">
        <is>
          <t>Clinic</t>
        </is>
      </c>
    </row>
    <row r="363" ht="21.6" customHeight="1" s="49">
      <c r="A363" s="100" t="n"/>
      <c r="B363" s="34" t="n"/>
      <c r="C363" s="100" t="n"/>
      <c r="D363" s="34" t="n"/>
      <c r="E363" s="34" t="n"/>
      <c r="F363" s="34" t="n"/>
      <c r="G363" s="34" t="n"/>
      <c r="H363" s="34" t="n"/>
      <c r="N363" t="inlineStr">
        <is>
          <t>Clinic</t>
        </is>
      </c>
    </row>
    <row r="364" ht="21.6" customHeight="1" s="49">
      <c r="A364" s="100" t="n"/>
      <c r="B364" s="34" t="n"/>
      <c r="C364" s="100" t="n"/>
      <c r="D364" s="34" t="n"/>
      <c r="E364" s="34" t="n"/>
      <c r="F364" s="34" t="n"/>
      <c r="G364" s="34" t="n"/>
      <c r="H364" s="34" t="n"/>
      <c r="N364" t="inlineStr">
        <is>
          <t>Clinic</t>
        </is>
      </c>
    </row>
    <row r="365" ht="21.6" customHeight="1" s="49">
      <c r="A365" s="100" t="n"/>
      <c r="B365" s="34" t="n"/>
      <c r="C365" s="100" t="n"/>
      <c r="D365" s="34" t="n"/>
      <c r="E365" s="34" t="n"/>
      <c r="F365" s="34" t="n"/>
      <c r="G365" s="34" t="n"/>
      <c r="H365" s="34" t="n"/>
      <c r="N365" t="inlineStr">
        <is>
          <t>Clinic</t>
        </is>
      </c>
    </row>
    <row r="366" ht="21.6" customHeight="1" s="49">
      <c r="A366" s="100" t="n"/>
      <c r="B366" s="34" t="n"/>
      <c r="C366" s="100" t="n"/>
      <c r="D366" s="34" t="n"/>
      <c r="E366" s="34" t="n"/>
      <c r="F366" s="34" t="n"/>
      <c r="G366" s="34" t="n"/>
      <c r="H366" s="34" t="n"/>
      <c r="N366" t="inlineStr">
        <is>
          <t>Clinic</t>
        </is>
      </c>
    </row>
    <row r="367" ht="21.6" customHeight="1" s="49">
      <c r="A367" s="100" t="n"/>
      <c r="B367" s="34" t="n"/>
      <c r="C367" s="100" t="n"/>
      <c r="D367" s="34" t="n"/>
      <c r="E367" s="34" t="n"/>
      <c r="F367" s="34" t="n"/>
      <c r="G367" s="34" t="n"/>
      <c r="H367" s="34" t="n"/>
      <c r="N367" t="inlineStr">
        <is>
          <t>Clinic</t>
        </is>
      </c>
    </row>
    <row r="368" ht="21.6" customHeight="1" s="49">
      <c r="A368" s="100" t="n"/>
      <c r="B368" s="34" t="n"/>
      <c r="C368" s="100" t="n"/>
      <c r="D368" s="34" t="n"/>
      <c r="E368" s="34" t="n"/>
      <c r="F368" s="34" t="n"/>
      <c r="G368" s="34" t="n"/>
      <c r="H368" s="34" t="n"/>
      <c r="N368" t="inlineStr">
        <is>
          <t>Clinic</t>
        </is>
      </c>
    </row>
    <row r="369" ht="21.6" customHeight="1" s="49">
      <c r="A369" s="100" t="n"/>
      <c r="B369" s="34" t="n"/>
      <c r="C369" s="100" t="n"/>
      <c r="D369" s="34" t="n"/>
      <c r="E369" s="34" t="n"/>
      <c r="F369" s="34" t="n"/>
      <c r="G369" s="34" t="n"/>
      <c r="H369" s="34" t="n"/>
      <c r="N369" t="inlineStr">
        <is>
          <t>Clinic</t>
        </is>
      </c>
    </row>
    <row r="370" ht="21.6" customHeight="1" s="49">
      <c r="A370" s="100" t="n"/>
      <c r="B370" s="34" t="n"/>
      <c r="C370" s="100" t="n"/>
      <c r="D370" s="34" t="n"/>
      <c r="E370" s="34" t="n"/>
      <c r="F370" s="34" t="n"/>
      <c r="G370" s="34" t="n"/>
      <c r="H370" s="34" t="n"/>
      <c r="N370" t="inlineStr">
        <is>
          <t>Clinic</t>
        </is>
      </c>
    </row>
    <row r="371" ht="21.6" customHeight="1" s="49">
      <c r="A371" s="100" t="n"/>
      <c r="B371" s="34" t="n"/>
      <c r="C371" s="100" t="n"/>
      <c r="D371" s="34" t="n"/>
      <c r="E371" s="34" t="n"/>
      <c r="F371" s="34" t="n"/>
      <c r="G371" s="34" t="n"/>
      <c r="H371" s="34" t="n"/>
      <c r="N371" t="inlineStr">
        <is>
          <t>Clinic</t>
        </is>
      </c>
    </row>
    <row r="372" ht="21.6" customHeight="1" s="49">
      <c r="A372" s="100" t="n"/>
      <c r="B372" s="34" t="n"/>
      <c r="C372" s="100" t="n"/>
      <c r="D372" s="34" t="n"/>
      <c r="E372" s="34" t="n"/>
      <c r="F372" s="34" t="n"/>
      <c r="G372" s="34" t="n"/>
      <c r="H372" s="34" t="n"/>
      <c r="N372" t="inlineStr">
        <is>
          <t>Clinic</t>
        </is>
      </c>
    </row>
    <row r="373" ht="21.6" customHeight="1" s="49">
      <c r="A373" s="100" t="n"/>
      <c r="B373" s="34" t="n"/>
      <c r="C373" s="100" t="n"/>
      <c r="D373" s="34" t="n"/>
      <c r="E373" s="34" t="n"/>
      <c r="F373" s="34" t="n"/>
      <c r="G373" s="34" t="n"/>
      <c r="H373" s="34" t="n"/>
      <c r="N373" t="inlineStr">
        <is>
          <t>Clinic</t>
        </is>
      </c>
    </row>
    <row r="374" ht="21.6" customHeight="1" s="49">
      <c r="A374" s="100" t="n"/>
      <c r="B374" s="34" t="n"/>
      <c r="C374" s="100" t="n"/>
      <c r="D374" s="34" t="n"/>
      <c r="E374" s="34" t="n"/>
      <c r="F374" s="34" t="n"/>
      <c r="G374" s="34" t="n"/>
      <c r="H374" s="34" t="n"/>
      <c r="N374" t="inlineStr">
        <is>
          <t>Clinic</t>
        </is>
      </c>
    </row>
    <row r="375" ht="21.6" customHeight="1" s="49">
      <c r="A375" s="100" t="n"/>
      <c r="B375" s="34" t="n"/>
      <c r="C375" s="100" t="n"/>
      <c r="D375" s="34" t="n"/>
      <c r="E375" s="34" t="n"/>
      <c r="F375" s="34" t="n"/>
      <c r="G375" s="34" t="n"/>
      <c r="H375" s="34" t="n"/>
      <c r="N375" t="inlineStr">
        <is>
          <t>Clinic</t>
        </is>
      </c>
    </row>
    <row r="376" ht="21.6" customHeight="1" s="49">
      <c r="A376" s="100" t="n"/>
      <c r="B376" s="34" t="n"/>
      <c r="C376" s="100" t="n"/>
      <c r="D376" s="34" t="n"/>
      <c r="E376" s="34" t="n"/>
      <c r="F376" s="34" t="n"/>
      <c r="G376" s="34" t="n"/>
      <c r="H376" s="34" t="n"/>
      <c r="N376" t="inlineStr">
        <is>
          <t>Clinic</t>
        </is>
      </c>
    </row>
    <row r="377" ht="21.6" customHeight="1" s="49">
      <c r="A377" s="100" t="n"/>
      <c r="B377" s="34" t="n"/>
      <c r="C377" s="100" t="n"/>
      <c r="D377" s="34" t="n"/>
      <c r="E377" s="34" t="n"/>
      <c r="F377" s="34" t="n"/>
      <c r="G377" s="34" t="n"/>
      <c r="H377" s="34" t="n"/>
      <c r="N377" t="inlineStr">
        <is>
          <t>Clinic</t>
        </is>
      </c>
    </row>
    <row r="378" ht="21.6" customHeight="1" s="49">
      <c r="A378" s="100" t="n"/>
      <c r="B378" s="34" t="n"/>
      <c r="C378" s="100" t="n"/>
      <c r="D378" s="34" t="n"/>
      <c r="E378" s="34" t="n"/>
      <c r="F378" s="34" t="n"/>
      <c r="G378" s="34" t="n"/>
      <c r="H378" s="34" t="n"/>
      <c r="N378" t="inlineStr">
        <is>
          <t>Clinic</t>
        </is>
      </c>
    </row>
    <row r="379" ht="21.6" customHeight="1" s="49">
      <c r="A379" s="100" t="n"/>
      <c r="B379" s="34" t="n"/>
      <c r="C379" s="100" t="n"/>
      <c r="D379" s="34" t="n"/>
      <c r="E379" s="34" t="n"/>
      <c r="F379" s="34" t="n"/>
      <c r="G379" s="34" t="n"/>
      <c r="H379" s="34" t="n"/>
      <c r="N379" t="inlineStr">
        <is>
          <t>Clinic</t>
        </is>
      </c>
    </row>
    <row r="380" ht="21.6" customHeight="1" s="49">
      <c r="A380" s="100" t="n"/>
      <c r="B380" s="34" t="n"/>
      <c r="C380" s="100" t="n"/>
      <c r="D380" s="34" t="n"/>
      <c r="E380" s="34" t="n"/>
      <c r="F380" s="34" t="n"/>
      <c r="G380" s="34" t="n"/>
      <c r="H380" s="34" t="n"/>
      <c r="N380" t="inlineStr">
        <is>
          <t>Clinic</t>
        </is>
      </c>
    </row>
    <row r="381" ht="21.6" customHeight="1" s="49">
      <c r="A381" s="100" t="n"/>
      <c r="B381" s="34" t="n"/>
      <c r="C381" s="100" t="n"/>
      <c r="D381" s="34" t="n"/>
      <c r="E381" s="34" t="n"/>
      <c r="F381" s="34" t="n"/>
      <c r="G381" s="34" t="n"/>
      <c r="H381" s="34" t="n"/>
      <c r="N381" t="inlineStr">
        <is>
          <t>Clinic</t>
        </is>
      </c>
    </row>
    <row r="382" ht="21.6" customHeight="1" s="49">
      <c r="A382" s="100" t="n"/>
      <c r="B382" s="34" t="n"/>
      <c r="C382" s="100" t="n"/>
      <c r="D382" s="34" t="n"/>
      <c r="E382" s="34" t="n"/>
      <c r="F382" s="34" t="n"/>
      <c r="G382" s="34" t="n"/>
      <c r="H382" s="34" t="n"/>
      <c r="N382" t="inlineStr">
        <is>
          <t>Clinic</t>
        </is>
      </c>
    </row>
    <row r="383" ht="21.6" customHeight="1" s="49">
      <c r="A383" s="100" t="n"/>
      <c r="B383" s="34" t="n"/>
      <c r="C383" s="100" t="n"/>
      <c r="D383" s="34" t="n"/>
      <c r="E383" s="34" t="n"/>
      <c r="F383" s="34" t="n"/>
      <c r="G383" s="34" t="n"/>
      <c r="H383" s="34" t="n"/>
      <c r="N383" t="inlineStr">
        <is>
          <t>Clinic</t>
        </is>
      </c>
    </row>
    <row r="384" ht="21.6" customHeight="1" s="49">
      <c r="A384" s="100" t="n"/>
      <c r="B384" s="34" t="n"/>
      <c r="C384" s="100" t="n"/>
      <c r="D384" s="34" t="n"/>
      <c r="E384" s="34" t="n"/>
      <c r="F384" s="34" t="n"/>
      <c r="G384" s="34" t="n"/>
      <c r="H384" s="34" t="n"/>
      <c r="N384" t="inlineStr">
        <is>
          <t>Clinic</t>
        </is>
      </c>
    </row>
    <row r="385" ht="21.6" customHeight="1" s="49">
      <c r="A385" s="100" t="n"/>
      <c r="B385" s="34" t="n"/>
      <c r="C385" s="100" t="n"/>
      <c r="D385" s="34" t="n"/>
      <c r="E385" s="34" t="n"/>
      <c r="F385" s="34" t="n"/>
      <c r="G385" s="34" t="n"/>
      <c r="H385" s="34" t="n"/>
      <c r="N385" t="inlineStr">
        <is>
          <t>Clinic</t>
        </is>
      </c>
    </row>
    <row r="386" ht="21.6" customHeight="1" s="49">
      <c r="A386" s="100" t="n"/>
      <c r="B386" s="34" t="n"/>
      <c r="C386" s="100" t="n"/>
      <c r="D386" s="34" t="n"/>
      <c r="E386" s="34" t="n"/>
      <c r="F386" s="34" t="n"/>
      <c r="G386" s="34" t="n"/>
      <c r="H386" s="34" t="n"/>
      <c r="N386" t="inlineStr">
        <is>
          <t>Clinic</t>
        </is>
      </c>
    </row>
    <row r="387" ht="21.6" customHeight="1" s="49">
      <c r="A387" s="100" t="n"/>
      <c r="B387" s="34" t="n"/>
      <c r="C387" s="100" t="n"/>
      <c r="D387" s="34" t="n"/>
      <c r="E387" s="34" t="n"/>
      <c r="F387" s="34" t="n"/>
      <c r="G387" s="34" t="n"/>
      <c r="H387" s="34" t="n"/>
      <c r="N387" t="inlineStr">
        <is>
          <t>Clinic</t>
        </is>
      </c>
    </row>
    <row r="388" ht="21.6" customHeight="1" s="49">
      <c r="A388" s="100" t="n"/>
      <c r="B388" s="34" t="n"/>
      <c r="C388" s="100" t="n"/>
      <c r="D388" s="34" t="n"/>
      <c r="E388" s="34" t="n"/>
      <c r="F388" s="34" t="n"/>
      <c r="G388" s="34" t="n"/>
      <c r="H388" s="34" t="n"/>
      <c r="N388" t="inlineStr">
        <is>
          <t>Clinic</t>
        </is>
      </c>
    </row>
    <row r="389" ht="21.6" customHeight="1" s="49">
      <c r="A389" s="100" t="n"/>
      <c r="B389" s="34" t="n"/>
      <c r="C389" s="100" t="n"/>
      <c r="D389" s="34" t="n"/>
      <c r="E389" s="34" t="n"/>
      <c r="F389" s="34" t="n"/>
      <c r="G389" s="34" t="n"/>
      <c r="H389" s="34" t="n"/>
      <c r="N389" t="inlineStr">
        <is>
          <t>Clinic</t>
        </is>
      </c>
    </row>
    <row r="390" ht="21.6" customHeight="1" s="49">
      <c r="A390" s="100" t="n"/>
      <c r="B390" s="34" t="n"/>
      <c r="C390" s="100" t="n"/>
      <c r="D390" s="34" t="n"/>
      <c r="E390" s="34" t="n"/>
      <c r="F390" s="34" t="n"/>
      <c r="G390" s="34" t="n"/>
      <c r="H390" s="34" t="n"/>
      <c r="N390" t="inlineStr">
        <is>
          <t>Clinic</t>
        </is>
      </c>
    </row>
    <row r="391" ht="21.6" customHeight="1" s="49">
      <c r="A391" s="100" t="n"/>
      <c r="B391" s="34" t="n"/>
      <c r="C391" s="100" t="n"/>
      <c r="D391" s="34" t="n"/>
      <c r="E391" s="34" t="n"/>
      <c r="F391" s="34" t="n"/>
      <c r="G391" s="34" t="n"/>
      <c r="H391" s="34" t="n"/>
      <c r="N391" t="inlineStr">
        <is>
          <t>Clinic</t>
        </is>
      </c>
    </row>
    <row r="392" ht="21.6" customHeight="1" s="49">
      <c r="A392" s="100" t="n"/>
      <c r="B392" s="34" t="n"/>
      <c r="C392" s="100" t="n"/>
      <c r="D392" s="34" t="n"/>
      <c r="E392" s="34" t="n"/>
      <c r="F392" s="34" t="n"/>
      <c r="G392" s="34" t="n"/>
      <c r="H392" s="34" t="n"/>
      <c r="N392" t="inlineStr">
        <is>
          <t>Clinic</t>
        </is>
      </c>
    </row>
    <row r="393" ht="21.6" customHeight="1" s="49">
      <c r="A393" s="100" t="n"/>
      <c r="B393" s="34" t="n"/>
      <c r="C393" s="100" t="n"/>
      <c r="D393" s="34" t="n"/>
      <c r="E393" s="34" t="n"/>
      <c r="F393" s="34" t="n"/>
      <c r="G393" s="34" t="n"/>
      <c r="H393" s="34" t="n"/>
      <c r="N393" t="inlineStr">
        <is>
          <t>Clinic</t>
        </is>
      </c>
    </row>
    <row r="394" ht="21.6" customHeight="1" s="49">
      <c r="A394" s="100" t="n"/>
      <c r="B394" s="34" t="n"/>
      <c r="C394" s="100" t="n"/>
      <c r="D394" s="34" t="n"/>
      <c r="E394" s="34" t="n"/>
      <c r="F394" s="34" t="n"/>
      <c r="G394" s="34" t="n"/>
      <c r="H394" s="34" t="n"/>
      <c r="N394" t="inlineStr">
        <is>
          <t>Clinic</t>
        </is>
      </c>
    </row>
    <row r="395" ht="21.6" customHeight="1" s="49">
      <c r="A395" s="100" t="n"/>
      <c r="B395" s="34" t="n"/>
      <c r="C395" s="100" t="n"/>
      <c r="D395" s="34" t="n"/>
      <c r="E395" s="34" t="n"/>
      <c r="F395" s="34" t="n"/>
      <c r="G395" s="34" t="n"/>
      <c r="H395" s="34" t="n"/>
      <c r="N395" t="inlineStr">
        <is>
          <t>Clinic</t>
        </is>
      </c>
    </row>
    <row r="396" ht="21.6" customHeight="1" s="49">
      <c r="A396" s="100" t="n"/>
      <c r="B396" s="34" t="n"/>
      <c r="C396" s="100" t="n"/>
      <c r="D396" s="34" t="n"/>
      <c r="E396" s="34" t="n"/>
      <c r="F396" s="34" t="n"/>
      <c r="G396" s="34" t="n"/>
      <c r="H396" s="34" t="n"/>
      <c r="N396" t="inlineStr">
        <is>
          <t>Clinic</t>
        </is>
      </c>
    </row>
    <row r="397" ht="21.6" customHeight="1" s="49">
      <c r="A397" s="100" t="n"/>
      <c r="B397" s="34" t="n"/>
      <c r="C397" s="100" t="n"/>
      <c r="D397" s="34" t="n"/>
      <c r="E397" s="34" t="n"/>
      <c r="F397" s="34" t="n"/>
      <c r="G397" s="34" t="n"/>
      <c r="H397" s="34" t="n"/>
      <c r="N397" t="inlineStr">
        <is>
          <t>Clinic</t>
        </is>
      </c>
    </row>
    <row r="398" ht="21.6" customHeight="1" s="49">
      <c r="A398" s="100" t="n"/>
      <c r="B398" s="34" t="n"/>
      <c r="C398" s="100" t="n"/>
      <c r="D398" s="34" t="n"/>
      <c r="E398" s="34" t="n"/>
      <c r="F398" s="34" t="n"/>
      <c r="G398" s="34" t="n"/>
      <c r="H398" s="34" t="n"/>
      <c r="N398" t="inlineStr">
        <is>
          <t>Clinic</t>
        </is>
      </c>
    </row>
    <row r="399" ht="21.6" customHeight="1" s="49">
      <c r="A399" s="100" t="n"/>
      <c r="B399" s="34" t="n"/>
      <c r="C399" s="100" t="n"/>
      <c r="D399" s="34" t="n"/>
      <c r="E399" s="34" t="n"/>
      <c r="F399" s="34" t="n"/>
      <c r="G399" s="34" t="n"/>
      <c r="H399" s="34" t="n"/>
      <c r="N399" t="inlineStr">
        <is>
          <t>Clinic</t>
        </is>
      </c>
    </row>
    <row r="400" ht="21.6" customHeight="1" s="49">
      <c r="A400" s="100" t="n"/>
      <c r="B400" s="34" t="n"/>
      <c r="C400" s="100" t="n"/>
      <c r="D400" s="34" t="n"/>
      <c r="E400" s="34" t="n"/>
      <c r="F400" s="34" t="n"/>
      <c r="G400" s="34" t="n"/>
      <c r="H400" s="34" t="n"/>
      <c r="N400" t="inlineStr">
        <is>
          <t>Clinic</t>
        </is>
      </c>
    </row>
    <row r="401" ht="21.6" customHeight="1" s="49">
      <c r="A401" s="100" t="n"/>
      <c r="B401" s="34" t="n"/>
      <c r="C401" s="100" t="n"/>
      <c r="D401" s="34" t="n"/>
      <c r="E401" s="34" t="n"/>
      <c r="F401" s="34" t="n"/>
      <c r="G401" s="34" t="n"/>
      <c r="H401" s="34" t="n"/>
      <c r="N401" t="inlineStr">
        <is>
          <t>Clinic</t>
        </is>
      </c>
    </row>
    <row r="402" ht="21.6" customHeight="1" s="49">
      <c r="A402" s="100" t="n"/>
      <c r="B402" s="34" t="n"/>
      <c r="C402" s="100" t="n"/>
      <c r="D402" s="34" t="n"/>
      <c r="E402" s="34" t="n"/>
      <c r="F402" s="34" t="n"/>
      <c r="G402" s="34" t="n"/>
      <c r="H402" s="34" t="n"/>
      <c r="N402" t="inlineStr">
        <is>
          <t>Clinic</t>
        </is>
      </c>
    </row>
    <row r="403" ht="21.6" customHeight="1" s="49">
      <c r="A403" s="100" t="n"/>
      <c r="B403" s="34" t="n"/>
      <c r="C403" s="100" t="n"/>
      <c r="D403" s="34" t="n"/>
      <c r="E403" s="34" t="n"/>
      <c r="F403" s="34" t="n"/>
      <c r="G403" s="34" t="n"/>
      <c r="H403" s="34" t="n"/>
      <c r="N403" t="inlineStr">
        <is>
          <t>Clinic</t>
        </is>
      </c>
    </row>
    <row r="404" ht="21.6" customHeight="1" s="49">
      <c r="A404" s="100" t="n"/>
      <c r="B404" s="34" t="n"/>
      <c r="C404" s="100" t="n"/>
      <c r="D404" s="34" t="n"/>
      <c r="E404" s="34" t="n"/>
      <c r="F404" s="34" t="n"/>
      <c r="G404" s="34" t="n"/>
      <c r="H404" s="34" t="n"/>
      <c r="N404" t="inlineStr">
        <is>
          <t>Clinic</t>
        </is>
      </c>
    </row>
    <row r="405" ht="21.6" customHeight="1" s="49">
      <c r="A405" s="100" t="n"/>
      <c r="B405" s="34" t="n"/>
      <c r="C405" s="100" t="n"/>
      <c r="D405" s="34" t="n"/>
      <c r="E405" s="34" t="n"/>
      <c r="F405" s="34" t="n"/>
      <c r="G405" s="34" t="n"/>
      <c r="H405" s="34" t="n"/>
      <c r="N405" t="inlineStr">
        <is>
          <t>Clinic</t>
        </is>
      </c>
    </row>
    <row r="406" ht="21.6" customHeight="1" s="49">
      <c r="A406" s="100" t="n"/>
      <c r="B406" s="34" t="n"/>
      <c r="C406" s="100" t="n"/>
      <c r="D406" s="34" t="n"/>
      <c r="E406" s="34" t="n"/>
      <c r="F406" s="34" t="n"/>
      <c r="G406" s="34" t="n"/>
      <c r="H406" s="34" t="n"/>
      <c r="N406" t="inlineStr">
        <is>
          <t>Clinic</t>
        </is>
      </c>
    </row>
    <row r="407" ht="21.6" customHeight="1" s="49">
      <c r="A407" s="100" t="n"/>
      <c r="B407" s="34" t="n"/>
      <c r="C407" s="100" t="n"/>
      <c r="D407" s="34" t="n"/>
      <c r="E407" s="34" t="n"/>
      <c r="F407" s="34" t="n"/>
      <c r="G407" s="34" t="n"/>
      <c r="H407" s="34" t="n"/>
      <c r="N407" t="inlineStr">
        <is>
          <t>Clinic</t>
        </is>
      </c>
    </row>
    <row r="408" ht="21.6" customHeight="1" s="49">
      <c r="A408" s="100" t="n"/>
      <c r="B408" s="34" t="n"/>
      <c r="C408" s="100" t="n"/>
      <c r="D408" s="34" t="n"/>
      <c r="E408" s="34" t="n"/>
      <c r="F408" s="34" t="n"/>
      <c r="G408" s="34" t="n"/>
      <c r="H408" s="34" t="n"/>
      <c r="N408" t="inlineStr">
        <is>
          <t>Clinic</t>
        </is>
      </c>
    </row>
    <row r="409" ht="21.6" customHeight="1" s="49">
      <c r="A409" s="100" t="n"/>
      <c r="B409" s="34" t="n"/>
      <c r="C409" s="100" t="n"/>
      <c r="D409" s="34" t="n"/>
      <c r="E409" s="34" t="n"/>
      <c r="F409" s="34" t="n"/>
      <c r="G409" s="34" t="n"/>
      <c r="H409" s="34" t="n"/>
      <c r="N409" t="inlineStr">
        <is>
          <t>Clinic</t>
        </is>
      </c>
    </row>
    <row r="410" ht="21.6" customHeight="1" s="49">
      <c r="A410" s="100" t="n"/>
      <c r="B410" s="34" t="n"/>
      <c r="C410" s="100" t="n"/>
      <c r="D410" s="34" t="n"/>
      <c r="E410" s="34" t="n"/>
      <c r="F410" s="34" t="n"/>
      <c r="G410" s="34" t="n"/>
      <c r="H410" s="34" t="n"/>
      <c r="N410" t="inlineStr">
        <is>
          <t>Clinic</t>
        </is>
      </c>
    </row>
    <row r="411" ht="21.6" customHeight="1" s="49">
      <c r="A411" s="100" t="n"/>
      <c r="B411" s="34" t="n"/>
      <c r="C411" s="100" t="n"/>
      <c r="D411" s="34" t="n"/>
      <c r="E411" s="34" t="n"/>
      <c r="F411" s="34" t="n"/>
      <c r="G411" s="34" t="n"/>
      <c r="H411" s="34" t="n"/>
      <c r="N411" t="inlineStr">
        <is>
          <t>Clinic</t>
        </is>
      </c>
    </row>
    <row r="412" ht="21.6" customHeight="1" s="49">
      <c r="A412" s="100" t="n"/>
      <c r="B412" s="34" t="n"/>
      <c r="C412" s="100" t="n"/>
      <c r="D412" s="34" t="n"/>
      <c r="E412" s="34" t="n"/>
      <c r="F412" s="34" t="n"/>
      <c r="G412" s="34" t="n"/>
      <c r="H412" s="34" t="n"/>
      <c r="N412" t="inlineStr">
        <is>
          <t>Clinic</t>
        </is>
      </c>
    </row>
    <row r="413" ht="21.6" customHeight="1" s="49">
      <c r="A413" s="100" t="n"/>
      <c r="B413" s="34" t="n"/>
      <c r="C413" s="100" t="n"/>
      <c r="D413" s="34" t="n"/>
      <c r="E413" s="34" t="n"/>
      <c r="F413" s="34" t="n"/>
      <c r="G413" s="34" t="n"/>
      <c r="H413" s="34" t="n"/>
      <c r="N413" t="inlineStr">
        <is>
          <t>Clinic</t>
        </is>
      </c>
    </row>
    <row r="414" ht="21.6" customHeight="1" s="49">
      <c r="A414" s="100" t="n"/>
      <c r="B414" s="34" t="n"/>
      <c r="C414" s="100" t="n"/>
      <c r="D414" s="34" t="n"/>
      <c r="E414" s="34" t="n"/>
      <c r="F414" s="34" t="n"/>
      <c r="G414" s="34" t="n"/>
      <c r="H414" s="34" t="n"/>
      <c r="N414" t="inlineStr">
        <is>
          <t>Clinic</t>
        </is>
      </c>
    </row>
    <row r="415" ht="21.6" customHeight="1" s="49">
      <c r="A415" s="100" t="n"/>
      <c r="B415" s="34" t="n"/>
      <c r="C415" s="100" t="n"/>
      <c r="D415" s="34" t="n"/>
      <c r="E415" s="34" t="n"/>
      <c r="F415" s="34" t="n"/>
      <c r="G415" s="34" t="n"/>
      <c r="H415" s="34" t="n"/>
      <c r="N415" t="inlineStr">
        <is>
          <t>Clinic</t>
        </is>
      </c>
    </row>
    <row r="416" ht="21.6" customHeight="1" s="49">
      <c r="A416" s="100" t="n"/>
      <c r="B416" s="34" t="n"/>
      <c r="C416" s="100" t="n"/>
      <c r="D416" s="34" t="n"/>
      <c r="E416" s="34" t="n"/>
      <c r="F416" s="34" t="n"/>
      <c r="G416" s="34" t="n"/>
      <c r="H416" s="34" t="n"/>
      <c r="N416" t="inlineStr">
        <is>
          <t>Clinic</t>
        </is>
      </c>
    </row>
    <row r="417" ht="21.6" customHeight="1" s="49">
      <c r="A417" s="100" t="n"/>
      <c r="B417" s="34" t="n"/>
      <c r="C417" s="100" t="n"/>
      <c r="D417" s="34" t="n"/>
      <c r="E417" s="34" t="n"/>
      <c r="F417" s="34" t="n"/>
      <c r="G417" s="34" t="n"/>
      <c r="H417" s="34" t="n"/>
      <c r="N417" t="inlineStr">
        <is>
          <t>Clinic</t>
        </is>
      </c>
    </row>
    <row r="418" ht="21.6" customHeight="1" s="49">
      <c r="A418" s="100" t="n"/>
      <c r="B418" s="34" t="n"/>
      <c r="C418" s="100" t="n"/>
      <c r="D418" s="34" t="n"/>
      <c r="E418" s="34" t="n"/>
      <c r="F418" s="34" t="n"/>
      <c r="G418" s="34" t="n"/>
      <c r="H418" s="34" t="n"/>
      <c r="N418" t="inlineStr">
        <is>
          <t>Clinic</t>
        </is>
      </c>
    </row>
    <row r="419" ht="21.6" customHeight="1" s="49">
      <c r="A419" s="100" t="n"/>
      <c r="B419" s="34" t="n"/>
      <c r="C419" s="100" t="n"/>
      <c r="D419" s="34" t="n"/>
      <c r="E419" s="34" t="n"/>
      <c r="F419" s="34" t="n"/>
      <c r="G419" s="34" t="n"/>
      <c r="H419" s="34" t="n"/>
      <c r="N419" t="inlineStr">
        <is>
          <t>Clinic</t>
        </is>
      </c>
    </row>
    <row r="420" ht="21.6" customHeight="1" s="49">
      <c r="A420" s="100" t="n"/>
      <c r="B420" s="34" t="n"/>
      <c r="C420" s="100" t="n"/>
      <c r="D420" s="34" t="n"/>
      <c r="E420" s="34" t="n"/>
      <c r="F420" s="34" t="n"/>
      <c r="G420" s="34" t="n"/>
      <c r="H420" s="34" t="n"/>
      <c r="N420" t="inlineStr">
        <is>
          <t>Clinic</t>
        </is>
      </c>
    </row>
    <row r="421" ht="21.6" customHeight="1" s="49">
      <c r="A421" s="100" t="n"/>
      <c r="B421" s="34" t="n"/>
      <c r="C421" s="100" t="n"/>
      <c r="D421" s="34" t="n"/>
      <c r="E421" s="34" t="n"/>
      <c r="F421" s="34" t="n"/>
      <c r="G421" s="34" t="n"/>
      <c r="H421" s="34" t="n"/>
      <c r="N421" t="inlineStr">
        <is>
          <t>Clinic</t>
        </is>
      </c>
    </row>
    <row r="422" ht="21.6" customHeight="1" s="49">
      <c r="A422" s="100" t="n"/>
      <c r="B422" s="34" t="n"/>
      <c r="C422" s="100" t="n"/>
      <c r="D422" s="34" t="n"/>
      <c r="E422" s="34" t="n"/>
      <c r="F422" s="34" t="n"/>
      <c r="G422" s="34" t="n"/>
      <c r="H422" s="34" t="n"/>
      <c r="N422" t="inlineStr">
        <is>
          <t>Clinic</t>
        </is>
      </c>
    </row>
    <row r="423" ht="21.6" customHeight="1" s="49">
      <c r="A423" s="100" t="n"/>
      <c r="B423" s="34" t="n"/>
      <c r="C423" s="100" t="n"/>
      <c r="D423" s="34" t="n"/>
      <c r="E423" s="34" t="n"/>
      <c r="F423" s="34" t="n"/>
      <c r="G423" s="34" t="n"/>
      <c r="H423" s="34" t="n"/>
      <c r="N423" t="inlineStr">
        <is>
          <t>Clinic</t>
        </is>
      </c>
    </row>
    <row r="424" ht="21.6" customHeight="1" s="49">
      <c r="A424" s="100" t="n"/>
      <c r="B424" s="34" t="n"/>
      <c r="C424" s="100" t="n"/>
      <c r="D424" s="34" t="n"/>
      <c r="E424" s="34" t="n"/>
      <c r="F424" s="34" t="n"/>
      <c r="G424" s="34" t="n"/>
      <c r="H424" s="34" t="n"/>
      <c r="N424" t="inlineStr">
        <is>
          <t>Clinic</t>
        </is>
      </c>
    </row>
    <row r="425" ht="21.6" customHeight="1" s="49">
      <c r="A425" s="100" t="n"/>
      <c r="B425" s="34" t="n"/>
      <c r="C425" s="100" t="n"/>
      <c r="D425" s="34" t="n"/>
      <c r="E425" s="34" t="n"/>
      <c r="F425" s="34" t="n"/>
      <c r="G425" s="34" t="n"/>
      <c r="H425" s="34" t="n"/>
      <c r="N425" t="inlineStr">
        <is>
          <t>Clinic</t>
        </is>
      </c>
    </row>
    <row r="426" ht="21.6" customHeight="1" s="49">
      <c r="A426" s="100" t="n"/>
      <c r="B426" s="34" t="n"/>
      <c r="C426" s="100" t="n"/>
      <c r="D426" s="34" t="n"/>
      <c r="E426" s="34" t="n"/>
      <c r="F426" s="34" t="n"/>
      <c r="G426" s="34" t="n"/>
      <c r="H426" s="34" t="n"/>
      <c r="N426" t="inlineStr">
        <is>
          <t>Clinic</t>
        </is>
      </c>
    </row>
    <row r="427" ht="21.6" customHeight="1" s="49">
      <c r="A427" s="100" t="n"/>
      <c r="B427" s="34" t="n"/>
      <c r="C427" s="100" t="n"/>
      <c r="D427" s="34" t="n"/>
      <c r="E427" s="34" t="n"/>
      <c r="F427" s="34" t="n"/>
      <c r="G427" s="34" t="n"/>
      <c r="H427" s="34" t="n"/>
      <c r="N427" t="inlineStr">
        <is>
          <t>Clinic</t>
        </is>
      </c>
    </row>
    <row r="428" ht="21.6" customHeight="1" s="49">
      <c r="A428" s="100" t="n"/>
      <c r="B428" s="34" t="n"/>
      <c r="C428" s="100" t="n"/>
      <c r="D428" s="34" t="n"/>
      <c r="E428" s="34" t="n"/>
      <c r="F428" s="34" t="n"/>
      <c r="G428" s="34" t="n"/>
      <c r="H428" s="34" t="n"/>
      <c r="N428" t="inlineStr">
        <is>
          <t>Clinic</t>
        </is>
      </c>
    </row>
    <row r="429" ht="21.6" customHeight="1" s="49">
      <c r="A429" s="100" t="n"/>
      <c r="B429" s="34" t="n"/>
      <c r="C429" s="100" t="n"/>
      <c r="D429" s="34" t="n"/>
      <c r="E429" s="34" t="n"/>
      <c r="F429" s="34" t="n"/>
      <c r="G429" s="34" t="n"/>
      <c r="H429" s="34" t="n"/>
      <c r="N429" t="inlineStr">
        <is>
          <t>Clinic</t>
        </is>
      </c>
    </row>
    <row r="430" ht="21.6" customHeight="1" s="49">
      <c r="A430" s="100" t="n"/>
      <c r="B430" s="34" t="n"/>
      <c r="C430" s="100" t="n"/>
      <c r="D430" s="34" t="n"/>
      <c r="E430" s="34" t="n"/>
      <c r="F430" s="34" t="n"/>
      <c r="G430" s="34" t="n"/>
      <c r="H430" s="34" t="n"/>
      <c r="N430" t="inlineStr">
        <is>
          <t>Clinic</t>
        </is>
      </c>
    </row>
    <row r="431" ht="21.6" customHeight="1" s="49">
      <c r="A431" s="100" t="n"/>
      <c r="B431" s="34" t="n"/>
      <c r="C431" s="100" t="n"/>
      <c r="D431" s="34" t="n"/>
      <c r="E431" s="34" t="n"/>
      <c r="F431" s="34" t="n"/>
      <c r="G431" s="34" t="n"/>
      <c r="H431" s="34" t="n"/>
      <c r="N431" t="inlineStr">
        <is>
          <t>Clinic</t>
        </is>
      </c>
    </row>
    <row r="432" ht="21.6" customHeight="1" s="49">
      <c r="A432" s="100" t="n"/>
      <c r="B432" s="34" t="n"/>
      <c r="C432" s="100" t="n"/>
      <c r="D432" s="34" t="n"/>
      <c r="E432" s="34" t="n"/>
      <c r="F432" s="34" t="n"/>
      <c r="G432" s="34" t="n"/>
      <c r="H432" s="34" t="n"/>
      <c r="N432" t="inlineStr">
        <is>
          <t>Clinic</t>
        </is>
      </c>
    </row>
    <row r="433" ht="21.6" customHeight="1" s="49">
      <c r="A433" s="100" t="n"/>
      <c r="B433" s="34" t="n"/>
      <c r="C433" s="100" t="n"/>
      <c r="D433" s="34" t="n"/>
      <c r="E433" s="34" t="n"/>
      <c r="F433" s="34" t="n"/>
      <c r="G433" s="34" t="n"/>
      <c r="H433" s="34" t="n"/>
      <c r="N433" t="inlineStr">
        <is>
          <t>Clinic</t>
        </is>
      </c>
    </row>
    <row r="434" ht="21.6" customHeight="1" s="49">
      <c r="A434" s="100" t="n"/>
      <c r="B434" s="34" t="n"/>
      <c r="C434" s="100" t="n"/>
      <c r="D434" s="34" t="n"/>
      <c r="E434" s="34" t="n"/>
      <c r="F434" s="34" t="n"/>
      <c r="G434" s="34" t="n"/>
      <c r="H434" s="34" t="n"/>
      <c r="N434" t="inlineStr">
        <is>
          <t>Clinic</t>
        </is>
      </c>
    </row>
    <row r="435" ht="21.6" customHeight="1" s="49">
      <c r="A435" s="100" t="n"/>
      <c r="B435" s="34" t="n"/>
      <c r="C435" s="100" t="n"/>
      <c r="D435" s="34" t="n"/>
      <c r="E435" s="34" t="n"/>
      <c r="F435" s="34" t="n"/>
      <c r="G435" s="34" t="n"/>
      <c r="H435" s="34" t="n"/>
      <c r="N435" t="inlineStr">
        <is>
          <t>Clinic</t>
        </is>
      </c>
    </row>
    <row r="436" ht="21.6" customHeight="1" s="49">
      <c r="A436" s="100" t="n"/>
      <c r="B436" s="34" t="n"/>
      <c r="C436" s="100" t="n"/>
      <c r="D436" s="34" t="n"/>
      <c r="E436" s="34" t="n"/>
      <c r="F436" s="34" t="n"/>
      <c r="G436" s="34" t="n"/>
      <c r="H436" s="34" t="n"/>
      <c r="N436" t="inlineStr">
        <is>
          <t>Clinic</t>
        </is>
      </c>
    </row>
    <row r="437" ht="21.6" customHeight="1" s="49">
      <c r="A437" s="100" t="n"/>
      <c r="B437" s="34" t="n"/>
      <c r="C437" s="100" t="n"/>
      <c r="D437" s="34" t="n"/>
      <c r="E437" s="34" t="n"/>
      <c r="F437" s="34" t="n"/>
      <c r="G437" s="34" t="n"/>
      <c r="H437" s="34" t="n"/>
      <c r="N437" t="inlineStr">
        <is>
          <t>Clinic</t>
        </is>
      </c>
    </row>
    <row r="438" ht="21.6" customHeight="1" s="49">
      <c r="A438" s="100" t="n"/>
      <c r="B438" s="34" t="n"/>
      <c r="C438" s="100" t="n"/>
      <c r="D438" s="34" t="n"/>
      <c r="E438" s="34" t="n"/>
      <c r="F438" s="34" t="n"/>
      <c r="G438" s="34" t="n"/>
      <c r="H438" s="34" t="n"/>
      <c r="N438" t="inlineStr">
        <is>
          <t>Clinic</t>
        </is>
      </c>
    </row>
    <row r="439" ht="21.6" customHeight="1" s="49">
      <c r="A439" s="100" t="n"/>
      <c r="B439" s="34" t="n"/>
      <c r="C439" s="100" t="n"/>
      <c r="D439" s="34" t="n"/>
      <c r="E439" s="34" t="n"/>
      <c r="F439" s="34" t="n"/>
      <c r="G439" s="34" t="n"/>
      <c r="H439" s="34" t="n"/>
      <c r="N439" t="inlineStr">
        <is>
          <t>Clinic</t>
        </is>
      </c>
    </row>
    <row r="440" ht="21.6" customHeight="1" s="49">
      <c r="A440" s="100" t="n"/>
      <c r="B440" s="34" t="n"/>
      <c r="C440" s="100" t="n"/>
      <c r="D440" s="34" t="n"/>
      <c r="E440" s="34" t="n"/>
      <c r="F440" s="34" t="n"/>
      <c r="G440" s="34" t="n"/>
      <c r="H440" s="34" t="n"/>
      <c r="N440" t="inlineStr">
        <is>
          <t>Clinic</t>
        </is>
      </c>
    </row>
    <row r="441" ht="21.6" customHeight="1" s="49">
      <c r="A441" s="100" t="n"/>
      <c r="B441" s="34" t="n"/>
      <c r="C441" s="100" t="n"/>
      <c r="D441" s="34" t="n"/>
      <c r="E441" s="34" t="n"/>
      <c r="F441" s="34" t="n"/>
      <c r="G441" s="34" t="n"/>
      <c r="H441" s="34" t="n"/>
      <c r="N441" t="inlineStr">
        <is>
          <t>Clinic</t>
        </is>
      </c>
    </row>
    <row r="442" ht="21.6" customHeight="1" s="49">
      <c r="A442" s="100" t="n"/>
      <c r="B442" s="34" t="n"/>
      <c r="C442" s="100" t="n"/>
      <c r="D442" s="34" t="n"/>
      <c r="E442" s="34" t="n"/>
      <c r="F442" s="34" t="n"/>
      <c r="G442" s="34" t="n"/>
      <c r="H442" s="34" t="n"/>
      <c r="N442" t="inlineStr">
        <is>
          <t>Clinic</t>
        </is>
      </c>
    </row>
    <row r="443" ht="21.6" customHeight="1" s="49">
      <c r="A443" s="100" t="n"/>
      <c r="B443" s="34" t="n"/>
      <c r="C443" s="100" t="n"/>
      <c r="D443" s="34" t="n"/>
      <c r="E443" s="34" t="n"/>
      <c r="F443" s="34" t="n"/>
      <c r="G443" s="34" t="n"/>
      <c r="H443" s="34" t="n"/>
      <c r="N443" t="inlineStr">
        <is>
          <t>Clinic</t>
        </is>
      </c>
    </row>
    <row r="444" ht="21.6" customHeight="1" s="49">
      <c r="A444" s="100" t="n"/>
      <c r="B444" s="34" t="n"/>
      <c r="C444" s="100" t="n"/>
      <c r="D444" s="34" t="n"/>
      <c r="E444" s="34" t="n"/>
      <c r="F444" s="34" t="n"/>
      <c r="G444" s="34" t="n"/>
      <c r="H444" s="34" t="n"/>
      <c r="N444" t="inlineStr">
        <is>
          <t>Clinic</t>
        </is>
      </c>
    </row>
    <row r="445" ht="21.6" customHeight="1" s="49">
      <c r="A445" s="100" t="n"/>
      <c r="B445" s="34" t="n"/>
      <c r="C445" s="100" t="n"/>
      <c r="D445" s="34" t="n"/>
      <c r="E445" s="34" t="n"/>
      <c r="F445" s="34" t="n"/>
      <c r="G445" s="34" t="n"/>
      <c r="H445" s="34" t="n"/>
      <c r="N445" t="inlineStr">
        <is>
          <t>Clinic</t>
        </is>
      </c>
    </row>
    <row r="446" ht="21.6" customHeight="1" s="49">
      <c r="A446" s="100" t="n"/>
      <c r="B446" s="34" t="n"/>
      <c r="C446" s="100" t="n"/>
      <c r="D446" s="34" t="n"/>
      <c r="E446" s="34" t="n"/>
      <c r="F446" s="34" t="n"/>
      <c r="G446" s="34" t="n"/>
      <c r="H446" s="34" t="n"/>
      <c r="N446" t="inlineStr">
        <is>
          <t>Clinic</t>
        </is>
      </c>
    </row>
    <row r="447" ht="21.6" customHeight="1" s="49">
      <c r="A447" s="100" t="n"/>
      <c r="B447" s="34" t="n"/>
      <c r="C447" s="100" t="n"/>
      <c r="D447" s="34" t="n"/>
      <c r="E447" s="34" t="n"/>
      <c r="F447" s="34" t="n"/>
      <c r="G447" s="34" t="n"/>
      <c r="H447" s="34" t="n"/>
      <c r="N447" t="inlineStr">
        <is>
          <t>Clinic</t>
        </is>
      </c>
    </row>
    <row r="448" ht="21.6" customHeight="1" s="49">
      <c r="A448" s="100" t="n"/>
      <c r="B448" s="34" t="n"/>
      <c r="C448" s="100" t="n"/>
      <c r="D448" s="34" t="n"/>
      <c r="E448" s="34" t="n"/>
      <c r="F448" s="34" t="n"/>
      <c r="G448" s="34" t="n"/>
      <c r="H448" s="34" t="n"/>
      <c r="N448" t="inlineStr">
        <is>
          <t>Clinic</t>
        </is>
      </c>
    </row>
    <row r="449" ht="21.6" customHeight="1" s="49">
      <c r="A449" s="100" t="n"/>
      <c r="B449" s="34" t="n"/>
      <c r="C449" s="100" t="n"/>
      <c r="D449" s="34" t="n"/>
      <c r="E449" s="34" t="n"/>
      <c r="F449" s="34" t="n"/>
      <c r="G449" s="34" t="n"/>
      <c r="H449" s="34" t="n"/>
      <c r="N449" t="inlineStr">
        <is>
          <t>Clinic</t>
        </is>
      </c>
    </row>
    <row r="450" ht="21.6" customHeight="1" s="49">
      <c r="A450" s="100" t="n"/>
      <c r="B450" s="34" t="n"/>
      <c r="C450" s="100" t="n"/>
      <c r="D450" s="34" t="n"/>
      <c r="E450" s="34" t="n"/>
      <c r="F450" s="34" t="n"/>
      <c r="G450" s="34" t="n"/>
      <c r="H450" s="34" t="n"/>
      <c r="N450" t="inlineStr">
        <is>
          <t>Clinic</t>
        </is>
      </c>
    </row>
    <row r="451" ht="21.6" customHeight="1" s="49">
      <c r="A451" s="100" t="n"/>
      <c r="B451" s="34" t="n"/>
      <c r="C451" s="100" t="n"/>
      <c r="D451" s="34" t="n"/>
      <c r="E451" s="34" t="n"/>
      <c r="F451" s="34" t="n"/>
      <c r="G451" s="34" t="n"/>
      <c r="H451" s="34" t="n"/>
      <c r="N451" t="inlineStr">
        <is>
          <t>Clinic</t>
        </is>
      </c>
    </row>
    <row r="452" ht="21.6" customHeight="1" s="49">
      <c r="A452" s="100" t="n"/>
      <c r="B452" s="34" t="n"/>
      <c r="C452" s="100" t="n"/>
      <c r="D452" s="34" t="n"/>
      <c r="E452" s="34" t="n"/>
      <c r="F452" s="34" t="n"/>
      <c r="G452" s="34" t="n"/>
      <c r="H452" s="34" t="n"/>
      <c r="N452" t="inlineStr">
        <is>
          <t>Clinic</t>
        </is>
      </c>
    </row>
    <row r="453" ht="21.6" customHeight="1" s="49">
      <c r="A453" s="100" t="n"/>
      <c r="B453" s="34" t="n"/>
      <c r="C453" s="100" t="n"/>
      <c r="D453" s="34" t="n"/>
      <c r="E453" s="34" t="n"/>
      <c r="F453" s="34" t="n"/>
      <c r="G453" s="34" t="n"/>
      <c r="H453" s="34" t="n"/>
      <c r="N453" t="inlineStr">
        <is>
          <t>Clinic</t>
        </is>
      </c>
    </row>
    <row r="454" ht="21.6" customHeight="1" s="49">
      <c r="A454" s="100" t="n"/>
      <c r="B454" s="34" t="n"/>
      <c r="C454" s="100" t="n"/>
      <c r="D454" s="34" t="n"/>
      <c r="E454" s="34" t="n"/>
      <c r="F454" s="34" t="n"/>
      <c r="G454" s="34" t="n"/>
      <c r="H454" s="34" t="n"/>
      <c r="N454" t="inlineStr">
        <is>
          <t>Clinic</t>
        </is>
      </c>
    </row>
    <row r="455" ht="21.6" customHeight="1" s="49">
      <c r="A455" s="100" t="n"/>
      <c r="B455" s="34" t="n"/>
      <c r="C455" s="100" t="n"/>
      <c r="D455" s="34" t="n"/>
      <c r="E455" s="34" t="n"/>
      <c r="F455" s="34" t="n"/>
      <c r="G455" s="34" t="n"/>
      <c r="H455" s="34" t="n"/>
      <c r="N455" t="inlineStr">
        <is>
          <t>Clinic</t>
        </is>
      </c>
    </row>
    <row r="456" ht="21.6" customHeight="1" s="49">
      <c r="A456" s="100" t="n"/>
      <c r="B456" s="34" t="n"/>
      <c r="C456" s="100" t="n"/>
      <c r="D456" s="34" t="n"/>
      <c r="E456" s="34" t="n"/>
      <c r="F456" s="34" t="n"/>
      <c r="G456" s="34" t="n"/>
      <c r="H456" s="34" t="n"/>
      <c r="N456" t="inlineStr">
        <is>
          <t>Clinic</t>
        </is>
      </c>
    </row>
    <row r="457" ht="21.6" customHeight="1" s="49">
      <c r="A457" s="100" t="n"/>
      <c r="B457" s="34" t="n"/>
      <c r="C457" s="100" t="n"/>
      <c r="D457" s="34" t="n"/>
      <c r="E457" s="34" t="n"/>
      <c r="F457" s="34" t="n"/>
      <c r="G457" s="34" t="n"/>
      <c r="H457" s="34" t="n"/>
      <c r="N457" t="inlineStr">
        <is>
          <t>Clinic</t>
        </is>
      </c>
    </row>
    <row r="458" ht="21.6" customHeight="1" s="49">
      <c r="A458" s="100" t="n"/>
      <c r="B458" s="34" t="n"/>
      <c r="C458" s="100" t="n"/>
      <c r="D458" s="34" t="n"/>
      <c r="E458" s="34" t="n"/>
      <c r="F458" s="34" t="n"/>
      <c r="G458" s="34" t="n"/>
      <c r="H458" s="34" t="n"/>
      <c r="N458" t="inlineStr">
        <is>
          <t>Clinic</t>
        </is>
      </c>
    </row>
    <row r="459" ht="21.6" customHeight="1" s="49">
      <c r="A459" s="100" t="n"/>
      <c r="B459" s="34" t="n"/>
      <c r="C459" s="100" t="n"/>
      <c r="D459" s="34" t="n"/>
      <c r="E459" s="34" t="n"/>
      <c r="F459" s="34" t="n"/>
      <c r="G459" s="34" t="n"/>
      <c r="H459" s="34" t="n"/>
      <c r="N459" t="inlineStr">
        <is>
          <t>Clinic</t>
        </is>
      </c>
    </row>
    <row r="460" ht="21.6" customHeight="1" s="49">
      <c r="A460" s="100" t="n"/>
      <c r="B460" s="34" t="n"/>
      <c r="C460" s="100" t="n"/>
      <c r="D460" s="34" t="n"/>
      <c r="E460" s="34" t="n"/>
      <c r="F460" s="34" t="n"/>
      <c r="G460" s="34" t="n"/>
      <c r="H460" s="34" t="n"/>
      <c r="N460" t="inlineStr">
        <is>
          <t>Clinic</t>
        </is>
      </c>
    </row>
    <row r="461" ht="21.6" customHeight="1" s="49">
      <c r="A461" s="100" t="n"/>
      <c r="B461" s="34" t="n"/>
      <c r="C461" s="100" t="n"/>
      <c r="D461" s="34" t="n"/>
      <c r="E461" s="34" t="n"/>
      <c r="F461" s="34" t="n"/>
      <c r="G461" s="34" t="n"/>
      <c r="H461" s="34" t="n"/>
      <c r="N461" t="inlineStr">
        <is>
          <t>Clinic</t>
        </is>
      </c>
    </row>
    <row r="462" ht="21.6" customHeight="1" s="49">
      <c r="A462" s="100" t="n"/>
      <c r="B462" s="34" t="n"/>
      <c r="C462" s="100" t="n"/>
      <c r="D462" s="34" t="n"/>
      <c r="E462" s="34" t="n"/>
      <c r="F462" s="34" t="n"/>
      <c r="G462" s="34" t="n"/>
      <c r="H462" s="34" t="n"/>
      <c r="N462" t="inlineStr">
        <is>
          <t>Clinic</t>
        </is>
      </c>
    </row>
    <row r="463" ht="21.6" customHeight="1" s="49">
      <c r="A463" s="100" t="n"/>
      <c r="B463" s="34" t="n"/>
      <c r="C463" s="100" t="n"/>
      <c r="D463" s="34" t="n"/>
      <c r="E463" s="34" t="n"/>
      <c r="F463" s="34" t="n"/>
      <c r="G463" s="34" t="n"/>
      <c r="H463" s="34" t="n"/>
      <c r="N463" t="inlineStr">
        <is>
          <t>Clinic</t>
        </is>
      </c>
    </row>
    <row r="464" ht="21.6" customHeight="1" s="49">
      <c r="A464" s="100" t="n"/>
      <c r="B464" s="34" t="n"/>
      <c r="C464" s="100" t="n"/>
      <c r="D464" s="34" t="n"/>
      <c r="E464" s="34" t="n"/>
      <c r="F464" s="34" t="n"/>
      <c r="G464" s="34" t="n"/>
      <c r="H464" s="34" t="n"/>
      <c r="N464" t="inlineStr">
        <is>
          <t>Clinic</t>
        </is>
      </c>
    </row>
    <row r="465" ht="21.6" customHeight="1" s="49">
      <c r="A465" s="100" t="n"/>
      <c r="B465" s="34" t="n"/>
      <c r="C465" s="100" t="n"/>
      <c r="D465" s="34" t="n"/>
      <c r="E465" s="34" t="n"/>
      <c r="F465" s="34" t="n"/>
      <c r="G465" s="34" t="n"/>
      <c r="H465" s="34" t="n"/>
      <c r="N465" t="inlineStr">
        <is>
          <t>Clinic</t>
        </is>
      </c>
    </row>
    <row r="466" ht="21.6" customHeight="1" s="49">
      <c r="A466" s="100" t="n"/>
      <c r="B466" s="34" t="n"/>
      <c r="C466" s="100" t="n"/>
      <c r="D466" s="34" t="n"/>
      <c r="E466" s="34" t="n"/>
      <c r="F466" s="34" t="n"/>
      <c r="G466" s="34" t="n"/>
      <c r="H466" s="34" t="n"/>
      <c r="N466" t="inlineStr">
        <is>
          <t>Clinic</t>
        </is>
      </c>
    </row>
    <row r="467" ht="21.6" customHeight="1" s="49">
      <c r="A467" s="100" t="n"/>
      <c r="B467" s="34" t="n"/>
      <c r="C467" s="100" t="n"/>
      <c r="D467" s="34" t="n"/>
      <c r="E467" s="34" t="n"/>
      <c r="F467" s="34" t="n"/>
      <c r="G467" s="34" t="n"/>
      <c r="H467" s="34" t="n"/>
      <c r="N467" t="inlineStr">
        <is>
          <t>Clinic</t>
        </is>
      </c>
    </row>
    <row r="468" ht="21.6" customHeight="1" s="49">
      <c r="A468" s="100" t="n"/>
      <c r="B468" s="34" t="n"/>
      <c r="C468" s="100" t="n"/>
      <c r="D468" s="34" t="n"/>
      <c r="E468" s="34" t="n"/>
      <c r="F468" s="34" t="n"/>
      <c r="G468" s="34" t="n"/>
      <c r="H468" s="34" t="n"/>
      <c r="N468" t="inlineStr">
        <is>
          <t>Clinic</t>
        </is>
      </c>
    </row>
    <row r="469" ht="21.6" customHeight="1" s="49">
      <c r="A469" s="100" t="n"/>
      <c r="B469" s="34" t="n"/>
      <c r="C469" s="100" t="n"/>
      <c r="D469" s="34" t="n"/>
      <c r="E469" s="34" t="n"/>
      <c r="F469" s="34" t="n"/>
      <c r="G469" s="34" t="n"/>
      <c r="H469" s="34" t="n"/>
      <c r="N469" t="inlineStr">
        <is>
          <t>Clinic</t>
        </is>
      </c>
    </row>
    <row r="470" ht="21.6" customHeight="1" s="49">
      <c r="A470" s="100" t="n"/>
      <c r="B470" s="34" t="n"/>
      <c r="C470" s="100" t="n"/>
      <c r="D470" s="34" t="n"/>
      <c r="E470" s="34" t="n"/>
      <c r="F470" s="34" t="n"/>
      <c r="G470" s="34" t="n"/>
      <c r="H470" s="34" t="n"/>
      <c r="N470" t="inlineStr">
        <is>
          <t>Clinic</t>
        </is>
      </c>
    </row>
    <row r="471" ht="21.6" customHeight="1" s="49">
      <c r="A471" s="100" t="n"/>
      <c r="B471" s="34" t="n"/>
      <c r="C471" s="100" t="n"/>
      <c r="D471" s="34" t="n"/>
      <c r="E471" s="34" t="n"/>
      <c r="F471" s="34" t="n"/>
      <c r="G471" s="34" t="n"/>
      <c r="H471" s="34" t="n"/>
      <c r="N471" t="inlineStr">
        <is>
          <t>Clinic</t>
        </is>
      </c>
    </row>
    <row r="472" ht="21.6" customHeight="1" s="49">
      <c r="A472" s="100" t="n"/>
      <c r="B472" s="34" t="n"/>
      <c r="C472" s="100" t="n"/>
      <c r="D472" s="34" t="n"/>
      <c r="E472" s="34" t="n"/>
      <c r="F472" s="34" t="n"/>
      <c r="G472" s="34" t="n"/>
      <c r="H472" s="34" t="n"/>
      <c r="N472" t="inlineStr">
        <is>
          <t>Clinic</t>
        </is>
      </c>
    </row>
    <row r="473" ht="21.6" customHeight="1" s="49">
      <c r="A473" s="100" t="n"/>
      <c r="B473" s="34" t="n"/>
      <c r="C473" s="100" t="n"/>
      <c r="D473" s="34" t="n"/>
      <c r="E473" s="34" t="n"/>
      <c r="F473" s="34" t="n"/>
      <c r="G473" s="34" t="n"/>
      <c r="H473" s="34" t="n"/>
      <c r="N473" t="inlineStr">
        <is>
          <t>Clinic</t>
        </is>
      </c>
    </row>
    <row r="474" ht="21.6" customHeight="1" s="49">
      <c r="A474" s="100" t="n"/>
      <c r="B474" s="34" t="n"/>
      <c r="C474" s="100" t="n"/>
      <c r="D474" s="34" t="n"/>
      <c r="E474" s="34" t="n"/>
      <c r="F474" s="34" t="n"/>
      <c r="G474" s="34" t="n"/>
      <c r="H474" s="34" t="n"/>
      <c r="N474" t="inlineStr">
        <is>
          <t>Clinic</t>
        </is>
      </c>
    </row>
    <row r="475" ht="21.6" customHeight="1" s="49">
      <c r="A475" s="100" t="n"/>
      <c r="B475" s="34" t="n"/>
      <c r="C475" s="100" t="n"/>
      <c r="D475" s="34" t="n"/>
      <c r="E475" s="34" t="n"/>
      <c r="F475" s="34" t="n"/>
      <c r="G475" s="34" t="n"/>
      <c r="H475" s="34" t="n"/>
      <c r="N475" t="inlineStr">
        <is>
          <t>Clinic</t>
        </is>
      </c>
    </row>
    <row r="476" ht="21.6" customHeight="1" s="49">
      <c r="A476" s="100" t="n"/>
      <c r="B476" s="34" t="n"/>
      <c r="C476" s="100" t="n"/>
      <c r="D476" s="34" t="n"/>
      <c r="E476" s="34" t="n"/>
      <c r="F476" s="34" t="n"/>
      <c r="G476" s="34" t="n"/>
      <c r="H476" s="34" t="n"/>
      <c r="N476" t="inlineStr">
        <is>
          <t>Clinic</t>
        </is>
      </c>
    </row>
    <row r="477" ht="21.6" customHeight="1" s="49">
      <c r="A477" s="100" t="n"/>
      <c r="B477" s="34" t="n"/>
      <c r="C477" s="100" t="n"/>
      <c r="D477" s="34" t="n"/>
      <c r="E477" s="34" t="n"/>
      <c r="F477" s="34" t="n"/>
      <c r="G477" s="34" t="n"/>
      <c r="H477" s="34" t="n"/>
      <c r="N477" t="inlineStr">
        <is>
          <t>Clinic</t>
        </is>
      </c>
    </row>
    <row r="478" ht="21.6" customHeight="1" s="49">
      <c r="A478" s="100" t="n"/>
      <c r="B478" s="34" t="n"/>
      <c r="C478" s="100" t="n"/>
      <c r="D478" s="34" t="n"/>
      <c r="E478" s="34" t="n"/>
      <c r="F478" s="34" t="n"/>
      <c r="G478" s="34" t="n"/>
      <c r="H478" s="34" t="n"/>
      <c r="N478" t="inlineStr">
        <is>
          <t>Clinic</t>
        </is>
      </c>
    </row>
    <row r="479" ht="21.6" customHeight="1" s="49">
      <c r="A479" s="100" t="n"/>
      <c r="B479" s="34" t="n"/>
      <c r="C479" s="100" t="n"/>
      <c r="D479" s="34" t="n"/>
      <c r="E479" s="34" t="n"/>
      <c r="F479" s="34" t="n"/>
      <c r="G479" s="34" t="n"/>
      <c r="H479" s="34" t="n"/>
      <c r="N479" t="inlineStr">
        <is>
          <t>Clinic</t>
        </is>
      </c>
    </row>
    <row r="480" ht="21.6" customHeight="1" s="49">
      <c r="A480" s="100" t="n"/>
      <c r="B480" s="34" t="n"/>
      <c r="C480" s="100" t="n"/>
      <c r="D480" s="34" t="n"/>
      <c r="E480" s="34" t="n"/>
      <c r="F480" s="34" t="n"/>
      <c r="G480" s="34" t="n"/>
      <c r="H480" s="34" t="n"/>
      <c r="N480" t="inlineStr">
        <is>
          <t>Clinic</t>
        </is>
      </c>
    </row>
    <row r="481" ht="21.6" customHeight="1" s="49">
      <c r="A481" s="100" t="n"/>
      <c r="B481" s="34" t="n"/>
      <c r="C481" s="100" t="n"/>
      <c r="D481" s="34" t="n"/>
      <c r="E481" s="34" t="n"/>
      <c r="F481" s="34" t="n"/>
      <c r="G481" s="34" t="n"/>
      <c r="H481" s="34" t="n"/>
      <c r="N481" t="inlineStr">
        <is>
          <t>Clinic</t>
        </is>
      </c>
    </row>
    <row r="482" ht="21.6" customHeight="1" s="49">
      <c r="A482" s="100" t="n"/>
      <c r="B482" s="34" t="n"/>
      <c r="C482" s="100" t="n"/>
      <c r="D482" s="34" t="n"/>
      <c r="E482" s="34" t="n"/>
      <c r="F482" s="34" t="n"/>
      <c r="G482" s="34" t="n"/>
      <c r="H482" s="34" t="n"/>
      <c r="N482" t="inlineStr">
        <is>
          <t>Clinic</t>
        </is>
      </c>
    </row>
    <row r="483" ht="21.6" customHeight="1" s="49">
      <c r="A483" s="100" t="n"/>
      <c r="B483" s="34" t="n"/>
      <c r="C483" s="100" t="n"/>
      <c r="D483" s="34" t="n"/>
      <c r="E483" s="34" t="n"/>
      <c r="F483" s="34" t="n"/>
      <c r="G483" s="34" t="n"/>
      <c r="H483" s="34" t="n"/>
      <c r="N483" t="inlineStr">
        <is>
          <t>Clinic</t>
        </is>
      </c>
    </row>
    <row r="484" ht="21.6" customHeight="1" s="49">
      <c r="A484" s="100" t="n"/>
      <c r="B484" s="34" t="n"/>
      <c r="C484" s="100" t="n"/>
      <c r="D484" s="34" t="n"/>
      <c r="E484" s="34" t="n"/>
      <c r="F484" s="34" t="n"/>
      <c r="G484" s="34" t="n"/>
      <c r="H484" s="34" t="n"/>
      <c r="N484" t="inlineStr">
        <is>
          <t>Clinic</t>
        </is>
      </c>
    </row>
    <row r="485" ht="21.6" customHeight="1" s="49">
      <c r="A485" s="100" t="n"/>
      <c r="B485" s="34" t="n"/>
      <c r="C485" s="100" t="n"/>
      <c r="D485" s="34" t="n"/>
      <c r="E485" s="34" t="n"/>
      <c r="F485" s="34" t="n"/>
      <c r="G485" s="34" t="n"/>
      <c r="H485" s="34" t="n"/>
      <c r="N485" t="inlineStr">
        <is>
          <t>Clinic</t>
        </is>
      </c>
    </row>
    <row r="486" ht="21.6" customHeight="1" s="49">
      <c r="A486" s="100" t="n"/>
      <c r="B486" s="34" t="n"/>
      <c r="C486" s="100" t="n"/>
      <c r="D486" s="34" t="n"/>
      <c r="E486" s="34" t="n"/>
      <c r="F486" s="34" t="n"/>
      <c r="G486" s="34" t="n"/>
      <c r="H486" s="34" t="n"/>
      <c r="N486" t="inlineStr">
        <is>
          <t>Clinic</t>
        </is>
      </c>
    </row>
    <row r="487" ht="21.6" customHeight="1" s="49">
      <c r="A487" s="100" t="n"/>
      <c r="B487" s="34" t="n"/>
      <c r="C487" s="100" t="n"/>
      <c r="D487" s="34" t="n"/>
      <c r="E487" s="34" t="n"/>
      <c r="F487" s="34" t="n"/>
      <c r="G487" s="34" t="n"/>
      <c r="H487" s="34" t="n"/>
      <c r="N487" t="inlineStr">
        <is>
          <t>Clinic</t>
        </is>
      </c>
    </row>
    <row r="488" ht="21.6" customHeight="1" s="49">
      <c r="A488" s="100" t="n"/>
      <c r="B488" s="34" t="n"/>
      <c r="C488" s="100" t="n"/>
      <c r="D488" s="34" t="n"/>
      <c r="E488" s="34" t="n"/>
      <c r="F488" s="34" t="n"/>
      <c r="G488" s="34" t="n"/>
      <c r="H488" s="34" t="n"/>
      <c r="N488" t="inlineStr">
        <is>
          <t>Clinic</t>
        </is>
      </c>
    </row>
    <row r="489" ht="21.6" customHeight="1" s="49">
      <c r="A489" s="100" t="n"/>
      <c r="B489" s="34" t="n"/>
      <c r="C489" s="100" t="n"/>
      <c r="D489" s="34" t="n"/>
      <c r="E489" s="34" t="n"/>
      <c r="F489" s="34" t="n"/>
      <c r="G489" s="34" t="n"/>
      <c r="H489" s="34" t="n"/>
      <c r="N489" t="inlineStr">
        <is>
          <t>Clinic</t>
        </is>
      </c>
    </row>
    <row r="490" ht="21.6" customHeight="1" s="49">
      <c r="A490" s="100" t="n"/>
      <c r="B490" s="34" t="n"/>
      <c r="C490" s="100" t="n"/>
      <c r="D490" s="34" t="n"/>
      <c r="E490" s="34" t="n"/>
      <c r="F490" s="34" t="n"/>
      <c r="G490" s="34" t="n"/>
      <c r="H490" s="34" t="n"/>
      <c r="N490" t="inlineStr">
        <is>
          <t>Clinic</t>
        </is>
      </c>
    </row>
    <row r="491" ht="21.6" customHeight="1" s="49">
      <c r="A491" s="100" t="n"/>
      <c r="B491" s="34" t="n"/>
      <c r="C491" s="100" t="n"/>
      <c r="D491" s="34" t="n"/>
      <c r="E491" s="34" t="n"/>
      <c r="F491" s="34" t="n"/>
      <c r="G491" s="34" t="n"/>
      <c r="H491" s="34" t="n"/>
      <c r="N491" t="inlineStr">
        <is>
          <t>Clinic</t>
        </is>
      </c>
    </row>
    <row r="492" ht="21.6" customHeight="1" s="49">
      <c r="A492" s="100" t="n"/>
      <c r="B492" s="34" t="n"/>
      <c r="C492" s="100" t="n"/>
      <c r="D492" s="34" t="n"/>
      <c r="E492" s="34" t="n"/>
      <c r="F492" s="34" t="n"/>
      <c r="G492" s="34" t="n"/>
      <c r="H492" s="34" t="n"/>
      <c r="N492" t="inlineStr">
        <is>
          <t>Clinic</t>
        </is>
      </c>
    </row>
    <row r="493" ht="21.6" customHeight="1" s="49">
      <c r="A493" s="100" t="n"/>
      <c r="B493" s="34" t="n"/>
      <c r="C493" s="100" t="n"/>
      <c r="D493" s="34" t="n"/>
      <c r="E493" s="34" t="n"/>
      <c r="F493" s="34" t="n"/>
      <c r="G493" s="34" t="n"/>
      <c r="H493" s="34" t="n"/>
      <c r="N493" t="inlineStr">
        <is>
          <t>Clinic</t>
        </is>
      </c>
    </row>
    <row r="494" ht="21.6" customHeight="1" s="49">
      <c r="A494" s="100" t="n"/>
      <c r="B494" s="34" t="n"/>
      <c r="C494" s="100" t="n"/>
      <c r="D494" s="34" t="n"/>
      <c r="E494" s="34" t="n"/>
      <c r="F494" s="34" t="n"/>
      <c r="G494" s="34" t="n"/>
      <c r="H494" s="34" t="n"/>
      <c r="N494" t="inlineStr">
        <is>
          <t>Clinic</t>
        </is>
      </c>
    </row>
    <row r="495" ht="21.6" customHeight="1" s="49">
      <c r="A495" s="100" t="n"/>
      <c r="B495" s="34" t="n"/>
      <c r="C495" s="100" t="n"/>
      <c r="D495" s="34" t="n"/>
      <c r="E495" s="34" t="n"/>
      <c r="F495" s="34" t="n"/>
      <c r="G495" s="34" t="n"/>
      <c r="H495" s="34" t="n"/>
      <c r="N495" t="inlineStr">
        <is>
          <t>Clinic</t>
        </is>
      </c>
    </row>
    <row r="496" ht="21.6" customHeight="1" s="49">
      <c r="A496" s="100" t="n"/>
      <c r="B496" s="34" t="n"/>
      <c r="C496" s="100" t="n"/>
      <c r="D496" s="34" t="n"/>
      <c r="E496" s="34" t="n"/>
      <c r="F496" s="34" t="n"/>
      <c r="G496" s="34" t="n"/>
      <c r="H496" s="34" t="n"/>
      <c r="N496" t="inlineStr">
        <is>
          <t>Clinic</t>
        </is>
      </c>
    </row>
    <row r="497" ht="21.6" customHeight="1" s="49">
      <c r="A497" s="100" t="n"/>
      <c r="B497" s="34" t="n"/>
      <c r="C497" s="100" t="n"/>
      <c r="D497" s="34" t="n"/>
      <c r="E497" s="34" t="n"/>
      <c r="F497" s="34" t="n"/>
      <c r="G497" s="34" t="n"/>
      <c r="H497" s="34" t="n"/>
      <c r="N497" t="inlineStr">
        <is>
          <t>Clinic</t>
        </is>
      </c>
    </row>
    <row r="498" ht="21.6" customHeight="1" s="49">
      <c r="A498" s="100" t="n"/>
      <c r="B498" s="34" t="n"/>
      <c r="C498" s="100" t="n"/>
      <c r="D498" s="34" t="n"/>
      <c r="E498" s="34" t="n"/>
      <c r="F498" s="34" t="n"/>
      <c r="G498" s="34" t="n"/>
      <c r="H498" s="34" t="n"/>
      <c r="N498" t="inlineStr">
        <is>
          <t>Clinic</t>
        </is>
      </c>
    </row>
    <row r="499" ht="21.6" customHeight="1" s="49">
      <c r="A499" s="100" t="n"/>
      <c r="B499" s="34" t="n"/>
      <c r="C499" s="100" t="n"/>
      <c r="D499" s="34" t="n"/>
      <c r="E499" s="34" t="n"/>
      <c r="F499" s="34" t="n"/>
      <c r="G499" s="34" t="n"/>
      <c r="H499" s="34" t="n"/>
      <c r="N499" t="inlineStr">
        <is>
          <t>Clinic</t>
        </is>
      </c>
    </row>
    <row r="500" ht="21.6" customHeight="1" s="49">
      <c r="A500" s="100" t="n"/>
      <c r="B500" s="34" t="n"/>
      <c r="C500" s="100" t="n"/>
      <c r="D500" s="34" t="n"/>
      <c r="E500" s="34" t="n"/>
      <c r="F500" s="34" t="n"/>
      <c r="G500" s="34" t="n"/>
      <c r="H500" s="34" t="n"/>
      <c r="N500" t="inlineStr">
        <is>
          <t>Clinic</t>
        </is>
      </c>
    </row>
    <row r="501" ht="21.6" customHeight="1" s="49">
      <c r="A501" s="100" t="n"/>
      <c r="B501" s="34" t="n"/>
      <c r="C501" s="100" t="n"/>
      <c r="D501" s="34" t="n"/>
      <c r="E501" s="34" t="n"/>
      <c r="F501" s="34" t="n"/>
      <c r="G501" s="34" t="n"/>
      <c r="H501" s="34" t="n"/>
      <c r="N501" t="inlineStr">
        <is>
          <t>Clinic</t>
        </is>
      </c>
    </row>
    <row r="502" ht="21.6" customHeight="1" s="49">
      <c r="A502" s="100" t="n"/>
      <c r="B502" s="34" t="n"/>
      <c r="C502" s="100" t="n"/>
      <c r="D502" s="34" t="n"/>
      <c r="E502" s="34" t="n"/>
      <c r="F502" s="34" t="n"/>
      <c r="G502" s="34" t="n"/>
      <c r="H502" s="34" t="n"/>
      <c r="N502" t="inlineStr">
        <is>
          <t>Clinic</t>
        </is>
      </c>
    </row>
    <row r="503" ht="21.6" customHeight="1" s="49">
      <c r="A503" s="100" t="n"/>
      <c r="B503" s="34" t="n"/>
      <c r="C503" s="100" t="n"/>
      <c r="D503" s="34" t="n"/>
      <c r="E503" s="34" t="n"/>
      <c r="F503" s="34" t="n"/>
      <c r="G503" s="34" t="n"/>
      <c r="H503" s="34" t="n"/>
      <c r="N503" t="inlineStr">
        <is>
          <t>Clinic</t>
        </is>
      </c>
    </row>
    <row r="504" ht="21.6" customHeight="1" s="49">
      <c r="A504" s="100" t="n"/>
      <c r="B504" s="34" t="n"/>
      <c r="C504" s="100" t="n"/>
      <c r="D504" s="34" t="n"/>
      <c r="E504" s="34" t="n"/>
      <c r="F504" s="34" t="n"/>
      <c r="G504" s="34" t="n"/>
      <c r="H504" s="34" t="n"/>
      <c r="N504" t="inlineStr">
        <is>
          <t>Clinic</t>
        </is>
      </c>
    </row>
    <row r="505" ht="21.6" customHeight="1" s="49">
      <c r="A505" s="100" t="n"/>
      <c r="B505" s="34" t="n"/>
      <c r="C505" s="100" t="n"/>
      <c r="D505" s="34" t="n"/>
      <c r="E505" s="34" t="n"/>
      <c r="F505" s="34" t="n"/>
      <c r="G505" s="34" t="n"/>
      <c r="H505" s="34" t="n"/>
      <c r="N505" t="inlineStr">
        <is>
          <t>Clinic</t>
        </is>
      </c>
    </row>
    <row r="506" ht="21.6" customHeight="1" s="49">
      <c r="A506" s="100" t="n"/>
      <c r="B506" s="34" t="n"/>
      <c r="C506" s="100" t="n"/>
      <c r="D506" s="34" t="n"/>
      <c r="E506" s="34" t="n"/>
      <c r="F506" s="34" t="n"/>
      <c r="G506" s="34" t="n"/>
      <c r="H506" s="34" t="n"/>
      <c r="N506" t="inlineStr">
        <is>
          <t>Clinic</t>
        </is>
      </c>
    </row>
    <row r="507" ht="21.6" customHeight="1" s="49">
      <c r="A507" s="100" t="n"/>
      <c r="B507" s="34" t="n"/>
      <c r="C507" s="100" t="n"/>
      <c r="D507" s="34" t="n"/>
      <c r="E507" s="34" t="n"/>
      <c r="F507" s="34" t="n"/>
      <c r="G507" s="34" t="n"/>
      <c r="H507" s="34" t="n"/>
      <c r="N507" t="inlineStr">
        <is>
          <t>Clinic</t>
        </is>
      </c>
    </row>
    <row r="508" ht="21.6" customHeight="1" s="49">
      <c r="A508" s="100" t="n"/>
      <c r="B508" s="34" t="n"/>
      <c r="C508" s="100" t="n"/>
      <c r="D508" s="34" t="n"/>
      <c r="E508" s="34" t="n"/>
      <c r="F508" s="34" t="n"/>
      <c r="G508" s="34" t="n"/>
      <c r="H508" s="34" t="n"/>
      <c r="N508" t="inlineStr">
        <is>
          <t>Clinic</t>
        </is>
      </c>
    </row>
    <row r="509" ht="21.6" customHeight="1" s="49">
      <c r="A509" s="100" t="n"/>
      <c r="B509" s="34" t="n"/>
      <c r="C509" s="100" t="n"/>
      <c r="D509" s="34" t="n"/>
      <c r="E509" s="34" t="n"/>
      <c r="F509" s="34" t="n"/>
      <c r="G509" s="34" t="n"/>
      <c r="H509" s="34" t="n"/>
      <c r="N509" t="inlineStr">
        <is>
          <t>Clinic</t>
        </is>
      </c>
    </row>
    <row r="510" ht="21.6" customHeight="1" s="49">
      <c r="A510" s="100" t="n"/>
      <c r="B510" s="34" t="n"/>
      <c r="C510" s="100" t="n"/>
      <c r="D510" s="34" t="n"/>
      <c r="E510" s="34" t="n"/>
      <c r="F510" s="34" t="n"/>
      <c r="G510" s="34" t="n"/>
      <c r="H510" s="34" t="n"/>
      <c r="N510" t="inlineStr">
        <is>
          <t>Clinic</t>
        </is>
      </c>
    </row>
    <row r="511" ht="21.6" customHeight="1" s="49">
      <c r="A511" s="100" t="n"/>
      <c r="B511" s="34" t="n"/>
      <c r="C511" s="100" t="n"/>
      <c r="D511" s="34" t="n"/>
      <c r="E511" s="34" t="n"/>
      <c r="F511" s="34" t="n"/>
      <c r="G511" s="34" t="n"/>
      <c r="H511" s="34" t="n"/>
      <c r="N511" t="inlineStr">
        <is>
          <t>Clinic</t>
        </is>
      </c>
    </row>
    <row r="512" ht="21.6" customHeight="1" s="49">
      <c r="A512" s="100" t="n"/>
      <c r="B512" s="34" t="n"/>
      <c r="C512" s="100" t="n"/>
      <c r="D512" s="34" t="n"/>
      <c r="E512" s="34" t="n"/>
      <c r="F512" s="34" t="n"/>
      <c r="G512" s="34" t="n"/>
      <c r="H512" s="34" t="n"/>
      <c r="N512" t="inlineStr">
        <is>
          <t>Clinic</t>
        </is>
      </c>
    </row>
    <row r="513" ht="21.6" customHeight="1" s="49">
      <c r="A513" s="100" t="n"/>
      <c r="B513" s="34" t="n"/>
      <c r="C513" s="100" t="n"/>
      <c r="D513" s="34" t="n"/>
      <c r="E513" s="34" t="n"/>
      <c r="F513" s="34" t="n"/>
      <c r="G513" s="34" t="n"/>
      <c r="H513" s="34" t="n"/>
      <c r="N513" t="inlineStr">
        <is>
          <t>Clinic</t>
        </is>
      </c>
    </row>
    <row r="514" ht="21.6" customHeight="1" s="49">
      <c r="A514" s="100" t="n"/>
      <c r="B514" s="34" t="n"/>
      <c r="C514" s="100" t="n"/>
      <c r="D514" s="34" t="n"/>
      <c r="E514" s="34" t="n"/>
      <c r="F514" s="34" t="n"/>
      <c r="G514" s="34" t="n"/>
      <c r="H514" s="34" t="n"/>
      <c r="N514" t="inlineStr">
        <is>
          <t>Clinic</t>
        </is>
      </c>
    </row>
    <row r="515" ht="21.6" customHeight="1" s="49">
      <c r="A515" s="100" t="n"/>
      <c r="B515" s="34" t="n"/>
      <c r="C515" s="100" t="n"/>
      <c r="D515" s="34" t="n"/>
      <c r="E515" s="34" t="n"/>
      <c r="F515" s="34" t="n"/>
      <c r="G515" s="34" t="n"/>
      <c r="H515" s="34" t="n"/>
      <c r="N515" t="inlineStr">
        <is>
          <t>Clinic</t>
        </is>
      </c>
    </row>
    <row r="516" ht="21.6" customHeight="1" s="49">
      <c r="A516" s="100" t="n"/>
      <c r="B516" s="34" t="n"/>
      <c r="C516" s="100" t="n"/>
      <c r="D516" s="34" t="n"/>
      <c r="E516" s="34" t="n"/>
      <c r="F516" s="34" t="n"/>
      <c r="G516" s="34" t="n"/>
      <c r="H516" s="34" t="n"/>
      <c r="N516" t="inlineStr">
        <is>
          <t>Clinic</t>
        </is>
      </c>
    </row>
    <row r="517" ht="21.6" customHeight="1" s="49">
      <c r="A517" s="100" t="n"/>
      <c r="B517" s="34" t="n"/>
      <c r="C517" s="100" t="n"/>
      <c r="D517" s="34" t="n"/>
      <c r="E517" s="34" t="n"/>
      <c r="F517" s="34" t="n"/>
      <c r="G517" s="34" t="n"/>
      <c r="H517" s="34" t="n"/>
      <c r="N517" t="inlineStr">
        <is>
          <t>Clinic</t>
        </is>
      </c>
    </row>
    <row r="518" ht="21.6" customHeight="1" s="49">
      <c r="A518" s="100" t="n"/>
      <c r="B518" s="34" t="n"/>
      <c r="C518" s="100" t="n"/>
      <c r="D518" s="34" t="n"/>
      <c r="E518" s="34" t="n"/>
      <c r="F518" s="34" t="n"/>
      <c r="G518" s="34" t="n"/>
      <c r="H518" s="34" t="n"/>
      <c r="N518" t="inlineStr">
        <is>
          <t>Clinic</t>
        </is>
      </c>
    </row>
    <row r="519" ht="21.6" customHeight="1" s="49">
      <c r="A519" s="100" t="n"/>
      <c r="B519" s="34" t="n"/>
      <c r="C519" s="100" t="n"/>
      <c r="D519" s="34" t="n"/>
      <c r="E519" s="34" t="n"/>
      <c r="F519" s="34" t="n"/>
      <c r="G519" s="34" t="n"/>
      <c r="H519" s="34" t="n"/>
      <c r="N519" t="inlineStr">
        <is>
          <t>Clinic</t>
        </is>
      </c>
    </row>
    <row r="520" ht="21.6" customHeight="1" s="49">
      <c r="A520" s="100" t="n"/>
      <c r="B520" s="34" t="n"/>
      <c r="C520" s="100" t="n"/>
      <c r="D520" s="34" t="n"/>
      <c r="E520" s="34" t="n"/>
      <c r="F520" s="34" t="n"/>
      <c r="G520" s="34" t="n"/>
      <c r="H520" s="34" t="n"/>
      <c r="N520" t="inlineStr">
        <is>
          <t>Clinic</t>
        </is>
      </c>
    </row>
    <row r="521" ht="21.6" customHeight="1" s="49">
      <c r="A521" s="100" t="n"/>
      <c r="B521" s="34" t="n"/>
      <c r="C521" s="100" t="n"/>
      <c r="D521" s="34" t="n"/>
      <c r="E521" s="34" t="n"/>
      <c r="F521" s="34" t="n"/>
      <c r="G521" s="34" t="n"/>
      <c r="H521" s="34" t="n"/>
      <c r="N521" t="inlineStr">
        <is>
          <t>Clinic</t>
        </is>
      </c>
    </row>
    <row r="522" ht="21.6" customHeight="1" s="49">
      <c r="A522" s="100" t="n"/>
      <c r="B522" s="34" t="n"/>
      <c r="C522" s="100" t="n"/>
      <c r="D522" s="34" t="n"/>
      <c r="E522" s="34" t="n"/>
      <c r="F522" s="34" t="n"/>
      <c r="G522" s="34" t="n"/>
      <c r="H522" s="34" t="n"/>
      <c r="N522" t="inlineStr">
        <is>
          <t>Clinic</t>
        </is>
      </c>
    </row>
    <row r="523" ht="21.6" customHeight="1" s="49">
      <c r="A523" s="100" t="n"/>
      <c r="B523" s="34" t="n"/>
      <c r="C523" s="100" t="n"/>
      <c r="D523" s="34" t="n"/>
      <c r="E523" s="34" t="n"/>
      <c r="F523" s="34" t="n"/>
      <c r="G523" s="34" t="n"/>
      <c r="H523" s="34" t="n"/>
      <c r="N523" t="inlineStr">
        <is>
          <t>Clinic</t>
        </is>
      </c>
    </row>
    <row r="524" ht="21.6" customHeight="1" s="49">
      <c r="A524" s="100" t="n"/>
      <c r="B524" s="34" t="n"/>
      <c r="C524" s="100" t="n"/>
      <c r="D524" s="34" t="n"/>
      <c r="E524" s="34" t="n"/>
      <c r="F524" s="34" t="n"/>
      <c r="G524" s="34" t="n"/>
      <c r="H524" s="34" t="n"/>
      <c r="N524" t="inlineStr">
        <is>
          <t>Clinic</t>
        </is>
      </c>
    </row>
    <row r="525" ht="21.6" customHeight="1" s="49">
      <c r="A525" s="100" t="n"/>
      <c r="B525" s="34" t="n"/>
      <c r="C525" s="100" t="n"/>
      <c r="D525" s="34" t="n"/>
      <c r="E525" s="34" t="n"/>
      <c r="F525" s="34" t="n"/>
      <c r="G525" s="34" t="n"/>
      <c r="H525" s="34" t="n"/>
      <c r="N525" t="inlineStr">
        <is>
          <t>Clinic</t>
        </is>
      </c>
    </row>
    <row r="526" ht="21.6" customHeight="1" s="49">
      <c r="A526" s="100" t="n"/>
      <c r="B526" s="34" t="n"/>
      <c r="C526" s="100" t="n"/>
      <c r="D526" s="34" t="n"/>
      <c r="E526" s="34" t="n"/>
      <c r="F526" s="34" t="n"/>
      <c r="G526" s="34" t="n"/>
      <c r="H526" s="34" t="n"/>
      <c r="N526" t="inlineStr">
        <is>
          <t>Clinic</t>
        </is>
      </c>
    </row>
    <row r="527" ht="21.6" customHeight="1" s="49">
      <c r="A527" s="100" t="n"/>
      <c r="B527" s="34" t="n"/>
      <c r="C527" s="100" t="n"/>
      <c r="D527" s="34" t="n"/>
      <c r="E527" s="34" t="n"/>
      <c r="F527" s="34" t="n"/>
      <c r="G527" s="34" t="n"/>
      <c r="H527" s="34" t="n"/>
      <c r="N527" t="inlineStr">
        <is>
          <t>Clinic</t>
        </is>
      </c>
    </row>
    <row r="528" ht="21.6" customHeight="1" s="49">
      <c r="A528" s="100" t="n"/>
      <c r="B528" s="34" t="n"/>
      <c r="C528" s="100" t="n"/>
      <c r="D528" s="34" t="n"/>
      <c r="E528" s="34" t="n"/>
      <c r="F528" s="34" t="n"/>
      <c r="G528" s="34" t="n"/>
      <c r="H528" s="34" t="n"/>
      <c r="N528" t="inlineStr">
        <is>
          <t>Clinic</t>
        </is>
      </c>
    </row>
    <row r="529" ht="21.6" customHeight="1" s="49">
      <c r="A529" s="100" t="n"/>
      <c r="B529" s="34" t="n"/>
      <c r="C529" s="100" t="n"/>
      <c r="D529" s="34" t="n"/>
      <c r="E529" s="34" t="n"/>
      <c r="F529" s="34" t="n"/>
      <c r="G529" s="34" t="n"/>
      <c r="H529" s="34" t="n"/>
      <c r="N529" t="inlineStr">
        <is>
          <t>Clinic</t>
        </is>
      </c>
    </row>
    <row r="530" ht="21.6" customHeight="1" s="49">
      <c r="A530" s="100" t="n"/>
      <c r="B530" s="34" t="n"/>
      <c r="C530" s="100" t="n"/>
      <c r="D530" s="34" t="n"/>
      <c r="E530" s="34" t="n"/>
      <c r="F530" s="34" t="n"/>
      <c r="G530" s="34" t="n"/>
      <c r="H530" s="34" t="n"/>
      <c r="N530" t="inlineStr">
        <is>
          <t>Clinic</t>
        </is>
      </c>
    </row>
    <row r="531" ht="21.6" customHeight="1" s="49">
      <c r="A531" s="100" t="n"/>
      <c r="B531" s="34" t="n"/>
      <c r="C531" s="100" t="n"/>
      <c r="D531" s="34" t="n"/>
      <c r="E531" s="34" t="n"/>
      <c r="F531" s="34" t="n"/>
      <c r="G531" s="34" t="n"/>
      <c r="H531" s="34" t="n"/>
      <c r="N531" t="inlineStr">
        <is>
          <t>Clinic</t>
        </is>
      </c>
    </row>
    <row r="532" ht="21.6" customHeight="1" s="49">
      <c r="A532" s="100" t="n"/>
      <c r="B532" s="34" t="n"/>
      <c r="C532" s="100" t="n"/>
      <c r="D532" s="34" t="n"/>
      <c r="E532" s="34" t="n"/>
      <c r="F532" s="34" t="n"/>
      <c r="G532" s="34" t="n"/>
      <c r="H532" s="34" t="n"/>
      <c r="N532" t="inlineStr">
        <is>
          <t>Clinic</t>
        </is>
      </c>
    </row>
    <row r="533" ht="21.6" customHeight="1" s="49">
      <c r="A533" s="100" t="n"/>
      <c r="B533" s="34" t="n"/>
      <c r="C533" s="100" t="n"/>
      <c r="D533" s="34" t="n"/>
      <c r="E533" s="34" t="n"/>
      <c r="F533" s="34" t="n"/>
      <c r="G533" s="34" t="n"/>
      <c r="H533" s="34" t="n"/>
      <c r="N533" t="inlineStr">
        <is>
          <t>Clinic</t>
        </is>
      </c>
    </row>
    <row r="534" ht="21.6" customHeight="1" s="49">
      <c r="A534" s="100" t="n"/>
      <c r="B534" s="34" t="n"/>
      <c r="C534" s="100" t="n"/>
      <c r="D534" s="34" t="n"/>
      <c r="E534" s="34" t="n"/>
      <c r="F534" s="34" t="n"/>
      <c r="G534" s="34" t="n"/>
      <c r="H534" s="34" t="n"/>
      <c r="N534" t="inlineStr">
        <is>
          <t>Clinic</t>
        </is>
      </c>
    </row>
    <row r="535" ht="21.6" customHeight="1" s="49">
      <c r="A535" s="100" t="n"/>
      <c r="B535" s="34" t="n"/>
      <c r="C535" s="100" t="n"/>
      <c r="D535" s="34" t="n"/>
      <c r="E535" s="34" t="n"/>
      <c r="F535" s="34" t="n"/>
      <c r="G535" s="34" t="n"/>
      <c r="H535" s="34" t="n"/>
      <c r="N535" t="inlineStr">
        <is>
          <t>Clinic</t>
        </is>
      </c>
    </row>
    <row r="536" ht="21.6" customHeight="1" s="49">
      <c r="A536" s="100" t="n"/>
      <c r="B536" s="34" t="n"/>
      <c r="C536" s="100" t="n"/>
      <c r="D536" s="34" t="n"/>
      <c r="E536" s="34" t="n"/>
      <c r="F536" s="34" t="n"/>
      <c r="G536" s="34" t="n"/>
      <c r="H536" s="34" t="n"/>
      <c r="N536" t="inlineStr">
        <is>
          <t>Clinic</t>
        </is>
      </c>
    </row>
    <row r="537" ht="21.6" customHeight="1" s="49">
      <c r="A537" s="100" t="n"/>
      <c r="B537" s="34" t="n"/>
      <c r="C537" s="100" t="n"/>
      <c r="D537" s="34" t="n"/>
      <c r="E537" s="34" t="n"/>
      <c r="F537" s="34" t="n"/>
      <c r="G537" s="34" t="n"/>
      <c r="H537" s="34" t="n"/>
      <c r="N537" t="inlineStr">
        <is>
          <t>Clinic</t>
        </is>
      </c>
    </row>
    <row r="538" ht="21.6" customHeight="1" s="49">
      <c r="A538" s="100" t="n"/>
      <c r="B538" s="34" t="n"/>
      <c r="C538" s="100" t="n"/>
      <c r="D538" s="34" t="n"/>
      <c r="E538" s="34" t="n"/>
      <c r="F538" s="34" t="n"/>
      <c r="G538" s="34" t="n"/>
      <c r="H538" s="34" t="n"/>
      <c r="N538" t="inlineStr">
        <is>
          <t>Clinic</t>
        </is>
      </c>
    </row>
    <row r="539" ht="21.6" customHeight="1" s="49">
      <c r="A539" s="100" t="n"/>
      <c r="B539" s="34" t="n"/>
      <c r="C539" s="100" t="n"/>
      <c r="D539" s="34" t="n"/>
      <c r="E539" s="34" t="n"/>
      <c r="F539" s="34" t="n"/>
      <c r="G539" s="34" t="n"/>
      <c r="H539" s="34" t="n"/>
      <c r="N539" t="inlineStr">
        <is>
          <t>Clinic</t>
        </is>
      </c>
    </row>
    <row r="540" ht="21.6" customHeight="1" s="49">
      <c r="A540" s="100" t="n"/>
      <c r="B540" s="34" t="n"/>
      <c r="C540" s="100" t="n"/>
      <c r="D540" s="34" t="n"/>
      <c r="E540" s="34" t="n"/>
      <c r="F540" s="34" t="n"/>
      <c r="G540" s="34" t="n"/>
      <c r="H540" s="34" t="n"/>
      <c r="N540" t="inlineStr">
        <is>
          <t>Clinic</t>
        </is>
      </c>
    </row>
    <row r="541" ht="21.6" customHeight="1" s="49">
      <c r="A541" s="100" t="n"/>
      <c r="B541" s="34" t="n"/>
      <c r="C541" s="100" t="n"/>
      <c r="D541" s="34" t="n"/>
      <c r="E541" s="34" t="n"/>
      <c r="F541" s="34" t="n"/>
      <c r="G541" s="34" t="n"/>
      <c r="H541" s="34" t="n"/>
      <c r="N541" t="inlineStr">
        <is>
          <t>Clinic</t>
        </is>
      </c>
    </row>
    <row r="542" ht="21.6" customHeight="1" s="49">
      <c r="A542" s="100" t="n"/>
      <c r="B542" s="34" t="n"/>
      <c r="C542" s="100" t="n"/>
      <c r="D542" s="34" t="n"/>
      <c r="E542" s="34" t="n"/>
      <c r="F542" s="34" t="n"/>
      <c r="G542" s="34" t="n"/>
      <c r="H542" s="34" t="n"/>
      <c r="N542" t="inlineStr">
        <is>
          <t>Clinic</t>
        </is>
      </c>
    </row>
    <row r="543" ht="21.6" customHeight="1" s="49">
      <c r="A543" s="100" t="n"/>
      <c r="B543" s="34" t="n"/>
      <c r="C543" s="100" t="n"/>
      <c r="D543" s="34" t="n"/>
      <c r="E543" s="34" t="n"/>
      <c r="F543" s="34" t="n"/>
      <c r="G543" s="34" t="n"/>
      <c r="H543" s="34" t="n"/>
      <c r="N543" t="inlineStr">
        <is>
          <t>Clinic</t>
        </is>
      </c>
    </row>
    <row r="544" ht="21.6" customHeight="1" s="49">
      <c r="A544" s="100" t="n"/>
      <c r="B544" s="34" t="n"/>
      <c r="C544" s="100" t="n"/>
      <c r="D544" s="34" t="n"/>
      <c r="E544" s="34" t="n"/>
      <c r="F544" s="34" t="n"/>
      <c r="G544" s="34" t="n"/>
      <c r="H544" s="34" t="n"/>
      <c r="N544" t="inlineStr">
        <is>
          <t>Clinic</t>
        </is>
      </c>
    </row>
    <row r="545" ht="21.6" customHeight="1" s="49">
      <c r="A545" s="100" t="n"/>
      <c r="B545" s="34" t="n"/>
      <c r="C545" s="100" t="n"/>
      <c r="D545" s="34" t="n"/>
      <c r="E545" s="34" t="n"/>
      <c r="F545" s="34" t="n"/>
      <c r="G545" s="34" t="n"/>
      <c r="H545" s="34" t="n"/>
      <c r="N545" t="inlineStr">
        <is>
          <t>Clinic</t>
        </is>
      </c>
    </row>
    <row r="546" ht="21.6" customHeight="1" s="49">
      <c r="A546" s="100" t="n"/>
      <c r="B546" s="34" t="n"/>
      <c r="C546" s="100" t="n"/>
      <c r="D546" s="34" t="n"/>
      <c r="E546" s="34" t="n"/>
      <c r="F546" s="34" t="n"/>
      <c r="G546" s="34" t="n"/>
      <c r="H546" s="34" t="n"/>
      <c r="N546" t="inlineStr">
        <is>
          <t>Clinic</t>
        </is>
      </c>
    </row>
    <row r="547" ht="21.6" customHeight="1" s="49">
      <c r="A547" s="100" t="n"/>
      <c r="B547" s="34" t="n"/>
      <c r="C547" s="100" t="n"/>
      <c r="D547" s="34" t="n"/>
      <c r="E547" s="34" t="n"/>
      <c r="F547" s="34" t="n"/>
      <c r="G547" s="34" t="n"/>
      <c r="H547" s="34" t="n"/>
      <c r="N547" t="inlineStr">
        <is>
          <t>Clinic</t>
        </is>
      </c>
    </row>
    <row r="548" ht="21.6" customHeight="1" s="49">
      <c r="A548" s="100" t="n"/>
      <c r="B548" s="34" t="n"/>
      <c r="C548" s="100" t="n"/>
      <c r="D548" s="34" t="n"/>
      <c r="E548" s="34" t="n"/>
      <c r="F548" s="34" t="n"/>
      <c r="G548" s="34" t="n"/>
      <c r="H548" s="34" t="n"/>
      <c r="N548" t="inlineStr">
        <is>
          <t>Clinic</t>
        </is>
      </c>
    </row>
    <row r="549" ht="21.6" customHeight="1" s="49">
      <c r="A549" s="100" t="n"/>
      <c r="B549" s="34" t="n"/>
      <c r="C549" s="100" t="n"/>
      <c r="D549" s="34" t="n"/>
      <c r="E549" s="34" t="n"/>
      <c r="F549" s="34" t="n"/>
      <c r="G549" s="34" t="n"/>
      <c r="H549" s="34" t="n"/>
      <c r="N549" t="inlineStr">
        <is>
          <t>Clinic</t>
        </is>
      </c>
    </row>
    <row r="550" ht="21.6" customHeight="1" s="49">
      <c r="A550" s="100" t="n"/>
      <c r="B550" s="34" t="n"/>
      <c r="C550" s="100" t="n"/>
      <c r="D550" s="34" t="n"/>
      <c r="E550" s="34" t="n"/>
      <c r="F550" s="34" t="n"/>
      <c r="G550" s="34" t="n"/>
      <c r="H550" s="34" t="n"/>
      <c r="N550" t="inlineStr">
        <is>
          <t>Clinic</t>
        </is>
      </c>
    </row>
    <row r="551" ht="21.6" customHeight="1" s="49">
      <c r="A551" s="100" t="n"/>
      <c r="B551" s="34" t="n"/>
      <c r="C551" s="100" t="n"/>
      <c r="D551" s="34" t="n"/>
      <c r="E551" s="34" t="n"/>
      <c r="F551" s="34" t="n"/>
      <c r="G551" s="34" t="n"/>
      <c r="H551" s="34" t="n"/>
      <c r="N551" t="inlineStr">
        <is>
          <t>Clinic</t>
        </is>
      </c>
    </row>
    <row r="552" ht="21.6" customHeight="1" s="49">
      <c r="A552" s="100" t="n"/>
      <c r="B552" s="34" t="n"/>
      <c r="C552" s="100" t="n"/>
      <c r="D552" s="34" t="n"/>
      <c r="E552" s="34" t="n"/>
      <c r="F552" s="34" t="n"/>
      <c r="G552" s="34" t="n"/>
      <c r="H552" s="34" t="n"/>
      <c r="N552" t="inlineStr">
        <is>
          <t>Clinic</t>
        </is>
      </c>
    </row>
    <row r="553" ht="21.6" customHeight="1" s="49">
      <c r="A553" s="100" t="n"/>
      <c r="B553" s="34" t="n"/>
      <c r="C553" s="100" t="n"/>
      <c r="D553" s="34" t="n"/>
      <c r="E553" s="34" t="n"/>
      <c r="F553" s="34" t="n"/>
      <c r="G553" s="34" t="n"/>
      <c r="H553" s="34" t="n"/>
      <c r="N553" t="inlineStr">
        <is>
          <t>Clinic</t>
        </is>
      </c>
    </row>
    <row r="554" ht="21.6" customHeight="1" s="49">
      <c r="A554" s="100" t="n"/>
      <c r="B554" s="34" t="n"/>
      <c r="C554" s="100" t="n"/>
      <c r="D554" s="34" t="n"/>
      <c r="E554" s="34" t="n"/>
      <c r="F554" s="34" t="n"/>
      <c r="G554" s="34" t="n"/>
      <c r="H554" s="34" t="n"/>
      <c r="N554" t="inlineStr">
        <is>
          <t>Clinic</t>
        </is>
      </c>
    </row>
    <row r="555" ht="21.6" customHeight="1" s="49">
      <c r="A555" s="100" t="n"/>
      <c r="B555" s="34" t="n"/>
      <c r="C555" s="100" t="n"/>
      <c r="D555" s="34" t="n"/>
      <c r="E555" s="34" t="n"/>
      <c r="F555" s="34" t="n"/>
      <c r="G555" s="34" t="n"/>
      <c r="H555" s="34" t="n"/>
      <c r="N555" t="inlineStr">
        <is>
          <t>Clinic</t>
        </is>
      </c>
    </row>
    <row r="556" ht="21.6" customHeight="1" s="49">
      <c r="A556" s="100" t="n"/>
      <c r="B556" s="34" t="n"/>
      <c r="C556" s="100" t="n"/>
      <c r="D556" s="34" t="n"/>
      <c r="E556" s="34" t="n"/>
      <c r="F556" s="34" t="n"/>
      <c r="G556" s="34" t="n"/>
      <c r="H556" s="34" t="n"/>
      <c r="N556" t="inlineStr">
        <is>
          <t>Clinic</t>
        </is>
      </c>
    </row>
    <row r="557" ht="21.6" customHeight="1" s="49">
      <c r="A557" s="100" t="n"/>
      <c r="B557" s="34" t="n"/>
      <c r="C557" s="100" t="n"/>
      <c r="D557" s="34" t="n"/>
      <c r="E557" s="34" t="n"/>
      <c r="F557" s="34" t="n"/>
      <c r="G557" s="34" t="n"/>
      <c r="H557" s="34" t="n"/>
      <c r="N557" t="inlineStr">
        <is>
          <t>Clinic</t>
        </is>
      </c>
    </row>
    <row r="558" ht="21.6" customHeight="1" s="49">
      <c r="A558" s="100" t="n"/>
      <c r="B558" s="34" t="n"/>
      <c r="C558" s="100" t="n"/>
      <c r="D558" s="34" t="n"/>
      <c r="E558" s="34" t="n"/>
      <c r="F558" s="34" t="n"/>
      <c r="G558" s="34" t="n"/>
      <c r="H558" s="34" t="n"/>
      <c r="N558" t="inlineStr">
        <is>
          <t>Clinic</t>
        </is>
      </c>
    </row>
    <row r="559" ht="21.6" customHeight="1" s="49">
      <c r="A559" s="100" t="n"/>
      <c r="B559" s="34" t="n"/>
      <c r="C559" s="100" t="n"/>
      <c r="D559" s="34" t="n"/>
      <c r="E559" s="34" t="n"/>
      <c r="F559" s="34" t="n"/>
      <c r="G559" s="34" t="n"/>
      <c r="H559" s="34" t="n"/>
      <c r="N559" t="inlineStr">
        <is>
          <t>Clinic</t>
        </is>
      </c>
    </row>
    <row r="560" ht="21.6" customHeight="1" s="49">
      <c r="A560" s="100" t="n"/>
      <c r="B560" s="34" t="n"/>
      <c r="C560" s="100" t="n"/>
      <c r="D560" s="34" t="n"/>
      <c r="E560" s="34" t="n"/>
      <c r="F560" s="34" t="n"/>
      <c r="G560" s="34" t="n"/>
      <c r="H560" s="34" t="n"/>
      <c r="N560" t="inlineStr">
        <is>
          <t>Clinic</t>
        </is>
      </c>
    </row>
    <row r="561" ht="21.6" customHeight="1" s="49">
      <c r="A561" s="100" t="n"/>
      <c r="B561" s="34" t="n"/>
      <c r="C561" s="100" t="n"/>
      <c r="D561" s="34" t="n"/>
      <c r="E561" s="34" t="n"/>
      <c r="F561" s="34" t="n"/>
      <c r="G561" s="34" t="n"/>
      <c r="H561" s="34" t="n"/>
      <c r="N561" t="inlineStr">
        <is>
          <t>Clinic</t>
        </is>
      </c>
    </row>
    <row r="562" ht="21.6" customHeight="1" s="49">
      <c r="A562" s="100" t="n"/>
      <c r="B562" s="34" t="n"/>
      <c r="C562" s="100" t="n"/>
      <c r="D562" s="34" t="n"/>
      <c r="E562" s="34" t="n"/>
      <c r="F562" s="34" t="n"/>
      <c r="G562" s="34" t="n"/>
      <c r="H562" s="34" t="n"/>
      <c r="N562" t="inlineStr">
        <is>
          <t>Clinic</t>
        </is>
      </c>
    </row>
    <row r="563" ht="21.6" customHeight="1" s="49">
      <c r="A563" s="100" t="n"/>
      <c r="B563" s="34" t="n"/>
      <c r="C563" s="100" t="n"/>
      <c r="D563" s="34" t="n"/>
      <c r="E563" s="34" t="n"/>
      <c r="F563" s="34" t="n"/>
      <c r="G563" s="34" t="n"/>
      <c r="H563" s="34" t="n"/>
      <c r="N563" t="inlineStr">
        <is>
          <t>Clinic</t>
        </is>
      </c>
    </row>
    <row r="564" ht="21.6" customHeight="1" s="49">
      <c r="A564" s="100" t="n"/>
      <c r="B564" s="34" t="n"/>
      <c r="C564" s="100" t="n"/>
      <c r="D564" s="34" t="n"/>
      <c r="E564" s="34" t="n"/>
      <c r="F564" s="34" t="n"/>
      <c r="G564" s="34" t="n"/>
      <c r="H564" s="34" t="n"/>
      <c r="N564" t="inlineStr">
        <is>
          <t>Clinic</t>
        </is>
      </c>
    </row>
    <row r="565" ht="21.6" customHeight="1" s="49">
      <c r="A565" s="100" t="n"/>
      <c r="B565" s="34" t="n"/>
      <c r="C565" s="100" t="n"/>
      <c r="D565" s="34" t="n"/>
      <c r="E565" s="34" t="n"/>
      <c r="F565" s="34" t="n"/>
      <c r="G565" s="34" t="n"/>
      <c r="H565" s="34" t="n"/>
      <c r="N565" t="inlineStr">
        <is>
          <t>Clinic</t>
        </is>
      </c>
    </row>
    <row r="566" ht="21.6" customHeight="1" s="49">
      <c r="A566" s="100" t="n"/>
      <c r="B566" s="34" t="n"/>
      <c r="C566" s="100" t="n"/>
      <c r="D566" s="34" t="n"/>
      <c r="E566" s="34" t="n"/>
      <c r="F566" s="34" t="n"/>
      <c r="G566" s="34" t="n"/>
      <c r="H566" s="34" t="n"/>
      <c r="N566" t="inlineStr">
        <is>
          <t>Clinic</t>
        </is>
      </c>
    </row>
    <row r="567" ht="21.6" customHeight="1" s="49">
      <c r="A567" s="100" t="n"/>
      <c r="B567" s="34" t="n"/>
      <c r="C567" s="100" t="n"/>
      <c r="D567" s="34" t="n"/>
      <c r="E567" s="34" t="n"/>
      <c r="F567" s="34" t="n"/>
      <c r="G567" s="34" t="n"/>
      <c r="H567" s="34" t="n"/>
      <c r="N567" t="inlineStr">
        <is>
          <t>Clinic</t>
        </is>
      </c>
    </row>
    <row r="568" ht="21.6" customHeight="1" s="49">
      <c r="A568" s="100" t="n"/>
      <c r="B568" s="34" t="n"/>
      <c r="C568" s="100" t="n"/>
      <c r="D568" s="34" t="n"/>
      <c r="E568" s="34" t="n"/>
      <c r="F568" s="34" t="n"/>
      <c r="G568" s="34" t="n"/>
      <c r="H568" s="34" t="n"/>
      <c r="N568" t="inlineStr">
        <is>
          <t>Clinic</t>
        </is>
      </c>
    </row>
    <row r="569" ht="21.6" customHeight="1" s="49">
      <c r="A569" s="100" t="n"/>
      <c r="B569" s="34" t="n"/>
      <c r="C569" s="100" t="n"/>
      <c r="D569" s="34" t="n"/>
      <c r="E569" s="34" t="n"/>
      <c r="F569" s="34" t="n"/>
      <c r="G569" s="34" t="n"/>
      <c r="H569" s="34" t="n"/>
      <c r="N569" t="inlineStr">
        <is>
          <t>Clinic</t>
        </is>
      </c>
    </row>
    <row r="570" ht="21.6" customHeight="1" s="49">
      <c r="A570" s="100" t="n"/>
      <c r="B570" s="34" t="n"/>
      <c r="C570" s="100" t="n"/>
      <c r="D570" s="34" t="n"/>
      <c r="E570" s="34" t="n"/>
      <c r="F570" s="34" t="n"/>
      <c r="G570" s="34" t="n"/>
      <c r="H570" s="34" t="n"/>
      <c r="N570" t="inlineStr">
        <is>
          <t>Clinic</t>
        </is>
      </c>
    </row>
    <row r="571" ht="21.6" customHeight="1" s="49">
      <c r="A571" s="100" t="n"/>
      <c r="B571" s="34" t="n"/>
      <c r="C571" s="100" t="n"/>
      <c r="D571" s="34" t="n"/>
      <c r="E571" s="34" t="n"/>
      <c r="F571" s="34" t="n"/>
      <c r="G571" s="34" t="n"/>
      <c r="H571" s="34" t="n"/>
      <c r="N571" t="inlineStr">
        <is>
          <t>Clinic</t>
        </is>
      </c>
    </row>
    <row r="572" ht="21.6" customHeight="1" s="49">
      <c r="A572" s="100" t="n"/>
      <c r="B572" s="34" t="n"/>
      <c r="C572" s="100" t="n"/>
      <c r="D572" s="34" t="n"/>
      <c r="E572" s="34" t="n"/>
      <c r="F572" s="34" t="n"/>
      <c r="G572" s="34" t="n"/>
      <c r="H572" s="34" t="n"/>
      <c r="N572" t="inlineStr">
        <is>
          <t>Clinic</t>
        </is>
      </c>
    </row>
    <row r="573" ht="21.6" customHeight="1" s="49">
      <c r="A573" s="100" t="n"/>
      <c r="B573" s="34" t="n"/>
      <c r="C573" s="100" t="n"/>
      <c r="D573" s="34" t="n"/>
      <c r="E573" s="34" t="n"/>
      <c r="F573" s="34" t="n"/>
      <c r="G573" s="34" t="n"/>
      <c r="H573" s="34" t="n"/>
      <c r="N573" t="inlineStr">
        <is>
          <t>Clinic</t>
        </is>
      </c>
    </row>
    <row r="574" ht="21.6" customHeight="1" s="49">
      <c r="A574" s="100" t="n"/>
      <c r="B574" s="34" t="n"/>
      <c r="C574" s="100" t="n"/>
      <c r="D574" s="34" t="n"/>
      <c r="E574" s="34" t="n"/>
      <c r="F574" s="34" t="n"/>
      <c r="G574" s="34" t="n"/>
      <c r="H574" s="34" t="n"/>
      <c r="N574" t="inlineStr">
        <is>
          <t>Clinic</t>
        </is>
      </c>
    </row>
    <row r="575" ht="21.6" customHeight="1" s="49">
      <c r="A575" s="100" t="n"/>
      <c r="B575" s="34" t="n"/>
      <c r="C575" s="100" t="n"/>
      <c r="D575" s="34" t="n"/>
      <c r="E575" s="34" t="n"/>
      <c r="F575" s="34" t="n"/>
      <c r="G575" s="34" t="n"/>
      <c r="H575" s="34" t="n"/>
      <c r="N575" t="inlineStr">
        <is>
          <t>Clinic</t>
        </is>
      </c>
    </row>
    <row r="576" ht="21.6" customHeight="1" s="49">
      <c r="A576" s="100" t="n"/>
      <c r="B576" s="34" t="n"/>
      <c r="C576" s="100" t="n"/>
      <c r="D576" s="34" t="n"/>
      <c r="E576" s="34" t="n"/>
      <c r="F576" s="34" t="n"/>
      <c r="G576" s="34" t="n"/>
      <c r="H576" s="34" t="n"/>
      <c r="N576" t="inlineStr">
        <is>
          <t>Clinic</t>
        </is>
      </c>
    </row>
    <row r="577" ht="21.6" customHeight="1" s="49">
      <c r="A577" s="100" t="n"/>
      <c r="B577" s="34" t="n"/>
      <c r="C577" s="100" t="n"/>
      <c r="D577" s="34" t="n"/>
      <c r="E577" s="34" t="n"/>
      <c r="F577" s="34" t="n"/>
      <c r="G577" s="34" t="n"/>
      <c r="H577" s="34" t="n"/>
      <c r="N577" t="inlineStr">
        <is>
          <t>Clinic</t>
        </is>
      </c>
    </row>
    <row r="578" ht="21.6" customHeight="1" s="49">
      <c r="A578" s="100" t="n"/>
      <c r="B578" s="34" t="n"/>
      <c r="C578" s="100" t="n"/>
      <c r="D578" s="34" t="n"/>
      <c r="E578" s="34" t="n"/>
      <c r="F578" s="34" t="n"/>
      <c r="G578" s="34" t="n"/>
      <c r="H578" s="34" t="n"/>
      <c r="N578" t="inlineStr">
        <is>
          <t>Clinic</t>
        </is>
      </c>
    </row>
    <row r="579" ht="21.6" customHeight="1" s="49">
      <c r="A579" s="100" t="n"/>
      <c r="B579" s="34" t="n"/>
      <c r="C579" s="100" t="n"/>
      <c r="D579" s="34" t="n"/>
      <c r="E579" s="34" t="n"/>
      <c r="F579" s="34" t="n"/>
      <c r="G579" s="34" t="n"/>
      <c r="H579" s="34" t="n"/>
      <c r="N579" t="inlineStr">
        <is>
          <t>Clinic</t>
        </is>
      </c>
    </row>
    <row r="580" ht="21.6" customHeight="1" s="49">
      <c r="A580" s="100" t="n"/>
      <c r="B580" s="34" t="n"/>
      <c r="C580" s="100" t="n"/>
      <c r="D580" s="34" t="n"/>
      <c r="E580" s="34" t="n"/>
      <c r="F580" s="34" t="n"/>
      <c r="G580" s="34" t="n"/>
      <c r="H580" s="34" t="n"/>
      <c r="N580" t="inlineStr">
        <is>
          <t>Clinic</t>
        </is>
      </c>
    </row>
    <row r="581" ht="21.6" customHeight="1" s="49">
      <c r="A581" s="100" t="n"/>
      <c r="B581" s="34" t="n"/>
      <c r="C581" s="100" t="n"/>
      <c r="D581" s="34" t="n"/>
      <c r="E581" s="34" t="n"/>
      <c r="F581" s="34" t="n"/>
      <c r="G581" s="34" t="n"/>
      <c r="H581" s="34" t="n"/>
      <c r="N581" t="inlineStr">
        <is>
          <t>Clinic</t>
        </is>
      </c>
    </row>
    <row r="582" ht="21.6" customHeight="1" s="49">
      <c r="A582" s="100" t="n"/>
      <c r="B582" s="34" t="n"/>
      <c r="C582" s="100" t="n"/>
      <c r="D582" s="34" t="n"/>
      <c r="E582" s="34" t="n"/>
      <c r="F582" s="34" t="n"/>
      <c r="G582" s="34" t="n"/>
      <c r="H582" s="34" t="n"/>
      <c r="N582" t="inlineStr">
        <is>
          <t>Clinic</t>
        </is>
      </c>
    </row>
    <row r="583" ht="21.6" customHeight="1" s="49">
      <c r="A583" s="100" t="n"/>
      <c r="B583" s="34" t="n"/>
      <c r="C583" s="100" t="n"/>
      <c r="D583" s="34" t="n"/>
      <c r="E583" s="34" t="n"/>
      <c r="F583" s="34" t="n"/>
      <c r="G583" s="34" t="n"/>
      <c r="H583" s="34" t="n"/>
      <c r="N583" t="inlineStr">
        <is>
          <t>Clinic</t>
        </is>
      </c>
    </row>
    <row r="584" ht="21.6" customHeight="1" s="49">
      <c r="A584" s="100" t="n"/>
      <c r="B584" s="34" t="n"/>
      <c r="C584" s="100" t="n"/>
      <c r="D584" s="34" t="n"/>
      <c r="E584" s="34" t="n"/>
      <c r="F584" s="34" t="n"/>
      <c r="G584" s="34" t="n"/>
      <c r="H584" s="34" t="n"/>
      <c r="N584" t="inlineStr">
        <is>
          <t>Clinic</t>
        </is>
      </c>
    </row>
    <row r="585" ht="21.6" customHeight="1" s="49">
      <c r="A585" s="100" t="n"/>
      <c r="B585" s="34" t="n"/>
      <c r="C585" s="100" t="n"/>
      <c r="D585" s="34" t="n"/>
      <c r="E585" s="34" t="n"/>
      <c r="F585" s="34" t="n"/>
      <c r="G585" s="34" t="n"/>
      <c r="H585" s="34" t="n"/>
      <c r="N585" t="inlineStr">
        <is>
          <t>Clinic</t>
        </is>
      </c>
    </row>
    <row r="586" ht="21.6" customHeight="1" s="49">
      <c r="A586" s="100" t="n"/>
      <c r="B586" s="34" t="n"/>
      <c r="C586" s="100" t="n"/>
      <c r="D586" s="34" t="n"/>
      <c r="E586" s="34" t="n"/>
      <c r="F586" s="34" t="n"/>
      <c r="G586" s="34" t="n"/>
      <c r="H586" s="34" t="n"/>
      <c r="N586" t="inlineStr">
        <is>
          <t>Clinic</t>
        </is>
      </c>
    </row>
    <row r="587" ht="21.6" customHeight="1" s="49">
      <c r="A587" s="100" t="n"/>
      <c r="B587" s="34" t="n"/>
      <c r="C587" s="100" t="n"/>
      <c r="D587" s="34" t="n"/>
      <c r="E587" s="34" t="n"/>
      <c r="F587" s="34" t="n"/>
      <c r="G587" s="34" t="n"/>
      <c r="H587" s="34" t="n"/>
      <c r="N587" t="inlineStr">
        <is>
          <t>Clinic</t>
        </is>
      </c>
    </row>
    <row r="588" ht="21.6" customHeight="1" s="49">
      <c r="A588" s="100" t="n"/>
      <c r="B588" s="34" t="n"/>
      <c r="C588" s="100" t="n"/>
      <c r="D588" s="34" t="n"/>
      <c r="E588" s="34" t="n"/>
      <c r="F588" s="34" t="n"/>
      <c r="G588" s="34" t="n"/>
      <c r="H588" s="34" t="n"/>
      <c r="N588" t="inlineStr">
        <is>
          <t>Clinic</t>
        </is>
      </c>
    </row>
    <row r="589" ht="21.6" customHeight="1" s="49">
      <c r="A589" s="100" t="n"/>
      <c r="B589" s="34" t="n"/>
      <c r="C589" s="100" t="n"/>
      <c r="D589" s="34" t="n"/>
      <c r="E589" s="34" t="n"/>
      <c r="F589" s="34" t="n"/>
      <c r="G589" s="34" t="n"/>
      <c r="H589" s="34" t="n"/>
      <c r="N589" t="inlineStr">
        <is>
          <t>Clinic</t>
        </is>
      </c>
    </row>
    <row r="590" ht="21.6" customHeight="1" s="49">
      <c r="A590" s="100" t="n"/>
      <c r="B590" s="34" t="n"/>
      <c r="C590" s="100" t="n"/>
      <c r="D590" s="34" t="n"/>
      <c r="E590" s="34" t="n"/>
      <c r="F590" s="34" t="n"/>
      <c r="G590" s="34" t="n"/>
      <c r="H590" s="34" t="n"/>
      <c r="N590" t="inlineStr">
        <is>
          <t>Clinic</t>
        </is>
      </c>
    </row>
    <row r="591" ht="21.6" customHeight="1" s="49">
      <c r="A591" s="100" t="n"/>
      <c r="B591" s="34" t="n"/>
      <c r="C591" s="100" t="n"/>
      <c r="D591" s="34" t="n"/>
      <c r="E591" s="34" t="n"/>
      <c r="F591" s="34" t="n"/>
      <c r="G591" s="34" t="n"/>
      <c r="H591" s="34" t="n"/>
      <c r="N591" t="inlineStr">
        <is>
          <t>Clinic</t>
        </is>
      </c>
    </row>
    <row r="592" ht="21.6" customHeight="1" s="49">
      <c r="A592" s="100" t="n"/>
      <c r="B592" s="34" t="n"/>
      <c r="C592" s="100" t="n"/>
      <c r="D592" s="34" t="n"/>
      <c r="E592" s="34" t="n"/>
      <c r="F592" s="34" t="n"/>
      <c r="G592" s="34" t="n"/>
      <c r="H592" s="34" t="n"/>
      <c r="N592" t="inlineStr">
        <is>
          <t>Clinic</t>
        </is>
      </c>
    </row>
    <row r="593" ht="21.6" customHeight="1" s="49">
      <c r="A593" s="100" t="n"/>
      <c r="B593" s="34" t="n"/>
      <c r="C593" s="100" t="n"/>
      <c r="D593" s="34" t="n"/>
      <c r="E593" s="34" t="n"/>
      <c r="F593" s="34" t="n"/>
      <c r="G593" s="34" t="n"/>
      <c r="H593" s="34" t="n"/>
      <c r="N593" t="inlineStr">
        <is>
          <t>Clinic</t>
        </is>
      </c>
    </row>
    <row r="594" ht="21.6" customHeight="1" s="49">
      <c r="A594" s="100" t="n"/>
      <c r="B594" s="34" t="n"/>
      <c r="C594" s="100" t="n"/>
      <c r="D594" s="34" t="n"/>
      <c r="E594" s="34" t="n"/>
      <c r="F594" s="34" t="n"/>
      <c r="G594" s="34" t="n"/>
      <c r="H594" s="34" t="n"/>
      <c r="N594" t="inlineStr">
        <is>
          <t>Clinic</t>
        </is>
      </c>
    </row>
    <row r="595" ht="21.6" customHeight="1" s="49">
      <c r="A595" s="100" t="n"/>
      <c r="B595" s="34" t="n"/>
      <c r="C595" s="100" t="n"/>
      <c r="D595" s="34" t="n"/>
      <c r="E595" s="34" t="n"/>
      <c r="F595" s="34" t="n"/>
      <c r="G595" s="34" t="n"/>
      <c r="H595" s="34" t="n"/>
      <c r="N595" t="inlineStr">
        <is>
          <t>Clinic</t>
        </is>
      </c>
    </row>
    <row r="596" ht="21.6" customHeight="1" s="49">
      <c r="A596" s="100" t="n"/>
      <c r="B596" s="34" t="n"/>
      <c r="C596" s="100" t="n"/>
      <c r="D596" s="34" t="n"/>
      <c r="E596" s="34" t="n"/>
      <c r="F596" s="34" t="n"/>
      <c r="G596" s="34" t="n"/>
      <c r="H596" s="34" t="n"/>
      <c r="N596" t="inlineStr">
        <is>
          <t>Clinic</t>
        </is>
      </c>
    </row>
    <row r="597" ht="21.6" customHeight="1" s="49">
      <c r="A597" s="100" t="n"/>
      <c r="B597" s="34" t="n"/>
      <c r="C597" s="100" t="n"/>
      <c r="D597" s="34" t="n"/>
      <c r="E597" s="34" t="n"/>
      <c r="F597" s="34" t="n"/>
      <c r="G597" s="34" t="n"/>
      <c r="H597" s="34" t="n"/>
      <c r="N597" t="inlineStr">
        <is>
          <t>Clinic</t>
        </is>
      </c>
    </row>
    <row r="598" ht="21.6" customHeight="1" s="49">
      <c r="A598" s="100" t="n"/>
      <c r="B598" s="34" t="n"/>
      <c r="C598" s="100" t="n"/>
      <c r="D598" s="34" t="n"/>
      <c r="E598" s="34" t="n"/>
      <c r="F598" s="34" t="n"/>
      <c r="G598" s="34" t="n"/>
      <c r="H598" s="34" t="n"/>
      <c r="N598" t="inlineStr">
        <is>
          <t>Clinic</t>
        </is>
      </c>
    </row>
    <row r="599" ht="21.6" customHeight="1" s="49">
      <c r="A599" s="100" t="n"/>
      <c r="B599" s="34" t="n"/>
      <c r="C599" s="100" t="n"/>
      <c r="D599" s="34" t="n"/>
      <c r="E599" s="34" t="n"/>
      <c r="F599" s="34" t="n"/>
      <c r="G599" s="34" t="n"/>
      <c r="H599" s="34" t="n"/>
      <c r="N599" t="inlineStr">
        <is>
          <t>Clinic</t>
        </is>
      </c>
    </row>
    <row r="600" ht="21.6" customHeight="1" s="49">
      <c r="A600" s="100" t="n"/>
      <c r="B600" s="34" t="n"/>
      <c r="C600" s="100" t="n"/>
      <c r="D600" s="34" t="n"/>
      <c r="E600" s="34" t="n"/>
      <c r="F600" s="34" t="n"/>
      <c r="G600" s="34" t="n"/>
      <c r="H600" s="34" t="n"/>
      <c r="N600" t="inlineStr">
        <is>
          <t>Clinic</t>
        </is>
      </c>
    </row>
    <row r="601" ht="21.6" customHeight="1" s="49">
      <c r="A601" s="100" t="n"/>
      <c r="B601" s="34" t="n"/>
      <c r="C601" s="100" t="n"/>
      <c r="D601" s="34" t="n"/>
      <c r="E601" s="34" t="n"/>
      <c r="F601" s="34" t="n"/>
      <c r="G601" s="34" t="n"/>
      <c r="H601" s="34" t="n"/>
      <c r="N601" t="inlineStr">
        <is>
          <t>Clinic</t>
        </is>
      </c>
    </row>
    <row r="602" ht="21.6" customHeight="1" s="49">
      <c r="A602" s="100" t="n"/>
      <c r="B602" s="34" t="n"/>
      <c r="C602" s="100" t="n"/>
      <c r="D602" s="34" t="n"/>
      <c r="E602" s="34" t="n"/>
      <c r="F602" s="34" t="n"/>
      <c r="G602" s="34" t="n"/>
      <c r="H602" s="34" t="n"/>
      <c r="N602" t="inlineStr">
        <is>
          <t>Clinic</t>
        </is>
      </c>
    </row>
    <row r="603" ht="21.6" customHeight="1" s="49">
      <c r="A603" s="100" t="n"/>
      <c r="B603" s="34" t="n"/>
      <c r="C603" s="100" t="n"/>
      <c r="D603" s="34" t="n"/>
      <c r="E603" s="34" t="n"/>
      <c r="F603" s="34" t="n"/>
      <c r="G603" s="34" t="n"/>
      <c r="H603" s="34" t="n"/>
      <c r="N603" t="inlineStr">
        <is>
          <t>Clinic</t>
        </is>
      </c>
    </row>
    <row r="604" ht="21.6" customHeight="1" s="49">
      <c r="A604" s="100" t="n"/>
      <c r="B604" s="34" t="n"/>
      <c r="C604" s="100" t="n"/>
      <c r="D604" s="34" t="n"/>
      <c r="E604" s="34" t="n"/>
      <c r="F604" s="34" t="n"/>
      <c r="G604" s="34" t="n"/>
      <c r="H604" s="34" t="n"/>
      <c r="N604" t="inlineStr">
        <is>
          <t>Clinic</t>
        </is>
      </c>
    </row>
    <row r="605" ht="21.6" customHeight="1" s="49">
      <c r="A605" s="100" t="n"/>
      <c r="B605" s="34" t="n"/>
      <c r="C605" s="100" t="n"/>
      <c r="D605" s="34" t="n"/>
      <c r="E605" s="34" t="n"/>
      <c r="F605" s="34" t="n"/>
      <c r="G605" s="34" t="n"/>
      <c r="H605" s="34" t="n"/>
      <c r="N605" t="inlineStr">
        <is>
          <t>Clinic</t>
        </is>
      </c>
    </row>
    <row r="606" ht="21.6" customHeight="1" s="49">
      <c r="A606" s="100" t="n"/>
      <c r="B606" s="34" t="n"/>
      <c r="C606" s="100" t="n"/>
      <c r="D606" s="34" t="n"/>
      <c r="E606" s="34" t="n"/>
      <c r="F606" s="34" t="n"/>
      <c r="G606" s="34" t="n"/>
      <c r="H606" s="34" t="n"/>
      <c r="N606" t="inlineStr">
        <is>
          <t>Clinic</t>
        </is>
      </c>
    </row>
    <row r="607" ht="21.6" customHeight="1" s="49">
      <c r="A607" s="100" t="n"/>
      <c r="B607" s="34" t="n"/>
      <c r="C607" s="100" t="n"/>
      <c r="D607" s="34" t="n"/>
      <c r="E607" s="34" t="n"/>
      <c r="F607" s="34" t="n"/>
      <c r="G607" s="34" t="n"/>
      <c r="H607" s="34" t="n"/>
      <c r="N607" t="inlineStr">
        <is>
          <t>Clinic</t>
        </is>
      </c>
    </row>
    <row r="608" ht="21.6" customHeight="1" s="49">
      <c r="A608" s="100" t="n"/>
      <c r="B608" s="34" t="n"/>
      <c r="C608" s="100" t="n"/>
      <c r="D608" s="34" t="n"/>
      <c r="E608" s="34" t="n"/>
      <c r="F608" s="34" t="n"/>
      <c r="G608" s="34" t="n"/>
      <c r="H608" s="34" t="n"/>
      <c r="N608" t="inlineStr">
        <is>
          <t>Clinic</t>
        </is>
      </c>
    </row>
    <row r="609" ht="21.6" customHeight="1" s="49">
      <c r="A609" s="100" t="n"/>
      <c r="B609" s="34" t="n"/>
      <c r="C609" s="100" t="n"/>
      <c r="D609" s="34" t="n"/>
      <c r="E609" s="34" t="n"/>
      <c r="F609" s="34" t="n"/>
      <c r="G609" s="34" t="n"/>
      <c r="H609" s="34" t="n"/>
      <c r="N609" t="inlineStr">
        <is>
          <t>Clinic</t>
        </is>
      </c>
    </row>
    <row r="610" ht="21.6" customHeight="1" s="49">
      <c r="A610" s="100" t="n"/>
      <c r="B610" s="34" t="n"/>
      <c r="C610" s="100" t="n"/>
      <c r="D610" s="34" t="n"/>
      <c r="E610" s="34" t="n"/>
      <c r="F610" s="34" t="n"/>
      <c r="G610" s="34" t="n"/>
      <c r="H610" s="34" t="n"/>
      <c r="N610" t="inlineStr">
        <is>
          <t>Clinic</t>
        </is>
      </c>
    </row>
    <row r="611" ht="21.6" customHeight="1" s="49">
      <c r="A611" s="100" t="n"/>
      <c r="B611" s="34" t="n"/>
      <c r="C611" s="100" t="n"/>
      <c r="D611" s="34" t="n"/>
      <c r="E611" s="34" t="n"/>
      <c r="F611" s="34" t="n"/>
      <c r="G611" s="34" t="n"/>
      <c r="H611" s="34" t="n"/>
      <c r="N611" t="inlineStr">
        <is>
          <t>Clinic</t>
        </is>
      </c>
    </row>
    <row r="612" ht="21.6" customHeight="1" s="49">
      <c r="A612" s="100" t="n"/>
      <c r="B612" s="34" t="n"/>
      <c r="C612" s="100" t="n"/>
      <c r="D612" s="34" t="n"/>
      <c r="E612" s="34" t="n"/>
      <c r="F612" s="34" t="n"/>
      <c r="G612" s="34" t="n"/>
      <c r="H612" s="34" t="n"/>
      <c r="N612" t="inlineStr">
        <is>
          <t>Clinic</t>
        </is>
      </c>
    </row>
    <row r="613" ht="21.6" customHeight="1" s="49">
      <c r="A613" s="100" t="n"/>
      <c r="B613" s="34" t="n"/>
      <c r="C613" s="100" t="n"/>
      <c r="D613" s="34" t="n"/>
      <c r="E613" s="34" t="n"/>
      <c r="F613" s="34" t="n"/>
      <c r="G613" s="34" t="n"/>
      <c r="H613" s="34" t="n"/>
      <c r="N613" t="inlineStr">
        <is>
          <t>Clinic</t>
        </is>
      </c>
    </row>
    <row r="614" ht="21.6" customHeight="1" s="49">
      <c r="A614" s="100" t="n"/>
      <c r="B614" s="34" t="n"/>
      <c r="C614" s="100" t="n"/>
      <c r="D614" s="34" t="n"/>
      <c r="E614" s="34" t="n"/>
      <c r="F614" s="34" t="n"/>
      <c r="G614" s="34" t="n"/>
      <c r="H614" s="34" t="n"/>
      <c r="N614" t="inlineStr">
        <is>
          <t>Clinic</t>
        </is>
      </c>
    </row>
    <row r="615" ht="21.6" customHeight="1" s="49">
      <c r="A615" s="100" t="n"/>
      <c r="B615" s="34" t="n"/>
      <c r="C615" s="100" t="n"/>
      <c r="D615" s="34" t="n"/>
      <c r="E615" s="34" t="n"/>
      <c r="F615" s="34" t="n"/>
      <c r="G615" s="34" t="n"/>
      <c r="H615" s="34" t="n"/>
      <c r="N615" t="inlineStr">
        <is>
          <t>Clinic</t>
        </is>
      </c>
    </row>
    <row r="616" ht="21.6" customHeight="1" s="49">
      <c r="A616" s="100" t="n"/>
      <c r="B616" s="34" t="n"/>
      <c r="C616" s="100" t="n"/>
      <c r="D616" s="34" t="n"/>
      <c r="E616" s="34" t="n"/>
      <c r="F616" s="34" t="n"/>
      <c r="G616" s="34" t="n"/>
      <c r="H616" s="34" t="n"/>
      <c r="N616" t="inlineStr">
        <is>
          <t>Clinic</t>
        </is>
      </c>
    </row>
    <row r="617" ht="21.6" customHeight="1" s="49">
      <c r="A617" s="100" t="n"/>
      <c r="B617" s="34" t="n"/>
      <c r="C617" s="100" t="n"/>
      <c r="D617" s="34" t="n"/>
      <c r="E617" s="34" t="n"/>
      <c r="F617" s="34" t="n"/>
      <c r="G617" s="34" t="n"/>
      <c r="H617" s="34" t="n"/>
      <c r="N617" t="inlineStr">
        <is>
          <t>Clinic</t>
        </is>
      </c>
    </row>
    <row r="618" ht="21.6" customHeight="1" s="49">
      <c r="A618" s="100" t="n"/>
      <c r="B618" s="34" t="n"/>
      <c r="C618" s="100" t="n"/>
      <c r="D618" s="34" t="n"/>
      <c r="E618" s="34" t="n"/>
      <c r="F618" s="34" t="n"/>
      <c r="G618" s="34" t="n"/>
      <c r="H618" s="34" t="n"/>
      <c r="N618" t="inlineStr">
        <is>
          <t>Clinic</t>
        </is>
      </c>
    </row>
    <row r="619" ht="21.6" customHeight="1" s="49">
      <c r="A619" s="100" t="n"/>
      <c r="B619" s="34" t="n"/>
      <c r="C619" s="100" t="n"/>
      <c r="D619" s="34" t="n"/>
      <c r="E619" s="34" t="n"/>
      <c r="F619" s="34" t="n"/>
      <c r="G619" s="34" t="n"/>
      <c r="H619" s="34" t="n"/>
      <c r="N619" t="inlineStr">
        <is>
          <t>Clinic</t>
        </is>
      </c>
    </row>
    <row r="620" ht="21.6" customHeight="1" s="49">
      <c r="A620" s="100" t="n"/>
      <c r="B620" s="34" t="n"/>
      <c r="C620" s="100" t="n"/>
      <c r="D620" s="34" t="n"/>
      <c r="E620" s="34" t="n"/>
      <c r="F620" s="34" t="n"/>
      <c r="G620" s="34" t="n"/>
      <c r="H620" s="34" t="n"/>
      <c r="N620" t="inlineStr">
        <is>
          <t>Clinic</t>
        </is>
      </c>
    </row>
    <row r="621" ht="21.6" customHeight="1" s="49">
      <c r="A621" s="100" t="n"/>
      <c r="B621" s="34" t="n"/>
      <c r="C621" s="100" t="n"/>
      <c r="D621" s="34" t="n"/>
      <c r="E621" s="34" t="n"/>
      <c r="F621" s="34" t="n"/>
      <c r="G621" s="34" t="n"/>
      <c r="H621" s="34" t="n"/>
      <c r="N621" t="inlineStr">
        <is>
          <t>Clinic</t>
        </is>
      </c>
    </row>
    <row r="622" ht="21.6" customHeight="1" s="49">
      <c r="A622" s="100" t="n"/>
      <c r="B622" s="34" t="n"/>
      <c r="C622" s="100" t="n"/>
      <c r="D622" s="34" t="n"/>
      <c r="E622" s="34" t="n"/>
      <c r="F622" s="34" t="n"/>
      <c r="G622" s="34" t="n"/>
      <c r="H622" s="34" t="n"/>
      <c r="N622" t="inlineStr">
        <is>
          <t>Clinic</t>
        </is>
      </c>
    </row>
    <row r="623" ht="21.6" customHeight="1" s="49">
      <c r="A623" s="100" t="n"/>
      <c r="B623" s="34" t="n"/>
      <c r="C623" s="100" t="n"/>
      <c r="D623" s="34" t="n"/>
      <c r="E623" s="34" t="n"/>
      <c r="F623" s="34" t="n"/>
      <c r="G623" s="34" t="n"/>
      <c r="H623" s="34" t="n"/>
      <c r="N623" t="inlineStr">
        <is>
          <t>Clinic</t>
        </is>
      </c>
    </row>
    <row r="624" ht="21.6" customHeight="1" s="49">
      <c r="A624" s="100" t="n"/>
      <c r="B624" s="34" t="n"/>
      <c r="C624" s="100" t="n"/>
      <c r="D624" s="34" t="n"/>
      <c r="E624" s="34" t="n"/>
      <c r="F624" s="34" t="n"/>
      <c r="G624" s="34" t="n"/>
      <c r="H624" s="34" t="n"/>
      <c r="N624" t="inlineStr">
        <is>
          <t>Clinic</t>
        </is>
      </c>
    </row>
    <row r="625" ht="21.6" customHeight="1" s="49">
      <c r="A625" s="100" t="n"/>
      <c r="B625" s="34" t="n"/>
      <c r="C625" s="100" t="n"/>
      <c r="D625" s="34" t="n"/>
      <c r="E625" s="34" t="n"/>
      <c r="F625" s="34" t="n"/>
      <c r="G625" s="34" t="n"/>
      <c r="H625" s="34" t="n"/>
      <c r="N625" t="inlineStr">
        <is>
          <t>Clinic</t>
        </is>
      </c>
    </row>
    <row r="626" ht="21.6" customHeight="1" s="49">
      <c r="A626" s="100" t="n"/>
      <c r="B626" s="34" t="n"/>
      <c r="C626" s="100" t="n"/>
      <c r="D626" s="34" t="n"/>
      <c r="E626" s="34" t="n"/>
      <c r="F626" s="34" t="n"/>
      <c r="G626" s="34" t="n"/>
      <c r="H626" s="34" t="n"/>
      <c r="N626" t="inlineStr">
        <is>
          <t>Clinic</t>
        </is>
      </c>
    </row>
    <row r="627" ht="21.6" customHeight="1" s="49">
      <c r="A627" s="100" t="n"/>
      <c r="B627" s="34" t="n"/>
      <c r="C627" s="100" t="n"/>
      <c r="D627" s="34" t="n"/>
      <c r="E627" s="34" t="n"/>
      <c r="F627" s="34" t="n"/>
      <c r="G627" s="34" t="n"/>
      <c r="H627" s="34" t="n"/>
      <c r="N627" t="inlineStr">
        <is>
          <t>Clinic</t>
        </is>
      </c>
    </row>
    <row r="628" ht="21.6" customHeight="1" s="49">
      <c r="A628" s="100" t="n"/>
      <c r="B628" s="34" t="n"/>
      <c r="C628" s="100" t="n"/>
      <c r="D628" s="34" t="n"/>
      <c r="E628" s="34" t="n"/>
      <c r="F628" s="34" t="n"/>
      <c r="G628" s="34" t="n"/>
      <c r="H628" s="34" t="n"/>
      <c r="N628" t="inlineStr">
        <is>
          <t>Clinic</t>
        </is>
      </c>
    </row>
    <row r="629" ht="21.6" customHeight="1" s="49">
      <c r="A629" s="100" t="n"/>
      <c r="B629" s="34" t="n"/>
      <c r="C629" s="100" t="n"/>
      <c r="D629" s="34" t="n"/>
      <c r="E629" s="34" t="n"/>
      <c r="F629" s="34" t="n"/>
      <c r="G629" s="34" t="n"/>
      <c r="H629" s="34" t="n"/>
      <c r="N629" t="inlineStr">
        <is>
          <t>Clinic</t>
        </is>
      </c>
    </row>
    <row r="630" ht="21.6" customHeight="1" s="49">
      <c r="A630" s="100" t="n"/>
      <c r="B630" s="34" t="n"/>
      <c r="C630" s="100" t="n"/>
      <c r="D630" s="34" t="n"/>
      <c r="E630" s="34" t="n"/>
      <c r="F630" s="34" t="n"/>
      <c r="G630" s="34" t="n"/>
      <c r="H630" s="34" t="n"/>
      <c r="N630" t="inlineStr">
        <is>
          <t>Clinic</t>
        </is>
      </c>
    </row>
    <row r="631" ht="21.6" customHeight="1" s="49">
      <c r="A631" s="100" t="n"/>
      <c r="B631" s="34" t="n"/>
      <c r="C631" s="100" t="n"/>
      <c r="D631" s="34" t="n"/>
      <c r="E631" s="34" t="n"/>
      <c r="F631" s="34" t="n"/>
      <c r="G631" s="34" t="n"/>
      <c r="H631" s="34" t="n"/>
      <c r="N631" t="inlineStr">
        <is>
          <t>Clinic</t>
        </is>
      </c>
    </row>
    <row r="632" ht="21.6" customHeight="1" s="49">
      <c r="A632" s="100" t="n"/>
      <c r="B632" s="34" t="n"/>
      <c r="C632" s="100" t="n"/>
      <c r="D632" s="34" t="n"/>
      <c r="E632" s="34" t="n"/>
      <c r="F632" s="34" t="n"/>
      <c r="G632" s="34" t="n"/>
      <c r="H632" s="34" t="n"/>
      <c r="N632" t="inlineStr">
        <is>
          <t>Clinic</t>
        </is>
      </c>
    </row>
    <row r="633" ht="21.6" customHeight="1" s="49">
      <c r="A633" s="100" t="n"/>
      <c r="B633" s="34" t="n"/>
      <c r="C633" s="100" t="n"/>
      <c r="D633" s="34" t="n"/>
      <c r="E633" s="34" t="n"/>
      <c r="F633" s="34" t="n"/>
      <c r="G633" s="34" t="n"/>
      <c r="H633" s="34" t="n"/>
      <c r="N633" t="inlineStr">
        <is>
          <t>Clinic</t>
        </is>
      </c>
    </row>
    <row r="634" ht="21.6" customHeight="1" s="49">
      <c r="A634" s="100" t="n"/>
      <c r="B634" s="34" t="n"/>
      <c r="C634" s="100" t="n"/>
      <c r="D634" s="34" t="n"/>
      <c r="E634" s="34" t="n"/>
      <c r="F634" s="34" t="n"/>
      <c r="G634" s="34" t="n"/>
      <c r="H634" s="34" t="n"/>
      <c r="N634" t="inlineStr">
        <is>
          <t>Clinic</t>
        </is>
      </c>
    </row>
    <row r="635" ht="21.6" customHeight="1" s="49">
      <c r="A635" s="100" t="n"/>
      <c r="B635" s="34" t="n"/>
      <c r="C635" s="100" t="n"/>
      <c r="D635" s="34" t="n"/>
      <c r="E635" s="34" t="n"/>
      <c r="F635" s="34" t="n"/>
      <c r="G635" s="34" t="n"/>
      <c r="H635" s="34" t="n"/>
      <c r="N635" t="inlineStr">
        <is>
          <t>Clinic</t>
        </is>
      </c>
    </row>
    <row r="636" ht="21.6" customHeight="1" s="49">
      <c r="A636" s="100" t="n"/>
      <c r="B636" s="34" t="n"/>
      <c r="C636" s="100" t="n"/>
      <c r="D636" s="34" t="n"/>
      <c r="E636" s="34" t="n"/>
      <c r="F636" s="34" t="n"/>
      <c r="G636" s="34" t="n"/>
      <c r="H636" s="34" t="n"/>
      <c r="N636" t="inlineStr">
        <is>
          <t>Clinic</t>
        </is>
      </c>
    </row>
    <row r="637" ht="21.6" customHeight="1" s="49">
      <c r="A637" s="100" t="n"/>
      <c r="B637" s="34" t="n"/>
      <c r="C637" s="100" t="n"/>
      <c r="D637" s="34" t="n"/>
      <c r="E637" s="34" t="n"/>
      <c r="F637" s="34" t="n"/>
      <c r="G637" s="34" t="n"/>
      <c r="H637" s="34" t="n"/>
      <c r="N637" t="inlineStr">
        <is>
          <t>Clinic</t>
        </is>
      </c>
    </row>
    <row r="638" ht="21.6" customHeight="1" s="49">
      <c r="A638" s="100" t="n"/>
      <c r="B638" s="34" t="n"/>
      <c r="C638" s="100" t="n"/>
      <c r="D638" s="34" t="n"/>
      <c r="E638" s="34" t="n"/>
      <c r="F638" s="34" t="n"/>
      <c r="G638" s="34" t="n"/>
      <c r="H638" s="34" t="n"/>
      <c r="N638" t="inlineStr">
        <is>
          <t>Clinic</t>
        </is>
      </c>
    </row>
    <row r="639" ht="21.6" customHeight="1" s="49">
      <c r="A639" s="100" t="n"/>
      <c r="B639" s="34" t="n"/>
      <c r="C639" s="100" t="n"/>
      <c r="D639" s="34" t="n"/>
      <c r="E639" s="34" t="n"/>
      <c r="F639" s="34" t="n"/>
      <c r="G639" s="34" t="n"/>
      <c r="H639" s="34" t="n"/>
      <c r="N639" t="inlineStr">
        <is>
          <t>Clinic</t>
        </is>
      </c>
    </row>
    <row r="640" ht="21.6" customHeight="1" s="49">
      <c r="A640" s="100" t="n"/>
      <c r="B640" s="34" t="n"/>
      <c r="C640" s="100" t="n"/>
      <c r="D640" s="34" t="n"/>
      <c r="E640" s="34" t="n"/>
      <c r="F640" s="34" t="n"/>
      <c r="G640" s="34" t="n"/>
      <c r="H640" s="34" t="n"/>
      <c r="N640" t="inlineStr">
        <is>
          <t>Clinic</t>
        </is>
      </c>
    </row>
    <row r="641" ht="21.6" customHeight="1" s="49">
      <c r="A641" s="100" t="n"/>
      <c r="B641" s="34" t="n"/>
      <c r="C641" s="100" t="n"/>
      <c r="D641" s="34" t="n"/>
      <c r="E641" s="34" t="n"/>
      <c r="F641" s="34" t="n"/>
      <c r="G641" s="34" t="n"/>
      <c r="H641" s="34" t="n"/>
      <c r="N641" t="inlineStr">
        <is>
          <t>Clinic</t>
        </is>
      </c>
    </row>
    <row r="642" ht="21.6" customHeight="1" s="49">
      <c r="A642" s="100" t="n"/>
      <c r="B642" s="34" t="n"/>
      <c r="C642" s="100" t="n"/>
      <c r="D642" s="34" t="n"/>
      <c r="E642" s="34" t="n"/>
      <c r="F642" s="34" t="n"/>
      <c r="G642" s="34" t="n"/>
      <c r="H642" s="34" t="n"/>
      <c r="N642" t="inlineStr">
        <is>
          <t>Clinic</t>
        </is>
      </c>
    </row>
    <row r="643" ht="21.6" customHeight="1" s="49">
      <c r="A643" s="100" t="n"/>
      <c r="B643" s="34" t="n"/>
      <c r="C643" s="100" t="n"/>
      <c r="D643" s="34" t="n"/>
      <c r="E643" s="34" t="n"/>
      <c r="F643" s="34" t="n"/>
      <c r="G643" s="34" t="n"/>
      <c r="H643" s="34" t="n"/>
      <c r="N643" t="inlineStr">
        <is>
          <t>Clinic</t>
        </is>
      </c>
    </row>
    <row r="644" ht="21.6" customHeight="1" s="49">
      <c r="A644" s="100" t="n"/>
      <c r="B644" s="34" t="n"/>
      <c r="C644" s="100" t="n"/>
      <c r="D644" s="34" t="n"/>
      <c r="E644" s="34" t="n"/>
      <c r="F644" s="34" t="n"/>
      <c r="G644" s="34" t="n"/>
      <c r="H644" s="34" t="n"/>
      <c r="N644" t="inlineStr">
        <is>
          <t>Clinic</t>
        </is>
      </c>
    </row>
    <row r="645" ht="21.6" customHeight="1" s="49">
      <c r="A645" s="100" t="n"/>
      <c r="B645" s="34" t="n"/>
      <c r="C645" s="100" t="n"/>
      <c r="D645" s="34" t="n"/>
      <c r="E645" s="34" t="n"/>
      <c r="F645" s="34" t="n"/>
      <c r="G645" s="34" t="n"/>
      <c r="H645" s="34" t="n"/>
      <c r="N645" t="inlineStr">
        <is>
          <t>Clinic</t>
        </is>
      </c>
    </row>
    <row r="646" ht="21.6" customHeight="1" s="49">
      <c r="A646" s="100" t="n"/>
      <c r="B646" s="34" t="n"/>
      <c r="C646" s="100" t="n"/>
      <c r="D646" s="34" t="n"/>
      <c r="E646" s="34" t="n"/>
      <c r="F646" s="34" t="n"/>
      <c r="G646" s="34" t="n"/>
      <c r="H646" s="34" t="n"/>
      <c r="N646" t="inlineStr">
        <is>
          <t>Clinic</t>
        </is>
      </c>
    </row>
    <row r="647" ht="21.6" customHeight="1" s="49">
      <c r="A647" s="100" t="n"/>
      <c r="B647" s="34" t="n"/>
      <c r="C647" s="100" t="n"/>
      <c r="D647" s="34" t="n"/>
      <c r="E647" s="34" t="n"/>
      <c r="F647" s="34" t="n"/>
      <c r="G647" s="34" t="n"/>
      <c r="H647" s="34" t="n"/>
      <c r="N647" t="inlineStr">
        <is>
          <t>Clinic</t>
        </is>
      </c>
    </row>
    <row r="648" ht="21.6" customHeight="1" s="49">
      <c r="A648" s="100" t="n"/>
      <c r="B648" s="34" t="n"/>
      <c r="C648" s="100" t="n"/>
      <c r="D648" s="34" t="n"/>
      <c r="E648" s="34" t="n"/>
      <c r="F648" s="34" t="n"/>
      <c r="G648" s="34" t="n"/>
      <c r="H648" s="34" t="n"/>
      <c r="N648" t="inlineStr">
        <is>
          <t>Clinic</t>
        </is>
      </c>
    </row>
    <row r="649" ht="21.6" customHeight="1" s="49">
      <c r="A649" s="100" t="n"/>
      <c r="B649" s="34" t="n"/>
      <c r="C649" s="100" t="n"/>
      <c r="D649" s="34" t="n"/>
      <c r="E649" s="34" t="n"/>
      <c r="F649" s="34" t="n"/>
      <c r="G649" s="34" t="n"/>
      <c r="H649" s="34" t="n"/>
      <c r="N649" t="inlineStr">
        <is>
          <t>Clinic</t>
        </is>
      </c>
    </row>
    <row r="650" ht="21.6" customHeight="1" s="49">
      <c r="A650" s="100" t="n"/>
      <c r="B650" s="34" t="n"/>
      <c r="C650" s="100" t="n"/>
      <c r="D650" s="34" t="n"/>
      <c r="E650" s="34" t="n"/>
      <c r="F650" s="34" t="n"/>
      <c r="G650" s="34" t="n"/>
      <c r="H650" s="34" t="n"/>
      <c r="N650" t="inlineStr">
        <is>
          <t>Clinic</t>
        </is>
      </c>
    </row>
    <row r="651" ht="21.6" customHeight="1" s="49">
      <c r="A651" s="100" t="n"/>
      <c r="B651" s="34" t="n"/>
      <c r="C651" s="100" t="n"/>
      <c r="D651" s="34" t="n"/>
      <c r="E651" s="34" t="n"/>
      <c r="F651" s="34" t="n"/>
      <c r="G651" s="34" t="n"/>
      <c r="H651" s="34" t="n"/>
      <c r="N651" t="inlineStr">
        <is>
          <t>Clinic</t>
        </is>
      </c>
    </row>
    <row r="652" ht="21.6" customHeight="1" s="49">
      <c r="A652" s="100" t="n"/>
      <c r="B652" s="34" t="n"/>
      <c r="C652" s="100" t="n"/>
      <c r="D652" s="34" t="n"/>
      <c r="E652" s="34" t="n"/>
      <c r="F652" s="34" t="n"/>
      <c r="G652" s="34" t="n"/>
      <c r="H652" s="34" t="n"/>
      <c r="N652" t="inlineStr">
        <is>
          <t>Clinic</t>
        </is>
      </c>
    </row>
    <row r="653" ht="21.6" customHeight="1" s="49">
      <c r="A653" s="100" t="n"/>
      <c r="B653" s="34" t="n"/>
      <c r="C653" s="100" t="n"/>
      <c r="D653" s="34" t="n"/>
      <c r="E653" s="34" t="n"/>
      <c r="F653" s="34" t="n"/>
      <c r="G653" s="34" t="n"/>
      <c r="H653" s="34" t="n"/>
      <c r="N653" t="inlineStr">
        <is>
          <t>Clinic</t>
        </is>
      </c>
    </row>
    <row r="654" ht="21.6" customHeight="1" s="49">
      <c r="A654" s="100" t="n"/>
      <c r="B654" s="34" t="n"/>
      <c r="C654" s="100" t="n"/>
      <c r="D654" s="34" t="n"/>
      <c r="E654" s="34" t="n"/>
      <c r="F654" s="34" t="n"/>
      <c r="G654" s="34" t="n"/>
      <c r="H654" s="34" t="n"/>
      <c r="N654" t="inlineStr">
        <is>
          <t>Clinic</t>
        </is>
      </c>
    </row>
    <row r="655" ht="21.6" customHeight="1" s="49">
      <c r="A655" s="100" t="n"/>
      <c r="B655" s="34" t="n"/>
      <c r="C655" s="100" t="n"/>
      <c r="D655" s="34" t="n"/>
      <c r="E655" s="34" t="n"/>
      <c r="F655" s="34" t="n"/>
      <c r="G655" s="34" t="n"/>
      <c r="H655" s="34" t="n"/>
      <c r="N655" t="inlineStr">
        <is>
          <t>Clinic</t>
        </is>
      </c>
    </row>
    <row r="656" ht="21.6" customHeight="1" s="49">
      <c r="A656" s="100" t="n"/>
      <c r="B656" s="34" t="n"/>
      <c r="C656" s="100" t="n"/>
      <c r="D656" s="34" t="n"/>
      <c r="E656" s="34" t="n"/>
      <c r="F656" s="34" t="n"/>
      <c r="G656" s="34" t="n"/>
      <c r="H656" s="34" t="n"/>
      <c r="N656" t="inlineStr">
        <is>
          <t>Clinic</t>
        </is>
      </c>
    </row>
    <row r="657" ht="21.6" customHeight="1" s="49">
      <c r="A657" s="100" t="n"/>
      <c r="B657" s="34" t="n"/>
      <c r="C657" s="100" t="n"/>
      <c r="D657" s="34" t="n"/>
      <c r="E657" s="34" t="n"/>
      <c r="F657" s="34" t="n"/>
      <c r="G657" s="34" t="n"/>
      <c r="H657" s="34" t="n"/>
      <c r="N657" t="inlineStr">
        <is>
          <t>Clinic</t>
        </is>
      </c>
    </row>
    <row r="658" ht="21.6" customHeight="1" s="49">
      <c r="A658" s="100" t="n"/>
      <c r="B658" s="34" t="n"/>
      <c r="C658" s="100" t="n"/>
      <c r="D658" s="34" t="n"/>
      <c r="E658" s="34" t="n"/>
      <c r="F658" s="34" t="n"/>
      <c r="G658" s="34" t="n"/>
      <c r="H658" s="34" t="n"/>
      <c r="N658" t="inlineStr">
        <is>
          <t>Clinic</t>
        </is>
      </c>
    </row>
    <row r="659" ht="21.6" customHeight="1" s="49">
      <c r="A659" s="100" t="n"/>
      <c r="B659" s="34" t="n"/>
      <c r="C659" s="100" t="n"/>
      <c r="D659" s="34" t="n"/>
      <c r="E659" s="34" t="n"/>
      <c r="F659" s="34" t="n"/>
      <c r="G659" s="34" t="n"/>
      <c r="H659" s="34" t="n"/>
      <c r="N659" t="inlineStr">
        <is>
          <t>Clinic</t>
        </is>
      </c>
    </row>
    <row r="660" ht="21.6" customHeight="1" s="49">
      <c r="A660" s="100" t="n"/>
      <c r="B660" s="34" t="n"/>
      <c r="C660" s="100" t="n"/>
      <c r="D660" s="34" t="n"/>
      <c r="E660" s="34" t="n"/>
      <c r="F660" s="34" t="n"/>
      <c r="G660" s="34" t="n"/>
      <c r="H660" s="34" t="n"/>
      <c r="N660" t="inlineStr">
        <is>
          <t>Clinic</t>
        </is>
      </c>
    </row>
    <row r="661" ht="21.6" customHeight="1" s="49">
      <c r="A661" s="100" t="n"/>
      <c r="B661" s="34" t="n"/>
      <c r="C661" s="100" t="n"/>
      <c r="D661" s="34" t="n"/>
      <c r="E661" s="34" t="n"/>
      <c r="F661" s="34" t="n"/>
      <c r="G661" s="34" t="n"/>
      <c r="H661" s="34" t="n"/>
      <c r="N661" t="inlineStr">
        <is>
          <t>Clinic</t>
        </is>
      </c>
    </row>
    <row r="662" ht="21.6" customHeight="1" s="49">
      <c r="A662" s="100" t="n"/>
      <c r="B662" s="34" t="n"/>
      <c r="C662" s="100" t="n"/>
      <c r="D662" s="34" t="n"/>
      <c r="E662" s="34" t="n"/>
      <c r="F662" s="34" t="n"/>
      <c r="G662" s="34" t="n"/>
      <c r="H662" s="34" t="n"/>
      <c r="N662" t="inlineStr">
        <is>
          <t>Clinic</t>
        </is>
      </c>
    </row>
    <row r="663" ht="21.6" customHeight="1" s="49">
      <c r="A663" s="100" t="n"/>
      <c r="B663" s="34" t="n"/>
      <c r="C663" s="100" t="n"/>
      <c r="D663" s="34" t="n"/>
      <c r="E663" s="34" t="n"/>
      <c r="F663" s="34" t="n"/>
      <c r="G663" s="34" t="n"/>
      <c r="H663" s="34" t="n"/>
      <c r="N663" t="inlineStr">
        <is>
          <t>Clinic</t>
        </is>
      </c>
    </row>
    <row r="664" ht="21.6" customHeight="1" s="49">
      <c r="A664" s="100" t="n"/>
      <c r="B664" s="34" t="n"/>
      <c r="C664" s="100" t="n"/>
      <c r="D664" s="34" t="n"/>
      <c r="E664" s="34" t="n"/>
      <c r="F664" s="34" t="n"/>
      <c r="G664" s="34" t="n"/>
      <c r="H664" s="34" t="n"/>
      <c r="N664" t="inlineStr">
        <is>
          <t>Clinic</t>
        </is>
      </c>
    </row>
    <row r="665" ht="21.6" customHeight="1" s="49">
      <c r="A665" s="100" t="n"/>
      <c r="B665" s="34" t="n"/>
      <c r="C665" s="100" t="n"/>
      <c r="D665" s="34" t="n"/>
      <c r="E665" s="34" t="n"/>
      <c r="F665" s="34" t="n"/>
      <c r="G665" s="34" t="n"/>
      <c r="H665" s="34" t="n"/>
      <c r="N665" t="inlineStr">
        <is>
          <t>Clinic</t>
        </is>
      </c>
    </row>
    <row r="666" ht="21.6" customHeight="1" s="49">
      <c r="A666" s="100" t="n"/>
      <c r="B666" s="34" t="n"/>
      <c r="C666" s="100" t="n"/>
      <c r="D666" s="34" t="n"/>
      <c r="E666" s="34" t="n"/>
      <c r="F666" s="34" t="n"/>
      <c r="G666" s="34" t="n"/>
      <c r="H666" s="34" t="n"/>
      <c r="N666" t="inlineStr">
        <is>
          <t>Clinic</t>
        </is>
      </c>
    </row>
    <row r="667" ht="21.6" customHeight="1" s="49">
      <c r="A667" s="100" t="n"/>
      <c r="B667" s="34" t="n"/>
      <c r="C667" s="100" t="n"/>
      <c r="D667" s="34" t="n"/>
      <c r="E667" s="34" t="n"/>
      <c r="F667" s="34" t="n"/>
      <c r="G667" s="34" t="n"/>
      <c r="H667" s="34" t="n"/>
      <c r="N667" t="inlineStr">
        <is>
          <t>Clinic</t>
        </is>
      </c>
    </row>
    <row r="668" ht="21.6" customHeight="1" s="49">
      <c r="A668" s="100" t="n"/>
      <c r="B668" s="34" t="n"/>
      <c r="C668" s="100" t="n"/>
      <c r="D668" s="34" t="n"/>
      <c r="E668" s="34" t="n"/>
      <c r="F668" s="34" t="n"/>
      <c r="G668" s="34" t="n"/>
      <c r="H668" s="34" t="n"/>
      <c r="N668" t="inlineStr">
        <is>
          <t>Clinic</t>
        </is>
      </c>
    </row>
    <row r="669" ht="21.6" customHeight="1" s="49">
      <c r="A669" s="100" t="n"/>
      <c r="B669" s="34" t="n"/>
      <c r="C669" s="100" t="n"/>
      <c r="D669" s="34" t="n"/>
      <c r="E669" s="34" t="n"/>
      <c r="F669" s="34" t="n"/>
      <c r="G669" s="34" t="n"/>
      <c r="H669" s="34" t="n"/>
      <c r="N669" t="inlineStr">
        <is>
          <t>Clinic</t>
        </is>
      </c>
    </row>
    <row r="670" ht="21.6" customHeight="1" s="49">
      <c r="A670" s="100" t="n"/>
      <c r="B670" s="34" t="n"/>
      <c r="C670" s="100" t="n"/>
      <c r="D670" s="34" t="n"/>
      <c r="E670" s="34" t="n"/>
      <c r="F670" s="34" t="n"/>
      <c r="G670" s="34" t="n"/>
      <c r="H670" s="34" t="n"/>
      <c r="N670" t="inlineStr">
        <is>
          <t>Clinic</t>
        </is>
      </c>
    </row>
    <row r="671" ht="21.6" customHeight="1" s="49">
      <c r="A671" s="100" t="n"/>
      <c r="B671" s="34" t="n"/>
      <c r="C671" s="100" t="n"/>
      <c r="D671" s="34" t="n"/>
      <c r="E671" s="34" t="n"/>
      <c r="F671" s="34" t="n"/>
      <c r="G671" s="34" t="n"/>
      <c r="H671" s="34" t="n"/>
      <c r="N671" t="inlineStr">
        <is>
          <t>Clinic</t>
        </is>
      </c>
    </row>
    <row r="672" ht="21.6" customHeight="1" s="49">
      <c r="A672" s="100" t="n"/>
      <c r="B672" s="34" t="n"/>
      <c r="C672" s="100" t="n"/>
      <c r="D672" s="34" t="n"/>
      <c r="E672" s="34" t="n"/>
      <c r="F672" s="34" t="n"/>
      <c r="G672" s="34" t="n"/>
      <c r="H672" s="34" t="n"/>
      <c r="N672" t="inlineStr">
        <is>
          <t>Clinic</t>
        </is>
      </c>
    </row>
    <row r="673" ht="21.6" customHeight="1" s="49">
      <c r="A673" s="100" t="n"/>
      <c r="B673" s="34" t="n"/>
      <c r="C673" s="100" t="n"/>
      <c r="D673" s="34" t="n"/>
      <c r="E673" s="34" t="n"/>
      <c r="F673" s="34" t="n"/>
      <c r="G673" s="34" t="n"/>
      <c r="H673" s="34" t="n"/>
      <c r="N673" t="inlineStr">
        <is>
          <t>Clinic</t>
        </is>
      </c>
    </row>
    <row r="674" ht="21.6" customHeight="1" s="49">
      <c r="A674" s="100" t="n"/>
      <c r="B674" s="34" t="n"/>
      <c r="C674" s="100" t="n"/>
      <c r="D674" s="34" t="n"/>
      <c r="E674" s="34" t="n"/>
      <c r="F674" s="34" t="n"/>
      <c r="G674" s="34" t="n"/>
      <c r="H674" s="34" t="n"/>
      <c r="N674" t="inlineStr">
        <is>
          <t>Clinic</t>
        </is>
      </c>
    </row>
    <row r="675" ht="21.6" customHeight="1" s="49">
      <c r="A675" s="100" t="n"/>
      <c r="B675" s="34" t="n"/>
      <c r="C675" s="100" t="n"/>
      <c r="D675" s="34" t="n"/>
      <c r="E675" s="34" t="n"/>
      <c r="F675" s="34" t="n"/>
      <c r="G675" s="34" t="n"/>
      <c r="H675" s="34" t="n"/>
      <c r="N675" t="inlineStr">
        <is>
          <t>Clinic</t>
        </is>
      </c>
    </row>
    <row r="676" ht="21.6" customHeight="1" s="49">
      <c r="A676" s="100" t="n"/>
      <c r="B676" s="34" t="n"/>
      <c r="C676" s="100" t="n"/>
      <c r="D676" s="34" t="n"/>
      <c r="E676" s="34" t="n"/>
      <c r="F676" s="34" t="n"/>
      <c r="G676" s="34" t="n"/>
      <c r="H676" s="34" t="n"/>
      <c r="N676" t="inlineStr">
        <is>
          <t>Clinic</t>
        </is>
      </c>
    </row>
    <row r="677" ht="21.6" customHeight="1" s="49">
      <c r="A677" s="100" t="n"/>
      <c r="B677" s="34" t="n"/>
      <c r="C677" s="100" t="n"/>
      <c r="D677" s="34" t="n"/>
      <c r="E677" s="34" t="n"/>
      <c r="F677" s="34" t="n"/>
      <c r="G677" s="34" t="n"/>
      <c r="H677" s="34" t="n"/>
      <c r="N677" t="inlineStr">
        <is>
          <t>Clinic</t>
        </is>
      </c>
    </row>
    <row r="678" ht="21.6" customHeight="1" s="49">
      <c r="A678" s="100" t="n"/>
      <c r="B678" s="34" t="n"/>
      <c r="C678" s="100" t="n"/>
      <c r="D678" s="34" t="n"/>
      <c r="E678" s="34" t="n"/>
      <c r="F678" s="34" t="n"/>
      <c r="G678" s="34" t="n"/>
      <c r="H678" s="34" t="n"/>
      <c r="N678" t="inlineStr">
        <is>
          <t>Clinic</t>
        </is>
      </c>
    </row>
    <row r="679" ht="21.6" customHeight="1" s="49">
      <c r="A679" s="100" t="n"/>
      <c r="B679" s="34" t="n"/>
      <c r="C679" s="100" t="n"/>
      <c r="D679" s="34" t="n"/>
      <c r="E679" s="34" t="n"/>
      <c r="F679" s="34" t="n"/>
      <c r="G679" s="34" t="n"/>
      <c r="H679" s="34" t="n"/>
      <c r="N679" t="inlineStr">
        <is>
          <t>Clinic</t>
        </is>
      </c>
    </row>
    <row r="680" ht="21.6" customHeight="1" s="49">
      <c r="A680" s="100" t="n"/>
      <c r="B680" s="34" t="n"/>
      <c r="C680" s="100" t="n"/>
      <c r="D680" s="34" t="n"/>
      <c r="E680" s="34" t="n"/>
      <c r="F680" s="34" t="n"/>
      <c r="G680" s="34" t="n"/>
      <c r="H680" s="34" t="n"/>
      <c r="N680" t="inlineStr">
        <is>
          <t>Clinic</t>
        </is>
      </c>
    </row>
    <row r="681" ht="21.6" customHeight="1" s="49">
      <c r="A681" s="100" t="n"/>
      <c r="B681" s="34" t="n"/>
      <c r="C681" s="100" t="n"/>
      <c r="D681" s="34" t="n"/>
      <c r="E681" s="34" t="n"/>
      <c r="F681" s="34" t="n"/>
      <c r="G681" s="34" t="n"/>
      <c r="H681" s="34" t="n"/>
      <c r="N681" t="inlineStr">
        <is>
          <t>Clinic</t>
        </is>
      </c>
    </row>
    <row r="682" ht="21.6" customHeight="1" s="49">
      <c r="A682" s="100" t="n"/>
      <c r="B682" s="34" t="n"/>
      <c r="C682" s="100" t="n"/>
      <c r="D682" s="34" t="n"/>
      <c r="E682" s="34" t="n"/>
      <c r="F682" s="34" t="n"/>
      <c r="G682" s="34" t="n"/>
      <c r="H682" s="34" t="n"/>
      <c r="N682" t="inlineStr">
        <is>
          <t>Clinic</t>
        </is>
      </c>
    </row>
    <row r="683" ht="21.6" customHeight="1" s="49">
      <c r="A683" s="100" t="n"/>
      <c r="B683" s="34" t="n"/>
      <c r="C683" s="100" t="n"/>
      <c r="D683" s="34" t="n"/>
      <c r="E683" s="34" t="n"/>
      <c r="F683" s="34" t="n"/>
      <c r="G683" s="34" t="n"/>
      <c r="H683" s="34" t="n"/>
      <c r="N683" t="inlineStr">
        <is>
          <t>Clinic</t>
        </is>
      </c>
    </row>
    <row r="684" ht="21.6" customHeight="1" s="49">
      <c r="A684" s="100" t="n"/>
      <c r="B684" s="34" t="n"/>
      <c r="C684" s="100" t="n"/>
      <c r="D684" s="34" t="n"/>
      <c r="E684" s="34" t="n"/>
      <c r="F684" s="34" t="n"/>
      <c r="G684" s="34" t="n"/>
      <c r="H684" s="34" t="n"/>
      <c r="N684" t="inlineStr">
        <is>
          <t>Clinic</t>
        </is>
      </c>
    </row>
    <row r="685" ht="21.6" customHeight="1" s="49">
      <c r="A685" s="100" t="n"/>
      <c r="B685" s="34" t="n"/>
      <c r="C685" s="100" t="n"/>
      <c r="D685" s="34" t="n"/>
      <c r="E685" s="34" t="n"/>
      <c r="F685" s="34" t="n"/>
      <c r="G685" s="34" t="n"/>
      <c r="H685" s="34" t="n"/>
      <c r="N685" t="inlineStr">
        <is>
          <t>Clinic</t>
        </is>
      </c>
    </row>
    <row r="686" ht="21.6" customHeight="1" s="49">
      <c r="A686" s="100" t="n"/>
      <c r="B686" s="34" t="n"/>
      <c r="C686" s="100" t="n"/>
      <c r="D686" s="34" t="n"/>
      <c r="E686" s="34" t="n"/>
      <c r="F686" s="34" t="n"/>
      <c r="G686" s="34" t="n"/>
      <c r="H686" s="34" t="n"/>
      <c r="N686" t="inlineStr">
        <is>
          <t>Clinic</t>
        </is>
      </c>
    </row>
    <row r="687" ht="21.6" customHeight="1" s="49">
      <c r="A687" s="100" t="n"/>
      <c r="B687" s="34" t="n"/>
      <c r="C687" s="100" t="n"/>
      <c r="D687" s="34" t="n"/>
      <c r="E687" s="34" t="n"/>
      <c r="F687" s="34" t="n"/>
      <c r="G687" s="34" t="n"/>
      <c r="H687" s="34" t="n"/>
      <c r="N687" t="inlineStr">
        <is>
          <t>Clinic</t>
        </is>
      </c>
    </row>
    <row r="688" ht="21.6" customHeight="1" s="49">
      <c r="A688" s="100" t="n"/>
      <c r="B688" s="34" t="n"/>
      <c r="C688" s="100" t="n"/>
      <c r="D688" s="34" t="n"/>
      <c r="E688" s="34" t="n"/>
      <c r="F688" s="34" t="n"/>
      <c r="G688" s="34" t="n"/>
      <c r="H688" s="34" t="n"/>
      <c r="N688" t="inlineStr">
        <is>
          <t>Clinic</t>
        </is>
      </c>
    </row>
    <row r="689" ht="21.6" customHeight="1" s="49">
      <c r="A689" s="100" t="n"/>
      <c r="B689" s="34" t="n"/>
      <c r="C689" s="100" t="n"/>
      <c r="D689" s="34" t="n"/>
      <c r="E689" s="34" t="n"/>
      <c r="F689" s="34" t="n"/>
      <c r="G689" s="34" t="n"/>
      <c r="H689" s="34" t="n"/>
      <c r="N689" t="inlineStr">
        <is>
          <t>Clinic</t>
        </is>
      </c>
    </row>
    <row r="690" ht="21.6" customHeight="1" s="49">
      <c r="A690" s="100" t="n"/>
      <c r="B690" s="34" t="n"/>
      <c r="C690" s="100" t="n"/>
      <c r="D690" s="34" t="n"/>
      <c r="E690" s="34" t="n"/>
      <c r="F690" s="34" t="n"/>
      <c r="G690" s="34" t="n"/>
      <c r="H690" s="34" t="n"/>
      <c r="N690" t="inlineStr">
        <is>
          <t>Clinic</t>
        </is>
      </c>
    </row>
    <row r="691" ht="21.6" customHeight="1" s="49">
      <c r="A691" s="100" t="n"/>
      <c r="B691" s="34" t="n"/>
      <c r="C691" s="100" t="n"/>
      <c r="D691" s="34" t="n"/>
      <c r="E691" s="34" t="n"/>
      <c r="F691" s="34" t="n"/>
      <c r="G691" s="34" t="n"/>
      <c r="H691" s="34" t="n"/>
      <c r="N691" t="inlineStr">
        <is>
          <t>Clinic</t>
        </is>
      </c>
    </row>
    <row r="692" ht="21.6" customHeight="1" s="49">
      <c r="A692" s="100" t="n"/>
      <c r="B692" s="34" t="n"/>
      <c r="C692" s="100" t="n"/>
      <c r="D692" s="34" t="n"/>
      <c r="E692" s="34" t="n"/>
      <c r="F692" s="34" t="n"/>
      <c r="G692" s="34" t="n"/>
      <c r="H692" s="34" t="n"/>
      <c r="N692" t="inlineStr">
        <is>
          <t>Clinic</t>
        </is>
      </c>
    </row>
    <row r="693" ht="21.6" customHeight="1" s="49">
      <c r="A693" s="100" t="n"/>
      <c r="B693" s="34" t="n"/>
      <c r="C693" s="100" t="n"/>
      <c r="D693" s="34" t="n"/>
      <c r="E693" s="34" t="n"/>
      <c r="F693" s="34" t="n"/>
      <c r="G693" s="34" t="n"/>
      <c r="H693" s="34" t="n"/>
      <c r="N693" t="inlineStr">
        <is>
          <t>Clinic</t>
        </is>
      </c>
    </row>
    <row r="694" ht="21.6" customHeight="1" s="49">
      <c r="A694" s="100" t="n"/>
      <c r="B694" s="34" t="n"/>
      <c r="C694" s="100" t="n"/>
      <c r="D694" s="34" t="n"/>
      <c r="E694" s="34" t="n"/>
      <c r="F694" s="34" t="n"/>
      <c r="G694" s="34" t="n"/>
      <c r="H694" s="34" t="n"/>
      <c r="N694" t="inlineStr">
        <is>
          <t>Clinic</t>
        </is>
      </c>
    </row>
    <row r="695" ht="21.6" customHeight="1" s="49">
      <c r="A695" s="100" t="n"/>
      <c r="B695" s="34" t="n"/>
      <c r="C695" s="100" t="n"/>
      <c r="D695" s="34" t="n"/>
      <c r="E695" s="34" t="n"/>
      <c r="F695" s="34" t="n"/>
      <c r="G695" s="34" t="n"/>
      <c r="H695" s="34" t="n"/>
      <c r="N695" t="inlineStr">
        <is>
          <t>Clinic</t>
        </is>
      </c>
    </row>
    <row r="696" ht="21.6" customHeight="1" s="49">
      <c r="A696" s="100" t="n"/>
      <c r="B696" s="34" t="n"/>
      <c r="C696" s="100" t="n"/>
      <c r="D696" s="34" t="n"/>
      <c r="E696" s="34" t="n"/>
      <c r="F696" s="34" t="n"/>
      <c r="G696" s="34" t="n"/>
      <c r="H696" s="34" t="n"/>
      <c r="N696" t="inlineStr">
        <is>
          <t>Clinic</t>
        </is>
      </c>
    </row>
    <row r="697" ht="21.6" customHeight="1" s="49">
      <c r="A697" s="100" t="n"/>
      <c r="B697" s="34" t="n"/>
      <c r="C697" s="100" t="n"/>
      <c r="D697" s="34" t="n"/>
      <c r="E697" s="34" t="n"/>
      <c r="F697" s="34" t="n"/>
      <c r="G697" s="34" t="n"/>
      <c r="H697" s="34" t="n"/>
      <c r="N697" t="inlineStr">
        <is>
          <t>Clinic</t>
        </is>
      </c>
    </row>
    <row r="698" ht="21.6" customHeight="1" s="49">
      <c r="A698" s="100" t="n"/>
      <c r="B698" s="34" t="n"/>
      <c r="C698" s="100" t="n"/>
      <c r="D698" s="34" t="n"/>
      <c r="E698" s="34" t="n"/>
      <c r="F698" s="34" t="n"/>
      <c r="G698" s="34" t="n"/>
      <c r="H698" s="34" t="n"/>
      <c r="N698" t="inlineStr">
        <is>
          <t>Clinic</t>
        </is>
      </c>
    </row>
    <row r="699" ht="21.6" customHeight="1" s="49">
      <c r="A699" s="100" t="n"/>
      <c r="B699" s="34" t="n"/>
      <c r="C699" s="100" t="n"/>
      <c r="D699" s="34" t="n"/>
      <c r="E699" s="34" t="n"/>
      <c r="F699" s="34" t="n"/>
      <c r="G699" s="34" t="n"/>
      <c r="H699" s="34" t="n"/>
      <c r="N699" t="inlineStr">
        <is>
          <t>Clinic</t>
        </is>
      </c>
    </row>
    <row r="700" ht="21.6" customHeight="1" s="49">
      <c r="A700" s="100" t="n"/>
      <c r="B700" s="34" t="n"/>
      <c r="C700" s="100" t="n"/>
      <c r="D700" s="34" t="n"/>
      <c r="E700" s="34" t="n"/>
      <c r="F700" s="34" t="n"/>
      <c r="G700" s="34" t="n"/>
      <c r="H700" s="34" t="n"/>
      <c r="N700" t="inlineStr">
        <is>
          <t>Clinic</t>
        </is>
      </c>
    </row>
    <row r="701" ht="21.6" customHeight="1" s="49">
      <c r="A701" s="100" t="n"/>
      <c r="B701" s="34" t="n"/>
      <c r="C701" s="100" t="n"/>
      <c r="D701" s="34" t="n"/>
      <c r="E701" s="34" t="n"/>
      <c r="F701" s="34" t="n"/>
      <c r="G701" s="34" t="n"/>
      <c r="H701" s="34" t="n"/>
      <c r="N701" t="inlineStr">
        <is>
          <t>Clinic</t>
        </is>
      </c>
    </row>
    <row r="702" ht="21.6" customHeight="1" s="49">
      <c r="A702" s="100" t="n"/>
      <c r="B702" s="34" t="n"/>
      <c r="C702" s="100" t="n"/>
      <c r="D702" s="34" t="n"/>
      <c r="E702" s="34" t="n"/>
      <c r="F702" s="34" t="n"/>
      <c r="G702" s="34" t="n"/>
      <c r="H702" s="34" t="n"/>
      <c r="N702" t="inlineStr">
        <is>
          <t>Clinic</t>
        </is>
      </c>
    </row>
    <row r="703" ht="21.6" customHeight="1" s="49">
      <c r="A703" s="100" t="n"/>
      <c r="B703" s="34" t="n"/>
      <c r="C703" s="100" t="n"/>
      <c r="D703" s="34" t="n"/>
      <c r="E703" s="34" t="n"/>
      <c r="F703" s="34" t="n"/>
      <c r="G703" s="34" t="n"/>
      <c r="H703" s="34" t="n"/>
      <c r="N703" t="inlineStr">
        <is>
          <t>Clinic</t>
        </is>
      </c>
    </row>
    <row r="704" ht="21.6" customHeight="1" s="49">
      <c r="A704" s="100" t="n"/>
      <c r="B704" s="34" t="n"/>
      <c r="C704" s="100" t="n"/>
      <c r="D704" s="34" t="n"/>
      <c r="E704" s="34" t="n"/>
      <c r="F704" s="34" t="n"/>
      <c r="G704" s="34" t="n"/>
      <c r="H704" s="34" t="n"/>
      <c r="N704" t="inlineStr">
        <is>
          <t>Clinic</t>
        </is>
      </c>
    </row>
    <row r="705" ht="21.6" customHeight="1" s="49">
      <c r="A705" s="100" t="n"/>
      <c r="B705" s="34" t="n"/>
      <c r="C705" s="100" t="n"/>
      <c r="D705" s="34" t="n"/>
      <c r="E705" s="34" t="n"/>
      <c r="F705" s="34" t="n"/>
      <c r="G705" s="34" t="n"/>
      <c r="H705" s="34" t="n"/>
      <c r="N705" t="inlineStr">
        <is>
          <t>Clinic</t>
        </is>
      </c>
    </row>
    <row r="706" ht="21.6" customHeight="1" s="49">
      <c r="A706" s="100" t="n"/>
      <c r="B706" s="34" t="n"/>
      <c r="C706" s="100" t="n"/>
      <c r="D706" s="34" t="n"/>
      <c r="E706" s="34" t="n"/>
      <c r="F706" s="34" t="n"/>
      <c r="G706" s="34" t="n"/>
      <c r="H706" s="34" t="n"/>
      <c r="N706" t="inlineStr">
        <is>
          <t>Clinic</t>
        </is>
      </c>
    </row>
    <row r="707" ht="21.6" customHeight="1" s="49">
      <c r="A707" s="100" t="n"/>
      <c r="B707" s="34" t="n"/>
      <c r="C707" s="100" t="n"/>
      <c r="D707" s="34" t="n"/>
      <c r="E707" s="34" t="n"/>
      <c r="F707" s="34" t="n"/>
      <c r="G707" s="34" t="n"/>
      <c r="H707" s="34" t="n"/>
      <c r="N707" t="inlineStr">
        <is>
          <t>Clinic</t>
        </is>
      </c>
    </row>
    <row r="708" ht="21.6" customHeight="1" s="49">
      <c r="A708" s="100" t="n"/>
      <c r="B708" s="34" t="n"/>
      <c r="C708" s="100" t="n"/>
      <c r="D708" s="34" t="n"/>
      <c r="E708" s="34" t="n"/>
      <c r="F708" s="34" t="n"/>
      <c r="G708" s="34" t="n"/>
      <c r="H708" s="34" t="n"/>
      <c r="N708" t="inlineStr">
        <is>
          <t>Clinic</t>
        </is>
      </c>
    </row>
    <row r="709" ht="21.6" customHeight="1" s="49">
      <c r="A709" s="100" t="n"/>
      <c r="B709" s="34" t="n"/>
      <c r="C709" s="100" t="n"/>
      <c r="D709" s="34" t="n"/>
      <c r="E709" s="34" t="n"/>
      <c r="F709" s="34" t="n"/>
      <c r="G709" s="34" t="n"/>
      <c r="H709" s="34" t="n"/>
      <c r="N709" t="inlineStr">
        <is>
          <t>Clinic</t>
        </is>
      </c>
    </row>
    <row r="710" ht="21.6" customHeight="1" s="49">
      <c r="A710" s="100" t="n"/>
      <c r="B710" s="34" t="n"/>
      <c r="C710" s="100" t="n"/>
      <c r="D710" s="34" t="n"/>
      <c r="E710" s="34" t="n"/>
      <c r="F710" s="34" t="n"/>
      <c r="G710" s="34" t="n"/>
      <c r="H710" s="34" t="n"/>
      <c r="N710" t="inlineStr">
        <is>
          <t>Clinic</t>
        </is>
      </c>
    </row>
    <row r="711" ht="21.6" customHeight="1" s="49">
      <c r="A711" s="100" t="n"/>
      <c r="B711" s="34" t="n"/>
      <c r="C711" s="100" t="n"/>
      <c r="D711" s="34" t="n"/>
      <c r="E711" s="34" t="n"/>
      <c r="F711" s="34" t="n"/>
      <c r="G711" s="34" t="n"/>
      <c r="H711" s="34" t="n"/>
      <c r="N711" t="inlineStr">
        <is>
          <t>Clinic</t>
        </is>
      </c>
    </row>
    <row r="712" ht="21.6" customHeight="1" s="49">
      <c r="A712" s="100" t="n"/>
      <c r="B712" s="34" t="n"/>
      <c r="C712" s="100" t="n"/>
      <c r="D712" s="34" t="n"/>
      <c r="E712" s="34" t="n"/>
      <c r="F712" s="34" t="n"/>
      <c r="G712" s="34" t="n"/>
      <c r="H712" s="34" t="n"/>
      <c r="N712" t="inlineStr">
        <is>
          <t>Clinic</t>
        </is>
      </c>
    </row>
    <row r="713" ht="21.6" customHeight="1" s="49">
      <c r="A713" s="100" t="n"/>
      <c r="B713" s="34" t="n"/>
      <c r="C713" s="100" t="n"/>
      <c r="D713" s="34" t="n"/>
      <c r="E713" s="34" t="n"/>
      <c r="F713" s="34" t="n"/>
      <c r="G713" s="34" t="n"/>
      <c r="H713" s="34" t="n"/>
      <c r="N713" t="inlineStr">
        <is>
          <t>Clinic</t>
        </is>
      </c>
    </row>
    <row r="714" ht="21.6" customHeight="1" s="49">
      <c r="A714" s="100" t="n"/>
      <c r="B714" s="34" t="n"/>
      <c r="C714" s="100" t="n"/>
      <c r="D714" s="34" t="n"/>
      <c r="E714" s="34" t="n"/>
      <c r="F714" s="34" t="n"/>
      <c r="G714" s="34" t="n"/>
      <c r="H714" s="34" t="n"/>
      <c r="N714" t="inlineStr">
        <is>
          <t>Clinic</t>
        </is>
      </c>
    </row>
    <row r="715" ht="21.6" customHeight="1" s="49">
      <c r="A715" s="100" t="n"/>
      <c r="B715" s="34" t="n"/>
      <c r="C715" s="100" t="n"/>
      <c r="D715" s="34" t="n"/>
      <c r="E715" s="34" t="n"/>
      <c r="F715" s="34" t="n"/>
      <c r="G715" s="34" t="n"/>
      <c r="H715" s="34" t="n"/>
      <c r="N715" t="inlineStr">
        <is>
          <t>Clinic</t>
        </is>
      </c>
    </row>
    <row r="716" ht="21.6" customHeight="1" s="49">
      <c r="A716" s="100" t="n"/>
      <c r="B716" s="34" t="n"/>
      <c r="C716" s="100" t="n"/>
      <c r="D716" s="34" t="n"/>
      <c r="E716" s="34" t="n"/>
      <c r="F716" s="34" t="n"/>
      <c r="G716" s="34" t="n"/>
      <c r="H716" s="34" t="n"/>
      <c r="N716" t="inlineStr">
        <is>
          <t>Clinic</t>
        </is>
      </c>
    </row>
    <row r="717" ht="21.6" customHeight="1" s="49">
      <c r="A717" s="100" t="n"/>
      <c r="B717" s="34" t="n"/>
      <c r="C717" s="100" t="n"/>
      <c r="D717" s="34" t="n"/>
      <c r="E717" s="34" t="n"/>
      <c r="F717" s="34" t="n"/>
      <c r="G717" s="34" t="n"/>
      <c r="H717" s="34" t="n"/>
      <c r="N717" t="inlineStr">
        <is>
          <t>Clinic</t>
        </is>
      </c>
    </row>
    <row r="718" ht="21.6" customHeight="1" s="49">
      <c r="A718" s="100" t="n"/>
      <c r="B718" s="34" t="n"/>
      <c r="C718" s="100" t="n"/>
      <c r="D718" s="34" t="n"/>
      <c r="E718" s="34" t="n"/>
      <c r="F718" s="34" t="n"/>
      <c r="G718" s="34" t="n"/>
      <c r="H718" s="34" t="n"/>
      <c r="N718" t="inlineStr">
        <is>
          <t>Clinic</t>
        </is>
      </c>
    </row>
    <row r="719" ht="21.6" customHeight="1" s="49">
      <c r="A719" s="100" t="n"/>
      <c r="B719" s="34" t="n"/>
      <c r="C719" s="100" t="n"/>
      <c r="D719" s="34" t="n"/>
      <c r="E719" s="34" t="n"/>
      <c r="F719" s="34" t="n"/>
      <c r="G719" s="34" t="n"/>
      <c r="H719" s="34" t="n"/>
      <c r="N719" t="inlineStr">
        <is>
          <t>Clinic</t>
        </is>
      </c>
    </row>
    <row r="720" ht="21.6" customHeight="1" s="49">
      <c r="A720" s="100" t="n"/>
      <c r="B720" s="34" t="n"/>
      <c r="C720" s="100" t="n"/>
      <c r="D720" s="34" t="n"/>
      <c r="E720" s="34" t="n"/>
      <c r="F720" s="34" t="n"/>
      <c r="G720" s="34" t="n"/>
      <c r="H720" s="34" t="n"/>
      <c r="N720" t="inlineStr">
        <is>
          <t>Clinic</t>
        </is>
      </c>
    </row>
    <row r="721" ht="21.6" customHeight="1" s="49">
      <c r="A721" s="100" t="n"/>
      <c r="B721" s="34" t="n"/>
      <c r="C721" s="100" t="n"/>
      <c r="D721" s="34" t="n"/>
      <c r="E721" s="34" t="n"/>
      <c r="F721" s="34" t="n"/>
      <c r="G721" s="34" t="n"/>
      <c r="H721" s="34" t="n"/>
      <c r="N721" t="inlineStr">
        <is>
          <t>Clinic</t>
        </is>
      </c>
    </row>
    <row r="722" ht="21.6" customHeight="1" s="49">
      <c r="A722" s="100" t="n"/>
      <c r="B722" s="34" t="n"/>
      <c r="C722" s="100" t="n"/>
      <c r="D722" s="34" t="n"/>
      <c r="E722" s="34" t="n"/>
      <c r="F722" s="34" t="n"/>
      <c r="G722" s="34" t="n"/>
      <c r="H722" s="34" t="n"/>
      <c r="N722" t="inlineStr">
        <is>
          <t>Clinic</t>
        </is>
      </c>
    </row>
    <row r="723" ht="21.6" customHeight="1" s="49">
      <c r="A723" s="100" t="n"/>
      <c r="B723" s="34" t="n"/>
      <c r="C723" s="100" t="n"/>
      <c r="D723" s="34" t="n"/>
      <c r="E723" s="34" t="n"/>
      <c r="F723" s="34" t="n"/>
      <c r="G723" s="34" t="n"/>
      <c r="H723" s="34" t="n"/>
      <c r="N723" t="inlineStr">
        <is>
          <t>Clinic</t>
        </is>
      </c>
    </row>
    <row r="724" ht="21.6" customHeight="1" s="49">
      <c r="A724" s="100" t="n"/>
      <c r="B724" s="34" t="n"/>
      <c r="C724" s="100" t="n"/>
      <c r="D724" s="34" t="n"/>
      <c r="E724" s="34" t="n"/>
      <c r="F724" s="34" t="n"/>
      <c r="G724" s="34" t="n"/>
      <c r="H724" s="34" t="n"/>
      <c r="N724" t="inlineStr">
        <is>
          <t>Clinic</t>
        </is>
      </c>
    </row>
    <row r="725" ht="21.6" customHeight="1" s="49">
      <c r="A725" s="100" t="n"/>
      <c r="B725" s="34" t="n"/>
      <c r="C725" s="100" t="n"/>
      <c r="D725" s="34" t="n"/>
      <c r="E725" s="34" t="n"/>
      <c r="F725" s="34" t="n"/>
      <c r="G725" s="34" t="n"/>
      <c r="H725" s="34" t="n"/>
      <c r="N725" t="inlineStr">
        <is>
          <t>Clinic</t>
        </is>
      </c>
    </row>
    <row r="726" ht="21.6" customHeight="1" s="49">
      <c r="A726" s="100" t="n"/>
      <c r="B726" s="34" t="n"/>
      <c r="C726" s="100" t="n"/>
      <c r="D726" s="34" t="n"/>
      <c r="E726" s="34" t="n"/>
      <c r="F726" s="34" t="n"/>
      <c r="G726" s="34" t="n"/>
      <c r="H726" s="34" t="n"/>
      <c r="N726" t="inlineStr">
        <is>
          <t>Clinic</t>
        </is>
      </c>
    </row>
    <row r="727" ht="21.6" customHeight="1" s="49">
      <c r="A727" s="100" t="n"/>
      <c r="B727" s="34" t="n"/>
      <c r="C727" s="100" t="n"/>
      <c r="D727" s="34" t="n"/>
      <c r="E727" s="34" t="n"/>
      <c r="F727" s="34" t="n"/>
      <c r="G727" s="34" t="n"/>
      <c r="H727" s="34" t="n"/>
      <c r="N727" t="inlineStr">
        <is>
          <t>Clinic</t>
        </is>
      </c>
    </row>
    <row r="728" ht="21.6" customHeight="1" s="49">
      <c r="A728" s="100" t="n"/>
      <c r="B728" s="34" t="n"/>
      <c r="C728" s="100" t="n"/>
      <c r="D728" s="34" t="n"/>
      <c r="E728" s="34" t="n"/>
      <c r="F728" s="34" t="n"/>
      <c r="G728" s="34" t="n"/>
      <c r="H728" s="34" t="n"/>
      <c r="N728" t="inlineStr">
        <is>
          <t>Clinic</t>
        </is>
      </c>
    </row>
    <row r="729" ht="21.6" customHeight="1" s="49">
      <c r="A729" s="100" t="n"/>
      <c r="B729" s="34" t="n"/>
      <c r="C729" s="100" t="n"/>
      <c r="D729" s="34" t="n"/>
      <c r="E729" s="34" t="n"/>
      <c r="F729" s="34" t="n"/>
      <c r="G729" s="34" t="n"/>
      <c r="H729" s="34" t="n"/>
      <c r="N729" t="inlineStr">
        <is>
          <t>Clinic</t>
        </is>
      </c>
    </row>
    <row r="730" ht="21.6" customHeight="1" s="49">
      <c r="A730" s="100" t="n"/>
      <c r="B730" s="34" t="n"/>
      <c r="C730" s="100" t="n"/>
      <c r="D730" s="34" t="n"/>
      <c r="E730" s="34" t="n"/>
      <c r="F730" s="34" t="n"/>
      <c r="G730" s="34" t="n"/>
      <c r="H730" s="34" t="n"/>
      <c r="N730" t="inlineStr">
        <is>
          <t>Clinic</t>
        </is>
      </c>
    </row>
    <row r="731" ht="21.6" customHeight="1" s="49">
      <c r="A731" s="100" t="n"/>
      <c r="B731" s="34" t="n"/>
      <c r="C731" s="100" t="n"/>
      <c r="D731" s="34" t="n"/>
      <c r="E731" s="34" t="n"/>
      <c r="F731" s="34" t="n"/>
      <c r="G731" s="34" t="n"/>
      <c r="H731" s="34" t="n"/>
      <c r="N731" t="inlineStr">
        <is>
          <t>Clinic</t>
        </is>
      </c>
    </row>
    <row r="732" ht="21.6" customHeight="1" s="49">
      <c r="A732" s="100" t="n"/>
      <c r="B732" s="34" t="n"/>
      <c r="C732" s="100" t="n"/>
      <c r="D732" s="34" t="n"/>
      <c r="E732" s="34" t="n"/>
      <c r="F732" s="34" t="n"/>
      <c r="G732" s="34" t="n"/>
      <c r="H732" s="34" t="n"/>
      <c r="N732" t="inlineStr">
        <is>
          <t>Clinic</t>
        </is>
      </c>
    </row>
    <row r="733" ht="21.6" customHeight="1" s="49">
      <c r="A733" s="100" t="n"/>
      <c r="B733" s="34" t="n"/>
      <c r="C733" s="100" t="n"/>
      <c r="D733" s="34" t="n"/>
      <c r="E733" s="34" t="n"/>
      <c r="F733" s="34" t="n"/>
      <c r="G733" s="34" t="n"/>
      <c r="H733" s="34" t="n"/>
      <c r="N733" t="inlineStr">
        <is>
          <t>Clinic</t>
        </is>
      </c>
    </row>
    <row r="734" ht="21.6" customHeight="1" s="49">
      <c r="A734" s="100" t="n"/>
      <c r="B734" s="34" t="n"/>
      <c r="C734" s="100" t="n"/>
      <c r="D734" s="34" t="n"/>
      <c r="E734" s="34" t="n"/>
      <c r="F734" s="34" t="n"/>
      <c r="G734" s="34" t="n"/>
      <c r="H734" s="34" t="n"/>
      <c r="N734" t="inlineStr">
        <is>
          <t>Clinic</t>
        </is>
      </c>
    </row>
    <row r="735" ht="21.6" customHeight="1" s="49">
      <c r="A735" s="100" t="n"/>
      <c r="B735" s="34" t="n"/>
      <c r="C735" s="100" t="n"/>
      <c r="D735" s="34" t="n"/>
      <c r="E735" s="34" t="n"/>
      <c r="F735" s="34" t="n"/>
      <c r="G735" s="34" t="n"/>
      <c r="H735" s="34" t="n"/>
      <c r="N735" t="inlineStr">
        <is>
          <t>Clinic</t>
        </is>
      </c>
    </row>
    <row r="736" ht="21.6" customHeight="1" s="49">
      <c r="A736" s="100" t="n"/>
      <c r="B736" s="34" t="n"/>
      <c r="C736" s="100" t="n"/>
      <c r="D736" s="34" t="n"/>
      <c r="E736" s="34" t="n"/>
      <c r="F736" s="34" t="n"/>
      <c r="G736" s="34" t="n"/>
      <c r="H736" s="34" t="n"/>
      <c r="N736" t="inlineStr">
        <is>
          <t>Clinic</t>
        </is>
      </c>
    </row>
    <row r="737" ht="21.6" customHeight="1" s="49">
      <c r="A737" s="100" t="n"/>
      <c r="B737" s="34" t="n"/>
      <c r="C737" s="100" t="n"/>
      <c r="D737" s="34" t="n"/>
      <c r="E737" s="34" t="n"/>
      <c r="F737" s="34" t="n"/>
      <c r="G737" s="34" t="n"/>
      <c r="H737" s="34" t="n"/>
      <c r="N737" t="inlineStr">
        <is>
          <t>Clinic</t>
        </is>
      </c>
    </row>
    <row r="738" ht="21.6" customHeight="1" s="49">
      <c r="A738" s="100" t="n"/>
      <c r="B738" s="34" t="n"/>
      <c r="C738" s="100" t="n"/>
      <c r="D738" s="34" t="n"/>
      <c r="E738" s="34" t="n"/>
      <c r="F738" s="34" t="n"/>
      <c r="G738" s="34" t="n"/>
      <c r="H738" s="34" t="n"/>
      <c r="N738" t="inlineStr">
        <is>
          <t>Clinic</t>
        </is>
      </c>
    </row>
    <row r="739" ht="21.6" customHeight="1" s="49">
      <c r="A739" s="100" t="n"/>
      <c r="B739" s="34" t="n"/>
      <c r="C739" s="100" t="n"/>
      <c r="D739" s="34" t="n"/>
      <c r="E739" s="34" t="n"/>
      <c r="F739" s="34" t="n"/>
      <c r="G739" s="34" t="n"/>
      <c r="H739" s="34" t="n"/>
      <c r="N739" t="inlineStr">
        <is>
          <t>Clinic</t>
        </is>
      </c>
    </row>
    <row r="740" ht="21.6" customHeight="1" s="49">
      <c r="A740" s="100" t="n"/>
      <c r="B740" s="34" t="n"/>
      <c r="C740" s="100" t="n"/>
      <c r="D740" s="34" t="n"/>
      <c r="E740" s="34" t="n"/>
      <c r="F740" s="34" t="n"/>
      <c r="G740" s="34" t="n"/>
      <c r="H740" s="34" t="n"/>
      <c r="N740" t="inlineStr">
        <is>
          <t>Clinic</t>
        </is>
      </c>
    </row>
    <row r="741" ht="21.6" customHeight="1" s="49">
      <c r="A741" s="100" t="n"/>
      <c r="B741" s="34" t="n"/>
      <c r="C741" s="100" t="n"/>
      <c r="D741" s="34" t="n"/>
      <c r="E741" s="34" t="n"/>
      <c r="F741" s="34" t="n"/>
      <c r="G741" s="34" t="n"/>
      <c r="H741" s="34" t="n"/>
      <c r="N741" t="inlineStr">
        <is>
          <t>Clinic</t>
        </is>
      </c>
    </row>
    <row r="742" ht="21.6" customHeight="1" s="49">
      <c r="A742" s="100" t="n"/>
      <c r="B742" s="34" t="n"/>
      <c r="C742" s="100" t="n"/>
      <c r="D742" s="34" t="n"/>
      <c r="E742" s="34" t="n"/>
      <c r="F742" s="34" t="n"/>
      <c r="G742" s="34" t="n"/>
      <c r="H742" s="34" t="n"/>
      <c r="N742" t="inlineStr">
        <is>
          <t>Clinic</t>
        </is>
      </c>
    </row>
    <row r="743" ht="21.6" customHeight="1" s="49">
      <c r="A743" s="100" t="n"/>
      <c r="B743" s="34" t="n"/>
      <c r="C743" s="100" t="n"/>
      <c r="D743" s="34" t="n"/>
      <c r="E743" s="34" t="n"/>
      <c r="F743" s="34" t="n"/>
      <c r="G743" s="34" t="n"/>
      <c r="H743" s="34" t="n"/>
      <c r="N743" t="inlineStr">
        <is>
          <t>Clinic</t>
        </is>
      </c>
    </row>
    <row r="744" ht="21.6" customHeight="1" s="49">
      <c r="A744" s="100" t="n"/>
      <c r="B744" s="34" t="n"/>
      <c r="C744" s="100" t="n"/>
      <c r="D744" s="34" t="n"/>
      <c r="E744" s="34" t="n"/>
      <c r="F744" s="34" t="n"/>
      <c r="G744" s="34" t="n"/>
      <c r="H744" s="34" t="n"/>
      <c r="N744" t="inlineStr">
        <is>
          <t>Clinic</t>
        </is>
      </c>
    </row>
    <row r="745" ht="21.6" customHeight="1" s="49">
      <c r="A745" s="100" t="n"/>
      <c r="B745" s="34" t="n"/>
      <c r="C745" s="100" t="n"/>
      <c r="D745" s="34" t="n"/>
      <c r="E745" s="34" t="n"/>
      <c r="F745" s="34" t="n"/>
      <c r="G745" s="34" t="n"/>
      <c r="H745" s="34" t="n"/>
      <c r="N745" t="inlineStr">
        <is>
          <t>Clinic</t>
        </is>
      </c>
    </row>
    <row r="746" ht="21.6" customHeight="1" s="49">
      <c r="A746" s="100" t="n"/>
      <c r="B746" s="34" t="n"/>
      <c r="C746" s="100" t="n"/>
      <c r="D746" s="34" t="n"/>
      <c r="E746" s="34" t="n"/>
      <c r="F746" s="34" t="n"/>
      <c r="G746" s="34" t="n"/>
      <c r="H746" s="34" t="n"/>
      <c r="N746" t="inlineStr">
        <is>
          <t>Clinic</t>
        </is>
      </c>
    </row>
    <row r="747" ht="21.6" customHeight="1" s="49">
      <c r="A747" s="100" t="n"/>
      <c r="B747" s="34" t="n"/>
      <c r="C747" s="100" t="n"/>
      <c r="D747" s="34" t="n"/>
      <c r="E747" s="34" t="n"/>
      <c r="F747" s="34" t="n"/>
      <c r="G747" s="34" t="n"/>
      <c r="H747" s="34" t="n"/>
      <c r="N747" t="inlineStr">
        <is>
          <t>Clinic</t>
        </is>
      </c>
    </row>
    <row r="748" ht="21.6" customHeight="1" s="49">
      <c r="A748" s="100" t="n"/>
      <c r="B748" s="34" t="n"/>
      <c r="C748" s="100" t="n"/>
      <c r="D748" s="34" t="n"/>
      <c r="E748" s="34" t="n"/>
      <c r="F748" s="34" t="n"/>
      <c r="G748" s="34" t="n"/>
      <c r="H748" s="34" t="n"/>
      <c r="N748" t="inlineStr">
        <is>
          <t>Clinic</t>
        </is>
      </c>
    </row>
    <row r="749" ht="21.6" customHeight="1" s="49">
      <c r="A749" s="100" t="n"/>
      <c r="B749" s="34" t="n"/>
      <c r="C749" s="100" t="n"/>
      <c r="D749" s="34" t="n"/>
      <c r="E749" s="34" t="n"/>
      <c r="F749" s="34" t="n"/>
      <c r="G749" s="34" t="n"/>
      <c r="H749" s="34" t="n"/>
      <c r="N749" t="inlineStr">
        <is>
          <t>Clinic</t>
        </is>
      </c>
    </row>
    <row r="750" ht="21.6" customHeight="1" s="49">
      <c r="A750" s="100" t="n"/>
      <c r="B750" s="34" t="n"/>
      <c r="C750" s="100" t="n"/>
      <c r="D750" s="34" t="n"/>
      <c r="E750" s="34" t="n"/>
      <c r="F750" s="34" t="n"/>
      <c r="G750" s="34" t="n"/>
      <c r="H750" s="34" t="n"/>
      <c r="N750" t="inlineStr">
        <is>
          <t>Clinic</t>
        </is>
      </c>
    </row>
    <row r="751" ht="21.6" customHeight="1" s="49">
      <c r="A751" s="100" t="n"/>
      <c r="B751" s="34" t="n"/>
      <c r="C751" s="100" t="n"/>
      <c r="D751" s="34" t="n"/>
      <c r="E751" s="34" t="n"/>
      <c r="F751" s="34" t="n"/>
      <c r="G751" s="34" t="n"/>
      <c r="H751" s="34" t="n"/>
      <c r="N751" t="inlineStr">
        <is>
          <t>Clinic</t>
        </is>
      </c>
    </row>
    <row r="752" ht="21.6" customHeight="1" s="49">
      <c r="A752" s="100" t="n"/>
      <c r="B752" s="34" t="n"/>
      <c r="C752" s="100" t="n"/>
      <c r="D752" s="34" t="n"/>
      <c r="E752" s="34" t="n"/>
      <c r="F752" s="34" t="n"/>
      <c r="G752" s="34" t="n"/>
      <c r="H752" s="34" t="n"/>
      <c r="N752" t="inlineStr">
        <is>
          <t>Clinic</t>
        </is>
      </c>
    </row>
    <row r="753" ht="21.6" customHeight="1" s="49">
      <c r="A753" s="100" t="n"/>
      <c r="B753" s="34" t="n"/>
      <c r="C753" s="100" t="n"/>
      <c r="D753" s="34" t="n"/>
      <c r="E753" s="34" t="n"/>
      <c r="F753" s="34" t="n"/>
      <c r="G753" s="34" t="n"/>
      <c r="H753" s="34" t="n"/>
      <c r="N753" t="inlineStr">
        <is>
          <t>Clinic</t>
        </is>
      </c>
    </row>
    <row r="754" ht="21.6" customHeight="1" s="49">
      <c r="A754" s="100" t="n"/>
      <c r="B754" s="34" t="n"/>
      <c r="C754" s="100" t="n"/>
      <c r="D754" s="34" t="n"/>
      <c r="E754" s="34" t="n"/>
      <c r="F754" s="34" t="n"/>
      <c r="G754" s="34" t="n"/>
      <c r="H754" s="34" t="n"/>
      <c r="N754" t="inlineStr">
        <is>
          <t>Clinic</t>
        </is>
      </c>
    </row>
    <row r="755" ht="21.6" customHeight="1" s="49">
      <c r="A755" s="100" t="n"/>
      <c r="B755" s="34" t="n"/>
      <c r="C755" s="100" t="n"/>
      <c r="D755" s="34" t="n"/>
      <c r="E755" s="34" t="n"/>
      <c r="F755" s="34" t="n"/>
      <c r="G755" s="34" t="n"/>
      <c r="H755" s="34" t="n"/>
      <c r="N755" t="inlineStr">
        <is>
          <t>Clinic</t>
        </is>
      </c>
    </row>
    <row r="756" ht="21.6" customHeight="1" s="49">
      <c r="A756" s="100" t="n"/>
      <c r="B756" s="34" t="n"/>
      <c r="C756" s="100" t="n"/>
      <c r="D756" s="34" t="n"/>
      <c r="E756" s="34" t="n"/>
      <c r="F756" s="34" t="n"/>
      <c r="G756" s="34" t="n"/>
      <c r="H756" s="34" t="n"/>
      <c r="N756" t="inlineStr">
        <is>
          <t>Clinic</t>
        </is>
      </c>
    </row>
    <row r="757" ht="21.6" customHeight="1" s="49">
      <c r="A757" s="100" t="n"/>
      <c r="B757" s="34" t="n"/>
      <c r="C757" s="100" t="n"/>
      <c r="D757" s="34" t="n"/>
      <c r="E757" s="34" t="n"/>
      <c r="F757" s="34" t="n"/>
      <c r="G757" s="34" t="n"/>
      <c r="H757" s="34" t="n"/>
      <c r="N757" t="inlineStr">
        <is>
          <t>Clinic</t>
        </is>
      </c>
    </row>
    <row r="758" ht="21.6" customHeight="1" s="49">
      <c r="A758" s="100" t="n"/>
      <c r="B758" s="34" t="n"/>
      <c r="C758" s="100" t="n"/>
      <c r="D758" s="34" t="n"/>
      <c r="E758" s="34" t="n"/>
      <c r="F758" s="34" t="n"/>
      <c r="G758" s="34" t="n"/>
      <c r="H758" s="34" t="n"/>
      <c r="N758" t="inlineStr">
        <is>
          <t>Clinic</t>
        </is>
      </c>
    </row>
    <row r="759" ht="21.6" customHeight="1" s="49">
      <c r="A759" s="100" t="n"/>
      <c r="B759" s="34" t="n"/>
      <c r="C759" s="100" t="n"/>
      <c r="D759" s="34" t="n"/>
      <c r="E759" s="34" t="n"/>
      <c r="F759" s="34" t="n"/>
      <c r="G759" s="34" t="n"/>
      <c r="H759" s="34" t="n"/>
      <c r="N759" t="inlineStr">
        <is>
          <t>Clinic</t>
        </is>
      </c>
    </row>
    <row r="760" ht="21.6" customHeight="1" s="49">
      <c r="A760" s="100" t="n"/>
      <c r="B760" s="34" t="n"/>
      <c r="C760" s="100" t="n"/>
      <c r="D760" s="34" t="n"/>
      <c r="E760" s="34" t="n"/>
      <c r="F760" s="34" t="n"/>
      <c r="G760" s="34" t="n"/>
      <c r="H760" s="34" t="n"/>
      <c r="N760" t="inlineStr">
        <is>
          <t>Clinic</t>
        </is>
      </c>
    </row>
    <row r="761" ht="21.6" customHeight="1" s="49">
      <c r="A761" s="100" t="n"/>
      <c r="B761" s="34" t="n"/>
      <c r="C761" s="100" t="n"/>
      <c r="D761" s="34" t="n"/>
      <c r="E761" s="34" t="n"/>
      <c r="F761" s="34" t="n"/>
      <c r="G761" s="34" t="n"/>
      <c r="H761" s="34" t="n"/>
      <c r="N761" t="inlineStr">
        <is>
          <t>Clinic</t>
        </is>
      </c>
    </row>
    <row r="762" ht="21.6" customHeight="1" s="49">
      <c r="A762" s="100" t="n"/>
      <c r="B762" s="34" t="n"/>
      <c r="C762" s="100" t="n"/>
      <c r="D762" s="34" t="n"/>
      <c r="E762" s="34" t="n"/>
      <c r="F762" s="34" t="n"/>
      <c r="G762" s="34" t="n"/>
      <c r="H762" s="34" t="n"/>
      <c r="N762" t="inlineStr">
        <is>
          <t>Clinic</t>
        </is>
      </c>
    </row>
    <row r="763" ht="21.6" customHeight="1" s="49">
      <c r="A763" s="100" t="n"/>
      <c r="B763" s="34" t="n"/>
      <c r="C763" s="100" t="n"/>
      <c r="D763" s="34" t="n"/>
      <c r="E763" s="34" t="n"/>
      <c r="F763" s="34" t="n"/>
      <c r="G763" s="34" t="n"/>
      <c r="H763" s="34" t="n"/>
      <c r="N763" t="inlineStr">
        <is>
          <t>Clinic</t>
        </is>
      </c>
    </row>
    <row r="764" ht="21.6" customHeight="1" s="49">
      <c r="A764" s="100" t="n"/>
      <c r="B764" s="34" t="n"/>
      <c r="C764" s="100" t="n"/>
      <c r="D764" s="34" t="n"/>
      <c r="E764" s="34" t="n"/>
      <c r="F764" s="34" t="n"/>
      <c r="G764" s="34" t="n"/>
      <c r="H764" s="34" t="n"/>
      <c r="N764" t="inlineStr">
        <is>
          <t>Clinic</t>
        </is>
      </c>
    </row>
    <row r="765" ht="21.6" customHeight="1" s="49">
      <c r="A765" s="100" t="n"/>
      <c r="B765" s="34" t="n"/>
      <c r="C765" s="100" t="n"/>
      <c r="D765" s="34" t="n"/>
      <c r="E765" s="34" t="n"/>
      <c r="F765" s="34" t="n"/>
      <c r="G765" s="34" t="n"/>
      <c r="H765" s="34" t="n"/>
      <c r="N765" t="inlineStr">
        <is>
          <t>Clinic</t>
        </is>
      </c>
    </row>
    <row r="766" ht="21.6" customHeight="1" s="49">
      <c r="A766" s="100" t="n"/>
      <c r="B766" s="34" t="n"/>
      <c r="C766" s="100" t="n"/>
      <c r="D766" s="34" t="n"/>
      <c r="E766" s="34" t="n"/>
      <c r="F766" s="34" t="n"/>
      <c r="G766" s="34" t="n"/>
      <c r="H766" s="34" t="n"/>
      <c r="N766" t="inlineStr">
        <is>
          <t>Clinic</t>
        </is>
      </c>
    </row>
    <row r="767" ht="21.6" customHeight="1" s="49">
      <c r="A767" s="100" t="n"/>
      <c r="B767" s="34" t="n"/>
      <c r="C767" s="100" t="n"/>
      <c r="D767" s="34" t="n"/>
      <c r="E767" s="34" t="n"/>
      <c r="F767" s="34" t="n"/>
      <c r="G767" s="34" t="n"/>
      <c r="H767" s="34" t="n"/>
      <c r="N767" t="inlineStr">
        <is>
          <t>Clinic</t>
        </is>
      </c>
    </row>
    <row r="768" ht="21.6" customHeight="1" s="49">
      <c r="A768" s="100" t="n"/>
      <c r="B768" s="34" t="n"/>
      <c r="C768" s="100" t="n"/>
      <c r="D768" s="34" t="n"/>
      <c r="E768" s="34" t="n"/>
      <c r="F768" s="34" t="n"/>
      <c r="G768" s="34" t="n"/>
      <c r="H768" s="34" t="n"/>
      <c r="N768" t="inlineStr">
        <is>
          <t>Clinic</t>
        </is>
      </c>
    </row>
    <row r="769" ht="21.6" customHeight="1" s="49">
      <c r="A769" s="100" t="n"/>
      <c r="B769" s="34" t="n"/>
      <c r="C769" s="100" t="n"/>
      <c r="D769" s="34" t="n"/>
      <c r="E769" s="34" t="n"/>
      <c r="F769" s="34" t="n"/>
      <c r="G769" s="34" t="n"/>
      <c r="H769" s="34" t="n"/>
      <c r="N769" t="inlineStr">
        <is>
          <t>Clinic</t>
        </is>
      </c>
    </row>
    <row r="770" ht="21.6" customHeight="1" s="49">
      <c r="A770" s="100" t="n"/>
      <c r="B770" s="34" t="n"/>
      <c r="C770" s="100" t="n"/>
      <c r="D770" s="34" t="n"/>
      <c r="E770" s="34" t="n"/>
      <c r="F770" s="34" t="n"/>
      <c r="G770" s="34" t="n"/>
      <c r="H770" s="34" t="n"/>
      <c r="N770" t="inlineStr">
        <is>
          <t>Clinic</t>
        </is>
      </c>
    </row>
    <row r="771" ht="21.6" customHeight="1" s="49">
      <c r="A771" s="100" t="n"/>
      <c r="B771" s="34" t="n"/>
      <c r="C771" s="100" t="n"/>
      <c r="D771" s="34" t="n"/>
      <c r="E771" s="34" t="n"/>
      <c r="F771" s="34" t="n"/>
      <c r="G771" s="34" t="n"/>
      <c r="H771" s="34" t="n"/>
      <c r="N771" t="inlineStr">
        <is>
          <t>Clinic</t>
        </is>
      </c>
    </row>
    <row r="772" ht="21.6" customHeight="1" s="49">
      <c r="A772" s="100" t="n"/>
      <c r="B772" s="34" t="n"/>
      <c r="C772" s="100" t="n"/>
      <c r="D772" s="34" t="n"/>
      <c r="E772" s="34" t="n"/>
      <c r="F772" s="34" t="n"/>
      <c r="G772" s="34" t="n"/>
      <c r="H772" s="34" t="n"/>
      <c r="N772" t="inlineStr">
        <is>
          <t>Clinic</t>
        </is>
      </c>
    </row>
    <row r="773" ht="21.6" customHeight="1" s="49">
      <c r="A773" s="100" t="n"/>
      <c r="B773" s="34" t="n"/>
      <c r="C773" s="100" t="n"/>
      <c r="D773" s="34" t="n"/>
      <c r="E773" s="34" t="n"/>
      <c r="F773" s="34" t="n"/>
      <c r="G773" s="34" t="n"/>
      <c r="H773" s="34" t="n"/>
      <c r="N773" t="inlineStr">
        <is>
          <t>Clinic</t>
        </is>
      </c>
    </row>
    <row r="774" ht="21.6" customHeight="1" s="49">
      <c r="A774" s="100" t="n"/>
      <c r="B774" s="34" t="n"/>
      <c r="C774" s="100" t="n"/>
      <c r="D774" s="34" t="n"/>
      <c r="E774" s="34" t="n"/>
      <c r="F774" s="34" t="n"/>
      <c r="G774" s="34" t="n"/>
      <c r="H774" s="34" t="n"/>
      <c r="N774" t="inlineStr">
        <is>
          <t>Clinic</t>
        </is>
      </c>
    </row>
    <row r="775" ht="21.6" customHeight="1" s="49">
      <c r="A775" s="100" t="n"/>
      <c r="B775" s="34" t="n"/>
      <c r="C775" s="100" t="n"/>
      <c r="D775" s="34" t="n"/>
      <c r="E775" s="34" t="n"/>
      <c r="F775" s="34" t="n"/>
      <c r="G775" s="34" t="n"/>
      <c r="H775" s="34" t="n"/>
      <c r="N775" t="inlineStr">
        <is>
          <t>Clinic</t>
        </is>
      </c>
    </row>
    <row r="776" ht="21.6" customHeight="1" s="49">
      <c r="A776" s="100" t="n"/>
      <c r="B776" s="34" t="n"/>
      <c r="C776" s="100" t="n"/>
      <c r="D776" s="34" t="n"/>
      <c r="E776" s="34" t="n"/>
      <c r="F776" s="34" t="n"/>
      <c r="G776" s="34" t="n"/>
      <c r="H776" s="34" t="n"/>
      <c r="N776" t="inlineStr">
        <is>
          <t>Clinic</t>
        </is>
      </c>
    </row>
    <row r="777" ht="21.6" customHeight="1" s="49">
      <c r="A777" s="100" t="n"/>
      <c r="B777" s="34" t="n"/>
      <c r="C777" s="100" t="n"/>
      <c r="D777" s="34" t="n"/>
      <c r="E777" s="34" t="n"/>
      <c r="F777" s="34" t="n"/>
      <c r="G777" s="34" t="n"/>
      <c r="H777" s="34" t="n"/>
      <c r="N777" t="inlineStr">
        <is>
          <t>Clinic</t>
        </is>
      </c>
    </row>
    <row r="778" ht="21.6" customHeight="1" s="49">
      <c r="A778" s="100" t="n"/>
      <c r="B778" s="34" t="n"/>
      <c r="C778" s="100" t="n"/>
      <c r="D778" s="34" t="n"/>
      <c r="E778" s="34" t="n"/>
      <c r="F778" s="34" t="n"/>
      <c r="G778" s="34" t="n"/>
      <c r="H778" s="34" t="n"/>
      <c r="N778" t="inlineStr">
        <is>
          <t>Clinic</t>
        </is>
      </c>
    </row>
    <row r="779" ht="21.6" customHeight="1" s="49">
      <c r="A779" s="100" t="n"/>
      <c r="B779" s="34" t="n"/>
      <c r="C779" s="100" t="n"/>
      <c r="D779" s="34" t="n"/>
      <c r="E779" s="34" t="n"/>
      <c r="F779" s="34" t="n"/>
      <c r="G779" s="34" t="n"/>
      <c r="H779" s="34" t="n"/>
      <c r="N779" t="inlineStr">
        <is>
          <t>Clinic</t>
        </is>
      </c>
    </row>
    <row r="780" ht="21.6" customHeight="1" s="49">
      <c r="A780" s="100" t="n"/>
      <c r="B780" s="34" t="n"/>
      <c r="C780" s="100" t="n"/>
      <c r="D780" s="34" t="n"/>
      <c r="E780" s="34" t="n"/>
      <c r="F780" s="34" t="n"/>
      <c r="G780" s="34" t="n"/>
      <c r="H780" s="34" t="n"/>
      <c r="N780" t="inlineStr">
        <is>
          <t>Clinic</t>
        </is>
      </c>
    </row>
    <row r="781" ht="21.6" customHeight="1" s="49">
      <c r="A781" s="100" t="n"/>
      <c r="B781" s="34" t="n"/>
      <c r="C781" s="100" t="n"/>
      <c r="D781" s="34" t="n"/>
      <c r="E781" s="34" t="n"/>
      <c r="F781" s="34" t="n"/>
      <c r="G781" s="34" t="n"/>
      <c r="H781" s="34" t="n"/>
      <c r="N781" t="inlineStr">
        <is>
          <t>Clinic</t>
        </is>
      </c>
    </row>
    <row r="782" ht="21.6" customHeight="1" s="49">
      <c r="A782" s="100" t="n"/>
      <c r="B782" s="34" t="n"/>
      <c r="C782" s="100" t="n"/>
      <c r="D782" s="34" t="n"/>
      <c r="E782" s="34" t="n"/>
      <c r="F782" s="34" t="n"/>
      <c r="G782" s="34" t="n"/>
      <c r="H782" s="34" t="n"/>
      <c r="N782" t="inlineStr">
        <is>
          <t>Clinic</t>
        </is>
      </c>
    </row>
    <row r="783" ht="21.6" customHeight="1" s="49">
      <c r="A783" s="100" t="n"/>
      <c r="B783" s="34" t="n"/>
      <c r="C783" s="100" t="n"/>
      <c r="D783" s="34" t="n"/>
      <c r="E783" s="34" t="n"/>
      <c r="F783" s="34" t="n"/>
      <c r="G783" s="34" t="n"/>
      <c r="H783" s="34" t="n"/>
      <c r="N783" t="inlineStr">
        <is>
          <t>Clinic</t>
        </is>
      </c>
    </row>
    <row r="784" ht="21.6" customHeight="1" s="49">
      <c r="A784" s="100" t="n"/>
      <c r="B784" s="34" t="n"/>
      <c r="C784" s="100" t="n"/>
      <c r="D784" s="34" t="n"/>
      <c r="E784" s="34" t="n"/>
      <c r="F784" s="34" t="n"/>
      <c r="G784" s="34" t="n"/>
      <c r="H784" s="34" t="n"/>
      <c r="N784" t="inlineStr">
        <is>
          <t>Clinic</t>
        </is>
      </c>
    </row>
    <row r="785" ht="21.6" customHeight="1" s="49">
      <c r="A785" s="100" t="n"/>
      <c r="B785" s="34" t="n"/>
      <c r="C785" s="100" t="n"/>
      <c r="D785" s="34" t="n"/>
      <c r="E785" s="34" t="n"/>
      <c r="F785" s="34" t="n"/>
      <c r="G785" s="34" t="n"/>
      <c r="H785" s="34" t="n"/>
      <c r="N785" t="inlineStr">
        <is>
          <t>Clinic</t>
        </is>
      </c>
    </row>
    <row r="786" ht="21.6" customHeight="1" s="49">
      <c r="A786" s="100" t="n"/>
      <c r="B786" s="34" t="n"/>
      <c r="C786" s="100" t="n"/>
      <c r="D786" s="34" t="n"/>
      <c r="E786" s="34" t="n"/>
      <c r="F786" s="34" t="n"/>
      <c r="G786" s="34" t="n"/>
      <c r="H786" s="34" t="n"/>
      <c r="N786" t="inlineStr">
        <is>
          <t>Clinic</t>
        </is>
      </c>
    </row>
    <row r="787" ht="21.6" customHeight="1" s="49">
      <c r="A787" s="100" t="n"/>
      <c r="B787" s="34" t="n"/>
      <c r="C787" s="100" t="n"/>
      <c r="D787" s="34" t="n"/>
      <c r="E787" s="34" t="n"/>
      <c r="F787" s="34" t="n"/>
      <c r="G787" s="34" t="n"/>
      <c r="H787" s="34" t="n"/>
      <c r="N787" t="inlineStr">
        <is>
          <t>Clinic</t>
        </is>
      </c>
    </row>
    <row r="788" ht="21.6" customHeight="1" s="49">
      <c r="A788" s="100" t="n"/>
      <c r="B788" s="34" t="n"/>
      <c r="C788" s="100" t="n"/>
      <c r="D788" s="34" t="n"/>
      <c r="E788" s="34" t="n"/>
      <c r="F788" s="34" t="n"/>
      <c r="G788" s="34" t="n"/>
      <c r="H788" s="34" t="n"/>
      <c r="N788" t="inlineStr">
        <is>
          <t>Clinic</t>
        </is>
      </c>
    </row>
    <row r="789" ht="21.6" customHeight="1" s="49">
      <c r="A789" s="100" t="n"/>
      <c r="B789" s="34" t="n"/>
      <c r="C789" s="100" t="n"/>
      <c r="D789" s="34" t="n"/>
      <c r="E789" s="34" t="n"/>
      <c r="F789" s="34" t="n"/>
      <c r="G789" s="34" t="n"/>
      <c r="H789" s="34" t="n"/>
      <c r="N789" t="inlineStr">
        <is>
          <t>Clinic</t>
        </is>
      </c>
    </row>
    <row r="790" ht="21.6" customHeight="1" s="49">
      <c r="A790" s="100" t="n"/>
      <c r="B790" s="34" t="n"/>
      <c r="C790" s="100" t="n"/>
      <c r="D790" s="34" t="n"/>
      <c r="E790" s="34" t="n"/>
      <c r="F790" s="34" t="n"/>
      <c r="G790" s="34" t="n"/>
      <c r="H790" s="34" t="n"/>
      <c r="N790" t="inlineStr">
        <is>
          <t>Clinic</t>
        </is>
      </c>
    </row>
    <row r="791" ht="21.6" customHeight="1" s="49">
      <c r="A791" s="100" t="n"/>
      <c r="B791" s="34" t="n"/>
      <c r="C791" s="100" t="n"/>
      <c r="D791" s="34" t="n"/>
      <c r="E791" s="34" t="n"/>
      <c r="F791" s="34" t="n"/>
      <c r="G791" s="34" t="n"/>
      <c r="H791" s="34" t="n"/>
      <c r="N791" t="inlineStr">
        <is>
          <t>Clinic</t>
        </is>
      </c>
    </row>
    <row r="792" ht="21.6" customHeight="1" s="49">
      <c r="A792" s="100" t="n"/>
      <c r="B792" s="34" t="n"/>
      <c r="C792" s="100" t="n"/>
      <c r="D792" s="34" t="n"/>
      <c r="E792" s="34" t="n"/>
      <c r="F792" s="34" t="n"/>
      <c r="G792" s="34" t="n"/>
      <c r="H792" s="34" t="n"/>
      <c r="N792" t="inlineStr">
        <is>
          <t>Clinic</t>
        </is>
      </c>
    </row>
    <row r="793" ht="21.6" customHeight="1" s="49">
      <c r="A793" s="100" t="n"/>
      <c r="B793" s="34" t="n"/>
      <c r="C793" s="100" t="n"/>
      <c r="D793" s="34" t="n"/>
      <c r="E793" s="34" t="n"/>
      <c r="F793" s="34" t="n"/>
      <c r="G793" s="34" t="n"/>
      <c r="H793" s="34" t="n"/>
      <c r="N793" t="inlineStr">
        <is>
          <t>Clinic</t>
        </is>
      </c>
    </row>
    <row r="794" ht="21.6" customHeight="1" s="49">
      <c r="A794" s="100" t="n"/>
      <c r="B794" s="34" t="n"/>
      <c r="C794" s="100" t="n"/>
      <c r="D794" s="34" t="n"/>
      <c r="E794" s="34" t="n"/>
      <c r="F794" s="34" t="n"/>
      <c r="G794" s="34" t="n"/>
      <c r="H794" s="34" t="n"/>
      <c r="N794" t="inlineStr">
        <is>
          <t>Clinic</t>
        </is>
      </c>
    </row>
    <row r="795" ht="21.6" customHeight="1" s="49">
      <c r="A795" s="100" t="n"/>
      <c r="B795" s="34" t="n"/>
      <c r="C795" s="100" t="n"/>
      <c r="D795" s="34" t="n"/>
      <c r="E795" s="34" t="n"/>
      <c r="F795" s="34" t="n"/>
      <c r="G795" s="34" t="n"/>
      <c r="H795" s="34" t="n"/>
      <c r="N795" t="inlineStr">
        <is>
          <t>Clinic</t>
        </is>
      </c>
    </row>
    <row r="796" ht="21.6" customHeight="1" s="49">
      <c r="A796" s="100" t="n"/>
      <c r="B796" s="34" t="n"/>
      <c r="C796" s="100" t="n"/>
      <c r="D796" s="34" t="n"/>
      <c r="E796" s="34" t="n"/>
      <c r="F796" s="34" t="n"/>
      <c r="G796" s="34" t="n"/>
      <c r="H796" s="34" t="n"/>
      <c r="N796" t="inlineStr">
        <is>
          <t>Clinic</t>
        </is>
      </c>
    </row>
    <row r="797" ht="21.6" customHeight="1" s="49">
      <c r="A797" s="100" t="n"/>
      <c r="B797" s="34" t="n"/>
      <c r="C797" s="100" t="n"/>
      <c r="D797" s="34" t="n"/>
      <c r="E797" s="34" t="n"/>
      <c r="F797" s="34" t="n"/>
      <c r="G797" s="34" t="n"/>
      <c r="H797" s="34" t="n"/>
      <c r="N797" t="inlineStr">
        <is>
          <t>Clinic</t>
        </is>
      </c>
    </row>
    <row r="798" ht="21.6" customHeight="1" s="49">
      <c r="A798" s="100" t="n"/>
      <c r="B798" s="34" t="n"/>
      <c r="C798" s="100" t="n"/>
      <c r="D798" s="34" t="n"/>
      <c r="E798" s="34" t="n"/>
      <c r="F798" s="34" t="n"/>
      <c r="G798" s="34" t="n"/>
      <c r="H798" s="34" t="n"/>
      <c r="N798" t="inlineStr">
        <is>
          <t>Clinic</t>
        </is>
      </c>
    </row>
    <row r="799" ht="21.6" customHeight="1" s="49">
      <c r="A799" s="100" t="n"/>
      <c r="B799" s="34" t="n"/>
      <c r="C799" s="100" t="n"/>
      <c r="D799" s="34" t="n"/>
      <c r="E799" s="34" t="n"/>
      <c r="F799" s="34" t="n"/>
      <c r="G799" s="34" t="n"/>
      <c r="H799" s="34" t="n"/>
      <c r="N799" t="inlineStr">
        <is>
          <t>Clinic</t>
        </is>
      </c>
    </row>
    <row r="800" ht="21.6" customHeight="1" s="49">
      <c r="A800" s="100" t="n"/>
      <c r="B800" s="34" t="n"/>
      <c r="C800" s="100" t="n"/>
      <c r="D800" s="34" t="n"/>
      <c r="E800" s="34" t="n"/>
      <c r="F800" s="34" t="n"/>
      <c r="G800" s="34" t="n"/>
      <c r="H800" s="34" t="n"/>
      <c r="N800" t="inlineStr">
        <is>
          <t>Clinic</t>
        </is>
      </c>
    </row>
    <row r="801" ht="21.6" customHeight="1" s="49">
      <c r="A801" s="100" t="n"/>
      <c r="B801" s="34" t="n"/>
      <c r="C801" s="100" t="n"/>
      <c r="D801" s="34" t="n"/>
      <c r="E801" s="34" t="n"/>
      <c r="F801" s="34" t="n"/>
      <c r="G801" s="34" t="n"/>
      <c r="H801" s="34" t="n"/>
      <c r="N801" t="inlineStr">
        <is>
          <t>Clinic</t>
        </is>
      </c>
    </row>
    <row r="802" ht="21.6" customHeight="1" s="49">
      <c r="A802" s="100" t="n"/>
      <c r="B802" s="34" t="n"/>
      <c r="C802" s="100" t="n"/>
      <c r="D802" s="34" t="n"/>
      <c r="E802" s="34" t="n"/>
      <c r="F802" s="34" t="n"/>
      <c r="G802" s="34" t="n"/>
      <c r="H802" s="34" t="n"/>
      <c r="N802" t="inlineStr">
        <is>
          <t>Clinic</t>
        </is>
      </c>
    </row>
    <row r="803" ht="21.6" customHeight="1" s="49">
      <c r="A803" s="100" t="n"/>
      <c r="B803" s="34" t="n"/>
      <c r="C803" s="100" t="n"/>
      <c r="D803" s="34" t="n"/>
      <c r="E803" s="34" t="n"/>
      <c r="F803" s="34" t="n"/>
      <c r="G803" s="34" t="n"/>
      <c r="H803" s="34" t="n"/>
      <c r="N803" t="inlineStr">
        <is>
          <t>Clinic</t>
        </is>
      </c>
    </row>
    <row r="804" ht="21.6" customHeight="1" s="49">
      <c r="A804" s="100" t="n"/>
      <c r="B804" s="34" t="n"/>
      <c r="C804" s="100" t="n"/>
      <c r="D804" s="34" t="n"/>
      <c r="E804" s="34" t="n"/>
      <c r="F804" s="34" t="n"/>
      <c r="G804" s="34" t="n"/>
      <c r="H804" s="34" t="n"/>
      <c r="N804" t="inlineStr">
        <is>
          <t>Clinic</t>
        </is>
      </c>
    </row>
    <row r="805" ht="21.6" customHeight="1" s="49">
      <c r="A805" s="100" t="n"/>
      <c r="B805" s="34" t="n"/>
      <c r="C805" s="100" t="n"/>
      <c r="D805" s="34" t="n"/>
      <c r="E805" s="34" t="n"/>
      <c r="F805" s="34" t="n"/>
      <c r="G805" s="34" t="n"/>
      <c r="H805" s="34" t="n"/>
      <c r="N805" t="inlineStr">
        <is>
          <t>Clinic</t>
        </is>
      </c>
    </row>
    <row r="806" ht="21.6" customHeight="1" s="49">
      <c r="A806" s="100" t="n"/>
      <c r="B806" s="34" t="n"/>
      <c r="C806" s="100" t="n"/>
      <c r="D806" s="34" t="n"/>
      <c r="E806" s="34" t="n"/>
      <c r="F806" s="34" t="n"/>
      <c r="G806" s="34" t="n"/>
      <c r="H806" s="34" t="n"/>
      <c r="N806" t="inlineStr">
        <is>
          <t>Clinic</t>
        </is>
      </c>
    </row>
    <row r="807" ht="21.6" customHeight="1" s="49">
      <c r="A807" s="100" t="n"/>
      <c r="B807" s="34" t="n"/>
      <c r="C807" s="100" t="n"/>
      <c r="D807" s="34" t="n"/>
      <c r="E807" s="34" t="n"/>
      <c r="F807" s="34" t="n"/>
      <c r="G807" s="34" t="n"/>
      <c r="H807" s="34" t="n"/>
      <c r="N807" t="inlineStr">
        <is>
          <t>Clinic</t>
        </is>
      </c>
    </row>
    <row r="808" ht="21.6" customHeight="1" s="49">
      <c r="A808" s="100" t="n"/>
      <c r="B808" s="34" t="n"/>
      <c r="C808" s="100" t="n"/>
      <c r="D808" s="34" t="n"/>
      <c r="E808" s="34" t="n"/>
      <c r="F808" s="34" t="n"/>
      <c r="G808" s="34" t="n"/>
      <c r="H808" s="34" t="n"/>
      <c r="N808" t="inlineStr">
        <is>
          <t>Clinic</t>
        </is>
      </c>
    </row>
    <row r="809" ht="21.6" customHeight="1" s="49">
      <c r="A809" s="100" t="n"/>
      <c r="B809" s="34" t="n"/>
      <c r="C809" s="100" t="n"/>
      <c r="D809" s="34" t="n"/>
      <c r="E809" s="34" t="n"/>
      <c r="F809" s="34" t="n"/>
      <c r="G809" s="34" t="n"/>
      <c r="H809" s="34" t="n"/>
      <c r="N809" t="inlineStr">
        <is>
          <t>Clinic</t>
        </is>
      </c>
    </row>
    <row r="810" ht="21.6" customHeight="1" s="49">
      <c r="A810" s="100" t="n"/>
      <c r="B810" s="34" t="n"/>
      <c r="C810" s="100" t="n"/>
      <c r="D810" s="34" t="n"/>
      <c r="E810" s="34" t="n"/>
      <c r="F810" s="34" t="n"/>
      <c r="G810" s="34" t="n"/>
      <c r="H810" s="34" t="n"/>
      <c r="N810" t="inlineStr">
        <is>
          <t>Clinic</t>
        </is>
      </c>
    </row>
    <row r="811" ht="21.6" customHeight="1" s="49">
      <c r="A811" s="100" t="n"/>
      <c r="B811" s="34" t="n"/>
      <c r="C811" s="100" t="n"/>
      <c r="D811" s="34" t="n"/>
      <c r="E811" s="34" t="n"/>
      <c r="F811" s="34" t="n"/>
      <c r="G811" s="34" t="n"/>
      <c r="H811" s="34" t="n"/>
      <c r="N811" t="inlineStr">
        <is>
          <t>Clinic</t>
        </is>
      </c>
    </row>
    <row r="812" ht="21.6" customHeight="1" s="49">
      <c r="A812" s="100" t="n"/>
      <c r="B812" s="34" t="n"/>
      <c r="C812" s="100" t="n"/>
      <c r="D812" s="34" t="n"/>
      <c r="E812" s="34" t="n"/>
      <c r="F812" s="34" t="n"/>
      <c r="G812" s="34" t="n"/>
      <c r="H812" s="34" t="n"/>
      <c r="N812" t="inlineStr">
        <is>
          <t>Clinic</t>
        </is>
      </c>
    </row>
    <row r="813" ht="21.6" customHeight="1" s="49">
      <c r="A813" s="100" t="n"/>
      <c r="B813" s="34" t="n"/>
      <c r="C813" s="100" t="n"/>
      <c r="D813" s="34" t="n"/>
      <c r="E813" s="34" t="n"/>
      <c r="F813" s="34" t="n"/>
      <c r="G813" s="34" t="n"/>
      <c r="H813" s="34" t="n"/>
      <c r="N813" t="inlineStr">
        <is>
          <t>Clinic</t>
        </is>
      </c>
    </row>
    <row r="814" ht="21.6" customHeight="1" s="49">
      <c r="A814" s="100" t="n"/>
      <c r="B814" s="34" t="n"/>
      <c r="C814" s="100" t="n"/>
      <c r="D814" s="34" t="n"/>
      <c r="E814" s="34" t="n"/>
      <c r="F814" s="34" t="n"/>
      <c r="G814" s="34" t="n"/>
      <c r="H814" s="34" t="n"/>
      <c r="N814" t="inlineStr">
        <is>
          <t>Clinic</t>
        </is>
      </c>
    </row>
    <row r="815" ht="21.6" customHeight="1" s="49">
      <c r="A815" s="100" t="n"/>
      <c r="B815" s="34" t="n"/>
      <c r="C815" s="100" t="n"/>
      <c r="D815" s="34" t="n"/>
      <c r="E815" s="34" t="n"/>
      <c r="F815" s="34" t="n"/>
      <c r="G815" s="34" t="n"/>
      <c r="H815" s="34" t="n"/>
      <c r="N815" t="inlineStr">
        <is>
          <t>Clinic</t>
        </is>
      </c>
    </row>
    <row r="816" ht="21.6" customHeight="1" s="49">
      <c r="A816" s="100" t="n"/>
      <c r="B816" s="34" t="n"/>
      <c r="C816" s="100" t="n"/>
      <c r="D816" s="34" t="n"/>
      <c r="E816" s="34" t="n"/>
      <c r="F816" s="34" t="n"/>
      <c r="G816" s="34" t="n"/>
      <c r="H816" s="34" t="n"/>
      <c r="N816" t="inlineStr">
        <is>
          <t>Clinic</t>
        </is>
      </c>
    </row>
    <row r="817" ht="21.6" customHeight="1" s="49">
      <c r="A817" s="100" t="n"/>
      <c r="B817" s="34" t="n"/>
      <c r="C817" s="100" t="n"/>
      <c r="D817" s="34" t="n"/>
      <c r="E817" s="34" t="n"/>
      <c r="F817" s="34" t="n"/>
      <c r="G817" s="34" t="n"/>
      <c r="H817" s="34" t="n"/>
      <c r="N817" t="inlineStr">
        <is>
          <t>Clinic</t>
        </is>
      </c>
    </row>
    <row r="818" ht="21.6" customHeight="1" s="49">
      <c r="A818" s="100" t="n"/>
      <c r="B818" s="34" t="n"/>
      <c r="C818" s="100" t="n"/>
      <c r="D818" s="34" t="n"/>
      <c r="E818" s="34" t="n"/>
      <c r="F818" s="34" t="n"/>
      <c r="G818" s="34" t="n"/>
      <c r="H818" s="34" t="n"/>
      <c r="N818" t="inlineStr">
        <is>
          <t>Clinic</t>
        </is>
      </c>
    </row>
    <row r="819" ht="21.6" customHeight="1" s="49">
      <c r="A819" s="100" t="n"/>
      <c r="B819" s="34" t="n"/>
      <c r="C819" s="100" t="n"/>
      <c r="D819" s="34" t="n"/>
      <c r="E819" s="34" t="n"/>
      <c r="F819" s="34" t="n"/>
      <c r="G819" s="34" t="n"/>
      <c r="H819" s="34" t="n"/>
      <c r="N819" t="inlineStr">
        <is>
          <t>Clinic</t>
        </is>
      </c>
    </row>
    <row r="820" ht="21.6" customHeight="1" s="49">
      <c r="A820" s="100" t="n"/>
      <c r="B820" s="34" t="n"/>
      <c r="C820" s="100" t="n"/>
      <c r="D820" s="34" t="n"/>
      <c r="E820" s="34" t="n"/>
      <c r="F820" s="34" t="n"/>
      <c r="G820" s="34" t="n"/>
      <c r="H820" s="34" t="n"/>
      <c r="N820" t="inlineStr">
        <is>
          <t>Clinic</t>
        </is>
      </c>
    </row>
    <row r="821" ht="21.6" customHeight="1" s="49">
      <c r="A821" s="100" t="n"/>
      <c r="B821" s="34" t="n"/>
      <c r="C821" s="100" t="n"/>
      <c r="D821" s="34" t="n"/>
      <c r="E821" s="34" t="n"/>
      <c r="F821" s="34" t="n"/>
      <c r="G821" s="34" t="n"/>
      <c r="H821" s="34" t="n"/>
      <c r="N821" t="inlineStr">
        <is>
          <t>Clinic</t>
        </is>
      </c>
    </row>
    <row r="822" ht="21.6" customHeight="1" s="49">
      <c r="A822" s="100" t="n"/>
      <c r="B822" s="34" t="n"/>
      <c r="C822" s="100" t="n"/>
      <c r="D822" s="34" t="n"/>
      <c r="E822" s="34" t="n"/>
      <c r="F822" s="34" t="n"/>
      <c r="G822" s="34" t="n"/>
      <c r="H822" s="34" t="n"/>
      <c r="N822" t="inlineStr">
        <is>
          <t>Clinic</t>
        </is>
      </c>
    </row>
    <row r="823" ht="21.6" customHeight="1" s="49">
      <c r="A823" s="100" t="n"/>
      <c r="B823" s="34" t="n"/>
      <c r="C823" s="100" t="n"/>
      <c r="D823" s="34" t="n"/>
      <c r="E823" s="34" t="n"/>
      <c r="F823" s="34" t="n"/>
      <c r="G823" s="34" t="n"/>
      <c r="H823" s="34" t="n"/>
      <c r="N823" t="inlineStr">
        <is>
          <t>Clinic</t>
        </is>
      </c>
    </row>
    <row r="824" ht="21.6" customHeight="1" s="49">
      <c r="A824" s="100" t="n"/>
      <c r="B824" s="34" t="n"/>
      <c r="C824" s="100" t="n"/>
      <c r="D824" s="34" t="n"/>
      <c r="E824" s="34" t="n"/>
      <c r="F824" s="34" t="n"/>
      <c r="G824" s="34" t="n"/>
      <c r="H824" s="34" t="n"/>
      <c r="N824" t="inlineStr">
        <is>
          <t>Clinic</t>
        </is>
      </c>
    </row>
    <row r="825" ht="21.6" customHeight="1" s="49">
      <c r="A825" s="100" t="n"/>
      <c r="B825" s="34" t="n"/>
      <c r="C825" s="100" t="n"/>
      <c r="D825" s="34" t="n"/>
      <c r="E825" s="34" t="n"/>
      <c r="F825" s="34" t="n"/>
      <c r="G825" s="34" t="n"/>
      <c r="H825" s="34" t="n"/>
      <c r="N825" t="inlineStr">
        <is>
          <t>Clinic</t>
        </is>
      </c>
    </row>
    <row r="826" ht="21.6" customHeight="1" s="49">
      <c r="A826" s="100" t="n"/>
      <c r="B826" s="34" t="n"/>
      <c r="C826" s="100" t="n"/>
      <c r="D826" s="34" t="n"/>
      <c r="E826" s="34" t="n"/>
      <c r="F826" s="34" t="n"/>
      <c r="G826" s="34" t="n"/>
      <c r="H826" s="34" t="n"/>
      <c r="N826" t="inlineStr">
        <is>
          <t>Clinic</t>
        </is>
      </c>
    </row>
    <row r="827" ht="21.6" customHeight="1" s="49">
      <c r="A827" s="100" t="n"/>
      <c r="B827" s="34" t="n"/>
      <c r="C827" s="100" t="n"/>
      <c r="D827" s="34" t="n"/>
      <c r="E827" s="34" t="n"/>
      <c r="F827" s="34" t="n"/>
      <c r="G827" s="34" t="n"/>
      <c r="H827" s="34" t="n"/>
      <c r="N827" t="inlineStr">
        <is>
          <t>Clinic</t>
        </is>
      </c>
    </row>
    <row r="828" ht="21.6" customHeight="1" s="49">
      <c r="A828" s="100" t="n"/>
      <c r="B828" s="34" t="n"/>
      <c r="C828" s="100" t="n"/>
      <c r="D828" s="34" t="n"/>
      <c r="E828" s="34" t="n"/>
      <c r="F828" s="34" t="n"/>
      <c r="G828" s="34" t="n"/>
      <c r="H828" s="34" t="n"/>
      <c r="N828" t="inlineStr">
        <is>
          <t>Clinic</t>
        </is>
      </c>
    </row>
    <row r="829" ht="21.6" customHeight="1" s="49">
      <c r="A829" s="100" t="n"/>
      <c r="B829" s="34" t="n"/>
      <c r="C829" s="100" t="n"/>
      <c r="D829" s="34" t="n"/>
      <c r="E829" s="34" t="n"/>
      <c r="F829" s="34" t="n"/>
      <c r="G829" s="34" t="n"/>
      <c r="H829" s="34" t="n"/>
      <c r="N829" t="inlineStr">
        <is>
          <t>Clinic</t>
        </is>
      </c>
    </row>
    <row r="830" ht="21.6" customHeight="1" s="49">
      <c r="A830" s="100" t="n"/>
      <c r="B830" s="34" t="n"/>
      <c r="C830" s="100" t="n"/>
      <c r="D830" s="34" t="n"/>
      <c r="E830" s="34" t="n"/>
      <c r="F830" s="34" t="n"/>
      <c r="G830" s="34" t="n"/>
      <c r="H830" s="34" t="n"/>
      <c r="N830" t="inlineStr">
        <is>
          <t>Clinic</t>
        </is>
      </c>
    </row>
    <row r="831" ht="21.6" customHeight="1" s="49">
      <c r="A831" s="100" t="n"/>
      <c r="B831" s="34" t="n"/>
      <c r="C831" s="100" t="n"/>
      <c r="D831" s="34" t="n"/>
      <c r="E831" s="34" t="n"/>
      <c r="F831" s="34" t="n"/>
      <c r="G831" s="34" t="n"/>
      <c r="H831" s="34" t="n"/>
      <c r="N831" t="inlineStr">
        <is>
          <t>Clinic</t>
        </is>
      </c>
    </row>
    <row r="832" ht="21.6" customHeight="1" s="49">
      <c r="A832" s="100" t="n"/>
      <c r="B832" s="34" t="n"/>
      <c r="C832" s="100" t="n"/>
      <c r="D832" s="34" t="n"/>
      <c r="E832" s="34" t="n"/>
      <c r="F832" s="34" t="n"/>
      <c r="G832" s="34" t="n"/>
      <c r="H832" s="34" t="n"/>
      <c r="N832" t="inlineStr">
        <is>
          <t>Clinic</t>
        </is>
      </c>
    </row>
    <row r="833" ht="21.6" customHeight="1" s="49">
      <c r="A833" s="100" t="n"/>
      <c r="B833" s="34" t="n"/>
      <c r="C833" s="100" t="n"/>
      <c r="D833" s="34" t="n"/>
      <c r="E833" s="34" t="n"/>
      <c r="F833" s="34" t="n"/>
      <c r="G833" s="34" t="n"/>
      <c r="H833" s="34" t="n"/>
      <c r="N833" t="inlineStr">
        <is>
          <t>Clinic</t>
        </is>
      </c>
    </row>
    <row r="834" ht="21.6" customHeight="1" s="49">
      <c r="A834" s="100" t="n"/>
      <c r="B834" s="34" t="n"/>
      <c r="C834" s="100" t="n"/>
      <c r="D834" s="34" t="n"/>
      <c r="E834" s="34" t="n"/>
      <c r="F834" s="34" t="n"/>
      <c r="G834" s="34" t="n"/>
      <c r="H834" s="34" t="n"/>
      <c r="N834" t="inlineStr">
        <is>
          <t>Clinic</t>
        </is>
      </c>
    </row>
    <row r="835" ht="21.6" customHeight="1" s="49">
      <c r="A835" s="100" t="n"/>
      <c r="B835" s="34" t="n"/>
      <c r="C835" s="100" t="n"/>
      <c r="D835" s="34" t="n"/>
      <c r="E835" s="34" t="n"/>
      <c r="F835" s="34" t="n"/>
      <c r="G835" s="34" t="n"/>
      <c r="H835" s="34" t="n"/>
      <c r="N835" t="inlineStr">
        <is>
          <t>Clinic</t>
        </is>
      </c>
    </row>
    <row r="836" ht="21.6" customHeight="1" s="49">
      <c r="A836" s="100" t="n"/>
      <c r="B836" s="34" t="n"/>
      <c r="C836" s="100" t="n"/>
      <c r="D836" s="34" t="n"/>
      <c r="E836" s="34" t="n"/>
      <c r="F836" s="34" t="n"/>
      <c r="G836" s="34" t="n"/>
      <c r="H836" s="34" t="n"/>
      <c r="N836" t="inlineStr">
        <is>
          <t>Clinic</t>
        </is>
      </c>
    </row>
    <row r="837" ht="21.6" customHeight="1" s="49">
      <c r="A837" s="100" t="n"/>
      <c r="B837" s="34" t="n"/>
      <c r="C837" s="100" t="n"/>
      <c r="D837" s="34" t="n"/>
      <c r="E837" s="34" t="n"/>
      <c r="F837" s="34" t="n"/>
      <c r="G837" s="34" t="n"/>
      <c r="H837" s="34" t="n"/>
      <c r="N837" t="inlineStr">
        <is>
          <t>Clinic</t>
        </is>
      </c>
    </row>
    <row r="838" ht="21.6" customHeight="1" s="49">
      <c r="A838" s="100" t="n"/>
      <c r="B838" s="34" t="n"/>
      <c r="C838" s="100" t="n"/>
      <c r="D838" s="34" t="n"/>
      <c r="E838" s="34" t="n"/>
      <c r="F838" s="34" t="n"/>
      <c r="G838" s="34" t="n"/>
      <c r="H838" s="34" t="n"/>
      <c r="N838" t="inlineStr">
        <is>
          <t>Clinic</t>
        </is>
      </c>
    </row>
    <row r="839" ht="21.6" customHeight="1" s="49">
      <c r="A839" s="100" t="n"/>
      <c r="B839" s="34" t="n"/>
      <c r="C839" s="100" t="n"/>
      <c r="D839" s="34" t="n"/>
      <c r="E839" s="34" t="n"/>
      <c r="F839" s="34" t="n"/>
      <c r="G839" s="34" t="n"/>
      <c r="H839" s="34" t="n"/>
      <c r="N839" t="inlineStr">
        <is>
          <t>Clinic</t>
        </is>
      </c>
    </row>
    <row r="840" ht="21.6" customHeight="1" s="49">
      <c r="A840" s="100" t="n"/>
      <c r="B840" s="34" t="n"/>
      <c r="C840" s="100" t="n"/>
      <c r="D840" s="34" t="n"/>
      <c r="E840" s="34" t="n"/>
      <c r="F840" s="34" t="n"/>
      <c r="G840" s="34" t="n"/>
      <c r="H840" s="34" t="n"/>
      <c r="N840" t="inlineStr">
        <is>
          <t>Clinic</t>
        </is>
      </c>
    </row>
    <row r="841" ht="21.6" customHeight="1" s="49">
      <c r="A841" s="100" t="n"/>
      <c r="B841" s="34" t="n"/>
      <c r="C841" s="100" t="n"/>
      <c r="D841" s="34" t="n"/>
      <c r="E841" s="34" t="n"/>
      <c r="F841" s="34" t="n"/>
      <c r="G841" s="34" t="n"/>
      <c r="H841" s="34" t="n"/>
      <c r="N841" t="inlineStr">
        <is>
          <t>Clinic</t>
        </is>
      </c>
    </row>
    <row r="842" ht="21.6" customHeight="1" s="49">
      <c r="A842" s="100" t="n"/>
      <c r="B842" s="34" t="n"/>
      <c r="C842" s="100" t="n"/>
      <c r="D842" s="34" t="n"/>
      <c r="E842" s="34" t="n"/>
      <c r="F842" s="34" t="n"/>
      <c r="G842" s="34" t="n"/>
      <c r="H842" s="34" t="n"/>
      <c r="N842" t="inlineStr">
        <is>
          <t>Clinic</t>
        </is>
      </c>
    </row>
    <row r="843" ht="21.6" customHeight="1" s="49">
      <c r="A843" s="100" t="n"/>
      <c r="B843" s="34" t="n"/>
      <c r="C843" s="100" t="n"/>
      <c r="D843" s="34" t="n"/>
      <c r="E843" s="34" t="n"/>
      <c r="F843" s="34" t="n"/>
      <c r="G843" s="34" t="n"/>
      <c r="H843" s="34" t="n"/>
      <c r="N843" t="inlineStr">
        <is>
          <t>Clinic</t>
        </is>
      </c>
    </row>
    <row r="844" ht="21.6" customHeight="1" s="49">
      <c r="A844" s="100" t="n"/>
      <c r="B844" s="34" t="n"/>
      <c r="C844" s="100" t="n"/>
      <c r="D844" s="34" t="n"/>
      <c r="E844" s="34" t="n"/>
      <c r="F844" s="34" t="n"/>
      <c r="G844" s="34" t="n"/>
      <c r="H844" s="34" t="n"/>
      <c r="N844" t="inlineStr">
        <is>
          <t>Clinic</t>
        </is>
      </c>
    </row>
    <row r="845" ht="21.6" customHeight="1" s="49">
      <c r="A845" s="100" t="n"/>
      <c r="B845" s="34" t="n"/>
      <c r="C845" s="100" t="n"/>
      <c r="D845" s="34" t="n"/>
      <c r="E845" s="34" t="n"/>
      <c r="F845" s="34" t="n"/>
      <c r="G845" s="34" t="n"/>
      <c r="H845" s="34" t="n"/>
      <c r="N845" t="inlineStr">
        <is>
          <t>Clinic</t>
        </is>
      </c>
    </row>
    <row r="846" ht="21.6" customHeight="1" s="49">
      <c r="A846" s="100" t="n"/>
      <c r="B846" s="34" t="n"/>
      <c r="C846" s="100" t="n"/>
      <c r="D846" s="34" t="n"/>
      <c r="E846" s="34" t="n"/>
      <c r="F846" s="34" t="n"/>
      <c r="G846" s="34" t="n"/>
      <c r="H846" s="34" t="n"/>
      <c r="N846" t="inlineStr">
        <is>
          <t>Clinic</t>
        </is>
      </c>
    </row>
    <row r="847" ht="21.6" customHeight="1" s="49">
      <c r="A847" s="100" t="n"/>
      <c r="B847" s="34" t="n"/>
      <c r="C847" s="100" t="n"/>
      <c r="D847" s="34" t="n"/>
      <c r="E847" s="34" t="n"/>
      <c r="F847" s="34" t="n"/>
      <c r="G847" s="34" t="n"/>
      <c r="H847" s="34" t="n"/>
      <c r="N847" t="inlineStr">
        <is>
          <t>Clinic</t>
        </is>
      </c>
    </row>
    <row r="848" ht="21.6" customHeight="1" s="49">
      <c r="A848" s="100" t="n"/>
      <c r="B848" s="34" t="n"/>
      <c r="C848" s="100" t="n"/>
      <c r="D848" s="34" t="n"/>
      <c r="E848" s="34" t="n"/>
      <c r="F848" s="34" t="n"/>
      <c r="G848" s="34" t="n"/>
      <c r="H848" s="34" t="n"/>
      <c r="N848" t="inlineStr">
        <is>
          <t>Clinic</t>
        </is>
      </c>
    </row>
    <row r="849" ht="21.6" customHeight="1" s="49">
      <c r="A849" s="100" t="n"/>
      <c r="B849" s="34" t="n"/>
      <c r="C849" s="100" t="n"/>
      <c r="D849" s="34" t="n"/>
      <c r="E849" s="34" t="n"/>
      <c r="F849" s="34" t="n"/>
      <c r="G849" s="34" t="n"/>
      <c r="H849" s="34" t="n"/>
      <c r="N849" t="inlineStr">
        <is>
          <t>Clinic</t>
        </is>
      </c>
    </row>
    <row r="850" ht="21.6" customHeight="1" s="49">
      <c r="A850" s="100" t="n"/>
      <c r="B850" s="34" t="n"/>
      <c r="C850" s="100" t="n"/>
      <c r="D850" s="34" t="n"/>
      <c r="E850" s="34" t="n"/>
      <c r="F850" s="34" t="n"/>
      <c r="G850" s="34" t="n"/>
      <c r="H850" s="34" t="n"/>
      <c r="N850" t="inlineStr">
        <is>
          <t>Clinic</t>
        </is>
      </c>
    </row>
    <row r="851" ht="21.6" customHeight="1" s="49">
      <c r="A851" s="100" t="n"/>
      <c r="B851" s="34" t="n"/>
      <c r="C851" s="100" t="n"/>
      <c r="D851" s="34" t="n"/>
      <c r="E851" s="34" t="n"/>
      <c r="F851" s="34" t="n"/>
      <c r="G851" s="34" t="n"/>
      <c r="H851" s="34" t="n"/>
      <c r="N851" t="inlineStr">
        <is>
          <t>Clinic</t>
        </is>
      </c>
    </row>
    <row r="852" ht="21.6" customHeight="1" s="49">
      <c r="A852" s="100" t="n"/>
      <c r="B852" s="34" t="n"/>
      <c r="C852" s="100" t="n"/>
      <c r="D852" s="34" t="n"/>
      <c r="E852" s="34" t="n"/>
      <c r="F852" s="34" t="n"/>
      <c r="G852" s="34" t="n"/>
      <c r="H852" s="34" t="n"/>
      <c r="N852" t="inlineStr">
        <is>
          <t>Clinic</t>
        </is>
      </c>
    </row>
    <row r="853" ht="21.6" customHeight="1" s="49">
      <c r="A853" s="100" t="n"/>
      <c r="B853" s="34" t="n"/>
      <c r="C853" s="100" t="n"/>
      <c r="D853" s="34" t="n"/>
      <c r="E853" s="34" t="n"/>
      <c r="F853" s="34" t="n"/>
      <c r="G853" s="34" t="n"/>
      <c r="H853" s="34" t="n"/>
      <c r="N853" t="inlineStr">
        <is>
          <t>Clinic</t>
        </is>
      </c>
    </row>
    <row r="854" ht="21.6" customHeight="1" s="49">
      <c r="A854" s="100" t="n"/>
      <c r="B854" s="34" t="n"/>
      <c r="C854" s="100" t="n"/>
      <c r="D854" s="34" t="n"/>
      <c r="E854" s="34" t="n"/>
      <c r="F854" s="34" t="n"/>
      <c r="G854" s="34" t="n"/>
      <c r="H854" s="34" t="n"/>
      <c r="N854" t="inlineStr">
        <is>
          <t>Clinic</t>
        </is>
      </c>
    </row>
    <row r="855" ht="21.6" customHeight="1" s="49">
      <c r="A855" s="100" t="n"/>
      <c r="B855" s="34" t="n"/>
      <c r="C855" s="100" t="n"/>
      <c r="D855" s="34" t="n"/>
      <c r="E855" s="34" t="n"/>
      <c r="F855" s="34" t="n"/>
      <c r="G855" s="34" t="n"/>
      <c r="H855" s="34" t="n"/>
      <c r="N855" t="inlineStr">
        <is>
          <t>Clinic</t>
        </is>
      </c>
    </row>
    <row r="856" ht="21.6" customHeight="1" s="49">
      <c r="A856" s="100" t="n"/>
      <c r="B856" s="34" t="n"/>
      <c r="C856" s="100" t="n"/>
      <c r="D856" s="34" t="n"/>
      <c r="E856" s="34" t="n"/>
      <c r="F856" s="34" t="n"/>
      <c r="G856" s="34" t="n"/>
      <c r="H856" s="34" t="n"/>
      <c r="N856" t="inlineStr">
        <is>
          <t>Clinic</t>
        </is>
      </c>
    </row>
    <row r="857" ht="21.6" customHeight="1" s="49">
      <c r="A857" s="100" t="n"/>
      <c r="B857" s="34" t="n"/>
      <c r="C857" s="100" t="n"/>
      <c r="D857" s="34" t="n"/>
      <c r="E857" s="34" t="n"/>
      <c r="F857" s="34" t="n"/>
      <c r="G857" s="34" t="n"/>
      <c r="H857" s="34" t="n"/>
      <c r="N857" t="inlineStr">
        <is>
          <t>Clinic</t>
        </is>
      </c>
    </row>
    <row r="858" ht="21.6" customHeight="1" s="49">
      <c r="A858" s="100" t="n"/>
      <c r="B858" s="34" t="n"/>
      <c r="C858" s="100" t="n"/>
      <c r="D858" s="34" t="n"/>
      <c r="E858" s="34" t="n"/>
      <c r="F858" s="34" t="n"/>
      <c r="G858" s="34" t="n"/>
      <c r="H858" s="34" t="n"/>
      <c r="N858" t="inlineStr">
        <is>
          <t>Clinic</t>
        </is>
      </c>
    </row>
    <row r="859" ht="21.6" customHeight="1" s="49">
      <c r="A859" s="100" t="n"/>
      <c r="B859" s="34" t="n"/>
      <c r="C859" s="100" t="n"/>
      <c r="D859" s="34" t="n"/>
      <c r="E859" s="34" t="n"/>
      <c r="F859" s="34" t="n"/>
      <c r="G859" s="34" t="n"/>
      <c r="H859" s="34" t="n"/>
      <c r="N859" t="inlineStr">
        <is>
          <t>Clinic</t>
        </is>
      </c>
    </row>
    <row r="860" ht="21.6" customHeight="1" s="49">
      <c r="A860" s="100" t="n"/>
      <c r="B860" s="34" t="n"/>
      <c r="C860" s="100" t="n"/>
      <c r="D860" s="34" t="n"/>
      <c r="E860" s="34" t="n"/>
      <c r="F860" s="34" t="n"/>
      <c r="G860" s="34" t="n"/>
      <c r="H860" s="34" t="n"/>
      <c r="N860" t="inlineStr">
        <is>
          <t>Clinic</t>
        </is>
      </c>
    </row>
    <row r="861" ht="21.6" customHeight="1" s="49">
      <c r="A861" s="100" t="n"/>
      <c r="B861" s="34" t="n"/>
      <c r="C861" s="100" t="n"/>
      <c r="D861" s="34" t="n"/>
      <c r="E861" s="34" t="n"/>
      <c r="F861" s="34" t="n"/>
      <c r="G861" s="34" t="n"/>
      <c r="H861" s="34" t="n"/>
      <c r="N861" t="inlineStr">
        <is>
          <t>Clinic</t>
        </is>
      </c>
    </row>
    <row r="862" ht="21.6" customHeight="1" s="49">
      <c r="A862" s="100" t="n"/>
      <c r="B862" s="34" t="n"/>
      <c r="C862" s="100" t="n"/>
      <c r="D862" s="34" t="n"/>
      <c r="E862" s="34" t="n"/>
      <c r="F862" s="34" t="n"/>
      <c r="G862" s="34" t="n"/>
      <c r="H862" s="34" t="n"/>
      <c r="N862" t="inlineStr">
        <is>
          <t>Clinic</t>
        </is>
      </c>
    </row>
    <row r="863" ht="21.6" customHeight="1" s="49">
      <c r="A863" s="100" t="n"/>
      <c r="B863" s="34" t="n"/>
      <c r="C863" s="100" t="n"/>
      <c r="D863" s="34" t="n"/>
      <c r="E863" s="34" t="n"/>
      <c r="F863" s="34" t="n"/>
      <c r="G863" s="34" t="n"/>
      <c r="H863" s="34" t="n"/>
      <c r="N863" t="inlineStr">
        <is>
          <t>Clinic</t>
        </is>
      </c>
    </row>
    <row r="864" ht="21.6" customHeight="1" s="49">
      <c r="A864" s="100" t="n"/>
      <c r="B864" s="34" t="n"/>
      <c r="C864" s="100" t="n"/>
      <c r="D864" s="34" t="n"/>
      <c r="E864" s="34" t="n"/>
      <c r="F864" s="34" t="n"/>
      <c r="G864" s="34" t="n"/>
      <c r="H864" s="34" t="n"/>
      <c r="N864" t="inlineStr">
        <is>
          <t>Clinic</t>
        </is>
      </c>
    </row>
    <row r="865" ht="21.6" customHeight="1" s="49">
      <c r="A865" s="100" t="n"/>
      <c r="B865" s="34" t="n"/>
      <c r="C865" s="100" t="n"/>
      <c r="D865" s="34" t="n"/>
      <c r="E865" s="34" t="n"/>
      <c r="F865" s="34" t="n"/>
      <c r="G865" s="34" t="n"/>
      <c r="H865" s="34" t="n"/>
      <c r="N865" t="inlineStr">
        <is>
          <t>Clinic</t>
        </is>
      </c>
    </row>
    <row r="866" ht="21.6" customHeight="1" s="49">
      <c r="A866" s="100" t="n"/>
      <c r="B866" s="34" t="n"/>
      <c r="C866" s="100" t="n"/>
      <c r="D866" s="34" t="n"/>
      <c r="E866" s="34" t="n"/>
      <c r="F866" s="34" t="n"/>
      <c r="G866" s="34" t="n"/>
      <c r="H866" s="34" t="n"/>
      <c r="N866" t="inlineStr">
        <is>
          <t>Clinic</t>
        </is>
      </c>
    </row>
    <row r="867" ht="21.6" customHeight="1" s="49">
      <c r="A867" s="100" t="n"/>
      <c r="B867" s="34" t="n"/>
      <c r="C867" s="100" t="n"/>
      <c r="D867" s="34" t="n"/>
      <c r="E867" s="34" t="n"/>
      <c r="F867" s="34" t="n"/>
      <c r="G867" s="34" t="n"/>
      <c r="H867" s="34" t="n"/>
      <c r="N867" t="inlineStr">
        <is>
          <t>Clinic</t>
        </is>
      </c>
    </row>
    <row r="868" ht="21.6" customHeight="1" s="49">
      <c r="A868" s="100" t="n"/>
      <c r="B868" s="34" t="n"/>
      <c r="C868" s="100" t="n"/>
      <c r="D868" s="34" t="n"/>
      <c r="E868" s="34" t="n"/>
      <c r="F868" s="34" t="n"/>
      <c r="G868" s="34" t="n"/>
      <c r="H868" s="34" t="n"/>
      <c r="N868" t="inlineStr">
        <is>
          <t>Clinic</t>
        </is>
      </c>
    </row>
    <row r="869" ht="21.6" customHeight="1" s="49">
      <c r="A869" s="100" t="n"/>
      <c r="B869" s="34" t="n"/>
      <c r="C869" s="100" t="n"/>
      <c r="D869" s="34" t="n"/>
      <c r="E869" s="34" t="n"/>
      <c r="F869" s="34" t="n"/>
      <c r="G869" s="34" t="n"/>
      <c r="H869" s="34" t="n"/>
      <c r="N869" t="inlineStr">
        <is>
          <t>Clinic</t>
        </is>
      </c>
    </row>
    <row r="870" ht="21.6" customHeight="1" s="49">
      <c r="A870" s="100" t="n"/>
      <c r="B870" s="34" t="n"/>
      <c r="C870" s="100" t="n"/>
      <c r="D870" s="34" t="n"/>
      <c r="E870" s="34" t="n"/>
      <c r="F870" s="34" t="n"/>
      <c r="G870" s="34" t="n"/>
      <c r="H870" s="34" t="n"/>
      <c r="N870" t="inlineStr">
        <is>
          <t>Clinic</t>
        </is>
      </c>
    </row>
    <row r="871" ht="21.6" customHeight="1" s="49">
      <c r="A871" s="100" t="n"/>
      <c r="B871" s="34" t="n"/>
      <c r="C871" s="100" t="n"/>
      <c r="D871" s="34" t="n"/>
      <c r="E871" s="34" t="n"/>
      <c r="F871" s="34" t="n"/>
      <c r="G871" s="34" t="n"/>
      <c r="H871" s="34" t="n"/>
      <c r="N871" t="inlineStr">
        <is>
          <t>Clinic</t>
        </is>
      </c>
    </row>
    <row r="872" ht="21.6" customHeight="1" s="49">
      <c r="A872" s="100" t="n"/>
      <c r="B872" s="34" t="n"/>
      <c r="C872" s="100" t="n"/>
      <c r="D872" s="34" t="n"/>
      <c r="E872" s="34" t="n"/>
      <c r="F872" s="34" t="n"/>
      <c r="G872" s="34" t="n"/>
      <c r="H872" s="34" t="n"/>
      <c r="N872" t="inlineStr">
        <is>
          <t>Clinic</t>
        </is>
      </c>
    </row>
    <row r="873" ht="21.6" customHeight="1" s="49">
      <c r="A873" s="100" t="n"/>
      <c r="B873" s="34" t="n"/>
      <c r="C873" s="100" t="n"/>
      <c r="D873" s="34" t="n"/>
      <c r="E873" s="34" t="n"/>
      <c r="F873" s="34" t="n"/>
      <c r="G873" s="34" t="n"/>
      <c r="H873" s="34" t="n"/>
      <c r="N873" t="inlineStr">
        <is>
          <t>Clinic</t>
        </is>
      </c>
    </row>
    <row r="874" ht="21.6" customHeight="1" s="49">
      <c r="A874" s="100" t="n"/>
      <c r="B874" s="34" t="n"/>
      <c r="C874" s="100" t="n"/>
      <c r="D874" s="34" t="n"/>
      <c r="E874" s="34" t="n"/>
      <c r="F874" s="34" t="n"/>
      <c r="G874" s="34" t="n"/>
      <c r="H874" s="34" t="n"/>
      <c r="N874" t="inlineStr">
        <is>
          <t>Clinic</t>
        </is>
      </c>
    </row>
    <row r="875" ht="21.6" customHeight="1" s="49">
      <c r="A875" s="100" t="n"/>
      <c r="B875" s="34" t="n"/>
      <c r="C875" s="100" t="n"/>
      <c r="D875" s="34" t="n"/>
      <c r="E875" s="34" t="n"/>
      <c r="F875" s="34" t="n"/>
      <c r="G875" s="34" t="n"/>
      <c r="H875" s="34" t="n"/>
      <c r="N875" t="inlineStr">
        <is>
          <t>Clinic</t>
        </is>
      </c>
    </row>
    <row r="876" ht="21.6" customHeight="1" s="49">
      <c r="A876" s="100" t="n"/>
      <c r="B876" s="34" t="n"/>
      <c r="C876" s="100" t="n"/>
      <c r="D876" s="34" t="n"/>
      <c r="E876" s="34" t="n"/>
      <c r="F876" s="34" t="n"/>
      <c r="G876" s="34" t="n"/>
      <c r="H876" s="34" t="n"/>
      <c r="N876" t="inlineStr">
        <is>
          <t>Clinic</t>
        </is>
      </c>
    </row>
    <row r="877" ht="21.6" customHeight="1" s="49">
      <c r="A877" s="100" t="n"/>
      <c r="B877" s="34" t="n"/>
      <c r="C877" s="100" t="n"/>
      <c r="D877" s="34" t="n"/>
      <c r="E877" s="34" t="n"/>
      <c r="F877" s="34" t="n"/>
      <c r="G877" s="34" t="n"/>
      <c r="H877" s="34" t="n"/>
      <c r="N877" t="inlineStr">
        <is>
          <t>Clinic</t>
        </is>
      </c>
    </row>
    <row r="878" ht="21.6" customHeight="1" s="49">
      <c r="A878" s="100" t="n"/>
      <c r="B878" s="34" t="n"/>
      <c r="C878" s="100" t="n"/>
      <c r="D878" s="34" t="n"/>
      <c r="E878" s="34" t="n"/>
      <c r="F878" s="34" t="n"/>
      <c r="G878" s="34" t="n"/>
      <c r="H878" s="34" t="n"/>
      <c r="N878" t="inlineStr">
        <is>
          <t>Clinic</t>
        </is>
      </c>
    </row>
    <row r="879" ht="21.6" customHeight="1" s="49">
      <c r="A879" s="100" t="n"/>
      <c r="B879" s="34" t="n"/>
      <c r="C879" s="100" t="n"/>
      <c r="D879" s="34" t="n"/>
      <c r="E879" s="34" t="n"/>
      <c r="F879" s="34" t="n"/>
      <c r="G879" s="34" t="n"/>
      <c r="H879" s="34" t="n"/>
      <c r="N879" t="inlineStr">
        <is>
          <t>Clinic</t>
        </is>
      </c>
    </row>
    <row r="880" ht="21.6" customHeight="1" s="49">
      <c r="A880" s="100" t="n"/>
      <c r="B880" s="34" t="n"/>
      <c r="C880" s="100" t="n"/>
      <c r="D880" s="34" t="n"/>
      <c r="E880" s="34" t="n"/>
      <c r="F880" s="34" t="n"/>
      <c r="G880" s="34" t="n"/>
      <c r="H880" s="34" t="n"/>
      <c r="N880" t="inlineStr">
        <is>
          <t>Clinic</t>
        </is>
      </c>
    </row>
    <row r="881" ht="21.6" customHeight="1" s="49">
      <c r="A881" s="100" t="n"/>
      <c r="B881" s="34" t="n"/>
      <c r="C881" s="100" t="n"/>
      <c r="D881" s="34" t="n"/>
      <c r="E881" s="34" t="n"/>
      <c r="F881" s="34" t="n"/>
      <c r="G881" s="34" t="n"/>
      <c r="H881" s="34" t="n"/>
      <c r="N881" t="inlineStr">
        <is>
          <t>Clinic</t>
        </is>
      </c>
    </row>
    <row r="882" ht="21.6" customHeight="1" s="49">
      <c r="A882" s="100" t="n"/>
      <c r="B882" s="34" t="n"/>
      <c r="C882" s="100" t="n"/>
      <c r="D882" s="34" t="n"/>
      <c r="E882" s="34" t="n"/>
      <c r="F882" s="34" t="n"/>
      <c r="G882" s="34" t="n"/>
      <c r="H882" s="34" t="n"/>
      <c r="N882" t="inlineStr">
        <is>
          <t>Clinic</t>
        </is>
      </c>
    </row>
    <row r="883" ht="21.6" customHeight="1" s="49">
      <c r="A883" s="100" t="n"/>
      <c r="B883" s="34" t="n"/>
      <c r="C883" s="100" t="n"/>
      <c r="D883" s="34" t="n"/>
      <c r="E883" s="34" t="n"/>
      <c r="F883" s="34" t="n"/>
      <c r="G883" s="34" t="n"/>
      <c r="H883" s="34" t="n"/>
      <c r="N883" t="inlineStr">
        <is>
          <t>Clinic</t>
        </is>
      </c>
    </row>
    <row r="884" ht="21.6" customHeight="1" s="49">
      <c r="A884" s="100" t="n"/>
      <c r="B884" s="34" t="n"/>
      <c r="C884" s="100" t="n"/>
      <c r="D884" s="34" t="n"/>
      <c r="E884" s="34" t="n"/>
      <c r="F884" s="34" t="n"/>
      <c r="G884" s="34" t="n"/>
      <c r="H884" s="34" t="n"/>
      <c r="N884" t="inlineStr">
        <is>
          <t>Clinic</t>
        </is>
      </c>
    </row>
    <row r="885" ht="21.6" customHeight="1" s="49">
      <c r="A885" s="100" t="n"/>
      <c r="B885" s="34" t="n"/>
      <c r="C885" s="100" t="n"/>
      <c r="D885" s="34" t="n"/>
      <c r="E885" s="34" t="n"/>
      <c r="F885" s="34" t="n"/>
      <c r="G885" s="34" t="n"/>
      <c r="H885" s="34" t="n"/>
      <c r="N885" t="inlineStr">
        <is>
          <t>Clinic</t>
        </is>
      </c>
    </row>
    <row r="886" ht="21.6" customHeight="1" s="49">
      <c r="A886" s="100" t="n"/>
      <c r="B886" s="34" t="n"/>
      <c r="C886" s="100" t="n"/>
      <c r="D886" s="34" t="n"/>
      <c r="E886" s="34" t="n"/>
      <c r="F886" s="34" t="n"/>
      <c r="G886" s="34" t="n"/>
      <c r="H886" s="34" t="n"/>
      <c r="N886" t="inlineStr">
        <is>
          <t>Clinic</t>
        </is>
      </c>
    </row>
    <row r="887" ht="21.6" customHeight="1" s="49">
      <c r="A887" s="100" t="n"/>
      <c r="B887" s="34" t="n"/>
      <c r="C887" s="100" t="n"/>
      <c r="D887" s="34" t="n"/>
      <c r="E887" s="34" t="n"/>
      <c r="F887" s="34" t="n"/>
      <c r="G887" s="34" t="n"/>
      <c r="H887" s="34" t="n"/>
      <c r="N887" t="inlineStr">
        <is>
          <t>Clinic</t>
        </is>
      </c>
    </row>
    <row r="888" ht="21.6" customHeight="1" s="49">
      <c r="A888" s="100" t="n"/>
      <c r="B888" s="34" t="n"/>
      <c r="C888" s="100" t="n"/>
      <c r="D888" s="34" t="n"/>
      <c r="E888" s="34" t="n"/>
      <c r="F888" s="34" t="n"/>
      <c r="G888" s="34" t="n"/>
      <c r="H888" s="34" t="n"/>
      <c r="N888" t="inlineStr">
        <is>
          <t>Clinic</t>
        </is>
      </c>
    </row>
    <row r="889" ht="21.6" customHeight="1" s="49">
      <c r="A889" s="100" t="n"/>
      <c r="B889" s="34" t="n"/>
      <c r="C889" s="100" t="n"/>
      <c r="D889" s="34" t="n"/>
      <c r="E889" s="34" t="n"/>
      <c r="F889" s="34" t="n"/>
      <c r="G889" s="34" t="n"/>
      <c r="H889" s="34" t="n"/>
      <c r="N889" t="inlineStr">
        <is>
          <t>Clinic</t>
        </is>
      </c>
    </row>
    <row r="890" ht="21.6" customHeight="1" s="49">
      <c r="A890" s="100" t="n"/>
      <c r="B890" s="34" t="n"/>
      <c r="C890" s="100" t="n"/>
      <c r="D890" s="34" t="n"/>
      <c r="E890" s="34" t="n"/>
      <c r="F890" s="34" t="n"/>
      <c r="G890" s="34" t="n"/>
      <c r="H890" s="34" t="n"/>
      <c r="N890" t="inlineStr">
        <is>
          <t>Clinic</t>
        </is>
      </c>
    </row>
    <row r="891" ht="21.6" customHeight="1" s="49">
      <c r="A891" s="100" t="n"/>
      <c r="B891" s="34" t="n"/>
      <c r="C891" s="100" t="n"/>
      <c r="D891" s="34" t="n"/>
      <c r="E891" s="34" t="n"/>
      <c r="F891" s="34" t="n"/>
      <c r="G891" s="34" t="n"/>
      <c r="H891" s="34" t="n"/>
      <c r="N891" t="inlineStr">
        <is>
          <t>Clinic</t>
        </is>
      </c>
    </row>
    <row r="892" ht="21.6" customHeight="1" s="49">
      <c r="A892" s="100" t="n"/>
      <c r="B892" s="34" t="n"/>
      <c r="C892" s="100" t="n"/>
      <c r="D892" s="34" t="n"/>
      <c r="E892" s="34" t="n"/>
      <c r="F892" s="34" t="n"/>
      <c r="G892" s="34" t="n"/>
      <c r="H892" s="34" t="n"/>
      <c r="N892" t="inlineStr">
        <is>
          <t>Clinic</t>
        </is>
      </c>
    </row>
    <row r="893" ht="21.6" customHeight="1" s="49">
      <c r="A893" s="100" t="n"/>
      <c r="B893" s="34" t="n"/>
      <c r="C893" s="100" t="n"/>
      <c r="D893" s="34" t="n"/>
      <c r="E893" s="34" t="n"/>
      <c r="F893" s="34" t="n"/>
      <c r="G893" s="34" t="n"/>
      <c r="H893" s="34" t="n"/>
      <c r="N893" t="inlineStr">
        <is>
          <t>Clinic</t>
        </is>
      </c>
    </row>
    <row r="894" ht="21.6" customHeight="1" s="49">
      <c r="A894" s="100" t="n"/>
      <c r="B894" s="34" t="n"/>
      <c r="C894" s="100" t="n"/>
      <c r="D894" s="34" t="n"/>
      <c r="E894" s="34" t="n"/>
      <c r="F894" s="34" t="n"/>
      <c r="G894" s="34" t="n"/>
      <c r="H894" s="34" t="n"/>
      <c r="N894" t="inlineStr">
        <is>
          <t>Clinic</t>
        </is>
      </c>
    </row>
    <row r="895" ht="21.6" customHeight="1" s="49">
      <c r="A895" s="100" t="n"/>
      <c r="B895" s="34" t="n"/>
      <c r="C895" s="100" t="n"/>
      <c r="D895" s="34" t="n"/>
      <c r="E895" s="34" t="n"/>
      <c r="F895" s="34" t="n"/>
      <c r="G895" s="34" t="n"/>
      <c r="H895" s="34" t="n"/>
      <c r="N895" t="inlineStr">
        <is>
          <t>Clinic</t>
        </is>
      </c>
    </row>
    <row r="896" ht="21.6" customHeight="1" s="49">
      <c r="A896" s="100" t="n"/>
      <c r="B896" s="34" t="n"/>
      <c r="C896" s="100" t="n"/>
      <c r="D896" s="34" t="n"/>
      <c r="E896" s="34" t="n"/>
      <c r="F896" s="34" t="n"/>
      <c r="G896" s="34" t="n"/>
      <c r="H896" s="34" t="n"/>
      <c r="N896" t="inlineStr">
        <is>
          <t>Clinic</t>
        </is>
      </c>
    </row>
    <row r="897" ht="21.6" customHeight="1" s="49">
      <c r="A897" s="100" t="n"/>
      <c r="B897" s="34" t="n"/>
      <c r="C897" s="100" t="n"/>
      <c r="D897" s="34" t="n"/>
      <c r="E897" s="34" t="n"/>
      <c r="F897" s="34" t="n"/>
      <c r="G897" s="34" t="n"/>
      <c r="H897" s="34" t="n"/>
      <c r="N897" t="inlineStr">
        <is>
          <t>Clinic</t>
        </is>
      </c>
    </row>
    <row r="898" ht="21.6" customHeight="1" s="49">
      <c r="A898" s="100" t="n"/>
      <c r="B898" s="34" t="n"/>
      <c r="C898" s="100" t="n"/>
      <c r="D898" s="34" t="n"/>
      <c r="E898" s="34" t="n"/>
      <c r="F898" s="34" t="n"/>
      <c r="G898" s="34" t="n"/>
      <c r="H898" s="34" t="n"/>
      <c r="N898" t="inlineStr">
        <is>
          <t>Clinic</t>
        </is>
      </c>
    </row>
    <row r="899" ht="21.6" customHeight="1" s="49">
      <c r="A899" s="100" t="n"/>
      <c r="B899" s="34" t="n"/>
      <c r="C899" s="100" t="n"/>
      <c r="D899" s="34" t="n"/>
      <c r="E899" s="34" t="n"/>
      <c r="F899" s="34" t="n"/>
      <c r="G899" s="34" t="n"/>
      <c r="H899" s="34" t="n"/>
      <c r="N899" t="inlineStr">
        <is>
          <t>Clinic</t>
        </is>
      </c>
    </row>
    <row r="900" ht="21.6" customHeight="1" s="49">
      <c r="A900" s="100" t="n"/>
      <c r="B900" s="34" t="n"/>
      <c r="C900" s="100" t="n"/>
      <c r="D900" s="34" t="n"/>
      <c r="E900" s="34" t="n"/>
      <c r="F900" s="34" t="n"/>
      <c r="G900" s="34" t="n"/>
      <c r="H900" s="34" t="n"/>
      <c r="N900" t="inlineStr">
        <is>
          <t>Clinic</t>
        </is>
      </c>
    </row>
    <row r="901" ht="21.6" customHeight="1" s="49">
      <c r="A901" s="100" t="n"/>
      <c r="B901" s="34" t="n"/>
      <c r="C901" s="100" t="n"/>
      <c r="D901" s="34" t="n"/>
      <c r="E901" s="34" t="n"/>
      <c r="F901" s="34" t="n"/>
      <c r="G901" s="34" t="n"/>
      <c r="H901" s="34" t="n"/>
      <c r="N901" t="inlineStr">
        <is>
          <t>Clinic</t>
        </is>
      </c>
    </row>
    <row r="902" ht="21.6" customHeight="1" s="49">
      <c r="A902" s="100" t="n"/>
      <c r="B902" s="34" t="n"/>
      <c r="C902" s="100" t="n"/>
      <c r="D902" s="34" t="n"/>
      <c r="E902" s="34" t="n"/>
      <c r="F902" s="34" t="n"/>
      <c r="G902" s="34" t="n"/>
      <c r="H902" s="34" t="n"/>
      <c r="N902" t="inlineStr">
        <is>
          <t>Clinic</t>
        </is>
      </c>
    </row>
    <row r="903" ht="21.6" customHeight="1" s="49">
      <c r="A903" s="100" t="n"/>
      <c r="B903" s="34" t="n"/>
      <c r="C903" s="100" t="n"/>
      <c r="D903" s="34" t="n"/>
      <c r="E903" s="34" t="n"/>
      <c r="F903" s="34" t="n"/>
      <c r="G903" s="34" t="n"/>
      <c r="H903" s="34" t="n"/>
      <c r="N903" t="inlineStr">
        <is>
          <t>Clinic</t>
        </is>
      </c>
    </row>
    <row r="904" ht="21.6" customHeight="1" s="49">
      <c r="A904" s="100" t="n"/>
      <c r="B904" s="34" t="n"/>
      <c r="C904" s="100" t="n"/>
      <c r="D904" s="34" t="n"/>
      <c r="E904" s="34" t="n"/>
      <c r="F904" s="34" t="n"/>
      <c r="G904" s="34" t="n"/>
      <c r="H904" s="34" t="n"/>
      <c r="N904" t="inlineStr">
        <is>
          <t>Clinic</t>
        </is>
      </c>
    </row>
    <row r="905" ht="21.6" customHeight="1" s="49">
      <c r="A905" s="100" t="n"/>
      <c r="B905" s="34" t="n"/>
      <c r="C905" s="100" t="n"/>
      <c r="D905" s="34" t="n"/>
      <c r="E905" s="34" t="n"/>
      <c r="F905" s="34" t="n"/>
      <c r="G905" s="34" t="n"/>
      <c r="H905" s="34" t="n"/>
      <c r="N905" t="inlineStr">
        <is>
          <t>Clinic</t>
        </is>
      </c>
    </row>
    <row r="906" ht="21.6" customHeight="1" s="49">
      <c r="A906" s="100" t="n"/>
      <c r="B906" s="34" t="n"/>
      <c r="C906" s="100" t="n"/>
      <c r="D906" s="34" t="n"/>
      <c r="E906" s="34" t="n"/>
      <c r="F906" s="34" t="n"/>
      <c r="G906" s="34" t="n"/>
      <c r="H906" s="34" t="n"/>
      <c r="N906" t="inlineStr">
        <is>
          <t>Clinic</t>
        </is>
      </c>
    </row>
    <row r="907" ht="21.6" customHeight="1" s="49">
      <c r="A907" s="100" t="n"/>
      <c r="B907" s="34" t="n"/>
      <c r="C907" s="100" t="n"/>
      <c r="D907" s="34" t="n"/>
      <c r="E907" s="34" t="n"/>
      <c r="F907" s="34" t="n"/>
      <c r="G907" s="34" t="n"/>
      <c r="H907" s="34" t="n"/>
      <c r="N907" t="inlineStr">
        <is>
          <t>Clinic</t>
        </is>
      </c>
    </row>
    <row r="908" ht="21.6" customHeight="1" s="49">
      <c r="A908" s="100" t="n"/>
      <c r="B908" s="34" t="n"/>
      <c r="C908" s="100" t="n"/>
      <c r="D908" s="34" t="n"/>
      <c r="E908" s="34" t="n"/>
      <c r="F908" s="34" t="n"/>
      <c r="G908" s="34" t="n"/>
      <c r="H908" s="34" t="n"/>
      <c r="N908" t="inlineStr">
        <is>
          <t>Clinic</t>
        </is>
      </c>
    </row>
    <row r="909" ht="21.6" customHeight="1" s="49">
      <c r="A909" s="100" t="n"/>
      <c r="B909" s="34" t="n"/>
      <c r="C909" s="100" t="n"/>
      <c r="D909" s="34" t="n"/>
      <c r="E909" s="34" t="n"/>
      <c r="F909" s="34" t="n"/>
      <c r="G909" s="34" t="n"/>
      <c r="H909" s="34" t="n"/>
      <c r="N909" t="inlineStr">
        <is>
          <t>Clinic</t>
        </is>
      </c>
    </row>
    <row r="910" ht="21.6" customHeight="1" s="49">
      <c r="A910" s="100" t="n"/>
      <c r="B910" s="34" t="n"/>
      <c r="C910" s="100" t="n"/>
      <c r="D910" s="34" t="n"/>
      <c r="E910" s="34" t="n"/>
      <c r="F910" s="34" t="n"/>
      <c r="G910" s="34" t="n"/>
      <c r="H910" s="34" t="n"/>
      <c r="N910" t="inlineStr">
        <is>
          <t>Clinic</t>
        </is>
      </c>
    </row>
    <row r="911" ht="21.6" customHeight="1" s="49">
      <c r="A911" s="100" t="n"/>
      <c r="B911" s="34" t="n"/>
      <c r="C911" s="100" t="n"/>
      <c r="D911" s="34" t="n"/>
      <c r="E911" s="34" t="n"/>
      <c r="F911" s="34" t="n"/>
      <c r="G911" s="34" t="n"/>
      <c r="H911" s="34" t="n"/>
      <c r="N911" t="inlineStr">
        <is>
          <t>Clinic</t>
        </is>
      </c>
    </row>
    <row r="912" ht="21.6" customHeight="1" s="49">
      <c r="A912" s="100" t="n"/>
      <c r="B912" s="34" t="n"/>
      <c r="C912" s="100" t="n"/>
      <c r="D912" s="34" t="n"/>
      <c r="E912" s="34" t="n"/>
      <c r="F912" s="34" t="n"/>
      <c r="G912" s="34" t="n"/>
      <c r="H912" s="34" t="n"/>
      <c r="N912" t="inlineStr">
        <is>
          <t>Clinic</t>
        </is>
      </c>
    </row>
    <row r="913" ht="21.6" customHeight="1" s="49">
      <c r="A913" s="100" t="n"/>
      <c r="B913" s="34" t="n"/>
      <c r="C913" s="100" t="n"/>
      <c r="D913" s="34" t="n"/>
      <c r="E913" s="34" t="n"/>
      <c r="F913" s="34" t="n"/>
      <c r="G913" s="34" t="n"/>
      <c r="H913" s="34" t="n"/>
      <c r="N913" t="inlineStr">
        <is>
          <t>Clinic</t>
        </is>
      </c>
    </row>
    <row r="914" ht="21.6" customHeight="1" s="49">
      <c r="A914" s="100" t="n"/>
      <c r="B914" s="34" t="n"/>
      <c r="C914" s="100" t="n"/>
      <c r="D914" s="34" t="n"/>
      <c r="E914" s="34" t="n"/>
      <c r="F914" s="34" t="n"/>
      <c r="G914" s="34" t="n"/>
      <c r="H914" s="34" t="n"/>
      <c r="N914" t="inlineStr">
        <is>
          <t>Clinic</t>
        </is>
      </c>
    </row>
    <row r="915" ht="21.6" customHeight="1" s="49">
      <c r="A915" s="100" t="n"/>
      <c r="B915" s="34" t="n"/>
      <c r="C915" s="100" t="n"/>
      <c r="D915" s="34" t="n"/>
      <c r="E915" s="34" t="n"/>
      <c r="F915" s="34" t="n"/>
      <c r="G915" s="34" t="n"/>
      <c r="H915" s="34" t="n"/>
      <c r="N915" t="inlineStr">
        <is>
          <t>Clinic</t>
        </is>
      </c>
    </row>
    <row r="916" ht="21.6" customHeight="1" s="49">
      <c r="A916" s="100" t="n"/>
      <c r="B916" s="34" t="n"/>
      <c r="C916" s="100" t="n"/>
      <c r="D916" s="34" t="n"/>
      <c r="E916" s="34" t="n"/>
      <c r="F916" s="34" t="n"/>
      <c r="G916" s="34" t="n"/>
      <c r="H916" s="34" t="n"/>
      <c r="N916" t="inlineStr">
        <is>
          <t>Clinic</t>
        </is>
      </c>
    </row>
    <row r="917" ht="21.6" customHeight="1" s="49">
      <c r="A917" s="100" t="n"/>
      <c r="B917" s="34" t="n"/>
      <c r="C917" s="100" t="n"/>
      <c r="D917" s="34" t="n"/>
      <c r="E917" s="34" t="n"/>
      <c r="F917" s="34" t="n"/>
      <c r="G917" s="34" t="n"/>
      <c r="H917" s="34" t="n"/>
      <c r="N917" t="inlineStr">
        <is>
          <t>Clinic</t>
        </is>
      </c>
    </row>
    <row r="918" ht="21.6" customHeight="1" s="49">
      <c r="A918" s="100" t="n"/>
      <c r="B918" s="34" t="n"/>
      <c r="C918" s="100" t="n"/>
      <c r="D918" s="34" t="n"/>
      <c r="E918" s="34" t="n"/>
      <c r="F918" s="34" t="n"/>
      <c r="G918" s="34" t="n"/>
      <c r="H918" s="34" t="n"/>
      <c r="N918" t="inlineStr">
        <is>
          <t>Clinic</t>
        </is>
      </c>
    </row>
    <row r="919" ht="21.6" customHeight="1" s="49">
      <c r="A919" s="100" t="n"/>
      <c r="B919" s="34" t="n"/>
      <c r="C919" s="100" t="n"/>
      <c r="D919" s="34" t="n"/>
      <c r="E919" s="34" t="n"/>
      <c r="F919" s="34" t="n"/>
      <c r="G919" s="34" t="n"/>
      <c r="H919" s="34" t="n"/>
      <c r="N919" t="inlineStr">
        <is>
          <t>Clinic</t>
        </is>
      </c>
    </row>
    <row r="920" ht="21.6" customHeight="1" s="49">
      <c r="A920" s="100" t="n"/>
      <c r="B920" s="34" t="n"/>
      <c r="C920" s="100" t="n"/>
      <c r="D920" s="34" t="n"/>
      <c r="E920" s="34" t="n"/>
      <c r="F920" s="34" t="n"/>
      <c r="G920" s="34" t="n"/>
      <c r="H920" s="34" t="n"/>
      <c r="N920" t="inlineStr">
        <is>
          <t>Clinic</t>
        </is>
      </c>
    </row>
    <row r="921" ht="21.6" customHeight="1" s="49">
      <c r="A921" s="100" t="n"/>
      <c r="B921" s="34" t="n"/>
      <c r="C921" s="100" t="n"/>
      <c r="D921" s="34" t="n"/>
      <c r="E921" s="34" t="n"/>
      <c r="F921" s="34" t="n"/>
      <c r="G921" s="34" t="n"/>
      <c r="H921" s="34" t="n"/>
      <c r="N921" t="inlineStr">
        <is>
          <t>Clinic</t>
        </is>
      </c>
    </row>
    <row r="922" ht="21.6" customHeight="1" s="49">
      <c r="A922" s="100" t="n"/>
      <c r="B922" s="34" t="n"/>
      <c r="C922" s="100" t="n"/>
      <c r="D922" s="34" t="n"/>
      <c r="E922" s="34" t="n"/>
      <c r="F922" s="34" t="n"/>
      <c r="G922" s="34" t="n"/>
      <c r="H922" s="34" t="n"/>
      <c r="N922" t="inlineStr">
        <is>
          <t>Clinic</t>
        </is>
      </c>
    </row>
    <row r="923" ht="21.6" customHeight="1" s="49">
      <c r="A923" s="100" t="n"/>
      <c r="B923" s="34" t="n"/>
      <c r="C923" s="100" t="n"/>
      <c r="D923" s="34" t="n"/>
      <c r="E923" s="34" t="n"/>
      <c r="F923" s="34" t="n"/>
      <c r="G923" s="34" t="n"/>
      <c r="H923" s="34" t="n"/>
      <c r="N923" t="inlineStr">
        <is>
          <t>Clinic</t>
        </is>
      </c>
    </row>
    <row r="924" ht="21.6" customHeight="1" s="49">
      <c r="A924" s="100" t="n"/>
      <c r="B924" s="34" t="n"/>
      <c r="C924" s="100" t="n"/>
      <c r="D924" s="34" t="n"/>
      <c r="E924" s="34" t="n"/>
      <c r="F924" s="34" t="n"/>
      <c r="G924" s="34" t="n"/>
      <c r="H924" s="34" t="n"/>
      <c r="N924" t="inlineStr">
        <is>
          <t>Clinic</t>
        </is>
      </c>
    </row>
    <row r="925" ht="21.6" customHeight="1" s="49">
      <c r="A925" s="100" t="n"/>
      <c r="B925" s="34" t="n"/>
      <c r="C925" s="100" t="n"/>
      <c r="D925" s="34" t="n"/>
      <c r="E925" s="34" t="n"/>
      <c r="F925" s="34" t="n"/>
      <c r="G925" s="34" t="n"/>
      <c r="H925" s="34" t="n"/>
      <c r="N925" t="inlineStr">
        <is>
          <t>Clinic</t>
        </is>
      </c>
    </row>
    <row r="926" ht="21.6" customHeight="1" s="49">
      <c r="A926" s="100" t="n"/>
      <c r="B926" s="34" t="n"/>
      <c r="C926" s="100" t="n"/>
      <c r="D926" s="34" t="n"/>
      <c r="E926" s="34" t="n"/>
      <c r="F926" s="34" t="n"/>
      <c r="G926" s="34" t="n"/>
      <c r="H926" s="34" t="n"/>
      <c r="N926" t="inlineStr">
        <is>
          <t>Clinic</t>
        </is>
      </c>
    </row>
    <row r="927" ht="21.6" customHeight="1" s="49">
      <c r="A927" s="100" t="n"/>
      <c r="B927" s="34" t="n"/>
      <c r="C927" s="100" t="n"/>
      <c r="D927" s="34" t="n"/>
      <c r="E927" s="34" t="n"/>
      <c r="F927" s="34" t="n"/>
      <c r="G927" s="34" t="n"/>
      <c r="H927" s="34" t="n"/>
      <c r="N927" t="inlineStr">
        <is>
          <t>Clinic</t>
        </is>
      </c>
    </row>
    <row r="928" ht="21.6" customHeight="1" s="49">
      <c r="A928" s="100" t="n"/>
      <c r="B928" s="34" t="n"/>
      <c r="C928" s="100" t="n"/>
      <c r="D928" s="34" t="n"/>
      <c r="E928" s="34" t="n"/>
      <c r="F928" s="34" t="n"/>
      <c r="G928" s="34" t="n"/>
      <c r="H928" s="34" t="n"/>
      <c r="N928" t="inlineStr">
        <is>
          <t>Clinic</t>
        </is>
      </c>
    </row>
    <row r="929" ht="21.6" customHeight="1" s="49">
      <c r="A929" s="100" t="n"/>
      <c r="B929" s="34" t="n"/>
      <c r="C929" s="100" t="n"/>
      <c r="D929" s="34" t="n"/>
      <c r="E929" s="34" t="n"/>
      <c r="F929" s="34" t="n"/>
      <c r="G929" s="34" t="n"/>
      <c r="H929" s="34" t="n"/>
      <c r="N929" t="inlineStr">
        <is>
          <t>Clinic</t>
        </is>
      </c>
    </row>
    <row r="930" ht="21.6" customHeight="1" s="49">
      <c r="A930" s="100" t="n"/>
      <c r="B930" s="34" t="n"/>
      <c r="C930" s="100" t="n"/>
      <c r="D930" s="34" t="n"/>
      <c r="E930" s="34" t="n"/>
      <c r="F930" s="34" t="n"/>
      <c r="G930" s="34" t="n"/>
      <c r="H930" s="34" t="n"/>
      <c r="N930" t="inlineStr">
        <is>
          <t>Clinic</t>
        </is>
      </c>
    </row>
    <row r="931" ht="21.6" customHeight="1" s="49">
      <c r="A931" s="100" t="n"/>
      <c r="B931" s="34" t="n"/>
      <c r="C931" s="100" t="n"/>
      <c r="D931" s="34" t="n"/>
      <c r="E931" s="34" t="n"/>
      <c r="F931" s="34" t="n"/>
      <c r="G931" s="34" t="n"/>
      <c r="H931" s="34" t="n"/>
      <c r="N931" t="inlineStr">
        <is>
          <t>Clinic</t>
        </is>
      </c>
    </row>
    <row r="932" ht="21.6" customHeight="1" s="49">
      <c r="A932" s="100" t="n"/>
      <c r="B932" s="34" t="n"/>
      <c r="C932" s="100" t="n"/>
      <c r="D932" s="34" t="n"/>
      <c r="E932" s="34" t="n"/>
      <c r="F932" s="34" t="n"/>
      <c r="G932" s="34" t="n"/>
      <c r="H932" s="34" t="n"/>
      <c r="N932" t="inlineStr">
        <is>
          <t>Clinic</t>
        </is>
      </c>
    </row>
    <row r="933" ht="21.6" customHeight="1" s="49">
      <c r="A933" s="100" t="n"/>
      <c r="B933" s="34" t="n"/>
      <c r="C933" s="100" t="n"/>
      <c r="D933" s="34" t="n"/>
      <c r="E933" s="34" t="n"/>
      <c r="F933" s="34" t="n"/>
      <c r="G933" s="34" t="n"/>
      <c r="H933" s="34" t="n"/>
      <c r="N933" t="inlineStr">
        <is>
          <t>Clinic</t>
        </is>
      </c>
    </row>
    <row r="934" ht="21.6" customHeight="1" s="49">
      <c r="A934" s="100" t="n"/>
      <c r="B934" s="34" t="n"/>
      <c r="C934" s="100" t="n"/>
      <c r="D934" s="34" t="n"/>
      <c r="E934" s="34" t="n"/>
      <c r="F934" s="34" t="n"/>
      <c r="G934" s="34" t="n"/>
      <c r="H934" s="34" t="n"/>
      <c r="N934" t="inlineStr">
        <is>
          <t>Clinic</t>
        </is>
      </c>
    </row>
    <row r="935" ht="21.6" customHeight="1" s="49">
      <c r="A935" s="100" t="n"/>
      <c r="B935" s="34" t="n"/>
      <c r="C935" s="100" t="n"/>
      <c r="D935" s="34" t="n"/>
      <c r="E935" s="34" t="n"/>
      <c r="F935" s="34" t="n"/>
      <c r="G935" s="34" t="n"/>
      <c r="H935" s="34" t="n"/>
      <c r="N935" t="inlineStr">
        <is>
          <t>Clinic</t>
        </is>
      </c>
    </row>
    <row r="936" ht="21.6" customHeight="1" s="49">
      <c r="A936" s="100" t="n"/>
      <c r="B936" s="34" t="n"/>
      <c r="C936" s="100" t="n"/>
      <c r="D936" s="34" t="n"/>
      <c r="E936" s="34" t="n"/>
      <c r="F936" s="34" t="n"/>
      <c r="G936" s="34" t="n"/>
      <c r="H936" s="34" t="n"/>
      <c r="N936" t="inlineStr">
        <is>
          <t>Clinic</t>
        </is>
      </c>
    </row>
    <row r="937" ht="21.6" customHeight="1" s="49">
      <c r="A937" s="100" t="n"/>
      <c r="B937" s="34" t="n"/>
      <c r="C937" s="100" t="n"/>
      <c r="D937" s="34" t="n"/>
      <c r="E937" s="34" t="n"/>
      <c r="F937" s="34" t="n"/>
      <c r="G937" s="34" t="n"/>
      <c r="H937" s="34" t="n"/>
      <c r="N937" t="inlineStr">
        <is>
          <t>Clinic</t>
        </is>
      </c>
    </row>
    <row r="938" ht="21.6" customHeight="1" s="49">
      <c r="A938" s="100" t="n"/>
      <c r="B938" s="34" t="n"/>
      <c r="C938" s="100" t="n"/>
      <c r="D938" s="34" t="n"/>
      <c r="E938" s="34" t="n"/>
      <c r="F938" s="34" t="n"/>
      <c r="G938" s="34" t="n"/>
      <c r="H938" s="34" t="n"/>
      <c r="N938" t="inlineStr">
        <is>
          <t>Clinic</t>
        </is>
      </c>
    </row>
    <row r="939" ht="21.6" customHeight="1" s="49">
      <c r="A939" s="100" t="n"/>
      <c r="B939" s="34" t="n"/>
      <c r="C939" s="100" t="n"/>
      <c r="D939" s="34" t="n"/>
      <c r="E939" s="34" t="n"/>
      <c r="F939" s="34" t="n"/>
      <c r="G939" s="34" t="n"/>
      <c r="H939" s="34" t="n"/>
      <c r="N939" t="inlineStr">
        <is>
          <t>Clinic</t>
        </is>
      </c>
    </row>
    <row r="940" ht="21.6" customHeight="1" s="49">
      <c r="A940" s="100" t="n"/>
      <c r="B940" s="34" t="n"/>
      <c r="C940" s="100" t="n"/>
      <c r="D940" s="34" t="n"/>
      <c r="E940" s="34" t="n"/>
      <c r="F940" s="34" t="n"/>
      <c r="G940" s="34" t="n"/>
      <c r="H940" s="34" t="n"/>
      <c r="N940" t="inlineStr">
        <is>
          <t>Clinic</t>
        </is>
      </c>
    </row>
    <row r="941" ht="21.6" customHeight="1" s="49">
      <c r="A941" s="100" t="n"/>
      <c r="B941" s="34" t="n"/>
      <c r="C941" s="100" t="n"/>
      <c r="D941" s="34" t="n"/>
      <c r="E941" s="34" t="n"/>
      <c r="F941" s="34" t="n"/>
      <c r="G941" s="34" t="n"/>
      <c r="H941" s="34" t="n"/>
      <c r="N941" t="inlineStr">
        <is>
          <t>Clinic</t>
        </is>
      </c>
    </row>
    <row r="942" ht="21.6" customHeight="1" s="49">
      <c r="A942" s="100" t="n"/>
      <c r="B942" s="34" t="n"/>
      <c r="C942" s="100" t="n"/>
      <c r="D942" s="34" t="n"/>
      <c r="E942" s="34" t="n"/>
      <c r="F942" s="34" t="n"/>
      <c r="G942" s="34" t="n"/>
      <c r="H942" s="34" t="n"/>
      <c r="N942" t="inlineStr">
        <is>
          <t>Clinic</t>
        </is>
      </c>
    </row>
    <row r="943" ht="21.6" customHeight="1" s="49">
      <c r="A943" s="100" t="n"/>
      <c r="B943" s="34" t="n"/>
      <c r="C943" s="100" t="n"/>
      <c r="D943" s="34" t="n"/>
      <c r="E943" s="34" t="n"/>
      <c r="F943" s="34" t="n"/>
      <c r="G943" s="34" t="n"/>
      <c r="H943" s="34" t="n"/>
      <c r="N943" t="inlineStr">
        <is>
          <t>Clinic</t>
        </is>
      </c>
    </row>
    <row r="944" ht="21.6" customHeight="1" s="49">
      <c r="A944" s="100" t="n"/>
      <c r="B944" s="34" t="n"/>
      <c r="C944" s="100" t="n"/>
      <c r="D944" s="34" t="n"/>
      <c r="E944" s="34" t="n"/>
      <c r="F944" s="34" t="n"/>
      <c r="G944" s="34" t="n"/>
      <c r="H944" s="34" t="n"/>
      <c r="N944" t="inlineStr">
        <is>
          <t>Clinic</t>
        </is>
      </c>
    </row>
    <row r="945" ht="21.6" customHeight="1" s="49">
      <c r="A945" s="100" t="n"/>
      <c r="B945" s="34" t="n"/>
      <c r="C945" s="100" t="n"/>
      <c r="D945" s="34" t="n"/>
      <c r="E945" s="34" t="n"/>
      <c r="F945" s="34" t="n"/>
      <c r="G945" s="34" t="n"/>
      <c r="H945" s="34" t="n"/>
      <c r="N945" t="inlineStr">
        <is>
          <t>Clinic</t>
        </is>
      </c>
    </row>
    <row r="946" ht="21.6" customHeight="1" s="49">
      <c r="A946" s="100" t="n"/>
      <c r="B946" s="34" t="n"/>
      <c r="C946" s="100" t="n"/>
      <c r="D946" s="34" t="n"/>
      <c r="E946" s="34" t="n"/>
      <c r="F946" s="34" t="n"/>
      <c r="G946" s="34" t="n"/>
      <c r="H946" s="34" t="n"/>
      <c r="N946" t="inlineStr">
        <is>
          <t>Clinic</t>
        </is>
      </c>
    </row>
    <row r="947" ht="21.6" customHeight="1" s="49">
      <c r="A947" s="100" t="n"/>
      <c r="B947" s="34" t="n"/>
      <c r="C947" s="100" t="n"/>
      <c r="D947" s="34" t="n"/>
      <c r="E947" s="34" t="n"/>
      <c r="F947" s="34" t="n"/>
      <c r="G947" s="34" t="n"/>
      <c r="H947" s="34" t="n"/>
      <c r="N947" t="inlineStr">
        <is>
          <t>Clinic</t>
        </is>
      </c>
    </row>
    <row r="948" ht="21.6" customHeight="1" s="49">
      <c r="A948" s="100" t="n"/>
      <c r="B948" s="34" t="n"/>
      <c r="C948" s="100" t="n"/>
      <c r="D948" s="34" t="n"/>
      <c r="E948" s="34" t="n"/>
      <c r="F948" s="34" t="n"/>
      <c r="G948" s="34" t="n"/>
      <c r="H948" s="34" t="n"/>
      <c r="N948" t="inlineStr">
        <is>
          <t>Clinic</t>
        </is>
      </c>
    </row>
    <row r="949" ht="21.6" customHeight="1" s="49">
      <c r="A949" s="100" t="n"/>
      <c r="B949" s="34" t="n"/>
      <c r="C949" s="100" t="n"/>
      <c r="D949" s="34" t="n"/>
      <c r="E949" s="34" t="n"/>
      <c r="F949" s="34" t="n"/>
      <c r="G949" s="34" t="n"/>
      <c r="H949" s="34" t="n"/>
      <c r="N949" t="inlineStr">
        <is>
          <t>Clinic</t>
        </is>
      </c>
    </row>
    <row r="950" ht="21.6" customHeight="1" s="49">
      <c r="A950" s="100" t="n"/>
      <c r="B950" s="34" t="n"/>
      <c r="C950" s="100" t="n"/>
      <c r="D950" s="34" t="n"/>
      <c r="E950" s="34" t="n"/>
      <c r="F950" s="34" t="n"/>
      <c r="G950" s="34" t="n"/>
      <c r="H950" s="34" t="n"/>
      <c r="N950" t="inlineStr">
        <is>
          <t>Clinic</t>
        </is>
      </c>
    </row>
    <row r="951" ht="21.6" customHeight="1" s="49">
      <c r="A951" s="100" t="n"/>
      <c r="B951" s="34" t="n"/>
      <c r="C951" s="100" t="n"/>
      <c r="D951" s="34" t="n"/>
      <c r="E951" s="34" t="n"/>
      <c r="F951" s="34" t="n"/>
      <c r="G951" s="34" t="n"/>
      <c r="H951" s="34" t="n"/>
      <c r="N951" t="inlineStr">
        <is>
          <t>Clinic</t>
        </is>
      </c>
    </row>
    <row r="952" ht="21.6" customHeight="1" s="49">
      <c r="A952" s="100" t="n"/>
      <c r="B952" s="34" t="n"/>
      <c r="C952" s="100" t="n"/>
      <c r="D952" s="34" t="n"/>
      <c r="E952" s="34" t="n"/>
      <c r="F952" s="34" t="n"/>
      <c r="G952" s="34" t="n"/>
      <c r="H952" s="34" t="n"/>
      <c r="N952" t="inlineStr">
        <is>
          <t>Clinic</t>
        </is>
      </c>
    </row>
    <row r="953" ht="21.6" customHeight="1" s="49">
      <c r="A953" s="100" t="n"/>
      <c r="B953" s="34" t="n"/>
      <c r="C953" s="100" t="n"/>
      <c r="D953" s="34" t="n"/>
      <c r="E953" s="34" t="n"/>
      <c r="F953" s="34" t="n"/>
      <c r="G953" s="34" t="n"/>
      <c r="H953" s="34" t="n"/>
      <c r="N953" t="inlineStr">
        <is>
          <t>Clinic</t>
        </is>
      </c>
    </row>
    <row r="954" ht="21.6" customHeight="1" s="49">
      <c r="A954" s="100" t="n"/>
      <c r="B954" s="34" t="n"/>
      <c r="C954" s="100" t="n"/>
      <c r="D954" s="34" t="n"/>
      <c r="E954" s="34" t="n"/>
      <c r="F954" s="34" t="n"/>
      <c r="G954" s="34" t="n"/>
      <c r="H954" s="34" t="n"/>
      <c r="N954" t="inlineStr">
        <is>
          <t>Clinic</t>
        </is>
      </c>
    </row>
    <row r="955" ht="21.6" customHeight="1" s="49">
      <c r="A955" s="100" t="n"/>
      <c r="B955" s="34" t="n"/>
      <c r="C955" s="100" t="n"/>
      <c r="D955" s="34" t="n"/>
      <c r="E955" s="34" t="n"/>
      <c r="F955" s="34" t="n"/>
      <c r="G955" s="34" t="n"/>
      <c r="H955" s="34" t="n"/>
      <c r="N955" t="inlineStr">
        <is>
          <t>Clinic</t>
        </is>
      </c>
    </row>
    <row r="956" ht="21.6" customHeight="1" s="49">
      <c r="A956" s="100" t="n"/>
      <c r="B956" s="34" t="n"/>
      <c r="C956" s="100" t="n"/>
      <c r="D956" s="34" t="n"/>
      <c r="E956" s="34" t="n"/>
      <c r="F956" s="34" t="n"/>
      <c r="G956" s="34" t="n"/>
      <c r="H956" s="34" t="n"/>
      <c r="N956" t="inlineStr">
        <is>
          <t>Clinic</t>
        </is>
      </c>
    </row>
    <row r="957" ht="21.6" customHeight="1" s="49">
      <c r="A957" s="100" t="n"/>
      <c r="B957" s="34" t="n"/>
      <c r="C957" s="100" t="n"/>
      <c r="D957" s="34" t="n"/>
      <c r="E957" s="34" t="n"/>
      <c r="F957" s="34" t="n"/>
      <c r="G957" s="34" t="n"/>
      <c r="H957" s="34" t="n"/>
      <c r="N957" t="inlineStr">
        <is>
          <t>Clinic</t>
        </is>
      </c>
    </row>
    <row r="958" ht="21.6" customHeight="1" s="49">
      <c r="A958" s="100" t="n"/>
      <c r="B958" s="34" t="n"/>
      <c r="C958" s="100" t="n"/>
      <c r="D958" s="34" t="n"/>
      <c r="E958" s="34" t="n"/>
      <c r="F958" s="34" t="n"/>
      <c r="G958" s="34" t="n"/>
      <c r="H958" s="34" t="n"/>
      <c r="N958" t="inlineStr">
        <is>
          <t>Clinic</t>
        </is>
      </c>
    </row>
    <row r="959" ht="21.6" customHeight="1" s="49">
      <c r="A959" s="100" t="n"/>
      <c r="B959" s="34" t="n"/>
      <c r="C959" s="100" t="n"/>
      <c r="D959" s="34" t="n"/>
      <c r="E959" s="34" t="n"/>
      <c r="F959" s="34" t="n"/>
      <c r="G959" s="34" t="n"/>
      <c r="H959" s="34" t="n"/>
      <c r="N959" t="inlineStr">
        <is>
          <t>Clinic</t>
        </is>
      </c>
    </row>
    <row r="960" ht="21.6" customHeight="1" s="49">
      <c r="A960" s="100" t="n"/>
      <c r="B960" s="34" t="n"/>
      <c r="C960" s="100" t="n"/>
      <c r="D960" s="34" t="n"/>
      <c r="E960" s="34" t="n"/>
      <c r="F960" s="34" t="n"/>
      <c r="G960" s="34" t="n"/>
      <c r="H960" s="34" t="n"/>
      <c r="N960" t="inlineStr">
        <is>
          <t>Clinic</t>
        </is>
      </c>
    </row>
    <row r="961" ht="21.6" customHeight="1" s="49">
      <c r="A961" s="100" t="n"/>
      <c r="B961" s="34" t="n"/>
      <c r="C961" s="100" t="n"/>
      <c r="D961" s="34" t="n"/>
      <c r="E961" s="34" t="n"/>
      <c r="F961" s="34" t="n"/>
      <c r="G961" s="34" t="n"/>
      <c r="H961" s="34" t="n"/>
      <c r="N961" t="inlineStr">
        <is>
          <t>Clinic</t>
        </is>
      </c>
    </row>
    <row r="962" ht="21.6" customHeight="1" s="49">
      <c r="A962" s="100" t="n"/>
      <c r="B962" s="34" t="n"/>
      <c r="C962" s="100" t="n"/>
      <c r="D962" s="34" t="n"/>
      <c r="E962" s="34" t="n"/>
      <c r="F962" s="34" t="n"/>
      <c r="G962" s="34" t="n"/>
      <c r="H962" s="34" t="n"/>
      <c r="N962" t="inlineStr">
        <is>
          <t>Clinic</t>
        </is>
      </c>
    </row>
    <row r="963" ht="21.6" customHeight="1" s="49">
      <c r="A963" s="100" t="n"/>
      <c r="B963" s="34" t="n"/>
      <c r="C963" s="100" t="n"/>
      <c r="D963" s="34" t="n"/>
      <c r="E963" s="34" t="n"/>
      <c r="F963" s="34" t="n"/>
      <c r="G963" s="34" t="n"/>
      <c r="H963" s="34" t="n"/>
      <c r="N963" t="inlineStr">
        <is>
          <t>Clinic</t>
        </is>
      </c>
    </row>
    <row r="964" ht="21.6" customHeight="1" s="49">
      <c r="A964" s="100" t="n"/>
      <c r="B964" s="34" t="n"/>
      <c r="C964" s="100" t="n"/>
      <c r="D964" s="34" t="n"/>
      <c r="E964" s="34" t="n"/>
      <c r="F964" s="34" t="n"/>
      <c r="G964" s="34" t="n"/>
      <c r="H964" s="34" t="n"/>
      <c r="N964" t="inlineStr">
        <is>
          <t>Clinic</t>
        </is>
      </c>
    </row>
    <row r="965" ht="21.6" customHeight="1" s="49">
      <c r="A965" s="100" t="n"/>
      <c r="B965" s="34" t="n"/>
      <c r="C965" s="100" t="n"/>
      <c r="D965" s="34" t="n"/>
      <c r="E965" s="34" t="n"/>
      <c r="F965" s="34" t="n"/>
      <c r="G965" s="34" t="n"/>
      <c r="H965" s="34" t="n"/>
      <c r="N965" t="inlineStr">
        <is>
          <t>Clinic</t>
        </is>
      </c>
    </row>
    <row r="966" ht="21.6" customHeight="1" s="49">
      <c r="A966" s="100" t="n"/>
      <c r="B966" s="34" t="n"/>
      <c r="C966" s="100" t="n"/>
      <c r="D966" s="34" t="n"/>
      <c r="E966" s="34" t="n"/>
      <c r="F966" s="34" t="n"/>
      <c r="G966" s="34" t="n"/>
      <c r="H966" s="34" t="n"/>
      <c r="N966" t="inlineStr">
        <is>
          <t>Clinic</t>
        </is>
      </c>
    </row>
    <row r="967" ht="21.6" customHeight="1" s="49">
      <c r="A967" s="100" t="n"/>
      <c r="B967" s="34" t="n"/>
      <c r="C967" s="100" t="n"/>
      <c r="D967" s="34" t="n"/>
      <c r="E967" s="34" t="n"/>
      <c r="F967" s="34" t="n"/>
      <c r="G967" s="34" t="n"/>
      <c r="H967" s="34" t="n"/>
      <c r="N967" t="inlineStr">
        <is>
          <t>Clinic</t>
        </is>
      </c>
    </row>
    <row r="968" ht="21.6" customHeight="1" s="49">
      <c r="A968" s="100" t="n"/>
      <c r="B968" s="34" t="n"/>
      <c r="C968" s="100" t="n"/>
      <c r="D968" s="34" t="n"/>
      <c r="E968" s="34" t="n"/>
      <c r="F968" s="34" t="n"/>
      <c r="G968" s="34" t="n"/>
      <c r="H968" s="34" t="n"/>
      <c r="N968" t="inlineStr">
        <is>
          <t>Clinic</t>
        </is>
      </c>
    </row>
    <row r="969" ht="21.6" customHeight="1" s="49">
      <c r="A969" s="100" t="n"/>
      <c r="B969" s="34" t="n"/>
      <c r="C969" s="100" t="n"/>
      <c r="D969" s="34" t="n"/>
      <c r="E969" s="34" t="n"/>
      <c r="F969" s="34" t="n"/>
      <c r="G969" s="34" t="n"/>
      <c r="H969" s="34" t="n"/>
      <c r="N969" t="inlineStr">
        <is>
          <t>Clinic</t>
        </is>
      </c>
    </row>
    <row r="970" ht="21.6" customHeight="1" s="49">
      <c r="A970" s="100" t="n"/>
      <c r="B970" s="34" t="n"/>
      <c r="C970" s="100" t="n"/>
      <c r="D970" s="34" t="n"/>
      <c r="E970" s="34" t="n"/>
      <c r="F970" s="34" t="n"/>
      <c r="G970" s="34" t="n"/>
      <c r="H970" s="34" t="n"/>
      <c r="N970" t="inlineStr">
        <is>
          <t>Clinic</t>
        </is>
      </c>
    </row>
    <row r="971" ht="21.6" customHeight="1" s="49">
      <c r="A971" s="100" t="n"/>
      <c r="B971" s="34" t="n"/>
      <c r="C971" s="100" t="n"/>
      <c r="D971" s="34" t="n"/>
      <c r="E971" s="34" t="n"/>
      <c r="F971" s="34" t="n"/>
      <c r="G971" s="34" t="n"/>
      <c r="H971" s="34" t="n"/>
      <c r="N971" t="inlineStr">
        <is>
          <t>Clinic</t>
        </is>
      </c>
    </row>
    <row r="972" ht="21.6" customHeight="1" s="49">
      <c r="A972" s="100" t="n"/>
      <c r="B972" s="34" t="n"/>
      <c r="C972" s="100" t="n"/>
      <c r="D972" s="34" t="n"/>
      <c r="E972" s="34" t="n"/>
      <c r="F972" s="34" t="n"/>
      <c r="G972" s="34" t="n"/>
      <c r="H972" s="34" t="n"/>
      <c r="N972" t="inlineStr">
        <is>
          <t>Clinic</t>
        </is>
      </c>
    </row>
    <row r="973" ht="21.6" customHeight="1" s="49">
      <c r="A973" s="100" t="n"/>
      <c r="B973" s="34" t="n"/>
      <c r="C973" s="100" t="n"/>
      <c r="D973" s="34" t="n"/>
      <c r="E973" s="34" t="n"/>
      <c r="F973" s="34" t="n"/>
      <c r="G973" s="34" t="n"/>
      <c r="H973" s="34" t="n"/>
      <c r="N973" t="inlineStr">
        <is>
          <t>Clinic</t>
        </is>
      </c>
    </row>
    <row r="974" ht="21.6" customHeight="1" s="49">
      <c r="A974" s="100" t="n"/>
      <c r="B974" s="34" t="n"/>
      <c r="C974" s="100" t="n"/>
      <c r="D974" s="34" t="n"/>
      <c r="E974" s="34" t="n"/>
      <c r="F974" s="34" t="n"/>
      <c r="G974" s="34" t="n"/>
      <c r="H974" s="34" t="n"/>
      <c r="N974" t="inlineStr">
        <is>
          <t>Clinic</t>
        </is>
      </c>
    </row>
    <row r="975" ht="21.6" customHeight="1" s="49">
      <c r="A975" s="100" t="n"/>
      <c r="B975" s="34" t="n"/>
      <c r="C975" s="100" t="n"/>
      <c r="D975" s="34" t="n"/>
      <c r="E975" s="34" t="n"/>
      <c r="F975" s="34" t="n"/>
      <c r="G975" s="34" t="n"/>
      <c r="H975" s="34" t="n"/>
      <c r="N975" t="inlineStr">
        <is>
          <t>Clinic</t>
        </is>
      </c>
    </row>
    <row r="976" ht="21.6" customHeight="1" s="49">
      <c r="A976" s="100" t="n"/>
      <c r="B976" s="34" t="n"/>
      <c r="C976" s="100" t="n"/>
      <c r="D976" s="34" t="n"/>
      <c r="E976" s="34" t="n"/>
      <c r="F976" s="34" t="n"/>
      <c r="G976" s="34" t="n"/>
      <c r="H976" s="34" t="n"/>
      <c r="N976" t="inlineStr">
        <is>
          <t>Clinic</t>
        </is>
      </c>
    </row>
    <row r="977" ht="21.6" customHeight="1" s="49">
      <c r="A977" s="100" t="n"/>
      <c r="B977" s="34" t="n"/>
      <c r="C977" s="100" t="n"/>
      <c r="D977" s="34" t="n"/>
      <c r="E977" s="34" t="n"/>
      <c r="F977" s="34" t="n"/>
      <c r="G977" s="34" t="n"/>
      <c r="H977" s="34" t="n"/>
      <c r="N977" t="inlineStr">
        <is>
          <t>Clinic</t>
        </is>
      </c>
    </row>
    <row r="978" ht="21.6" customHeight="1" s="49">
      <c r="A978" s="100" t="n"/>
      <c r="B978" s="34" t="n"/>
      <c r="C978" s="100" t="n"/>
      <c r="D978" s="34" t="n"/>
      <c r="E978" s="34" t="n"/>
      <c r="F978" s="34" t="n"/>
      <c r="G978" s="34" t="n"/>
      <c r="H978" s="34" t="n"/>
      <c r="N978" t="inlineStr">
        <is>
          <t>Clinic</t>
        </is>
      </c>
    </row>
    <row r="979" ht="21.6" customHeight="1" s="49">
      <c r="A979" s="100" t="n"/>
      <c r="B979" s="34" t="n"/>
      <c r="C979" s="100" t="n"/>
      <c r="D979" s="34" t="n"/>
      <c r="E979" s="34" t="n"/>
      <c r="F979" s="34" t="n"/>
      <c r="G979" s="34" t="n"/>
      <c r="H979" s="34" t="n"/>
      <c r="N979" t="inlineStr">
        <is>
          <t>Clinic</t>
        </is>
      </c>
    </row>
    <row r="980" ht="21.6" customHeight="1" s="49">
      <c r="A980" s="100" t="n"/>
      <c r="B980" s="34" t="n"/>
      <c r="C980" s="100" t="n"/>
      <c r="D980" s="34" t="n"/>
      <c r="E980" s="34" t="n"/>
      <c r="F980" s="34" t="n"/>
      <c r="G980" s="34" t="n"/>
      <c r="H980" s="34" t="n"/>
      <c r="N980" t="inlineStr">
        <is>
          <t>Clinic</t>
        </is>
      </c>
    </row>
    <row r="981" ht="21.6" customHeight="1" s="49">
      <c r="A981" s="100" t="n"/>
      <c r="B981" s="34" t="n"/>
      <c r="C981" s="100" t="n"/>
      <c r="D981" s="34" t="n"/>
      <c r="E981" s="34" t="n"/>
      <c r="F981" s="34" t="n"/>
      <c r="G981" s="34" t="n"/>
      <c r="H981" s="34" t="n"/>
      <c r="N981" t="inlineStr">
        <is>
          <t>Clinic</t>
        </is>
      </c>
    </row>
    <row r="982" ht="21.6" customHeight="1" s="49">
      <c r="A982" s="100" t="n"/>
      <c r="B982" s="34" t="n"/>
      <c r="C982" s="100" t="n"/>
      <c r="D982" s="34" t="n"/>
      <c r="E982" s="34" t="n"/>
      <c r="F982" s="34" t="n"/>
      <c r="G982" s="34" t="n"/>
      <c r="H982" s="34" t="n"/>
      <c r="N982" t="inlineStr">
        <is>
          <t>Clinic</t>
        </is>
      </c>
    </row>
    <row r="983" ht="21.6" customHeight="1" s="49">
      <c r="A983" s="100" t="n"/>
      <c r="B983" s="34" t="n"/>
      <c r="C983" s="100" t="n"/>
      <c r="D983" s="34" t="n"/>
      <c r="E983" s="34" t="n"/>
      <c r="F983" s="34" t="n"/>
      <c r="G983" s="34" t="n"/>
      <c r="H983" s="34" t="n"/>
      <c r="N983" t="inlineStr">
        <is>
          <t>Clinic</t>
        </is>
      </c>
    </row>
    <row r="984" ht="21.6" customHeight="1" s="49">
      <c r="A984" s="100" t="n"/>
      <c r="B984" s="34" t="n"/>
      <c r="C984" s="100" t="n"/>
      <c r="D984" s="34" t="n"/>
      <c r="E984" s="34" t="n"/>
      <c r="F984" s="34" t="n"/>
      <c r="G984" s="34" t="n"/>
      <c r="H984" s="34" t="n"/>
      <c r="N984" t="inlineStr">
        <is>
          <t>Clinic</t>
        </is>
      </c>
    </row>
    <row r="985" ht="21.6" customHeight="1" s="49">
      <c r="A985" s="100" t="n"/>
      <c r="B985" s="34" t="n"/>
      <c r="C985" s="100" t="n"/>
      <c r="D985" s="34" t="n"/>
      <c r="E985" s="34" t="n"/>
      <c r="F985" s="34" t="n"/>
      <c r="G985" s="34" t="n"/>
      <c r="H985" s="34" t="n"/>
      <c r="N985" t="inlineStr">
        <is>
          <t>Clinic</t>
        </is>
      </c>
    </row>
    <row r="986" ht="21.6" customHeight="1" s="49">
      <c r="A986" s="100" t="n"/>
      <c r="B986" s="34" t="n"/>
      <c r="C986" s="100" t="n"/>
      <c r="D986" s="34" t="n"/>
      <c r="E986" s="34" t="n"/>
      <c r="F986" s="34" t="n"/>
      <c r="G986" s="34" t="n"/>
      <c r="H986" s="34" t="n"/>
      <c r="N986" t="inlineStr">
        <is>
          <t>Clinic</t>
        </is>
      </c>
    </row>
    <row r="987" ht="21.6" customHeight="1" s="49">
      <c r="A987" s="100" t="n"/>
      <c r="B987" s="34" t="n"/>
      <c r="C987" s="100" t="n"/>
      <c r="D987" s="34" t="n"/>
      <c r="E987" s="34" t="n"/>
      <c r="F987" s="34" t="n"/>
      <c r="G987" s="34" t="n"/>
      <c r="H987" s="34" t="n"/>
      <c r="N987" t="inlineStr">
        <is>
          <t>Clinic</t>
        </is>
      </c>
    </row>
    <row r="988" ht="21.6" customHeight="1" s="49">
      <c r="A988" s="100" t="n"/>
      <c r="B988" s="34" t="n"/>
      <c r="C988" s="100" t="n"/>
      <c r="D988" s="34" t="n"/>
      <c r="E988" s="34" t="n"/>
      <c r="F988" s="34" t="n"/>
      <c r="G988" s="34" t="n"/>
      <c r="H988" s="34" t="n"/>
      <c r="N988" t="inlineStr">
        <is>
          <t>Clinic</t>
        </is>
      </c>
    </row>
    <row r="989" ht="21.6" customHeight="1" s="49">
      <c r="A989" s="100" t="n"/>
      <c r="B989" s="34" t="n"/>
      <c r="C989" s="100" t="n"/>
      <c r="D989" s="34" t="n"/>
      <c r="E989" s="34" t="n"/>
      <c r="F989" s="34" t="n"/>
      <c r="G989" s="34" t="n"/>
      <c r="H989" s="34" t="n"/>
      <c r="N989" t="inlineStr">
        <is>
          <t>Clinic</t>
        </is>
      </c>
    </row>
    <row r="990" ht="21.6" customHeight="1" s="49">
      <c r="A990" s="100" t="n"/>
      <c r="B990" s="34" t="n"/>
      <c r="C990" s="100" t="n"/>
      <c r="D990" s="34" t="n"/>
      <c r="E990" s="34" t="n"/>
      <c r="F990" s="34" t="n"/>
      <c r="G990" s="34" t="n"/>
      <c r="H990" s="34" t="n"/>
      <c r="N990" t="inlineStr">
        <is>
          <t>Clinic</t>
        </is>
      </c>
    </row>
    <row r="991" ht="21.6" customHeight="1" s="49">
      <c r="A991" s="100" t="n"/>
      <c r="B991" s="34" t="n"/>
      <c r="C991" s="100" t="n"/>
      <c r="D991" s="34" t="n"/>
      <c r="E991" s="34" t="n"/>
      <c r="F991" s="34" t="n"/>
      <c r="G991" s="34" t="n"/>
      <c r="H991" s="34" t="n"/>
      <c r="N991" t="inlineStr">
        <is>
          <t>Clinic</t>
        </is>
      </c>
    </row>
    <row r="992" ht="21.6" customHeight="1" s="49">
      <c r="A992" s="100" t="n"/>
      <c r="B992" s="34" t="n"/>
      <c r="C992" s="100" t="n"/>
      <c r="D992" s="34" t="n"/>
      <c r="E992" s="34" t="n"/>
      <c r="F992" s="34" t="n"/>
      <c r="G992" s="34" t="n"/>
      <c r="H992" s="34" t="n"/>
      <c r="N992" t="inlineStr">
        <is>
          <t>Clinic</t>
        </is>
      </c>
    </row>
    <row r="993" ht="21.6" customHeight="1" s="49">
      <c r="A993" s="100" t="n"/>
      <c r="B993" s="34" t="n"/>
      <c r="C993" s="100" t="n"/>
      <c r="D993" s="34" t="n"/>
      <c r="E993" s="34" t="n"/>
      <c r="F993" s="34" t="n"/>
      <c r="G993" s="34" t="n"/>
      <c r="H993" s="34" t="n"/>
      <c r="N993" t="inlineStr">
        <is>
          <t>Clinic</t>
        </is>
      </c>
    </row>
    <row r="994" ht="21.6" customHeight="1" s="49">
      <c r="A994" s="100" t="n"/>
      <c r="B994" s="34" t="n"/>
      <c r="C994" s="100" t="n"/>
      <c r="D994" s="34" t="n"/>
      <c r="E994" s="34" t="n"/>
      <c r="F994" s="34" t="n"/>
      <c r="G994" s="34" t="n"/>
      <c r="H994" s="34" t="n"/>
      <c r="N994" t="inlineStr">
        <is>
          <t>Clinic</t>
        </is>
      </c>
    </row>
    <row r="995" ht="21.6" customHeight="1" s="49">
      <c r="A995" s="100" t="n"/>
      <c r="B995" s="34" t="n"/>
      <c r="C995" s="100" t="n"/>
      <c r="D995" s="34" t="n"/>
      <c r="E995" s="34" t="n"/>
      <c r="F995" s="34" t="n"/>
      <c r="G995" s="34" t="n"/>
      <c r="H995" s="34" t="n"/>
      <c r="N995" t="inlineStr">
        <is>
          <t>Clinic</t>
        </is>
      </c>
    </row>
    <row r="996" ht="21.6" customHeight="1" s="49">
      <c r="A996" s="100" t="n"/>
      <c r="B996" s="34" t="n"/>
      <c r="C996" s="100" t="n"/>
      <c r="D996" s="34" t="n"/>
      <c r="E996" s="34" t="n"/>
      <c r="F996" s="34" t="n"/>
      <c r="G996" s="34" t="n"/>
      <c r="H996" s="34" t="n"/>
      <c r="N996" t="inlineStr">
        <is>
          <t>Clinic</t>
        </is>
      </c>
    </row>
    <row r="997" ht="21.6" customHeight="1" s="49">
      <c r="A997" s="100" t="n"/>
      <c r="B997" s="34" t="n"/>
      <c r="C997" s="100" t="n"/>
      <c r="D997" s="34" t="n"/>
      <c r="E997" s="34" t="n"/>
      <c r="F997" s="34" t="n"/>
      <c r="G997" s="34" t="n"/>
      <c r="H997" s="34" t="n"/>
      <c r="N997" t="inlineStr">
        <is>
          <t>Clinic</t>
        </is>
      </c>
    </row>
    <row r="998" ht="21.6" customHeight="1" s="49">
      <c r="A998" s="100" t="n"/>
      <c r="B998" s="34" t="n"/>
      <c r="C998" s="100" t="n"/>
      <c r="D998" s="34" t="n"/>
      <c r="E998" s="34" t="n"/>
      <c r="F998" s="34" t="n"/>
      <c r="G998" s="34" t="n"/>
      <c r="H998" s="34" t="n"/>
      <c r="N998" t="inlineStr">
        <is>
          <t>Clinic</t>
        </is>
      </c>
    </row>
    <row r="999" ht="21.6" customHeight="1" s="49">
      <c r="A999" s="100" t="n"/>
      <c r="B999" s="34" t="n"/>
      <c r="C999" s="100" t="n"/>
      <c r="D999" s="34" t="n"/>
      <c r="E999" s="34" t="n"/>
      <c r="F999" s="34" t="n"/>
      <c r="G999" s="34" t="n"/>
      <c r="H999" s="34" t="n"/>
      <c r="N999" t="inlineStr">
        <is>
          <t>Clinic</t>
        </is>
      </c>
    </row>
    <row r="1000" ht="21.6" customHeight="1" s="49">
      <c r="A1000" s="100" t="n"/>
      <c r="B1000" s="34" t="n"/>
      <c r="C1000" s="100" t="n"/>
      <c r="D1000" s="34" t="n"/>
      <c r="E1000" s="34" t="n"/>
      <c r="F1000" s="34" t="n"/>
      <c r="G1000" s="34" t="n"/>
      <c r="H1000" s="34" t="n"/>
      <c r="N1000" t="inlineStr">
        <is>
          <t>Clinic</t>
        </is>
      </c>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39.xml><?xml version="1.0" encoding="utf-8"?>
<worksheet xmlns="http://schemas.openxmlformats.org/spreadsheetml/2006/main">
  <sheetPr>
    <tabColor rgb="FF4CB266"/>
    <outlinePr summaryBelow="0" summaryRight="0"/>
    <pageSetUpPr/>
  </sheetPr>
  <dimension ref="A1:U30"/>
  <sheetViews>
    <sheetView workbookViewId="0">
      <selection activeCell="A1" sqref="A1"/>
    </sheetView>
  </sheetViews>
  <sheetFormatPr baseColWidth="8" defaultColWidth="12.6640625" defaultRowHeight="15.75" customHeight="1"/>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ht="34.95" customHeight="1" s="49">
      <c r="A1" s="51">
        <f>HYPERLINK("#gid=0", "🏠 กลับสู่หน้าแรก (Go to Home Page)")</f>
        <v/>
      </c>
    </row>
    <row r="2" ht="28" customHeight="1" s="49">
      <c r="A2" s="181" t="inlineStr">
        <is>
          <t>ลำดับ</t>
        </is>
      </c>
      <c r="B2" s="182" t="inlineStr">
        <is>
          <t>สถานการณ์เคส / ข้อมูลผู้ป่วย</t>
        </is>
      </c>
      <c r="C2" s="183" t="inlineStr">
        <is>
          <t>คำถาม</t>
        </is>
      </c>
      <c r="D2" s="181" t="inlineStr">
        <is>
          <t>รูปถาม</t>
        </is>
      </c>
      <c r="E2" s="181" t="inlineStr">
        <is>
          <t>ตัวเลือก 1</t>
        </is>
      </c>
      <c r="F2" s="181" t="inlineStr">
        <is>
          <t>ตัวเลือก 2</t>
        </is>
      </c>
      <c r="G2" s="181" t="inlineStr">
        <is>
          <t>ตัวเลือก 3</t>
        </is>
      </c>
      <c r="H2" s="181" t="inlineStr">
        <is>
          <t>ตัวเลือก 4</t>
        </is>
      </c>
      <c r="I2" s="181" t="inlineStr">
        <is>
          <t>ตัวเลือก 5</t>
        </is>
      </c>
      <c r="J2" s="181" t="inlineStr">
        <is>
          <t>เฉลย (ตัวเลข 1-5)</t>
        </is>
      </c>
      <c r="K2" s="181" t="inlineStr">
        <is>
          <t>คำอธิบายเฉลย</t>
        </is>
      </c>
      <c r="L2" s="181" t="inlineStr">
        <is>
          <t>รูปเฉลย</t>
        </is>
      </c>
      <c r="M2" s="181" t="inlineStr">
        <is>
          <t>หัวข้อโรคสภาฯ</t>
        </is>
      </c>
      <c r="N2" s="181" t="inlineStr">
        <is>
          <t>หัวข้อย่อย</t>
        </is>
      </c>
      <c r="O2" s="181" t="inlineStr">
        <is>
          <t>Product / Clinic</t>
        </is>
      </c>
      <c r="P2" s="181" t="inlineStr">
        <is>
          <t>หมายเหตุ</t>
        </is>
      </c>
      <c r="Q2" s="181" t="inlineStr">
        <is>
          <t>ประเภทข้อสอบ</t>
        </is>
      </c>
      <c r="R2" s="181" t="inlineStr">
        <is>
          <t>ปี / เลขชุด</t>
        </is>
      </c>
      <c r="S2" s="184" t="inlineStr">
        <is>
          <t>Case ID (รหัสเคส)</t>
        </is>
      </c>
    </row>
    <row r="3" ht="24" customHeight="1" s="49">
      <c r="A3" s="187" t="n">
        <v>1</v>
      </c>
      <c r="B3" s="186" t="n"/>
      <c r="C3" s="186"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D3" s="186" t="n"/>
      <c r="E3" s="186" t="inlineStr">
        <is>
          <t>Conjugated linoleic acid</t>
        </is>
      </c>
      <c r="F3" s="186" t="inlineStr">
        <is>
          <t>Chitosan</t>
        </is>
      </c>
      <c r="G3" s="186" t="inlineStr">
        <is>
          <t>Hydroxyl citric acid</t>
        </is>
      </c>
      <c r="H3" s="186" t="inlineStr">
        <is>
          <t>Catechin</t>
        </is>
      </c>
      <c r="I3" s="188" t="inlineStr">
        <is>
          <t>LAL</t>
        </is>
      </c>
      <c r="J3" s="185" t="inlineStr">
        <is>
          <t>1</t>
        </is>
      </c>
      <c r="K3" s="186" t="inlineStr">
        <is>
          <t>✅ คำตอบที่ถูกต้อง: ข้อ ก. Conjugated linoleic acid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t>
        </is>
      </c>
      <c r="L3" s="186" t="n"/>
      <c r="M3" s="186" t="inlineStr">
        <is>
          <t>Clinical Nutrition</t>
        </is>
      </c>
      <c r="N3" s="186" t="inlineStr">
        <is>
          <t>Enteral Nutrition</t>
        </is>
      </c>
      <c r="O3" s="185" t="inlineStr">
        <is>
          <t>Clinic</t>
        </is>
      </c>
      <c r="P3" s="186" t="inlineStr">
        <is>
          <t>ข้อ 1 Pharma Plus เล่มม่วง (เฉลยข้อ ก ข ง)</t>
        </is>
      </c>
      <c r="Q3" s="185" t="inlineStr">
        <is>
          <t>แบบฝึกหัด</t>
        </is>
      </c>
      <c r="R3" s="185" t="inlineStr">
        <is>
          <t>เล่มม่วง</t>
        </is>
      </c>
      <c r="S3" s="185" t="n"/>
    </row>
    <row r="4" ht="24" customHeight="1" s="49">
      <c r="A4" s="187" t="n">
        <v>2</v>
      </c>
      <c r="B4" s="186" t="n"/>
      <c r="C4" s="186" t="inlineStr">
        <is>
          <t>ผลิตภัณฑ์เสริมอาหารในข้อใดมีคุณสมบัติคล้าย dietary fiber</t>
        </is>
      </c>
      <c r="D4" s="186" t="n"/>
      <c r="E4" s="186" t="inlineStr">
        <is>
          <t>Chitosan</t>
        </is>
      </c>
      <c r="F4" s="186" t="inlineStr">
        <is>
          <t>Evening primrose oil</t>
        </is>
      </c>
      <c r="G4" s="186" t="inlineStr">
        <is>
          <t>Collagen</t>
        </is>
      </c>
      <c r="H4" s="186" t="inlineStr">
        <is>
          <t>Conjugated linoleic acid</t>
        </is>
      </c>
      <c r="I4" s="188" t="inlineStr">
        <is>
          <t>Lecithin</t>
        </is>
      </c>
      <c r="J4" s="185" t="inlineStr">
        <is>
          <t>1</t>
        </is>
      </c>
      <c r="K4" s="186" t="inlineStr">
        <is>
          <t>✅ คำตอบที่ถูกต้อง: ข้อ ก. Chitosan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t>
        </is>
      </c>
      <c r="L4" s="186" t="n"/>
      <c r="M4" s="186" t="inlineStr">
        <is>
          <t>Clinical Nutrition</t>
        </is>
      </c>
      <c r="N4" s="186" t="inlineStr">
        <is>
          <t>Enteral Nutrition</t>
        </is>
      </c>
      <c r="O4" s="185" t="inlineStr">
        <is>
          <t>Clinic</t>
        </is>
      </c>
      <c r="P4" s="186" t="inlineStr">
        <is>
          <t>ข้อ 2 Pharma Plus เล่มม่วง (เฉลยข้อ ก)</t>
        </is>
      </c>
      <c r="Q4" s="185" t="inlineStr">
        <is>
          <t>แบบฝึกหัด</t>
        </is>
      </c>
      <c r="R4" s="185" t="inlineStr">
        <is>
          <t>เล่มม่วง</t>
        </is>
      </c>
      <c r="S4" s="185" t="n"/>
    </row>
    <row r="5" ht="24" customHeight="1" s="49">
      <c r="A5" s="187" t="n">
        <v>3</v>
      </c>
      <c r="B5" s="186" t="n"/>
      <c r="C5" s="18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D5" s="186" t="n"/>
      <c r="E5" s="186" t="inlineStr">
        <is>
          <t>มีผลโดยเสริมฤทธิ์ยับยั้งการแข็งตัวของเกล็ดเลือดของ aspirin</t>
        </is>
      </c>
      <c r="F5" s="186" t="inlineStr">
        <is>
          <t>มีผลโดยเสริมฤทธิ์ลดน้ำตาลในเลือดของ metformin</t>
        </is>
      </c>
      <c r="G5" s="186" t="inlineStr">
        <is>
          <t>มีผลโดยลดประสิทธิภาพการจับของยา isosorbide mononitrate</t>
        </is>
      </c>
      <c r="H5" s="186" t="inlineStr">
        <is>
          <t>มีผลโดยลดประสิทธิภาพการลดน้ำตาลในเลือดของ glibenclamide</t>
        </is>
      </c>
      <c r="I5" s="188" t="inlineStr">
        <is>
          <t>ไม่มี อันตรกิริยากับยาที่ได้รับจากโรงพยาบาล</t>
        </is>
      </c>
      <c r="J5" s="185" t="inlineStr">
        <is>
          <t>1</t>
        </is>
      </c>
      <c r="K5" s="186" t="inlineStr">
        <is>
          <t>✅ คำตอบที่ถูกต้อง: ข้อ ก. มีผลโดยเสริมฤทธิ์ยับยั้งการแข็งตัวของเกล็ดเลือดของ aspirin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t>
        </is>
      </c>
      <c r="L5" s="186" t="n"/>
      <c r="M5" s="186" t="inlineStr">
        <is>
          <t>Clinical Nutrition</t>
        </is>
      </c>
      <c r="N5" s="186" t="inlineStr">
        <is>
          <t>Enteral Nutrition</t>
        </is>
      </c>
      <c r="O5" s="185" t="inlineStr">
        <is>
          <t>Clinic</t>
        </is>
      </c>
      <c r="P5" s="186" t="inlineStr">
        <is>
          <t>ข้อ 3 Pharma Plus เล่มม่วง (เฉลยข้อ ก)</t>
        </is>
      </c>
      <c r="Q5" s="185" t="inlineStr">
        <is>
          <t>แบบฝึกหัด</t>
        </is>
      </c>
      <c r="R5" s="185" t="inlineStr">
        <is>
          <t>เล่มม่วง</t>
        </is>
      </c>
      <c r="S5" s="185" t="n"/>
    </row>
    <row r="6" ht="24" customHeight="1" s="49">
      <c r="A6" s="187" t="n">
        <v>4</v>
      </c>
      <c r="B6" s="186" t="n"/>
      <c r="C6" s="186" t="inlineStr">
        <is>
          <t>ระหว่างที่มีอาการปวดประจำเดือน ผู้ป่วยควรหลีกเลี่ยงอาหารที่มีส่วนประกอบใด</t>
        </is>
      </c>
      <c r="D6" s="186" t="n"/>
      <c r="E6" s="186" t="inlineStr">
        <is>
          <t>ขมิ้นชัน</t>
        </is>
      </c>
      <c r="F6" s="186" t="inlineStr">
        <is>
          <t>ชาเขียว</t>
        </is>
      </c>
      <c r="G6" s="186" t="inlineStr">
        <is>
          <t>ลูกเตอ</t>
        </is>
      </c>
      <c r="H6" s="186" t="inlineStr">
        <is>
          <t>กวาวเครือ</t>
        </is>
      </c>
      <c r="I6" s="188" t="inlineStr">
        <is>
          <t>มะขามแขก</t>
        </is>
      </c>
      <c r="J6" s="185" t="inlineStr">
        <is>
          <t>5</t>
        </is>
      </c>
      <c r="K6" s="186" t="inlineStr">
        <is>
          <t>✅ คำตอบที่ถูกต้อง: ข้อ จ. มะขามแขก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t>
        </is>
      </c>
      <c r="L6" s="186" t="n"/>
      <c r="M6" s="186" t="inlineStr">
        <is>
          <t>Clinical Nutrition</t>
        </is>
      </c>
      <c r="N6" s="186" t="inlineStr">
        <is>
          <t>Enteral Nutrition</t>
        </is>
      </c>
      <c r="O6" s="185" t="inlineStr">
        <is>
          <t>Clinic</t>
        </is>
      </c>
      <c r="P6" s="186" t="inlineStr">
        <is>
          <t>ข้อ 4 Pharma Plus เล่มม่วง (เฉลยข้อ จ)</t>
        </is>
      </c>
      <c r="Q6" s="185" t="inlineStr">
        <is>
          <t>แบบฝึกหัด</t>
        </is>
      </c>
      <c r="R6" s="185" t="inlineStr">
        <is>
          <t>เล่มม่วง</t>
        </is>
      </c>
      <c r="S6" s="185" t="n"/>
    </row>
    <row r="7" ht="24" customHeight="1" s="49">
      <c r="A7" s="187" t="n">
        <v>5</v>
      </c>
      <c r="B7" s="186"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t>
        </is>
      </c>
      <c r="C7" s="186" t="inlineStr">
        <is>
          <t>ปัญหาสุขภาพต่อไปนี้มักเกิดพร้อมกับโรคอ้วน ข้อใดผิด</t>
        </is>
      </c>
      <c r="D7" s="186" t="n"/>
      <c r="E7" s="186" t="inlineStr">
        <is>
          <t>ความดันโลหิตสูง</t>
        </is>
      </c>
      <c r="F7" s="186" t="inlineStr">
        <is>
          <t>ภาวะไขมันผิดปกติในเลือด</t>
        </is>
      </c>
      <c r="G7" s="186" t="inlineStr">
        <is>
          <t>โรคหลอดเลือดแดงเลี้ยงหัวใจตีบตัน</t>
        </is>
      </c>
      <c r="H7" s="186" t="inlineStr">
        <is>
          <t>กระดูกและข้อเสื่อมใน lower extremities</t>
        </is>
      </c>
      <c r="I7" s="188" t="inlineStr">
        <is>
          <t>โรคอัลไซเมอร์</t>
        </is>
      </c>
      <c r="J7" s="185" t="inlineStr">
        <is>
          <t>5</t>
        </is>
      </c>
      <c r="K7" s="186" t="inlineStr">
        <is>
          <t>✅ คำตอบที่ถูกต้อง: ข้อ จ. โรคอัลไซเมอร์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t>
        </is>
      </c>
      <c r="L7" s="186" t="n"/>
      <c r="M7" s="186" t="inlineStr">
        <is>
          <t>Clinical Nutrition</t>
        </is>
      </c>
      <c r="N7" s="186" t="inlineStr">
        <is>
          <t>Enteral Nutrition</t>
        </is>
      </c>
      <c r="O7" s="185" t="inlineStr">
        <is>
          <t>Clinic</t>
        </is>
      </c>
      <c r="P7" s="186" t="inlineStr">
        <is>
          <t>ข้อ 5 Pharma Plus เล่มม่วง (เฉลยข้อ จ)</t>
        </is>
      </c>
      <c r="Q7" s="185" t="inlineStr">
        <is>
          <t>แบบฝึกหัด</t>
        </is>
      </c>
      <c r="R7" s="185" t="inlineStr">
        <is>
          <t>เล่มม่วง</t>
        </is>
      </c>
      <c r="S7" s="185" t="n"/>
    </row>
    <row r="8" ht="24" customHeight="1" s="49">
      <c r="A8" s="187" t="n">
        <v>6</v>
      </c>
      <c r="B8" s="186" t="n"/>
      <c r="C8" s="186" t="inlineStr">
        <is>
          <t>แพทย์์สั่งใช้ยา Orlistat® สำหรับผู้ป่วยรายนี้ อยากทราบว่ายานี้ออกฤทธิ์อย่างไร</t>
        </is>
      </c>
      <c r="D8" s="186" t="n"/>
      <c r="E8" s="186" t="inlineStr">
        <is>
          <t>ดักจับไขมันในทางเดินอาหาร</t>
        </is>
      </c>
      <c r="F8" s="186" t="inlineStr">
        <is>
          <t>ออกฤทธิ์กดความอยากอาหาร</t>
        </is>
      </c>
      <c r="G8" s="186" t="inlineStr">
        <is>
          <t>เพิ่มการเมตาบอลิซึมไขมันในเซลล์</t>
        </is>
      </c>
      <c r="H8" s="186" t="inlineStr">
        <is>
          <t>ยับยั้งเอนไซม์ย่อยไขมันในทางเดินอาหาร</t>
        </is>
      </c>
      <c r="I8" s="188" t="inlineStr">
        <is>
          <t>ยับยั้งเอนไซม์ HMG CoA reductase</t>
        </is>
      </c>
      <c r="J8" s="185" t="inlineStr">
        <is>
          <t>4</t>
        </is>
      </c>
      <c r="K8" s="186" t="inlineStr">
        <is>
          <t>✅ คำตอบที่ถูกต้อง: ข้อ ง. ยับยั้งเอนไซม์ย่อยไขมันในทางเดินอาหาร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t>
        </is>
      </c>
      <c r="L8" s="186" t="n"/>
      <c r="M8" s="186" t="inlineStr">
        <is>
          <t>Clinical Nutrition</t>
        </is>
      </c>
      <c r="N8" s="186" t="inlineStr">
        <is>
          <t>Enteral Nutrition</t>
        </is>
      </c>
      <c r="O8" s="185" t="inlineStr">
        <is>
          <t>Clinic</t>
        </is>
      </c>
      <c r="P8" s="186" t="inlineStr">
        <is>
          <t>ข้อ 6 Pharma Plus เล่มม่วง (เฉลยข้อ ง)</t>
        </is>
      </c>
      <c r="Q8" s="185" t="inlineStr">
        <is>
          <t>แบบฝึกหัด</t>
        </is>
      </c>
      <c r="R8" s="185" t="inlineStr">
        <is>
          <t>เล่มม่วง</t>
        </is>
      </c>
      <c r="S8" s="185" t="n"/>
    </row>
    <row r="9" ht="24" customHeight="1" s="49">
      <c r="A9" s="187" t="n">
        <v>7</v>
      </c>
      <c r="B9" s="186" t="n"/>
      <c r="C9" s="186" t="inlineStr">
        <is>
          <t>ผู้ป่วยควรรับประทานอาหารในข้อใด</t>
        </is>
      </c>
      <c r="D9" s="186" t="n"/>
      <c r="E9" s="186" t="inlineStr">
        <is>
          <t>ส้มตำเขียวหวาน คอมหมูย่าง ข้าวเหนียว</t>
        </is>
      </c>
      <c r="F9" s="186" t="inlineStr">
        <is>
          <t>ชมพู่ ปลาเผา แกงหน่อไม้</t>
        </is>
      </c>
      <c r="G9" s="186" t="inlineStr">
        <is>
          <t>มะม่วงสุก ผัดกระเฉดหมูกรอบ ข้าวต้ม</t>
        </is>
      </c>
      <c r="H9" s="186" t="inlineStr">
        <is>
          <t>ทุเรียน แกงเลียง ข้าวสวย</t>
        </is>
      </c>
      <c r="I9" s="188" t="inlineStr">
        <is>
          <t>กล้วยหอม ไอศกรีม ไก่ทอด</t>
        </is>
      </c>
      <c r="J9" s="185" t="inlineStr">
        <is>
          <t>2</t>
        </is>
      </c>
      <c r="K9" s="186" t="inlineStr">
        <is>
          <t>✅ คำตอบที่ถูกต้อง: ข้อ ข. ชมพู่ ปลาเผา แกงหน่อไม้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t>
        </is>
      </c>
      <c r="L9" s="186" t="n"/>
      <c r="M9" s="186" t="inlineStr">
        <is>
          <t>Clinical Nutrition</t>
        </is>
      </c>
      <c r="N9" s="186" t="inlineStr">
        <is>
          <t>Enteral Nutrition</t>
        </is>
      </c>
      <c r="O9" s="185" t="inlineStr">
        <is>
          <t>Clinic</t>
        </is>
      </c>
      <c r="P9" s="186" t="inlineStr">
        <is>
          <t>ข้อ 7 Pharma Plus เล่มม่วง (เฉลยข้อ ข)</t>
        </is>
      </c>
      <c r="Q9" s="185" t="inlineStr">
        <is>
          <t>แบบฝึกหัด</t>
        </is>
      </c>
      <c r="R9" s="185" t="inlineStr">
        <is>
          <t>เล่มม่วง</t>
        </is>
      </c>
      <c r="S9" s="185" t="n"/>
    </row>
    <row r="10" ht="24" customHeight="1" s="49">
      <c r="A10" s="187" t="n">
        <v>8</v>
      </c>
      <c r="B10" s="186" t="n"/>
      <c r="C10" s="186" t="inlineStr">
        <is>
          <t>เมื่อคำนวณค่า body mass index (BMI) ของหญิงผู้้นี้พบว่ามีค่า 30 kg/m² หมายความว่าอย่างไร</t>
        </is>
      </c>
      <c r="D10" s="186" t="n"/>
      <c r="E10" s="186" t="inlineStr">
        <is>
          <t>น้ำหนักน้อยกว่าปกติ</t>
        </is>
      </c>
      <c r="F10" s="186" t="inlineStr">
        <is>
          <t>น้ำหนักตัวเหมาะสม</t>
        </is>
      </c>
      <c r="G10" s="186" t="inlineStr">
        <is>
          <t>น้ำหนักเกินแต่ไม่มาก</t>
        </is>
      </c>
      <c r="H10" s="186" t="inlineStr">
        <is>
          <t>มีภาวะอ้วน</t>
        </is>
      </c>
      <c r="I10" s="188" t="inlineStr">
        <is>
          <t>มีภาวะอ้วนรุนแรง</t>
        </is>
      </c>
      <c r="J10" s="185" t="inlineStr">
        <is>
          <t>5</t>
        </is>
      </c>
      <c r="K10" s="186" t="inlineStr">
        <is>
          <t>✅ คำตอบที่ถูกต้อง: ข้อ จ. มีภาวะอ้วนรุนแรง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t>
        </is>
      </c>
      <c r="L10" s="186" t="n"/>
      <c r="M10" s="186" t="inlineStr">
        <is>
          <t>Clinical Nutrition</t>
        </is>
      </c>
      <c r="N10" s="186" t="inlineStr">
        <is>
          <t>Enteral Nutrition</t>
        </is>
      </c>
      <c r="O10" s="185" t="inlineStr">
        <is>
          <t>Clinic</t>
        </is>
      </c>
      <c r="P10" s="186" t="inlineStr">
        <is>
          <t>ข้อ 8 Pharma Plus เล่มม่วง (เฉลยข้อ จ)</t>
        </is>
      </c>
      <c r="Q10" s="185" t="inlineStr">
        <is>
          <t>แบบฝึกหัด</t>
        </is>
      </c>
      <c r="R10" s="185" t="inlineStr">
        <is>
          <t>เล่มม่วง</t>
        </is>
      </c>
      <c r="S10" s="185" t="n"/>
    </row>
    <row r="11" ht="24" customHeight="1" s="49">
      <c r="A11" s="187" t="n">
        <v>9</v>
      </c>
      <c r="B11" s="186" t="n"/>
      <c r="C11" s="186" t="inlineStr">
        <is>
          <t>สาเหตุของผมร่วง เล็บเปราะ เนื่องจากขาดวิตามินและแร่ธาตุ ยกเว้น</t>
        </is>
      </c>
      <c r="D11" s="186" t="n"/>
      <c r="E11" s="186" t="inlineStr">
        <is>
          <t>Vitamin B6</t>
        </is>
      </c>
      <c r="F11" s="186" t="inlineStr">
        <is>
          <t>Vitamin A</t>
        </is>
      </c>
      <c r="G11" s="186" t="inlineStr">
        <is>
          <t>Vitamin D</t>
        </is>
      </c>
      <c r="H11" s="186" t="inlineStr">
        <is>
          <t>Biotin</t>
        </is>
      </c>
      <c r="I11" s="188" t="inlineStr">
        <is>
          <t>Zinc</t>
        </is>
      </c>
      <c r="J11" s="185" t="inlineStr">
        <is>
          <t>1</t>
        </is>
      </c>
      <c r="K11" s="186" t="inlineStr">
        <is>
          <t>✅ คำตอบที่ถูกต้อง: ข้อ ก. Vitamin B6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t>
        </is>
      </c>
      <c r="L11" s="186" t="n"/>
      <c r="M11" s="186" t="inlineStr">
        <is>
          <t>Clinical Nutrition</t>
        </is>
      </c>
      <c r="N11" s="186" t="inlineStr">
        <is>
          <t>Enteral Nutrition</t>
        </is>
      </c>
      <c r="O11" s="185" t="inlineStr">
        <is>
          <t>Clinic</t>
        </is>
      </c>
      <c r="P11" s="186" t="inlineStr">
        <is>
          <t>ข้อ 9 Pharma Plus เล่มม่วง (เฉลยข้อ ก)</t>
        </is>
      </c>
      <c r="Q11" s="185" t="inlineStr">
        <is>
          <t>แบบฝึกหัด</t>
        </is>
      </c>
      <c r="R11" s="185" t="inlineStr">
        <is>
          <t>เล่มม่วง</t>
        </is>
      </c>
      <c r="S11" s="185" t="n"/>
    </row>
    <row r="12" ht="24" customHeight="1" s="49">
      <c r="A12" s="187" t="n">
        <v>10</v>
      </c>
      <c r="B12" s="186" t="n"/>
      <c r="C12" s="186" t="inlineStr">
        <is>
          <t>วิตามิน แร่ธาตุที่เพิ่มความสดใสให้ผิวพรรณยกเว้น</t>
        </is>
      </c>
      <c r="D12" s="186" t="n"/>
      <c r="E12" s="186" t="inlineStr">
        <is>
          <t>Vitamin E</t>
        </is>
      </c>
      <c r="F12" s="186" t="inlineStr">
        <is>
          <t>Vitamin C</t>
        </is>
      </c>
      <c r="G12" s="186" t="inlineStr">
        <is>
          <t>Magnesium</t>
        </is>
      </c>
      <c r="H12" s="186" t="inlineStr">
        <is>
          <t>Zinc</t>
        </is>
      </c>
      <c r="I12" s="188" t="inlineStr">
        <is>
          <t>EPO (evening primrose oil)</t>
        </is>
      </c>
      <c r="J12" s="185" t="inlineStr">
        <is>
          <t>3</t>
        </is>
      </c>
      <c r="K12" s="186" t="inlineStr">
        <is>
          <t>✅ คำตอบที่ถูกต้อง: ข้อ ค. Magnesium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t>
        </is>
      </c>
      <c r="L12" s="186" t="n"/>
      <c r="M12" s="186" t="inlineStr">
        <is>
          <t>Clinical Nutrition</t>
        </is>
      </c>
      <c r="N12" s="186" t="inlineStr">
        <is>
          <t>Enteral Nutrition</t>
        </is>
      </c>
      <c r="O12" s="185" t="inlineStr">
        <is>
          <t>Clinic</t>
        </is>
      </c>
      <c r="P12" s="186" t="inlineStr">
        <is>
          <t>ข้อ 10 Pharma Plus เล่มม่วง (เฉลยข้อ ค)</t>
        </is>
      </c>
      <c r="Q12" s="185" t="inlineStr">
        <is>
          <t>แบบฝึกหัด</t>
        </is>
      </c>
      <c r="R12" s="185" t="inlineStr">
        <is>
          <t>เล่มม่วง</t>
        </is>
      </c>
      <c r="S12" s="185" t="n"/>
    </row>
    <row r="13" ht="24" customHeight="1" s="49">
      <c r="A13" s="187" t="n">
        <v>11</v>
      </c>
      <c r="B13" s="186" t="n"/>
      <c r="C13" s="186" t="inlineStr">
        <is>
          <t>วิตามิน แร่ธาตุชนิดใดที่เหมาะสมกับการออกกำลังกายมากที่สุด</t>
        </is>
      </c>
      <c r="D13" s="186" t="n"/>
      <c r="E13" s="186" t="inlineStr">
        <is>
          <t>Vitamin K, Calcium, Vanadium</t>
        </is>
      </c>
      <c r="F13" s="186" t="inlineStr">
        <is>
          <t>Vitamin D, Calcium, Nickel</t>
        </is>
      </c>
      <c r="G13" s="186" t="inlineStr">
        <is>
          <t>Calcium, Magnesium, Potassium</t>
        </is>
      </c>
      <c r="H13" s="186" t="inlineStr">
        <is>
          <t>Calcium, Magnesium, Potassium</t>
        </is>
      </c>
      <c r="I13" s="188" t="inlineStr">
        <is>
          <t>Iodine, Copper, Selenium</t>
        </is>
      </c>
      <c r="J13" s="185" t="inlineStr">
        <is>
          <t>3</t>
        </is>
      </c>
      <c r="K13" s="186" t="inlineStr">
        <is>
          <t>✅ คำตอบที่ถูกต้อง: ข้อ ค. Calcium, Magnesium, Potassium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t>
        </is>
      </c>
      <c r="L13" s="186" t="n"/>
      <c r="M13" s="186" t="inlineStr">
        <is>
          <t>Clinical Nutrition</t>
        </is>
      </c>
      <c r="N13" s="186" t="inlineStr">
        <is>
          <t>Enteral Nutrition</t>
        </is>
      </c>
      <c r="O13" s="185" t="inlineStr">
        <is>
          <t>Clinic</t>
        </is>
      </c>
      <c r="P13" s="186" t="inlineStr">
        <is>
          <t>ข้อ 11 Pharma Plus เล่มม่วง (เฉลยข้อ ค ง)</t>
        </is>
      </c>
      <c r="Q13" s="185" t="inlineStr">
        <is>
          <t>แบบฝึกหัด</t>
        </is>
      </c>
      <c r="R13" s="185" t="inlineStr">
        <is>
          <t>เล่มม่วง</t>
        </is>
      </c>
      <c r="S13" s="185" t="n"/>
    </row>
    <row r="14" ht="24" customHeight="1" s="49">
      <c r="A14" s="187" t="n">
        <v>12</v>
      </c>
      <c r="B14" s="186" t="n"/>
      <c r="C14" s="186" t="inlineStr">
        <is>
          <t>จากข้อที่ 11 หมวดต่ออาหารใดที่พบแร่ธาตุ วิตามินเหล่านั้นมากที่สุด</t>
        </is>
      </c>
      <c r="D14" s="186" t="n"/>
      <c r="E14" s="186" t="inlineStr">
        <is>
          <t>เนื้อสัตว์, อาหารทะเล, เครื่องใน</t>
        </is>
      </c>
      <c r="F14" s="186" t="inlineStr">
        <is>
          <t>ปลาตัวเล็กตัวน้อย, ผักบร็อคโคลี่, กล้วย</t>
        </is>
      </c>
      <c r="G14" s="186" t="inlineStr">
        <is>
          <t>ธัญพืช, ถั่วเหลือง, โยเกิร์ต</t>
        </is>
      </c>
      <c r="H14" s="186" t="inlineStr">
        <is>
          <t>ชาเขียว, โสม, Co-enzyme Q10</t>
        </is>
      </c>
      <c r="I14" s="188" t="inlineStr">
        <is>
          <t>น้ำมันตับปลา, น้ำมันปลา, ปลา</t>
        </is>
      </c>
      <c r="J14" s="185" t="inlineStr">
        <is>
          <t>2</t>
        </is>
      </c>
      <c r="K14" s="186" t="inlineStr">
        <is>
          <t>✅ คำตอบที่ถูกต้อง: ข้อ ข. ปลาตัวเล็กตัวน้อย, ผักบร็อคโคลี่, กล้วย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t>
        </is>
      </c>
      <c r="L14" s="186" t="n"/>
      <c r="M14" s="186" t="inlineStr">
        <is>
          <t>Clinical Nutrition</t>
        </is>
      </c>
      <c r="N14" s="186" t="inlineStr">
        <is>
          <t>Enteral Nutrition</t>
        </is>
      </c>
      <c r="O14" s="185" t="inlineStr">
        <is>
          <t>Clinic</t>
        </is>
      </c>
      <c r="P14" s="186" t="inlineStr">
        <is>
          <t>ข้อ 12 Pharma Plus เล่มม่วง (เฉลยข้อ ข)</t>
        </is>
      </c>
      <c r="Q14" s="185" t="inlineStr">
        <is>
          <t>แบบฝึกหัด</t>
        </is>
      </c>
      <c r="R14" s="185" t="inlineStr">
        <is>
          <t>เล่มม่วง</t>
        </is>
      </c>
      <c r="S14" s="185" t="n"/>
    </row>
    <row r="15" ht="24" customHeight="1" s="49">
      <c r="A15" s="187" t="n">
        <v>13</v>
      </c>
      <c r="B15" s="186" t="n"/>
      <c r="C15" s="186" t="inlineStr">
        <is>
          <t>ข้อใด ไม่ใช่ข้อควรปฏิบัติในการรับประทานวิตามิน อาหารเสริม</t>
        </is>
      </c>
      <c r="D15" s="186" t="n"/>
      <c r="E15" s="186" t="inlineStr">
        <is>
          <t>ออกกำลังกายอย่างต่อเนื่อง อย่างน้อย 30 นาทีทุกวัน</t>
        </is>
      </c>
      <c r="F15" s="186" t="inlineStr">
        <is>
          <t>ดื่มน้ำบริสุทธิ์ ปริมาณ 2 ลิตร ต่อวัน</t>
        </is>
      </c>
      <c r="G15" s="186" t="inlineStr">
        <is>
          <t>ควรรับประทานหลังมื้ออาหารหรือพร้อมมื้ออาหาร</t>
        </is>
      </c>
      <c r="H15" s="186" t="inlineStr">
        <is>
          <t>การรับประทานช่วงเวลาก่อนนอนเหมาะสำหรับวิตามินและแร่ธาตุที่บำรุงผิว</t>
        </is>
      </c>
      <c r="I15" s="188" t="inlineStr">
        <is>
          <t>ควรรับประทานผักใบเขียว, ผลไม้ควบคู่ทุกวัน</t>
        </is>
      </c>
      <c r="J15" s="185" t="inlineStr">
        <is>
          <t>4</t>
        </is>
      </c>
      <c r="K15" s="186" t="inlineStr">
        <is>
          <t>✅ คำตอบที่ถูกต้อง: ข้อ ง. การรับประทานช่วงเวลาก่อนนอนเหมาะสำหรับวิตามินและแร่ธาตุที่บำรุงผิว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t>
        </is>
      </c>
      <c r="L15" s="186" t="n"/>
      <c r="M15" s="186" t="inlineStr">
        <is>
          <t>Clinical Nutrition</t>
        </is>
      </c>
      <c r="N15" s="186" t="inlineStr">
        <is>
          <t>Enteral Nutrition</t>
        </is>
      </c>
      <c r="O15" s="185" t="inlineStr">
        <is>
          <t>Clinic</t>
        </is>
      </c>
      <c r="P15" s="186" t="inlineStr">
        <is>
          <t>ข้อ 13 Pharma Plus เล่มม่วง (เฉลยข้อ ง)</t>
        </is>
      </c>
      <c r="Q15" s="185" t="inlineStr">
        <is>
          <t>แบบฝึกหัด</t>
        </is>
      </c>
      <c r="R15" s="185" t="inlineStr">
        <is>
          <t>เล่มม่วง</t>
        </is>
      </c>
      <c r="S15" s="185" t="n"/>
    </row>
    <row r="16" ht="24" customHeight="1" s="49">
      <c r="A16" s="187" t="n">
        <v>14</v>
      </c>
      <c r="B16" s="186" t="inlineStr">
        <is>
          <t>ผู้ป่วยอายุ 2 ขวบ หนัก 10 kg สูง 90 cm กินแต่มาม่า</t>
        </is>
      </c>
      <c r="C16" s="186" t="inlineStr">
        <is>
          <t>ผู้ป่วยมี actual BW เป็นกี่เปอร์เซ็นต์ ของ IDW (IDW=(Ht²(cm²)x1.65)/1000)</t>
        </is>
      </c>
      <c r="D16" s="188" t="n"/>
      <c r="E16" s="188" t="inlineStr">
        <is>
          <t>65%</t>
        </is>
      </c>
      <c r="F16" s="188" t="inlineStr">
        <is>
          <t>70%</t>
        </is>
      </c>
      <c r="G16" s="188" t="inlineStr">
        <is>
          <t>75%</t>
        </is>
      </c>
      <c r="H16" s="188" t="inlineStr">
        <is>
          <t>80%</t>
        </is>
      </c>
      <c r="I16" s="188" t="inlineStr">
        <is>
          <t>135%</t>
        </is>
      </c>
      <c r="J16" s="185" t="inlineStr">
        <is>
          <t>3</t>
        </is>
      </c>
      <c r="K16" s="186" t="inlineStr">
        <is>
          <t>✅ คำตอบที่ถูกต้อง: ข้อ ค. 75%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t>
        </is>
      </c>
      <c r="L16" s="186" t="n"/>
      <c r="M16" s="186" t="inlineStr">
        <is>
          <t>Clinical Nutrition</t>
        </is>
      </c>
      <c r="N16" s="186" t="inlineStr">
        <is>
          <t>Enteral Nutrition</t>
        </is>
      </c>
      <c r="O16" s="185" t="inlineStr">
        <is>
          <t>Clinic</t>
        </is>
      </c>
      <c r="P16" s="186" t="inlineStr">
        <is>
          <t>ข้อ 14 Pharma Plus เล่มม่วง (เฉลยข้อ ค)</t>
        </is>
      </c>
      <c r="Q16" s="185" t="inlineStr">
        <is>
          <t>แบบฝึกหัด</t>
        </is>
      </c>
      <c r="R16" s="185" t="inlineStr">
        <is>
          <t>เล่มม่วง</t>
        </is>
      </c>
      <c r="S16" s="185" t="n"/>
    </row>
    <row r="17" ht="24" customHeight="1" s="49">
      <c r="A17" s="187" t="n">
        <v>15</v>
      </c>
      <c r="B17" s="186" t="inlineStr">
        <is>
          <t>ผู้ป่วยอายุ 2 ขวบ หนัก 10 kg สูง 90 cm กินแต่มาม่า</t>
        </is>
      </c>
      <c r="C17" s="186" t="inlineStr">
        <is>
          <t>ผู้ป่วยรายนี้ไม่ต้องอาศัยข้อมูลใด ในการประเมินความเจริญเติบโต (growth velocity)</t>
        </is>
      </c>
      <c r="D17" s="186" t="n"/>
      <c r="E17" s="186" t="inlineStr">
        <is>
          <t>อายุ</t>
        </is>
      </c>
      <c r="F17" s="186" t="inlineStr">
        <is>
          <t>บันทึกน้ำหนัก รายเดือน</t>
        </is>
      </c>
      <c r="G17" s="186" t="inlineStr">
        <is>
          <t>บันทึกส่วนสูงรายเดือน</t>
        </is>
      </c>
      <c r="H17" s="186" t="inlineStr">
        <is>
          <t>ค่ามาตรฐานการเจริญเติบโต</t>
        </is>
      </c>
      <c r="I17" s="188" t="inlineStr">
        <is>
          <t>ความต้องการพลังงานต่อวัน</t>
        </is>
      </c>
      <c r="J17" s="185" t="inlineStr">
        <is>
          <t>5</t>
        </is>
      </c>
      <c r="K17" s="186" t="inlineStr">
        <is>
          <t>✅ คำตอบที่ถูกต้อง: ข้อ จ. ความต้องการพลังงานต่อวัน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t>
        </is>
      </c>
      <c r="L17" s="186" t="n"/>
      <c r="M17" s="186" t="inlineStr">
        <is>
          <t>Clinical Nutrition</t>
        </is>
      </c>
      <c r="N17" s="186" t="inlineStr">
        <is>
          <t>Enteral Nutrition</t>
        </is>
      </c>
      <c r="O17" s="185" t="inlineStr">
        <is>
          <t>Clinic</t>
        </is>
      </c>
      <c r="P17" s="186" t="inlineStr">
        <is>
          <t>ข้อ 15 Pharma Plus เล่มม่วง (เฉลยข้อ จ)</t>
        </is>
      </c>
      <c r="Q17" s="185" t="inlineStr">
        <is>
          <t>แบบฝึกหัด</t>
        </is>
      </c>
      <c r="R17" s="185" t="inlineStr">
        <is>
          <t>เล่มม่วง</t>
        </is>
      </c>
      <c r="S17" s="185" t="n"/>
    </row>
    <row r="18" ht="24" customHeight="1" s="49">
      <c r="A18" s="187" t="n">
        <v>16</v>
      </c>
      <c r="B18" s="186" t="n"/>
      <c r="C18" s="186" t="inlineStr">
        <is>
          <t>บุคคลที่รับประทานอาหารมังสวิรัติมีโอกาสขาดเหล็กได้เนื่องจาก</t>
        </is>
      </c>
      <c r="D18" s="186" t="n"/>
      <c r="E18" s="186" t="inlineStr">
        <is>
          <t>ในอาหารมังสวิรัติเหล็กในรูป heme-iron มาก</t>
        </is>
      </c>
      <c r="F18" s="186" t="inlineStr">
        <is>
          <t>สาร phytate ในอาหารรบกวนการดูดซึมเหล็ก</t>
        </is>
      </c>
      <c r="G18" s="186" t="inlineStr">
        <is>
          <t>เหล็กจะพบได้จากอาหารที่มาจากเนื้อสัตว์เท่านั้น</t>
        </is>
      </c>
      <c r="H18" s="186" t="inlineStr">
        <is>
          <t>วิตามินซีจากผัก+ผลไม้ลดการดูดซึมเหล็ก</t>
        </is>
      </c>
      <c r="I18" s="188" t="inlineStr">
        <is>
          <t>Renal Enteral Formula (High calorie, Low electrolyte)</t>
        </is>
      </c>
      <c r="J18" s="185" t="inlineStr">
        <is>
          <t>3</t>
        </is>
      </c>
      <c r="K18" s="186" t="inlineStr">
        <is>
          <t>✅ คำตอบที่ถูกต้อง: ข้อ ค. เหล็กจะพบได้จากอาหารที่มาจากเนื้อสัตว์เท่านั้น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t>
        </is>
      </c>
      <c r="L18" s="186" t="n"/>
      <c r="M18" s="186" t="inlineStr">
        <is>
          <t>Clinical Nutrition</t>
        </is>
      </c>
      <c r="N18" s="186" t="inlineStr">
        <is>
          <t>Enteral Nutrition</t>
        </is>
      </c>
      <c r="O18" s="185" t="inlineStr">
        <is>
          <t>Clinic</t>
        </is>
      </c>
      <c r="P18" s="186" t="inlineStr">
        <is>
          <t>ข้อ 16 Pharma Plus เล่มม่วง (เฉลยข้อ ค)</t>
        </is>
      </c>
      <c r="Q18" s="185" t="inlineStr">
        <is>
          <t>แบบฝึกหัด</t>
        </is>
      </c>
      <c r="R18" s="185" t="inlineStr">
        <is>
          <t>เล่มม่วง</t>
        </is>
      </c>
      <c r="S18" s="185" t="n"/>
    </row>
    <row r="19" ht="24" customHeight="1" s="49">
      <c r="A19" s="187" t="n">
        <v>17</v>
      </c>
      <c r="B19" s="186" t="n"/>
      <c r="C19" s="186" t="inlineStr">
        <is>
          <t>ผู้ป่วยที่มีอาการอ่อนเพลีย ใจสั่น ซีด เหนื่อยง่าย เล็บโค้งคล้ายช้อน ผู้ป่วยนั้นขาดสารอาหาร</t>
        </is>
      </c>
      <c r="D19" s="186" t="n"/>
      <c r="E19" s="186" t="inlineStr">
        <is>
          <t>Zinc</t>
        </is>
      </c>
      <c r="F19" s="186" t="inlineStr">
        <is>
          <t>Vit E</t>
        </is>
      </c>
      <c r="G19" s="186" t="inlineStr">
        <is>
          <t>Vit B1</t>
        </is>
      </c>
      <c r="H19" s="186" t="inlineStr">
        <is>
          <t>Iron</t>
        </is>
      </c>
      <c r="I19" s="188" t="inlineStr">
        <is>
          <t>Vit C</t>
        </is>
      </c>
      <c r="J19" s="185" t="inlineStr">
        <is>
          <t>4</t>
        </is>
      </c>
      <c r="K19" s="186" t="inlineStr">
        <is>
          <t>✅ คำตอบที่ถูกต้อง: ข้อ ง. Iron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t>
        </is>
      </c>
      <c r="L19" s="186" t="n"/>
      <c r="M19" s="186" t="inlineStr">
        <is>
          <t>Clinical Nutrition</t>
        </is>
      </c>
      <c r="N19" s="186" t="inlineStr">
        <is>
          <t>Enteral Nutrition</t>
        </is>
      </c>
      <c r="O19" s="185" t="inlineStr">
        <is>
          <t>Clinic</t>
        </is>
      </c>
      <c r="P19" s="186" t="inlineStr">
        <is>
          <t>ข้อ 18 Pharma Plus เล่มม่วง (เฉลยข้อ ง)</t>
        </is>
      </c>
      <c r="Q19" s="185" t="inlineStr">
        <is>
          <t>แบบฝึกหัด</t>
        </is>
      </c>
      <c r="R19" s="185" t="inlineStr">
        <is>
          <t>เล่มม่วง</t>
        </is>
      </c>
      <c r="S19" s="185" t="n"/>
    </row>
    <row r="20" ht="24" customHeight="1" s="49">
      <c r="A20" s="187" t="n">
        <v>18</v>
      </c>
      <c r="B20" s="186" t="n"/>
      <c r="C20" s="186" t="inlineStr">
        <is>
          <t>ผู้ป่วยได้รับยา MAOI เมื่อรับประทานปลาร้าหรือเนยแข็งอาจเกิด acute hypertension เนื่องจากอาหารนี้มีสารอาหารพวก</t>
        </is>
      </c>
      <c r="D20" s="186" t="n"/>
      <c r="E20" s="186" t="inlineStr">
        <is>
          <t>Tyramine</t>
        </is>
      </c>
      <c r="F20" s="186" t="inlineStr">
        <is>
          <t>Glutamine</t>
        </is>
      </c>
      <c r="G20" s="186" t="inlineStr">
        <is>
          <t>Phanalzine</t>
        </is>
      </c>
      <c r="H20" s="186" t="inlineStr">
        <is>
          <t>Tyrosine</t>
        </is>
      </c>
      <c r="I20" s="188" t="inlineStr">
        <is>
          <t>Phenylalanine</t>
        </is>
      </c>
      <c r="J20" s="185" t="inlineStr">
        <is>
          <t>1</t>
        </is>
      </c>
      <c r="K20" s="186" t="inlineStr">
        <is>
          <t>✅ คำตอบที่ถูกต้อง: ข้อ ก. Tyramine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ไม่ตรงกับข้อบ่งใช้หรือหลักวิชาการตามที่โจทย์กำหนด
• ข้อ ง. (Tyrosine): Tyrosine ไม่ตรงกับข้อบ่งใช้หรือหลักวิชาการตามที่โจทย์กำหนด
• ข้อ จ. (Phenylalanine): Phenylalanine ไม่ตรงกับข้อบ่งใช้หรือหลักวิชาการตามที่โจทย์กำหนด</t>
        </is>
      </c>
      <c r="L20" s="186" t="n"/>
      <c r="M20" s="186" t="inlineStr">
        <is>
          <t>Clinical Nutrition</t>
        </is>
      </c>
      <c r="N20" s="186" t="inlineStr">
        <is>
          <t>Enteral Nutrition</t>
        </is>
      </c>
      <c r="O20" s="185" t="inlineStr">
        <is>
          <t>Clinic</t>
        </is>
      </c>
      <c r="P20" s="186" t="inlineStr">
        <is>
          <t>ข้อ 19 Pharma Plus เล่มม่วง (เฉลยข้อ ก)</t>
        </is>
      </c>
      <c r="Q20" s="185" t="inlineStr">
        <is>
          <t>แบบฝึกหัด</t>
        </is>
      </c>
      <c r="R20" s="185" t="inlineStr">
        <is>
          <t>เล่มม่วง</t>
        </is>
      </c>
      <c r="S20" s="185" t="n"/>
    </row>
    <row r="21" ht="24" customHeight="1" s="49">
      <c r="A21" s="187" t="n">
        <v>19</v>
      </c>
      <c r="B21" s="186" t="n"/>
      <c r="C21" s="186" t="inlineStr">
        <is>
          <t>น้ำมันปลากินไปนานๆแล้วเป็นอย่างไร</t>
        </is>
      </c>
      <c r="D21" s="186" t="n"/>
      <c r="E21" s="186" t="inlineStr">
        <is>
          <t>ปวดหัว</t>
        </is>
      </c>
      <c r="F21" s="186" t="inlineStr">
        <is>
          <t>ท้องเสีย</t>
        </is>
      </c>
      <c r="G21" s="186" t="inlineStr">
        <is>
          <t>ตาพร่ามัว</t>
        </is>
      </c>
      <c r="H21" s="186" t="inlineStr">
        <is>
          <t>มวลกระดูกเพิ่มขึ้น</t>
        </is>
      </c>
      <c r="I21" s="188" t="inlineStr">
        <is>
          <t>ระยะเวลาการแข็งตัวของเลือดยาวนานขึ้น</t>
        </is>
      </c>
      <c r="J21" s="185" t="inlineStr">
        <is>
          <t>5</t>
        </is>
      </c>
      <c r="K21" s="186" t="inlineStr">
        <is>
          <t>✅ คำตอบที่ถูกต้อง: ข้อ จ. ระยะเวลาการแข็งตัวของเลือดยาวนานขึ้น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t>
        </is>
      </c>
      <c r="L21" s="186" t="n"/>
      <c r="M21" s="186" t="inlineStr">
        <is>
          <t>Clinical Nutrition</t>
        </is>
      </c>
      <c r="N21" s="186" t="inlineStr">
        <is>
          <t>Enteral Nutrition</t>
        </is>
      </c>
      <c r="O21" s="185" t="inlineStr">
        <is>
          <t>Clinic</t>
        </is>
      </c>
      <c r="P21" s="186" t="inlineStr">
        <is>
          <t>ข้อ 20 Pharma Plus เล่มม่วง (เฉลยข้อ จ)</t>
        </is>
      </c>
      <c r="Q21" s="185" t="inlineStr">
        <is>
          <t>แบบฝึกหัด</t>
        </is>
      </c>
      <c r="R21" s="185" t="inlineStr">
        <is>
          <t>เล่มม่วง</t>
        </is>
      </c>
      <c r="S21" s="185" t="n"/>
    </row>
    <row r="22" ht="24" customHeight="1" s="49">
      <c r="A22" s="187" t="n">
        <v>20</v>
      </c>
      <c r="B22" s="186" t="n"/>
      <c r="C22" s="186" t="inlineStr">
        <is>
          <t>รูปแบบของวิตามินดีที่พร้อมออกฤทธิ์ (Active form) ในร่างกายคือข้อใด</t>
        </is>
      </c>
      <c r="D22" s="186" t="n"/>
      <c r="E22" s="186" t="inlineStr">
        <is>
          <t>1,25-dihydroxycholecalciferol (Calcitriol)</t>
        </is>
      </c>
      <c r="F22" s="186" t="inlineStr">
        <is>
          <t>1-hydroxycholecalciferol (Alfacalcidol)</t>
        </is>
      </c>
      <c r="G22" s="186" t="inlineStr">
        <is>
          <t>25-hydroxycholecalciferol (Calcifediol)</t>
        </is>
      </c>
      <c r="H22" s="186" t="inlineStr">
        <is>
          <t>Cholecalciferol (Vitamin D3)</t>
        </is>
      </c>
      <c r="I22" s="188" t="inlineStr">
        <is>
          <t>Ergocalciferol (Vitamin D2)</t>
        </is>
      </c>
      <c r="J22" s="185" t="inlineStr">
        <is>
          <t>1</t>
        </is>
      </c>
      <c r="K22" s="186" t="inlineStr">
        <is>
          <t>✅ คำตอบที่ถูกต้อง: ข้อ ก. 1,25-dihydroxycholecalciferol (Calcitriol)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t>
        </is>
      </c>
      <c r="L22" s="186" t="n"/>
      <c r="M22" s="186" t="inlineStr">
        <is>
          <t>Clinical Nutrition</t>
        </is>
      </c>
      <c r="N22" s="186" t="inlineStr">
        <is>
          <t>Enteral Nutrition</t>
        </is>
      </c>
      <c r="O22" s="185" t="inlineStr">
        <is>
          <t>Clinic</t>
        </is>
      </c>
      <c r="P22" s="186" t="inlineStr">
        <is>
          <t>ข้อ 49 (PLE_CC1_2557.md)</t>
        </is>
      </c>
      <c r="Q22" s="185" t="inlineStr">
        <is>
          <t>ข้อสอบจริง</t>
        </is>
      </c>
      <c r="R22" s="185" t="inlineStr">
        <is>
          <t>2557</t>
        </is>
      </c>
      <c r="S22" s="185" t="n"/>
    </row>
    <row r="23" ht="24" customHeight="1" s="49">
      <c r="A23" s="187" t="n">
        <v>21</v>
      </c>
      <c r="B23" s="186" t="n"/>
      <c r="C23" s="186" t="inlineStr">
        <is>
          <t>ชายไทยอายุ 65 ปี มีอาการวิงเวียนศีรษะ ตรวจวัดความดันโลหิตได้ 155/105 mmHg มีประวัติโรคเบาหวานชนิดที่ 2 มา 5 ปี อาหารในข้อใดที่ไม่ควรแนะนำให้รับประทานในผู้ป่วยความดันโลหิตสูงรายนี้</t>
        </is>
      </c>
      <c r="D23" s="186" t="n"/>
      <c r="E23" s="186" t="inlineStr">
        <is>
          <t>อาหารที่มีโซเดียมสูง (เช่น อาหารหมักดอง อาหารแปรรูป ขนมขบเคี้ยว)</t>
        </is>
      </c>
      <c r="F23" s="186" t="inlineStr">
        <is>
          <t>อาหารที่มีรสเผ็ดจัด</t>
        </is>
      </c>
      <c r="G23" s="186" t="inlineStr">
        <is>
          <t>อาหารจำพวกปลา</t>
        </is>
      </c>
      <c r="H23" s="186" t="inlineStr">
        <is>
          <t>อาหารจำพวกผักและผลไม้สด</t>
        </is>
      </c>
      <c r="I23" s="188" t="inlineStr">
        <is>
          <t>ถูกทุกข้อ</t>
        </is>
      </c>
      <c r="J23" s="185" t="inlineStr">
        <is>
          <t>1</t>
        </is>
      </c>
      <c r="K23" s="186" t="inlineStr">
        <is>
          <t>✅ คำตอบที่ถูกต้อง: ข้อ ก. ให้กินอาหารที่มีโซเดียมสูง
🎯 ทำไมข้อนี้ถึงถูก:
ตามแนวทางการรักษาโรคความดันโลหิตสูง (DASH diet) โซเดียมมีผลโดยตรงต่อการเพิ่มปริมาตรเลือดและแรงดันในหลอดเลือด ผู้ป่วยความดันโลหิตสูงควรจำกัดโซเดียมไม่เกิน 2,000 mg/วัน (เกลือแกงไม่เกิน 1 ช้อนชา) จึงต้องหลีกเลี่ยงอาหารที่มีโซเดียมสูง
🔍 ข้ออื่นผิดเพราะอะไร:
• ข้อ ข. ผิด เพราะรสเผ็ดไม่ได้เพิ่มความดันโลหิตโดยตรงเท่ากับโซเดียม
• ข้อ ค. ผิด เพราะเนื้อปลาเป็นแหล่งโปรตีนที่ดี มีกรดไขมันโอเมก้า 3 ช่วยลดความเสี่ยงโรคหัวใจ แนะนำให้รับประทาน
• ข้อ ง. ผิด เพราะผักและผลไม้มีโพแทสเซียม แมกนีเซียม และใยอาหารสูง ช่วยลดความดันโลหิต
• ข้อ จ. ผิด เพราะข้อ ค และ ง เป็นอาหารที่แนะนำให้รับประทาน</t>
        </is>
      </c>
      <c r="L23" s="186" t="inlineStr">
        <is>
          <t>Clinic</t>
        </is>
      </c>
      <c r="M23" s="186" t="inlineStr">
        <is>
          <t>Clinical Nutrition</t>
        </is>
      </c>
      <c r="N23" s="186" t="inlineStr">
        <is>
          <t>Macronutrients &amp; Micronutrients</t>
        </is>
      </c>
      <c r="O23" s="185" t="inlineStr">
        <is>
          <t>Clinic</t>
        </is>
      </c>
      <c r="P23" s="186" t="inlineStr">
        <is>
          <t>รุ่น RxCU83</t>
        </is>
      </c>
      <c r="Q23" s="185" t="inlineStr">
        <is>
          <t>แบบฝึกหัด</t>
        </is>
      </c>
      <c r="R23" s="185" t="inlineStr">
        <is>
          <t>Quiz เตรียมสอบ CC1 RxCU83</t>
        </is>
      </c>
      <c r="S23" s="185" t="n"/>
    </row>
    <row r="24" ht="24" customHeight="1" s="49">
      <c r="A24" s="187" t="n">
        <v>22</v>
      </c>
      <c r="B24" s="186" t="n"/>
      <c r="C24" s="186" t="inlineStr">
        <is>
          <t>ผู้ป่วยเด็กอายุ 2 ขวบ น้ำหนัก 10 กก. ส่วนสูง 90 ซม. ผู้ปกครองกังวลว่าเด็กโตช้า เบื่ออาหาร ข้อมูลใดไม่จำเป็นต้องใช้ในการประเมินภาวะทุพโภชนาการในผู้ป่วยเด็กรายนี้</t>
        </is>
      </c>
      <c r="D24" s="186" t="n"/>
      <c r="E24" s="186" t="inlineStr">
        <is>
          <t>Limb size (เส้นรอบวงแขน/รอบขา)</t>
        </is>
      </c>
      <c r="F24" s="186" t="inlineStr">
        <is>
          <t>Body mass index (BMI)</t>
        </is>
      </c>
      <c r="G24" s="186" t="inlineStr">
        <is>
          <t>Growth velocity (อัตราความเร็วของการเจริญเติบโต)</t>
        </is>
      </c>
      <c r="H24" s="186" t="inlineStr">
        <is>
          <t>Nutrition screening</t>
        </is>
      </c>
      <c r="I24" s="188" t="inlineStr">
        <is>
          <t>Protein requirement</t>
        </is>
      </c>
      <c r="J24" s="185" t="inlineStr">
        <is>
          <t>1</t>
        </is>
      </c>
      <c r="K24" s="186" t="inlineStr">
        <is>
          <t>✅ คำตอบที่ถูกต้อง: ข้อ ก. Limb size
🎯 ทำไมข้อนี้ถึงถูก:
ในการประเมินภาวะโภชนาการในเด็ก การติดตามเส้นกราฟการเจริญเติบโตเทียบเกณฑ์มาตรฐาน (Growth velocity, Weight-for-age, Height-for-age, Weight-for-height), ค่า BMI-for-age, Nutrition screening และการประเมินความต้องการโปรตีน/พลังงาน เป็นข้อมูลหลักที่จำเป็น ส่วน Limb size (รอบแขน/รอบขา) ไม่ใช่ข้อมูลหลักในการประเมินมาตรฐาน
🔍 ข้ออื่นผิดเพราะอะไร:
• ข้อ ข. ผิด เพราะ BMI สามารถเริ่มใช้ประเมินภาวะโภชนาการในเด็กอายุตั้งแต่ 2 ปีขึ้นไปได้
• ข้อ ค. ผิด เพราะ Growth velocity จำเป็นในการติดตามอัตราการเพิ่มของน้ำหนักและส่วนสูงเทียบช่วงเวลา
• ข้อ ง. ผิด เพราะ Nutrition screening จำเป็นในการคัดกรองความเสี่ยงโภชนาการ
• ข้อ จ. ผิด เพราะ Protein requirement จำเป็นในการคำนวณปริมาณสารอาหารที่ควรได้รับ</t>
        </is>
      </c>
      <c r="L24" s="186" t="inlineStr">
        <is>
          <t>Clinic</t>
        </is>
      </c>
      <c r="M24" s="186" t="inlineStr">
        <is>
          <t>Clinical Nutrition</t>
        </is>
      </c>
      <c r="N24" s="186" t="inlineStr">
        <is>
          <t>Nutritional Assessment &amp; Requirements</t>
        </is>
      </c>
      <c r="O24" s="185" t="inlineStr">
        <is>
          <t>Clinic</t>
        </is>
      </c>
      <c r="P24" s="186" t="inlineStr">
        <is>
          <t>รุ่น RxCU83</t>
        </is>
      </c>
      <c r="Q24" s="185" t="inlineStr">
        <is>
          <t>แบบฝึกหัด</t>
        </is>
      </c>
      <c r="R24" s="185" t="inlineStr">
        <is>
          <t>Quiz เตรียมสอบ CC1 RxCU83</t>
        </is>
      </c>
      <c r="S24" s="185" t="n"/>
    </row>
    <row r="25" ht="24" customHeight="1" s="49">
      <c r="A25" s="187" t="n">
        <v>23</v>
      </c>
      <c r="B25" s="186" t="n"/>
      <c r="C25" s="186" t="inlineStr">
        <is>
          <t>หญิงตั้งครรภ์อายุ 28 ปี น้ำหนักก่อนตั้งครรภ์ 52 กก. ส่วนสูง 160 ซม. (BMI 20.3 kg/m2: จัดอยู่ในเกณฑ์ปกติ) ปัจจุบันตั้งครรภ์ไตรมาสที่ 2 ควรมีน้ำหนักตัวเพิ่มขึ้นตลอดการตั้งครรภ์เท่าใดตามเกณฑ์มาตรฐาน IOM</t>
        </is>
      </c>
      <c r="D25" s="186" t="n"/>
      <c r="E25" s="186" t="inlineStr">
        <is>
          <t>5 - 9 kg</t>
        </is>
      </c>
      <c r="F25" s="186" t="inlineStr">
        <is>
          <t>7 - 11.5 kg</t>
        </is>
      </c>
      <c r="G25" s="186" t="inlineStr">
        <is>
          <t>11.5 - 16 kg (ประมาณ 75% ของเกณฑ์หรือตามช่วง)</t>
        </is>
      </c>
      <c r="H25" s="186" t="inlineStr">
        <is>
          <t>12.5 - 18 kg</t>
        </is>
      </c>
      <c r="I25" s="188" t="inlineStr">
        <is>
          <t>มากกว่า 18 kg</t>
        </is>
      </c>
      <c r="J25" s="185" t="inlineStr">
        <is>
          <t>3</t>
        </is>
      </c>
      <c r="K25" s="186" t="inlineStr">
        <is>
          <t>✅ คำตอบที่ถูกต้อง: ข้อ ค. 75% (11.5 - 16 kg)
🎯 ทำไมข้อนี้ถึงถูก:
ตามเกณฑ์ Institute of Medicine (IOM) หญิงตั้งครรภ์ที่มีค่า BMI ก่อนตั้งครรภ์ปกติ (Normal weight: BMI 18.5 - 24.9 kg/m2) ควรมีน้ำหนักตัวเพิ่มขึ้นตลอดการตั้งครรภ์ (Total gestational weight gain) ในช่วง 11.5 ถึง 16.0 กิโลกรัม (ในตัวเลือกข้อสอบเฉลยข้อ ค)
🔍 ข้ออื่นผิดเพราะอะไร:
• ข้อ ก. ผิด เพราะ 5 - 9 kg เป็นเกณฑ์สำหรับหญิงอ้วน (Obese: BMI &gt;= 30)
• ข้อ ข. ผิด เพราะ 7 - 11.5 kg เป็นเกณฑ์สำหรับหญิงน้ำหนักเกิน (Overweight: BMI 25 - 29.9)
• ข้อ ง. ผิด เพราะ 12.5 - 18 kg เป็นเกณฑ์สำหรับหญิงน้ำหนักน้อย (Underweight: BMI &lt; 18.5)
• ข้อ จ. ผิด เพราะการเพิ่มมากกว่า 18 kg เสี่ยงต่อโรคแทรกซ้อนเบาหวานและความดันขณะตั้งครรภ์</t>
        </is>
      </c>
      <c r="L25" s="186" t="inlineStr">
        <is>
          <t>Clinic</t>
        </is>
      </c>
      <c r="M25" s="186" t="inlineStr">
        <is>
          <t>Clinical Nutrition</t>
        </is>
      </c>
      <c r="N25" s="186" t="inlineStr">
        <is>
          <t>Nutritional Assessment &amp; Requirements</t>
        </is>
      </c>
      <c r="O25" s="185" t="inlineStr">
        <is>
          <t>Clinic</t>
        </is>
      </c>
      <c r="P25" s="186" t="inlineStr">
        <is>
          <t>รุ่น RxCU83</t>
        </is>
      </c>
      <c r="Q25" s="185" t="inlineStr">
        <is>
          <t>แบบฝึกหัด</t>
        </is>
      </c>
      <c r="R25" s="185" t="inlineStr">
        <is>
          <t>Quiz เตรียมสอบ CC1 RxCU83</t>
        </is>
      </c>
      <c r="S25" s="185" t="n"/>
    </row>
    <row r="26">
      <c r="A26" s="185" t="n">
        <v>24</v>
      </c>
      <c r="B26" s="186" t="inlineStr">
        <is>
          <t>ผู้ป่วยชายอายุ 60 ปี หลังผ่าตัดกระเพาะอาหาร มีภาวะทุพโภชนาการและน้ำหนักลดลงอย่างรวดเร็ว แต่ระบบทางเดินอาหารส่วนลำไส้ยังทำงานได้ดี</t>
        </is>
      </c>
      <c r="C26" s="186" t="inlineStr">
        <is>
          <t>ข้อใดเป็นแนวทางการให้โภชนบำบัดที่เหมาะสมที่สุด</t>
        </is>
      </c>
      <c r="D26" s="186" t="n"/>
      <c r="E26" s="186" t="inlineStr">
        <is>
          <t>ผู้ป่วยควรได้รับอาหารที่เน้น protein และไขมันบริหารทาง intravenous (Total Parenteral Nutrition: TPN)</t>
        </is>
      </c>
      <c r="F26" s="186" t="inlineStr">
        <is>
          <t>ผู้ป่วยสามารถกินอาหารแบบปกติ ไม่ต้องปรับเปลี่ยนสูตรอาหาร</t>
        </is>
      </c>
      <c r="G26" s="186" t="inlineStr">
        <is>
          <t>ผู้ป่วยควรได้รับอาหารที่มีพลังงานและโปรตีนสูง แบบรับประทานหรือทางสายให้อาหาร (High energy &amp; high protein oral/enteral formula)</t>
        </is>
      </c>
      <c r="H26" s="186" t="inlineStr">
        <is>
          <t>ผู้ป่วยควรได้รับอาหารแบบ electrolyte free formula แบบรับประทาน</t>
        </is>
      </c>
      <c r="I26" s="186" t="inlineStr">
        <is>
          <t>ผู้ป่วยควรได้รับอาหารที่เน้น carbohydrates บริหารทาง intravenous</t>
        </is>
      </c>
      <c r="J26" s="185" t="inlineStr">
        <is>
          <t>3</t>
        </is>
      </c>
      <c r="K26" s="186" t="inlineStr">
        <is>
          <t>✅ คำตอบที่ถูกต้อง: ข้อ ค. ผู้ป่วยควรได้รับอาหารที่มีพลังงานและโปรตีนสูง แบบรับประทาน
🎯 ทำไมข้อนี้ถึงถูก:
หลักการสำคัญของโภชนบำบัดคือ 'If the gut works, use it' เมื่อทางเดินอาหารยังทำงานได้ ควรให้สารอาหารผ่านทางเดินอาหาร (Enteral nutrition / Oral nutritional supplements) เสมอ โดยเลือกสูตรที่มีพลังงานและโปรตีนสูงเพื่อชดเชยภาวะ Catabolism หลังผ่าตัดและฟื้นฟูเนื้อเยื่อ
🔍 ข้ออื่นผิดเพราะอะไร:
• ข้อ ก. ผิด เพราะไม่ควรเริ่มด้วย TPN หากทางเดินอาหารยังใช้งานได้ เนื่องจากเสี่ยงต่อการติดเชื้อและลำไส้ฝ่อ
• ข้อ ข. ผิด เพราะอาหารปกติอาจให้พลังงานและโปรตีนไม่เพียงพอต่อความต้องการของผู้ป่วยผ่าตัด
• ข้อ ง. ผิด เพราะสูตรปราศจากเกลือแร่จะทำให้เกิดภาวะเกลือแร่ในเลือดผิดปกติรุนแรง
• ข้อ จ. ผิด เพราะการให้คาร์โบไฮเดรตทางหลอดเลือดดำเพียงอย่างเดียวเสี่ยงต่อภาวะ Refeeding syndrome และขาดโปรตีน</t>
        </is>
      </c>
      <c r="L26" s="186" t="inlineStr">
        <is>
          <t>Clinic</t>
        </is>
      </c>
      <c r="M26" s="186" t="inlineStr">
        <is>
          <t>Clinical Nutrition</t>
        </is>
      </c>
      <c r="N26" s="186" t="inlineStr">
        <is>
          <t>Enteral &amp; Parenteral Nutrition</t>
        </is>
      </c>
      <c r="O26" s="185" t="inlineStr">
        <is>
          <t>Clinic</t>
        </is>
      </c>
      <c r="P26" s="186" t="inlineStr">
        <is>
          <t>รุ่น RxCU83</t>
        </is>
      </c>
      <c r="Q26" s="185" t="inlineStr">
        <is>
          <t>แบบฝึกหัด</t>
        </is>
      </c>
      <c r="R26" s="185" t="inlineStr">
        <is>
          <t>Quiz เตรียมสอบ CC1 RxCU83</t>
        </is>
      </c>
      <c r="S26" s="185" t="n"/>
    </row>
    <row r="27">
      <c r="A27" s="185" t="n">
        <v>25</v>
      </c>
      <c r="B27" s="186" t="inlineStr">
        <is>
          <t>ผู้ป่วยรับประทานอาหารมังสวิรัติแบบเคร่งครัด (Vegan) ต่อเนื่องกันเป็นเวลานานโดยไม่รับประทานเนื้อสัตว์ ไข่ หรือผลิตภัณฑ์จากนมเลย</t>
        </is>
      </c>
      <c r="C27" s="186" t="inlineStr">
        <is>
          <t>ผู้ป่วยรายนี้มีความเสี่ยงสูงที่สุดในการขาดวิตามินชนิดใด</t>
        </is>
      </c>
      <c r="D27" s="186" t="n"/>
      <c r="E27" s="186" t="inlineStr">
        <is>
          <t>Retinol (Vitamin A)</t>
        </is>
      </c>
      <c r="F27" s="186" t="inlineStr">
        <is>
          <t>Tocopherol (Vitamin E)</t>
        </is>
      </c>
      <c r="G27" s="186" t="inlineStr">
        <is>
          <t>Nicotinamide (Vitamin B3)</t>
        </is>
      </c>
      <c r="H27" s="186" t="inlineStr">
        <is>
          <t>Pantothenic acid (Vitamin B5)</t>
        </is>
      </c>
      <c r="I27" s="186" t="inlineStr">
        <is>
          <t>Cyanocobalamin (Vitamin B12)</t>
        </is>
      </c>
      <c r="J27" s="185" t="inlineStr">
        <is>
          <t>5</t>
        </is>
      </c>
      <c r="K27" s="186" t="inlineStr">
        <is>
          <t>✅ คำตอบที่ถูกต้อง: ข้อ จ. Cyanocobalamin
🎯 ทำไมข้อนี้ถึงถูก:
วิตามินบี 12 (Cyanocobalamin) สังเคราะห์โดยแบคทีเรียและพบได้เฉพาะในเนื้อสัตว์ ตับ ไข่ นม และผลิตภัณฑ์จากสัตว์เท่านั้น ไม่พบในพืช ผู้ที่รับประทานมังสวิรัติเคร่งครัด (Strict vegan) เป็นเวลานานจึงมีความเสี่ยงสูงที่สุดที่จะขาดวิตามินบี 12 นำไปสู่ภาวะ Megaloblastic anemia และความผิดปกติทางระบบประสาท
🔍 ข้ออื่นผิดเพราะอะไร:
• ข้อ ก. ผิด เพราะวิตามินเอสามารถได้รับในรูป Beta-carotene จากผักผลไม้สีส้ม-เขียว
• ข้อ ข. ผิด เพราะวิตามินอีพบมากในน้ำมันพืช ถั่ว และเมล็ดพืช
• ข้อ ค. ผิด เพราะวิตามินบี 3 พบได้ในธัญพืชและถั่วเมล็ดแห้ง
• ข้อ ง. ผิด เพราะกรดแพนโทเทนิกพบได้ทั่วไปในอาหารพืชและสัตว์</t>
        </is>
      </c>
      <c r="L27" s="186" t="inlineStr">
        <is>
          <t>Clinic</t>
        </is>
      </c>
      <c r="M27" s="186" t="inlineStr">
        <is>
          <t>Clinical Nutrition</t>
        </is>
      </c>
      <c r="N27" s="186" t="inlineStr">
        <is>
          <t>Macronutrients &amp; Micronutrients</t>
        </is>
      </c>
      <c r="O27" s="185" t="inlineStr">
        <is>
          <t>Clinic</t>
        </is>
      </c>
      <c r="P27" s="186" t="inlineStr">
        <is>
          <t>รุ่น RxCU83</t>
        </is>
      </c>
      <c r="Q27" s="185" t="inlineStr">
        <is>
          <t>แบบฝึกหัด</t>
        </is>
      </c>
      <c r="R27" s="185" t="inlineStr">
        <is>
          <t>Quiz เตรียมสอบ CC1 RxCU83</t>
        </is>
      </c>
      <c r="S27" s="185" t="n"/>
    </row>
    <row r="28">
      <c r="A28" s="185" t="n">
        <v>26</v>
      </c>
      <c r="B28" s="186" t="n"/>
      <c r="C28" s="186" t="inlineStr">
        <is>
          <t>แร่ธาตุใดเป็นส่วนประกอบสำคัญของเอนไซม์ Lysyl oxidase, Cytochrome c oxidase และ Superoxide dismutase (SOD) และหากร่างกายมีการสะสมแร่ธาตุนี้มากผิดปกติทางพันธุกรรมจะก่อให้เกิดโรค Wilson's disease</t>
        </is>
      </c>
      <c r="D28" s="186" t="n"/>
      <c r="E28" s="186" t="inlineStr">
        <is>
          <t>Iron (Fe)</t>
        </is>
      </c>
      <c r="F28" s="186" t="inlineStr">
        <is>
          <t>Zinc (Zn)</t>
        </is>
      </c>
      <c r="G28" s="186" t="inlineStr">
        <is>
          <t>Copper (Cu / ทองแดง)</t>
        </is>
      </c>
      <c r="H28" s="186" t="inlineStr">
        <is>
          <t>Manganese (Mn)</t>
        </is>
      </c>
      <c r="I28" s="186" t="inlineStr">
        <is>
          <t>Selenium (Se)</t>
        </is>
      </c>
      <c r="J28" s="185" t="inlineStr">
        <is>
          <t>3</t>
        </is>
      </c>
      <c r="K28" s="186" t="inlineStr">
        <is>
          <t>✅ คำตอบที่ถูกต้อง: ข้อ ค. Copper (Cu)
🎯 ทำไมข้อนี้ถึงถูก:
ทองแดง (Copper: Cu) เป็นโคแฟกเตอร์ของเอนไซม์ Lysyl oxidase (สร้าง cross-link ในคอลลาเจน), Cytochrome c oxidase (ห่วงโซ่หายใจ) และ Cu/Zn-SOD (ต้านอนุมูลอิสระ) และความผิดปกติทางพันธุกรรมในการขับทองแดงออกทางน้ำดีจะทำให้เกิดการสะสมทองแดงในตับ สมอง และดวงตา เรียกว่า Wilson's disease
🔍 ข้ออื่นผิดเพราะอะไร:
• ข้อ ก. ผิด เพราะเหล็กสะสมมากผิดปกติเรียกว่า Hemochromatosis
• ข้อ ข. ผิด เพราะสังกะสีเป็นส่วนประกอบของ Carbonic anhydrase, DNA polymerase ไม่เกี่ยวกับ Wilson's disease
• ข้อ ง. ผิด เพราะแมงกานีสเป็นโคแฟกเตอร์ของ Arginase และ Mn-SOD
• ข้อ จ. ผิด เพราะซีลีเนียมเป็นส่วนประกอบของ Glutathione peroxidase</t>
        </is>
      </c>
      <c r="L28" s="186" t="inlineStr">
        <is>
          <t>Clinic</t>
        </is>
      </c>
      <c r="M28" s="186" t="inlineStr">
        <is>
          <t>Clinical Nutrition</t>
        </is>
      </c>
      <c r="N28" s="186" t="inlineStr">
        <is>
          <t>Macronutrients &amp; Micronutrients</t>
        </is>
      </c>
      <c r="O28" s="185" t="inlineStr">
        <is>
          <t>Clinic</t>
        </is>
      </c>
      <c r="P28" s="186" t="inlineStr">
        <is>
          <t>รุ่น RxCU83</t>
        </is>
      </c>
      <c r="Q28" s="185" t="inlineStr">
        <is>
          <t>แบบฝึกหัด</t>
        </is>
      </c>
      <c r="R28" s="185" t="inlineStr">
        <is>
          <t>Quiz เตรียมสอบ CC1 RxCU83</t>
        </is>
      </c>
      <c r="S28" s="185" t="n"/>
    </row>
    <row r="29">
      <c r="A29" s="185" t="n">
        <v>27</v>
      </c>
      <c r="B29" s="186" t="inlineStr">
        <is>
          <t>ผู้ป่วยชายอายุ 50 ปี สูง 180 ซม. น้ำหนัก 70 กก. เข้ารับการผ่าตัดเปลี่ยนข้อเข่าและมีภาวะปอดติดเชื้อ</t>
        </is>
      </c>
      <c r="C29" s="186" t="inlineStr">
        <is>
          <t>แพทย์สั่งให้นอนบนเตียง (Confined to bed) จงคำนวณพลังงานที่ต้องการต่อวัน (Total Daily Energy Expenditure) กำหนดสมการ Harris-Benedict: BEE = 66.47 + 13.75(W) + 5(H) - 6.78(A), Stress factor = 1.3, Activity factor = 1.2</t>
        </is>
      </c>
      <c r="D29" s="186" t="n"/>
      <c r="E29" s="186" t="inlineStr">
        <is>
          <t>1,590 kcal/วัน</t>
        </is>
      </c>
      <c r="F29" s="186" t="inlineStr">
        <is>
          <t>1,900 kcal/วัน</t>
        </is>
      </c>
      <c r="G29" s="186" t="inlineStr">
        <is>
          <t>2,200 kcal/วัน</t>
        </is>
      </c>
      <c r="H29" s="186" t="inlineStr">
        <is>
          <t>2,480 kcal/วัน</t>
        </is>
      </c>
      <c r="I29" s="186" t="inlineStr">
        <is>
          <t>2,800 kcal/วัน</t>
        </is>
      </c>
      <c r="J29" s="185" t="inlineStr">
        <is>
          <t>4</t>
        </is>
      </c>
      <c r="K29" s="186" t="inlineStr">
        <is>
          <t>✅ คำตอบที่ถูกต้อง: ข้อ ง. 2,480 kcal/วัน
🎯 ทำไมข้อนี้ถึงถูก:
คำนวณ Basal Energy Expenditure (BEE):
- BEE = 66.47 + (13.75 x 70) + (5 x 180) - (6.78 x 50)
- BEE = 66.47 + 962.5 + 900 - 339 = 1,589.97 kcal/วัน (ประมาณ 1,590 kcal)
คำนวณ Total Energy Expenditure (TEE):
- TEE = BEE x Activity factor x Stress factor
- TEE = 1,590 x 1.2 x 1.3 = 1,590 x 1.56 = 2,480.4 kcal/วัน
🔍 ข้ออื่นผิดเพราะอะไร:
• ข้อ ก. ผิด เพราะเป็นเพียงค่า BEE ที่ยังไม่ได้คูณ Stress และ Activity factors
• ข้อ ข. ผิด เพราะคูณเพียง Activity factor (1,590 x 1.2 = 1,908 kcal)
• ข้อ ค. ผิด เพราะคำนวณตัวเลขคลาดเคลื่อน
• ข้อ จ. ผิด เพราะใช้ Stress factor สูงเกินจริง</t>
        </is>
      </c>
      <c r="L29" s="186" t="inlineStr">
        <is>
          <t>Clinic</t>
        </is>
      </c>
      <c r="M29" s="186" t="inlineStr">
        <is>
          <t>Clinical Nutrition</t>
        </is>
      </c>
      <c r="N29" s="186" t="inlineStr">
        <is>
          <t>Nutritional Assessment &amp; Requirements</t>
        </is>
      </c>
      <c r="O29" s="185" t="inlineStr">
        <is>
          <t>Clinic</t>
        </is>
      </c>
      <c r="P29" s="186" t="inlineStr">
        <is>
          <t>รุ่น RxCU83</t>
        </is>
      </c>
      <c r="Q29" s="185" t="inlineStr">
        <is>
          <t>แบบฝึกหัด</t>
        </is>
      </c>
      <c r="R29" s="185" t="inlineStr">
        <is>
          <t>Quiz เตรียมสอบ CC1 RxCU83</t>
        </is>
      </c>
      <c r="S29" s="185" t="n"/>
    </row>
    <row r="30">
      <c r="A30" s="185" t="n">
        <v>28</v>
      </c>
      <c r="B30" s="186" t="n"/>
      <c r="C30" s="186" t="inlineStr">
        <is>
          <t>สารอาหารเสริมภูมิคุ้มกัน (Immunonutrient) ในข้อใดควรระมัดระวังหรือหลีกเลี่ยงในผู้ป่วยที่มีภาวะ Severe Sepsis หรือ Septic Shock ที่มีความดันโลหิตต่ำ เนื่องจากเป็นสารตั้งต้นในการสังเคราะห์ Nitric Oxide (NO)</t>
        </is>
      </c>
      <c r="D30" s="186" t="n"/>
      <c r="E30" s="186" t="inlineStr">
        <is>
          <t>Arginine (L-Arginine)</t>
        </is>
      </c>
      <c r="F30" s="186" t="inlineStr">
        <is>
          <t>Glutamine</t>
        </is>
      </c>
      <c r="G30" s="186" t="inlineStr">
        <is>
          <t>Omega-3 fatty acids</t>
        </is>
      </c>
      <c r="H30" s="186" t="inlineStr">
        <is>
          <t>Vitamin E</t>
        </is>
      </c>
      <c r="I30" s="186" t="inlineStr">
        <is>
          <t>Asparagine</t>
        </is>
      </c>
      <c r="J30" s="185" t="inlineStr">
        <is>
          <t>1</t>
        </is>
      </c>
      <c r="K30" s="186" t="inlineStr">
        <is>
          <t>✅ คำตอบที่ถูกต้อง: ข้อ ก. Arginine
🎯 ทำไมข้อนี้ถึงถูก:
L-Arginine เป็นสารตั้งต้นโดยตรงของเอนไซม์ Inducible Nitric Oxide Synthase (iNOS) ในการสร้าง Nitric Oxide (NO) ซึ่งเป็นสารขยายหลอดเลือดที่รุนแรง ในผู้ป่วยภาวะติดเชื้อในกระแสเลือดรุนแรง (Severe Sepsis/Septic Shock) การได้รับ Arginine อาจเพิ่มการสร้าง NO ทำให้หลอดเลือดขยายตัวรุนแรง ความดันโลหิตตกอย่างวิกฤต และเพิ่มอัตราการเสียชีวิต
🔍 ข้ออื่นผิดเพราะอะไร:
• ข้อ ข. ผิด เพราะ Glutamine เป็นแหล่งพลังงานของ Enterocyte และเซลล์ภูมิคุ้มกัน ไม่ได้เป็น precursor ของ NO
• ข้อ ค. ผิด เพราะ Omega-3 ช่วยลดการอักเสบโดยลดการสร้าง Pro-inflammatory eicosanoids
• ข้อ ง. ผิด เพราะ Vitamin E เป็นสารต้านอนุมูลอิสระที่ละลายในไขมัน
• ข้อ จ. ผิด เพราะ Asparagine ไม่ใช่ Immunonutrient ที่กระตุ้นการขยายหลอดเลือด</t>
        </is>
      </c>
      <c r="L30" s="186" t="inlineStr">
        <is>
          <t>Clinic</t>
        </is>
      </c>
      <c r="M30" s="186" t="inlineStr">
        <is>
          <t>Clinical Nutrition</t>
        </is>
      </c>
      <c r="N30" s="186" t="inlineStr">
        <is>
          <t>Enteral &amp; Parenteral Nutrition</t>
        </is>
      </c>
      <c r="O30" s="185" t="inlineStr">
        <is>
          <t>Clinic</t>
        </is>
      </c>
      <c r="P30" s="186" t="inlineStr">
        <is>
          <t>รุ่น RxCU83</t>
        </is>
      </c>
      <c r="Q30" s="185" t="inlineStr">
        <is>
          <t>แบบฝึกหัด</t>
        </is>
      </c>
      <c r="R30" s="185" t="inlineStr">
        <is>
          <t>Quiz เตรียมสอบ CC1 RxCU83</t>
        </is>
      </c>
      <c r="S30" s="185" t="n"/>
    </row>
  </sheetData>
  <mergeCells count="1">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n">
        <v>1</v>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2</v>
      </c>
      <c r="B3" s="162" t="inlineStr">
        <is>
          <t>CASE_P2_CVD_C01</t>
        </is>
      </c>
      <c r="C3" s="161" t="inlineStr">
        <is>
          <t>CLN</t>
        </is>
      </c>
      <c r="D3" s="161" t="inlineStr">
        <is>
          <t>P2</t>
        </is>
      </c>
      <c r="E3" s="161" t="inlineStr">
        <is>
          <t>CVD</t>
        </is>
      </c>
      <c r="F3" s="161" t="inlineStr">
        <is>
          <t>C01</t>
        </is>
      </c>
      <c r="G3" s="161" t="inlineStr">
        <is>
          <t>6</t>
        </is>
      </c>
      <c r="H3" s="163" t="inlineStr">
        <is>
          <t>2. Cardiovascular (แถว 3-8: ข้อ 1-6)</t>
        </is>
      </c>
      <c r="N3" t="inlineStr">
        <is>
          <t>Clinic</t>
        </is>
      </c>
    </row>
    <row r="4">
      <c r="A4" s="100" t="n"/>
      <c r="B4" s="88" t="n"/>
      <c r="C4" s="100" t="n"/>
      <c r="D4" s="88" t="n"/>
      <c r="E4" s="88" t="n"/>
      <c r="F4" s="88" t="n"/>
      <c r="G4" s="88" t="n"/>
      <c r="H4" s="88" t="n"/>
      <c r="N4" t="inlineStr">
        <is>
          <t>Clinic</t>
        </is>
      </c>
    </row>
    <row r="5">
      <c r="A5" s="100" t="n"/>
      <c r="B5" s="88" t="n"/>
      <c r="C5" s="100" t="n"/>
      <c r="D5" s="88" t="n"/>
      <c r="E5" s="88" t="n"/>
      <c r="F5" s="88" t="n"/>
      <c r="G5" s="88" t="n"/>
      <c r="H5" s="88" t="n"/>
      <c r="N5" t="inlineStr">
        <is>
          <t>Clinic</t>
        </is>
      </c>
    </row>
    <row r="6">
      <c r="A6" s="100" t="n"/>
      <c r="B6" s="88" t="n"/>
      <c r="C6" s="100" t="n"/>
      <c r="D6" s="88" t="n"/>
      <c r="E6" s="88" t="n"/>
      <c r="F6" s="88" t="n"/>
      <c r="G6" s="88" t="n"/>
      <c r="H6" s="88" t="n"/>
      <c r="N6" t="inlineStr">
        <is>
          <t>Clinic</t>
        </is>
      </c>
    </row>
    <row r="7">
      <c r="A7" s="100" t="n"/>
      <c r="B7" s="88" t="n"/>
      <c r="C7" s="100" t="n"/>
      <c r="D7" s="88" t="n"/>
      <c r="E7" s="88" t="n"/>
      <c r="F7" s="88" t="n"/>
      <c r="G7" s="88" t="n"/>
      <c r="H7" s="88" t="n"/>
      <c r="N7" t="inlineStr">
        <is>
          <t>Clinic</t>
        </is>
      </c>
    </row>
    <row r="8">
      <c r="A8" s="100" t="n"/>
      <c r="B8" s="88" t="n"/>
      <c r="C8" s="100" t="n"/>
      <c r="D8" s="88" t="n"/>
      <c r="E8" s="88" t="n"/>
      <c r="F8" s="88" t="n"/>
      <c r="G8" s="88" t="n"/>
      <c r="H8" s="88" t="n"/>
      <c r="N8" t="inlineStr">
        <is>
          <t>Clinic</t>
        </is>
      </c>
    </row>
    <row r="9">
      <c r="A9" s="100" t="n"/>
      <c r="B9" s="88" t="n"/>
      <c r="C9" s="100" t="n"/>
      <c r="D9" s="88" t="n"/>
      <c r="E9" s="88" t="n"/>
      <c r="F9" s="88" t="n"/>
      <c r="G9" s="88" t="n"/>
      <c r="H9" s="88" t="n"/>
      <c r="N9" t="inlineStr">
        <is>
          <t>Clinic</t>
        </is>
      </c>
    </row>
    <row r="10">
      <c r="A10" s="100" t="n"/>
      <c r="B10" s="88" t="n"/>
      <c r="C10" s="100" t="n"/>
      <c r="D10" s="88" t="n"/>
      <c r="E10" s="88" t="n"/>
      <c r="F10" s="88" t="n"/>
      <c r="G10" s="88" t="n"/>
      <c r="H10" s="88" t="n"/>
      <c r="N10" t="inlineStr">
        <is>
          <t>Clinic</t>
        </is>
      </c>
    </row>
    <row r="11">
      <c r="A11" s="100" t="n"/>
      <c r="B11" s="88" t="n"/>
      <c r="C11" s="100" t="n"/>
      <c r="D11" s="88" t="n"/>
      <c r="E11" s="88" t="n"/>
      <c r="F11" s="88" t="n"/>
      <c r="G11" s="88" t="n"/>
      <c r="H11" s="88" t="n"/>
      <c r="N11" t="inlineStr">
        <is>
          <t>Clinic</t>
        </is>
      </c>
    </row>
    <row r="12">
      <c r="A12" s="100" t="n"/>
      <c r="B12" s="88" t="n"/>
      <c r="C12" s="100" t="n"/>
      <c r="D12" s="88" t="n"/>
      <c r="E12" s="88" t="n"/>
      <c r="F12" s="88" t="n"/>
      <c r="G12" s="88" t="n"/>
      <c r="H12" s="88" t="n"/>
      <c r="N12" t="inlineStr">
        <is>
          <t>Clinic</t>
        </is>
      </c>
    </row>
    <row r="13">
      <c r="A13" s="100" t="n"/>
      <c r="B13" s="88" t="n"/>
      <c r="C13" s="100" t="n"/>
      <c r="D13" s="88" t="n"/>
      <c r="E13" s="88" t="n"/>
      <c r="F13" s="88" t="n"/>
      <c r="G13" s="88" t="n"/>
      <c r="H13" s="88" t="n"/>
      <c r="N13" t="inlineStr">
        <is>
          <t>Clinic</t>
        </is>
      </c>
    </row>
    <row r="14">
      <c r="A14" s="100" t="n"/>
      <c r="B14" s="88" t="n"/>
      <c r="C14" s="100" t="n"/>
      <c r="D14" s="88" t="n"/>
      <c r="E14" s="88" t="n"/>
      <c r="F14" s="88" t="n"/>
      <c r="G14" s="88" t="n"/>
      <c r="H14" s="88" t="n"/>
      <c r="N14" t="inlineStr">
        <is>
          <t>Clinic</t>
        </is>
      </c>
    </row>
    <row r="15">
      <c r="A15" s="100" t="n"/>
      <c r="B15" s="88" t="n"/>
      <c r="C15" s="100" t="n"/>
      <c r="D15" s="88" t="n"/>
      <c r="E15" s="88" t="n"/>
      <c r="F15" s="88" t="n"/>
      <c r="G15" s="88" t="n"/>
      <c r="H15" s="88" t="n"/>
      <c r="N15" t="inlineStr">
        <is>
          <t>Clinic</t>
        </is>
      </c>
    </row>
    <row r="16">
      <c r="A16" s="100" t="n"/>
      <c r="B16" s="88" t="n"/>
      <c r="C16" s="100" t="n"/>
      <c r="D16" s="88" t="n"/>
      <c r="E16" s="88" t="n"/>
      <c r="F16" s="88" t="n"/>
      <c r="G16" s="88" t="n"/>
      <c r="H16" s="88" t="n"/>
      <c r="N16" t="inlineStr">
        <is>
          <t>Clinic</t>
        </is>
      </c>
    </row>
    <row r="17">
      <c r="A17" s="100" t="n"/>
      <c r="B17" s="88" t="n"/>
      <c r="C17" s="100" t="n"/>
      <c r="D17" s="88" t="n"/>
      <c r="E17" s="88" t="n"/>
      <c r="F17" s="88" t="n"/>
      <c r="G17" s="88" t="n"/>
      <c r="H17" s="88" t="n"/>
      <c r="N17" t="inlineStr">
        <is>
          <t>Clinic</t>
        </is>
      </c>
    </row>
    <row r="18">
      <c r="A18" s="100" t="n"/>
      <c r="B18" s="88" t="n"/>
      <c r="C18" s="100" t="n"/>
      <c r="D18" s="88" t="n"/>
      <c r="E18" s="88" t="n"/>
      <c r="F18" s="88" t="n"/>
      <c r="G18" s="88" t="n"/>
      <c r="H18" s="88" t="n"/>
      <c r="N18" t="inlineStr">
        <is>
          <t>Clinic</t>
        </is>
      </c>
    </row>
    <row r="19">
      <c r="A19" s="100" t="n"/>
      <c r="B19" s="88" t="n"/>
      <c r="C19" s="100" t="n"/>
      <c r="D19" s="88" t="n"/>
      <c r="E19" s="88" t="n"/>
      <c r="F19" s="88" t="n"/>
      <c r="G19" s="88" t="n"/>
      <c r="H19" s="88" t="n"/>
      <c r="N19" t="inlineStr">
        <is>
          <t>Clinic</t>
        </is>
      </c>
    </row>
    <row r="20">
      <c r="A20" s="100" t="n"/>
      <c r="B20" s="88" t="n"/>
      <c r="C20" s="100" t="n"/>
      <c r="D20" s="88" t="n"/>
      <c r="E20" s="88" t="n"/>
      <c r="F20" s="88" t="n"/>
      <c r="G20" s="88" t="n"/>
      <c r="H20" s="88" t="n"/>
      <c r="N20" t="inlineStr">
        <is>
          <t>Clinic</t>
        </is>
      </c>
    </row>
    <row r="21">
      <c r="A21" s="100" t="n"/>
      <c r="B21" s="88" t="n"/>
      <c r="C21" s="100" t="n"/>
      <c r="D21" s="88" t="n"/>
      <c r="E21" s="88" t="n"/>
      <c r="F21" s="88" t="n"/>
      <c r="G21" s="88" t="n"/>
      <c r="H21" s="88" t="n"/>
      <c r="N21" t="inlineStr">
        <is>
          <t>Clinic</t>
        </is>
      </c>
    </row>
    <row r="22">
      <c r="A22" s="100" t="n"/>
      <c r="B22" s="88" t="n"/>
      <c r="C22" s="100" t="n"/>
      <c r="D22" s="88" t="n"/>
      <c r="E22" s="88" t="n"/>
      <c r="F22" s="88" t="n"/>
      <c r="G22" s="88" t="n"/>
      <c r="H22" s="88" t="n"/>
      <c r="N22" t="inlineStr">
        <is>
          <t>Clinic</t>
        </is>
      </c>
    </row>
    <row r="23">
      <c r="A23" s="100" t="n"/>
      <c r="B23" s="88" t="n"/>
      <c r="C23" s="100" t="n"/>
      <c r="D23" s="88" t="n"/>
      <c r="E23" s="88" t="n"/>
      <c r="F23" s="88" t="n"/>
      <c r="G23" s="88" t="n"/>
      <c r="H23" s="88" t="n"/>
      <c r="N23" t="inlineStr">
        <is>
          <t>Clinic</t>
        </is>
      </c>
    </row>
    <row r="24">
      <c r="A24" s="100" t="n"/>
      <c r="B24" s="88" t="n"/>
      <c r="C24" s="100" t="n"/>
      <c r="D24" s="88" t="n"/>
      <c r="E24" s="88" t="n"/>
      <c r="F24" s="88" t="n"/>
      <c r="G24" s="88" t="n"/>
      <c r="H24" s="88" t="n"/>
      <c r="N24" t="inlineStr">
        <is>
          <t>Clinic</t>
        </is>
      </c>
    </row>
    <row r="25">
      <c r="A25" s="100" t="n"/>
      <c r="B25" s="88" t="n"/>
      <c r="C25" s="100" t="n"/>
      <c r="D25" s="88" t="n"/>
      <c r="E25" s="88" t="n"/>
      <c r="F25" s="88" t="n"/>
      <c r="G25" s="88" t="n"/>
      <c r="H25" s="88" t="n"/>
      <c r="N25" t="inlineStr">
        <is>
          <t>Clinic</t>
        </is>
      </c>
    </row>
    <row r="26">
      <c r="A26" s="100" t="n"/>
      <c r="B26" s="88" t="n"/>
      <c r="C26" s="100" t="n"/>
      <c r="D26" s="88" t="n"/>
      <c r="E26" s="88" t="n"/>
      <c r="F26" s="88" t="n"/>
      <c r="G26" s="88" t="n"/>
      <c r="H26" s="88" t="n"/>
      <c r="N26" t="inlineStr">
        <is>
          <t>Clinic</t>
        </is>
      </c>
    </row>
    <row r="27">
      <c r="A27" s="100" t="n"/>
      <c r="B27" s="88" t="n"/>
      <c r="C27" s="100" t="n"/>
      <c r="D27" s="88" t="n"/>
      <c r="E27" s="88" t="n"/>
      <c r="F27" s="88" t="n"/>
      <c r="G27" s="88" t="n"/>
      <c r="H27" s="88" t="n"/>
      <c r="N27" t="inlineStr">
        <is>
          <t>Clinic</t>
        </is>
      </c>
    </row>
    <row r="28">
      <c r="A28" s="100" t="n"/>
      <c r="B28" s="88" t="n"/>
      <c r="C28" s="100" t="n"/>
      <c r="D28" s="88" t="n"/>
      <c r="E28" s="88" t="n"/>
      <c r="F28" s="88" t="n"/>
      <c r="G28" s="88" t="n"/>
      <c r="H28" s="88" t="n"/>
      <c r="N28" t="inlineStr">
        <is>
          <t>Clinic</t>
        </is>
      </c>
    </row>
    <row r="29">
      <c r="A29" s="100" t="n"/>
      <c r="B29" s="88" t="n"/>
      <c r="C29" s="100" t="n"/>
      <c r="D29" s="88" t="n"/>
      <c r="E29" s="88" t="n"/>
      <c r="F29" s="88" t="n"/>
      <c r="G29" s="88" t="n"/>
      <c r="H29" s="88" t="n"/>
      <c r="N29" t="inlineStr">
        <is>
          <t>Clinic</t>
        </is>
      </c>
    </row>
    <row r="30">
      <c r="A30" s="100" t="n"/>
      <c r="B30" s="88" t="n"/>
      <c r="C30" s="100" t="n"/>
      <c r="D30" s="88" t="n"/>
      <c r="E30" s="88" t="n"/>
      <c r="F30" s="88" t="n"/>
      <c r="G30" s="88" t="n"/>
      <c r="H30" s="88" t="n"/>
      <c r="N30" t="inlineStr">
        <is>
          <t>Clinic</t>
        </is>
      </c>
    </row>
    <row r="31">
      <c r="A31" s="100" t="n"/>
      <c r="B31" s="88" t="n"/>
      <c r="C31" s="100" t="n"/>
      <c r="D31" s="88" t="n"/>
      <c r="E31" s="88" t="n"/>
      <c r="F31" s="88" t="n"/>
      <c r="G31" s="88" t="n"/>
      <c r="H31" s="88" t="n"/>
      <c r="N31" t="inlineStr">
        <is>
          <t>Clinic</t>
        </is>
      </c>
    </row>
    <row r="32">
      <c r="A32" s="100" t="n"/>
      <c r="B32" s="88" t="n"/>
      <c r="C32" s="100" t="n"/>
      <c r="D32" s="88" t="n"/>
      <c r="E32" s="88" t="n"/>
      <c r="F32" s="88" t="n"/>
      <c r="G32" s="88" t="n"/>
      <c r="H32" s="88" t="n"/>
      <c r="N32" t="inlineStr">
        <is>
          <t>Clinic</t>
        </is>
      </c>
    </row>
    <row r="33">
      <c r="A33" s="100" t="n"/>
      <c r="B33" s="88" t="n"/>
      <c r="C33" s="100" t="n"/>
      <c r="D33" s="88" t="n"/>
      <c r="E33" s="88" t="n"/>
      <c r="F33" s="88" t="n"/>
      <c r="G33" s="88" t="n"/>
      <c r="H33" s="88" t="n"/>
      <c r="N33" t="inlineStr">
        <is>
          <t>Clinic</t>
        </is>
      </c>
    </row>
    <row r="34">
      <c r="A34" s="100" t="n"/>
      <c r="B34" s="88" t="n"/>
      <c r="C34" s="100" t="n"/>
      <c r="D34" s="88" t="n"/>
      <c r="E34" s="88" t="n"/>
      <c r="F34" s="88" t="n"/>
      <c r="G34" s="88" t="n"/>
      <c r="H34" s="88" t="n"/>
      <c r="N34" t="inlineStr">
        <is>
          <t>Clinic</t>
        </is>
      </c>
    </row>
    <row r="35">
      <c r="A35" s="100" t="n"/>
      <c r="B35" s="88" t="n"/>
      <c r="C35" s="100" t="n"/>
      <c r="D35" s="88" t="n"/>
      <c r="E35" s="88" t="n"/>
      <c r="F35" s="88" t="n"/>
      <c r="G35" s="88" t="n"/>
      <c r="H35" s="88" t="n"/>
      <c r="N35" t="inlineStr">
        <is>
          <t>Clinic</t>
        </is>
      </c>
    </row>
    <row r="36">
      <c r="A36" s="100" t="n"/>
      <c r="B36" s="88" t="n"/>
      <c r="C36" s="100" t="n"/>
      <c r="D36" s="88" t="n"/>
      <c r="E36" s="88" t="n"/>
      <c r="F36" s="88" t="n"/>
      <c r="G36" s="88" t="n"/>
      <c r="H36" s="88" t="n"/>
      <c r="N36" t="inlineStr">
        <is>
          <t>Clinic</t>
        </is>
      </c>
    </row>
    <row r="37">
      <c r="A37" s="100" t="n"/>
      <c r="B37" s="88" t="n"/>
      <c r="C37" s="100" t="n"/>
      <c r="D37" s="88" t="n"/>
      <c r="E37" s="88" t="n"/>
      <c r="F37" s="88" t="n"/>
      <c r="G37" s="88" t="n"/>
      <c r="H37" s="88" t="n"/>
      <c r="N37" t="inlineStr">
        <is>
          <t>Clinic</t>
        </is>
      </c>
    </row>
    <row r="38">
      <c r="A38" s="100" t="n"/>
      <c r="B38" s="88" t="n"/>
      <c r="C38" s="100" t="n"/>
      <c r="D38" s="88" t="n"/>
      <c r="E38" s="88" t="n"/>
      <c r="F38" s="88" t="n"/>
      <c r="G38" s="88" t="n"/>
      <c r="H38" s="88" t="n"/>
      <c r="N38" t="inlineStr">
        <is>
          <t>Clinic</t>
        </is>
      </c>
    </row>
    <row r="39">
      <c r="A39" s="100" t="n"/>
      <c r="B39" s="88" t="n"/>
      <c r="C39" s="100" t="n"/>
      <c r="D39" s="88" t="n"/>
      <c r="E39" s="88" t="n"/>
      <c r="F39" s="88" t="n"/>
      <c r="G39" s="88" t="n"/>
      <c r="H39" s="88" t="n"/>
      <c r="N39" t="inlineStr">
        <is>
          <t>Clinic</t>
        </is>
      </c>
    </row>
  </sheetData>
  <mergeCells count="1">
    <mergeCell ref="A1:H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c r="N3" t="inlineStr">
        <is>
          <t>Clinic</t>
        </is>
      </c>
    </row>
    <row r="4">
      <c r="A4" s="100" t="n"/>
      <c r="B4" s="34" t="n"/>
      <c r="C4" s="100" t="n"/>
      <c r="D4" s="34" t="n"/>
      <c r="E4" s="34" t="n"/>
      <c r="F4" s="34" t="n"/>
      <c r="G4" s="34" t="n"/>
      <c r="N4" t="inlineStr">
        <is>
          <t>Clinic</t>
        </is>
      </c>
    </row>
    <row r="5" ht="25" customHeight="1" s="49">
      <c r="A5" s="134" t="inlineStr">
        <is>
          <t>📁 1. โครงสร้างแท็บในสมุดงาน (Sheet Layout Overview)</t>
        </is>
      </c>
      <c r="N5" t="inlineStr">
        <is>
          <t>Clinic</t>
        </is>
      </c>
    </row>
    <row r="6" ht="22" customHeight="1" s="49">
      <c r="A6" s="101" t="n">
        <v>1</v>
      </c>
      <c r="B6" s="138" t="inlineStr">
        <is>
          <t>คำอธิบายหน้าที่และการใช้งาน</t>
        </is>
      </c>
      <c r="N6" t="inlineStr">
        <is>
          <t>Clinic</t>
        </is>
      </c>
    </row>
    <row r="7" ht="20" customHeight="1" s="49">
      <c r="A7" s="103" t="n">
        <v>2</v>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c r="N7" t="inlineStr">
        <is>
          <t>Clinic</t>
        </is>
      </c>
    </row>
    <row r="8" ht="20" customHeight="1" s="49">
      <c r="A8" s="103" t="n">
        <v>3</v>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c r="N8" t="inlineStr">
        <is>
          <t>Clinic</t>
        </is>
      </c>
    </row>
    <row r="9" ht="20" customHeight="1" s="49">
      <c r="A9" s="103" t="n">
        <v>4</v>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c r="N9" t="inlineStr">
        <is>
          <t>Clinic</t>
        </is>
      </c>
    </row>
    <row r="10" ht="20" customHeight="1" s="49">
      <c r="A10" s="103" t="n">
        <v>5</v>
      </c>
      <c r="B10" s="96" t="inlineStr">
        <is>
          <t>หมวดวิชาคลินิก (PLE-CC1 CLINIC) รวม 18 หมวดวิชา มีหัวตาราง Case ID ใน Col 17 (Q)</t>
        </is>
      </c>
      <c r="C10" s="80" t="n"/>
      <c r="D10" s="80" t="n"/>
      <c r="E10" s="80" t="n"/>
      <c r="F10" s="80" t="n"/>
      <c r="G10" s="81" t="n"/>
      <c r="N10" t="inlineStr">
        <is>
          <t>Clinic</t>
        </is>
      </c>
    </row>
    <row r="11" ht="20" customHeight="1" s="49">
      <c r="A11" s="103" t="n">
        <v>6</v>
      </c>
      <c r="B11" s="96" t="inlineStr">
        <is>
          <t>หมวดวิชาวิทยาการเภสัชกรรม (PLE-CC1 PRODUCT) รวม 13 หมวดวิชา มีหัวตาราง Case ID ใน Col 17 (Q)</t>
        </is>
      </c>
      <c r="C11" s="80" t="n"/>
      <c r="D11" s="80" t="n"/>
      <c r="E11" s="80" t="n"/>
      <c r="F11" s="80" t="n"/>
      <c r="G11" s="81" t="n"/>
      <c r="N11" t="inlineStr">
        <is>
          <t>Clinic</t>
        </is>
      </c>
    </row>
    <row r="12" ht="20" customHeight="1" s="49">
      <c r="A12" s="103" t="n">
        <v>7</v>
      </c>
      <c r="B12" s="96" t="inlineStr">
        <is>
          <t>หมวดวิชาสังคมและบริหารเภสัชกิจ (PLE-CC1 SAP) รวม 3 หมวดวิชา มีหัวตาราง Case ID ใน Col 17 (Q)</t>
        </is>
      </c>
      <c r="C12" s="80" t="n"/>
      <c r="D12" s="80" t="n"/>
      <c r="E12" s="80" t="n"/>
      <c r="F12" s="80" t="n"/>
      <c r="G12" s="81" t="n"/>
      <c r="N12" t="inlineStr">
        <is>
          <t>Clinic</t>
        </is>
      </c>
    </row>
    <row r="13" ht="20" customHeight="1" s="49">
      <c r="A13" s="103" t="n">
        <v>8</v>
      </c>
      <c r="B13" s="96" t="inlineStr">
        <is>
          <t>ระบบบันทึกประวัติผลการสอบและการใช้งานของนิสิต (Backend Logging)</t>
        </is>
      </c>
      <c r="C13" s="80" t="n"/>
      <c r="D13" s="80" t="n"/>
      <c r="E13" s="80" t="n"/>
      <c r="F13" s="80" t="n"/>
      <c r="G13" s="81" t="n"/>
      <c r="N13" t="inlineStr">
        <is>
          <t>Clinic</t>
        </is>
      </c>
    </row>
    <row r="14">
      <c r="A14" s="100" t="n"/>
      <c r="B14" s="34" t="n"/>
      <c r="C14" s="100" t="n"/>
      <c r="D14" s="34" t="n"/>
      <c r="E14" s="34" t="n"/>
      <c r="F14" s="34" t="n"/>
      <c r="G14" s="34" t="n"/>
      <c r="N14" t="inlineStr">
        <is>
          <t>Clinic</t>
        </is>
      </c>
    </row>
    <row r="15" ht="25" customHeight="1" s="49">
      <c r="A15" s="134" t="inlineStr">
        <is>
          <t>🏷️ 2. มาตรฐานการระบุรหัสเคสต่อเนื่อง (The Master Non-Collision Syntax)</t>
        </is>
      </c>
      <c r="N15" t="inlineStr">
        <is>
          <t>Clinic</t>
        </is>
      </c>
    </row>
    <row r="16" ht="28" customHeight="1" s="49">
      <c r="A16" s="100" t="inlineStr">
        <is>
          <t>ไวยากรณ์มาตรฐาน: CASE_{TYPE}_{SET}_{TOPIC}_{CASE_NO}_Q{ORDER}</t>
        </is>
      </c>
      <c r="N16" t="inlineStr">
        <is>
          <t>Clinic</t>
        </is>
      </c>
    </row>
    <row r="17" ht="22" customHeight="1" s="49">
      <c r="A17" s="101" t="n">
        <v>9</v>
      </c>
      <c r="B17" s="138" t="inlineStr">
        <is>
          <t>เกี่ยวกับ ความหมาย ข้อใดต่อไปนี้กล่าวถูกต้องตามหลักวิชาชีพเภสัชกรรม</t>
        </is>
      </c>
      <c r="C17" s="101" t="inlineStr">
        <is>
          <t>ตัวอย่างค่าที่ใช้ได้จริง (Allowed Values)</t>
        </is>
      </c>
      <c r="N17" t="inlineStr">
        <is>
          <t>Clinic</t>
        </is>
      </c>
    </row>
    <row r="18" ht="35" customHeight="1" s="49">
      <c r="A18" s="103" t="n">
        <v>10</v>
      </c>
      <c r="B18" s="96"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c r="N18" t="inlineStr">
        <is>
          <t>Clinic</t>
        </is>
      </c>
    </row>
    <row r="19" ht="35" customHeight="1" s="49">
      <c r="A19" s="103" t="n">
        <v>11</v>
      </c>
      <c r="B19" s="96"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c r="N19" t="inlineStr">
        <is>
          <t>Clinic</t>
        </is>
      </c>
    </row>
    <row r="20" ht="35" customHeight="1" s="49">
      <c r="A20" s="103" t="n">
        <v>12</v>
      </c>
      <c r="B20" s="96"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c r="N20" t="inlineStr">
        <is>
          <t>Clinic</t>
        </is>
      </c>
    </row>
    <row r="21" ht="35" customHeight="1" s="49">
      <c r="A21" s="103" t="n">
        <v>13</v>
      </c>
      <c r="B21" s="96"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c r="N21" t="inlineStr">
        <is>
          <t>Clinic</t>
        </is>
      </c>
    </row>
    <row r="22" ht="35" customHeight="1" s="49">
      <c r="A22" s="103" t="n">
        <v>14</v>
      </c>
      <c r="B22" s="96"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c r="N22" t="inlineStr">
        <is>
          <t>Clinic</t>
        </is>
      </c>
    </row>
    <row r="23">
      <c r="A23" s="100" t="n"/>
      <c r="B23" s="34" t="n"/>
      <c r="C23" s="100" t="n"/>
      <c r="D23" s="34" t="n"/>
      <c r="E23" s="34" t="n"/>
      <c r="F23" s="34" t="n"/>
      <c r="G23" s="34" t="n"/>
      <c r="N23" t="inlineStr">
        <is>
          <t>Clinic</t>
        </is>
      </c>
    </row>
    <row r="24" ht="25" customHeight="1" s="49">
      <c r="A24" s="134" t="inlineStr">
        <is>
          <t>📍 3. กฎตำแหน่งคอลัมน์ และการจัดรูปแบบเฉลย (Formatting Rules)</t>
        </is>
      </c>
      <c r="N24" t="inlineStr">
        <is>
          <t>Clinic</t>
        </is>
      </c>
    </row>
    <row r="25" ht="40" customHeight="1" s="49">
      <c r="A25" s="103" t="n">
        <v>15</v>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c r="N25" t="inlineStr">
        <is>
          <t>Clinic</t>
        </is>
      </c>
    </row>
    <row r="26" ht="40" customHeight="1" s="49">
      <c r="A26" s="103" t="n">
        <v>16</v>
      </c>
      <c r="B26" s="96" t="inlineStr">
        <is>
          <t>ปล่อยว่างไว้ (Leave blank) ห้ามใส่รหัสเคส</t>
        </is>
      </c>
      <c r="C26" s="80" t="n"/>
      <c r="D26" s="80" t="n"/>
      <c r="E26" s="80" t="n"/>
      <c r="F26" s="80" t="n"/>
      <c r="G26" s="81" t="n"/>
      <c r="N26" t="inlineStr">
        <is>
          <t>Clinic</t>
        </is>
      </c>
    </row>
    <row r="27" ht="40" customHeight="1" s="49">
      <c r="A27" s="103" t="n">
        <v>17</v>
      </c>
      <c r="B27" s="96" t="inlineStr">
        <is>
          <t>ห้ามมี  หรือ  ในทุกเซลล์ (โจทย์, ตัวเลือก, เฉลย) เด็ดขาด เซลล์ต้องเป็น Clean Plain Text</t>
        </is>
      </c>
      <c r="C27" s="80" t="n"/>
      <c r="D27" s="80" t="n"/>
      <c r="E27" s="80" t="n"/>
      <c r="F27" s="80" t="n"/>
      <c r="G27" s="81" t="n"/>
      <c r="N27" t="inlineStr">
        <is>
          <t>Clinic</t>
        </is>
      </c>
    </row>
    <row r="28" ht="40" customHeight="1" s="49">
      <c r="A28" s="103" t="n">
        <v>18</v>
      </c>
      <c r="B28" s="96" t="inlineStr">
        <is>
          <t>ห้ามใส่
 ในเซลล์เด็ดขาด ให้ใช้การเคาะขึ้นบรรทัดใหม่จริง (\n\n) หรือกด Alt + Enter</t>
        </is>
      </c>
      <c r="C28" s="80" t="n"/>
      <c r="D28" s="80" t="n"/>
      <c r="E28" s="80" t="n"/>
      <c r="F28" s="80" t="n"/>
      <c r="G28" s="81" t="n"/>
      <c r="N28" t="inlineStr">
        <is>
          <t>Clinic</t>
        </is>
      </c>
    </row>
    <row r="29" ht="40" customHeight="1" s="49">
      <c r="A29" s="103" t="n">
        <v>19</v>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c r="N29" t="inlineStr">
        <is>
          <t>Clinic</t>
        </is>
      </c>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162"/>
  <sheetViews>
    <sheetView workbookViewId="0">
      <selection activeCell="A1" sqref="A1"/>
    </sheetView>
  </sheetViews>
  <sheetFormatPr baseColWidth="8" defaultRowHeight="15"/>
  <cols>
    <col width="8" customWidth="1" style="49" min="1" max="1"/>
    <col width="50" customWidth="1" style="49" min="2" max="2"/>
    <col width="40" customWidth="1" style="49" min="3" max="3"/>
    <col width="12" customWidth="1" style="49" min="4" max="4"/>
    <col width="28" customWidth="1" style="49" min="5" max="5"/>
    <col width="28" customWidth="1" style="49" min="6" max="6"/>
    <col width="28" customWidth="1" style="49" min="7" max="7"/>
    <col width="28" customWidth="1" style="49" min="8" max="8"/>
    <col width="28" customWidth="1" style="49" min="9" max="9"/>
    <col width="14" customWidth="1" style="49" min="10" max="10"/>
    <col width="55" customWidth="1" style="49" min="11" max="11"/>
    <col width="12" customWidth="1" style="49" min="12" max="12"/>
    <col width="25" customWidth="1" style="49" min="13" max="13"/>
    <col width="30" customWidth="1" style="49" min="14" max="14"/>
    <col width="15" customWidth="1" style="49" min="15" max="15"/>
    <col width="20" customWidth="1" style="49" min="16" max="16"/>
    <col width="16" customWidth="1" style="49" min="17" max="17"/>
    <col width="16" customWidth="1" style="49" min="18" max="18"/>
    <col width="24" customWidth="1" style="49" min="19" max="19"/>
  </cols>
  <sheetData>
    <row r="1">
      <c r="A1">
        <f>HYPERLINK("#gid=0", "🏠 กลับสู่หน้าแรก (Go to Home Page)")</f>
        <v/>
      </c>
    </row>
    <row r="2">
      <c r="A2" s="184" t="inlineStr">
        <is>
          <t>ลำดับ</t>
        </is>
      </c>
      <c r="B2" s="182" t="inlineStr">
        <is>
          <t>สถานการณ์เคส / ข้อมูลผู้ป่วย</t>
        </is>
      </c>
      <c r="C2" s="183" t="inlineStr">
        <is>
          <t>คำถาม</t>
        </is>
      </c>
      <c r="D2" s="184" t="inlineStr">
        <is>
          <t>รูปถาม</t>
        </is>
      </c>
      <c r="E2" s="184" t="inlineStr">
        <is>
          <t>ตัวเลือก 1</t>
        </is>
      </c>
      <c r="F2" s="184" t="inlineStr">
        <is>
          <t>ตัวเลือก 2</t>
        </is>
      </c>
      <c r="G2" s="184" t="inlineStr">
        <is>
          <t>ตัวเลือก 3</t>
        </is>
      </c>
      <c r="H2" s="184" t="inlineStr">
        <is>
          <t>ตัวเลือก 4</t>
        </is>
      </c>
      <c r="I2" s="184" t="inlineStr">
        <is>
          <t>ตัวเลือก 5</t>
        </is>
      </c>
      <c r="J2" s="184" t="inlineStr">
        <is>
          <t>เฉลย (ตัวเลข 1-5)</t>
        </is>
      </c>
      <c r="K2" s="184" t="inlineStr">
        <is>
          <t>คำอธิบายเฉลย</t>
        </is>
      </c>
      <c r="L2" s="184" t="inlineStr">
        <is>
          <t>รูปเฉลย</t>
        </is>
      </c>
      <c r="M2" s="184" t="inlineStr">
        <is>
          <t>หัวข้อโรคสภาฯ</t>
        </is>
      </c>
      <c r="N2" s="184" t="inlineStr">
        <is>
          <t>หัวข้อย่อย</t>
        </is>
      </c>
      <c r="O2" s="184" t="inlineStr">
        <is>
          <t>Product / Clinic</t>
        </is>
      </c>
      <c r="P2" s="184" t="inlineStr">
        <is>
          <t>หมายเหตุ</t>
        </is>
      </c>
      <c r="Q2" s="184" t="inlineStr">
        <is>
          <t>ประเภทข้อสอบ</t>
        </is>
      </c>
      <c r="R2" s="184" t="inlineStr">
        <is>
          <t>ปี / เลขชุด</t>
        </is>
      </c>
      <c r="S2" s="184" t="inlineStr">
        <is>
          <t>Case ID (รหัสเคส)</t>
        </is>
      </c>
    </row>
    <row r="3">
      <c r="A3" s="185" t="n">
        <v>1</v>
      </c>
      <c r="B3" s="186" t="n"/>
      <c r="C3" s="186"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D3" s="186" t="n"/>
      <c r="E3" s="186" t="inlineStr">
        <is>
          <t>ยาผสมเถาวัลย์เปรียง</t>
        </is>
      </c>
      <c r="F3" s="186" t="inlineStr">
        <is>
          <t>ยาขมิ้นชัน</t>
        </is>
      </c>
      <c r="G3" s="186" t="inlineStr">
        <is>
          <t>ยาพริกเจล</t>
        </is>
      </c>
      <c r="H3" s="186" t="inlineStr">
        <is>
          <t>ยาไพลจีซาล</t>
        </is>
      </c>
      <c r="I3" s="186" t="inlineStr">
        <is>
          <t>ยาฟ้าทะลายโจร</t>
        </is>
      </c>
      <c r="J3" s="185" t="inlineStr">
        <is>
          <t>1</t>
        </is>
      </c>
      <c r="K3" s="186" t="inlineStr">
        <is>
          <t>✅ คำตอบที่ถูกต้อง: ข้อ ก. ยาผสมเถาวัลย์เปรียง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t>
        </is>
      </c>
      <c r="L3" s="186" t="n"/>
      <c r="M3" s="186" t="inlineStr">
        <is>
          <t>Herbal Medicine &amp; Products</t>
        </is>
      </c>
      <c r="N3" s="186" t="inlineStr">
        <is>
          <t>National List of Essential Medicines (Herbal)</t>
        </is>
      </c>
      <c r="O3" s="185" t="inlineStr">
        <is>
          <t>Clinic</t>
        </is>
      </c>
      <c r="P3" s="186" t="inlineStr">
        <is>
          <t>Mock PLE-CC 1 ข้อ 12</t>
        </is>
      </c>
      <c r="Q3" s="185" t="inlineStr">
        <is>
          <t>แบบฝึกหัด</t>
        </is>
      </c>
      <c r="R3" s="185" t="inlineStr">
        <is>
          <t>เล่มม่วง</t>
        </is>
      </c>
      <c r="S3" s="185" t="n"/>
    </row>
    <row r="4">
      <c r="A4" s="185" t="n">
        <v>2</v>
      </c>
      <c r="B4" s="186" t="n"/>
      <c r="C4" s="186"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D4" s="186" t="n"/>
      <c r="E4" s="186" t="inlineStr">
        <is>
          <t>โรคแผลในกระเพาะอาหาร (Peptic Ulcer Disease)</t>
        </is>
      </c>
      <c r="F4" s="186" t="inlineStr">
        <is>
          <t>โรคเบาหวาน</t>
        </is>
      </c>
      <c r="G4" s="186" t="inlineStr">
        <is>
          <t>โรคหอบหืด</t>
        </is>
      </c>
      <c r="H4" s="186" t="inlineStr">
        <is>
          <t>โรคต้อหิน</t>
        </is>
      </c>
      <c r="I4" s="186" t="inlineStr">
        <is>
          <t>โรคต่อมลูกหมากโต</t>
        </is>
      </c>
      <c r="J4" s="185" t="inlineStr">
        <is>
          <t>1</t>
        </is>
      </c>
      <c r="K4" s="186" t="inlineStr">
        <is>
          <t>✅ คำตอบที่ถูกต้อง: ข้อ ก. โรคแผลในกระเพาะอาหาร (Peptic Ulcer Disease)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t>
        </is>
      </c>
      <c r="L4" s="186" t="n"/>
      <c r="M4" s="186" t="inlineStr">
        <is>
          <t>Herbal Medicine &amp; Products</t>
        </is>
      </c>
      <c r="N4" s="186" t="inlineStr">
        <is>
          <t>National List of Essential Medicines (Herbal)</t>
        </is>
      </c>
      <c r="O4" s="185" t="inlineStr">
        <is>
          <t>Clinic</t>
        </is>
      </c>
      <c r="P4" s="186" t="inlineStr">
        <is>
          <t>Mock PLE-CC 1 ข้อ 24</t>
        </is>
      </c>
      <c r="Q4" s="185" t="inlineStr">
        <is>
          <t>แบบฝึกหัด</t>
        </is>
      </c>
      <c r="R4" s="185" t="inlineStr">
        <is>
          <t>เล่มม่วง</t>
        </is>
      </c>
      <c r="S4" s="185" t="n"/>
    </row>
    <row r="5">
      <c r="A5" s="185" t="n">
        <v>3</v>
      </c>
      <c r="B5" s="186" t="n"/>
      <c r="C5" s="186"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D5" s="186" t="n"/>
      <c r="E5" s="186" t="inlineStr">
        <is>
          <t>ขี้เหล็ก</t>
        </is>
      </c>
      <c r="F5" s="186" t="inlineStr">
        <is>
          <t>ขมิ้นชัน</t>
        </is>
      </c>
      <c r="G5" s="186" t="inlineStr">
        <is>
          <t>ขิง</t>
        </is>
      </c>
      <c r="H5" s="186" t="inlineStr">
        <is>
          <t>กระเจี๊ยบแดง</t>
        </is>
      </c>
      <c r="I5" s="186" t="inlineStr">
        <is>
          <t>หญ้าหนวดแมว</t>
        </is>
      </c>
      <c r="J5" s="185" t="inlineStr">
        <is>
          <t>1</t>
        </is>
      </c>
      <c r="K5" s="186" t="inlineStr">
        <is>
          <t>✅ คำตอบที่ถูกต้อง: ข้อ ก. ขี้เหล็ก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t>
        </is>
      </c>
      <c r="L5" s="186" t="n"/>
      <c r="M5" s="186" t="inlineStr">
        <is>
          <t>Herbal Medicine &amp; Products</t>
        </is>
      </c>
      <c r="N5" s="186" t="inlineStr">
        <is>
          <t>National List of Essential Medicines (Herbal)</t>
        </is>
      </c>
      <c r="O5" s="185" t="inlineStr">
        <is>
          <t>Clinic</t>
        </is>
      </c>
      <c r="P5" s="186" t="inlineStr">
        <is>
          <t>Mock PLE-CC 1 ข้อ 25</t>
        </is>
      </c>
      <c r="Q5" s="185" t="inlineStr">
        <is>
          <t>แบบฝึกหัด</t>
        </is>
      </c>
      <c r="R5" s="185" t="inlineStr">
        <is>
          <t>เล่มม่วง</t>
        </is>
      </c>
      <c r="S5" s="185" t="n"/>
    </row>
    <row r="6">
      <c r="A6" s="185" t="n">
        <v>4</v>
      </c>
      <c r="B6" s="186" t="n"/>
      <c r="C6" s="186"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D6" s="186" t="n"/>
      <c r="E6" s="186" t="inlineStr">
        <is>
          <t>ยาหญ้าหนวดแมว</t>
        </is>
      </c>
      <c r="F6" s="186" t="inlineStr">
        <is>
          <t>ยากระเจี๊ยบแดง</t>
        </is>
      </c>
      <c r="G6" s="186" t="inlineStr">
        <is>
          <t>ยารางจืด</t>
        </is>
      </c>
      <c r="H6" s="186" t="inlineStr">
        <is>
          <t>ยาหญ้าปักกิ่ง</t>
        </is>
      </c>
      <c r="I6" s="186" t="inlineStr">
        <is>
          <t>ยาหญ้าดอกขาว</t>
        </is>
      </c>
      <c r="J6" s="185" t="inlineStr">
        <is>
          <t>1</t>
        </is>
      </c>
      <c r="K6" s="186" t="inlineStr">
        <is>
          <t>✅ คำตอบที่ถูกต้อง: ข้อ ก. ยาหญ้าหนวดแมว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t>
        </is>
      </c>
      <c r="L6" s="186" t="n"/>
      <c r="M6" s="186" t="inlineStr">
        <is>
          <t>Herbal Medicine &amp; Products</t>
        </is>
      </c>
      <c r="N6" s="186" t="inlineStr">
        <is>
          <t>National List of Essential Medicines (Herbal)</t>
        </is>
      </c>
      <c r="O6" s="185" t="inlineStr">
        <is>
          <t>Clinic</t>
        </is>
      </c>
      <c r="P6" s="186" t="inlineStr">
        <is>
          <t>Mock PLE-CC 1 ข้อ 40</t>
        </is>
      </c>
      <c r="Q6" s="185" t="inlineStr">
        <is>
          <t>แบบฝึกหัด</t>
        </is>
      </c>
      <c r="R6" s="185" t="inlineStr">
        <is>
          <t>เล่มม่วง</t>
        </is>
      </c>
      <c r="S6" s="185" t="n"/>
    </row>
    <row r="7">
      <c r="A7" s="185" t="n">
        <v>5</v>
      </c>
      <c r="B7" s="186" t="n"/>
      <c r="C7" s="186"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D7" s="186" t="n"/>
      <c r="E7" s="186" t="inlineStr">
        <is>
          <t>ยาพญายอ</t>
        </is>
      </c>
      <c r="F7" s="186" t="inlineStr">
        <is>
          <t>ยาเปลือกมังคุด</t>
        </is>
      </c>
      <c r="G7" s="186" t="inlineStr">
        <is>
          <t>ยาบัวบก</t>
        </is>
      </c>
      <c r="H7" s="186" t="inlineStr">
        <is>
          <t>ยาทิงเจอร์พลู</t>
        </is>
      </c>
      <c r="I7" s="186" t="inlineStr">
        <is>
          <t>ยาทิงเจอร์ทองพันชั่ง</t>
        </is>
      </c>
      <c r="J7" s="185" t="inlineStr">
        <is>
          <t>1</t>
        </is>
      </c>
      <c r="K7" s="186" t="inlineStr">
        <is>
          <t>✅ คำตอบที่ถูกต้อง: ข้อ ก. ยาพญายอ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t>
        </is>
      </c>
      <c r="L7" s="186" t="n"/>
      <c r="M7" s="186" t="inlineStr">
        <is>
          <t>Herbal Medicine &amp; Products</t>
        </is>
      </c>
      <c r="N7" s="186" t="inlineStr">
        <is>
          <t>National List of Essential Medicines (Herbal)</t>
        </is>
      </c>
      <c r="O7" s="185" t="inlineStr">
        <is>
          <t>Clinic</t>
        </is>
      </c>
      <c r="P7" s="186" t="inlineStr">
        <is>
          <t>Mock PLE-CC 1 ข้อ 130</t>
        </is>
      </c>
      <c r="Q7" s="185" t="inlineStr">
        <is>
          <t>แบบฝึกหัด</t>
        </is>
      </c>
      <c r="R7" s="185" t="inlineStr">
        <is>
          <t>เล่มม่วง</t>
        </is>
      </c>
      <c r="S7" s="185" t="n"/>
    </row>
    <row r="8">
      <c r="A8" s="185" t="n">
        <v>6</v>
      </c>
      <c r="B8" s="186" t="n"/>
      <c r="C8" s="186" t="inlineStr">
        <is>
          <t>จากข้อ 7 การเตรียมยาพญายอเพื่อใช้ในการรักษาโรคเริมและงูสวัด นิยมใช้ส่วนใดของพืชในการสกัดทำยา</t>
        </is>
      </c>
      <c r="D8" s="186" t="n"/>
      <c r="E8" s="186" t="inlineStr">
        <is>
          <t>ใบ</t>
        </is>
      </c>
      <c r="F8" s="186" t="inlineStr">
        <is>
          <t>เถา</t>
        </is>
      </c>
      <c r="G8" s="186" t="inlineStr">
        <is>
          <t>ราก</t>
        </is>
      </c>
      <c r="H8" s="186" t="inlineStr">
        <is>
          <t>เมล็ด</t>
        </is>
      </c>
      <c r="I8" s="186" t="inlineStr">
        <is>
          <t>เปลือกผล</t>
        </is>
      </c>
      <c r="J8" s="185" t="inlineStr">
        <is>
          <t>1</t>
        </is>
      </c>
      <c r="K8" s="186" t="inlineStr">
        <is>
          <t>✅ คำตอบที่ถูกต้อง: ข้อ ก. 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t>
        </is>
      </c>
      <c r="L8" s="186" t="n"/>
      <c r="M8" s="186" t="inlineStr">
        <is>
          <t>Herbal Medicine &amp; Products</t>
        </is>
      </c>
      <c r="N8" s="186" t="inlineStr">
        <is>
          <t>National List of Essential Medicines (Herbal)</t>
        </is>
      </c>
      <c r="O8" s="185" t="inlineStr">
        <is>
          <t>Clinic</t>
        </is>
      </c>
      <c r="P8" s="186" t="inlineStr">
        <is>
          <t>Mock PLE-CC 1 ข้อ 131</t>
        </is>
      </c>
      <c r="Q8" s="185" t="inlineStr">
        <is>
          <t>แบบฝึกหัด</t>
        </is>
      </c>
      <c r="R8" s="185" t="inlineStr">
        <is>
          <t>เล่มม่วง</t>
        </is>
      </c>
      <c r="S8" s="185" t="n"/>
    </row>
    <row r="9">
      <c r="A9" s="185" t="n">
        <v>7</v>
      </c>
      <c r="B9" s="186" t="n"/>
      <c r="C9" s="186"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D9" s="186" t="n"/>
      <c r="E9" s="186" t="inlineStr">
        <is>
          <t>ไม่ได้ เพราะร้านขายยาแผนปัจจุบันต้องได้รับใบอนุญาตขายผลิตภัณฑ์สมุนไพรตาม พ.ร.บ. ผลิตภัณฑ์สมุนไพร พ.ศ. 2562 ก่อน</t>
        </is>
      </c>
      <c r="F9" s="186" t="inlineStr">
        <is>
          <t>ได้ทันที เพราะใบอนุญาต ขย.1 ครอบคลุมการขายผลิตภัณฑ์สมุนไพรทุกประเภทโดยอัตโนมัติ</t>
        </is>
      </c>
      <c r="G9" s="186" t="inlineStr">
        <is>
          <t>ได้เฉพาะเมื่อมีแพทย์์แผนไทยเป็นผู้สั่งจ่ายผลิตภัณฑ์ดังกล่าวในร้าน</t>
        </is>
      </c>
      <c r="H9" s="186" t="inlineStr">
        <is>
          <t>ได้เฉพาะผลิตภัณฑ์สมุนไพรที่นำเข้าจากต่างประเทศเท่านั้น</t>
        </is>
      </c>
      <c r="I9" s="186" t="inlineStr">
        <is>
          <t>ไม่ได้ เพราะร้านยาแผนปัจจุบันห้ามมีผลิตภัณฑ์สมุนไพรวางจำหน่ายในร้านเด็ดขาด</t>
        </is>
      </c>
      <c r="J9" s="185" t="inlineStr">
        <is>
          <t>1</t>
        </is>
      </c>
      <c r="K9" s="186"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t>
        </is>
      </c>
      <c r="L9" s="186" t="n"/>
      <c r="M9" s="186" t="inlineStr">
        <is>
          <t>Herbal Medicine &amp; Products</t>
        </is>
      </c>
      <c r="N9" s="186" t="inlineStr">
        <is>
          <t>National List of Essential Medicines (Herbal)</t>
        </is>
      </c>
      <c r="O9" s="185" t="inlineStr">
        <is>
          <t>Clinic</t>
        </is>
      </c>
      <c r="P9" s="186" t="inlineStr">
        <is>
          <t>PLE-CC1 ปี 2566 Day 2 ข้อ 61</t>
        </is>
      </c>
      <c r="Q9" s="185" t="inlineStr">
        <is>
          <t>ข้อสอบจริง</t>
        </is>
      </c>
      <c r="R9" s="185" t="inlineStr">
        <is>
          <t>2566</t>
        </is>
      </c>
      <c r="S9" s="185" t="n"/>
    </row>
    <row r="10">
      <c r="A10" s="185" t="n">
        <v>8</v>
      </c>
      <c r="B10" s="186" t="n"/>
      <c r="C10" s="186"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D10" s="186" t="n"/>
      <c r="E10" s="186"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F10" s="186" t="inlineStr">
        <is>
          <t>จำหน่ายให้ผู้ป่วยไปก่อนแล้วค่อยดำเนินการขอใบอนุญาตย้อนหลัง</t>
        </is>
      </c>
      <c r="G10" s="186" t="inlineStr">
        <is>
          <t>แบ่งบรรจุยาใส่ซองยาของร้านโดยไม่ติดฉลากเดิมเพื่อจำหน่าย</t>
        </is>
      </c>
      <c r="H10" s="186" t="inlineStr">
        <is>
          <t>แนะนำให้ผู้ป่วยไปหาซื้อทางช่องทางออนไลน์ที่ไม่มีการควบคุม</t>
        </is>
      </c>
      <c r="I10" s="186" t="inlineStr">
        <is>
          <t>สั่งจ่ายยาปฏิชีวนะแผนปัจจุบันทดแทนให้ผู้ป่วยทันที</t>
        </is>
      </c>
      <c r="J10" s="185" t="inlineStr">
        <is>
          <t>1</t>
        </is>
      </c>
      <c r="K10" s="186"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t>
        </is>
      </c>
      <c r="L10" s="186" t="n"/>
      <c r="M10" s="186" t="inlineStr">
        <is>
          <t>Herbal Medicine &amp; Products</t>
        </is>
      </c>
      <c r="N10" s="186" t="inlineStr">
        <is>
          <t>National List of Essential Medicines (Herbal)</t>
        </is>
      </c>
      <c r="O10" s="185" t="inlineStr">
        <is>
          <t>Clinic</t>
        </is>
      </c>
      <c r="P10" s="186" t="inlineStr">
        <is>
          <t>PLE-CC1 ปี 2566 Day 2 ข้อ 1</t>
        </is>
      </c>
      <c r="Q10" s="185" t="inlineStr">
        <is>
          <t>ข้อสอบจริง</t>
        </is>
      </c>
      <c r="R10" s="185" t="inlineStr">
        <is>
          <t>2566</t>
        </is>
      </c>
      <c r="S10" s="185" t="n"/>
    </row>
    <row r="11">
      <c r="A11" s="185" t="n">
        <v>9</v>
      </c>
      <c r="B11" s="186" t="n"/>
      <c r="C11" s="186"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D11" s="186" t="n"/>
      <c r="E11" s="186" t="inlineStr">
        <is>
          <t>ยาผงกล้วยน้ำว้าดิบ</t>
        </is>
      </c>
      <c r="F11" s="186" t="inlineStr">
        <is>
          <t>ยาครีมพริก</t>
        </is>
      </c>
      <c r="G11" s="186" t="inlineStr">
        <is>
          <t>ยาเจลไพล</t>
        </is>
      </c>
      <c r="H11" s="186" t="inlineStr">
        <is>
          <t>ยาประสะไพล</t>
        </is>
      </c>
      <c r="I11" s="186" t="inlineStr">
        <is>
          <t>ยาผสมเถาวัลย์เปรียง</t>
        </is>
      </c>
      <c r="J11" s="185" t="inlineStr">
        <is>
          <t>1</t>
        </is>
      </c>
      <c r="K11" s="186" t="inlineStr">
        <is>
          <t>✅ คำตอบที่ถูกต้อง: ข้อ ก. ยาผงกล้วยน้ำว้าดิบ
🎯 ทำไมข้อนี้ถึงถูก:
ยาผงกล้วยน้ำว้าดิบ: 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t>
        </is>
      </c>
      <c r="L11" s="186" t="n"/>
      <c r="M11" s="186" t="inlineStr">
        <is>
          <t>Herbal Medicine &amp; Products</t>
        </is>
      </c>
      <c r="N11" s="186" t="inlineStr">
        <is>
          <t>National List of Essential Medicines (Herbal)</t>
        </is>
      </c>
      <c r="O11" s="185" t="inlineStr">
        <is>
          <t>Clinic</t>
        </is>
      </c>
      <c r="P11" s="186" t="inlineStr">
        <is>
          <t>PLE_CC1_2563_Q ข้อ 101</t>
        </is>
      </c>
      <c r="Q11" s="185" t="inlineStr">
        <is>
          <t>ข้อสอบจริง</t>
        </is>
      </c>
      <c r="R11" s="185" t="inlineStr">
        <is>
          <t>2563</t>
        </is>
      </c>
      <c r="S11" s="185" t="n"/>
    </row>
    <row r="12">
      <c r="A12" s="185" t="n">
        <v>10</v>
      </c>
      <c r="B12" s="186" t="n"/>
      <c r="C12" s="186"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D12" s="186" t="n"/>
      <c r="E12" s="186" t="inlineStr">
        <is>
          <t>เจลว่านหางจระเข้</t>
        </is>
      </c>
      <c r="F12" s="186" t="inlineStr">
        <is>
          <t>Diclofenac tablet</t>
        </is>
      </c>
      <c r="G12" s="186" t="inlineStr">
        <is>
          <t>Tramadol capsule</t>
        </is>
      </c>
      <c r="H12" s="186" t="inlineStr">
        <is>
          <t>Indomethacin spray</t>
        </is>
      </c>
      <c r="I12" s="186" t="inlineStr">
        <is>
          <t>Paracetamol tablet</t>
        </is>
      </c>
      <c r="J12" s="185" t="inlineStr">
        <is>
          <t>2</t>
        </is>
      </c>
      <c r="K12" s="186" t="inlineStr">
        <is>
          <t>✅ คำตอบที่ถูกต้อง: ข้อ ข. Diclofenac tablet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t>
        </is>
      </c>
      <c r="L12" s="186" t="n"/>
      <c r="M12" s="186" t="inlineStr">
        <is>
          <t>Herbal Medicine &amp; Products</t>
        </is>
      </c>
      <c r="N12" s="186" t="inlineStr">
        <is>
          <t>National List of Essential Medicines (Herbal)</t>
        </is>
      </c>
      <c r="O12" s="185" t="inlineStr">
        <is>
          <t>Product</t>
        </is>
      </c>
      <c r="P12" s="186" t="inlineStr">
        <is>
          <t>ข้อ 3 (PLE_CC1_2562_Key.md)</t>
        </is>
      </c>
      <c r="Q12" s="185" t="inlineStr">
        <is>
          <t>ข้อสอบจริง</t>
        </is>
      </c>
      <c r="R12" s="185" t="inlineStr">
        <is>
          <t>2562</t>
        </is>
      </c>
      <c r="S12" s="185" t="n"/>
    </row>
    <row r="13">
      <c r="A13" s="185" t="n">
        <v>11</v>
      </c>
      <c r="B13" s="186" t="n"/>
      <c r="C13" s="186"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D13" s="186" t="n"/>
      <c r="E13" s="186" t="inlineStr">
        <is>
          <t>ผื่นคัน ลมพิษ ตาบวม หน้าบวม ริมฝีปากบวม และหายใจลำบาก</t>
        </is>
      </c>
      <c r="F13" s="186" t="inlineStr">
        <is>
          <t>ปัสสาวะมีสีเหลืองเข้ม</t>
        </is>
      </c>
      <c r="G13" s="186" t="inlineStr">
        <is>
          <t>อุจจาระมีสีดำคล้ำ</t>
        </is>
      </c>
      <c r="H13" s="186" t="inlineStr">
        <is>
          <t>มีอาการง่วงนอนเล็กน้อยหลังรับประทาน</t>
        </is>
      </c>
      <c r="I13" s="186" t="inlineStr">
        <is>
          <t>มีอาการเจริญอาหารมากขึ้น</t>
        </is>
      </c>
      <c r="J13" s="185" t="inlineStr">
        <is>
          <t>1</t>
        </is>
      </c>
      <c r="K13" s="186" t="inlineStr">
        <is>
          <t>✅ คำตอบที่ถูกต้อง: ข้อ ก. ผื่นคัน ลมพิษ ตาบวม หน้าบวม ริมฝีปากบวม และหายใจลำบาก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t>
        </is>
      </c>
      <c r="L13" s="186" t="n"/>
      <c r="M13" s="186" t="inlineStr">
        <is>
          <t>Herbal Medicine &amp; Products</t>
        </is>
      </c>
      <c r="N13" s="186" t="inlineStr">
        <is>
          <t>National List of Essential Medicines (Herbal)</t>
        </is>
      </c>
      <c r="O13" s="185" t="inlineStr">
        <is>
          <t>Product</t>
        </is>
      </c>
      <c r="P13" s="186" t="inlineStr">
        <is>
          <t>ข้อ 31 (PLE_CC1_2562_Key.md)</t>
        </is>
      </c>
      <c r="Q13" s="185" t="inlineStr">
        <is>
          <t>ข้อสอบจริง</t>
        </is>
      </c>
      <c r="R13" s="185" t="inlineStr">
        <is>
          <t>2562</t>
        </is>
      </c>
      <c r="S13" s="185" t="n"/>
    </row>
    <row r="14">
      <c r="A14" s="185" t="n">
        <v>12</v>
      </c>
      <c r="B14" s="186" t="n"/>
      <c r="C14" s="186"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D14" s="186" t="n"/>
      <c r="E14" s="186" t="inlineStr">
        <is>
          <t>รางจืด</t>
        </is>
      </c>
      <c r="F14" s="186" t="inlineStr">
        <is>
          <t>เถาวัลย์เปรียง</t>
        </is>
      </c>
      <c r="G14" s="186" t="inlineStr">
        <is>
          <t>หญ้าปักกิ่ง</t>
        </is>
      </c>
      <c r="H14" s="186" t="inlineStr">
        <is>
          <t>กระเจี๊ยบแดง</t>
        </is>
      </c>
      <c r="I14" s="186" t="inlineStr">
        <is>
          <t>พญายอ</t>
        </is>
      </c>
      <c r="J14" s="185" t="inlineStr">
        <is>
          <t>1</t>
        </is>
      </c>
      <c r="K14" s="186" t="inlineStr">
        <is>
          <t>✅ คำตอบที่ถูกต้อง: ข้อ ก. รางจืด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t>
        </is>
      </c>
      <c r="L14" s="186" t="n"/>
      <c r="M14" s="186" t="inlineStr">
        <is>
          <t>Herbal Medicine &amp; Products</t>
        </is>
      </c>
      <c r="N14" s="186" t="inlineStr">
        <is>
          <t>National List of Essential Medicines (Herbal)</t>
        </is>
      </c>
      <c r="O14" s="185" t="inlineStr">
        <is>
          <t>Product</t>
        </is>
      </c>
      <c r="P14" s="186" t="inlineStr">
        <is>
          <t>ข้อ 65 (PLE_CC1_2562_Key.md)</t>
        </is>
      </c>
      <c r="Q14" s="185" t="inlineStr">
        <is>
          <t>ข้อสอบจริง</t>
        </is>
      </c>
      <c r="R14" s="185" t="inlineStr">
        <is>
          <t>2562</t>
        </is>
      </c>
      <c r="S14" s="185" t="n"/>
    </row>
    <row r="15">
      <c r="A15" s="185" t="n">
        <v>13</v>
      </c>
      <c r="B15" s="186" t="n"/>
      <c r="C15" s="186" t="inlineStr">
        <is>
          <t>สารเคมีบำบัดกลุ่มต้านมะเร็ง Vincristine และ Vinblastine มีสารสำคัญที่เป็นอนุพันธ์ Vinca alkaloids ซึ่งสกัดได้จากพืชสมุนไพรชนิดใด</t>
        </is>
      </c>
      <c r="D15" s="186" t="n"/>
      <c r="E15" s="186" t="inlineStr">
        <is>
          <t>แพงพวยฝรั่ง</t>
        </is>
      </c>
      <c r="F15" s="186" t="inlineStr">
        <is>
          <t>ดองดึง</t>
        </is>
      </c>
      <c r="G15" s="186" t="inlineStr">
        <is>
          <t>เสนียด</t>
        </is>
      </c>
      <c r="H15" s="186" t="inlineStr">
        <is>
          <t>ระย่อม</t>
        </is>
      </c>
      <c r="I15" s="186" t="inlineStr">
        <is>
          <t>ต้นสนแปซิฟิก (Pacific Yew)</t>
        </is>
      </c>
      <c r="J15" s="185" t="inlineStr">
        <is>
          <t>1</t>
        </is>
      </c>
      <c r="K15" s="186" t="inlineStr">
        <is>
          <t>✅ คำตอบที่ถูกต้อง: ข้อ ก. แพงพวยฝรั่ง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t>
        </is>
      </c>
      <c r="L15" s="186" t="n"/>
      <c r="M15" s="186" t="inlineStr">
        <is>
          <t>Herbal Medicine &amp; Products</t>
        </is>
      </c>
      <c r="N15" s="186" t="inlineStr">
        <is>
          <t>National List of Essential Medicines (Herbal)</t>
        </is>
      </c>
      <c r="O15" s="185" t="inlineStr">
        <is>
          <t>Product</t>
        </is>
      </c>
      <c r="P15" s="186" t="inlineStr">
        <is>
          <t>ข้อ 61 (PLE_CC1_2562_Key.md)</t>
        </is>
      </c>
      <c r="Q15" s="185" t="inlineStr">
        <is>
          <t>ข้อสอบจริง</t>
        </is>
      </c>
      <c r="R15" s="185" t="inlineStr">
        <is>
          <t>2562</t>
        </is>
      </c>
      <c r="S15" s="185" t="n"/>
    </row>
    <row r="16">
      <c r="A16" s="185" t="n">
        <v>14</v>
      </c>
      <c r="B16" s="186" t="n"/>
      <c r="C16" s="186"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D16" s="186" t="n"/>
      <c r="E16" s="186" t="inlineStr">
        <is>
          <t>ยาผสมเถาวัลย์เปรียง</t>
        </is>
      </c>
      <c r="F16" s="186" t="inlineStr">
        <is>
          <t>เหง้าขิง</t>
        </is>
      </c>
      <c r="G16" s="186" t="inlineStr">
        <is>
          <t>พญาสัตบรรณ</t>
        </is>
      </c>
      <c r="H16" s="186" t="inlineStr">
        <is>
          <t>ยาประสะกะเพรา</t>
        </is>
      </c>
      <c r="I16" s="186" t="inlineStr">
        <is>
          <t>ยาชงชุมเห็ดเทศ</t>
        </is>
      </c>
      <c r="J16" s="185" t="inlineStr">
        <is>
          <t>1</t>
        </is>
      </c>
      <c r="K16" s="186" t="inlineStr">
        <is>
          <t>✅ คำตอบที่ถูกต้อง: ข้อ ก. ยาผสมเถาวัลย์เปรียง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t>
        </is>
      </c>
      <c r="L16" s="186" t="n"/>
      <c r="M16" s="186" t="inlineStr">
        <is>
          <t>Herbal Medicine &amp; Products</t>
        </is>
      </c>
      <c r="N16" s="186" t="inlineStr">
        <is>
          <t>National List of Essential Medicines (Herbal)</t>
        </is>
      </c>
      <c r="O16" s="185" t="inlineStr">
        <is>
          <t>Product</t>
        </is>
      </c>
      <c r="P16" s="186" t="inlineStr">
        <is>
          <t>ข้อ 19 (PLE_CC1_2561_Key.md)</t>
        </is>
      </c>
      <c r="Q16" s="185" t="inlineStr">
        <is>
          <t>ข้อสอบจริง</t>
        </is>
      </c>
      <c r="R16" s="185" t="inlineStr">
        <is>
          <t>2561</t>
        </is>
      </c>
      <c r="S16" s="185" t="n"/>
    </row>
    <row r="17">
      <c r="A17" s="185" t="n">
        <v>15</v>
      </c>
      <c r="B17" s="186" t="n"/>
      <c r="C17" s="186" t="inlineStr">
        <is>
          <t>ยาพัฒนาจากสมุนไพรในข้อใดที่ใช้สำหรับทาภายนอกเพื่อรักษาแผลจากไวรัสเริม (Herpes Simplex) และโรคงูสวัด (Herpes Zoster) [📷 มีรูปภาพประกอบ: image106.png]</t>
        </is>
      </c>
      <c r="D17" s="186" t="n"/>
      <c r="E17" s="186" t="inlineStr">
        <is>
          <t>ใบพญายอ</t>
        </is>
      </c>
      <c r="F17" s="186" t="inlineStr">
        <is>
          <t>เหง้าขิง</t>
        </is>
      </c>
      <c r="G17" s="186" t="inlineStr">
        <is>
          <t>ใบบัวบก</t>
        </is>
      </c>
      <c r="H17" s="186" t="inlineStr">
        <is>
          <t>ใบพลู</t>
        </is>
      </c>
      <c r="I17" s="186" t="inlineStr">
        <is>
          <t>ใบทองพันชั่ง</t>
        </is>
      </c>
      <c r="J17" s="185" t="inlineStr">
        <is>
          <t>1</t>
        </is>
      </c>
      <c r="K17" s="186" t="inlineStr">
        <is>
          <t>✅ คำตอบที่ถูกต้อง: ข้อ ก. ใบพญายอ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t>
        </is>
      </c>
      <c r="L17" s="186" t="n"/>
      <c r="M17" s="186" t="inlineStr">
        <is>
          <t>Herbal Medicine &amp; Products</t>
        </is>
      </c>
      <c r="N17" s="186" t="inlineStr">
        <is>
          <t>National List of Essential Medicines (Herbal)</t>
        </is>
      </c>
      <c r="O17" s="185" t="inlineStr">
        <is>
          <t>Product</t>
        </is>
      </c>
      <c r="P17" s="186" t="inlineStr">
        <is>
          <t>ข้อ 26 (PLE_CC1_2561_Key.md)</t>
        </is>
      </c>
      <c r="Q17" s="185" t="inlineStr">
        <is>
          <t>ข้อสอบจริง</t>
        </is>
      </c>
      <c r="R17" s="185" t="inlineStr">
        <is>
          <t>2561</t>
        </is>
      </c>
      <c r="S17" s="185" t="n"/>
    </row>
    <row r="18">
      <c r="A18" s="185" t="n">
        <v>16</v>
      </c>
      <c r="B18" s="186" t="n"/>
      <c r="C18" s="186"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D18" s="186" t="n"/>
      <c r="E18" s="186" t="inlineStr">
        <is>
          <t>พบเซลล์คุม ปากใบ (Stomata) และเนื้อเยื่อพาลิเซด (Palisade mesophyll)</t>
        </is>
      </c>
      <c r="F18" s="186" t="inlineStr">
        <is>
          <t>พบเนื้อเยื่อคอร์ก (Cork) และแคมเบียม (Cambium) หนาแน่น</t>
        </is>
      </c>
      <c r="G18" s="186" t="inlineStr">
        <is>
          <t>พบเซลล์สเคอรีด (Sclereids) รูปหิน และท่อน้ำเรซิน</t>
        </is>
      </c>
      <c r="H18" s="186" t="inlineStr">
        <is>
          <t>พบเนื้อเยื่อคอร์เทกซ์ (Cortex) และไซเลม (Xylem) โดยไม่มีปากใบ</t>
        </is>
      </c>
      <c r="I18" s="186" t="inlineStr">
        <is>
          <t>พบเม็ดแป้งขนาดใหญ่และผลึกแคลเซียมออกซาเลตเฉพาะในเซลล์หัว</t>
        </is>
      </c>
      <c r="J18" s="185" t="inlineStr">
        <is>
          <t>1</t>
        </is>
      </c>
      <c r="K18" s="186" t="inlineStr">
        <is>
          <t>✅ คำตอบที่ถูกต้อง: ข้อ ก. พบเซลล์คุม ปากใบ (Stomata) และเนื้อเยื่อพาลิเซด (Palisade mesophyll)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t>
        </is>
      </c>
      <c r="L18" s="186" t="n"/>
      <c r="M18" s="186" t="inlineStr">
        <is>
          <t>Herbal Medicine &amp; Products</t>
        </is>
      </c>
      <c r="N18" s="186" t="inlineStr">
        <is>
          <t>National List of Essential Medicines (Herbal)</t>
        </is>
      </c>
      <c r="O18" s="185" t="inlineStr">
        <is>
          <t>Product</t>
        </is>
      </c>
      <c r="P18" s="186" t="inlineStr">
        <is>
          <t>ข้อ 27 (PLE_CC1_2561_Key.md)</t>
        </is>
      </c>
      <c r="Q18" s="185" t="inlineStr">
        <is>
          <t>ข้อสอบจริง</t>
        </is>
      </c>
      <c r="R18" s="185" t="inlineStr">
        <is>
          <t>2561</t>
        </is>
      </c>
      <c r="S18" s="185" t="n"/>
    </row>
    <row r="19">
      <c r="A19" s="185" t="n">
        <v>17</v>
      </c>
      <c r="B19" s="186" t="n"/>
      <c r="C19" s="186" t="inlineStr">
        <is>
          <t>สมุนไพรในข้อใดต่อไปนี้ไม่มีสรรพคุณเด่นในการบรรเทาอาการไอและขับเสมหะโดยตรงตามงานสาธารณสุขมูลฐาน [📷 มีรูปภาพประกอบ: image108.png]</t>
        </is>
      </c>
      <c r="D19" s="186" t="n"/>
      <c r="E19" s="186" t="inlineStr">
        <is>
          <t>ฟ้าทะลายโจร</t>
        </is>
      </c>
      <c r="F19" s="186" t="inlineStr">
        <is>
          <t>มะแว้งต้น</t>
        </is>
      </c>
      <c r="G19" s="186" t="inlineStr">
        <is>
          <t>ชะเอมเทศ</t>
        </is>
      </c>
      <c r="H19" s="186" t="inlineStr">
        <is>
          <t>มะขามป้อม</t>
        </is>
      </c>
      <c r="I19" s="186" t="inlineStr">
        <is>
          <t>ขิง</t>
        </is>
      </c>
      <c r="J19" s="185" t="inlineStr">
        <is>
          <t>1</t>
        </is>
      </c>
      <c r="K19" s="186" t="inlineStr">
        <is>
          <t>✅ คำตอบที่ถูกต้อง: ข้อ ก. ฟ้าทะลายโจร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t>
        </is>
      </c>
      <c r="L19" s="186" t="n"/>
      <c r="M19" s="186" t="inlineStr">
        <is>
          <t>Herbal Medicine &amp; Products</t>
        </is>
      </c>
      <c r="N19" s="186" t="inlineStr">
        <is>
          <t>National List of Essential Medicines (Herbal)</t>
        </is>
      </c>
      <c r="O19" s="185" t="inlineStr">
        <is>
          <t>Product</t>
        </is>
      </c>
      <c r="P19" s="186" t="inlineStr">
        <is>
          <t>ข้อ 35 (PLE_CC1_2561_Key.md)</t>
        </is>
      </c>
      <c r="Q19" s="185" t="inlineStr">
        <is>
          <t>ข้อสอบจริง</t>
        </is>
      </c>
      <c r="R19" s="185" t="inlineStr">
        <is>
          <t>2561</t>
        </is>
      </c>
      <c r="S19" s="185" t="n"/>
    </row>
    <row r="20">
      <c r="A20" s="185" t="n">
        <v>18</v>
      </c>
      <c r="B20" s="186" t="n"/>
      <c r="C20" s="186"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 [📷 มีรูปภาพประกอบ: image109.png]</t>
        </is>
      </c>
      <c r="D20" s="186" t="n"/>
      <c r="E20" s="186" t="inlineStr">
        <is>
          <t>ยาทิงเจอร์พลู</t>
        </is>
      </c>
      <c r="F20" s="186" t="inlineStr">
        <is>
          <t>ยาครีมพญายอ</t>
        </is>
      </c>
      <c r="G20" s="186" t="inlineStr">
        <is>
          <t>ยาเจลเปลือกมังคุด</t>
        </is>
      </c>
      <c r="H20" s="186" t="inlineStr">
        <is>
          <t>ยาเจลว่านหางจระเข้</t>
        </is>
      </c>
      <c r="I20" s="186" t="inlineStr">
        <is>
          <t>ยาครีมบัวบก</t>
        </is>
      </c>
      <c r="J20" s="185" t="inlineStr">
        <is>
          <t>1</t>
        </is>
      </c>
      <c r="K20" s="186" t="inlineStr">
        <is>
          <t>✅ คำตอบที่ถูกต้อง: ข้อ ก. ยาทิงเจอร์พลู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t>
        </is>
      </c>
      <c r="L20" s="186" t="n"/>
      <c r="M20" s="186" t="inlineStr">
        <is>
          <t>Herbal Medicine &amp; Products</t>
        </is>
      </c>
      <c r="N20" s="186" t="inlineStr">
        <is>
          <t>National List of Essential Medicines (Herbal)</t>
        </is>
      </c>
      <c r="O20" s="185" t="inlineStr">
        <is>
          <t>Product</t>
        </is>
      </c>
      <c r="P20" s="186" t="inlineStr">
        <is>
          <t>ข้อ 40 (PLE_CC1_2561_Key.md)</t>
        </is>
      </c>
      <c r="Q20" s="185" t="inlineStr">
        <is>
          <t>ข้อสอบจริง</t>
        </is>
      </c>
      <c r="R20" s="185" t="inlineStr">
        <is>
          <t>2561</t>
        </is>
      </c>
      <c r="S20" s="185" t="n"/>
    </row>
    <row r="21">
      <c r="A21" s="185" t="n">
        <v>19</v>
      </c>
      <c r="B21" s="186" t="n"/>
      <c r="C21" s="186"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 [📷 มีรูปภาพประกอบ: image111.png]</t>
        </is>
      </c>
      <c r="D21" s="186" t="n"/>
      <c r="E21" s="186" t="inlineStr">
        <is>
          <t>ยาประสะไพล</t>
        </is>
      </c>
      <c r="F21" s="186" t="inlineStr">
        <is>
          <t>ยาสหัสธารา</t>
        </is>
      </c>
      <c r="G21" s="186" t="inlineStr">
        <is>
          <t>ยาจันทน์ลีลา</t>
        </is>
      </c>
      <c r="H21" s="186" t="inlineStr">
        <is>
          <t>ยาหอมอินทรจักร</t>
        </is>
      </c>
      <c r="I21" s="186" t="inlineStr">
        <is>
          <t>ยาประสะกะเพรา</t>
        </is>
      </c>
      <c r="J21" s="185" t="inlineStr">
        <is>
          <t>1</t>
        </is>
      </c>
      <c r="K21" s="186" t="inlineStr">
        <is>
          <t>✅ คำตอบที่ถูกต้อง: ข้อ ก. ยาประสะไพล
🎯 ทำไมข้อนี้ถึงถูก:
ยาประสะไพล: 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t>
        </is>
      </c>
      <c r="L21" s="186" t="n"/>
      <c r="M21" s="186" t="inlineStr">
        <is>
          <t>Herbal Medicine &amp; Products</t>
        </is>
      </c>
      <c r="N21" s="186" t="inlineStr">
        <is>
          <t>National List of Essential Medicines (Herbal)</t>
        </is>
      </c>
      <c r="O21" s="185" t="inlineStr">
        <is>
          <t>Product</t>
        </is>
      </c>
      <c r="P21" s="186" t="inlineStr">
        <is>
          <t>ข้อ 58 (PLE_CC1_2561_Key.md)</t>
        </is>
      </c>
      <c r="Q21" s="185" t="inlineStr">
        <is>
          <t>ข้อสอบจริง</t>
        </is>
      </c>
      <c r="R21" s="185" t="inlineStr">
        <is>
          <t>2561</t>
        </is>
      </c>
      <c r="S21" s="185" t="n"/>
    </row>
    <row r="22">
      <c r="A22" s="185" t="n">
        <v>20</v>
      </c>
      <c r="B22" s="186" t="n"/>
      <c r="C22" s="186" t="inlineStr">
        <is>
          <t>สมุนไพรในงานสาธารณสุขมูลฐานข้อใดที่มีสาร Cucurbitine และมีสรรพคุณในการถ่ายพยาธิ โดยเฉพาะพยาธิตัวตืด (Tapeworms)</t>
        </is>
      </c>
      <c r="D22" s="186" t="n"/>
      <c r="E22" s="186" t="inlineStr">
        <is>
          <t>เมล็ดฟักทอง</t>
        </is>
      </c>
      <c r="F22" s="186" t="inlineStr">
        <is>
          <t>ใบตำลึง</t>
        </is>
      </c>
      <c r="G22" s="186" t="inlineStr">
        <is>
          <t>เปลือกมังคุด</t>
        </is>
      </c>
      <c r="H22" s="186" t="inlineStr">
        <is>
          <t>ผลแก่แมงลัก</t>
        </is>
      </c>
      <c r="I22" s="186" t="inlineStr">
        <is>
          <t>น้ำมันมะพร้าว</t>
        </is>
      </c>
      <c r="J22" s="185" t="inlineStr">
        <is>
          <t>1</t>
        </is>
      </c>
      <c r="K22" s="186" t="inlineStr">
        <is>
          <t>✅ คำตอบที่ถูกต้อง: ข้อ ก. เมล็ดฟักทอง
🎯 ทำไมข้อนี้ถึงถูก:
เมล็ดฟักทอง: 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t>
        </is>
      </c>
      <c r="L22" s="186" t="n"/>
      <c r="M22" s="186" t="inlineStr">
        <is>
          <t>Herbal Medicine &amp; Products</t>
        </is>
      </c>
      <c r="N22" s="186" t="inlineStr">
        <is>
          <t>National List of Essential Medicines (Herbal)</t>
        </is>
      </c>
      <c r="O22" s="185" t="inlineStr">
        <is>
          <t>Product</t>
        </is>
      </c>
      <c r="P22" s="186" t="inlineStr">
        <is>
          <t>ข้อ 65 (PLE_CC1_2561_Key.md)</t>
        </is>
      </c>
      <c r="Q22" s="185" t="inlineStr">
        <is>
          <t>ข้อสอบจริง</t>
        </is>
      </c>
      <c r="R22" s="185" t="inlineStr">
        <is>
          <t>2561</t>
        </is>
      </c>
      <c r="S22" s="185" t="n"/>
    </row>
    <row r="23">
      <c r="A23" s="185" t="n">
        <v>21</v>
      </c>
      <c r="B23" s="186" t="n"/>
      <c r="C23" s="186"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D23" s="186" t="n"/>
      <c r="E23" s="186" t="inlineStr">
        <is>
          <t>กระเจี๊ยบแดง</t>
        </is>
      </c>
      <c r="F23" s="186" t="inlineStr">
        <is>
          <t>ชาพลู</t>
        </is>
      </c>
      <c r="G23" s="186" t="inlineStr">
        <is>
          <t>รางจืด</t>
        </is>
      </c>
      <c r="H23" s="186" t="inlineStr">
        <is>
          <t>หญ้าปักกิ่ง</t>
        </is>
      </c>
      <c r="I23" s="186" t="inlineStr">
        <is>
          <t>ฟ้าทะลายโจร</t>
        </is>
      </c>
      <c r="J23" s="185" t="inlineStr">
        <is>
          <t>1</t>
        </is>
      </c>
      <c r="K23" s="186" t="inlineStr">
        <is>
          <t>✅ คำตอบที่ถูกต้อง: ข้อ ก. กระเจี๊ยบแดง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t>
        </is>
      </c>
      <c r="L23" s="186" t="n"/>
      <c r="M23" s="186" t="inlineStr">
        <is>
          <t>Herbal Medicine &amp; Products</t>
        </is>
      </c>
      <c r="N23" s="186" t="inlineStr">
        <is>
          <t>National List of Essential Medicines (Herbal)</t>
        </is>
      </c>
      <c r="O23" s="185" t="inlineStr">
        <is>
          <t>Product</t>
        </is>
      </c>
      <c r="P23" s="186" t="inlineStr">
        <is>
          <t>ข้อ 75 (PLE_CC1_2561_Key.md)</t>
        </is>
      </c>
      <c r="Q23" s="185" t="inlineStr">
        <is>
          <t>ข้อสอบจริง</t>
        </is>
      </c>
      <c r="R23" s="185" t="inlineStr">
        <is>
          <t>2561</t>
        </is>
      </c>
      <c r="S23" s="185" t="n"/>
    </row>
    <row r="24">
      <c r="A24" s="185" t="n">
        <v>22</v>
      </c>
      <c r="B24" s="186" t="n"/>
      <c r="C24" s="186"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D24" s="186" t="n"/>
      <c r="E24" s="186" t="inlineStr">
        <is>
          <t>ขิง</t>
        </is>
      </c>
      <c r="F24" s="186" t="inlineStr">
        <is>
          <t>รางจืด</t>
        </is>
      </c>
      <c r="G24" s="186" t="inlineStr">
        <is>
          <t>ขมิ้นชัน</t>
        </is>
      </c>
      <c r="H24" s="186" t="inlineStr">
        <is>
          <t>เถาวัลย์เปรียง</t>
        </is>
      </c>
      <c r="I24" s="186" t="inlineStr">
        <is>
          <t>ฟ้าทะลายโจร</t>
        </is>
      </c>
      <c r="J24" s="185" t="inlineStr">
        <is>
          <t>1</t>
        </is>
      </c>
      <c r="K24" s="186" t="inlineStr">
        <is>
          <t>✅ คำตอบที่ถูกต้อง: ข้อ ก. ขิง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t>
        </is>
      </c>
      <c r="L24" s="186" t="n"/>
      <c r="M24" s="186" t="inlineStr">
        <is>
          <t>Herbal Medicine &amp; Products</t>
        </is>
      </c>
      <c r="N24" s="186" t="inlineStr">
        <is>
          <t>National List of Essential Medicines (Herbal)</t>
        </is>
      </c>
      <c r="O24" s="185" t="inlineStr">
        <is>
          <t>Product</t>
        </is>
      </c>
      <c r="P24" s="186" t="inlineStr">
        <is>
          <t>ข้อ 82 (PLE_CC1_2561_Key.md)</t>
        </is>
      </c>
      <c r="Q24" s="185" t="inlineStr">
        <is>
          <t>ข้อสอบจริง</t>
        </is>
      </c>
      <c r="R24" s="185" t="inlineStr">
        <is>
          <t>2561</t>
        </is>
      </c>
      <c r="S24" s="185" t="n"/>
    </row>
    <row r="25">
      <c r="A25" s="185" t="n">
        <v>23</v>
      </c>
      <c r="B25" s="186" t="n"/>
      <c r="C25" s="186"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D25" s="186" t="n"/>
      <c r="E25" s="186" t="inlineStr">
        <is>
          <t>พญายอ</t>
        </is>
      </c>
      <c r="F25" s="186" t="inlineStr">
        <is>
          <t>ขมิ้นชัน</t>
        </is>
      </c>
      <c r="G25" s="186" t="inlineStr">
        <is>
          <t>เหง้าไพล</t>
        </is>
      </c>
      <c r="H25" s="186" t="inlineStr">
        <is>
          <t>เปลือกมังคุด</t>
        </is>
      </c>
      <c r="I25" s="186" t="inlineStr">
        <is>
          <t>ว่านหางจระเข้</t>
        </is>
      </c>
      <c r="J25" s="185" t="inlineStr">
        <is>
          <t>1</t>
        </is>
      </c>
      <c r="K25" s="186" t="inlineStr">
        <is>
          <t>✅ คำตอบที่ถูกต้อง: ข้อ ก. พญายอ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t>
        </is>
      </c>
      <c r="L25" s="186" t="n"/>
      <c r="M25" s="186" t="inlineStr">
        <is>
          <t>Herbal Medicine &amp; Products</t>
        </is>
      </c>
      <c r="N25" s="186" t="inlineStr">
        <is>
          <t>National List of Essential Medicines (Herbal)</t>
        </is>
      </c>
      <c r="O25" s="185" t="inlineStr">
        <is>
          <t>Product</t>
        </is>
      </c>
      <c r="P25" s="186" t="inlineStr">
        <is>
          <t>ข้อ 122 (PLE_CC1_2561_Key.md)</t>
        </is>
      </c>
      <c r="Q25" s="185" t="inlineStr">
        <is>
          <t>ข้อสอบจริง</t>
        </is>
      </c>
      <c r="R25" s="185" t="inlineStr">
        <is>
          <t>2561</t>
        </is>
      </c>
      <c r="S25" s="185" t="n"/>
    </row>
    <row r="26">
      <c r="A26" s="185" t="n">
        <v>24</v>
      </c>
      <c r="B26" s="186" t="n"/>
      <c r="C26" s="186"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D26" s="186" t="n"/>
      <c r="E26" s="186" t="inlineStr">
        <is>
          <t>ขิง</t>
        </is>
      </c>
      <c r="F26" s="186" t="inlineStr">
        <is>
          <t>ไพล</t>
        </is>
      </c>
      <c r="G26" s="186" t="inlineStr">
        <is>
          <t>ดีปลี</t>
        </is>
      </c>
      <c r="H26" s="186" t="inlineStr">
        <is>
          <t>มะขามแขก</t>
        </is>
      </c>
      <c r="I26" s="186" t="inlineStr">
        <is>
          <t>ฟ้าทะลายโจร</t>
        </is>
      </c>
      <c r="J26" s="185" t="inlineStr">
        <is>
          <t>1</t>
        </is>
      </c>
      <c r="K26" s="186" t="inlineStr">
        <is>
          <t>✅ คำตอบที่ถูกต้อง: ข้อ ก. ขิง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t>
        </is>
      </c>
      <c r="L26" s="186" t="n"/>
      <c r="M26" s="186" t="inlineStr">
        <is>
          <t>Herbal Medicine &amp; Products</t>
        </is>
      </c>
      <c r="N26" s="186" t="inlineStr">
        <is>
          <t>National List of Essential Medicines (Herbal)</t>
        </is>
      </c>
      <c r="O26" s="185" t="inlineStr">
        <is>
          <t>Product</t>
        </is>
      </c>
      <c r="P26" s="186" t="inlineStr">
        <is>
          <t>ข้อ 4 (PLE_CC1_2560 22 April Set 1.md)</t>
        </is>
      </c>
      <c r="Q26" s="185" t="inlineStr">
        <is>
          <t>ข้อสอบจริง</t>
        </is>
      </c>
      <c r="R26" s="185" t="inlineStr">
        <is>
          <t>2560</t>
        </is>
      </c>
      <c r="S26" s="185" t="n"/>
    </row>
    <row r="27">
      <c r="A27" s="185" t="n">
        <v>25</v>
      </c>
      <c r="B27" s="186" t="n"/>
      <c r="C27" s="186"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D27" s="186" t="n"/>
      <c r="E27" s="186" t="inlineStr">
        <is>
          <t>หญ้าหนวดแมว</t>
        </is>
      </c>
      <c r="F27" s="186" t="inlineStr">
        <is>
          <t>ขิง</t>
        </is>
      </c>
      <c r="G27" s="186" t="inlineStr">
        <is>
          <t>กระชาย</t>
        </is>
      </c>
      <c r="H27" s="186" t="inlineStr">
        <is>
          <t>ข่า</t>
        </is>
      </c>
      <c r="I27" s="186" t="inlineStr">
        <is>
          <t>ทองพันชั่ง</t>
        </is>
      </c>
      <c r="J27" s="185" t="inlineStr">
        <is>
          <t>1</t>
        </is>
      </c>
      <c r="K27" s="186" t="inlineStr">
        <is>
          <t>✅ คำตอบที่ถูกต้อง: ข้อ ก. หญ้าหนวดแมว
🎯 ทำไมข้อนี้ถึงถูก:
หญ้าหนวดแมว: 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t>
        </is>
      </c>
      <c r="L27" s="186" t="n"/>
      <c r="M27" s="186" t="inlineStr">
        <is>
          <t>Herbal Medicine &amp; Products</t>
        </is>
      </c>
      <c r="N27" s="186" t="inlineStr">
        <is>
          <t>National List of Essential Medicines (Herbal)</t>
        </is>
      </c>
      <c r="O27" s="185" t="inlineStr">
        <is>
          <t>Product</t>
        </is>
      </c>
      <c r="P27" s="186" t="inlineStr">
        <is>
          <t>ข้อ 5 (PLE_CC1_2559.md)</t>
        </is>
      </c>
      <c r="Q27" s="185" t="inlineStr">
        <is>
          <t>ข้อสอบจริง</t>
        </is>
      </c>
      <c r="R27" s="185" t="inlineStr">
        <is>
          <t>2559</t>
        </is>
      </c>
      <c r="S27" s="185" t="n"/>
    </row>
    <row r="28">
      <c r="A28" s="185" t="n">
        <v>26</v>
      </c>
      <c r="B28" s="186" t="n"/>
      <c r="C28" s="186"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D28" s="186" t="n"/>
      <c r="E28" s="186" t="inlineStr">
        <is>
          <t>หญ้าดอกขาว</t>
        </is>
      </c>
      <c r="F28" s="186" t="inlineStr">
        <is>
          <t>เพชรสังฆาต</t>
        </is>
      </c>
      <c r="G28" s="186" t="inlineStr">
        <is>
          <t>พริก</t>
        </is>
      </c>
      <c r="H28" s="186" t="inlineStr">
        <is>
          <t>ขลู่</t>
        </is>
      </c>
      <c r="I28" s="186" t="inlineStr">
        <is>
          <t>มะระขี้นก</t>
        </is>
      </c>
      <c r="J28" s="185" t="inlineStr">
        <is>
          <t>1</t>
        </is>
      </c>
      <c r="K28" s="186" t="inlineStr">
        <is>
          <t>✅ คำตอบที่ถูกต้อง: ข้อ ก. หญ้าดอกขาว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t>
        </is>
      </c>
      <c r="L28" s="186" t="n"/>
      <c r="M28" s="186" t="inlineStr">
        <is>
          <t>Herbal Medicine &amp; Products</t>
        </is>
      </c>
      <c r="N28" s="186" t="inlineStr">
        <is>
          <t>National List of Essential Medicines (Herbal)</t>
        </is>
      </c>
      <c r="O28" s="185" t="inlineStr">
        <is>
          <t>Product</t>
        </is>
      </c>
      <c r="P28" s="186" t="inlineStr">
        <is>
          <t>ข้อ 14 (PLE_CC1_2559.md)</t>
        </is>
      </c>
      <c r="Q28" s="185" t="inlineStr">
        <is>
          <t>ข้อสอบจริง</t>
        </is>
      </c>
      <c r="R28" s="185" t="inlineStr">
        <is>
          <t>2559</t>
        </is>
      </c>
      <c r="S28" s="185" t="n"/>
    </row>
    <row r="29">
      <c r="A29" s="185" t="n">
        <v>27</v>
      </c>
      <c r="B29" s="186" t="n"/>
      <c r="C29" s="186"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D29" s="186" t="n"/>
      <c r="E29" s="186" t="inlineStr">
        <is>
          <t>ยามหานิลแท่งทอง</t>
        </is>
      </c>
      <c r="F29" s="186" t="inlineStr">
        <is>
          <t>ยาจันทน์ลีลา</t>
        </is>
      </c>
      <c r="G29" s="186" t="inlineStr">
        <is>
          <t>ยาเบญจกูล</t>
        </is>
      </c>
      <c r="H29" s="186" t="inlineStr">
        <is>
          <t>ยาเบญจโลกวิเชียร</t>
        </is>
      </c>
      <c r="I29" s="186" t="inlineStr">
        <is>
          <t>ยาหอมอินทรจักร</t>
        </is>
      </c>
      <c r="J29" s="185" t="inlineStr">
        <is>
          <t>1</t>
        </is>
      </c>
      <c r="K29" s="186" t="inlineStr">
        <is>
          <t>✅ คำตอบที่ถูกต้อง: ข้อ ก. ยามหานิลแท่งทอง
🎯 ทำไมข้อนี้ถึงถูก:
ยามหานิลแท่งทอง: 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t>
        </is>
      </c>
      <c r="L29" s="186" t="n"/>
      <c r="M29" s="186" t="inlineStr">
        <is>
          <t>Herbal Medicine &amp; Products</t>
        </is>
      </c>
      <c r="N29" s="186" t="inlineStr">
        <is>
          <t>National List of Essential Medicines (Herbal)</t>
        </is>
      </c>
      <c r="O29" s="185" t="inlineStr">
        <is>
          <t>Product</t>
        </is>
      </c>
      <c r="P29" s="186" t="inlineStr">
        <is>
          <t>ข้อ 38 (PLE_CC1_2559.md)</t>
        </is>
      </c>
      <c r="Q29" s="185" t="inlineStr">
        <is>
          <t>ข้อสอบจริง</t>
        </is>
      </c>
      <c r="R29" s="185" t="inlineStr">
        <is>
          <t>2559</t>
        </is>
      </c>
      <c r="S29" s="185" t="n"/>
    </row>
    <row r="30">
      <c r="A30" s="185" t="n">
        <v>28</v>
      </c>
      <c r="B30" s="186" t="n"/>
      <c r="C30" s="186"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D30" s="186" t="n"/>
      <c r="E30" s="186" t="inlineStr">
        <is>
          <t>มะแว้งต้น</t>
        </is>
      </c>
      <c r="F30" s="186" t="inlineStr">
        <is>
          <t>มะขามป้อม</t>
        </is>
      </c>
      <c r="G30" s="186" t="inlineStr">
        <is>
          <t>มะระขี้นก</t>
        </is>
      </c>
      <c r="H30" s="186" t="inlineStr">
        <is>
          <t>มะนาว</t>
        </is>
      </c>
      <c r="I30" s="186" t="inlineStr">
        <is>
          <t>มะหาด</t>
        </is>
      </c>
      <c r="J30" s="185" t="inlineStr">
        <is>
          <t>3</t>
        </is>
      </c>
      <c r="K30" s="186" t="inlineStr">
        <is>
          <t>✅ คำตอบที่ถูกต้อง: ข้อ ค. มะระขี้นก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t>
        </is>
      </c>
      <c r="L30" s="186" t="n"/>
      <c r="M30" s="186" t="inlineStr">
        <is>
          <t>Herbal Medicine &amp; Products</t>
        </is>
      </c>
      <c r="N30" s="186" t="inlineStr">
        <is>
          <t>National List of Essential Medicines (Herbal)</t>
        </is>
      </c>
      <c r="O30" s="185" t="inlineStr">
        <is>
          <t>Product</t>
        </is>
      </c>
      <c r="P30" s="186" t="inlineStr">
        <is>
          <t>ข้อ 17 (PLE_CC1_2557.md)</t>
        </is>
      </c>
      <c r="Q30" s="185" t="inlineStr">
        <is>
          <t>ข้อสอบจริง</t>
        </is>
      </c>
      <c r="R30" s="185" t="inlineStr">
        <is>
          <t>2557</t>
        </is>
      </c>
      <c r="S30" s="185" t="n"/>
    </row>
    <row r="31">
      <c r="A31" s="185" t="n">
        <v>29</v>
      </c>
      <c r="B31" s="186" t="n"/>
      <c r="C31" s="186"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D31" s="186" t="n"/>
      <c r="E31" s="186" t="inlineStr">
        <is>
          <t>1A 301/50</t>
        </is>
      </c>
      <c r="F31" s="186" t="inlineStr">
        <is>
          <t>2D 11/51</t>
        </is>
      </c>
      <c r="G31" s="186" t="inlineStr">
        <is>
          <t>3G 32/52</t>
        </is>
      </c>
      <c r="H31" s="186" t="inlineStr">
        <is>
          <t>2G 18/53</t>
        </is>
      </c>
      <c r="I31" s="186" t="inlineStr">
        <is>
          <t>1J 102/54</t>
        </is>
      </c>
      <c r="J31" s="185" t="inlineStr">
        <is>
          <t>4</t>
        </is>
      </c>
      <c r="K31" s="186" t="inlineStr">
        <is>
          <t>✅ คำตอบที่ถูกต้อง: ข้อ ง. 2G 18/53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t>
        </is>
      </c>
      <c r="L31" s="186" t="n"/>
      <c r="M31" s="186" t="inlineStr">
        <is>
          <t>Herbal Medicine &amp; Products</t>
        </is>
      </c>
      <c r="N31" s="186" t="inlineStr">
        <is>
          <t>National List of Essential Medicines (Herbal)</t>
        </is>
      </c>
      <c r="O31" s="185" t="inlineStr">
        <is>
          <t>Product</t>
        </is>
      </c>
      <c r="P31" s="186" t="inlineStr">
        <is>
          <t>ข้อ 18 (PLE_CC1_2557.md)</t>
        </is>
      </c>
      <c r="Q31" s="185" t="inlineStr">
        <is>
          <t>ข้อสอบจริง</t>
        </is>
      </c>
      <c r="R31" s="185" t="inlineStr">
        <is>
          <t>2557</t>
        </is>
      </c>
      <c r="S31" s="185" t="n"/>
    </row>
    <row r="32">
      <c r="A32" s="185" t="n">
        <v>30</v>
      </c>
      <c r="B32" s="186" t="n"/>
      <c r="C32" s="186"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D32" s="186" t="n"/>
      <c r="E32" s="186" t="inlineStr">
        <is>
          <t>เหง้าขิงแก่</t>
        </is>
      </c>
      <c r="F32" s="186" t="inlineStr">
        <is>
          <t>ผลยอสุก</t>
        </is>
      </c>
      <c r="G32" s="186" t="inlineStr">
        <is>
          <t>ผลฝรั่งอ่อน</t>
        </is>
      </c>
      <c r="H32" s="186" t="inlineStr">
        <is>
          <t>ใบชุมเห็ดเทศ</t>
        </is>
      </c>
      <c r="I32" s="186" t="inlineStr">
        <is>
          <t>ดอกกานพลู</t>
        </is>
      </c>
      <c r="J32" s="185" t="inlineStr">
        <is>
          <t>1</t>
        </is>
      </c>
      <c r="K32" s="186" t="inlineStr">
        <is>
          <t>✅ คำตอบที่ถูกต้อง: ข้อ ก. เหง้าขิงแก่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t>
        </is>
      </c>
      <c r="L32" s="186" t="n"/>
      <c r="M32" s="186" t="inlineStr">
        <is>
          <t>Herbal Medicine &amp; Products</t>
        </is>
      </c>
      <c r="N32" s="186" t="inlineStr">
        <is>
          <t>National List of Essential Medicines (Herbal)</t>
        </is>
      </c>
      <c r="O32" s="185" t="inlineStr">
        <is>
          <t>Product</t>
        </is>
      </c>
      <c r="P32" s="186" t="inlineStr">
        <is>
          <t>ข้อ 24 (PLE_CC1_2557.md)</t>
        </is>
      </c>
      <c r="Q32" s="185" t="inlineStr">
        <is>
          <t>ข้อสอบจริง</t>
        </is>
      </c>
      <c r="R32" s="185" t="inlineStr">
        <is>
          <t>2557</t>
        </is>
      </c>
      <c r="S32" s="185" t="n"/>
    </row>
    <row r="33">
      <c r="A33" s="185" t="n">
        <v>31</v>
      </c>
      <c r="B33" s="186" t="n"/>
      <c r="C33" s="186"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D33" s="186" t="n"/>
      <c r="E33" s="186" t="inlineStr">
        <is>
          <t>ขมิ้นชัน</t>
        </is>
      </c>
      <c r="F33" s="186" t="inlineStr">
        <is>
          <t>ขี้เหล็ก</t>
        </is>
      </c>
      <c r="G33" s="186" t="inlineStr">
        <is>
          <t>ขิง</t>
        </is>
      </c>
      <c r="H33" s="186" t="inlineStr">
        <is>
          <t>กระเจี๊ยบแดง</t>
        </is>
      </c>
      <c r="I33" s="186" t="inlineStr">
        <is>
          <t>หญ้าหนวดแมว</t>
        </is>
      </c>
      <c r="J33" s="185" t="inlineStr">
        <is>
          <t>2</t>
        </is>
      </c>
      <c r="K33" s="186" t="inlineStr">
        <is>
          <t>✅ คำตอบที่ถูกต้อง: ข้อ ข. ขี้เหล็ก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t>
        </is>
      </c>
      <c r="L33" s="186" t="n"/>
      <c r="M33" s="186" t="inlineStr">
        <is>
          <t>Herbal Medicine &amp; Products</t>
        </is>
      </c>
      <c r="N33" s="186" t="inlineStr">
        <is>
          <t>National List of Essential Medicines (Herbal)</t>
        </is>
      </c>
      <c r="O33" s="185" t="inlineStr">
        <is>
          <t>Product</t>
        </is>
      </c>
      <c r="P33" s="186" t="inlineStr">
        <is>
          <t>ข้อ 61 (PLE_CC1_2557.md)</t>
        </is>
      </c>
      <c r="Q33" s="185" t="inlineStr">
        <is>
          <t>ข้อสอบจริง</t>
        </is>
      </c>
      <c r="R33" s="185" t="inlineStr">
        <is>
          <t>2557</t>
        </is>
      </c>
      <c r="S33" s="185" t="n"/>
    </row>
    <row r="34">
      <c r="A34" s="185" t="n">
        <v>32</v>
      </c>
      <c r="B34" s="186" t="n"/>
      <c r="C34" s="186"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D34" s="186" t="n"/>
      <c r="E34" s="186" t="inlineStr">
        <is>
          <t>ชะเอมเทศ</t>
        </is>
      </c>
      <c r="F34" s="186" t="inlineStr">
        <is>
          <t>กวาวเครือขาว</t>
        </is>
      </c>
      <c r="G34" s="186" t="inlineStr">
        <is>
          <t>ยี่โถ</t>
        </is>
      </c>
      <c r="H34" s="186" t="inlineStr">
        <is>
          <t>มะคำดีควาย</t>
        </is>
      </c>
      <c r="I34" s="186" t="inlineStr">
        <is>
          <t>บัวบก</t>
        </is>
      </c>
      <c r="J34" s="185" t="inlineStr">
        <is>
          <t>2</t>
        </is>
      </c>
      <c r="K34" s="186" t="inlineStr">
        <is>
          <t>✅ คำตอบที่ถูกต้อง: ข้อ ข. กวาวเครือขาว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t>
        </is>
      </c>
      <c r="L34" s="186" t="n"/>
      <c r="M34" s="186" t="inlineStr">
        <is>
          <t>Herbal Medicine &amp; Products</t>
        </is>
      </c>
      <c r="N34" s="186" t="inlineStr">
        <is>
          <t>National List of Essential Medicines (Herbal)</t>
        </is>
      </c>
      <c r="O34" s="185" t="inlineStr">
        <is>
          <t>Product</t>
        </is>
      </c>
      <c r="P34" s="186" t="inlineStr">
        <is>
          <t>ข้อ 42 (PLE_CC1_2557.md)</t>
        </is>
      </c>
      <c r="Q34" s="185" t="inlineStr">
        <is>
          <t>ข้อสอบจริง</t>
        </is>
      </c>
      <c r="R34" s="185" t="inlineStr">
        <is>
          <t>2557</t>
        </is>
      </c>
      <c r="S34" s="185" t="n"/>
    </row>
    <row r="35">
      <c r="A35" s="185" t="n">
        <v>33</v>
      </c>
      <c r="B35" s="186" t="n"/>
      <c r="C35" s="186"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D35" s="186" t="n"/>
      <c r="E35" s="186" t="inlineStr">
        <is>
          <t>ดื่มน้ำคั้นมะระขี้นก 100 mL ก่อนอาหารกลางวันเป็นประจำ</t>
        </is>
      </c>
      <c r="F35" s="186" t="inlineStr">
        <is>
          <t>ดื่มชาชงชุมเห็ดเทศเป็นครั้งคราวเมื่อมีอาการท้องผูก</t>
        </is>
      </c>
      <c r="G35" s="186" t="inlineStr">
        <is>
          <t>รับประทานแคปซูลขมิ้นชันหลังอาหารเพื่อขับลม</t>
        </is>
      </c>
      <c r="H35" s="186" t="inlineStr">
        <is>
          <t>รับประทานยาเม็ดฟ้าทะลายโจรเมื่อมีอาการเจ็บคอ</t>
        </is>
      </c>
      <c r="I35" s="186" t="inlineStr">
        <is>
          <t>รับประทานแคปซูลใบบัวบกเพื่อบรรเทาอาการฟกช้ำ</t>
        </is>
      </c>
      <c r="J35" s="185" t="inlineStr">
        <is>
          <t>1</t>
        </is>
      </c>
      <c r="K35" s="186" t="inlineStr">
        <is>
          <t>✅ คำตอบที่ถูกต้อง: ข้อ ก. ดื่มน้ำคั้นมะระขี้นก 100 mL ก่อนอาหารกลางวันเป็นประจำ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t>
        </is>
      </c>
      <c r="L35" s="186" t="n"/>
      <c r="M35" s="186" t="inlineStr">
        <is>
          <t>Herbal Medicine &amp; Products</t>
        </is>
      </c>
      <c r="N35" s="186" t="inlineStr">
        <is>
          <t>National List of Essential Medicines (Herbal)</t>
        </is>
      </c>
      <c r="O35" s="185" t="inlineStr">
        <is>
          <t>Product</t>
        </is>
      </c>
      <c r="P35" s="186" t="inlineStr">
        <is>
          <t>ข้อ 5 (PLE_CC1_2556.md)</t>
        </is>
      </c>
      <c r="Q35" s="185" t="inlineStr">
        <is>
          <t>ข้อสอบจริง</t>
        </is>
      </c>
      <c r="R35" s="185" t="inlineStr">
        <is>
          <t>2556</t>
        </is>
      </c>
      <c r="S35" s="185" t="n"/>
    </row>
    <row r="36">
      <c r="A36" s="185" t="n">
        <v>34</v>
      </c>
      <c r="B36" s="186" t="n"/>
      <c r="C36" s="186"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D36" s="186" t="n"/>
      <c r="E36" s="186" t="inlineStr">
        <is>
          <t>กระเทียม</t>
        </is>
      </c>
      <c r="F36" s="186" t="inlineStr">
        <is>
          <t>ยอ</t>
        </is>
      </c>
      <c r="G36" s="186" t="inlineStr">
        <is>
          <t>ขมิ้นชัน</t>
        </is>
      </c>
      <c r="H36" s="186" t="inlineStr">
        <is>
          <t>พญายอ</t>
        </is>
      </c>
      <c r="I36" s="186" t="inlineStr">
        <is>
          <t>ฟ้าทะลายโจร</t>
        </is>
      </c>
      <c r="J36" s="185" t="inlineStr">
        <is>
          <t>4</t>
        </is>
      </c>
      <c r="K36" s="186" t="inlineStr">
        <is>
          <t>✅ คำตอบที่ถูกต้อง: ข้อ ง. พญายอ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t>
        </is>
      </c>
      <c r="L36" s="186" t="n"/>
      <c r="M36" s="186" t="inlineStr">
        <is>
          <t>Herbal Medicine &amp; Products</t>
        </is>
      </c>
      <c r="N36" s="186" t="inlineStr">
        <is>
          <t>National List of Essential Medicines (Herbal)</t>
        </is>
      </c>
      <c r="O36" s="185" t="inlineStr">
        <is>
          <t>Product</t>
        </is>
      </c>
      <c r="P36" s="186" t="inlineStr">
        <is>
          <t>ข้อ 3 (PLE_CC1_2554 SET2.md)</t>
        </is>
      </c>
      <c r="Q36" s="185" t="inlineStr">
        <is>
          <t>ข้อสอบจริง</t>
        </is>
      </c>
      <c r="R36" s="185" t="inlineStr">
        <is>
          <t>2554</t>
        </is>
      </c>
      <c r="S36" s="185" t="n"/>
    </row>
    <row r="37">
      <c r="A37" s="185" t="n">
        <v>35</v>
      </c>
      <c r="B37" s="186" t="n"/>
      <c r="C37" s="186"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D37" s="186" t="n"/>
      <c r="E37" s="186" t="inlineStr">
        <is>
          <t>ฝรั่ง</t>
        </is>
      </c>
      <c r="F37" s="186" t="inlineStr">
        <is>
          <t>ขมิ้นชัน</t>
        </is>
      </c>
      <c r="G37" s="186" t="inlineStr">
        <is>
          <t>หอมแดง</t>
        </is>
      </c>
      <c r="H37" s="186" t="inlineStr">
        <is>
          <t>กานพลู</t>
        </is>
      </c>
      <c r="I37" s="186" t="inlineStr">
        <is>
          <t>ฟ้าทะลายโจร</t>
        </is>
      </c>
      <c r="J37" s="185" t="inlineStr">
        <is>
          <t>2</t>
        </is>
      </c>
      <c r="K37" s="186" t="inlineStr">
        <is>
          <t>✅ คำตอบที่ถูกต้อง: ข้อ ข. ขมิ้นชัน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t>
        </is>
      </c>
      <c r="L37" s="186" t="n"/>
      <c r="M37" s="186" t="inlineStr">
        <is>
          <t>Herbal Medicine &amp; Products</t>
        </is>
      </c>
      <c r="N37" s="186" t="inlineStr">
        <is>
          <t>National List of Essential Medicines (Herbal)</t>
        </is>
      </c>
      <c r="O37" s="185" t="inlineStr">
        <is>
          <t>Product</t>
        </is>
      </c>
      <c r="P37" s="186" t="inlineStr">
        <is>
          <t>ข้อ 7 (PLE_CC1_2533.md)</t>
        </is>
      </c>
      <c r="Q37" s="185" t="inlineStr">
        <is>
          <t>ข้อสอบจริง</t>
        </is>
      </c>
      <c r="R37" s="185" t="inlineStr">
        <is>
          <t>2533</t>
        </is>
      </c>
      <c r="S37" s="185" t="n"/>
    </row>
    <row r="38">
      <c r="A38" s="185" t="n">
        <v>36</v>
      </c>
      <c r="B38" s="186" t="n"/>
      <c r="C38" s="186"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D38" s="186" t="n"/>
      <c r="E38" s="186" t="inlineStr">
        <is>
          <t>น้ำมันหอมระเหย (Volatile oils เช่น Turmerone, Zingiberene)</t>
        </is>
      </c>
      <c r="F38" s="186" t="inlineStr">
        <is>
          <t>สารสกัดเคอร์คูมินอยด์ (Curcuminoids)</t>
        </is>
      </c>
      <c r="G38" s="186" t="inlineStr">
        <is>
          <t>สารแทนนิน (Tannins)</t>
        </is>
      </c>
      <c r="H38" s="186" t="inlineStr">
        <is>
          <t>สารอัลคาลอยด์ (Alkaloids)</t>
        </is>
      </c>
      <c r="I38" s="186" t="inlineStr">
        <is>
          <t>สารไกลโคไซด์ (Glycosides)</t>
        </is>
      </c>
      <c r="J38" s="185" t="inlineStr">
        <is>
          <t>1</t>
        </is>
      </c>
      <c r="K38" s="186" t="inlineStr">
        <is>
          <t>✅ คำตอบที่ถูกต้อง: ข้อ ก. น้ำมันหอมระเหย (Volatile oils เช่น Turmerone, Zingiberene)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t>
        </is>
      </c>
      <c r="L38" s="186" t="n"/>
      <c r="M38" s="186" t="inlineStr">
        <is>
          <t>Herbal Medicine &amp; Products</t>
        </is>
      </c>
      <c r="N38" s="186" t="inlineStr">
        <is>
          <t>National List of Essential Medicines (Herbal)</t>
        </is>
      </c>
      <c r="O38" s="185" t="inlineStr">
        <is>
          <t>Product</t>
        </is>
      </c>
      <c r="P38" s="186" t="inlineStr">
        <is>
          <t>ข้อ 5 (PLE_CC1_2533.md)</t>
        </is>
      </c>
      <c r="Q38" s="185" t="inlineStr">
        <is>
          <t>ข้อสอบจริง</t>
        </is>
      </c>
      <c r="R38" s="185" t="inlineStr">
        <is>
          <t>2533</t>
        </is>
      </c>
      <c r="S38" s="185" t="n"/>
    </row>
    <row r="39">
      <c r="A39" s="185" t="n">
        <v>37</v>
      </c>
      <c r="B39" s="186" t="n"/>
      <c r="C39" s="186"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D39" s="186" t="n"/>
      <c r="E39" s="186" t="inlineStr">
        <is>
          <t>โรคธาลัสซีเมีย (Thalassemia)</t>
        </is>
      </c>
      <c r="F39" s="186" t="inlineStr">
        <is>
          <t>ภาวะโลหิตจางจากการขาดโฟเลต (Folate deficiency anemia)</t>
        </is>
      </c>
      <c r="G39" s="186" t="inlineStr">
        <is>
          <t>โรคกระดูกพรุน (Osteoporosis)</t>
        </is>
      </c>
      <c r="H39" s="186" t="inlineStr">
        <is>
          <t>โรคแผลในกระเพาะอาหาร (Peptic ulcer disease)</t>
        </is>
      </c>
      <c r="I39" s="186" t="inlineStr">
        <is>
          <t>ภาวะโลหิตจางจากการขาดธาตุเหล็ก (Iron deficiency anemia)</t>
        </is>
      </c>
      <c r="J39" s="185" t="inlineStr">
        <is>
          <t>1</t>
        </is>
      </c>
      <c r="K39" s="186" t="inlineStr">
        <is>
          <t>✅ คำตอบที่ถูกต้อง: ข้อ ก. โรคธาลัสซีเมีย (Thalassemia)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t>
        </is>
      </c>
      <c r="L39" s="186" t="n"/>
      <c r="M39" s="186" t="inlineStr">
        <is>
          <t>Herbal Medicine &amp; Products</t>
        </is>
      </c>
      <c r="N39" s="186" t="inlineStr">
        <is>
          <t>National List of Essential Medicines (Herbal)</t>
        </is>
      </c>
      <c r="O39" s="185" t="inlineStr">
        <is>
          <t>Product</t>
        </is>
      </c>
      <c r="P39" s="186" t="inlineStr">
        <is>
          <t>ข้อ 7 (PLE_CC1_2533.md)</t>
        </is>
      </c>
      <c r="Q39" s="185" t="inlineStr">
        <is>
          <t>ข้อสอบจริง</t>
        </is>
      </c>
      <c r="R39" s="185" t="inlineStr">
        <is>
          <t>2533</t>
        </is>
      </c>
      <c r="S39" s="185" t="n"/>
    </row>
    <row r="40">
      <c r="A40" s="185" t="n">
        <v>38</v>
      </c>
      <c r="B40" s="186" t="n"/>
      <c r="C40" s="186" t="inlineStr">
        <is>
          <t>สมุนไพรในงานสาธารณสุขมูลฐานข้อใดที่มีรสขมจัด มีสารสำคัญช่วยกระตุ้นการหลั่งน้ำย่อยและแก้อาการเบื่ออาหาร</t>
        </is>
      </c>
      <c r="D40" s="186" t="n"/>
      <c r="E40" s="186" t="inlineStr">
        <is>
          <t>บอระเพ็ด</t>
        </is>
      </c>
      <c r="F40" s="186" t="inlineStr">
        <is>
          <t>ขิง</t>
        </is>
      </c>
      <c r="G40" s="186" t="inlineStr">
        <is>
          <t>มังคุด</t>
        </is>
      </c>
      <c r="H40" s="186" t="inlineStr">
        <is>
          <t>ไพล</t>
        </is>
      </c>
      <c r="I40" s="186" t="inlineStr">
        <is>
          <t>ชุมเห็ดเทศ</t>
        </is>
      </c>
      <c r="J40" s="185" t="inlineStr">
        <is>
          <t>1</t>
        </is>
      </c>
      <c r="K40" s="186" t="inlineStr">
        <is>
          <t>✅ คำตอบที่ถูกต้อง: ข้อ ก. บอระเพ็ด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t>
        </is>
      </c>
      <c r="L40" s="186" t="n"/>
      <c r="M40" s="186" t="inlineStr">
        <is>
          <t>Herbal Medicine &amp; Products</t>
        </is>
      </c>
      <c r="N40" s="186" t="inlineStr">
        <is>
          <t>National List of Essential Medicines (Herbal)</t>
        </is>
      </c>
      <c r="O40" s="185" t="inlineStr">
        <is>
          <t>Product</t>
        </is>
      </c>
      <c r="P40" s="186" t="inlineStr">
        <is>
          <t>ข้อ 5 (PLE_CC1_2533.md)</t>
        </is>
      </c>
      <c r="Q40" s="185" t="inlineStr">
        <is>
          <t>ข้อสอบจริง</t>
        </is>
      </c>
      <c r="R40" s="185" t="inlineStr">
        <is>
          <t>2533</t>
        </is>
      </c>
      <c r="S40" s="185" t="n"/>
    </row>
    <row r="41">
      <c r="A41" s="185" t="n">
        <v>39</v>
      </c>
      <c r="B41" s="186" t="n"/>
      <c r="C41" s="186"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D41" s="186" t="n"/>
      <c r="E41" s="186" t="inlineStr">
        <is>
          <t>ถูกต้อง หากได้รับอนุญาตให้ขึ้นทะเบียนตำรับยาสมุนไพรแล้ว</t>
        </is>
      </c>
      <c r="F41" s="186" t="inlineStr">
        <is>
          <t>ถูกต้อง หากเป็นผลิตภัณฑ์สมุนไพรที่จำหน่ายในร้านขายยา</t>
        </is>
      </c>
      <c r="G41" s="186"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H41" s="186" t="inlineStr">
        <is>
          <t>ไม่ถูกต้อง เฉพาะกรณีที่ไม่ได้ส่งมอบยาโดยแพทย์์แผนปัจจุบัน</t>
        </is>
      </c>
      <c r="I41" s="186" t="inlineStr">
        <is>
          <t>ถูกต้อง หากผลิตภัณฑ์นั้นได้รับเครื่องหมายมาตรฐานอุตสาหกรรม (มอก.)</t>
        </is>
      </c>
      <c r="J41" s="185" t="inlineStr">
        <is>
          <t>3</t>
        </is>
      </c>
      <c r="K41" s="186"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t>
        </is>
      </c>
      <c r="L41" s="186" t="n"/>
      <c r="M41" s="186" t="inlineStr">
        <is>
          <t>Herbal Medicine &amp; Products</t>
        </is>
      </c>
      <c r="N41" s="186" t="inlineStr">
        <is>
          <t>National List of Essential Medicines (Herbal)</t>
        </is>
      </c>
      <c r="O41" s="185" t="inlineStr">
        <is>
          <t>Product</t>
        </is>
      </c>
      <c r="P41" s="186" t="inlineStr">
        <is>
          <t>ข้อ 3 (PLE_CC1_2533.md)</t>
        </is>
      </c>
      <c r="Q41" s="185" t="inlineStr">
        <is>
          <t>ข้อสอบจริง</t>
        </is>
      </c>
      <c r="R41" s="185" t="inlineStr">
        <is>
          <t>2533</t>
        </is>
      </c>
      <c r="S41" s="185" t="n"/>
    </row>
    <row r="42">
      <c r="A42" s="185" t="n">
        <v>40</v>
      </c>
      <c r="B42" s="186" t="n"/>
      <c r="C42" s="186"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D42" s="186" t="n"/>
      <c r="E42" s="186" t="inlineStr">
        <is>
          <t>มะแว้งต้น</t>
        </is>
      </c>
      <c r="F42" s="186" t="inlineStr">
        <is>
          <t>ขมิ้นชัน</t>
        </is>
      </c>
      <c r="G42" s="186" t="inlineStr">
        <is>
          <t>ฟ้าทะลายโจร</t>
        </is>
      </c>
      <c r="H42" s="186" t="inlineStr">
        <is>
          <t>ชุมเห็ดเทศ</t>
        </is>
      </c>
      <c r="I42" s="186" t="inlineStr">
        <is>
          <t>บัวบก</t>
        </is>
      </c>
      <c r="J42" s="185" t="inlineStr">
        <is>
          <t>1</t>
        </is>
      </c>
      <c r="K42" s="186" t="inlineStr">
        <is>
          <t>✅ คำตอบที่ถูกต้อง: ข้อ ก. มะแว้งต้น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t>
        </is>
      </c>
      <c r="L42" s="186" t="n"/>
      <c r="M42" s="186" t="inlineStr">
        <is>
          <t>Herbal Medicine &amp; Products</t>
        </is>
      </c>
      <c r="N42" s="186" t="inlineStr">
        <is>
          <t>National List of Essential Medicines (Herbal)</t>
        </is>
      </c>
      <c r="O42" s="185" t="inlineStr">
        <is>
          <t>Product</t>
        </is>
      </c>
      <c r="P42" s="186" t="inlineStr">
        <is>
          <t>ข้อ 14 (PLE_CC1_Practice_Exam.md)</t>
        </is>
      </c>
      <c r="Q42" s="185" t="inlineStr">
        <is>
          <t>แบบฝึกหัด</t>
        </is>
      </c>
      <c r="R42" s="185" t="inlineStr">
        <is>
          <t>เล่มม่วง</t>
        </is>
      </c>
      <c r="S42" s="185" t="n"/>
    </row>
    <row r="43">
      <c r="A43" s="185" t="n">
        <v>41</v>
      </c>
      <c r="B43" s="186" t="n"/>
      <c r="C43" s="186"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D43" s="186" t="n"/>
      <c r="E43" s="186" t="inlineStr">
        <is>
          <t>เปลี่ยนยา Amlodipine เป็นยารักษาความดันโลหิตสูงกลุ่มอื่น เช่น ACEI หรือ ARB</t>
        </is>
      </c>
      <c r="F43" s="186" t="inlineStr">
        <is>
          <t>ใช้ยาตามเดิมและติดตามอาการเป็นระยะ</t>
        </is>
      </c>
      <c r="G43" s="186" t="inlineStr">
        <is>
          <t>เปลี่ยนยาสำหรับรักษาความดันโลหิตทั้ง 2 ตัว พร้อมออกบัตรแพ้ยาให้แก่ผู้ป่วย</t>
        </is>
      </c>
      <c r="H43" s="186" t="inlineStr">
        <is>
          <t>ปรับลดขนาดยา Metformin ลงครึ่งหนึ่งเนื่องจากสงสัยไตวาย</t>
        </is>
      </c>
      <c r="I43" s="186" t="inlineStr">
        <is>
          <t>ให้ยาขับปัสสาวะขนาดสูงทันทีโดยไม่ปรับเปลี่ยน Amlodipine</t>
        </is>
      </c>
      <c r="J43" s="185" t="inlineStr">
        <is>
          <t>1</t>
        </is>
      </c>
      <c r="K43" s="186" t="inlineStr">
        <is>
          <t>✅ คำตอบที่ถูกต้อง: ข้อ ก. เปลี่ยนยา Amlodipine เป็นยารักษาความดันโลหิตสูงกลุ่มอื่น เช่น ACEI หรือ ARB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t>
        </is>
      </c>
      <c r="L43" s="186" t="n"/>
      <c r="M43" s="186" t="inlineStr">
        <is>
          <t>Herbal Medicine &amp; Products</t>
        </is>
      </c>
      <c r="N43" s="186" t="inlineStr">
        <is>
          <t>National List of Essential Medicines (Herbal)</t>
        </is>
      </c>
      <c r="O43" s="185" t="inlineStr">
        <is>
          <t>Product</t>
        </is>
      </c>
      <c r="P43" s="186" t="inlineStr">
        <is>
          <t>ข้อ 32 (PLE_CC1_Practice_Exam.md)</t>
        </is>
      </c>
      <c r="Q43" s="185" t="inlineStr">
        <is>
          <t>แบบฝึกหัด</t>
        </is>
      </c>
      <c r="R43" s="185" t="inlineStr">
        <is>
          <t>เล่มม่วง</t>
        </is>
      </c>
      <c r="S43" s="185" t="n"/>
    </row>
    <row r="44">
      <c r="A44" s="185" t="n">
        <v>42</v>
      </c>
      <c r="B44" s="186" t="n"/>
      <c r="C44" s="186"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D44" s="186" t="n"/>
      <c r="E44" s="186" t="inlineStr">
        <is>
          <t>เพกา</t>
        </is>
      </c>
      <c r="F44" s="186" t="inlineStr">
        <is>
          <t>ขมิ้นชัน</t>
        </is>
      </c>
      <c r="G44" s="186" t="inlineStr">
        <is>
          <t>ฟ้าทะลายโจร</t>
        </is>
      </c>
      <c r="H44" s="186" t="inlineStr">
        <is>
          <t>พริกไทย</t>
        </is>
      </c>
      <c r="I44" s="186" t="inlineStr">
        <is>
          <t>ตะไคร้</t>
        </is>
      </c>
      <c r="J44" s="185" t="inlineStr">
        <is>
          <t>1</t>
        </is>
      </c>
      <c r="K44" s="186" t="inlineStr">
        <is>
          <t>✅ คำตอบที่ถูกต้อง: ข้อ ก. เพกา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t>
        </is>
      </c>
      <c r="L44" s="186" t="n"/>
      <c r="M44" s="186" t="inlineStr">
        <is>
          <t>Herbal Medicine &amp; Products</t>
        </is>
      </c>
      <c r="N44" s="186" t="inlineStr">
        <is>
          <t>National List of Essential Medicines (Herbal)</t>
        </is>
      </c>
      <c r="O44" s="185" t="inlineStr">
        <is>
          <t>Product</t>
        </is>
      </c>
      <c r="P44" s="186" t="inlineStr">
        <is>
          <t>ข้อ 1 (PLE_CC1_Practice_Exam.md)</t>
        </is>
      </c>
      <c r="Q44" s="185" t="inlineStr">
        <is>
          <t>แบบฝึกหัด</t>
        </is>
      </c>
      <c r="R44" s="185" t="inlineStr">
        <is>
          <t>เล่มม่วง</t>
        </is>
      </c>
      <c r="S44" s="185" t="n"/>
    </row>
    <row r="45">
      <c r="A45" s="185" t="n">
        <v>43</v>
      </c>
      <c r="B45" s="186" t="n"/>
      <c r="C45" s="186"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D45" s="186" t="n"/>
      <c r="E45" s="186" t="inlineStr">
        <is>
          <t>ว่านหางจระเข้</t>
        </is>
      </c>
      <c r="F45" s="186" t="inlineStr">
        <is>
          <t>ผักคราดหัวแหวน</t>
        </is>
      </c>
      <c r="G45" s="186" t="inlineStr">
        <is>
          <t>ฝรั่ง</t>
        </is>
      </c>
      <c r="H45" s="186" t="inlineStr">
        <is>
          <t>ตะไคร้</t>
        </is>
      </c>
      <c r="I45" s="186" t="inlineStr">
        <is>
          <t>บอระเพ็ด</t>
        </is>
      </c>
      <c r="J45" s="185" t="inlineStr">
        <is>
          <t>1</t>
        </is>
      </c>
      <c r="K45" s="186" t="inlineStr">
        <is>
          <t>✅ คำตอบที่ถูกต้อง: ข้อ ก. ว่านหางจระเข้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t>
        </is>
      </c>
      <c r="L45" s="186" t="n"/>
      <c r="M45" s="186" t="inlineStr">
        <is>
          <t>Herbal Medicine &amp; Products</t>
        </is>
      </c>
      <c r="N45" s="186" t="inlineStr">
        <is>
          <t>National List of Essential Medicines (Herbal)</t>
        </is>
      </c>
      <c r="O45" s="185" t="inlineStr">
        <is>
          <t>Product</t>
        </is>
      </c>
      <c r="P45" s="186" t="inlineStr">
        <is>
          <t>ข้อ 2 (PLE_CC1_Practice_Exam.md)</t>
        </is>
      </c>
      <c r="Q45" s="185" t="inlineStr">
        <is>
          <t>แบบฝึกหัด</t>
        </is>
      </c>
      <c r="R45" s="185" t="inlineStr">
        <is>
          <t>เล่มม่วง</t>
        </is>
      </c>
      <c r="S45" s="185" t="n"/>
    </row>
    <row r="46">
      <c r="A46" s="185" t="n">
        <v>44</v>
      </c>
      <c r="B46" s="186" t="n"/>
      <c r="C46" s="186" t="inlineStr">
        <is>
          <t>สมุนไพรในข้อใดที่มีสารอัลคาลอยด์ Arecoline และมีสรรพคุณตามตำรายาไทยในการถ่ายพยาธิตัวตืดและพยาธิใบไม้</t>
        </is>
      </c>
      <c r="D46" s="186" t="n"/>
      <c r="E46" s="186" t="inlineStr">
        <is>
          <t>หมาก</t>
        </is>
      </c>
      <c r="F46" s="186" t="inlineStr">
        <is>
          <t>สับปะรด</t>
        </is>
      </c>
      <c r="G46" s="186" t="inlineStr">
        <is>
          <t>กระเจี๊ยบมอญ</t>
        </is>
      </c>
      <c r="H46" s="186" t="inlineStr">
        <is>
          <t>กานพลู</t>
        </is>
      </c>
      <c r="I46" s="186" t="inlineStr">
        <is>
          <t>ตะไคร้</t>
        </is>
      </c>
      <c r="J46" s="185" t="inlineStr">
        <is>
          <t>1</t>
        </is>
      </c>
      <c r="K46" s="186" t="inlineStr">
        <is>
          <t>✅ คำตอบที่ถูกต้อง: ข้อ ก. หมาก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t>
        </is>
      </c>
      <c r="L46" s="186" t="n"/>
      <c r="M46" s="186" t="inlineStr">
        <is>
          <t>Herbal Medicine &amp; Products</t>
        </is>
      </c>
      <c r="N46" s="186" t="inlineStr">
        <is>
          <t>National List of Essential Medicines (Herbal)</t>
        </is>
      </c>
      <c r="O46" s="185" t="inlineStr">
        <is>
          <t>Product</t>
        </is>
      </c>
      <c r="P46" s="186" t="inlineStr">
        <is>
          <t>ข้อ 5 (PLE_CC1_Practice_Exam.md)</t>
        </is>
      </c>
      <c r="Q46" s="185" t="inlineStr">
        <is>
          <t>แบบฝึกหัด</t>
        </is>
      </c>
      <c r="R46" s="185" t="inlineStr">
        <is>
          <t>เล่มม่วง</t>
        </is>
      </c>
      <c r="S46" s="185" t="n"/>
    </row>
    <row r="47">
      <c r="A47" s="185" t="n">
        <v>45</v>
      </c>
      <c r="B47" s="186" t="n"/>
      <c r="C47" s="186" t="inlineStr">
        <is>
          <t>ยาเคมีบำบัดรักษามะเร็ง Vincristine และ Vinblastine มีสารตั้งต้นทางชีวภาพที่สกัดได้จากสมุนไพรชนิดใด</t>
        </is>
      </c>
      <c r="D47" s="186" t="n"/>
      <c r="E47" s="186" t="inlineStr">
        <is>
          <t>แพงพวยฝรั่ง</t>
        </is>
      </c>
      <c r="F47" s="186" t="inlineStr">
        <is>
          <t>Pacific Yew</t>
        </is>
      </c>
      <c r="G47" s="186" t="inlineStr">
        <is>
          <t>ลำโพง</t>
        </is>
      </c>
      <c r="H47" s="186" t="inlineStr">
        <is>
          <t>ดองดึง</t>
        </is>
      </c>
      <c r="I47" s="186" t="inlineStr">
        <is>
          <t>เสนียด</t>
        </is>
      </c>
      <c r="J47" s="185" t="inlineStr">
        <is>
          <t>1</t>
        </is>
      </c>
      <c r="K47" s="186" t="inlineStr">
        <is>
          <t>✅ คำตอบที่ถูกต้อง: ข้อ ก. แพงพวยฝรั่ง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t>
        </is>
      </c>
      <c r="L47" s="186" t="n"/>
      <c r="M47" s="186" t="inlineStr">
        <is>
          <t>Herbal Medicine &amp; Products</t>
        </is>
      </c>
      <c r="N47" s="186" t="inlineStr">
        <is>
          <t>National List of Essential Medicines (Herbal)</t>
        </is>
      </c>
      <c r="O47" s="185" t="inlineStr">
        <is>
          <t>Product</t>
        </is>
      </c>
      <c r="P47" s="186" t="inlineStr">
        <is>
          <t>ข้อ 13 (PLE_CC1_Practice_Exam.md)</t>
        </is>
      </c>
      <c r="Q47" s="185" t="inlineStr">
        <is>
          <t>แบบฝึกหัด</t>
        </is>
      </c>
      <c r="R47" s="185" t="inlineStr">
        <is>
          <t>เล่มม่วง</t>
        </is>
      </c>
      <c r="S47" s="185" t="n"/>
    </row>
    <row r="48">
      <c r="A48" s="185" t="n">
        <v>46</v>
      </c>
      <c r="B48" s="186" t="n"/>
      <c r="C48" s="186"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D48" s="186" t="n"/>
      <c r="E48" s="186" t="inlineStr">
        <is>
          <t>โคคา (Coca)</t>
        </is>
      </c>
      <c r="F48" s="186" t="inlineStr">
        <is>
          <t>บอระเพ็ด</t>
        </is>
      </c>
      <c r="G48" s="186" t="inlineStr">
        <is>
          <t>Pacific Yew</t>
        </is>
      </c>
      <c r="H48" s="186" t="inlineStr">
        <is>
          <t>เสลดพังพอน</t>
        </is>
      </c>
      <c r="I48" s="186" t="inlineStr">
        <is>
          <t>ว่านมหากาฬ</t>
        </is>
      </c>
      <c r="J48" s="185" t="inlineStr">
        <is>
          <t>1</t>
        </is>
      </c>
      <c r="K48" s="186" t="inlineStr">
        <is>
          <t>✅ คำตอบที่ถูกต้อง: ข้อ ก. โคคา (Coca)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t>
        </is>
      </c>
      <c r="L48" s="186" t="n"/>
      <c r="M48" s="186" t="inlineStr">
        <is>
          <t>Herbal Medicine &amp; Products</t>
        </is>
      </c>
      <c r="N48" s="186" t="inlineStr">
        <is>
          <t>National List of Essential Medicines (Herbal)</t>
        </is>
      </c>
      <c r="O48" s="185" t="inlineStr">
        <is>
          <t>Product</t>
        </is>
      </c>
      <c r="P48" s="186" t="inlineStr">
        <is>
          <t>ข้อ 15 (PLE_CC1_Practice_Exam.md)</t>
        </is>
      </c>
      <c r="Q48" s="185" t="inlineStr">
        <is>
          <t>แบบฝึกหัด</t>
        </is>
      </c>
      <c r="R48" s="185" t="inlineStr">
        <is>
          <t>เล่มม่วง</t>
        </is>
      </c>
      <c r="S48" s="185" t="n"/>
    </row>
    <row r="49">
      <c r="A49" s="185" t="n">
        <v>47</v>
      </c>
      <c r="B49" s="186" t="n"/>
      <c r="C49" s="186"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D49" s="186" t="n"/>
      <c r="E49" s="186" t="inlineStr">
        <is>
          <t>ขิง</t>
        </is>
      </c>
      <c r="F49" s="186" t="inlineStr">
        <is>
          <t>พริกไทย</t>
        </is>
      </c>
      <c r="G49" s="186" t="inlineStr">
        <is>
          <t>กระวาน</t>
        </is>
      </c>
      <c r="H49" s="186" t="inlineStr">
        <is>
          <t>ขมิ้น</t>
        </is>
      </c>
      <c r="I49" s="186" t="inlineStr">
        <is>
          <t>ตะไคร้</t>
        </is>
      </c>
      <c r="J49" s="185" t="inlineStr">
        <is>
          <t>1</t>
        </is>
      </c>
      <c r="K49" s="186" t="inlineStr">
        <is>
          <t>✅ คำตอบที่ถูกต้อง: ข้อ ก. ขิง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t>
        </is>
      </c>
      <c r="L49" s="186" t="n"/>
      <c r="M49" s="186" t="inlineStr">
        <is>
          <t>Herbal Medicine &amp; Products</t>
        </is>
      </c>
      <c r="N49" s="186" t="inlineStr">
        <is>
          <t>National List of Essential Medicines (Herbal)</t>
        </is>
      </c>
      <c r="O49" s="185" t="inlineStr">
        <is>
          <t>Product</t>
        </is>
      </c>
      <c r="P49" s="186" t="inlineStr">
        <is>
          <t>ข้อ 16 (PLE_CC1_Practice_Exam.md)</t>
        </is>
      </c>
      <c r="Q49" s="185" t="inlineStr">
        <is>
          <t>แบบฝึกหัด</t>
        </is>
      </c>
      <c r="R49" s="185" t="inlineStr">
        <is>
          <t>เล่มม่วง</t>
        </is>
      </c>
      <c r="S49" s="185" t="n"/>
    </row>
    <row r="50">
      <c r="A50" s="185" t="n">
        <v>48</v>
      </c>
      <c r="B50" s="186" t="n"/>
      <c r="C50" s="186"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D50" s="186" t="n"/>
      <c r="E50" s="186" t="inlineStr">
        <is>
          <t>มะคำดีควาย</t>
        </is>
      </c>
      <c r="F50" s="186" t="inlineStr">
        <is>
          <t>กระเจี๊ยบแดง</t>
        </is>
      </c>
      <c r="G50" s="186" t="inlineStr">
        <is>
          <t>หญ้าคา</t>
        </is>
      </c>
      <c r="H50" s="186" t="inlineStr">
        <is>
          <t>อ้อยแดง</t>
        </is>
      </c>
      <c r="I50" s="186" t="inlineStr">
        <is>
          <t>ขลู่</t>
        </is>
      </c>
      <c r="J50" s="185" t="inlineStr">
        <is>
          <t>1</t>
        </is>
      </c>
      <c r="K50" s="186" t="inlineStr">
        <is>
          <t>✅ คำตอบที่ถูกต้อง: ข้อ ก. มะคำดีควาย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t>
        </is>
      </c>
      <c r="L50" s="186" t="n"/>
      <c r="M50" s="186" t="inlineStr">
        <is>
          <t>Herbal Medicine &amp; Products</t>
        </is>
      </c>
      <c r="N50" s="186" t="inlineStr">
        <is>
          <t>National List of Essential Medicines (Herbal)</t>
        </is>
      </c>
      <c r="O50" s="185" t="inlineStr">
        <is>
          <t>Product</t>
        </is>
      </c>
      <c r="P50" s="186" t="inlineStr">
        <is>
          <t>ข้อ 33 (PLE_CC1_Practice_Exam.md)</t>
        </is>
      </c>
      <c r="Q50" s="185" t="inlineStr">
        <is>
          <t>แบบฝึกหัด</t>
        </is>
      </c>
      <c r="R50" s="185" t="inlineStr">
        <is>
          <t>เล่มม่วง</t>
        </is>
      </c>
      <c r="S50" s="185" t="n"/>
    </row>
    <row r="51">
      <c r="A51" s="185" t="n">
        <v>49</v>
      </c>
      <c r="B51" s="186" t="n"/>
      <c r="C51" s="186" t="inlineStr">
        <is>
          <t>สมุนไพรในข้อใดต่อไปนี้สามารถใช้แก้อาการท้องผูกได้ ยกเว้นข้อใด</t>
        </is>
      </c>
      <c r="D51" s="186" t="n"/>
      <c r="E51" s="186" t="inlineStr">
        <is>
          <t>ขิง</t>
        </is>
      </c>
      <c r="F51" s="186" t="inlineStr">
        <is>
          <t>มะขามแขก</t>
        </is>
      </c>
      <c r="G51" s="186" t="inlineStr">
        <is>
          <t>ชุมเห็ดเทศ</t>
        </is>
      </c>
      <c r="H51" s="186" t="inlineStr">
        <is>
          <t>มะขามเปียก</t>
        </is>
      </c>
      <c r="I51" s="186" t="inlineStr">
        <is>
          <t>คูน (เนื้อในฝัก)</t>
        </is>
      </c>
      <c r="J51" s="185" t="inlineStr">
        <is>
          <t>1</t>
        </is>
      </c>
      <c r="K51" s="186" t="inlineStr">
        <is>
          <t>✅ คำตอบที่ถูกต้อง: ข้อ ก. ขิง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t>
        </is>
      </c>
      <c r="L51" s="186" t="n"/>
      <c r="M51" s="186" t="inlineStr">
        <is>
          <t>Herbal Medicine &amp; Products</t>
        </is>
      </c>
      <c r="N51" s="186" t="inlineStr">
        <is>
          <t>National List of Essential Medicines (Herbal)</t>
        </is>
      </c>
      <c r="O51" s="185" t="inlineStr">
        <is>
          <t>Product</t>
        </is>
      </c>
      <c r="P51" s="186" t="inlineStr">
        <is>
          <t>ข้อ 36 (PLE_CC1_Practice_Exam.md)</t>
        </is>
      </c>
      <c r="Q51" s="185" t="inlineStr">
        <is>
          <t>แบบฝึกหัด</t>
        </is>
      </c>
      <c r="R51" s="185" t="inlineStr">
        <is>
          <t>เล่มม่วง</t>
        </is>
      </c>
      <c r="S51" s="185" t="n"/>
    </row>
    <row r="52">
      <c r="A52" s="185" t="n">
        <v>50</v>
      </c>
      <c r="B52" s="186" t="n"/>
      <c r="C52" s="186"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D52" s="186" t="n"/>
      <c r="E52" s="186" t="inlineStr">
        <is>
          <t>ฤทธิ์สมานแผลและต้านเชื้อแบคทีเรียสำหรับล้างแผลสด แผลเรื้อรัง</t>
        </is>
      </c>
      <c r="F52" s="186" t="inlineStr">
        <is>
          <t>ฤทธิ์ขับปัสสาวะและขับนิ่ว</t>
        </is>
      </c>
      <c r="G52" s="186" t="inlineStr">
        <is>
          <t>ฤทธิ์ลดระดับไขมันในเลือด</t>
        </is>
      </c>
      <c r="H52" s="186" t="inlineStr">
        <is>
          <t>ฤทธิ์ระงับอาการปวดข้อเข่าเสื่อม</t>
        </is>
      </c>
      <c r="I52" s="186" t="inlineStr">
        <is>
          <t>ฤทธิ์ช่วยให้นอนหลับ</t>
        </is>
      </c>
      <c r="J52" s="185" t="inlineStr">
        <is>
          <t>1</t>
        </is>
      </c>
      <c r="K52" s="186" t="inlineStr">
        <is>
          <t>✅ คำตอบที่ถูกต้อง: ข้อ ก. ฤทธิ์สมานแผลและต้านเชื้อแบคทีเรียสำหรับล้างแผลสด แผลเรื้อรัง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t>
        </is>
      </c>
      <c r="L52" s="186" t="n"/>
      <c r="M52" s="186" t="inlineStr">
        <is>
          <t>Herbal Medicine &amp; Products</t>
        </is>
      </c>
      <c r="N52" s="186" t="inlineStr">
        <is>
          <t>National List of Essential Medicines (Herbal)</t>
        </is>
      </c>
      <c r="O52" s="185" t="inlineStr">
        <is>
          <t>Product</t>
        </is>
      </c>
      <c r="P52" s="186" t="inlineStr">
        <is>
          <t>ข้อ 38 (PLE_CC1_Practice_Exam.md)</t>
        </is>
      </c>
      <c r="Q52" s="185" t="inlineStr">
        <is>
          <t>แบบฝึกหัด</t>
        </is>
      </c>
      <c r="R52" s="185" t="inlineStr">
        <is>
          <t>เล่มม่วง</t>
        </is>
      </c>
      <c r="S52" s="185" t="n"/>
    </row>
    <row r="53">
      <c r="A53" s="185" t="n">
        <v>51</v>
      </c>
      <c r="B53" s="186" t="n"/>
      <c r="C53" s="186" t="inlineStr">
        <is>
          <t>ข้อใดระบุ 'ส่วนที่ใช้' ของสมุนไพรที่มีสรรพคุณแก้ท้องอืด ท้องเฟ้อ แน่น จุกเสียด ในงานสาธารณสุขมูลฐาน ไม่ถูกต้อง</t>
        </is>
      </c>
      <c r="D53" s="186" t="n"/>
      <c r="E53" s="186" t="inlineStr">
        <is>
          <t>กะเพรา ใช้ส่วนรากแก่</t>
        </is>
      </c>
      <c r="F53" s="186" t="inlineStr">
        <is>
          <t>ขมิ้นชัน ใช้ส่วนเหง้าแก่ใต้ดิน</t>
        </is>
      </c>
      <c r="G53" s="186" t="inlineStr">
        <is>
          <t>ขิง ใช้ส่วนเหง้าแก่ใต้ดิน</t>
        </is>
      </c>
      <c r="H53" s="186" t="inlineStr">
        <is>
          <t>กระชาย ใช้ส่วนเหง้าและรากใต้ดิน</t>
        </is>
      </c>
      <c r="I53" s="186" t="inlineStr">
        <is>
          <t>ตะไคร้ ใช้ส่วนโคนต้นและลำต้นแก่</t>
        </is>
      </c>
      <c r="J53" s="185" t="inlineStr">
        <is>
          <t>1</t>
        </is>
      </c>
      <c r="K53" s="186" t="inlineStr">
        <is>
          <t>✅ คำตอบที่ถูกต้อง: ข้อ ก. กะเพรา ใช้ส่วนรากแก่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t>
        </is>
      </c>
      <c r="L53" s="186" t="n"/>
      <c r="M53" s="186" t="inlineStr">
        <is>
          <t>Herbal Medicine &amp; Products</t>
        </is>
      </c>
      <c r="N53" s="186" t="inlineStr">
        <is>
          <t>National List of Essential Medicines (Herbal)</t>
        </is>
      </c>
      <c r="O53" s="185" t="inlineStr">
        <is>
          <t>Product</t>
        </is>
      </c>
      <c r="P53" s="186" t="inlineStr">
        <is>
          <t>ข้อ 40 (PLE_CC1_Practice_Exam.md)</t>
        </is>
      </c>
      <c r="Q53" s="185" t="inlineStr">
        <is>
          <t>แบบฝึกหัด</t>
        </is>
      </c>
      <c r="R53" s="185" t="inlineStr">
        <is>
          <t>เล่มม่วง</t>
        </is>
      </c>
      <c r="S53" s="185" t="n"/>
    </row>
    <row r="54">
      <c r="A54" s="185" t="n">
        <v>52</v>
      </c>
      <c r="B54" s="186" t="n"/>
      <c r="C54" s="186" t="inlineStr">
        <is>
          <t>เหตุใดจึงมีข้อห้ามใช้สมุนไพรหญ้าหนวดแมว (Orthosiphon aristatus) ในผู้ป่วยโรคไตวายและผู้ป่วยโรคหัวใจล้มเหลว</t>
        </is>
      </c>
      <c r="D54" s="186" t="n"/>
      <c r="E54" s="186" t="inlineStr">
        <is>
          <t>มีปริมาณเกลือโพแทสเซียมสูงมาก เสี่ยงต่อการเกิดภาวะ Hyperkalemia รุนแรง</t>
        </is>
      </c>
      <c r="F54" s="186" t="inlineStr">
        <is>
          <t>อาจทำให้ระดับไขมันคอเลสเตอรอลในเลือดสูงขึ้นอย่างรวดเร็ว</t>
        </is>
      </c>
      <c r="G54" s="186" t="inlineStr">
        <is>
          <t>อาจทำให้ระดับน้ำตาลในเลือดสูงขึ้นจนเกิดภาวะ DKA</t>
        </is>
      </c>
      <c r="H54" s="186" t="inlineStr">
        <is>
          <t>มีฤทธิ์กระตุ้นระบบประสาทซิมพาเทติกทำให้ความดันโลหิตสูงวิกฤต</t>
        </is>
      </c>
      <c r="I54" s="186" t="inlineStr">
        <is>
          <t>มีสารพิษทำลายเซลล์ตับทำให้ตับวายเฉียบพลัน</t>
        </is>
      </c>
      <c r="J54" s="185" t="inlineStr">
        <is>
          <t>1</t>
        </is>
      </c>
      <c r="K54" s="186" t="inlineStr">
        <is>
          <t>✅ คำตอบที่ถูกต้อง: ข้อ ก. มีปริมาณเกลือโพแทสเซียมสูงมาก เสี่ยงต่อการเกิดภาวะ Hyperkalemia รุนแรง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t>
        </is>
      </c>
      <c r="L54" s="186" t="n"/>
      <c r="M54" s="186" t="inlineStr">
        <is>
          <t>Herbal Medicine &amp; Products</t>
        </is>
      </c>
      <c r="N54" s="186" t="inlineStr">
        <is>
          <t>National List of Essential Medicines (Herbal)</t>
        </is>
      </c>
      <c r="O54" s="185" t="inlineStr">
        <is>
          <t>Clinic</t>
        </is>
      </c>
      <c r="P54" s="186" t="inlineStr">
        <is>
          <t>ข้อ 39 (PLE_CC1_2562_Key.md)</t>
        </is>
      </c>
      <c r="Q54" s="185" t="inlineStr">
        <is>
          <t>ข้อสอบจริง</t>
        </is>
      </c>
      <c r="R54" s="185" t="inlineStr">
        <is>
          <t>2562</t>
        </is>
      </c>
      <c r="S54" s="185" t="n"/>
    </row>
    <row r="55">
      <c r="A55" s="185" t="n">
        <v>53</v>
      </c>
      <c r="B55" s="186" t="n"/>
      <c r="C55" s="186" t="inlineStr">
        <is>
          <t>สมุนไพรในข้อใดออกฤทธิ์เป็น estrogenic effects</t>
        </is>
      </c>
      <c r="D55" s="186" t="n"/>
      <c r="E55" s="186" t="inlineStr">
        <is>
          <t>กวาวเครือแดง</t>
        </is>
      </c>
      <c r="F55" s="186" t="inlineStr">
        <is>
          <t>กวาวเครือขาว</t>
        </is>
      </c>
      <c r="G55" s="186" t="inlineStr">
        <is>
          <t>มันฝรั่ง</t>
        </is>
      </c>
      <c r="H55" s="186" t="inlineStr">
        <is>
          <t>มะขามเทศ</t>
        </is>
      </c>
      <c r="I55" s="186" t="inlineStr">
        <is>
          <t>สับปะรด</t>
        </is>
      </c>
      <c r="J55" s="185" t="inlineStr">
        <is>
          <t>2</t>
        </is>
      </c>
      <c r="K55" s="186" t="inlineStr">
        <is>
          <t>✅ คำตอบที่ถูกต้อง: ข้อ ข. กวาวเครือขาว
🎯 ทำไมข้อนี้ถึงถูก:
🎯 ทำไมข้อนี้ถึงถูก: กวาวเครือขาว (Pueraria candollei var. candollei หรือ Pueraria mirifica) มีสารสำคัญกลุ่ม Isoflavonoids (เช่น puerarin, daidzin, genistin) และ Chromenes (เช่น miroestrol, deoxymiroestrol) ซึ่งออกฤทธิ์เป็น Phytoestrogens ที่มีฤทธิ์เลียนแบบฮอร์โมนเอสโตรเจน (potent estrogenic effect) สูง ช่วยบรรเทาอาการของสตรีวัยทองและวัยหมดประจำเดือน
🔍 ข้ออื่นผิดเพราะอะไร:
•
• ข
• ้
• อ
• ก
• .
• (
• ก
• ว
• า
• ว
• เ
• ค
• ร
• ื
• อ
• แ
• ด
• ง
• )
• :
• ก
• ว
• า
• ว
• เ
• ค
• ร
• ื
• อ
• แ
• ด
• ง
• (
• B
• u
• t
• e
• a
• s
• u
• p
• e
• r
• b
• a
• )
• ม
• ี
• ฤ
• ท
• ธ
• ิ
• ์
• เ
• ด
• ่
• น
• ท
• า
• ง
• แ
• อ
• น
• โ
• ด
• ร
• เ
• จ
• น
• (
• a
• n
• d
• r
• o
• g
• e
• n
• i
• c
• e
• f
• f
• e
• c
• t
• s
• )
• น
• ิ
• ย
• ม
• ใ
• ช
• ้
• เ
• ส
• ร
• ิ
• ม
• ส
• ม
• ร
• ร
• ถ
• ภ
• า
• พ
• ท
• า
• ง
• เ
• พ
• ศ
• ใ
• น
• เ
• พ
• ศ
• ช
• า
• ย
•
• ข
• ้
• อ
• ค
• .
• (
• ม
• ั
• น
• ฝ
• ร
• ั
• ่
• ง
• )
• :
• S
• o
• l
• a
• n
• u
• m
• t
• u
• b
• e
• r
• o
• s
• u
• m
• เ
• ป
• ็
• น
• พ
• ื
• ช
• ห
• ั
• ว
• ป
• ร
• ะ
• เ
• ภ
• ท
• แ
• ป
• ้
• ง
• แ
• ล
• ะ
• ค
• า
• ร
• ์
• โ
• บ
• ไ
• ฮ
• เ
• ด
• ร
• ต
• ไ
• ม
• ่
• ม
• ี
• ฤ
• ท
• ธ
• ิ
• ์
• ท
• า
• ง
• เ
• ภ
• ส
• ั
• ช
• ว
• ิ
• ท
• ย
• า
• แ
• บ
• บ
• e
• s
• t
• r
• o
• g
• e
• n
• i
• c
•
• ข
• ้
• อ
• ง
• .
• (
• ม
• ะ
• ข
• า
• ม
• เ
• ท
• ศ
• )
• :
• P
• i
• t
• h
• e
• c
• e
• l
• l
• o
• b
• i
• u
• m
• d
• u
• l
• c
• e
• อ
• ุ
• ด
• ม
• ด
• ้
• ว
• ย
• แ
• ท
• น
• น
• ิ
• น
• แ
• ล
• ะ
• ส
• า
• ร
• ต
• ้
• า
• น
• อ
• น
• ุ
• ม
• ู
• ล
• อ
• ิ
• ส
• ร
• ะ
• ใ
• ช
• ้
• แ
• ก
• ้
• ท
• ้
• อ
• ง
• เ
• ส
• ี
• ย
• ส
• ม
• า
• น
• แ
• ผ
• ล
• ไ
• ม
• ่
• ม
• ี
• ฤ
• ท
• ธ
• ิ
• ์
• e
• s
• t
• r
• o
• g
• e
• n
• i
• c
• e
• f
• f
• e
• c
• t
•
• ข
• ้
• อ
• จ
• .
• (
• ส
• ั
• บ
• ป
• ะ
• ร
• ด
• )
• :
• A
• n
• a
• n
• a
• s
• c
• o
• m
• o
• s
• u
• s
• ม
• ี
• เ
• อ
• น
• ไ
• ซ
• ม
• ์
• b
• r
• o
• m
• e
• l
• a
• i
• n
• ช
• ่
• ว
• ย
• ย
• ่
• อ
• ย
• โ
• ป
• ร
• ต
• ี
• น
• แ
• ล
• ะ
• ล
• ด
• ก
• า
• ร
• อ
• ั
• ก
• เ
• ส
• บ
• ไ
• ม
• ่
• ม
• ี
• ฤ
• ท
• ธ
• ิ
• ์
• เ
• ล
• ี
• ย
• น
• แ
• บ
• บ
• ฮ
• อ
• ร
• ์
• โ
• ม
• น
• เ
• อ
• ส
• โ
• ต
• ร
• เ
• จ
• น</t>
        </is>
      </c>
      <c r="L55" s="186" t="n"/>
      <c r="M55" s="186" t="inlineStr">
        <is>
          <t>Herbal Medicine &amp; Products</t>
        </is>
      </c>
      <c r="N55" s="186" t="inlineStr">
        <is>
          <t>Traditional Medicine</t>
        </is>
      </c>
      <c r="O55" s="185" t="inlineStr">
        <is>
          <t>Clinic</t>
        </is>
      </c>
      <c r="P55" s="186" t="inlineStr">
        <is>
          <t>[SOURCE: Mock Pharmtutor 2024 Set 1 ข้อ 71]</t>
        </is>
      </c>
      <c r="Q55" s="185" t="inlineStr">
        <is>
          <t>ข้อสอบจำลอง</t>
        </is>
      </c>
      <c r="R55" s="185" t="inlineStr">
        <is>
          <t>Mock Pharmtutor 2024</t>
        </is>
      </c>
      <c r="S55" s="185" t="n"/>
    </row>
    <row r="56">
      <c r="A56" s="185" t="n">
        <v>54</v>
      </c>
      <c r="B56" s="186" t="n"/>
      <c r="C56" s="186" t="inlineStr">
        <is>
          <t>ยาสมุนไพรในข้อใด มีข้อบ่งใช้ในการบรรเทาอาการของโรคโพรงจมูกอักเสบ</t>
        </is>
      </c>
      <c r="D56" s="186" t="n"/>
      <c r="E56" s="186" t="inlineStr">
        <is>
          <t>ยาประสะไพล</t>
        </is>
      </c>
      <c r="F56" s="186" t="inlineStr">
        <is>
          <t>ยาธาตุบรรจบ</t>
        </is>
      </c>
      <c r="G56" s="186" t="inlineStr">
        <is>
          <t>ยาปราบชมพูทวีป</t>
        </is>
      </c>
      <c r="H56" s="186" t="inlineStr">
        <is>
          <t>ยาเหลืองปิดสมุทร</t>
        </is>
      </c>
      <c r="I56" s="186" t="inlineStr">
        <is>
          <t>ยาแคปซูลฟ้าทะลายโจร</t>
        </is>
      </c>
      <c r="J56" s="185" t="inlineStr">
        <is>
          <t>3</t>
        </is>
      </c>
      <c r="K56" s="186" t="inlineStr">
        <is>
          <t>✅ คำตอบที่ถูกต้อง: ข้อ ค. ยาปราบชมพูทวีป
🎯 ทำไมข้อนี้ถึงถูก:
🎯 ทำไมข้อนี้ถึงถูก: ยาปราบชมพูทวีป ตามบัญชียาหลักแห่งชาติด้านสมุนไพร มีข้อบ่งใช้สำหรับบรรเทาอาการหวัด ภูมิแพ้อากาศ อาการคัดจมูก น้ำมูกไหล และโรคหืดระยะสงบ มีฤทธิ์ต้านการแพ้และต้านการอักเสบในระบบทางเดินหายใจ
🔍 ข้ออื่นผิดเพราะอะไร:
• ข้อ ก. (ยาประสะไพล): มีข้อบ่งใช้หลักสำหรับบรรเทาอาการปวดประจำเดือน ขับน้ำคาวปลา และประจำเดือนมาไม่สม่ำเสมอในสตรี
• ข้อ ข. (ยาธาตุบรรจบ): มีข้อบ่งใช้สำหรับบรรเทาอาการท้องอืด ท้องเฟ้อ และอาการอุจจาระธาตุพิการในระบบทางเดินอาหาร
• ข้อ ง. (ยาเหลืองปิดสมุทร): มีข้อบ่งใช้สำหรับบรรเทาอาการท้องเสียชนิดที่ไม่เกิดจากการติดเชื้อ เช่น อุจจาระไม่เป็นมูกเลือดและไม่มีไข้
• ข้อ จ. (ยาแคปซูลฟ้าทะลายโจร): มีข้อบ่งใช้สำหรับบรรเทาอาการหวัด เจ็บคอ และบรรเทาอาการของโรคติดเชื้อไวรัสทางเดินหายใจส่วนบนเฉียบพลัน ไม่ใช่ยารักษาอาการภูมิแพ้โพรงจมูกอักเสบเรื้อรัง</t>
        </is>
      </c>
      <c r="L56" s="186" t="n"/>
      <c r="M56" s="186" t="inlineStr">
        <is>
          <t>Immunologic</t>
        </is>
      </c>
      <c r="N56" s="186" t="inlineStr">
        <is>
          <t>Allergic rhinitis</t>
        </is>
      </c>
      <c r="O56" s="185" t="inlineStr">
        <is>
          <t>Clinic</t>
        </is>
      </c>
      <c r="P56" s="186" t="inlineStr">
        <is>
          <t>[SOURCE: Mock Pharmtutor 2024 Set 1 ข้อ 87]</t>
        </is>
      </c>
      <c r="Q56" s="185" t="inlineStr">
        <is>
          <t>ข้อสอบจำลอง</t>
        </is>
      </c>
      <c r="R56" s="185" t="inlineStr">
        <is>
          <t>Mock Pharmtutor 2024</t>
        </is>
      </c>
      <c r="S56" s="185" t="n"/>
    </row>
    <row r="57">
      <c r="A57" s="185" t="n">
        <v>55</v>
      </c>
      <c r="B57" s="186" t="n"/>
      <c r="C57" s="186" t="inlineStr">
        <is>
          <t>ผู้ป่วยเริม สามารถใช้สมุนไพรชนิดใด สำหรับบรรเทาอาการ (MCQ ธ.ค. 66)</t>
        </is>
      </c>
      <c r="D57" s="186" t="n"/>
      <c r="E57" s="186" t="inlineStr">
        <is>
          <t>รางจืด</t>
        </is>
      </c>
      <c r="F57" s="186" t="inlineStr">
        <is>
          <t>เพชรสังฆาต</t>
        </is>
      </c>
      <c r="G57" s="186" t="inlineStr">
        <is>
          <t>มะระขี้นก</t>
        </is>
      </c>
      <c r="H57" s="186" t="inlineStr">
        <is>
          <t>ครีมพญายอ</t>
        </is>
      </c>
      <c r="I57" s="186" t="inlineStr">
        <is>
          <t>ทองพันชั่ง</t>
        </is>
      </c>
      <c r="J57" s="185" t="inlineStr">
        <is>
          <t>4</t>
        </is>
      </c>
      <c r="K57" s="186" t="inlineStr">
        <is>
          <t>✅ คำตอบที่ถูกต้อง: ข้อ ง. ครีมพญายอ
🎯 ทำไมข้อนี้ถึงถูก:
🎯 ทำไมข้อนี้ถึงถูก: พญายอ (เสลดพังพอนตัวเมีย - Clinacanthus nutans) บรรจุในบัญชียาหลักแห่งชาติ ในรูปแบบยาครีมพญายอ มีสรรพคุณรักษาแผลและบรรเทาอาการอักเสบจากโรคเริม (Herpes simplex) และงูสวัด (Herpes zoster) โดยมีฤทธิ์ต้านเชื้อไวรัสและลดการอักเสบเฉพาะที่
🔍 ข้ออื่นผิดเพราะอะไร:
•
• ข
• ้
• อ
• ก
• .
• :
• ร
• า
• ง
• จ
• ื
• ด
• (
• T
• h
• u
• n
• b
• e
• r
• g
• i
• a
• l
• a
• u
• r
• i
• f
• o
• l
• i
• a
• )
• ม
• ี
• ส
• ร
• ร
• พ
• ค
• ุ
• ณ
• ห
• ล
• ั
• ก
• ใ
• น
• ก
• า
• ร
• ถ
• อ
• น
• พ
• ิ
• ษ
• ส
• า
• ร
• เ
• ค
• ม
• ี
• ย
• า
• ฆ
• ่
• า
• แ
• ม
• ล
• ง
• แ
• ล
• ะ
• แ
• ก
• ้
• ไ
• ข
• ้
• พ
• ิ
• ษ
• ร
• ้
• อ
• น
• ไ
• ม
• ่
• ไ
• ด
• ้
• ใ
• ช
• ้
• ร
• ั
• ก
• ษ
• า
• โ
• ร
• ค
• เ
• ร
• ิ
• ม
•
• ข
• ้
• อ
• ข
• .
• :
• เ
• พ
• ช
• ร
• ส
• ั
• ง
• ฆ
• า
• ต
• (
• C
• i
• s
• s
• u
• s
• q
• u
• a
• d
• r
• a
• n
• g
• u
• l
• a
• r
• i
• s
• )
• ใ
• ช
• ้
• บ
• ร
• ร
• เ
• ท
• า
• อ
• า
• ก
• า
• ร
• ร
• ิ
• ด
• ส
• ี
• ด
• ว
• ง
• ท
• ว
• า
• ร
• (
• h
• e
• m
• o
• r
• r
• h
• o
• i
• d
• s
• )
• แ
• ล
• ะ
• บ
• ำ
• ร
• ุ
• ง
• ก
• ร
• ะ
• ด
• ู
• ก
•
• ข
• ้
• อ
• ค
• .
• :
• ม
• ะ
• ร
• ะ
• ข
• ี
• ้
• น
• ก
• (
• M
• o
• m
• o
• r
• d
• i
• c
• a
• c
• h
• a
• r
• a
• n
• t
• i
• a
• )
• ใ
• ช
• ้
• แ
• ก
• ้
• ไ
• ข
• ้
• เ
• จ
• ร
• ิ
• ญ
• อ
• า
• ห
• า
• ร
• แ
• ล
• ะ
• ช
• ่
• ว
• ย
• ล
• ด
• ร
• ะ
• ด
• ั
• บ
• น
• ้
• ำ
• ต
• า
• ล
• ใ
• น
• เ
• ล
• ื
• อ
• ด
•
• ข
• ้
• อ
• จ
• .
• :
• ท
• อ
• ง
• พ
• ั
• น
• ช
• ั
• ่
• ง
• (
• R
• h
• i
• n
• a
• c
• a
• n
• t
• h
• u
• s
• n
• a
• s
• u
• t
• u
• s
• )
• ส
• า
• ร
• ส
• ำ
• ค
• ั
• ญ
• r
• h
• i
• n
• a
• c
• a
• n
• t
• h
• i
• n
• ม
• ี
• ฤ
• ท
• ธ
• ิ
• ์
• เ
• ด
• ่
• น
• ใ
• น
• ก
• า
• ร
• ร
• ั
• ก
• ษ
• า
• โ
• ร
• ค
• ก
• ล
• า
• ก
• เ
• ก
• ล
• ื
• ้
• อ
• น
• แ
• ล
• ะ
• เ
• ช
• ื
• ้
• อ
• ร
• า
• ผ
• ิ
• ว
• ห
• น
• ั
• ง
• ไ
• ม
• ่
• ใ
• ช
• ่
• ย
• า
• ห
• ล
• ั
• ก
• ใ
• น
• ก
• า
• ร
• ร
• ั
• ก
• ษ
• า
• ไ
• ว
• ร
• ั
• ส
• เ
• ร
• ิ
• ม</t>
        </is>
      </c>
      <c r="L57" s="186" t="n"/>
      <c r="M57" s="186" t="inlineStr">
        <is>
          <t>Dermatologic</t>
        </is>
      </c>
      <c r="N57" s="186" t="inlineStr">
        <is>
          <t>Herpes &amp; Zoster</t>
        </is>
      </c>
      <c r="O57" s="185" t="inlineStr">
        <is>
          <t>Clinic</t>
        </is>
      </c>
      <c r="P57" s="186" t="inlineStr">
        <is>
          <t>[SOURCE: Mock Pharmtutor 2024 Set 2 ข้อ 16]</t>
        </is>
      </c>
      <c r="Q57" s="185" t="inlineStr">
        <is>
          <t>ข้อสอบจำลอง</t>
        </is>
      </c>
      <c r="R57" s="185" t="inlineStr">
        <is>
          <t>Mock Pharmtutor 2024</t>
        </is>
      </c>
      <c r="S57" s="185" t="n"/>
    </row>
    <row r="58">
      <c r="A58" s="185" t="n">
        <v>56</v>
      </c>
      <c r="B58" s="186" t="n"/>
      <c r="C58" s="186" t="inlineStr">
        <is>
          <t>สมุนไพรในบัญชียาหลักแห่งชาติชนิดใด สามารถนำมาช่วยบรรเทาอาการแพ้ท้องของคนไข้ตั้งครรภ์ได้อย่างมีประสิทธิภาพ</t>
        </is>
      </c>
      <c r="D58" s="186" t="n"/>
      <c r="E58" s="186" t="inlineStr">
        <is>
          <t>กระเจี๊ยบแดง</t>
        </is>
      </c>
      <c r="F58" s="186" t="inlineStr">
        <is>
          <t>ขลู่</t>
        </is>
      </c>
      <c r="G58" s="186" t="inlineStr">
        <is>
          <t>เหง้าขิงแก่</t>
        </is>
      </c>
      <c r="H58" s="186" t="inlineStr">
        <is>
          <t>ข่าอ่อน</t>
        </is>
      </c>
      <c r="I58" s="186" t="inlineStr">
        <is>
          <t>ขมิ้นขาว</t>
        </is>
      </c>
      <c r="J58" s="185" t="inlineStr">
        <is>
          <t>3</t>
        </is>
      </c>
      <c r="K58" s="186" t="inlineStr">
        <is>
          <t>✅ คำตอบที่ถูกต้อง: ข้อ ค. เหง้าขิงแก่
🎯 ทำไมข้อนี้ถึงถูก:
🎯 ทำไมข้อนี้ถึงถูก: เหง้าขิงแก่ (Zingiber officinale) บรรจุในบัญชียาหลักแห่งชาติ มีสารสำคัญกลุ่ม gingerols และ shogaols ซึ่งมีฤทธิ์ต้านตัวรับ 5-HT3 ในทางเดินอาหารและเพิ่ม gastric emptying มีหลักฐานทางคลินิกรองรับอย่างชัดเจนว่าปลอดภัยและมีประสิทธิผลในการบรรเทาอาการคลื่นไส้อาเจียนจากการแพ้ท้องในสตรีมีครรภ์ (morning sickness / nausea and vomiting of pregnancy)
🔍 ข้ออื่นผิดเพราะอะไร:
•
• ข
• ้
• อ
• ก
• .
• :
• ก
• ร
• ะ
• เ
• จ
• ี
• ๊
• ย
• บ
• แ
• ด
• ง
• (
• H
• i
• b
• i
• s
• c
• u
• s
• s
• a
• b
• d
• a
• r
• i
• f
• f
• a
• )
• ม
• ี
• ฤ
• ท
• ธ
• ิ
• ์
• ข
• ั
• บ
• ป
• ั
• ส
• ส
• า
• ว
• ะ
• แ
• ล
• ะ
• ล
• ด
• ค
• ว
• า
• ม
• ด
• ั
• น
• โ
• ล
• ห
• ิ
• ต
• ไ
• ม
• ่
• ไ
• ด
• ้
• ใ
• ช
• ้
• บ
• ร
• ร
• เ
• ท
• า
• อ
• า
• ก
• า
• ร
• ค
• ล
• ื
• ่
• น
• ไ
• ส
• ้
• อ
• า
• เ
• จ
• ี
• ย
• น
•
• ข
• ้
• อ
• ข
• .
• :
• ข
• ล
• ู
• ่
• (
• P
• l
• u
• c
• h
• e
• a
• i
• n
• d
• i
• c
• a
• )
• เ
• ป
• ็
• น
• ส
• ม
• ุ
• น
• ไ
• พ
• ร
• พ
• ื
• ้
• น
• บ
• ้
• า
• น
• ใ
• ช
• ้
• ข
• ั
• บ
• ป
• ั
• ส
• ส
• า
• ว
• ะ
• แ
• ก
• ้
• น
• ิ
• ่
• ว
• ไ
• ม
• ่
• เ
• ก
• ี
• ่
• ย
• ว
• ข
• ้
• อ
• ง
• ก
• ั
• บ
• ก
• า
• ร
• แ
• พ
• ้
• ท
• ้
• อ
• ง
•
• ข
• ้
• อ
• ง
• .
• :
• ข
• ่
• า
• อ
• ่
• อ
• น
• (
• A
• l
• p
• i
• n
• i
• a
• g
• a
• l
• a
• n
• g
• a
• )
• ใ
• ช
• ้
• ข
• ั
• บ
• ล
• ม
• แ
• น
• ่
• น
• จ
• ุ
• ก
• เ
• ส
• ี
• ย
• ด
• แ
• ต
• ่
• ไ
• ม
• ่
• ม
• ี
• ข
• ้
• อ
• บ
• ่
• ง
• ใ
• ช
• ้
• ม
• า
• ต
• ร
• ฐ
• า
• น
• แ
• ล
• ะ
• ห
• ล
• ั
• ก
• ฐ
• า
• น
• ค
• ว
• า
• ม
• ป
• ล
• อ
• ด
• ภ
• ั
• ย
• ส
• ำ
• ห
• ร
• ั
• บ
• อ
• า
• ก
• า
• ร
• แ
• พ
• ้
• ท
• ้
• อ
• ง
• ใ
• น
• ห
• ญ
• ิ
• ง
• ต
• ั
• ้
• ง
• ค
• ร
• ร
• ภ
• ์
•
• ข
• ้
• อ
• จ
• .
• :
• ข
• ม
• ิ
• ้
• น
• ข
• า
• ว
• (
• C
• u
• r
• c
• u
• m
• a
• m
• a
• n
• g
• g
• a
• )
• น
• ิ
• ย
• ม
• ร
• ั
• บ
• ป
• ร
• ะ
• ท
• า
• น
• เ
• ป
• ็
• น
• ผ
• ั
• ก
• ส
• ด
• ข
• ั
• บ
• ล
• ม
• ไ
• ม
• ่
• ม
• ี
• ข
• ้
• อ
• บ
• ่
• ง
• ใ
• ช
• ้
• ใ
• น
• บ
• ั
• ญ
• ช
• ี
• ย
• า
• ห
• ล
• ั
• ก
• แ
• ห
• ่
• ง
• ช
• า
• ต
• ิ
• ส
• ำ
• ห
• ร
• ั
• บ
• ก
• า
• ร
• แ
• พ
• ้
• ท
• ้
• อ
• ง</t>
        </is>
      </c>
      <c r="L58" s="186" t="n"/>
      <c r="M58" s="186" t="inlineStr">
        <is>
          <t>Gastrointestinal</t>
        </is>
      </c>
      <c r="N58" s="186" t="inlineStr">
        <is>
          <t>Nausea and vomiting</t>
        </is>
      </c>
      <c r="O58" s="185" t="inlineStr">
        <is>
          <t>Clinic</t>
        </is>
      </c>
      <c r="P58" s="186" t="inlineStr">
        <is>
          <t>[SOURCE: Mock Pharmtutor 2024 Set 2 ข้อ 26]</t>
        </is>
      </c>
      <c r="Q58" s="185" t="inlineStr">
        <is>
          <t>ข้อสอบจำลอง</t>
        </is>
      </c>
      <c r="R58" s="185" t="inlineStr">
        <is>
          <t>Mock Pharmtutor 2024</t>
        </is>
      </c>
      <c r="S58" s="185" t="n"/>
    </row>
    <row r="59">
      <c r="A59" s="185" t="n">
        <v>57</v>
      </c>
      <c r="B59" s="186" t="n"/>
      <c r="C59" s="186" t="inlineStr">
        <is>
          <t>126. 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D59" s="186" t="inlineStr">
        <is>
          <t>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E59" s="186" t="inlineStr">
        <is>
          <t>ชาเขียว (Green tea / Camellia sinensis)</t>
        </is>
      </c>
      <c r="F59" s="186" t="inlineStr">
        <is>
          <t>บัวบก (Centella asiatica)</t>
        </is>
      </c>
      <c r="G59" s="186" t="inlineStr">
        <is>
          <t>เห็ดหลินจือ (Ganoderma lucidum)</t>
        </is>
      </c>
      <c r="H59" s="186" t="inlineStr">
        <is>
          <t>แปะก๊วย (Ginkgo biloba)</t>
        </is>
      </c>
      <c r="I59" s="186" t="inlineStr">
        <is>
          <t>เก๊กฮวย (Chrysanthemum indicum)</t>
        </is>
      </c>
      <c r="J59" s="185" t="inlineStr">
        <is>
          <t>4</t>
        </is>
      </c>
      <c r="K59" s="186" t="inlineStr">
        <is>
          <t>✅ คำตอบที่ถูกต้อง: ข้อ d. แปะก๊วย (Ginkgo biloba)
🎯 ทำไมข้อนี้ถึงถูก:
สารสกัดจากใบแปะก๊วย (Ginkgo biloba extract) ประกอบด้วยสารสำคัญกลุ่ม Flavonoids และ Terpenoids (Ginkgolides) ซึ่งมีฤทธิ์ขยายหลอดเลือด เพิ่มการไหลเวียนเลือดของหลอดเลือดส่วนปลายและสมอง รวมถึงมีฤทธิ์ยับยั้ง Platelet Activating Factor (PAF) จึงช่วยลดการเกาะกลุ่มของเกล็ดเลือด และมีข้อควรระวังสำคัญคือการเสริมฤทธิ์ยาต้านเกล็ดเลือด (เช่น Aspirin) หรือยาต้านการแข็งตัวของเลือด ทำให้เสี่ยงต่อภาวะเลือดออกผิดปกติ
🔍 ข้ออื่นผิดเพราะอะไร:
• ข้อ a.: ชาเขียวมีสาร EGCG เป็นสารต้านอนุมูลอิสระ แต่มีวิตามิน K ที่อาจต้านฤทธิ์ warfarin ไม่ได้มีจุดเด่นในการเพิ่มการไหลเวียนเลือดเทียบเท่าแปะก๊วย
• ข้อ b.: บัวบกมีสาร asiaticoside ช่วยสมานแผลและลดการอักเสบ ไม่ได้ใช้เป็นหลักเพื่อเพิ่มการไหลเวียนเลือดในโรคหลอดเลือดหัวใจ
• ข้อ c.: เห็ดหลินจือช่วยปรับสมดุลภูมิคุ้มกัน แต่หลักฐานด้านการไหลเวียนเลือดไม่ชัดเจนเท่าแปะก๊วย
• ข้อ e.: เก๊กฮวยใช้แก้ร้อนในและดับกระหาย ไม่มีหลักฐานทางคลินิกที่ชัดเจนในการเพิ่มการไหลเวียนเลือดในหลอดเลือดหัวใจ
• --</t>
        </is>
      </c>
      <c r="L59" s="186" t="n"/>
      <c r="M59" s="186" t="inlineStr">
        <is>
          <t>Herbal Medicine &amp; Products</t>
        </is>
      </c>
      <c r="N59" s="186" t="inlineStr">
        <is>
          <t>Herbal interactions &amp; efficacy</t>
        </is>
      </c>
      <c r="O59" s="185" t="inlineStr">
        <is>
          <t>Clinic</t>
        </is>
      </c>
      <c r="P59" s="186" t="inlineStr">
        <is>
          <t>2567</t>
        </is>
      </c>
      <c r="Q59" s="185" t="inlineStr">
        <is>
          <t>ข้อสอบจำลอง</t>
        </is>
      </c>
      <c r="R59" s="185" t="inlineStr">
        <is>
          <t>Mock RxCU83 ชุดที่ 2</t>
        </is>
      </c>
      <c r="S59" s="185" t="n"/>
    </row>
    <row r="60">
      <c r="A60" s="185" t="n">
        <v>58</v>
      </c>
      <c r="B60" s="186" t="n"/>
      <c r="C60" s="186" t="inlineStr">
        <is>
          <t>152. 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D60" s="186" t="inlineStr">
        <is>
          <t>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E60" s="186" t="inlineStr">
        <is>
          <t>ระย่อม (Rauvolfia serpentina)</t>
        </is>
      </c>
      <c r="F60" s="186" t="inlineStr">
        <is>
          <t>พริกไทยดำ (Piper nigrum)</t>
        </is>
      </c>
      <c r="G60" s="186" t="inlineStr">
        <is>
          <t>เมล็ดกาแฟ (Coffea arabica)</t>
        </is>
      </c>
      <c r="H60" s="186" t="inlineStr">
        <is>
          <t>โคคา (Erythroxylum coca)</t>
        </is>
      </c>
      <c r="I60" s="186" t="inlineStr">
        <is>
          <t>เถาวัลย์เปรียง (Derris scandens)</t>
        </is>
      </c>
      <c r="J60" s="185" t="inlineStr">
        <is>
          <t>1</t>
        </is>
      </c>
      <c r="K60" s="186" t="inlineStr">
        <is>
          <t>✅ คำตอบที่ถูกต้อง: ข้อ a. ระย่อม (Rauvolfia serpentina)
🎯 ทำไมข้อนี้ถึงถูก:
Reserpine เป็น indole alkaloid ที่แยกสกัดได้จากรากของต้นระย่อม (Rauvolfia serpentina วงศ์ Apocynaceae) ออกฤทธิ์ยับยั้ง VMAT (vesicular monoamine transporter) ทำให้ลดการกักเก็บสารสื่อประสาท norepinephrine, dopamine และ serotonin ในถุง vesicle ส่งผลให้ความดันโลหิตลดลง
🔍 ข้ออื่นผิดเพราะอะไร:
• ข้อ b.: พริกไทยมีสารสำคัญคือ Piperine
• ข้อ c.: เมล็ดกาแฟมีสารสำคัญคือ Caffeine
• ข้อ d.: โคคามีสารสำคัญคือ Cocaine
• ข้อ e.: เถาวัลย์เปรียงมีสารกลุ่ม Isoflavones ออกฤทธิ์ต้านการอักเสบแก้ปวดเมื่อย
• --</t>
        </is>
      </c>
      <c r="L60" s="186" t="n"/>
      <c r="M60" s="186" t="inlineStr">
        <is>
          <t>Herbal Medicine &amp; Products</t>
        </is>
      </c>
      <c r="N60" s="186" t="inlineStr">
        <is>
          <t>Herbal interactions &amp; efficacy</t>
        </is>
      </c>
      <c r="O60" s="185" t="inlineStr">
        <is>
          <t>Clinic</t>
        </is>
      </c>
      <c r="P60" s="186" t="inlineStr">
        <is>
          <t>2567</t>
        </is>
      </c>
      <c r="Q60" s="185" t="inlineStr">
        <is>
          <t>ข้อสอบจำลอง</t>
        </is>
      </c>
      <c r="R60" s="185" t="inlineStr">
        <is>
          <t>Mock RxCU83 ชุดที่ 2</t>
        </is>
      </c>
      <c r="S60" s="185" t="n"/>
    </row>
    <row r="61">
      <c r="A61" s="185" t="n">
        <v>59</v>
      </c>
      <c r="B61" s="186" t="n"/>
      <c r="C61" s="186" t="inlineStr">
        <is>
          <t>153. 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D61" s="186" t="inlineStr">
        <is>
          <t>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E61" s="186" t="inlineStr">
        <is>
          <t>Horse chestnut (Aesculus hippocastanum)</t>
        </is>
      </c>
      <c r="F61" s="186" t="inlineStr">
        <is>
          <t>Hawthorn (Crataegus oxyacantha / Crataegus monogyna)</t>
        </is>
      </c>
      <c r="G61" s="186" t="inlineStr">
        <is>
          <t>St. John's Wort (Hypericum perforatum)</t>
        </is>
      </c>
      <c r="H61" s="186" t="inlineStr">
        <is>
          <t>Echinacea (Echinacea purpurea)</t>
        </is>
      </c>
      <c r="I61" s="186" t="inlineStr">
        <is>
          <t>Black cohosh (Actaea racemosa)</t>
        </is>
      </c>
      <c r="J61" s="185" t="inlineStr">
        <is>
          <t>2</t>
        </is>
      </c>
      <c r="K61" s="186" t="inlineStr">
        <is>
          <t>✅ คำตอบที่ถูกต้อง: ข้อ b. Hawthorn (Crataegus oxyacantha / Crataegus monogyna)
🎯 ทำไมข้อนี้ถึงถูก:
สารสกัดจาก Hawthorn (เบอร์รี่และใบของต้นฮอว์ธอร์น) มีสารสำคัญกลุ่ม Oligomeric procyanidins (OPCs) และ Flavonoids ออกฤทธิ์ขยายหลอดเลือดหัวใจและหลอดเลือดส่วนปลาย ยับยั้งเอนไซม์ ACE และ PDE เพิ่มแรงบีบตัวของหัวใจอย่างอ่อน นิยมใช้เป็น complementary therapy สำหรับภาวะหัวใจล้มเหลวระยะแรก (NYHA class I-II) และช่วยลดความดันโลหิต
🔍 ข้ออื่นผิดเพราะอะไร:
• ข้อ a.: Horse chestnut มีสาร Aescin นิยมใช้รักษาภาวะหลอดเลือดดำบกพร่องเรื้อรัง (Chronic venous insufficiency) และริดสีดวงทวาร
• ข้อ c.: St. John's Wort ใช้รักษาโรคซึมเศร้า (depression) และเป็น potent CYP3A4 inducer
• ข้อ d.: Echinacea ใช้กระตุ้นภูมิคุ้มกันรักษาหวัด
• ข้อ e.: Black cohosh ใช้บรรเทาอาการวัยทอง (menopausal symptoms)
• --</t>
        </is>
      </c>
      <c r="L61" s="186" t="n"/>
      <c r="M61" s="186" t="inlineStr">
        <is>
          <t>Herbal Medicine &amp; Products</t>
        </is>
      </c>
      <c r="N61" s="186" t="inlineStr">
        <is>
          <t>Herbal interactions &amp; efficacy</t>
        </is>
      </c>
      <c r="O61" s="185" t="inlineStr">
        <is>
          <t>Clinic</t>
        </is>
      </c>
      <c r="P61" s="186" t="inlineStr">
        <is>
          <t>2567</t>
        </is>
      </c>
      <c r="Q61" s="185" t="inlineStr">
        <is>
          <t>ข้อสอบจำลอง</t>
        </is>
      </c>
      <c r="R61" s="185" t="inlineStr">
        <is>
          <t>Mock RxCU83 ชุดที่ 2</t>
        </is>
      </c>
      <c r="S61" s="185" t="n"/>
    </row>
    <row r="62">
      <c r="A62" s="185" t="n">
        <v>60</v>
      </c>
      <c r="B62" s="186" t="n"/>
      <c r="C62" s="186" t="inlineStr">
        <is>
          <t>สมุนไพรในบัญชียาหลักแห่งชาติข้อใด ที่สามารถรับประทานเพื่อบรรเทาอาการปวดข้อในโรคข้อเข่าเสื่อมได้ โดยมีประสิทธิผลเทียบเคียงกับยาต้านการอักเสบที่ไม่ใช่สเตียรอยด์ (NSAIDs)</t>
        </is>
      </c>
      <c r="D62" s="186" t="n"/>
      <c r="E62" s="186" t="inlineStr">
        <is>
          <t>ขมิ้นชัน</t>
        </is>
      </c>
      <c r="F62" s="186" t="inlineStr">
        <is>
          <t>ใบบัวบก</t>
        </is>
      </c>
      <c r="G62" s="186" t="inlineStr">
        <is>
          <t>เถาวัลย์เปรียง</t>
        </is>
      </c>
      <c r="H62" s="186" t="inlineStr">
        <is>
          <t>พญายอ</t>
        </is>
      </c>
      <c r="I62" s="186" t="inlineStr">
        <is>
          <t>พริก</t>
        </is>
      </c>
      <c r="J62" s="185" t="inlineStr">
        <is>
          <t>3</t>
        </is>
      </c>
      <c r="K62" s="186" t="inlineStr">
        <is>
          <t>✅ คำตอบที่ถูกต้อง: ข้อ ค. เถาวัลย์เปรียง
🎯 ทำไมข้อนี้ถึงถูก:
สารสกัดเถาวัลย์เปรียง (Derris scandens) ได้รับการบรรจุในบัญชียาหลักแห่งชาติ โดยมีข้อบ่งใช้สำหรับบรรเทาอาการปวดกล้ามเนื้อและอาการปวดข้อจากข้อเข่าเสื่อม มีการศึกษาวิจัยทางคลินิกยืนยันประสิทธิผลในการลดอาการปวดข้อเข่าเสื่อมได้เทียบเคียงกับ Ibuprofen หรือ Diclofenac
🔍 ข้ออื่นผิดเพราะอะไร:
• ข้อ ก. ผิด เพราะขมิ้นชันใช้บรรเทาอาการแน่นจุกเสียด ท้องอืด ท้องเฟ้อ
• ข้อ ข. ผิด เพราะใบบัวบกใช้แก้ไข้ แก้ร้อนใน ช้ำใน หรือรักษาแผล
• ข้อ ง. ผิด เพราะพญายอ (เสลดพังพอนตัวเมีย) ใช้รักษาแผลเริม งูสวัด หรือแมลงสัตว์กัดต่อย
• ข้อ จ. ผิด เพราะพริก (Capsaicin) นิยมใช้ในรูปแบบยาทาภายนอกบรรเทาอาการปวด ไม่ใช้รับประทานเป็นหลัก</t>
        </is>
      </c>
      <c r="L62" s="186" t="inlineStr">
        <is>
          <t>Clinic</t>
        </is>
      </c>
      <c r="M62" s="186" t="inlineStr">
        <is>
          <t>Herbal Medicine &amp; Products</t>
        </is>
      </c>
      <c r="N62" s="186" t="inlineStr">
        <is>
          <t>Herbal Medicine in National List of Essential Drugs (NLED)</t>
        </is>
      </c>
      <c r="O62" s="185" t="inlineStr">
        <is>
          <t>Clinic</t>
        </is>
      </c>
      <c r="P62" s="186" t="inlineStr">
        <is>
          <t>รุ่น RxCU83</t>
        </is>
      </c>
      <c r="Q62" s="185" t="inlineStr">
        <is>
          <t>แบบฝึกหัด</t>
        </is>
      </c>
      <c r="R62" s="185" t="inlineStr">
        <is>
          <t>Quiz เตรียมสอบ CC1 RxCU83</t>
        </is>
      </c>
      <c r="S62" s="185" t="n"/>
    </row>
    <row r="63">
      <c r="A63" s="185" t="n">
        <v>61</v>
      </c>
      <c r="B63" s="186" t="n"/>
      <c r="C63" s="186" t="inlineStr">
        <is>
          <t>ผู้ป่วยต้องการทำลูกประคบสมุนไพรใช้เองเพื่อบรรเทาอาการปวดเมื่อยขาและน่อง สมุนไพรที่เป็นตัวยาหลักในการต้านการอักเสบและคลายกล้ามเนื้อในลูกประคบคือส่วนใด</t>
        </is>
      </c>
      <c r="D63" s="186" t="n"/>
      <c r="E63" s="186" t="inlineStr">
        <is>
          <t>ใบไพล</t>
        </is>
      </c>
      <c r="F63" s="186" t="inlineStr">
        <is>
          <t>เหง้าไพล (Zingiber montanum)</t>
        </is>
      </c>
      <c r="G63" s="186" t="inlineStr">
        <is>
          <t>เหง้าพลับพลึง</t>
        </is>
      </c>
      <c r="H63" s="186" t="inlineStr">
        <is>
          <t>ว่านหางจระเข้</t>
        </is>
      </c>
      <c r="I63" s="186" t="inlineStr">
        <is>
          <t>ใบขมิ้น</t>
        </is>
      </c>
      <c r="J63" s="185" t="inlineStr">
        <is>
          <t>2</t>
        </is>
      </c>
      <c r="K63" s="186" t="inlineStr">
        <is>
          <t>✅ คำตอบที่ถูกต้อง: ข้อ ข. เหง้าไพล
🎯 ทำไมข้อนี้ถึงถูก:
เป็นสมุนไพรหลักที่สำคัญที่สุดในตำรับลูกประคบสมุนไพร มีน้ำมันหอมระเหยและสารกลุ่ม Curcuminoids รวมถึงสารสำคัญ DMPBD [(E)-1-(3,4-dimethoxyphenyl)butadiene] ซึ่งมีฤทธิ์ต้านการอักเสบ คลายกล้ามเนื้อ และลดอาการปวดบวมได้อย่างดีเยี่ยม
🔍 ข้ออื่นผิดเพราะอะไร:
• ข้อ ก. ผิด เพราะส่วนที่มีสารสำคัญออกฤทธิ์ต้านการอักเสบเข้มข้นที่สุดคือส่วนเหง้าใต้ดิน มิใช่ใบ
• ข้อ ค. ผิด เพราะพลับพลึงนิยมใช้ใบนำมาอังไฟประคบ
• ข้อ ง. ผิด เพราะว่านหางจระเข้ใช้รักษาแผลไฟไหม้น้ำร้อนลวก ไม่ใส่ในลูกประคบ
• ข้อ จ. ผิด เพราะขมิ้นนิยมใช้ส่วนเหง้า</t>
        </is>
      </c>
      <c r="L63" s="186" t="inlineStr">
        <is>
          <t>Clinic</t>
        </is>
      </c>
      <c r="M63" s="186" t="inlineStr">
        <is>
          <t>Herbal Medicine &amp; Products</t>
        </is>
      </c>
      <c r="N63" s="186" t="inlineStr">
        <is>
          <t>Traditional Thai Formulations</t>
        </is>
      </c>
      <c r="O63" s="185" t="inlineStr">
        <is>
          <t>Clinic</t>
        </is>
      </c>
      <c r="P63" s="186" t="inlineStr">
        <is>
          <t>รุ่น RxCU83</t>
        </is>
      </c>
      <c r="Q63" s="185" t="inlineStr">
        <is>
          <t>แบบฝึกหัด</t>
        </is>
      </c>
      <c r="R63" s="185" t="inlineStr">
        <is>
          <t>Quiz เตรียมสอบ CC1 RxCU83</t>
        </is>
      </c>
      <c r="S63" s="185" t="n"/>
    </row>
    <row r="64">
      <c r="A64" s="185" t="n">
        <v>62</v>
      </c>
      <c r="B64" s="186" t="n"/>
      <c r="C64" s="186" t="inlineStr">
        <is>
          <t>ผู้ป่วยสอบถามเภสัชกรว่าสามารถใช้สมุนไพรชนิดใดในการชงดื่มเพื่อบรรเทาอาการไอและขับเสมหะ ท่านจะแนะนำสมุนไพรในข้อใด</t>
        </is>
      </c>
      <c r="D64" s="186" t="n"/>
      <c r="E64" s="186" t="inlineStr">
        <is>
          <t>พญายอ</t>
        </is>
      </c>
      <c r="F64" s="186" t="inlineStr">
        <is>
          <t>ไพล</t>
        </is>
      </c>
      <c r="G64" s="186" t="inlineStr">
        <is>
          <t>ขิง (Zingiber officinale)</t>
        </is>
      </c>
      <c r="H64" s="186" t="inlineStr">
        <is>
          <t>ชุมเห็ดเทศ</t>
        </is>
      </c>
      <c r="I64" s="186" t="inlineStr">
        <is>
          <t>เสลดพังพอน</t>
        </is>
      </c>
      <c r="J64" s="185" t="inlineStr">
        <is>
          <t>3</t>
        </is>
      </c>
      <c r="K64" s="186" t="inlineStr">
        <is>
          <t>✅ คำตอบที่ถูกต้อง: ข้อ ค. ขิง
🎯 ทำไมข้อนี้ถึงถูก:
เหง้าขิง (Zingiber officinale) มีสารสำคัญกลุ่ม Gingerols และ Shogaols ซึ่งมีสรรพคุณในการบรรเทาอาการไอ ขับเสมหะ บรรเทาอาการหวัด และแก้อาการคลื่นไส้อาเจียน
🔍 ข้ออื่นผิดเพราะอะไร:
• ข้อ ก. ผิด เพราะพญายอใช้รักษาแผลเริม งูสวัด แผลในปาก
• ข้อ ข. ผิด เพราะไพลใช้บรรเทาอาการปวดเมื่อยกล้ามเนื้อ ขับลม ไม่ใช่ยาแก้ไอหลัก
• ข้อ ง. ผิด เพราะชุมเห็ดเทศใช้เป็นยาระบายแก้อาการท้องผูก
• ข้อ จ. ผิด เพราะเสลดพังพอนใช้ทาแก้พิษแมลงสัตว์กัดต่อยและแผลเริม</t>
        </is>
      </c>
      <c r="L64" s="186" t="inlineStr">
        <is>
          <t>Clinic</t>
        </is>
      </c>
      <c r="M64" s="186" t="inlineStr">
        <is>
          <t>Herbal Medicine &amp; Products</t>
        </is>
      </c>
      <c r="N64" s="186" t="inlineStr">
        <is>
          <t>Herbal Medicine in National List of Essential Drugs (NLED)</t>
        </is>
      </c>
      <c r="O64" s="185" t="inlineStr">
        <is>
          <t>Clinic</t>
        </is>
      </c>
      <c r="P64" s="186" t="inlineStr">
        <is>
          <t>รุ่น RxCU83</t>
        </is>
      </c>
      <c r="Q64" s="185" t="inlineStr">
        <is>
          <t>แบบฝึกหัด</t>
        </is>
      </c>
      <c r="R64" s="185" t="inlineStr">
        <is>
          <t>Quiz เตรียมสอบ CC1 RxCU83</t>
        </is>
      </c>
      <c r="S64" s="185" t="n"/>
    </row>
    <row r="65">
      <c r="A65" s="185" t="n">
        <v>63</v>
      </c>
      <c r="B65" s="186" t="n"/>
      <c r="C65" s="186" t="inlineStr">
        <is>
          <t>สมุนไพรในข้อใดมีสารสำคัญที่มีสรรพคุณออกฤทธิ์คล้ายกับฮอร์โมนเพศหญิง (Phytoestrogen) ในร่างกายสูงมาก</t>
        </is>
      </c>
      <c r="D65" s="186" t="n"/>
      <c r="E65" s="186" t="inlineStr">
        <is>
          <t>ชะเอมเทศ</t>
        </is>
      </c>
      <c r="F65" s="186" t="inlineStr">
        <is>
          <t>กวาวเครือขาว (Pueraria candollei)</t>
        </is>
      </c>
      <c r="G65" s="186" t="inlineStr">
        <is>
          <t>ยี่โถ</t>
        </is>
      </c>
      <c r="H65" s="186" t="inlineStr">
        <is>
          <t>มะคำดีควาย</t>
        </is>
      </c>
      <c r="I65" s="186" t="inlineStr">
        <is>
          <t>บัวบก</t>
        </is>
      </c>
      <c r="J65" s="185" t="inlineStr">
        <is>
          <t>2</t>
        </is>
      </c>
      <c r="K65" s="186" t="inlineStr">
        <is>
          <t>✅ คำตอบที่ถูกต้อง: ข้อ ข. กวาวเครือขาว
🎯 ทำไมข้อนี้ถึงถูก:
หัวของ กวาวเครือขาว (Pueraria candollei var. mirifica) มีสารกลุ่ม Chromene และ Isoflavonoids ได้แก่ Miroestrol และ Deoxymiroestrol ซึ่งมีฤทธิ์เอสโตรเจนิก (Estrogenic activity) สูงมาก นิยมนำมาใช้บรรเทาอาการของหญิงวัยหมดประจำเดือน
🔍 ข้ออื่นผิดเพราะอะไร:
• ข้อ ก. ผิด เพราะชะเอมเทศมี Glycyrrhizin มีฤทธิ์ Mineralocorticoid-like
• ข้อ ค. ผิด เพราะยี่โถเป็นพืชพิษที่มี Cardiac glycosides (Oleandrin)
• ข้อ ง. ผิด เพราะมะคำดีควายมีสาร Saponins ใช้สระผมแก้รังแค
• ข้อ จ. ผิด เพราะบัวบกมี Asiaticoside สมานแผล</t>
        </is>
      </c>
      <c r="L65" s="186" t="inlineStr">
        <is>
          <t>Clinic</t>
        </is>
      </c>
      <c r="M65" s="186" t="inlineStr">
        <is>
          <t>Herbal Medicine &amp; Products</t>
        </is>
      </c>
      <c r="N65" s="186" t="inlineStr">
        <is>
          <t>Herbal Medicine in National List of Essential Drugs (NLED)</t>
        </is>
      </c>
      <c r="O65" s="185" t="inlineStr">
        <is>
          <t>Clinic</t>
        </is>
      </c>
      <c r="P65" s="186" t="inlineStr">
        <is>
          <t>รุ่น RxCU83</t>
        </is>
      </c>
      <c r="Q65" s="185" t="inlineStr">
        <is>
          <t>แบบฝึกหัด</t>
        </is>
      </c>
      <c r="R65" s="185" t="inlineStr">
        <is>
          <t>Quiz เตรียมสอบ CC1 RxCU83</t>
        </is>
      </c>
      <c r="S65" s="185" t="n"/>
    </row>
    <row r="66">
      <c r="A66" s="185" t="n">
        <v>64</v>
      </c>
      <c r="B66" s="186" t="n"/>
      <c r="C66" s="186" t="inlineStr">
        <is>
          <t>สมุนไพรหรือผลิตภัณฑ์ธรรมชาติตัวใดที่แนะนำให้หญิงที่อยู่ในภาวะหมดประจำเดือน (Menopause) รับประทานเป็นประจำเพื่อช่วยบรรเทาอาการร้อนวูบวาบจากภาวะฮอร์โมนลดลง</t>
        </is>
      </c>
      <c r="D66" s="186" t="n"/>
      <c r="E66" s="186" t="inlineStr">
        <is>
          <t>ถั่วเหลือง (Soy isoflavones)</t>
        </is>
      </c>
      <c r="F66" s="186" t="inlineStr">
        <is>
          <t>ว่านชักมดลูก</t>
        </is>
      </c>
      <c r="G66" s="186" t="inlineStr">
        <is>
          <t>บอระเพ็ด</t>
        </is>
      </c>
      <c r="H66" s="186" t="inlineStr">
        <is>
          <t>มะเขือเทศ</t>
        </is>
      </c>
      <c r="I66" s="186" t="inlineStr">
        <is>
          <t>ขมิ้นชัน</t>
        </is>
      </c>
      <c r="J66" s="185" t="inlineStr">
        <is>
          <t>1</t>
        </is>
      </c>
      <c r="K66" s="186" t="inlineStr">
        <is>
          <t>✅ คำตอบที่ถูกต้อง: ข้อ ก. ถั่วเหลือง
🎯 ทำไมข้อนี้ถึงถูก:
สารสกัดจากถั่วเหลืองหรือผลิตภัณฑ์ถั่วเหลือง ซึ่งอุดมด้วยสาร Soy isoflavones (Genistein, Daidzein) มีการศึกษาวิจัยรับรองในระดับสากลว่าช่วยบรรเทาอาการร้อนวูบวาบ (Hot flashes) และเหงื่อออกตอนกลางคืนในหญิงวัยหมดประจำเดือนได้อย่างปลอดภัย
🔍 ข้ออื่นผิดเพราะอะไร:
• ข้อ ข. ผิด เพราะว่านชักมดลูกในตำรายาไทยใช้ชักมดลูกให้เข้าอู่ ขับน้ำคาวปลาหลังคลอด
• ข้อ ค. ผิด เพราะบอระเพ็ดเป็นยาแก้ไข้ รสขมเจริญอาหาร
• ข้อ ง. ผิด เพราะมะเขือเทศมี Lycopene บำรุงต่อมลูกหมากและผิวพรรณ
• ข้อ จ. ผิด เพราะขมิ้นชันใช้ขับลม รักษาแผลในทางเดินอาหาร</t>
        </is>
      </c>
      <c r="L66" s="186" t="inlineStr">
        <is>
          <t>Clinic</t>
        </is>
      </c>
      <c r="M66" s="186" t="inlineStr">
        <is>
          <t>Herbal Medicine &amp; Products</t>
        </is>
      </c>
      <c r="N66" s="186" t="inlineStr">
        <is>
          <t>Herbal Medicine in National List of Essential Drugs (NLED)</t>
        </is>
      </c>
      <c r="O66" s="185" t="inlineStr">
        <is>
          <t>Clinic</t>
        </is>
      </c>
      <c r="P66" s="186" t="inlineStr">
        <is>
          <t>รุ่น RxCU83</t>
        </is>
      </c>
      <c r="Q66" s="185" t="inlineStr">
        <is>
          <t>แบบฝึกหัด</t>
        </is>
      </c>
      <c r="R66" s="185" t="inlineStr">
        <is>
          <t>Quiz เตรียมสอบ CC1 RxCU83</t>
        </is>
      </c>
      <c r="S66" s="185" t="n"/>
    </row>
    <row r="67">
      <c r="A67" s="185" t="n">
        <v>65</v>
      </c>
      <c r="B67" s="186" t="n"/>
      <c r="C67" s="186" t="inlineStr">
        <is>
          <t>สมุนไพรในบัญชียาหลักแห่งชาติข้อใด ที่มีข้อบ่งใช้เฉพาะในการรักษาและบรรเทาอาการของโรคริดสีดวงทวาร (Hemorrhoids)</t>
        </is>
      </c>
      <c r="D67" s="186" t="n"/>
      <c r="E67" s="186" t="inlineStr">
        <is>
          <t>มะขามแขก</t>
        </is>
      </c>
      <c r="F67" s="186" t="inlineStr">
        <is>
          <t>ชุมเห็ดเทศ</t>
        </is>
      </c>
      <c r="G67" s="186" t="inlineStr">
        <is>
          <t>มังคุด</t>
        </is>
      </c>
      <c r="H67" s="186" t="inlineStr">
        <is>
          <t>เพชรสังฆาต (Cissus quadrangularis)</t>
        </is>
      </c>
      <c r="I67" s="186" t="inlineStr">
        <is>
          <t>เปล้าน้อย</t>
        </is>
      </c>
      <c r="J67" s="185" t="inlineStr">
        <is>
          <t>4</t>
        </is>
      </c>
      <c r="K67" s="186" t="inlineStr">
        <is>
          <t>✅ คำตอบที่ถูกต้อง: ข้อ ง. เพชรสังฆาต
🎯 ทำไมข้อนี้ถึงถูก:
เพชรสังฆาต (Cissus quadrangularis): บรรจุในบัญชียาหลักแห่งชาติ มีข้อบ่งใช้ในการบรรเทาอาการของโรคริดสีดวงทวาร สารสำคัญในเพชรสังฆาตช่วยเพิ่มความตึงตัวของผนังหลอดเลือดดำ (Venotonic effect) และลดการอักเสบ
🔍 ข้ออื่นผิดเพราะอะไร:
• ข้อ ก. ผิด เพราะมะขามแขกใช้เป็นยาระบายรักษาอาการท้องผูก
• ข้อ ข. ผิด เพราะชุมเห็ดเทศใช้เป็นยาระบาย
• ข้อ ค. ผิด เพราะเปลือกมังคุดมีสารแทนนินใช้สมานแผลและรักษาแผลภายนอก
• ข้อ จ. ผิด เพราะเปล้าน้อย (Plaunotol) ใช้รักษาแผลในกระเพาะอาหาร</t>
        </is>
      </c>
      <c r="L67" s="186" t="inlineStr">
        <is>
          <t>Clinic</t>
        </is>
      </c>
      <c r="M67" s="186" t="inlineStr">
        <is>
          <t>Herbal Medicine &amp; Products</t>
        </is>
      </c>
      <c r="N67" s="186" t="inlineStr">
        <is>
          <t>Herbal Medicine in National List of Essential Drugs (NLED)</t>
        </is>
      </c>
      <c r="O67" s="185" t="inlineStr">
        <is>
          <t>Clinic</t>
        </is>
      </c>
      <c r="P67" s="186" t="inlineStr">
        <is>
          <t>รุ่น RxCU83</t>
        </is>
      </c>
      <c r="Q67" s="185" t="inlineStr">
        <is>
          <t>แบบฝึกหัด</t>
        </is>
      </c>
      <c r="R67" s="185" t="inlineStr">
        <is>
          <t>Quiz เตรียมสอบ CC1 RxCU83</t>
        </is>
      </c>
      <c r="S67" s="185" t="n"/>
    </row>
    <row r="68">
      <c r="A68" s="185" t="n">
        <v>66</v>
      </c>
      <c r="B68" s="186" t="n"/>
      <c r="C68" s="186" t="inlineStr">
        <is>
          <t>ข้อใดกล่าวถูกต้องเกี่ยวกับสารสำคัญ Asiaticoside</t>
        </is>
      </c>
      <c r="D68" s="186" t="n"/>
      <c r="E68" s="186" t="inlineStr">
        <is>
          <t>มีฤทธิ์ต้านการอักเสบและเร่งการสมานแผล (Wound healing)</t>
        </is>
      </c>
      <c r="F68" s="186" t="inlineStr">
        <is>
          <t>เป็นสารสำคัญที่ได้จากส่วนของเปลือกผลมังคุด</t>
        </is>
      </c>
      <c r="G68" s="186" t="inlineStr">
        <is>
          <t>มีฤทธิ์ใช้บรรเทาอาการปวดข้อ ปวดกล้ามเนื้อเป็นหลัก</t>
        </is>
      </c>
      <c r="H68" s="186" t="inlineStr">
        <is>
          <t>เป็นสารสำคัญของชุมเห็ดเทศ</t>
        </is>
      </c>
      <c r="I68" s="186" t="inlineStr">
        <is>
          <t>มีฤทธิ์ใช้บรรเทาอาการของโรคเริมและงูสวัด</t>
        </is>
      </c>
      <c r="J68" s="185" t="inlineStr">
        <is>
          <t>1</t>
        </is>
      </c>
      <c r="K68" s="186" t="inlineStr">
        <is>
          <t>✅ คำตอบที่ถูกต้อง: ข้อ ก. มีฤทธิ์ต้านการอักเสบ
🎯 ทำไมข้อนี้ถึงถูก:
Asiaticoside เป็นสารสำคัญในกลุ่ม Triterpenoid saponin ที่สกัดได้จาก ใบบัวบก (Centella asiatica) มีฤทธิ์กระตุ้นการสร้างคอลลาเจน เร่งการสร้างเนื้อเยื่อใหม่ ต้านการอักเสบ และสมานแผล
🔍 ข้ออื่นผิดเพราะอะไร:
• ข้อ ข. ผิด เพราะสารสำคัญในเปลือกมังคุดคือ Mangostin
• ข้อ ค. ผิด เพราะไม่ใช่ยาแก้ปวดข้อกล้ามเนื้อหลัก
• ข้อ ง. ผิด เพราะสารสำคัญในชุมเห็ดเทศคือ Sennosides / Rhein
• ข้อ จ. ผิด เพราะสารที่ใช้รักษาเริมและงูสวัดคือสารสกัดจากพญายอ (เสลดพังพอนตัวเมีย)</t>
        </is>
      </c>
      <c r="L68" s="186" t="inlineStr">
        <is>
          <t>Clinic</t>
        </is>
      </c>
      <c r="M68" s="186" t="inlineStr">
        <is>
          <t>Herbal Medicine &amp; Products</t>
        </is>
      </c>
      <c r="N68" s="186" t="inlineStr">
        <is>
          <t>Herbal Medicine in National List of Essential Drugs (NLED)</t>
        </is>
      </c>
      <c r="O68" s="185" t="inlineStr">
        <is>
          <t>Clinic</t>
        </is>
      </c>
      <c r="P68" s="186" t="inlineStr">
        <is>
          <t>รุ่น RxCU83</t>
        </is>
      </c>
      <c r="Q68" s="185" t="inlineStr">
        <is>
          <t>แบบฝึกหัด</t>
        </is>
      </c>
      <c r="R68" s="185" t="inlineStr">
        <is>
          <t>Quiz เตรียมสอบ CC1 RxCU83</t>
        </is>
      </c>
      <c r="S68" s="185" t="n"/>
    </row>
    <row r="69">
      <c r="A69" s="185" t="n">
        <v>67</v>
      </c>
      <c r="B69" s="186" t="n"/>
      <c r="C69" s="186" t="inlineStr">
        <is>
          <t>ยาในข้อใดต่อไปนี้ไม่เกิดอันตรกิริยาที่สำคัญทางเภสัชจลนศาสตร์กับสมุนไพร St. John's Wort (Hypericum perforatum)</t>
        </is>
      </c>
      <c r="D69" s="186" t="n"/>
      <c r="E69" s="186" t="inlineStr">
        <is>
          <t>Alprazolam</t>
        </is>
      </c>
      <c r="F69" s="186" t="inlineStr">
        <is>
          <t>Oral contraceptives (ยาเม็ดคุมกำเนิด)</t>
        </is>
      </c>
      <c r="G69" s="186" t="inlineStr">
        <is>
          <t>Omeprazole</t>
        </is>
      </c>
      <c r="H69" s="186" t="inlineStr">
        <is>
          <t>Simvastatin</t>
        </is>
      </c>
      <c r="I69" s="186" t="inlineStr">
        <is>
          <t>Amoxicillin</t>
        </is>
      </c>
      <c r="J69" s="185" t="inlineStr">
        <is>
          <t>5</t>
        </is>
      </c>
      <c r="K69" s="186" t="inlineStr">
        <is>
          <t>✅ คำตอบที่ถูกต้อง: ข้อ จ. Amoxicillin
🎯 ทำไมข้อนี้ถึงถูก:
St. John's Wort เป็นสารกระตุ้นเอนไซม์ CYP3A4, CYP2C19 และ P-glycoprotein อย่างแรง (Potent inducer) ทำให้ระดับยาที่ถูกกำจัดผ่านเอนไซม์เหล่านี้ลดลงอย่างมาก เช่น Alprazolam, Oral contraceptives, Omeprazole และ Simvastatin ส่วน Amoxicillin ถูกขับออกทางไตในรูปเดิม ไม่ผ่านการเมแทบอลิซึมโดย CYP450 จึงไม่เกิดอันตรกิริยากับ St. John's Wort
🔍 ข้ออื่นผิดเพราะอะไร:
• ข้อ ก. ผิด เพราะ Alprazolam ถูกเมแทบอลิซึมผ่าน CYP3A4 ระดับยาจะลดลงเมื่อใช้ร่วมกับ St. John's Wort
• ข้อ ข. ผิด เพราะ Ethinyl estradiol ถูกกำจัดเร็วขึ้น เสี่ยงต่อการคุมกำเนิดล้มเหลวและตั้งครรภ์
• ข้อ ค. ผิด เพราะ Omeprazole ถูกกำจัดผ่าน CYP2C19 และ CYP3A4 ระดับยาจะลดลง
• ข้อ ง. ผิด เพราะ Simvastatin เป็น substrate ของ CYP3A4 ระดับยาจะลดลงอย่างมาก</t>
        </is>
      </c>
      <c r="L69" s="186" t="inlineStr">
        <is>
          <t>Clinic</t>
        </is>
      </c>
      <c r="M69" s="186" t="inlineStr">
        <is>
          <t>Herbal Medicine &amp; Products</t>
        </is>
      </c>
      <c r="N69" s="186" t="inlineStr">
        <is>
          <t>Herb-Drug Interactions</t>
        </is>
      </c>
      <c r="O69" s="185" t="inlineStr">
        <is>
          <t>Clinic</t>
        </is>
      </c>
      <c r="P69" s="186" t="inlineStr">
        <is>
          <t>รุ่น RxCU83</t>
        </is>
      </c>
      <c r="Q69" s="185" t="inlineStr">
        <is>
          <t>แบบฝึกหัด</t>
        </is>
      </c>
      <c r="R69" s="185" t="inlineStr">
        <is>
          <t>Quiz เตรียมสอบ CC1 RxCU83</t>
        </is>
      </c>
      <c r="S69" s="185" t="n"/>
    </row>
    <row r="70">
      <c r="A70" s="185" t="n">
        <v>68</v>
      </c>
      <c r="B70" s="186" t="n"/>
      <c r="C70" s="186" t="inlineStr">
        <is>
          <t>สาร Anhydrobarakol ซึ่งมีสรรพคุณช่วยคลายกังวล ออกฤทธิ์กดประสาทส่วนกลาง และช่วยรักษาอาการนอนไม่หลับ เป็นสารสำคัญที่พบในสมุนไพรชนิดใด</t>
        </is>
      </c>
      <c r="D70" s="186" t="n"/>
      <c r="E70" s="186" t="inlineStr">
        <is>
          <t>ไพล</t>
        </is>
      </c>
      <c r="F70" s="186" t="inlineStr">
        <is>
          <t>เพชรสังฆาต</t>
        </is>
      </c>
      <c r="G70" s="186" t="inlineStr">
        <is>
          <t>มะเกลือ</t>
        </is>
      </c>
      <c r="H70" s="186" t="inlineStr">
        <is>
          <t>ขี้เหล็ก (Senna siamea)</t>
        </is>
      </c>
      <c r="I70" s="186" t="inlineStr">
        <is>
          <t>มะหาด</t>
        </is>
      </c>
      <c r="J70" s="185" t="inlineStr">
        <is>
          <t>4</t>
        </is>
      </c>
      <c r="K70" s="186" t="inlineStr">
        <is>
          <t>✅ คำตอบที่ถูกต้อง: ข้อ ง. ขี้เหล็ก
🎯 ทำไมข้อนี้ถึงถูก:
สาร Barakol และอนุพันธ์ Anhydrobarakol เป็นสารสำคัญที่พบในใบอ่อนและดอกของ ขี้เหล็ก (Senna siamea) มีฤทธิ์กดระบบประสาทส่วนกลาง คลายความกังวล และช่วยให้นอนหลับ (อย่างไรก็ตาม การใช้ในรูปแบบสารสกัดเข้มข้นต้องระวังภาวะตับอักเสบ)
🔍 ข้ออื่นผิดเพราะอะไร:
• ข้อ ก. ผิด เพราะไพลมีสารสำคัญคือ DMPBD และ Curcuminoids
• ข้อ ข. ผิด เพราะเพชรสังฆาตมี Resveratrol และ Ketosteroids
• ข้อ ค. ผิด เพราะมะเกลือมี Diospyrol
• ข้อ จ. ผิด เพราะมะหาดมี Oxyresveratrol</t>
        </is>
      </c>
      <c r="L70" s="186" t="inlineStr">
        <is>
          <t>Clinic</t>
        </is>
      </c>
      <c r="M70" s="186" t="inlineStr">
        <is>
          <t>Herbal Medicine &amp; Products</t>
        </is>
      </c>
      <c r="N70" s="186" t="inlineStr">
        <is>
          <t>Herbal Medicine in National List of Essential Drugs (NLED)</t>
        </is>
      </c>
      <c r="O70" s="185" t="inlineStr">
        <is>
          <t>Clinic</t>
        </is>
      </c>
      <c r="P70" s="186" t="inlineStr">
        <is>
          <t>รุ่น RxCU83</t>
        </is>
      </c>
      <c r="Q70" s="185" t="inlineStr">
        <is>
          <t>แบบฝึกหัด</t>
        </is>
      </c>
      <c r="R70" s="185" t="inlineStr">
        <is>
          <t>Quiz เตรียมสอบ CC1 RxCU83</t>
        </is>
      </c>
      <c r="S70" s="185" t="n"/>
    </row>
    <row r="71">
      <c r="A71" s="185" t="n">
        <v>69</v>
      </c>
      <c r="B71" s="186" t="n"/>
      <c r="C71" s="186" t="inlineStr">
        <is>
          <t>สมุนไพรชนิดใดในบัญชียาหลักแห่งชาติ ที่สามารถนำส่วนของ ใบ มาต้มดื่มเพื่อใช้ในการบรรเทาอาการท้องเสียชนิดที่ไม่ติดเชื้อ</t>
        </is>
      </c>
      <c r="D71" s="186" t="n"/>
      <c r="E71" s="186" t="inlineStr">
        <is>
          <t>ฝรั่ง (Psidium guajava)</t>
        </is>
      </c>
      <c r="F71" s="186" t="inlineStr">
        <is>
          <t>ชุมเห็ดเทศ</t>
        </is>
      </c>
      <c r="G71" s="186" t="inlineStr">
        <is>
          <t>ฟักทอง</t>
        </is>
      </c>
      <c r="H71" s="186" t="inlineStr">
        <is>
          <t>เปล้าน้อย</t>
        </is>
      </c>
      <c r="I71" s="186" t="inlineStr">
        <is>
          <t>มะขามแขก</t>
        </is>
      </c>
      <c r="J71" s="185" t="inlineStr">
        <is>
          <t>1</t>
        </is>
      </c>
      <c r="K71" s="186" t="inlineStr">
        <is>
          <t>✅ คำตอบที่ถูกต้อง: ข้อ ก. ฝรั่ง
🎯 ทำไมข้อนี้ถึงถูก:
ใบฝรั่ง (Psidium guajava) มีสารสำคัญในกลุ่มแทนนิน (Tannins) สูงมาก ซึ่งมีฤทธิ์ฝาดสมาน (Astringent) ช่วยลดการเคลื่อนไหวและการบีบตัวของลำไส้ และยับยั้งการหลั่งน้ำและเกลือแร่ในลำไส้ จึงใช้แก้อาการท้องเสียชนิดที่ไม่เกิดจากการติดเชื้อ
🔍 ข้ออื่นผิดเพราะอะไร:
• ข้อ ข. ผิด เพราะใบชุมเห็ดเทศมีแอนทราควิโนน ใช้เป็นยาระบายแก้ท้องผูก
• ข้อ ค. ผิด เพราะเมล็ดฟักทองใช้ถ่ายพยาธิ
• ข้อ ง. ผิด เพราะใบเปล้าน้อยใช้รักษาแผลในกระเพาะอาหาร
• ข้อ จ. ผิด เพราะใบมะขามแขกใช้เป็นยาระบายแก้ท้องผูก</t>
        </is>
      </c>
      <c r="L71" s="186" t="inlineStr">
        <is>
          <t>Clinic</t>
        </is>
      </c>
      <c r="M71" s="186" t="inlineStr">
        <is>
          <t>Herbal Medicine &amp; Products</t>
        </is>
      </c>
      <c r="N71" s="186" t="inlineStr">
        <is>
          <t>Herbal Medicine in National List of Essential Drugs (NLED)</t>
        </is>
      </c>
      <c r="O71" s="185" t="inlineStr">
        <is>
          <t>Clinic</t>
        </is>
      </c>
      <c r="P71" s="186" t="inlineStr">
        <is>
          <t>รุ่น RxCU83</t>
        </is>
      </c>
      <c r="Q71" s="185" t="inlineStr">
        <is>
          <t>แบบฝึกหัด</t>
        </is>
      </c>
      <c r="R71" s="185" t="inlineStr">
        <is>
          <t>Quiz เตรียมสอบ CC1 RxCU83</t>
        </is>
      </c>
      <c r="S71" s="185" t="n"/>
    </row>
    <row r="72">
      <c r="A72" s="185" t="n">
        <v>70</v>
      </c>
      <c r="B72" s="186" t="n"/>
      <c r="C72" s="186" t="inlineStr">
        <is>
          <t>ส่วนใดของต้นมะเกลือ (Diospyros mollis) ที่นิยมนำมาใช้เป็นยาถ่ายพยาธิ (พยาธิปากขอและพยาธิไส้เดือน) ตามภูมิปัญญาแพทย์แผนไทย</t>
        </is>
      </c>
      <c r="D72" s="186" t="n"/>
      <c r="E72" s="186" t="inlineStr">
        <is>
          <t>ใบสด</t>
        </is>
      </c>
      <c r="F72" s="186" t="inlineStr">
        <is>
          <t>เปลือกลำต้น</t>
        </is>
      </c>
      <c r="G72" s="186" t="inlineStr">
        <is>
          <t>ผลดิบสด</t>
        </is>
      </c>
      <c r="H72" s="186" t="inlineStr">
        <is>
          <t>ผลสุก</t>
        </is>
      </c>
      <c r="I72" s="186" t="inlineStr">
        <is>
          <t>ดอกตูม</t>
        </is>
      </c>
      <c r="J72" s="185" t="inlineStr">
        <is>
          <t>3</t>
        </is>
      </c>
      <c r="K72" s="186" t="inlineStr">
        <is>
          <t>✅ คำตอบที่ถูกต้อง: ข้อ ค. ผลดิบสด
🎯 ทำไมข้อนี้ถึงถูก:
ตามตำรายาไทยและบัญชียาหลักแห่งชาติ ส่วนที่ใช้ในการถ่ายพยาธิของมะเกลือคือ ผลดิบสด โดยนำผลสดที่ไม่อ่อนหรือแก่เกินไปมาตำผสมกับกะทิสดแล้วดื่มทันที สารสำคัญคือ Diospyrol จะออกฤทธิ์ถ่ายพยาธิ (ห้ามใช้ผลสุกหรือผลที่มีสีดำเพราะสารสำคัญสลายตัวและเกิดสารก่อพิษทำลายประสาทตาจนตาบอดได้)
🔍 ข้ออื่นผิดเพราะอะไร:
• ข้อ ก. ผิด เพราะใบสดไม่ได้ใช้ถ่ายพยาธิ
• ข้อ ข. ผิด เพราะเปลือกลำต้นไม่ได้ใช้ถ่ายพยาธิ
• ข้อ ง. ผิด เพราะผลสุกห้ามใช้เด็ดขาดเนื่องจากไม่มีฤทธิ์และเสี่ยงต่อการเกิดพิษต่อระบบประสาทตา
• ข้อ จ. ผิด เพราะดอกตูมไม่ได้นำมาใช้ถ่ายพยาธิ</t>
        </is>
      </c>
      <c r="L72" s="186" t="inlineStr">
        <is>
          <t>Clinic</t>
        </is>
      </c>
      <c r="M72" s="186" t="inlineStr">
        <is>
          <t>Herbal Medicine &amp; Products</t>
        </is>
      </c>
      <c r="N72" s="186" t="inlineStr">
        <is>
          <t>Herbal Medicine in National List of Essential Drugs (NLED)</t>
        </is>
      </c>
      <c r="O72" s="185" t="inlineStr">
        <is>
          <t>Clinic</t>
        </is>
      </c>
      <c r="P72" s="186" t="inlineStr">
        <is>
          <t>รุ่น RxCU83</t>
        </is>
      </c>
      <c r="Q72" s="185" t="inlineStr">
        <is>
          <t>แบบฝึกหัด</t>
        </is>
      </c>
      <c r="R72" s="185" t="inlineStr">
        <is>
          <t>Quiz เตรียมสอบ CC1 RxCU83</t>
        </is>
      </c>
      <c r="S72" s="185" t="n"/>
    </row>
    <row r="73">
      <c r="A73" s="185" t="n">
        <v>71</v>
      </c>
      <c r="B73" s="186" t="n"/>
      <c r="C73" s="186" t="inlineStr">
        <is>
          <t>ตำรับยาแผนไทยในข้อใดต่อไปนี้ไม่ได้มีข้อบ่งใช้หลักสำหรับแก้ไข้ในบัญชียาหลักแห่งชาติ</t>
        </is>
      </c>
      <c r="D73" s="186" t="n"/>
      <c r="E73" s="186" t="inlineStr">
        <is>
          <t>ยาจันทน์ลีลา</t>
        </is>
      </c>
      <c r="F73" s="186" t="inlineStr">
        <is>
          <t>ยาเหลืองปิดสมุทร</t>
        </is>
      </c>
      <c r="G73" s="186" t="inlineStr">
        <is>
          <t>ยาห้าราก</t>
        </is>
      </c>
      <c r="H73" s="186" t="inlineStr">
        <is>
          <t>ยาประสะเปราะใหญ่</t>
        </is>
      </c>
      <c r="I73" s="186" t="inlineStr">
        <is>
          <t>ยามหานิลแท่งทอง</t>
        </is>
      </c>
      <c r="J73" s="185" t="inlineStr">
        <is>
          <t>2</t>
        </is>
      </c>
      <c r="K73" s="186" t="inlineStr">
        <is>
          <t>✅ คำตอบที่ถูกต้อง: ข้อ ข. ยาเหลืองปิดสมุทร
🎯 ทำไมข้อนี้ถึงถูก:
ยาเหลืองปิดสมุทร: มีข้อบ่งใช้หลักสำหรับบรรเทาอาการท้องเสียชนิดที่ไม่เกิดจากการติดเชื้อ (เช่น ท้องเสียจากธาตุไม่ปกติ) มิได้มีข้อบ่งใช้หลักสำหรับแก้ไข้
🔍 ข้ออื่นผิดเพราะอะไร:
• ข้อ ก. ผิด เพราะยาจันทน์ลีลาเป็นตำรับยาแก้ไข้ แก้ตัวร้อน แก้ไข้เปลี่ยนฤดู
• ข้อ ค. ผิด เพราะยาห้าราก (เบญจโลกวิเชียร / แก้วห้าดวง) เป็นตำรับยาแก้ไข้ตัวร้อน กระทุ้งพิษไข้
• ข้อ ง. ผิด เพราะยาประสะเปราะใหญ่เป็นตำรับยาแก้ไข้ในเด็ก แก้หวัด ถอนพิษไข้
• ข้อ จ. ผิด เพราะยามหานิลแท่งทองเป็นตำรับยาแก้ไข้ แก้ตัวร้อน แก้ไข้กาฬ หัด สุกใส
• --</t>
        </is>
      </c>
      <c r="L73" s="186" t="inlineStr">
        <is>
          <t>Clinic</t>
        </is>
      </c>
      <c r="M73" s="186" t="inlineStr">
        <is>
          <t>Herbal Medicine &amp; Products</t>
        </is>
      </c>
      <c r="N73" s="186" t="inlineStr">
        <is>
          <t>Traditional Thai Formulations</t>
        </is>
      </c>
      <c r="O73" s="185" t="inlineStr">
        <is>
          <t>Clinic</t>
        </is>
      </c>
      <c r="P73" s="186" t="inlineStr">
        <is>
          <t>รุ่น RxCU83</t>
        </is>
      </c>
      <c r="Q73" s="185" t="inlineStr">
        <is>
          <t>แบบฝึกหัด</t>
        </is>
      </c>
      <c r="R73" s="185" t="inlineStr">
        <is>
          <t>Quiz เตรียมสอบ CC1 RxCU83</t>
        </is>
      </c>
      <c r="S73" s="185" t="n"/>
    </row>
    <row r="74">
      <c r="A74" s="185" t="n">
        <v>72</v>
      </c>
      <c r="B74" s="186" t="n"/>
      <c r="C74" s="186" t="inlineStr">
        <is>
          <t>ยาสมุนไพรในบัญชียาหลักแห่งชาติ (กลุ่มยาพัฒนาจากสมุนไพร) ขนานใดต่อไปนี้ มีข้อบ่งใช้หลักสำหรับรักษาโรคผิวหนังที่เกิดจากการติดเชื้อรา เช่น โรคกลาก (Tinea) และโรคเกลื้อน (Pityriasis versicolor)</t>
        </is>
      </c>
      <c r="D74" s="186" t="n"/>
      <c r="E74" s="186" t="inlineStr">
        <is>
          <t>ยาทิงเจอร์ทองพันชั่ง (Rhinacanthus nasutus Tincture)</t>
        </is>
      </c>
      <c r="F74" s="186" t="inlineStr">
        <is>
          <t>ยาโลชั่นเสลดพังพอน (Clinacanthus nutans Lotion)</t>
        </is>
      </c>
      <c r="G74" s="186" t="inlineStr">
        <is>
          <t>ยาทิงเจอร์ไพล (Zingiber cassumunar Tincture)</t>
        </is>
      </c>
      <c r="H74" s="186" t="inlineStr">
        <is>
          <t>ยาครีมบัวบก (Centella asiatica Cream)</t>
        </is>
      </c>
      <c r="I74" s="186" t="inlineStr">
        <is>
          <t>ยาครีมเมล็ดน้อยหน่า (Annona squamosa Cream)</t>
        </is>
      </c>
      <c r="J74" s="185" t="inlineStr">
        <is>
          <t>1</t>
        </is>
      </c>
      <c r="K74" s="186" t="inlineStr">
        <is>
          <t>✅ คำตอบที่ถูกต้อง: ข้อ ก. ยาทิงเจอร์ทองพันชั่ง (Rhinacanthus nasutus Tincture)
🎯 ทำไมข้อนี้ถึงถูก:
ข้อ ก. ถูกต้อง เพราะยาทิงเจอร์ทองพันชั่งเป็นยาสมุนไพรในบัญชียาหลักแห่งชาติที่มีข้อบ่งใช้ตรงสำหรับการรักษาโรคเชื้อราผิวหนัง (กลาก เกลื้อน)
🔍 ข้ออื่นผิดเพราะอะไร:
• ข้อ ข. ผิด เพราะโลชั่นเสลดพังพอน (พญายอ) มีข้อบ่งใช้สำหรับบรรเทาอาการของโรคเริม งูสวัด และแมลงสัตว์กัดต่อย
• ข้อ ค. ผิด เพราะทิงเจอร์/น้ำมันไพล มีข้อบ่งใช้บรรเทาอาการปวดเมื่อยกล้ามเนื้อและเคล็ดขัดยอก
• ข้อ ง. ผิด เพราะครีมบัวบก มีสาร Asiaticoside ใช้สมานแผลสด แผลผ่าตัด และแผลไฟไหม้ระดับแรก
• ข้อ จ. ผิด เพราะครีมเมล็ดน้อยหน่า มีสาร Annonins/Squamocin ใช้กำจัดเหาและหิด ไม่ใช่ยารักษาเชื้อรา</t>
        </is>
      </c>
      <c r="L74" s="186" t="inlineStr">
        <is>
          <t>บัญชียาหลักแห่งชาติด้านสมุนไพร พ.ศ. 2566 / เภสัชตำรับสมุนไพรไทย (Thai Herbal Pharmacopoeia: Rhinacanthi Nasuti Folium)</t>
        </is>
      </c>
      <c r="M74" s="186" t="inlineStr">
        <is>
          <t>Herbal Medicine &amp; Products</t>
        </is>
      </c>
      <c r="N74" s="186" t="inlineStr">
        <is>
          <t>Herbal specifications</t>
        </is>
      </c>
      <c r="O74" s="185" t="inlineStr">
        <is>
          <t>Product</t>
        </is>
      </c>
      <c r="P74" s="186" t="inlineStr">
        <is>
          <t>ข้อสอบจริง Product ปี 2567 ข้อ 11</t>
        </is>
      </c>
      <c r="Q74" s="185" t="inlineStr">
        <is>
          <t>ข้อสอบจริง</t>
        </is>
      </c>
      <c r="R74" s="185" t="inlineStr">
        <is>
          <t>2567</t>
        </is>
      </c>
      <c r="S74" s="185" t="n"/>
    </row>
    <row r="75">
      <c r="A75" s="185" t="n">
        <v>73</v>
      </c>
      <c r="B75" s="186" t="n"/>
      <c r="C75" s="186" t="inlineStr">
        <is>
          <t>ในการตรวจเอกลักษณ์ผงยาสมุนไพรใบพญายอ (Clinacanthi Nutantis Folium) ด้วยกล้องจุลทรรศน์ โครงสร้างใดที่ต้องพบตามมาตรฐานเภสัชตำรับ</t>
        </is>
      </c>
      <c r="D75" s="186" t="n"/>
      <c r="E75" s="186" t="inlineStr">
        <is>
          <t>Cork cells และ Sclereids หนาแน่น</t>
        </is>
      </c>
      <c r="F75" s="186" t="inlineStr">
        <is>
          <t>Cork cells และ Stomata</t>
        </is>
      </c>
      <c r="G75" s="186" t="inlineStr">
        <is>
          <t>ไม่ควรพบ Stomata เลย</t>
        </is>
      </c>
      <c r="H75" s="186" t="inlineStr">
        <is>
          <t>Stomata ชนิด Diacytic และ Palisade mesophyll</t>
        </is>
      </c>
      <c r="I75" s="186" t="inlineStr">
        <is>
          <t>Stone cells และท่อลำเลียงขนาดใหญ่</t>
        </is>
      </c>
      <c r="J75" s="185" t="inlineStr">
        <is>
          <t>4</t>
        </is>
      </c>
      <c r="K75" s="186" t="inlineStr">
        <is>
          <t>✅ คำตอบที่ถูกต้อง: ข้อ ง. Stomata ชนิด Diacytic และ Palisade mesophyll
🎯 ทำไมข้อนี้ถึงถูก:
ข้อ ง. ถูกต้อง เพราะเป็นลักษณะทางกายวิภาคศาสตร์มาตรฐานของส่วนใบพญายอ
🔍 ข้ออื่นผิดเพราะอะไร:
• Thai Herbal Pharmacopoeia</t>
        </is>
      </c>
      <c r="L75" s="186" t="inlineStr">
        <is>
          <t>Thai Herbal Pharmacopoeia: Clinacanthi Nutantis Folium</t>
        </is>
      </c>
      <c r="M75" s="186" t="inlineStr">
        <is>
          <t>Herbal Medicine &amp; Products</t>
        </is>
      </c>
      <c r="N75" s="186" t="inlineStr">
        <is>
          <t>Herbal specifications</t>
        </is>
      </c>
      <c r="O75" s="185" t="inlineStr">
        <is>
          <t>Product</t>
        </is>
      </c>
      <c r="P75" s="186" t="inlineStr">
        <is>
          <t>ข้อสอบจริง Product ปี 2563 ข้อ 66</t>
        </is>
      </c>
      <c r="Q75" s="185" t="inlineStr">
        <is>
          <t>ข้อสอบจริง</t>
        </is>
      </c>
      <c r="R75" s="185" t="inlineStr">
        <is>
          <t>2563</t>
        </is>
      </c>
      <c r="S75" s="185" t="n"/>
    </row>
    <row r="76">
      <c r="A76" s="185" t="n">
        <v>74</v>
      </c>
      <c r="B76" s="186" t="n"/>
      <c r="C76" s="186" t="inlineStr">
        <is>
          <t>จากการตรวจวิเคราะห์ปริมาณเชื้อราและยีสต์รวม (TYMC) ในยาแคปซูลขมิ้นชัน ได้ผล 5 x 10^4 CFU/g เมื่อเทียบกับเกณฑ์มาตรฐาน Category C ใน Thai Herbal Pharmacopoeia (เกณฑ์ TYMC ≤ 5 x 10^3 CFU/g) ข้อใดสรุปถูกต้อง</t>
        </is>
      </c>
      <c r="D76" s="186" t="n"/>
      <c r="E76" s="186" t="inlineStr">
        <is>
          <t>ผ่านเกณฑ์มาตรฐานเพราะไม่เกิน 5 x 10^7</t>
        </is>
      </c>
      <c r="F76" s="186" t="inlineStr">
        <is>
          <t>ผ่านเกณฑ์มาตรฐานเพราะไม่เกิน 5 x 10^4</t>
        </is>
      </c>
      <c r="G76" s="186" t="inlineStr">
        <is>
          <t>ไม่ผ่านเกณฑ์มาตรฐาน เนื่องจากมีปริมาณเชื้อราและยีสต์รวมเกินเกณฑ์กำหนด 5 x 10^3 CFU/g</t>
        </is>
      </c>
      <c r="H76" s="186" t="inlineStr">
        <is>
          <t>ไม่ผ่านเกณฑ์มาตรฐานเนื่องจากต้องไม่พบใน 10 g</t>
        </is>
      </c>
      <c r="I76" s="186" t="inlineStr">
        <is>
          <t>ไม่สามารถประเมินได้</t>
        </is>
      </c>
      <c r="J76" s="185" t="inlineStr">
        <is>
          <t>3</t>
        </is>
      </c>
      <c r="K76" s="186" t="inlineStr">
        <is>
          <t>✅ คำตอบที่ถูกต้อง: ข้อ ค. ไม่ผ่านเกณฑ์มาตรฐาน เนื่องจากมีปริมาณเชื้อราและยีสต์รวมเกินเกณฑ์กำหนด 5 x 10^3 CFU/g
🎯 ทำไมข้อนี้ถึงถูก:
ข้อ ค. ถูกต้อง เพราะค่าที่ตรวจพบเกินเกณฑ์กำหนดของ THP
🔍 ข้ออื่นผิดเพราะอะไร:
• Thai Herbal Pharmacopoeia (Microbiological Quality)</t>
        </is>
      </c>
      <c r="L76" s="186" t="inlineStr">
        <is>
          <t>Thai Herbal Pharmacopoeia / USP-NF &lt;1111&gt;</t>
        </is>
      </c>
      <c r="M76" s="186" t="inlineStr">
        <is>
          <t>Herbal Medicine &amp; Products</t>
        </is>
      </c>
      <c r="N76" s="186" t="inlineStr">
        <is>
          <t>Herbal specifications</t>
        </is>
      </c>
      <c r="O76" s="185" t="inlineStr">
        <is>
          <t>Product</t>
        </is>
      </c>
      <c r="P76" s="186" t="inlineStr">
        <is>
          <t>ข้อสอบจริง Product ปี 2563 ข้อ 67</t>
        </is>
      </c>
      <c r="Q76" s="185" t="inlineStr">
        <is>
          <t>ข้อสอบจริง</t>
        </is>
      </c>
      <c r="R76" s="185" t="inlineStr">
        <is>
          <t>2563</t>
        </is>
      </c>
      <c r="S76" s="185" t="n"/>
    </row>
    <row r="77">
      <c r="A77" s="185" t="n">
        <v>75</v>
      </c>
      <c r="B77" s="186" t="n"/>
      <c r="C77" s="186" t="inlineStr">
        <is>
          <t>ผู้ป่วยหญิงมีอาการแสบร้อนกลางอก แน่นจุกเสียดท้อง ท้องอืด ท้องเฟ้อ และมีประวัติโรคแผลในกระเพาะอาหาร (Peptic Ulcer Disease) สมุนไพรในข้อใดที่ช่วยขับลม บรรเทาอาการท้องอืด และมีฤทธิ์สมานแผลในกระเพาะอาหารได้อย่างปลอดภัย</t>
        </is>
      </c>
      <c r="D77" s="186" t="n"/>
      <c r="E77" s="186" t="inlineStr">
        <is>
          <t>ยาขมิ้นชัน (Curcuma longa)</t>
        </is>
      </c>
      <c r="F77" s="186" t="inlineStr">
        <is>
          <t>ยาเถาวัลย์เปรียง (Derris scandens)</t>
        </is>
      </c>
      <c r="G77" s="186" t="inlineStr">
        <is>
          <t>ยาหญ้าหนวดแมว (Orthosiphon aristatus)</t>
        </is>
      </c>
      <c r="H77" s="186" t="inlineStr">
        <is>
          <t>ยาไพล (Zingiber cassumunar)</t>
        </is>
      </c>
      <c r="I77" s="186" t="inlineStr">
        <is>
          <t>ยาตะไคร้ (Cymbopogon citratus)</t>
        </is>
      </c>
      <c r="J77" s="185" t="inlineStr">
        <is>
          <t>1</t>
        </is>
      </c>
      <c r="K77" s="186" t="inlineStr">
        <is>
          <t>✅ คำตอบที่ถูกต้อง: ข้อ ก. ยาขมิ้นชัน (Curcuma longa)
🎯 ทำไมข้อนี้ถึงถูก:
ข้อ ก. ถูกต้อง เพราะขมิ้นชันช่วยขับลมและสมานแผลในกระเพาะอาหารได้อย่างปลอดภัย
🔍 ข้ออื่นผิดเพราะอะไร:
• ข้อ ข. เถาวัลย์เปรียง ใช้ลดปวดข้อเข่าเสื่อม
• ข้อ ค. หญ้าหนวดแมว ใช้ขับปัสสาวะ
• ข้อ ง. ไพล ใช้ทาภายนอกลดปวดเมื่อย
• ข้อ จ. ตะไคร้ ขับลมแต่ไม่มีหลักฐานเด่นในการสมานแผลกระเพาะเท่าขมิ้นชัน</t>
        </is>
      </c>
      <c r="L77" s="186" t="inlineStr">
        <is>
          <t>บัญชียาหลักแห่งชาติด้านสมุนไพร พ.ศ. 2566 (ยาขมิ้นชัน) / Thai Herbal Pharmacopoeia: Curcumae Longae Rhizoma</t>
        </is>
      </c>
      <c r="M77" s="186" t="inlineStr">
        <is>
          <t>Herbal Medicine &amp; Products</t>
        </is>
      </c>
      <c r="N77" s="186" t="inlineStr">
        <is>
          <t>Herbal specifications</t>
        </is>
      </c>
      <c r="O77" s="185" t="inlineStr">
        <is>
          <t>Product</t>
        </is>
      </c>
      <c r="P77" s="186" t="inlineStr">
        <is>
          <t>ข้อสอบจริง Product ปี 2562 ข้อ 2</t>
        </is>
      </c>
      <c r="Q77" s="185" t="inlineStr">
        <is>
          <t>ข้อสอบจริง</t>
        </is>
      </c>
      <c r="R77" s="185" t="inlineStr">
        <is>
          <t>2562</t>
        </is>
      </c>
      <c r="S77" s="185" t="n"/>
    </row>
    <row r="78">
      <c r="A78" s="185" t="n">
        <v>76</v>
      </c>
      <c r="B78" s="186" t="n"/>
      <c r="C78" s="186" t="inlineStr">
        <is>
          <t>การควบคุมคุณภาพทางกายภาพที่สำคัญของผลิตภัณฑ์ยาเตรียมสมุนไพรชนิดแคปซูลเปลือกแข็ง (Hard Gelatin Capsules) ตามข้อกำหนดในเภสัชตำรับสมุนไพรไทย (THP) หัวข้อใดเป็นการทดสอบมาตรฐานที่ต้องผ่านเกณฑ์</t>
        </is>
      </c>
      <c r="D78" s="186" t="n"/>
      <c r="E78" s="186" t="inlineStr">
        <is>
          <t>Disintegration Test (การทดสอบเวลาการแตกกระจายตัว โดยกำหนดเวลาไม่เกิน 30 นาที)</t>
        </is>
      </c>
      <c r="F78" s="186" t="inlineStr">
        <is>
          <t>Friability Test (การทดสอบความกร่อน)</t>
        </is>
      </c>
      <c r="G78" s="186" t="inlineStr">
        <is>
          <t>Hardness Test (การทดสอบความแข็ง)</t>
        </is>
      </c>
      <c r="H78" s="186" t="inlineStr">
        <is>
          <t>Pyrogen Test (การทดสอบสารก่อไข้)</t>
        </is>
      </c>
      <c r="I78" s="186" t="inlineStr">
        <is>
          <t>Viscosity Test (การทดสอบความหนืด)</t>
        </is>
      </c>
      <c r="J78" s="185" t="inlineStr">
        <is>
          <t>1</t>
        </is>
      </c>
      <c r="K78" s="186" t="inlineStr">
        <is>
          <t>✅ คำตอบที่ถูกต้อง: ข้อ ก. Disintegration Test (การทดสอบเวลาการแตกกระจายตัว โดยกำหนดเวลาไม่เกิน 30 นาที)
🎯 ทำไมข้อนี้ถึงถูก:
ข้อ ก. ถูกต้อง เพราะ Disintegration test (≤ 30 นาที) เป็นการทดสอบทางกายภาพมาตรฐานของยาแคปซูลสมุนไพร
🔍 ข้ออื่นผิดเพราะอะไร:
• Thai Herbal Pharmacopoeia (Herbal Capsules Testing) / USP &lt;701&gt;</t>
        </is>
      </c>
      <c r="L78" s="186" t="inlineStr">
        <is>
          <t>เภสัชตำรับสมุนไพรไทย (Thai Herbal Pharmacopoeia: Quality Control of Herbal Capsules) / USP &lt;701&gt;</t>
        </is>
      </c>
      <c r="M78" s="186" t="inlineStr">
        <is>
          <t>Herbal Medicine &amp; Products</t>
        </is>
      </c>
      <c r="N78" s="186" t="inlineStr">
        <is>
          <t>Herbal specifications</t>
        </is>
      </c>
      <c r="O78" s="185" t="inlineStr">
        <is>
          <t>Product</t>
        </is>
      </c>
      <c r="P78" s="186" t="inlineStr">
        <is>
          <t>ข้อสอบจริง Product ปี 2562 ข้อ 2</t>
        </is>
      </c>
      <c r="Q78" s="185" t="inlineStr">
        <is>
          <t>ข้อสอบจริง</t>
        </is>
      </c>
      <c r="R78" s="185" t="inlineStr">
        <is>
          <t>2562</t>
        </is>
      </c>
      <c r="S78" s="185" t="n"/>
    </row>
    <row r="79">
      <c r="A79" s="185" t="n">
        <v>77</v>
      </c>
      <c r="B79" s="186" t="n"/>
      <c r="C79" s="186" t="inlineStr">
        <is>
          <t>ในการเตรียมสารละลายไอโอดีนเข้มข้น (Strong Iodine Solution หรือ Lugol's Solution) ซึ่งมีส่วนประกอบของ Iodine 5% w/v และ Potassium Iodide (KI) 10% w/v เนื่องจากผลึกไอโอดีนละลายน้ำได้น้อยมาก (1 ส่วนในน้ำ 3,000 ส่วน) เทคนิคการเตรียมยาข้อใดถูกต้องตามหลักเภสัชกรรม</t>
        </is>
      </c>
      <c r="D79" s="186" t="n"/>
      <c r="E79" s="186" t="inlineStr">
        <is>
          <t>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t>
        </is>
      </c>
      <c r="F79" s="186" t="inlineStr">
        <is>
          <t>นำผลึก Iodine ไปต้มในน้ำเดือดจนละลายหมดแล้วจึงใส่ Potassium iodide</t>
        </is>
      </c>
      <c r="G79" s="186" t="inlineStr">
        <is>
          <t>บดผลึก Iodine ในน้ำที่อุณหภูมิห้องโดยตรงเป็นเวลานาน</t>
        </is>
      </c>
      <c r="H79" s="186" t="inlineStr">
        <is>
          <t>ใช้ตัวทำละลาย Ethanol 95% ละลาย Iodine โดยไม่ต้องใช้น้ำ</t>
        </is>
      </c>
      <c r="I79" s="186" t="inlineStr">
        <is>
          <t>เติมสารลดแรงตึงผิว Polysorbate 80 ปริมาณมากเพื่อละลายไอโอดีน</t>
        </is>
      </c>
      <c r="J79" s="185" t="inlineStr">
        <is>
          <t>1</t>
        </is>
      </c>
      <c r="K79" s="186" t="inlineStr">
        <is>
          <t>✅ คำตอบที่ถูกต้อง: ข้อ ก. 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
🎯 ทำไมข้อนี้ถึงถูก:
ข้อ ก. ถูกต้อง เพราะอธิบายเทคนิคการเตรียม Lugol's Solution ผ่านการเกิดสารเชิงซ้อนไตรไอโอไดด์ได้อย่างถูกต้องตามหลักเภสัชกรรม
🔍 ข้ออื่นผิดเพราะอะไร:
• ข้อ ข. (นำผลึก Iodine ไปต้มในน้ำเดือดจนละลายหมดแล้วจึงใส่ Potassium iodide): ไม่ตรงกับหลักการหรือข้อบ่งใช้ที่ถูกต้องตามโจทย์กำหนด
• ข้อ ค. (บดผลึก Iodine ในน้ำที่อุณหภูมิห้องโดยตรงเป็นเวลานาน): ไม่ตรงกับหลักการหรือข้อบ่งใช้ที่ถูกต้องตามโจทย์กำหนด
• ข้อ ง. (ใช้ตัวทำละลาย Ethanol 95% ละลาย Iodine โดยไม่ต้องใช้น้ำ): ไม่ตรงกับหลักการหรือข้อบ่งใช้ที่ถูกต้องตามโจทย์กำหนด
• ข้อ จ. (เติมสารลดแรงตึงผิว Polysorbate 80 ปริมาณมากเพื่อละลายไอโอดีน): ไม่ตรงกับหลักการหรือข้อบ่งใช้ที่ถูกต้องตามโจทย์กำหนด</t>
        </is>
      </c>
      <c r="L79" s="186" t="inlineStr">
        <is>
          <t>USP-NF Official Monographs: Strong Iodine Solution (Lugol's Solution) / Ansel's Pharmaceutical Dosage Forms</t>
        </is>
      </c>
      <c r="M79" s="186" t="inlineStr">
        <is>
          <t>Herbal Medicine &amp; Products</t>
        </is>
      </c>
      <c r="N79" s="186" t="inlineStr">
        <is>
          <t>Herbal specifications</t>
        </is>
      </c>
      <c r="O79" s="185" t="inlineStr">
        <is>
          <t>Product</t>
        </is>
      </c>
      <c r="P79" s="186" t="inlineStr">
        <is>
          <t>ข้อสอบจริง Product ปี 2562 ข้อ 3</t>
        </is>
      </c>
      <c r="Q79" s="185" t="inlineStr">
        <is>
          <t>ข้อสอบจริง</t>
        </is>
      </c>
      <c r="R79" s="185" t="inlineStr">
        <is>
          <t>2562</t>
        </is>
      </c>
      <c r="S79" s="185" t="n"/>
    </row>
    <row r="80">
      <c r="A80" s="185" t="n">
        <v>78</v>
      </c>
      <c r="B80" s="186" t="n"/>
      <c r="C80" s="186" t="inlineStr">
        <is>
          <t>การหาปริมาณสารสำคัญออกฤทธิ์ (Quantitative Assay of Active Marker Compounds) ในสารสกัดสมุนไพรมาตรฐานตามเภสัชตำรับสมุนไพรไทย (Thai Herbal Pharmacopoeia: THP) เช่น การตรวจหาปริมาณ Curcuminoids ในขมิ้นชัน หรือ Andrographolide ในฟ้าทะลายโจร เทคนิคการวิเคราะห์เครื่องมือในข้อใดเป็นวิธีมาตรฐานหลักที่ระบุใน Monograph</t>
        </is>
      </c>
      <c r="D80" s="186" t="n"/>
      <c r="E80" s="186" t="inlineStr">
        <is>
          <t>High-Performance Liquid Chromatography (HPLC) โดยใช้ตัวตรวจวัด UV/Vis Detector</t>
        </is>
      </c>
      <c r="F80" s="186" t="inlineStr">
        <is>
          <t>Direct UV-Visible Spectrophotometry</t>
        </is>
      </c>
      <c r="G80" s="186" t="inlineStr">
        <is>
          <t>Polarimetry (การวัดมุมการหมุนของแสง)</t>
        </is>
      </c>
      <c r="H80" s="186" t="inlineStr">
        <is>
          <t>Fourier-Transform Infrared Spectroscopy (FT-IR)</t>
        </is>
      </c>
      <c r="I80" s="186" t="inlineStr">
        <is>
          <t>Nuclear Magnetic Resonance Spectroscopy (NMR)</t>
        </is>
      </c>
      <c r="J80" s="185" t="inlineStr">
        <is>
          <t>1</t>
        </is>
      </c>
      <c r="K80" s="186" t="inlineStr">
        <is>
          <t>✅ คำตอบที่ถูกต้อง: ข้อ ก. High-Performance Liquid Chromatography (HPLC) โดยใช้ตัวตรวจวัด UV/Vis Detector
🎯 ทำไมข้อนี้ถึงถูก:
ข้อ ก. ถูกต้อง เพราะ HPLC เป็นเครื่องมือมาตรฐานหลักที่ระบุในข้อกำหนดการหาปริมาณสารสำคัญของ THP Monograph
🔍 ข้ออื่นผิดเพราะอะไร:
• Thai Herbal Pharmacopoeia: General Chapter on Chromatography (HPLC)</t>
        </is>
      </c>
      <c r="L80" s="186" t="inlineStr">
        <is>
          <t>เภสัชตำรับสมุนไพรไทย (Thai Herbal Pharmacopoeia - THP: Chromatographic Separation Techniques / General Notices)</t>
        </is>
      </c>
      <c r="M80" s="186" t="inlineStr">
        <is>
          <t>Herbal Medicine &amp; Products</t>
        </is>
      </c>
      <c r="N80" s="186" t="inlineStr">
        <is>
          <t>Herbal specifications</t>
        </is>
      </c>
      <c r="O80" s="185" t="inlineStr">
        <is>
          <t>Product</t>
        </is>
      </c>
      <c r="P80" s="186" t="inlineStr">
        <is>
          <t>ข้อสอบจริง Product ปี 2562 ข้อ 3</t>
        </is>
      </c>
      <c r="Q80" s="185" t="inlineStr">
        <is>
          <t>ข้อสอบจริง</t>
        </is>
      </c>
      <c r="R80" s="185" t="inlineStr">
        <is>
          <t>2562</t>
        </is>
      </c>
      <c r="S80" s="185" t="n"/>
    </row>
    <row r="81">
      <c r="A81" s="185" t="n">
        <v>79</v>
      </c>
      <c r="B81" s="186" t="n"/>
      <c r="C81" s="186" t="inlineStr">
        <is>
          <t>สารช่วยในตำรับยาพ่นสูดชนิดกำหนดขนาด (Metered-Dose Inhalers: MDI) ที่ทำหน้าที่สร้างแรงดันไอคงที่และทำหน้าที่เป็นตัวกลางพาตัวยาสำคัญเข้าสู่ทางเดินหายใจ คือข้อใด</t>
        </is>
      </c>
      <c r="D81" s="186" t="n"/>
      <c r="E81" s="186" t="inlineStr">
        <is>
          <t>Propellant (สารขับดัน เช่น Hydrofluoroalkane: HFA-134a)</t>
        </is>
      </c>
      <c r="F81" s="186" t="inlineStr">
        <is>
          <t>Glidant (สารช่วยการไหล)</t>
        </is>
      </c>
      <c r="G81" s="186" t="inlineStr">
        <is>
          <t>Co-solvent (ตัวทำละลายร่วม)</t>
        </is>
      </c>
      <c r="H81" s="186" t="inlineStr">
        <is>
          <t>Antioxidant (สารต้านออกซิเดชัน)</t>
        </is>
      </c>
      <c r="I81" s="186" t="inlineStr">
        <is>
          <t>Wetting agent (สารช่วยเปียก)</t>
        </is>
      </c>
      <c r="J81" s="185" t="inlineStr">
        <is>
          <t>1</t>
        </is>
      </c>
      <c r="K81" s="186" t="inlineStr">
        <is>
          <t>✅ คำตอบที่ถูกต้อง: ข้อ ก. Propellant (สารขับดัน เช่น Hydrofluoroalkane: HFA-134a)
🎯 ทำไมข้อนี้ถึงถูก:
ข้อ ก. ถูกต้อง เพราะ Propellant ทำหน้าที่สร้างแรงดันไอขับดันยาใน MDI
🔍 ข้ออื่นผิดเพราะอะไร:
• ข้อ ข. (Glidant (สารช่วยการไหล)): ไม่ตรงกับหลักการหรือข้อบ่งใช้ที่ถูกต้องตามโจทย์กำหนด
• ข้อ ค. (Co-solvent (ตัวทำละลายร่วม)): ไม่ตรงกับหลักการหรือข้อบ่งใช้ที่ถูกต้องตามโจทย์กำหนด
• ข้อ ง. (Antioxidant (สารต้านออกซิเดชัน)): ไม่ตรงกับหลักการหรือข้อบ่งใช้ที่ถูกต้องตามโจทย์กำหนด
• ข้อ จ. (Wetting agent (สารช่วยเปียก)): ไม่ตรงกับหลักการหรือข้อบ่งใช้ที่ถูกต้องตามโจทย์กำหนด</t>
        </is>
      </c>
      <c r="L81" s="186" t="inlineStr">
        <is>
          <t>USP-NF &lt;601&gt; Aerosols / Ansel's Dosage Forms</t>
        </is>
      </c>
      <c r="M81" s="186" t="inlineStr">
        <is>
          <t>Herbal Medicine &amp; Products</t>
        </is>
      </c>
      <c r="N81" s="186" t="inlineStr">
        <is>
          <t>Herbal specifications</t>
        </is>
      </c>
      <c r="O81" s="185" t="inlineStr">
        <is>
          <t>Product</t>
        </is>
      </c>
      <c r="P81" s="186" t="inlineStr">
        <is>
          <t>ข้อสอบจริง Product ปี 2562 ข้อ 3</t>
        </is>
      </c>
      <c r="Q81" s="185" t="inlineStr">
        <is>
          <t>ข้อสอบจริง</t>
        </is>
      </c>
      <c r="R81" s="185" t="inlineStr">
        <is>
          <t>2562</t>
        </is>
      </c>
      <c r="S81" s="185" t="n"/>
    </row>
    <row r="82">
      <c r="A82" s="185" t="n">
        <v>80</v>
      </c>
      <c r="B82" s="186" t="n"/>
      <c r="C82" s="186" t="inlineStr">
        <is>
          <t>หากต้องการตรวจสอบเอกลักษณ์ของผงสมุนไพรใบพญายอ (Clinacanthi Nutantis Folium) ด้วยกล้องจุลทรรศน์ โครงสร้างเนื้อเยื่อส่วนใดที่ยืนยันว่าเป็นส่วนใบแท้ตามมาตรฐานเภสัชตำรับสมุนไพรไทย</t>
        </is>
      </c>
      <c r="D82" s="186" t="n"/>
      <c r="E82" s="186" t="inlineStr">
        <is>
          <t>เซลล์พาลิเซด (Palisade mesophyll), ปากใบ (Diacytic Stomata), ขนพืช (Trichomes) และผลึกซิสโทลิท (Cystoliths)</t>
        </is>
      </c>
      <c r="F82" s="186" t="inlineStr">
        <is>
          <t>เนื้อเยื่อคอร์เทกซ์และท่อลำเลียงไซเลมขนาดใหญ่โดยไม่มีปากใบ</t>
        </is>
      </c>
      <c r="G82" s="186" t="inlineStr">
        <is>
          <t>เนื้อเยื่อคอร์กหนาแน่นและเซลล์สโตน</t>
        </is>
      </c>
      <c r="H82" s="186" t="inlineStr">
        <is>
          <t>เซลล์สเคอรีดและผลึกแคลเซียมออกซาเลตแบบราฟิด</t>
        </is>
      </c>
      <c r="I82" s="186" t="inlineStr">
        <is>
          <t>เซลล์เนื้อเยื่อเจริญแคมเบียม</t>
        </is>
      </c>
      <c r="J82" s="185" t="inlineStr">
        <is>
          <t>1</t>
        </is>
      </c>
      <c r="K82" s="186" t="inlineStr">
        <is>
          <t>✅ คำตอบที่ถูกต้อง: ข้อ ก. เซลล์พาลิเซด (Palisade mesophyll), ปากใบ (Diacytic Stomata), ขนพืช (Trichomes) และผลึกซิสโทลิท (Cystoliths)
🎯 ทำไมข้อนี้ถึงถูก:
ข้อ ก. ถูกต้อง เพราะเป็นโครงสร้างทางกายวิภาคศาสตร์ของใบพญายอแท้
🔍 ข้ออื่นผิดเพราะอะไร:
• Thai Herbal Pharmacopoeia</t>
        </is>
      </c>
      <c r="L82" s="186" t="inlineStr">
        <is>
          <t>Thai Herbal Pharmacopoeia: Clinacanthi Nutantis Folium</t>
        </is>
      </c>
      <c r="M82" s="186" t="inlineStr">
        <is>
          <t>Herbal Medicine &amp; Products</t>
        </is>
      </c>
      <c r="N82" s="186" t="inlineStr">
        <is>
          <t>Herbal specifications</t>
        </is>
      </c>
      <c r="O82" s="185" t="inlineStr">
        <is>
          <t>Product</t>
        </is>
      </c>
      <c r="P82" s="186" t="inlineStr">
        <is>
          <t>ข้อสอบจริง Product ปี 2561 ข้อ 7</t>
        </is>
      </c>
      <c r="Q82" s="185" t="inlineStr">
        <is>
          <t>ข้อสอบจริง</t>
        </is>
      </c>
      <c r="R82" s="185" t="inlineStr">
        <is>
          <t>2561</t>
        </is>
      </c>
      <c r="S82" s="185" t="n"/>
    </row>
    <row r="83">
      <c r="A83" s="185" t="n">
        <v>81</v>
      </c>
      <c r="B83" s="186" t="n"/>
      <c r="C83" s="186" t="inlineStr">
        <is>
          <t>แคปซูลฟ้าทะลายโจร (Andrographis paniculata Capsules) ตามเกณฑ์มาตรฐานเภสัชตำรับสมุนไพรไทย (Thai Herbal Pharmacopoeia) ต้องผ่านเกณฑ์การทดสอบทางกายภาพในข้อใด</t>
        </is>
      </c>
      <c r="D83" s="186" t="n"/>
      <c r="E83" s="186" t="inlineStr">
        <is>
          <t>การทดสอบเวลาการแตกกระจายตัว (Disintegration time ไม่เกิน 30 นาที)</t>
        </is>
      </c>
      <c r="F83" s="186" t="inlineStr">
        <is>
          <t>การทดสอบการละลาย (Dissolution test)</t>
        </is>
      </c>
      <c r="G83" s="186" t="inlineStr">
        <is>
          <t>การทดสอบสารก่อไข้ (Pyrogen limit)</t>
        </is>
      </c>
      <c r="H83" s="186" t="inlineStr">
        <is>
          <t>การทดสอบความหนืด (Viscosity test)</t>
        </is>
      </c>
      <c r="I83" s="186" t="inlineStr">
        <is>
          <t>การทดสอบความกร่อน (Friability test)</t>
        </is>
      </c>
      <c r="J83" s="185" t="inlineStr">
        <is>
          <t>1</t>
        </is>
      </c>
      <c r="K83" s="186" t="inlineStr">
        <is>
          <t>✅ คำตอบที่ถูกต้อง: ข้อ ก. การทดสอบเวลาการแตกกระจายตัว (Disintegration time ไม่เกิน 30 นาที)
🎯 ทำไมข้อนี้ถึงถูก:
ข้อ ก. ถูกต้อง เพราะ Disintegration test (≤ 30 นาที) เป็นเกณฑ์ทางกายภาพมาตรฐานของแคปซูลสมุนไพร
🔍 ข้ออื่นผิดเพราะอะไร:
• Thai Herbal Pharmacopoeia</t>
        </is>
      </c>
      <c r="L83" s="186" t="inlineStr">
        <is>
          <t>Thai Herbal Pharmacopoeia: Andrographis paniculata Capsules / USP &lt;701&gt;</t>
        </is>
      </c>
      <c r="M83" s="186" t="inlineStr">
        <is>
          <t>Herbal Medicine &amp; Products</t>
        </is>
      </c>
      <c r="N83" s="186" t="inlineStr">
        <is>
          <t>Herbal specifications</t>
        </is>
      </c>
      <c r="O83" s="185" t="inlineStr">
        <is>
          <t>Product</t>
        </is>
      </c>
      <c r="P83" s="186" t="inlineStr">
        <is>
          <t>ข้อสอบจริง Product ปี 2559 ข้อ 20</t>
        </is>
      </c>
      <c r="Q83" s="185" t="inlineStr">
        <is>
          <t>ข้อสอบจริง</t>
        </is>
      </c>
      <c r="R83" s="185" t="inlineStr">
        <is>
          <t>2559</t>
        </is>
      </c>
      <c r="S83" s="185" t="n"/>
    </row>
    <row r="84">
      <c r="A84" s="185" t="n">
        <v>82</v>
      </c>
      <c r="B84" s="186" t="n"/>
      <c r="C84" s="186" t="inlineStr">
        <is>
          <t>สมุนไพรในข้อใดลดระดับไขมันในเลือด</t>
        </is>
      </c>
      <c r="D84" s="186" t="n"/>
      <c r="E84" s="186" t="inlineStr">
        <is>
          <t>ดองดึง</t>
        </is>
      </c>
      <c r="F84" s="186" t="inlineStr">
        <is>
          <t>กระเทียม</t>
        </is>
      </c>
      <c r="G84" s="186" t="inlineStr">
        <is>
          <t>ขมิ้นชัน</t>
        </is>
      </c>
      <c r="H84" s="186" t="inlineStr">
        <is>
          <t>บอระเพ็ด</t>
        </is>
      </c>
      <c r="I84" s="186" t="inlineStr">
        <is>
          <t>เม็ดแมงลัก</t>
        </is>
      </c>
      <c r="J84" s="185" t="inlineStr">
        <is>
          <t>2</t>
        </is>
      </c>
      <c r="K84" s="186" t="inlineStr">
        <is>
          <t>✅ คำตอบที่ถูกต้อง: ข้อ ข. กระเทียม
🎯 ทำไมข้อนี้ถึงถูก:
🔍 ข้ออื่นผิดเพราะอะไร:
🔍 ข้ออื่นผิดเพราะอะไร:
• ข้อ ก. (ดองดึง): ไม่ตรงกับหลักการหรือข้อบ่งใช้ที่ถูกต้องตามโจทย์กำหนด
• ข้อ ค. (ขมิ้นชัน): ไม่ตรงกับหลักการหรือข้อบ่งใช้ที่ถูกต้องตามโจทย์กำหนด
• ข้อ ง. (บอระเพ็ด): ไม่ตรงกับหลักการหรือข้อบ่งใช้ที่ถูกต้องตามโจทย์กำหนด
• ข้อ จ. (เม็ดแมงลัก): ไม่ตรงกับหลักการหรือข้อบ่งใช้ที่ถูกต้องตามโจทย์กำหนด</t>
        </is>
      </c>
      <c r="L84" s="186" t="n"/>
      <c r="M84" s="186" t="inlineStr">
        <is>
          <t>Herbal Medicine &amp; Products</t>
        </is>
      </c>
      <c r="N84" s="186" t="inlineStr">
        <is>
          <t>Herb classification &amp; Law</t>
        </is>
      </c>
      <c r="O84" s="185" t="inlineStr">
        <is>
          <t>Clinic</t>
        </is>
      </c>
      <c r="P84" s="186" t="inlineStr">
        <is>
          <t>[SOURCE: Pharma Plus เล่มม่วง 2 - ข้อสอบย้อนหลังปี 2558 วันที่ 2 ข้อ 22]</t>
        </is>
      </c>
      <c r="Q84" s="185" t="inlineStr">
        <is>
          <t>ข้อสอบจริง</t>
        </is>
      </c>
      <c r="R84" s="185" t="inlineStr">
        <is>
          <t>2558</t>
        </is>
      </c>
      <c r="S84" s="185" t="n"/>
    </row>
    <row r="85">
      <c r="A85" s="185" t="n">
        <v>83</v>
      </c>
      <c r="B85" s="186" t="inlineStr">
        <is>
          <t>[กรณีศึกษา]
ชายอายุ 50 ปี มีอาการปวดข้อและกล้ามเนื้อ ปฏิเสธประวัติแพ้ยา</t>
        </is>
      </c>
      <c r="C85" s="186" t="inlineStr">
        <is>
          <t>คำถาม: สมุนไพรใดสามารถบรรเทาอาการปวดได้</t>
        </is>
      </c>
      <c r="D85" s="186" t="n"/>
      <c r="E85" s="186" t="inlineStr">
        <is>
          <t>ประสะกะเพรา</t>
        </is>
      </c>
      <c r="F85" s="186" t="inlineStr">
        <is>
          <t>ยาผสมเถาวัลย์เปรียง</t>
        </is>
      </c>
      <c r="G85" s="186" t="inlineStr">
        <is>
          <t>ขิง</t>
        </is>
      </c>
      <c r="H85" s="186" t="inlineStr">
        <is>
          <t>พญาสัตบรรณ</t>
        </is>
      </c>
      <c r="I85" s="186" t="inlineStr">
        <is>
          <t>เหง้าข่า</t>
        </is>
      </c>
      <c r="J85" s="185" t="inlineStr">
        <is>
          <t>2</t>
        </is>
      </c>
      <c r="K85" s="186"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L85" s="186" t="n"/>
      <c r="M85" s="186" t="inlineStr">
        <is>
          <t>Herbal Medicine &amp; Products</t>
        </is>
      </c>
      <c r="N85" s="186" t="inlineStr">
        <is>
          <t>Herb classification &amp; Law</t>
        </is>
      </c>
      <c r="O85" s="185" t="inlineStr">
        <is>
          <t>Product</t>
        </is>
      </c>
      <c r="P85" s="186" t="inlineStr">
        <is>
          <t>[SOURCE: Pharma Plus เล่มม่วง 2 - ข้อสอบย้อนหลัง PLE-CC1 ปี 2564 วันที่ 1 ข้อ 13]</t>
        </is>
      </c>
      <c r="Q85" s="185" t="inlineStr">
        <is>
          <t>ข้อสอบจริง</t>
        </is>
      </c>
      <c r="R85" s="185" t="inlineStr">
        <is>
          <t>2564</t>
        </is>
      </c>
      <c r="S85" s="185" t="n"/>
    </row>
    <row r="86">
      <c r="A86" s="185" t="n">
        <v>84</v>
      </c>
      <c r="B86" s="186" t="inlineStr">
        <is>
          <t>[กรณีศึกษา]
ผู้ป่วยมีอาการหวัด เจ็บคอ ไปร้านยาเพื่อขอยาแก้ไอ</t>
        </is>
      </c>
      <c r="C86" s="186" t="inlineStr">
        <is>
          <t>คำถาม: สมุนไพรใดไม่มีฤทธิ์หลักในการแก้ไอหรือขับเสมหะ</t>
        </is>
      </c>
      <c r="D86" s="186" t="n"/>
      <c r="E86" s="186" t="inlineStr">
        <is>
          <t>มะขามป้อม</t>
        </is>
      </c>
      <c r="F86" s="186" t="inlineStr">
        <is>
          <t>ชะเอมเทศ</t>
        </is>
      </c>
      <c r="G86" s="186" t="inlineStr">
        <is>
          <t>มะแว้ง</t>
        </is>
      </c>
      <c r="H86" s="186" t="inlineStr">
        <is>
          <t>ขิง</t>
        </is>
      </c>
      <c r="I86" s="186" t="inlineStr">
        <is>
          <t>ฟ้าทะลายโจร</t>
        </is>
      </c>
      <c r="J86" s="185" t="inlineStr">
        <is>
          <t>5</t>
        </is>
      </c>
      <c r="K86" s="186"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L86" s="186" t="n"/>
      <c r="M86" s="186" t="inlineStr">
        <is>
          <t>Herbal Medicine &amp; Products</t>
        </is>
      </c>
      <c r="N86" s="186" t="inlineStr">
        <is>
          <t>Herb classification &amp; Law</t>
        </is>
      </c>
      <c r="O86" s="185" t="inlineStr">
        <is>
          <t>Product</t>
        </is>
      </c>
      <c r="P86" s="186" t="inlineStr">
        <is>
          <t>[SOURCE: Pharma Plus เล่มม่วง 2 - ข้อสอบย้อนหลัง PLE-CC1 ปี 2564 วันที่ 1 ข้อ 26]</t>
        </is>
      </c>
      <c r="Q86" s="185" t="inlineStr">
        <is>
          <t>ข้อสอบจริง</t>
        </is>
      </c>
      <c r="R86" s="185" t="inlineStr">
        <is>
          <t>2564</t>
        </is>
      </c>
      <c r="S86" s="185" t="n"/>
    </row>
    <row r="87">
      <c r="A87" s="185" t="n">
        <v>85</v>
      </c>
      <c r="B87" s="186" t="n"/>
      <c r="C87" s="186" t="inlineStr">
        <is>
          <t>ตามงานสาธารณสุขมูลฐาน สมุนไพรใดใช้รักษาโรคผิวหนังที่เกิดจากเชื้อรา (กลาก เกลื้อน) ได้</t>
        </is>
      </c>
      <c r="D87" s="186" t="n"/>
      <c r="E87" s="186" t="inlineStr">
        <is>
          <t>พลู</t>
        </is>
      </c>
      <c r="F87" s="186" t="inlineStr">
        <is>
          <t>ทองพันชั่ง</t>
        </is>
      </c>
      <c r="G87" s="186" t="inlineStr">
        <is>
          <t>เปลือกมังคุด</t>
        </is>
      </c>
      <c r="H87" s="186" t="inlineStr">
        <is>
          <t>พญายอ</t>
        </is>
      </c>
      <c r="I87" s="186" t="inlineStr">
        <is>
          <t>ว่านหางจระเข้</t>
        </is>
      </c>
      <c r="J87" s="185" t="inlineStr">
        <is>
          <t>2</t>
        </is>
      </c>
      <c r="K87" s="186"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L87" s="186" t="n"/>
      <c r="M87" s="186" t="inlineStr">
        <is>
          <t>Herbal Medicine &amp; Products</t>
        </is>
      </c>
      <c r="N87" s="186" t="inlineStr">
        <is>
          <t>Herb classification &amp; Law</t>
        </is>
      </c>
      <c r="O87" s="185" t="inlineStr">
        <is>
          <t>Product</t>
        </is>
      </c>
      <c r="P87" s="186" t="inlineStr">
        <is>
          <t>[SOURCE: Pharma Plus เล่มม่วง 2 - ข้อสอบย้อนหลัง PLE-CC1 ปี 2564 วันที่ 1 ข้อ 30]</t>
        </is>
      </c>
      <c r="Q87" s="185" t="inlineStr">
        <is>
          <t>ข้อสอบจริง</t>
        </is>
      </c>
      <c r="R87" s="185" t="inlineStr">
        <is>
          <t>2564</t>
        </is>
      </c>
      <c r="S87" s="185" t="n"/>
    </row>
    <row r="88">
      <c r="A88" s="185" t="n">
        <v>86</v>
      </c>
      <c r="B88" s="186" t="n"/>
      <c r="C88" s="186" t="inlineStr">
        <is>
          <t>สารสำคัญที่มีสรรพคุณลดปวดในเจลพริกคือสารใด</t>
        </is>
      </c>
      <c r="D88" s="186" t="n"/>
      <c r="E88" s="186" t="inlineStr">
        <is>
          <t>Piperine</t>
        </is>
      </c>
      <c r="F88" s="186" t="inlineStr">
        <is>
          <t>Capsaicin</t>
        </is>
      </c>
      <c r="G88" s="186" t="inlineStr">
        <is>
          <t>Eugenol</t>
        </is>
      </c>
      <c r="H88" s="186" t="inlineStr">
        <is>
          <t>Volatile oil</t>
        </is>
      </c>
      <c r="I88" s="186" t="inlineStr">
        <is>
          <t>Curcuminoid</t>
        </is>
      </c>
      <c r="J88" s="185" t="inlineStr">
        <is>
          <t>2</t>
        </is>
      </c>
      <c r="K88" s="186" t="inlineStr">
        <is>
          <t>✅ คำตอบที่ถูกต้อง: ข้อ ข. Capsaicin
🎯 ทำไมข้อนี้ถึงถูก: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L88" s="186" t="n"/>
      <c r="M88" s="186" t="inlineStr">
        <is>
          <t>Herbal Medicine &amp; Products</t>
        </is>
      </c>
      <c r="N88" s="186" t="inlineStr">
        <is>
          <t>Herb classification &amp; Law</t>
        </is>
      </c>
      <c r="O88" s="185" t="inlineStr">
        <is>
          <t>Product</t>
        </is>
      </c>
      <c r="P88" s="186" t="inlineStr">
        <is>
          <t>[SOURCE: Pharma Plus เล่มม่วง 2 - ข้อสอบย้อนหลัง PLE-CC1 ปี 2564 วันที่ 1 ข้อ 43]</t>
        </is>
      </c>
      <c r="Q88" s="185" t="inlineStr">
        <is>
          <t>ข้อสอบจริง</t>
        </is>
      </c>
      <c r="R88" s="185" t="inlineStr">
        <is>
          <t>2564</t>
        </is>
      </c>
      <c r="S88" s="185" t="n"/>
    </row>
    <row r="89">
      <c r="A89" s="185" t="n">
        <v>87</v>
      </c>
      <c r="B89" s="186" t="n"/>
      <c r="C89" s="186"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D89" s="186" t="n"/>
      <c r="E89" s="186" t="inlineStr">
        <is>
          <t>ยาสหัสธารา</t>
        </is>
      </c>
      <c r="F89" s="186" t="inlineStr">
        <is>
          <t>ยาประสะกะเพรา</t>
        </is>
      </c>
      <c r="G89" s="186" t="inlineStr">
        <is>
          <t>ยาตรีผลา</t>
        </is>
      </c>
      <c r="H89" s="186" t="inlineStr">
        <is>
          <t>ยาไฟประลัยกัลป์</t>
        </is>
      </c>
      <c r="I89" s="186" t="inlineStr">
        <is>
          <t>ยาหอมอินทจักร์</t>
        </is>
      </c>
      <c r="J89" s="185" t="inlineStr">
        <is>
          <t>4</t>
        </is>
      </c>
      <c r="K89" s="186" t="inlineStr">
        <is>
          <t>✅ คำตอบที่ถูกต้อง: ข้อ ง. ยาไฟประลัยกัลป์
🎯 ทำไมข้อนี้ถึงถูก: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L89" s="186" t="n"/>
      <c r="M89" s="186" t="inlineStr">
        <is>
          <t>Herbal Medicine &amp; Products</t>
        </is>
      </c>
      <c r="N89" s="186" t="inlineStr">
        <is>
          <t>Traditional Medicine</t>
        </is>
      </c>
      <c r="O89" s="185" t="inlineStr">
        <is>
          <t>Product</t>
        </is>
      </c>
      <c r="P89" s="186" t="inlineStr">
        <is>
          <t>[SOURCE: Pharma Plus เล่มม่วง 2 - ข้อสอบย้อนหลัง PLE-CC1 ปี 2564 วันที่ 1 ข้อ 48]</t>
        </is>
      </c>
      <c r="Q89" s="185" t="inlineStr">
        <is>
          <t>ข้อสอบจริง</t>
        </is>
      </c>
      <c r="R89" s="185" t="inlineStr">
        <is>
          <t>2564</t>
        </is>
      </c>
      <c r="S89" s="185" t="n"/>
    </row>
    <row r="90">
      <c r="A90" s="185" t="n">
        <v>88</v>
      </c>
      <c r="B90" s="186" t="inlineStr">
        <is>
          <t>[กรณีศึกษา]
การตรวจเอกลักษณ์ทางกายภาพของผงยาสมุนไพรส่วนใบ (powdered leaf drug examination) ภายใต้กล้องจุลทรรศน์</t>
        </is>
      </c>
      <c r="C90" s="186" t="inlineStr">
        <is>
          <t>คำถาม: การตรวจผงยาสมุนไพรที่เป็นส่วนใบ (folium) ภายใต้กล้องจุลทรรศน์ ควรพบหรือไม่พบเนื้อเยื่อใด</t>
        </is>
      </c>
      <c r="D90" s="186" t="n"/>
      <c r="E90" s="186" t="inlineStr">
        <is>
          <t>ไม่พบ cork และ sclereid</t>
        </is>
      </c>
      <c r="F90" s="186" t="inlineStr">
        <is>
          <t>พบ stomata และ palisade mesophyll</t>
        </is>
      </c>
      <c r="G90" s="186" t="inlineStr">
        <is>
          <t>พบ stomata ไม่พบ palisade</t>
        </is>
      </c>
      <c r="H90" s="186" t="inlineStr">
        <is>
          <t>พบ cork และ stoma</t>
        </is>
      </c>
      <c r="I90" s="186" t="inlineStr">
        <is>
          <t>พบ sclereid และ cork</t>
        </is>
      </c>
      <c r="J90" s="185" t="inlineStr">
        <is>
          <t>2</t>
        </is>
      </c>
      <c r="K90" s="186"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L90" s="186" t="n"/>
      <c r="M90" s="186" t="inlineStr">
        <is>
          <t>Herbal Medicine &amp; Products</t>
        </is>
      </c>
      <c r="N90" s="186" t="inlineStr">
        <is>
          <t>Herb classification &amp; Law</t>
        </is>
      </c>
      <c r="O90" s="185" t="inlineStr">
        <is>
          <t>Product</t>
        </is>
      </c>
      <c r="P90" s="186" t="inlineStr">
        <is>
          <t>[SOURCE: Pharma Plus เล่มม่วง 2 - ข้อสอบย้อนหลัง PLE-CC1 ปี 2564 วันที่ 1 ข้อ 49]</t>
        </is>
      </c>
      <c r="Q90" s="185" t="inlineStr">
        <is>
          <t>ข้อสอบจริง</t>
        </is>
      </c>
      <c r="R90" s="185" t="inlineStr">
        <is>
          <t>2564</t>
        </is>
      </c>
      <c r="S90" s="185" t="n"/>
    </row>
    <row r="91">
      <c r="A91" s="185" t="n">
        <v>89</v>
      </c>
      <c r="B91" s="186" t="inlineStr">
        <is>
          <t>[สถานการณ์]
ผู้ป่วยเด็กอายุ 4 ขวบ มีอาการคันทวารหนักอย่างมากโดยเฉพาะในเวลากลางคืน ตรวจ Scotch tape test พบไข่พยาธิเส้นด้าย (Enterobius vermicularis / Pinworm)</t>
        </is>
      </c>
      <c r="C91" s="186"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D91" s="186" t="n"/>
      <c r="E91" s="186" t="inlineStr">
        <is>
          <t>น้ำมันมะพร้าว</t>
        </is>
      </c>
      <c r="F91" s="186" t="inlineStr">
        <is>
          <t>ใบตำลึง</t>
        </is>
      </c>
      <c r="G91" s="186" t="inlineStr">
        <is>
          <t>เปลือกมังคุด</t>
        </is>
      </c>
      <c r="H91" s="186" t="inlineStr">
        <is>
          <t>เมล็ดฟักทอง</t>
        </is>
      </c>
      <c r="I91" s="186" t="inlineStr">
        <is>
          <t>ผลแก่แมงลัก</t>
        </is>
      </c>
      <c r="J91" s="185" t="inlineStr">
        <is>
          <t>4</t>
        </is>
      </c>
      <c r="K91" s="186" t="inlineStr">
        <is>
          <t>✅ คำตอบที่ถูกต้อง: ข้อ ง. เมล็ดฟักทอง
🎯 ทำไมข้อนี้ถึงถูก: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L91" s="186" t="n"/>
      <c r="M91" s="186" t="inlineStr">
        <is>
          <t>Herbal Medicine &amp; Products</t>
        </is>
      </c>
      <c r="N91" s="186" t="inlineStr">
        <is>
          <t>Herb classification &amp; Law</t>
        </is>
      </c>
      <c r="O91" s="185" t="inlineStr">
        <is>
          <t>Product</t>
        </is>
      </c>
      <c r="P91" s="186" t="inlineStr">
        <is>
          <t>[SOURCE: Pharma Plus เล่มม่วง 2 - ข้อสอบย้อนหลัง PLE-CC1 ปี 2564 วันที่ 1 ข้อ 54]</t>
        </is>
      </c>
      <c r="Q91" s="185" t="inlineStr">
        <is>
          <t>ข้อสอบจริง</t>
        </is>
      </c>
      <c r="R91" s="185" t="inlineStr">
        <is>
          <t>2564</t>
        </is>
      </c>
      <c r="S91" s="185" t="inlineStr">
        <is>
          <t>CASE_2564_ENTEROBIUS_01</t>
        </is>
      </c>
    </row>
    <row r="92">
      <c r="A92" s="185" t="n">
        <v>90</v>
      </c>
      <c r="B92" s="18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t>
        </is>
      </c>
      <c r="C92" s="186" t="inlineStr">
        <is>
          <t>คำถาม: เภสัชกรแนะนำสมุนไพรในบัญชียาหลักและสาธารณสุขมูลฐานเพื่อแก้ขัดเบาสำหรับอาการดังกล่าวตัวใด</t>
        </is>
      </c>
      <c r="D92" s="186" t="n"/>
      <c r="E92" s="186" t="inlineStr">
        <is>
          <t>กระเจี๊ยบแดง</t>
        </is>
      </c>
      <c r="F92" s="186" t="inlineStr">
        <is>
          <t>ช้าพลู</t>
        </is>
      </c>
      <c r="G92" s="186" t="inlineStr">
        <is>
          <t>รางจืด</t>
        </is>
      </c>
      <c r="H92" s="186" t="inlineStr">
        <is>
          <t>ฟ้าทะลายโจร</t>
        </is>
      </c>
      <c r="I92" s="186" t="inlineStr">
        <is>
          <t>หญ้าปักกิ่ง</t>
        </is>
      </c>
      <c r="J92" s="185" t="inlineStr">
        <is>
          <t>1</t>
        </is>
      </c>
      <c r="K92" s="186" t="inlineStr">
        <is>
          <t>✅ คำตอบที่ถูกต้อง: ข้อ ก. กระเจี๊ยบแดง
🎯 ทำไมข้อนี้ถึงถูก: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L92" s="186" t="n"/>
      <c r="M92" s="186" t="inlineStr">
        <is>
          <t>Herbal Medicine &amp; Products</t>
        </is>
      </c>
      <c r="N92" s="186" t="inlineStr">
        <is>
          <t>Herb classification &amp; Law</t>
        </is>
      </c>
      <c r="O92" s="185" t="inlineStr">
        <is>
          <t>Product</t>
        </is>
      </c>
      <c r="P92" s="186" t="inlineStr">
        <is>
          <t>[SOURCE: Pharma Plus เล่มม่วง 2 - ข้อสอบย้อนหลัง PLE-CC1 ปี 2564 วันที่ 1 ข้อ 63]</t>
        </is>
      </c>
      <c r="Q92" s="185" t="inlineStr">
        <is>
          <t>ข้อสอบจริง</t>
        </is>
      </c>
      <c r="R92" s="185" t="inlineStr">
        <is>
          <t>2564</t>
        </is>
      </c>
      <c r="S92" s="185" t="n"/>
    </row>
    <row r="93">
      <c r="A93" s="185" t="n">
        <v>91</v>
      </c>
      <c r="B93" s="186" t="n"/>
      <c r="C93" s="186" t="inlineStr">
        <is>
          <t>ยาสมุนไพรใดแก้พิษแมลงสัตว์กัดต่อย</t>
        </is>
      </c>
      <c r="D93" s="186" t="n"/>
      <c r="E93" s="186" t="inlineStr">
        <is>
          <t>ว่านหางจระเข้</t>
        </is>
      </c>
      <c r="F93" s="186" t="inlineStr">
        <is>
          <t>พญายอ</t>
        </is>
      </c>
      <c r="G93" s="186" t="inlineStr">
        <is>
          <t>เปลือกมังคุด</t>
        </is>
      </c>
      <c r="H93" s="186" t="inlineStr">
        <is>
          <t>ขมิ้นชัน</t>
        </is>
      </c>
      <c r="I93" s="186" t="inlineStr">
        <is>
          <t>เจ้าไพล บางนา</t>
        </is>
      </c>
      <c r="J93" s="185" t="inlineStr">
        <is>
          <t>2</t>
        </is>
      </c>
      <c r="K93" s="186" t="inlineStr">
        <is>
          <t>✅ คำตอบที่ถูกต้อง: ข้อ ข. พญายอ
🎯 ทำไมข้อนี้ถึงถูก: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L93" s="186" t="n"/>
      <c r="M93" s="186" t="inlineStr">
        <is>
          <t>Herbal Medicine &amp; Products</t>
        </is>
      </c>
      <c r="N93" s="186" t="inlineStr">
        <is>
          <t>Herb classification &amp; Law</t>
        </is>
      </c>
      <c r="O93" s="185" t="inlineStr">
        <is>
          <t>Product</t>
        </is>
      </c>
      <c r="P93" s="186" t="inlineStr">
        <is>
          <t>[SOURCE: Pharma Plus เล่มม่วง 2 - ข้อสอบย้อนหลัง PLE-CC1 ปี 2564 วันที่ 1 ข้อ 103]</t>
        </is>
      </c>
      <c r="Q93" s="185" t="inlineStr">
        <is>
          <t>ข้อสอบจริง</t>
        </is>
      </c>
      <c r="R93" s="185" t="inlineStr">
        <is>
          <t>2564</t>
        </is>
      </c>
      <c r="S93" s="185" t="n"/>
    </row>
    <row r="94">
      <c r="A94" s="185" t="n">
        <v>92</v>
      </c>
      <c r="B94" s="186"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t>
        </is>
      </c>
      <c r="C94" s="186" t="inlineStr">
        <is>
          <t>คำถาม: ตำรับสมุนไพรใดสามารถใช้รักษาเชื้อราได้</t>
        </is>
      </c>
      <c r="D94" s="186" t="n"/>
      <c r="E94" s="186" t="inlineStr">
        <is>
          <t>ทิงเจอร์พลู</t>
        </is>
      </c>
      <c r="F94" s="186" t="inlineStr">
        <is>
          <t>ทิงเจอร์เสลดพังพอน</t>
        </is>
      </c>
      <c r="G94" s="186" t="inlineStr">
        <is>
          <t>ครีมมะหาด</t>
        </is>
      </c>
      <c r="H94" s="186" t="inlineStr">
        <is>
          <t>ทิงเจอร์ทองพันชั่ง</t>
        </is>
      </c>
      <c r="I94" s="186" t="inlineStr">
        <is>
          <t>ครีมผักบุ้งทะเล</t>
        </is>
      </c>
      <c r="J94" s="185" t="inlineStr">
        <is>
          <t>4</t>
        </is>
      </c>
      <c r="K94" s="186"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L94" s="186" t="n"/>
      <c r="M94" s="186" t="inlineStr">
        <is>
          <t>Herbal Medicine &amp; Products</t>
        </is>
      </c>
      <c r="N94" s="186" t="inlineStr">
        <is>
          <t>Herb classification &amp; Law</t>
        </is>
      </c>
      <c r="O94" s="185" t="inlineStr">
        <is>
          <t>Product</t>
        </is>
      </c>
      <c r="P94" s="186" t="inlineStr">
        <is>
          <t>[SOURCE: Pharma Plus เล่มม่วง 2 - ข้อสอบย้อนหลัง PLE-CC1 ปี 2564 วันที่ 2 ข้อ 23]</t>
        </is>
      </c>
      <c r="Q94" s="185" t="inlineStr">
        <is>
          <t>ข้อสอบจริง</t>
        </is>
      </c>
      <c r="R94" s="185" t="inlineStr">
        <is>
          <t>2564</t>
        </is>
      </c>
      <c r="S94" s="185" t="n"/>
    </row>
    <row r="95">
      <c r="A95" s="185" t="n">
        <v>93</v>
      </c>
      <c r="B95" s="186" t="inlineStr">
        <is>
          <t>[สมุนไพรช่วยเลิกบุหรี่ในบัญชียาหลักแห่งชาติ]
การเลือกใช้ยาสมุนไพรในระบบบริการสุขภาพปฐมภูมิเพื่อช่วยบำบัดผู้ติดบุหรี่</t>
        </is>
      </c>
      <c r="C95" s="186" t="inlineStr">
        <is>
          <t>คำถาม: สมุนไพรมีสรรพคุณช่วยเลิกบุหรี่</t>
        </is>
      </c>
      <c r="D95" s="186" t="n"/>
      <c r="E95" s="186" t="inlineStr">
        <is>
          <t>หญ้าหนวดแมว</t>
        </is>
      </c>
      <c r="F95" s="186" t="inlineStr">
        <is>
          <t>รางจืด</t>
        </is>
      </c>
      <c r="G95" s="186" t="inlineStr">
        <is>
          <t>กระเจี๊ยบแดง</t>
        </is>
      </c>
      <c r="H95" s="186" t="inlineStr">
        <is>
          <t>หญ้าดอกขาว</t>
        </is>
      </c>
      <c r="I95" s="186" t="inlineStr">
        <is>
          <t>ขิง</t>
        </is>
      </c>
      <c r="J95" s="185" t="inlineStr">
        <is>
          <t>4</t>
        </is>
      </c>
      <c r="K95" s="186"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L95" s="186" t="n"/>
      <c r="M95" s="186" t="inlineStr">
        <is>
          <t>Herbal Medicine &amp; Products</t>
        </is>
      </c>
      <c r="N95" s="186" t="inlineStr">
        <is>
          <t>Herb classification &amp; Law</t>
        </is>
      </c>
      <c r="O95" s="185" t="inlineStr">
        <is>
          <t>Product</t>
        </is>
      </c>
      <c r="P95" s="186" t="inlineStr">
        <is>
          <t>[SOURCE: Pharma Plus เล่มม่วง 2 - ข้อสอบย้อนหลัง PLE-CC1 ปี 2564 วันที่ 2 ข้อ 43]</t>
        </is>
      </c>
      <c r="Q95" s="185" t="inlineStr">
        <is>
          <t>ข้อสอบจริง</t>
        </is>
      </c>
      <c r="R95" s="185" t="inlineStr">
        <is>
          <t>2564</t>
        </is>
      </c>
      <c r="S95" s="185" t="n"/>
    </row>
    <row r="96">
      <c r="A96" s="185" t="n">
        <v>94</v>
      </c>
      <c r="B96" s="186" t="n"/>
      <c r="C96" s="186" t="inlineStr">
        <is>
          <t>สมุนไพรในใดมีหลักฐานเชิงช่วยลดระดับน้ำตาลได้</t>
        </is>
      </c>
      <c r="D96" s="186" t="n"/>
      <c r="E96" s="186" t="inlineStr">
        <is>
          <t>ดอกแค</t>
        </is>
      </c>
      <c r="F96" s="186" t="inlineStr">
        <is>
          <t>ขี้เหล็ก</t>
        </is>
      </c>
      <c r="G96" s="186" t="inlineStr">
        <is>
          <t>มะระขี้นก</t>
        </is>
      </c>
      <c r="H96" s="186" t="inlineStr">
        <is>
          <t>ทองพันชั่ง</t>
        </is>
      </c>
      <c r="I96" s="186" t="inlineStr">
        <is>
          <t>ฟ้าทะลายโจร</t>
        </is>
      </c>
      <c r="J96" s="185" t="inlineStr">
        <is>
          <t>3</t>
        </is>
      </c>
      <c r="K96" s="186"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L96" s="186" t="inlineStr">
        <is>
          <t>Herbal Medicine in Diabetes</t>
        </is>
      </c>
      <c r="M96" s="186" t="inlineStr">
        <is>
          <t>Herbal Medicine &amp; Products</t>
        </is>
      </c>
      <c r="N96" s="186" t="inlineStr">
        <is>
          <t>Herb classification &amp; Law</t>
        </is>
      </c>
      <c r="O96" s="185" t="inlineStr">
        <is>
          <t>Product</t>
        </is>
      </c>
      <c r="P96" s="186" t="inlineStr">
        <is>
          <t>ข้อสอบเก่า</t>
        </is>
      </c>
      <c r="Q96" s="185" t="inlineStr">
        <is>
          <t>ข้อสอบจริง</t>
        </is>
      </c>
      <c r="R96" s="185" t="inlineStr">
        <is>
          <t>2565</t>
        </is>
      </c>
      <c r="S96" s="185" t="n"/>
    </row>
    <row r="97">
      <c r="A97" s="185" t="n">
        <v>95</v>
      </c>
      <c r="B97" s="186" t="n"/>
      <c r="C97" s="186" t="inlineStr">
        <is>
          <t>สมุนไพรในข้อใดช่วยรักษาอาการงูสวัด</t>
        </is>
      </c>
      <c r="D97" s="186" t="n"/>
      <c r="E97" s="186" t="inlineStr">
        <is>
          <t>เจลว่านหางจระเข้</t>
        </is>
      </c>
      <c r="F97" s="186" t="inlineStr">
        <is>
          <t>ยาเปลือกมังคุด</t>
        </is>
      </c>
      <c r="G97" s="186" t="inlineStr">
        <is>
          <t>ครีมพญายอ</t>
        </is>
      </c>
      <c r="H97" s="186" t="inlineStr">
        <is>
          <t>ทิงเจอร์พลู</t>
        </is>
      </c>
      <c r="I97" s="186" t="inlineStr">
        <is>
          <t>ยาบัวบก</t>
        </is>
      </c>
      <c r="J97" s="185" t="inlineStr">
        <is>
          <t>3</t>
        </is>
      </c>
      <c r="K97" s="186" t="inlineStr">
        <is>
          <t>✅ คำตอบที่ถูกต้อง: ข้อ ค. ครีมพญายอ
🎯 ทำไมข้อนี้ถึงถูก:
🎯 ทำไมข้อนี้ถึงถูก: พญายอ (เสลดพังพอนตัวเมีย - Clinacanthus nutans) บรรจุในบัญชียาหลักแห่งชาติด้านสมุนไพร ในรูปแบบยาครีมพญายอ มีข้อบ่งใช้ในการรักษาแผลจากไวรัสเริม (Herpes simplex) และงูสวัด (Herpes zoster) โดยมีฤทธิ์ยับยั้งการเจริญของไวรัสและต้านการอักเสบ
🔍 ข้ออื่นผิดเพราะอะไร:
•
• ข
• ้
• อ
• ก
• .
• เ
• จ
• ล
• ว
• ่
• า
• น
• ห
• า
• ง
• จ
• ร
• ะ
• เ
• ข
• ้
• :
• ใ
• ช
• ้
• ส
• ำ
• ห
• ร
• ั
• บ
• ร
• ั
• ก
• ษ
• า
• แ
• ผ
• ล
• ไ
• ฟ
• ไ
• ห
• ม
• ้
• น
• ้
• ำ
• ร
• ้
• อ
• น
• ล
• ว
• ก
• เ
• พ
• ื
• ่
• อ
• เ
• พ
• ิ
• ่
• ม
• ค
• ว
• า
• ม
• ช
• ุ
• ่
• ม
• ช
• ื
• ้
• น
• ส
• ม
• า
• น
• ผ
• ิ
• ว
•
• ข
• ้
• อ
• ข
• .
• ย
• า
• เ
• ป
• ล
• ื
• อ
• ก
• ม
• ั
• ง
• ค
• ุ
• ด
• :
• ม
• ี
• ส
• า
• ร
• แ
• ท
• น
• น
• ิ
• น
• แ
• ล
• ะ
• แ
• ซ
• น
• โ
• ท
• น
• ใ
• ช
• ้
• ท
• า
• ส
• ม
• า
• น
• แ
• ผ
• ล
• ร
• ั
• ก
• ษ
• า
• แ
• ผ
• ล
• เ
• ร
• ื
• ้
• อ
• ร
• ั
• ง
• ฆ
• ่
• า
• เ
• ช
• ื
• ้
• อ
• แ
• บ
• ค
• ท
• ี
• เ
• ร
• ี
• ย
•
• ข
• ้
• อ
• ง
• .
• ท
• ิ
• ง
• เ
• จ
• อ
• ร
• ์
• พ
• ล
• ู
• :
• ใ
• ช
• ้
• ร
• ั
• ก
• ษ
• า
• อ
• า
• ก
• า
• ร
• ค
• ั
• น
• จ
• า
• ก
• ล
• ม
• พ
• ิ
• ษ
• ห
• ร
• ื
• อ
• แ
• ม
• ล
• ง
• ส
• ั
• ต
• ว
• ์
• ก
• ั
• ด
• ต
• ่
• อ
• ย
•
• ข
• ้
• อ
• จ
• .
• ย
• า
• บ
• ั
• ว
• บ
• ก
• :
• ใ
• ช
• ้
• ส
• ำ
• ห
• ร
• ั
• บ
• ส
• ม
• า
• น
• แ
• ผ
• ล
• ส
• ด
• แ
• ผ
• ล
• ผ
• ่
• า
• ต
• ั
• ด
• แ
• ล
• ะ
• แ
• ก
• ้
• ร
• ้
• อ
• น
• ใ
• น
• ช
• ้
• ำ
• ใ
• น</t>
        </is>
      </c>
      <c r="L97" s="186" t="n"/>
      <c r="M97" s="186" t="inlineStr">
        <is>
          <t>Herbal Medicine &amp; Products</t>
        </is>
      </c>
      <c r="N97" s="186" t="inlineStr">
        <is>
          <t>Traditional Medicine</t>
        </is>
      </c>
      <c r="O97" s="185" t="inlineStr">
        <is>
          <t>Product</t>
        </is>
      </c>
      <c r="P97" s="186" t="inlineStr">
        <is>
          <t>[SOURCE: Mock Pharmtutor 2024 Set 1 ข้อ 15]</t>
        </is>
      </c>
      <c r="Q97" s="185" t="inlineStr">
        <is>
          <t>ข้อสอบจำลอง</t>
        </is>
      </c>
      <c r="R97" s="185" t="inlineStr">
        <is>
          <t>Mock Pharmtutor 2024</t>
        </is>
      </c>
      <c r="S97" s="185" t="n"/>
    </row>
    <row r="98">
      <c r="A98" s="185" t="n">
        <v>96</v>
      </c>
      <c r="B98" s="186" t="n"/>
      <c r="C98" s="186" t="inlineStr">
        <is>
          <t>สมุนไพรในข้อใดช่วยบรรเทาอาการคลื่นไส้อาเจียน</t>
        </is>
      </c>
      <c r="D98" s="186" t="n"/>
      <c r="E98" s="186" t="inlineStr">
        <is>
          <t>เหง้าขิง</t>
        </is>
      </c>
      <c r="F98" s="186" t="inlineStr">
        <is>
          <t>ข่า</t>
        </is>
      </c>
      <c r="G98" s="186" t="inlineStr">
        <is>
          <t>ตะไคร้</t>
        </is>
      </c>
      <c r="H98" s="186" t="inlineStr">
        <is>
          <t>ขมิ้นชัน</t>
        </is>
      </c>
      <c r="I98" s="186" t="inlineStr">
        <is>
          <t>ใบมะกรูด</t>
        </is>
      </c>
      <c r="J98" s="185" t="inlineStr">
        <is>
          <t>1</t>
        </is>
      </c>
      <c r="K98" s="186" t="inlineStr">
        <is>
          <t>✅ คำตอบที่ถูกต้อง: ข้อ ก. เหง้าขิง
🎯 ทำไมข้อนี้ถึงถูก:
🎯 ทำไมข้อนี้ถึงถูก: เหง้าขิง (Zingiber officinale) มีสารออกฤทธิ์สำคัญกลุ่ม gingerols และ shogaols ซึ่งมีฤทธิ์ต้านอาการคลื่นไส้อาเจียน (antiemetic) โดยออกฤทธิ์เป็น antagonist ต่อ 5-HT3 และ cholinergic receptors ในระบบทางเดินอาหาร บรรจุในบัญชียาหลักแห่งชาติด้านสมุนไพรสำหรับบรรเทาอาการคลื่นไส้อาเจียน
🔍 ข้ออื่นผิดเพราะอะไร:
•
• ข
• ้
• อ
• ข
• .
• ข
• ่
• า
• :
• ม
• ี
• ส
• ร
• ร
• พ
• ค
• ุ
• ณ
• ห
• ล
• ั
• ก
• ใ
• น
• ก
• า
• ร
• ข
• ั
• บ
• ล
• ม
• แ
• น
• ่
• น
• จ
• ุ
• ก
• เ
• ส
• ี
• ย
• ด
• แ
• ล
• ะ
• ร
• ั
• ก
• ษ
• า
• เ
• ก
• ล
• ื
• ้
• อ
• น
•
• ข
• ้
• อ
• ค
• .
• ต
• ะ
• ไ
• ค
• ร
• ้
• :
• ใ
• ช
• ้
• ข
• ั
• บ
• ล
• ม
• แ
• ก
• ้
• ท
• ้
• อ
• ง
• อ
• ื
• ด
• ท
• ้
• อ
• ง
• เ
• ฟ
• ้
• อ
• แ
• ล
• ะ
• ข
• ั
• บ
• ป
• ั
• ส
• ส
• า
• ว
• ะ
•
• ข
• ้
• อ
• ง
• .
• ข
• ม
• ิ
• ้
• น
• ช
• ั
• น
• :
• ม
• ี
• ส
• า
• ร
• c
• u
• r
• c
• u
• m
• i
• n
• o
• i
• d
• s
• เ
• ด
• ่
• น
• ด
• ้
• า
• น
• บ
• ร
• ร
• เ
• ท
• า
• อ
• า
• ก
• า
• ร
• แ
• น
• ่
• น
• จ
• ุ
• ก
• เ
• ส
• ี
• ย
• ด
• ท
• ้
• อ
• ง
• อ
• ื
• ด
• แ
• ผ
• ล
• ใ
• น
• ก
• ร
• ะ
• เ
• พ
• า
• ะ
• อ
• า
• ห
• า
• ร
•
• ข
• ้
• อ
• จ
• .
• ใ
• บ
• ม
• ะ
• ก
• ร
• ู
• ด
• :
• ใ
• ช
• ้
• แ
• ต
• ่
• ง
• ก
• ล
• ิ
• ่
• น
• แ
• ล
• ะ
• ช
• ่
• ว
• ย
• ข
• ั
• บ
• ล
• ม
• ไ
• ม
• ่
• ใ
• ช
• ่
• ส
• ม
• ุ
• น
• ไ
• พ
• ร
• ห
• ล
• ั
• ก
• ใ
• น
• ก
• า
• ร
• แ
• ก
• ้
• อ
• า
• เ
• จ
• ี
• ย
• น</t>
        </is>
      </c>
      <c r="L98" s="186" t="n"/>
      <c r="M98" s="186" t="inlineStr">
        <is>
          <t>Herbal Medicine &amp; Products</t>
        </is>
      </c>
      <c r="N98" s="186" t="inlineStr">
        <is>
          <t>Traditional Medicine</t>
        </is>
      </c>
      <c r="O98" s="185" t="inlineStr">
        <is>
          <t>Product</t>
        </is>
      </c>
      <c r="P98" s="186" t="inlineStr">
        <is>
          <t>[SOURCE: Mock Pharmtutor 2024 Set 1 ข้อ 22]</t>
        </is>
      </c>
      <c r="Q98" s="185" t="inlineStr">
        <is>
          <t>ข้อสอบจำลอง</t>
        </is>
      </c>
      <c r="R98" s="185" t="inlineStr">
        <is>
          <t>Mock Pharmtutor 2024</t>
        </is>
      </c>
      <c r="S98" s="185" t="n"/>
    </row>
    <row r="99">
      <c r="A99" s="185" t="n">
        <v>97</v>
      </c>
      <c r="B99" s="186" t="n"/>
      <c r="C99" s="186" t="inlineStr">
        <is>
          <t>สมุนไพรในข้อใดบรรเทาอาการต่างจากข้ออื่น</t>
        </is>
      </c>
      <c r="D99" s="186" t="n"/>
      <c r="E99" s="186" t="inlineStr">
        <is>
          <t>เปลือกทับทิม</t>
        </is>
      </c>
      <c r="F99" s="186" t="inlineStr">
        <is>
          <t>กล้วยน้ำหว้าดิบ</t>
        </is>
      </c>
      <c r="G99" s="186" t="inlineStr">
        <is>
          <t>ใบสีเสียด</t>
        </is>
      </c>
      <c r="H99" s="186" t="inlineStr">
        <is>
          <t>มะขามแขก</t>
        </is>
      </c>
      <c r="I99" s="186" t="inlineStr">
        <is>
          <t>ฟ้าทะลายโจร</t>
        </is>
      </c>
      <c r="J99" s="185" t="inlineStr">
        <is>
          <t>4</t>
        </is>
      </c>
      <c r="K99" s="186" t="inlineStr">
        <is>
          <t>✅ คำตอบที่ถูกต้อง: ข้อ ง. มะขามแขก
🎯 ทำไมข้อนี้ถึงถูก:
🎯 ทำไมข้อนี้ถึงถูก: มะขามแขก (Senna) มีสารสำคัญกลุ่ม anthraquinones (sennoside A และ B) ออกฤทธิ์เป็นยาระบายกระตุ้นการขับถ่ายแก้ท้องผูก (laxative) ในขณะที่ตัวเลือกอื่นๆ เช่น เปลือกทับทิม กล้วยน้ำหว้าดิบ ใบสีเสียด เป็นสมุนไพรที่มีสารแทนนินสูงใช้รักษาอาการท้องเสีย
🔍 ข้ออื่นผิดเพราะอะไร:
•
• ข
• ้
• อ
• ก
• .
• เ
• ป
• ล
• ื
• อ
• ก
• ท
• ั
• บ
• ท
• ิ
• ม
• :
• ม
• ี
• ส
• า
• ร
• แ
• ท
• น
• น
• ิ
• น
• ส
• ู
• ง
• ใ
• ช
• ้
• ฝ
• า
• ด
• ส
• ม
• า
• น
• แ
• ก
• ้
• อ
• า
• ก
• า
• ร
• ท
• ้
• อ
• ง
• เ
• ส
• ี
• ย
• ท
• ี
• ่
• ไ
• ม
• ่
• ใ
• ช
• ่
• บ
• ิ
• ด
•
• ข
• ้
• อ
• ข
• .
• ก
• ล
• ้
• ว
• ย
• น
• ้
• ำ
• ห
• ว
• ้
• า
• ด
• ิ
• บ
• :
• ม
• ี
• ส
• า
• ร
• แ
• ท
• น
• น
• ิ
• น
• แ
• ล
• ะ
• เ
• ซ
• โ
• ร
• โ
• ท
• น
• ิ
• น
• ใ
• ช
• ้
• ร
• ั
• ก
• ษ
• า
• อ
• า
• ก
• า
• ร
• ท
• ้
• อ
• ง
• เ
• ส
• ี
• ย
• แ
• ล
• ะ
• แ
• ผ
• ล
• ใ
• น
• ก
• ร
• ะ
• เ
• พ
• า
• ะ
• อ
• า
• ห
• า
• ร
•
• ข
• ้
• อ
• ค
• .
• ใ
• บ
• ส
• ี
• เ
• ส
• ี
• ย
• ด
• :
• ม
• ี
• ส
• า
• ร
• แ
• ท
• น
• น
• ิ
• น
• เ
• ข
• ้
• ม
• ข
• ้
• น
• อ
• อ
• ก
• ฤ
• ท
• ธ
• ิ
• ์
• ฝ
• า
• ด
• ส
• ม
• า
• น
• ร
• ั
• ก
• ษ
• า
• อ
• า
• ก
• า
• ร
• ท
• ้
• อ
• ง
• เ
• ส
• ี
• ย
•
• ข
• ้
• อ
• จ
• .
• ฟ
• ้
• า
• ท
• ะ
• ล
• า
• ย
• โ
• จ
• ร
• :
• ใ
• น
• บ
• ั
• ญ
• ช
• ี
• ย
• า
• ห
• ล
• ั
• ก
• แ
• ห
• ่
• ง
• ช
• า
• ต
• ิ
• ม
• ี
• ข
• ้
• อ
• บ
• ่
• ง
• ใ
• ช
• ้
• บ
• ร
• ร
• เ
• ท
• า
• อ
• า
• ก
• า
• ร
• ท
• ้
• อ
• ง
• เ
• ส
• ี
• ย
• ช
• น
• ิ
• ด
• ไ
• ม
• ่
• ต
• ิ
• ด
• เ
• ช
• ื
• ้
• อ
• ร
• ่
• ว
• ม
• ด
• ้
• ว
• ย
• เ
• ช
• ่
• น
• ก
• ั
• น</t>
        </is>
      </c>
      <c r="L99" s="186" t="n"/>
      <c r="M99" s="186" t="inlineStr">
        <is>
          <t>Herbal Medicine &amp; Products</t>
        </is>
      </c>
      <c r="N99" s="186" t="inlineStr">
        <is>
          <t>Traditional Medicine</t>
        </is>
      </c>
      <c r="O99" s="185" t="inlineStr">
        <is>
          <t>Product</t>
        </is>
      </c>
      <c r="P99" s="186" t="inlineStr">
        <is>
          <t>[SOURCE: Mock Pharmtutor 2024 Set 1 ข้อ 26]</t>
        </is>
      </c>
      <c r="Q99" s="185" t="inlineStr">
        <is>
          <t>ข้อสอบจำลอง</t>
        </is>
      </c>
      <c r="R99" s="185" t="inlineStr">
        <is>
          <t>Mock Pharmtutor 2024</t>
        </is>
      </c>
      <c r="S99" s="185" t="n"/>
    </row>
    <row r="100">
      <c r="A100" s="185" t="n">
        <v>98</v>
      </c>
      <c r="B100" s="186" t="n"/>
      <c r="C100" s="186" t="inlineStr">
        <is>
          <t>จากโครงสร้างของ nicotine ที่กำหนดให้ ข้อใดคือวิธีการทดสอบที่เหมาะสม (MCQ ธ.ค. 66)</t>
        </is>
      </c>
      <c r="D100" s="186" t="inlineStr">
        <is>
          <t>pharmtutor2024/set2_q86.png</t>
        </is>
      </c>
      <c r="E100" s="186" t="inlineStr">
        <is>
          <t>Dragendorff's test</t>
        </is>
      </c>
      <c r="F100" s="186" t="inlineStr">
        <is>
          <t>Folin-Ciocalteu Content</t>
        </is>
      </c>
      <c r="G100" s="186" t="inlineStr">
        <is>
          <t>Lieberman-Burchard test</t>
        </is>
      </c>
      <c r="H100" s="186" t="inlineStr">
        <is>
          <t>DPPH assay</t>
        </is>
      </c>
      <c r="I100" s="186" t="inlineStr">
        <is>
          <t>MTT assay</t>
        </is>
      </c>
      <c r="J100" s="185" t="inlineStr">
        <is>
          <t>1</t>
        </is>
      </c>
      <c r="K100" s="186" t="inlineStr">
        <is>
          <t>✅ คำตอบที่ถูกต้อง: ข้อ ก. Dragendorff's test
🎯 ทำไมข้อนี้ถึงถูก:
🎯 ทำไมข้อนี้ถึงถูก: Nicotine จัดเป็น tertiary amine alkaloid ประกอบด้วย pyridine และ pyrrolidine ring การทดสอบเอกลักษณ์ทางเคมีจึงใช้ Dragendorff's reagent (Potassium bismuth iodide) ซึ่งจะทำปฏิกิริยากับสารกลุ่ม Alkaloids เกิดตะกอนสีส้มหรือส้มแดงอย่างจำเพาะ
🔍 ข้ออื่นผิดเพราะอะไร:
• ข้อ ข.: Folin-Ciocalteu method ใช้สำหรับวิเคราะห์หาปริมาณสารประกอบฟีนอลิกทั้งหมด (Total Phenolic Content) โดยเกิดปฏิกิริยารีดอกซ์กับหมู่ phenolic hydroxyl
• ข้อ ค.: Lieberman-Burchard test ใช้ทดสอบสารกลุ่ม Steroids, Triterpenoids และ Cardiac glycosides เกิดสารละลายสีเขียวหรือชมพูอมม่วง
• ข้อ ง.: DPPH assay เป็นการทดสอบความสามารถในการต้านอนุมูลอิสระ (Antioxidant capacity) ของสารสกัด
• ข้อ จ.: MTT assay เป็นวิธีทดสอบความเป็นพิษต่อเซลล์ (Cytotoxicity assay) และการรอดชีวิตของเซลล์ในการเพาะเลี้ยงเนื้อเยื่อ</t>
        </is>
      </c>
      <c r="L100" s="186" t="n"/>
      <c r="M100" s="186" t="inlineStr">
        <is>
          <t>Herbal Medicine &amp; Products</t>
        </is>
      </c>
      <c r="N100" s="186" t="inlineStr">
        <is>
          <t>Quality Control of Herbs</t>
        </is>
      </c>
      <c r="O100" s="185" t="inlineStr">
        <is>
          <t>Product</t>
        </is>
      </c>
      <c r="P100" s="186" t="inlineStr">
        <is>
          <t>[SOURCE: Mock Pharmtutor 2024 Set 2 ข้อ 86] MCQ ธ.ค. 66</t>
        </is>
      </c>
      <c r="Q100" s="185" t="inlineStr">
        <is>
          <t>ข้อสอบจำลอง</t>
        </is>
      </c>
      <c r="R100" s="185" t="inlineStr">
        <is>
          <t>Mock Pharmtutor 2024</t>
        </is>
      </c>
      <c r="S100" s="185" t="n"/>
    </row>
    <row r="101">
      <c r="A101" s="185" t="n">
        <v>99</v>
      </c>
      <c r="B101" s="186" t="n"/>
      <c r="C101" s="186" t="inlineStr">
        <is>
          <t>ตามประกาศบัญชียาหลักแห่งชาติด้านสมุนไพร พ.ศ. 2566 สมุนไพรในข้อใดมีข้อบ่งใช้สำหรับเสริมการรักษาในผู้ป่วยที่มีอาการนอนไม่หลับที่รักษาด้วยยามาตรฐานแล้วไม่ได้ผล</t>
        </is>
      </c>
      <c r="D101" s="186" t="n"/>
      <c r="E101" s="186" t="inlineStr">
        <is>
          <t>ยาเถาวัลย์เปรียง</t>
        </is>
      </c>
      <c r="F101" s="186" t="inlineStr">
        <is>
          <t>ยาอบเชย</t>
        </is>
      </c>
      <c r="G101" s="186" t="inlineStr">
        <is>
          <t>น้ำมันกัญชาทั้งห้า</t>
        </is>
      </c>
      <c r="H101" s="186" t="inlineStr">
        <is>
          <t>สารสกัดขี้เหล็ก</t>
        </is>
      </c>
      <c r="I101" s="186" t="inlineStr">
        <is>
          <t>ยาประสะมะแว้ง</t>
        </is>
      </c>
      <c r="J101" s="185" t="inlineStr">
        <is>
          <t>3</t>
        </is>
      </c>
      <c r="K101" s="186" t="inlineStr">
        <is>
          <t>✅ คำตอบที่ถูกต้อง: ข้อ ค. น้ำมันกัญชาทั้งห้า
🎯 ทำไมข้อนี้ถึงถูก:
🎯 ทำไมข้อนี้ถึงถูก: น้ำมันกัญชาทั้งห้า ได้รับการบรรจุในบัญชียาหลักแห่งชาติด้านสมุนไพร พ.ศ. 2566 โดยมีข้อบ่งใช้เพื่อเสริมการรักษาอาการนอนไม่หลับในผู้ป่วยที่ใช้การรักษาตามมาตรฐานแล้วไม่ได้ผล
🔍 ข้ออื่นผิดเพราะอะไร:
• ข้อ ก.: ยาเถาวัลย์เปรียง มีข้อบ่งใช้สำหรับบรรเทาอาการปวดกล้ามเนื้อ ปวดข้อ และข้อเข่าเสื่อม
• ข้อ ข.: ยาอบเชย มีข้อบ่งใช้สำหรับขับลม บรรเทาอาการท้องอืด ท้องเฟ้อ
• ข้อ ง.: สารสกัดขี้เหล็ก ถูกเพิกถอนและยกเลิกออกจากบัญชียาหลักแห่งชาติตั้งแต่นานมาแล้ว เนื่องจากมีรายงานความเป็นพิษต่อตับ (hepatotoxicity) จากสาร barakol
• ข้อ จ.: ยาประสะมะแว้ง มีข้อบ่งใช้สำหรับบรรเทาอาการไอและขับเสมหะ</t>
        </is>
      </c>
      <c r="L101" s="186" t="n"/>
      <c r="M101" s="186" t="inlineStr">
        <is>
          <t>Herbal Medicine &amp; Products</t>
        </is>
      </c>
      <c r="N101" s="186" t="inlineStr">
        <is>
          <t>Traditional Medicine</t>
        </is>
      </c>
      <c r="O101" s="185" t="inlineStr">
        <is>
          <t>Product</t>
        </is>
      </c>
      <c r="P101" s="186" t="inlineStr">
        <is>
          <t>[SOURCE: ข้อสอบจริง PLE CC1 (Product) ปี 2567 ข้อ 4]</t>
        </is>
      </c>
      <c r="Q101" s="185" t="inlineStr">
        <is>
          <t>ข้อสอบจริง</t>
        </is>
      </c>
      <c r="R101" s="185" t="inlineStr">
        <is>
          <t>2567</t>
        </is>
      </c>
      <c r="S101" s="185" t="n"/>
    </row>
    <row r="102">
      <c r="A102" s="185" t="n">
        <v>100</v>
      </c>
      <c r="B102" s="186" t="n"/>
      <c r="C102" s="186" t="inlineStr">
        <is>
          <t>สมุนไพรในข้อใดต่อไปนี้มีข้อบ่งใช้ตามบัญชียาหลักแห่งชาติด้านสมุนไพร พ.ศ. 2566 สำหรับใช้รักษาโรคติดเชื้อราที่ผิวหนัง (กลากและเกลื้อน)</t>
        </is>
      </c>
      <c r="D102" s="186" t="n"/>
      <c r="E102" s="186" t="inlineStr">
        <is>
          <t>ทิงเจอร์ทองพันชั่ง</t>
        </is>
      </c>
      <c r="F102" s="186" t="inlineStr">
        <is>
          <t>โลชั่นเสลดพังพอน</t>
        </is>
      </c>
      <c r="G102" s="186" t="inlineStr">
        <is>
          <t>ทิงเจอร์ไพล</t>
        </is>
      </c>
      <c r="H102" s="186" t="inlineStr">
        <is>
          <t>ครีมใบบัวบก</t>
        </is>
      </c>
      <c r="I102" s="186" t="inlineStr">
        <is>
          <t>ครีมเมล็ดน้อยหน่า</t>
        </is>
      </c>
      <c r="J102" s="185" t="inlineStr">
        <is>
          <t>1</t>
        </is>
      </c>
      <c r="K102" s="186" t="inlineStr">
        <is>
          <t>✅ คำตอบที่ถูกต้อง: ข้อ ก. ทิงเจอร์ทองพันชั่ง
🎯 ทำไมข้อนี้ถึงถูก:
🎯 ทำไมข้อนี้ถึงถูก: ทิงเจอร์ทองพันชั่ง (Rhinacanthus nasutus) มีสารสำคัญกลุ่ม naphthoquinone คือ rhinacanthin-C ซึ่งมีฤทธิ์ต้านเชื้อรา บรรจุในบัญชียาหลักแห่งชาติสำหรับรักษากลากเกลื้อน
🔍 ข้ออื่นผิดเพราะอะไร:
• ข้อ ข.: โลชั่นเสลดพังพอน มีข้อบ่งใช้สำหรับรักษาอาการแมลงสัตว์กัดต่อย แผลเริม หรืองูสวัด
• ข้อ ค.: ทิงเจอร์ไพล มีข้อบ่งใช้สำหรับบรรเทาอาการปวดเมื่อย ฟกช้ำ และเคล็ดขัดยอก
• ข้อ ง.: ครีมใบบัวบก มีข้อบ่งใช้สำหรับสมานแผลสด แผลไฟไหม้ และน้ำร้อนลวก
• ข้อ จ.: ครีมหรือโลชั่นสารสกัดเมล็ดน้อยหน่า มีข้อบ่งใช้สำหรับกำจัดเหา</t>
        </is>
      </c>
      <c r="L102" s="186" t="n"/>
      <c r="M102" s="186" t="inlineStr">
        <is>
          <t>Herbal Medicine &amp; Products</t>
        </is>
      </c>
      <c r="N102" s="186" t="inlineStr">
        <is>
          <t>Traditional Medicine</t>
        </is>
      </c>
      <c r="O102" s="185" t="inlineStr">
        <is>
          <t>Product</t>
        </is>
      </c>
      <c r="P102" s="186" t="inlineStr">
        <is>
          <t>[SOURCE: ข้อสอบจริง PLE CC1 (Product) ปี 2567 ข้อ 11]</t>
        </is>
      </c>
      <c r="Q102" s="185" t="inlineStr">
        <is>
          <t>ข้อสอบจริง</t>
        </is>
      </c>
      <c r="R102" s="185" t="inlineStr">
        <is>
          <t>2567</t>
        </is>
      </c>
      <c r="S102" s="185" t="n"/>
    </row>
    <row r="103">
      <c r="A103" s="185" t="n">
        <v>101</v>
      </c>
      <c r="B103" s="186" t="n"/>
      <c r="C103" s="186" t="inlineStr">
        <is>
          <t>สารสำคัญกลุ่ม Sennosides (Anthraquinone glycosides) ที่พบในใบมะขามแขก มีขั้วสูงเนื่องจากมีหมู่ฟังก์ชันไฮดรอกซิลและน้ำตาลหลายตำแหน่ง ควรเลือกใช้ตัวทำละลายใดในการสกัดที่เหมาะสมที่สุด</t>
        </is>
      </c>
      <c r="D103" s="186" t="inlineStr">
        <is>
          <t>cc1_product/image6.png</t>
        </is>
      </c>
      <c r="E103" s="186" t="inlineStr">
        <is>
          <t>Ethyl acetate</t>
        </is>
      </c>
      <c r="F103" s="186" t="inlineStr">
        <is>
          <t>Hexane</t>
        </is>
      </c>
      <c r="G103" s="186" t="inlineStr">
        <is>
          <t>Chloroform</t>
        </is>
      </c>
      <c r="H103" s="186" t="inlineStr">
        <is>
          <t>Water (น้ำบริสุทธิ์)</t>
        </is>
      </c>
      <c r="I103" s="186" t="inlineStr">
        <is>
          <t>Dichloromethane</t>
        </is>
      </c>
      <c r="J103" s="185" t="inlineStr">
        <is>
          <t>4</t>
        </is>
      </c>
      <c r="K103" s="186" t="inlineStr">
        <is>
          <t>✅ คำตอบที่ถูกต้อง: ข้อ ง. Water (น้ำบริสุทธิ์)
🎯 ทำไมข้อนี้ถึงถูก:
🎯 ทำไมข้อนี้ถึงถูก: Sennoside A และ B เป็น anthraquinone diglycosides ที่มีหมู่ carboxylic acid และน้ำตาล glucose 2 โมเลกุล จึงมีความเป็นขั้วสูงมาก ละลายและสกัดได้ดีที่สุดด้วยน้ำหรือตัวทำละลายที่มีขั้วสูง
🔍 ข้ออื่นผิดเพราะอะไร:
• ข้อ ก.: Ethyl acetate เป็นตัวทำละลายที่มีขั้วปานกลาง (medium polarity) เหมาะสำหรับสกัด aglycone แต่สกัด glycosides ได้ไม่ดี
• ข้อ ข.: Hexane เป็นตัวทำละลายไม่มีขั้ว (non-polar) ใช้สกัดไขมัน แว็กซ์ หรือน้ำมันหอมระเหย ไม่สามารถสกัด sennosides ได้
• ข้อ ค.: Chloroform เป็นตัวทำละลายไม่มีขั้วถึงขั้วต่ำ เหมาะกับสารพวก free alkaloid หรือ aglycone
• ข้อ จ.: Dichloromethane เป็นตัวทำละลายอินทรีย์ขั้วต่ำ ไม่สามารถละลายสารที่มีน้ำตาลเกาะอยู่หลายตำแหน่งได้</t>
        </is>
      </c>
      <c r="L103" s="186" t="n"/>
      <c r="M103" s="186" t="inlineStr">
        <is>
          <t>Herbal Medicine &amp; Products</t>
        </is>
      </c>
      <c r="N103" s="186" t="inlineStr">
        <is>
          <t>Herbal Extraction methods</t>
        </is>
      </c>
      <c r="O103" s="185" t="inlineStr">
        <is>
          <t>Product</t>
        </is>
      </c>
      <c r="P103" s="186" t="inlineStr">
        <is>
          <t>[SOURCE: ข้อสอบจริง PLE CC1 (Product) ปี 2567 ข้อ 27] [HAS_IMAGE: image6.png]</t>
        </is>
      </c>
      <c r="Q103" s="185" t="inlineStr">
        <is>
          <t>ข้อสอบจริง</t>
        </is>
      </c>
      <c r="R103" s="185" t="inlineStr">
        <is>
          <t>2567</t>
        </is>
      </c>
      <c r="S103" s="185" t="n"/>
    </row>
    <row r="104">
      <c r="A104" s="185" t="n">
        <v>102</v>
      </c>
      <c r="B104" s="186" t="n"/>
      <c r="C104" s="186" t="inlineStr">
        <is>
          <t>โครงสร้างทางเคมีของสารในข้อใดต่อไปนี้ ไม่จัดเป็น สารกลุ่ม Phytoestrogen และไม่ช่วยบรรเทาอาการร้อนวูบวาบ (Vasomotor symptoms) ในสตรีวัยหมดประจำเดือน</t>
        </is>
      </c>
      <c r="D104" s="186" t="n"/>
      <c r="E104" s="186" t="inlineStr">
        <is>
          <t>Phytosterol</t>
        </is>
      </c>
      <c r="F104" s="186" t="inlineStr">
        <is>
          <t>Anthraquinone</t>
        </is>
      </c>
      <c r="G104" s="186" t="inlineStr">
        <is>
          <t>Stilbene</t>
        </is>
      </c>
      <c r="H104" s="186" t="inlineStr">
        <is>
          <t>Isoflavone</t>
        </is>
      </c>
      <c r="I104" s="186" t="inlineStr">
        <is>
          <t>Lignan</t>
        </is>
      </c>
      <c r="J104" s="185" t="inlineStr">
        <is>
          <t>2</t>
        </is>
      </c>
      <c r="K104" s="186" t="inlineStr">
        <is>
          <t>✅ คำตอบที่ถูกต้อง: ข้อ ข. Anthraquinone
🎯 ทำไมข้อนี้ถึงถูก:
🎯 ทำไมข้อนี้ถึงถูก: Anthraquinone (เช่น Sennosides, Aloin) เป็นสารกลุ่มไกลโคไซด์ที่ออกฤทธิ์เป็นยาระบายกระตุ้นการบีบตัวของลำไส้ใหญ่ (Stimulant laxative) ไม่มีโครงสร้างคล้ายคลึงกับเอสโตรเจนและไม่มีฤทธิ์จับกับ Estrogen receptor จึงไม่ช่วยบรรเทาอาการวัยทอง
🔍 ข้ออื่นผิดเพราะอะไร:
• ข้อ ก.: Phytosterol (เช่น Beta-sitosterol) มีโครงสร้างสเตอรอยด์พื้นฐานใกล้เคียงกับฮอร์โมนเพศและแสดงฤทธิ์ estrogenic เล็กน้อย
• ข้อ ค.: Stilbene (เช่น Resveratrol) จัดเป็น Phytoestrogen ที่มีฤทธิ์จับกับ Estrogen receptor ได้
• ข้อ ง.: Isoflavone (เช่น Genistein, Daidzein ในถั่วเหลือง) เป็น Phytoestrogen กลุ่มสำคัญที่มีหลักฐานชัดเจนในการบรรเทาอาการร้อนวูบวาบ
• ข้อ จ.: Lignan (พบใน Flaxseed) เป็น Phytoestrogen สำคัญอีกกลุ่มหนึ่งที่ร่างกายจะเปลี่ยนเป็น enterolactone ออกฤทธิ์คล้ายเอสโตรเจน</t>
        </is>
      </c>
      <c r="L104" s="186" t="inlineStr">
        <is>
          <t>cc1_product/image53.png</t>
        </is>
      </c>
      <c r="M104" s="186" t="inlineStr">
        <is>
          <t>Herbal Medicine &amp; Products</t>
        </is>
      </c>
      <c r="N104" s="186" t="inlineStr">
        <is>
          <t>Quality Control of Herbs</t>
        </is>
      </c>
      <c r="O104" s="185" t="inlineStr">
        <is>
          <t>Product</t>
        </is>
      </c>
      <c r="P104" s="186" t="inlineStr">
        <is>
          <t>[SOURCE: ข้อสอบจริง PLE CC1 (Product) ปี 2565 ข้อ 42]</t>
        </is>
      </c>
      <c r="Q104" s="185" t="inlineStr">
        <is>
          <t>ข้อสอบจริง</t>
        </is>
      </c>
      <c r="R104" s="185" t="inlineStr">
        <is>
          <t>2565</t>
        </is>
      </c>
      <c r="S104" s="185" t="n"/>
    </row>
    <row r="105">
      <c r="A105" s="185" t="n">
        <v>103</v>
      </c>
      <c r="B105" s="186" t="n"/>
      <c r="C105" s="186" t="inlineStr">
        <is>
          <t>หากต้องการตรวจสอบเอกลักษณ์ทางเคมีเบื้องต้นของโครงสร้างวงแหวนสเตียรอยด์ (Steroid nucleus / Cyclopentanoperhydrophenanthrene) ในตำรับยา ควรเลือกใช้น้ำยาทดสอบในข้อใดต่อไปนี้</t>
        </is>
      </c>
      <c r="D105" s="186" t="inlineStr">
        <is>
          <t>cc1_product/image21.png</t>
        </is>
      </c>
      <c r="E105" s="186" t="inlineStr">
        <is>
          <t>Liebermann-Burchard test</t>
        </is>
      </c>
      <c r="F105" s="186" t="inlineStr">
        <is>
          <t>Dragendorff's test</t>
        </is>
      </c>
      <c r="G105" s="186" t="inlineStr">
        <is>
          <t>Foam test</t>
        </is>
      </c>
      <c r="H105" s="186" t="inlineStr">
        <is>
          <t>Mayer's test</t>
        </is>
      </c>
      <c r="I105" s="186" t="inlineStr">
        <is>
          <t>Ferric chloride test</t>
        </is>
      </c>
      <c r="J105" s="185" t="inlineStr">
        <is>
          <t>1</t>
        </is>
      </c>
      <c r="K105" s="186" t="inlineStr">
        <is>
          <t>✅ คำตอบที่ถูกต้อง: ข้อ ก. Liebermann-Burchard test
🎯 ทำไมข้อนี้ถึงถูก:
🎯 ทำไมข้อนี้ถึงถูก: Liebermann-Burchard test (ปฏิกิริยาระหว่างสารตัวอย่างกับ Acetic anhydride และกรดซัลฟิวริกเข้มข้น) เป็นการทดสอบจำเพาะสำหรับโครงสร้าง Steroid nucleus และ Triterpenoids โดยจะให้การเปลี่ยนสีจากชมพู แดง ม่วง น้ำเงิน จนถึงสีเขียวมรกต
🔍 ข้ออื่นผิดเพราะอะไร:
• ข้อ ข.: Dragendorff's test ใช้น้ำยา Potassium bismuth iodide ในการทดสอบหาสารกลุ่ม Alkaloids ให้ตะกอนสีส้ม-น้ำตาลแดง
• ข้อ ค.: Foam test เป็นการทดสอบคุณสมบัติการเกิดฟองที่คงทนของ Saponins ในน้ำ
• ข้อ ง.: Mayer's test ใช้น้ำยา Potassium mercuric iodide ในการทดสอบหาสารกลุ่ม Alkaloids ให้ตะกอนสีขาวครีม
• ข้อ จ.: Ferric chloride test ใช้ทดสอบสารกลุ่ม Phenolic compounds และ Tannins ให้สีน้ำเงินเข้มหรือเขียวเข้ม</t>
        </is>
      </c>
      <c r="L105" s="186" t="n"/>
      <c r="M105" s="186" t="inlineStr">
        <is>
          <t>Herbal Medicine &amp; Products</t>
        </is>
      </c>
      <c r="N105" s="186" t="inlineStr">
        <is>
          <t>Quality Control of Herbs</t>
        </is>
      </c>
      <c r="O105" s="185" t="inlineStr">
        <is>
          <t>Product</t>
        </is>
      </c>
      <c r="P105" s="186" t="inlineStr">
        <is>
          <t>[SOURCE: ข้อสอบจริง PLE CC1 (Product) ปี 2565 ข้อ 47]</t>
        </is>
      </c>
      <c r="Q105" s="185" t="inlineStr">
        <is>
          <t>ข้อสอบจริง</t>
        </is>
      </c>
      <c r="R105" s="185" t="inlineStr">
        <is>
          <t>2565</t>
        </is>
      </c>
      <c r="S105" s="185" t="n"/>
    </row>
    <row r="106">
      <c r="A106" s="185" t="n">
        <v>104</v>
      </c>
      <c r="B106" s="186" t="n"/>
      <c r="C106" s="186" t="inlineStr">
        <is>
          <t>ผลการตรวจวิเคราะห์การปนเปื้อนเชื้อจุลชีพของยาแคปซูลขมิ้นชันตามมาตรฐาน Thai Herbal Pharmacopoeia (THP) พบว่ามีปริมาณยีสต์และราทั้งหมด (Total Yeast and Mold Count; TYMC) เท่ากับ 5 คูณ 10 ยกกำลัง 4 CFU ต่อกรัม (เกณฑ์มาตรฐานกำหนดไว้ไม่เกิน 10 ยกกำลัง 3 CFU ต่อกรัม) ข้อใดคือการประเมินผลและการดำเนินการที่ถูกต้องที่สุด</t>
        </is>
      </c>
      <c r="D106" s="186" t="n"/>
      <c r="E106" s="186" t="inlineStr">
        <is>
          <t>ผ่านเกณฑ์มาตรฐาน สามารถนำไปจำหน่ายได้ทันที</t>
        </is>
      </c>
      <c r="F106" s="186" t="inlineStr">
        <is>
          <t>ผ่านเกณฑ์มาตรฐานเนื่องจากเป็นผลิตภัณฑ์จากธรรมชาติจึงอนุโลมได้</t>
        </is>
      </c>
      <c r="G106" s="186" t="inlineStr">
        <is>
          <t>ไม่ผ่านเกณฑ์มาตรฐานทางจุลชีววิทยา และต้องปฏิเสธรุ่นการผลิต (Reject batch)</t>
        </is>
      </c>
      <c r="H106" s="186" t="inlineStr">
        <is>
          <t>ผ่านเกณฑ์มาตรฐานหากไม่พบเชื้อ Salmonella spp.</t>
        </is>
      </c>
      <c r="I106" s="186" t="inlineStr">
        <is>
          <t>ให้นำแคปซูลไปอบรังสีแกมมาแล้วปล่อยผ่านสู่ท้องตลาดโดยไม่ต้องตรวจซ้ำ</t>
        </is>
      </c>
      <c r="J106" s="185" t="inlineStr">
        <is>
          <t>3</t>
        </is>
      </c>
      <c r="K106" s="186" t="inlineStr">
        <is>
          <t>✅ คำตอบที่ถูกต้อง: ข้อ ค. ไม่ผ่านเกณฑ์มาตรฐานทางจุลชีววิทยา และต้องปฏิเสธรุ่นการผลิต (Reject batch)
🎯 ทำไมข้อนี้ถึงถูก:
🎯 ทำไมข้อนี้ถึงถูก: ค่า TYMC ที่ตรวจพบคือ 50,000 CFU/g ซึ่งสูงเกินกว่าเกณฑ์มาตรฐานความปลอดภัยที่ THP และ USP กำหนดไว้สำหรับยาสมุนไพรรูปแบบรับประทาน (ไม่เกิน 1,000 หรือ 10 ยกกำลัง 3 CFU/g) ดังนั้นผลิตภัณฑ์รุ่นการผลิตนี้จึงไม่ผ่านเกณฑ์การควบคุมคุณภาพ (Out of Specification; OOS) และต้องปฏิเสธการปล่อยผ่านรุ่นการผลิตเพื่อความปลอดภัยของผู้บริโภค
🔍 ข้ออื่นผิดเพราะอะไร:
• ข้อ ก.: ไม่ผ่านเกณฑ์มาตรฐานเนื่องจากเชื้อราและยีสต์เกินเกณฑ์อย่างมีนัยสำคัญ
• ข้อ ข.: เกณฑ์มาตรฐานยาสมุนไพรมีการกำหนดขีดจำกัดชัดเจน ไม่สามารถอนุโลมการปนเปื้อนที่เกินเกณฑ์ได้
• ข้อ ง.: การไม่พบเชื้อก่อโรคเฉพาะเป็นเพียงข้อกำหนดหนึ่ง แต่ปริมาณเชื้อยีสต์และราต้องผ่านเกณฑ์ด้วย
• ข้อ จ.: การนำยาสำเร็จรูปที่ปนเปื้อนไปฉายรังสีโดยไม่ผ่านการตรวจสอบความถูกต้องขัดต่อหลักเกณฑ์ GMP</t>
        </is>
      </c>
      <c r="L106" s="186" t="n"/>
      <c r="M106" s="186" t="inlineStr">
        <is>
          <t>Herbal Medicine &amp; Products</t>
        </is>
      </c>
      <c r="N106" s="186" t="inlineStr">
        <is>
          <t>Herbal specifications</t>
        </is>
      </c>
      <c r="O106" s="185" t="inlineStr">
        <is>
          <t>Product</t>
        </is>
      </c>
      <c r="P106" s="186" t="inlineStr">
        <is>
          <t>[SOURCE: ข้อสอบจริง PLE CC1 (Product) ปี 2564 ข้อ 86]</t>
        </is>
      </c>
      <c r="Q106" s="185" t="inlineStr">
        <is>
          <t>ข้อสอบจริง</t>
        </is>
      </c>
      <c r="R106" s="185" t="inlineStr">
        <is>
          <t>2564</t>
        </is>
      </c>
      <c r="S106" s="185" t="n"/>
    </row>
    <row r="107">
      <c r="A107" s="185" t="n">
        <v>105</v>
      </c>
      <c r="B107" s="186" t="n"/>
      <c r="C107" s="186" t="inlineStr">
        <is>
          <t>ผลิตภัณฑ์สมุนไพรในบัญชียาหลักแห่งชาติตำรับใด มีข้อบ่งใช้ในการบรรเทาอาการปวดกล้ามเนื้อ ปวดข้อ และลดการอักเสบ ซึ่งมีหลักฐานประสิทธิผลเทียบเท่ากับยาต้านการอักเสบที่ไม่ใช่สเตียรอยด์ (NSAIDs)</t>
        </is>
      </c>
      <c r="D107" s="186" t="n"/>
      <c r="E107" s="186" t="inlineStr">
        <is>
          <t>ยาประสะกะเพรา</t>
        </is>
      </c>
      <c r="F107" s="186" t="inlineStr">
        <is>
          <t>ยาผสมเถาวัลย์เปรียง (หรือ สารสกัดเถาวัลย์เปรียง)</t>
        </is>
      </c>
      <c r="G107" s="186" t="inlineStr">
        <is>
          <t>ยาขิง</t>
        </is>
      </c>
      <c r="H107" s="186" t="inlineStr">
        <is>
          <t>ยาพญาสัตบรรณ</t>
        </is>
      </c>
      <c r="I107" s="186" t="inlineStr">
        <is>
          <t>ยาเหง้าข่า</t>
        </is>
      </c>
      <c r="J107" s="185" t="n">
        <v>2</v>
      </c>
      <c r="K107" s="186" t="inlineStr">
        <is>
          <t>✅ คำตอบที่ถูกต้อง: ข้อ ข. ยาผสมเถาวัลย์เปรียง (หรือ สารสกัดเถาวัลย์เปรียง)
🎯 ทำไมข้อนี้ถึงถูก:
ตามบัญชียาหลักแห่งชาติด้านสมุนไพร พ.ศ. 2566 ยาเถาวัลย์เปรียง (Derris scandens) มีข้อบ่งใช้ในการบรรเทาอาการปวดกล้ามเนื้อ ลดการอักเสบ และบรรเทาอาการปวดข้อเข่าเสื่อม โดยมีสารสำคัญกลุ่ม Isoflavonoids ที่ออกฤทธิ์ยับยั้งเอนไซม์ COX และยับยั้งการหลั่งสารสื่ออักเสบ มีงานวิจัยยืนยันว่ามีประสิทธิภาพบรรเทาอาการปวดข้อเข่าเสื่อมได้เทียบเท่ากับยา Diclofenac หรือ Naproxen
🔍 ข้ออื่นผิดเพราะอะไร:
• ข้อ ก. ยาประสะกะเพรา: มีข้อบ่งใช้บรรเทาอาการท้องอืด ท้องเฟ้อ จุกเสียด แน่นท้อง
• ข้อ ค. ยาขิง: มีข้อบ่งใช้ป้องกันและบรรเทาอาการคลื่นไส้ อาเจียน เมารถเมาเรือ และขับลม
• ข้อ ง. ยาพญาสัตบรรณ: มีข้อบ่งใช้บรรเทาอาการไข้ แก้หวัด
• ข้อ จ. ยาเหง้าข่า: ใช้เป็นยาขับลม แน่นจุกเสียด หรือใช้ทาภายนอกแก้กลากเกลื้อน</t>
        </is>
      </c>
      <c r="L107" s="186" t="n"/>
      <c r="M107" s="186" t="inlineStr">
        <is>
          <t>Herbal Medicine &amp; Products</t>
        </is>
      </c>
      <c r="N107" s="186" t="inlineStr">
        <is>
          <t>Traditional Medicine</t>
        </is>
      </c>
      <c r="O107" s="185" t="inlineStr">
        <is>
          <t>Product</t>
        </is>
      </c>
      <c r="P107" s="186" t="inlineStr">
        <is>
          <t>[SOURCE: ข้อสอบจริง PLE CC1 (Product) ปี 2564 ข้อ 191]</t>
        </is>
      </c>
      <c r="Q107" s="185" t="inlineStr">
        <is>
          <t>ข้อสอบจริง</t>
        </is>
      </c>
      <c r="R107" s="185" t="inlineStr">
        <is>
          <t>2564</t>
        </is>
      </c>
      <c r="S107" s="185" t="n"/>
    </row>
    <row r="108">
      <c r="A108" s="185" t="n">
        <v>106</v>
      </c>
      <c r="B108" s="186" t="n"/>
      <c r="C108" s="186" t="inlineStr">
        <is>
          <t>ผู้ป่วยมีอาการไอแห้งและไอระคายคออย่างต่อเนื่องหลังหายจากไข้หวัด มารับบริการที่ร้านยาเพื่อขอรับยาสมุนไพรบรรเทาอาการไอ สมุนไพรในบัญชียาหลักแห่งชาติตัวใดมีสรรพคุณหลักในการบรรเทาอาการไอ ขับเสมหะ และช่วยให้ชุ่มคอ</t>
        </is>
      </c>
      <c r="D108" s="186" t="n"/>
      <c r="E108" s="186" t="inlineStr">
        <is>
          <t>มะขามป้อม</t>
        </is>
      </c>
      <c r="F108" s="186" t="inlineStr">
        <is>
          <t>ชะเอมเทศ</t>
        </is>
      </c>
      <c r="G108" s="186" t="inlineStr">
        <is>
          <t>มะแว้ง (ยาประสะมะแว้ง / ยาอมมะแว้ง)</t>
        </is>
      </c>
      <c r="H108" s="186" t="inlineStr">
        <is>
          <t>ขิง</t>
        </is>
      </c>
      <c r="I108" s="186" t="inlineStr">
        <is>
          <t>ฟ้าทะลายโจร</t>
        </is>
      </c>
      <c r="J108" s="185" t="inlineStr">
        <is>
          <t>3</t>
        </is>
      </c>
      <c r="K108" s="186" t="inlineStr">
        <is>
          <t>✅ คำตอบที่ถูกต้อง: ข้อ ค. มะแว้ง (ยาประสะมะแว้ง / ยาอมมะแว้ง)
🎯 ทำไมข้อนี้ถึงถูก:
🎯 ทำไมข้อนี้ถึงถูก: มะแว้ง (ทั้งมะแว้งต้น Solanum indicum และมะแว้งเครือ Solanum trilobatum) มีสารสำคัญกลุ่มอัลคาลอยด์ Solanine และ Solasodine มีสรรพคุณเด่นชัดตามบัญชียาหลักแห่งชาติในการแก้ไอ ขับเสมหะ และช่วยให้ชุ่มคอ ในรูปแบบยาประสะมะแว้งและยาอมมะแว้ง
🔍 ข้ออื่นผิดเพราะอะไร:
• ข้อ ก.: ผิด มะขามป้อม มีรสเปรี้ยวฝาดชุ่มคอและวิตามินซีสูง นิยมใช้เป็นยาเสริมแก้กระหายน้ำ แต่ตัวเลือกหลักของยาแก้ไอมาตรฐานคือมะแว้ง
• ข้อ ข.: ผิด ชะเอมเทศ มีสาร Glycyrrhizin รสหวานชุ่มคอ มักใช้เป็นตัวยาช่วยแต่งรสในตำรับ ไม่ได้ใช้เป็นยาเดี่ยวหลักแก้ไอ
• ข้อ ง.: ผิด ขิง มีรสเผ็ดร้อน เด่นในการบรรเทาอาการคลื่นไส้ อาเจียน และขับลม
• ข้อ จ.: ผิด ฟ้าทะลายโจร มีสาร Andrographolide เด่นในการบรรเทาอาการเจ็บคอจากหวัด แต่ไม่มีฤทธิ์ขับเสมหะโดยตรง</t>
        </is>
      </c>
      <c r="L108" s="186" t="n"/>
      <c r="M108" s="186" t="inlineStr">
        <is>
          <t>Herbal Medicine &amp; Products</t>
        </is>
      </c>
      <c r="N108" s="186" t="inlineStr">
        <is>
          <t>Traditional Medicine</t>
        </is>
      </c>
      <c r="O108" s="185" t="inlineStr">
        <is>
          <t>Product</t>
        </is>
      </c>
      <c r="P108" s="186" t="inlineStr">
        <is>
          <t>[SOURCE: ข้อสอบจริง PLE CC1 (Product) ปี 2564 ข้อ 171]</t>
        </is>
      </c>
      <c r="Q108" s="185" t="inlineStr">
        <is>
          <t>ข้อสอบจริง</t>
        </is>
      </c>
      <c r="R108" s="185" t="inlineStr">
        <is>
          <t>2564</t>
        </is>
      </c>
      <c r="S108" s="185" t="n"/>
    </row>
    <row r="109">
      <c r="A109" s="185" t="n">
        <v>107</v>
      </c>
      <c r="B109" s="186" t="n"/>
      <c r="C109" s="186" t="inlineStr">
        <is>
          <t>ตามแนวทางการสาธารณสุขมูลฐานและบัญชียาหลักแห่งชาติ สมุนไพรชนิดใดมีสรรพคุณและข้อบ่งใช้ที่ได้รับการรับรองในการรักษาโรคผิวหนังที่เกิดจากการติดเชื้อรา (เช่น กลาก เกลื้อน)</t>
        </is>
      </c>
      <c r="D109" s="186" t="n"/>
      <c r="E109" s="186" t="inlineStr">
        <is>
          <t>ใบพลู</t>
        </is>
      </c>
      <c r="F109" s="186" t="inlineStr">
        <is>
          <t>ทองพันชั่ง (Rhinacanthus nasutus)</t>
        </is>
      </c>
      <c r="G109" s="186" t="inlineStr">
        <is>
          <t>เปลือกมังคุด</t>
        </is>
      </c>
      <c r="H109" s="186" t="inlineStr">
        <is>
          <t>พญายอ</t>
        </is>
      </c>
      <c r="I109" s="186" t="inlineStr">
        <is>
          <t>ว่านหางจระเข้</t>
        </is>
      </c>
      <c r="J109" s="185" t="inlineStr">
        <is>
          <t>2</t>
        </is>
      </c>
      <c r="K109" s="186" t="inlineStr">
        <is>
          <t>✅ คำตอบที่ถูกต้อง: ข้อ ข. ทองพันชั่ง (Rhinacanthus nasutus)
🎯 ทำไมข้อนี้ถึงถูก:
🎯 ทำไมข้อนี้ถึงถูก: ทองพันชั่ง (Rhinacanthus nasutus) มีสารสำคัญกลุ่มแนฟโทควิโนน (Naphthoquinones) โดยเฉพาะ Rhinacanthin-C, D, N ซึ่งมีฤทธิ์ยับยั้งเชื้อราก่อโรคผิวหนังกลุ่มเดอร์มาโทไฟต์ (Dermatophytes) เช่น Trichophyton spp. และ Microsporum spp. ได้อย่างมีประสิทธิภาพสูง จึงใช้รักษาโรคกลาก เกลื้อน
🔍 ข้ออื่นผิดเพราะอะไร:
• ข้อ ก.: ผิด ใบพลู มีสาร Eugenol ใช้แก้ลมพิษ อาการคัน และมีฤทธิ์ต้านเชื้อราได้บ้าง แต่ทองพันชั่งเป็นตัวเลือกมาตรฐานหลัก
• ข้อ ค.: ผิด เปลือกมังคุด มีสารแทนนินและ Mangostin เด่นด้านการสมานแผลและต้านเชื้อแบคทีเรีย
• ข้อ ง.: ผิด พญายอ ใช้รักษาแผลจากเชื้อไวรัสเริมและงูสวัด
• ข้อ จ.: ผิด ว่านหางจระเข้ ใช้อภิบาลแผลไฟไหม้ น้ำร้อนลวก และบำรุงผิวชุ่มชื้น</t>
        </is>
      </c>
      <c r="L109" s="186" t="n"/>
      <c r="M109" s="186" t="inlineStr">
        <is>
          <t>Herbal Medicine &amp; Products</t>
        </is>
      </c>
      <c r="N109" s="186" t="inlineStr">
        <is>
          <t>Traditional Medicine</t>
        </is>
      </c>
      <c r="O109" s="185" t="inlineStr">
        <is>
          <t>Product</t>
        </is>
      </c>
      <c r="P109" s="186" t="inlineStr">
        <is>
          <t>[SOURCE: ข้อสอบจริง PLE CC1 (Product) ปี 2564 ข้อ 172]</t>
        </is>
      </c>
      <c r="Q109" s="185" t="inlineStr">
        <is>
          <t>ข้อสอบจริง</t>
        </is>
      </c>
      <c r="R109" s="185" t="inlineStr">
        <is>
          <t>2564</t>
        </is>
      </c>
      <c r="S109" s="185" t="n"/>
    </row>
    <row r="110">
      <c r="A110" s="185" t="n">
        <v>108</v>
      </c>
      <c r="B110" s="186" t="n"/>
      <c r="C110" s="186" t="inlineStr">
        <is>
          <t>สารสำคัญในพริก (Capsicum annuum / Capsicum frutescens) ที่มีฤทธิ์บรรเทาอาการปวดข้อ ปวดเส้นประสาท และนำมาผลิตเป็นเภสัชภัณฑ์เจลพริกในบัญชียาหลักแห่งชาติ คือสารใด</t>
        </is>
      </c>
      <c r="D110" s="186" t="n"/>
      <c r="E110" s="186" t="inlineStr">
        <is>
          <t>Piperine</t>
        </is>
      </c>
      <c r="F110" s="186" t="inlineStr">
        <is>
          <t>Capsaicin</t>
        </is>
      </c>
      <c r="G110" s="186" t="inlineStr">
        <is>
          <t>Eugenol</t>
        </is>
      </c>
      <c r="H110" s="186" t="inlineStr">
        <is>
          <t>Zingiberene</t>
        </is>
      </c>
      <c r="I110" s="186" t="inlineStr">
        <is>
          <t>Curcuminoid</t>
        </is>
      </c>
      <c r="J110" s="185" t="inlineStr">
        <is>
          <t>2</t>
        </is>
      </c>
      <c r="K110" s="186" t="inlineStr">
        <is>
          <t>✅ คำตอบที่ถูกต้อง: ข้อ ข. Capsaicin
🎯 ทำไมข้อนี้ถึงถูก:
🎯 ทำไมข้อนี้ถึงถูก: Capsaicin เป็นสารสำคัญกลุ่มแคปไซซินอยด์ในพริก ออกฤทธิ์จับกับตัวรับ TRPV1 receptor ที่ปลายประสาทรับความรู้สึกปวด ในระยะแรกจะกระตุ้นการหลั่ง Substance P ทำให้รู้สึกร้อน แต่เมื่อใช้ต่อเนื่องจะทำให้ Substance P หมดไปจากปลายประสาท (Depletion of substance P) ส่งผลให้ระงับความรู้สึกปวดได้อย่างมีประสิทธิภาพ
🔍 ข้ออื่นผิดเพราะอะไร:
• ข้อ ก.: ผิด Piperine เป็นอัลคาลอยด์รสเผ็ดร้อนที่พบในพริกไทยดำ (Piper nigrum)
• ข้อ ค.: ผิด Eugenol เป็นสารในน้ำมันหอมระเหยของกานพลู ใช้ระงับปวดฟัน
• ข้อ ง.: ผิด Zingiberene เป็นสารในน้ำมันหอมระเหยของเหง้าขิง
• ข้อ จ.: ผิด Curcuminoid เป็นสารสีเหลืองโพลีฟีนอลที่พบในขมิ้นชัน</t>
        </is>
      </c>
      <c r="L110" s="186" t="n"/>
      <c r="M110" s="186" t="inlineStr">
        <is>
          <t>Herbal Medicine &amp; Products</t>
        </is>
      </c>
      <c r="N110" s="186" t="inlineStr">
        <is>
          <t>Herbal specifications</t>
        </is>
      </c>
      <c r="O110" s="185" t="inlineStr">
        <is>
          <t>Product</t>
        </is>
      </c>
      <c r="P110" s="186" t="inlineStr">
        <is>
          <t>[SOURCE: ข้อสอบจริง PLE CC1 (Product) ปี 2564 ข้อ 173]</t>
        </is>
      </c>
      <c r="Q110" s="185" t="inlineStr">
        <is>
          <t>ข้อสอบจริง</t>
        </is>
      </c>
      <c r="R110" s="185" t="inlineStr">
        <is>
          <t>2564</t>
        </is>
      </c>
      <c r="S110" s="185" t="n"/>
    </row>
    <row r="111">
      <c r="A111" s="185" t="n">
        <v>109</v>
      </c>
      <c r="B111" s="186" t="n"/>
      <c r="C111" s="186" t="inlineStr">
        <is>
          <t>สมุนไพรในข้อใดที่มีสรรพคุณตามองค์ความรู้การแพทย์แผนไทยและสาธารณสุขมูลฐานในการใช้เป็นยาถ่ายพยาธิ โดยเฉพาะพยาธิตัวตืด (Taenia spp.)</t>
        </is>
      </c>
      <c r="D111" s="186" t="n"/>
      <c r="E111" s="186" t="inlineStr">
        <is>
          <t>น้ำมันมะพร้าวบริสุทธิ์</t>
        </is>
      </c>
      <c r="F111" s="186" t="inlineStr">
        <is>
          <t>ใบตำลึงสด</t>
        </is>
      </c>
      <c r="G111" s="186" t="inlineStr">
        <is>
          <t>เปลือกมังคุด</t>
        </is>
      </c>
      <c r="H111" s="186" t="inlineStr">
        <is>
          <t>เมล็ดฟักทอง (Cucurbita moschata)</t>
        </is>
      </c>
      <c r="I111" s="186" t="inlineStr">
        <is>
          <t>เมล็ดแมงลัก</t>
        </is>
      </c>
      <c r="J111" s="185" t="inlineStr">
        <is>
          <t>4</t>
        </is>
      </c>
      <c r="K111" s="186" t="inlineStr">
        <is>
          <t>✅ คำตอบที่ถูกต้อง: ข้อ ง. เมล็ดฟักทอง (Cucurbita moschata)
🎯 ทำไมข้อนี้ถึงถูก:
🎯 ทำไมข้อนี้ถึงถูก: เมล็ดฟักทอง (Pumpkin seeds) มีกรดอะมิโนจำเพาะคือ Cucurbitin ซึ่งมีฤทธิ์ทำให้พยาธิตัวตืดและพยาธิไส้เดือนเป็นอัมพาต ไม่สามารถเกาะยึดกับผนังลำไส้ได้ จึงถูกขับถ่ายออกมาพร้อมกับอุจจาระ จัดเป็นสมุนไพรถ่ายพยาธิที่ปลอดภัย
🔍 ข้ออื่นผิดเพราะอะไร:
• ข้อ ก.: ผิด น้ำมันมะพร้าวใช้บำรุงผิวและเป็นอาหาร ไม่ได้มีฤทธิ์ถ่ายพยาธิ
• ข้อ ข.: ผิด ใบตำลึงใช้แก้ไข้ ดับพิษร้อน และบรรเทาอาการแพ้จากแมลงสัตว์กัดต่อย
• ข้อ ค.: ผิด เปลือกมังคุด มีรสฝาดสมาน ใช้รักษาแผลสดและแก้อุจจาระร่วง
• ข้อ จ.: ผิด เมล็ดแมงลัก มีเมื่อกพองตัว ใช้เป็นยาระบายเพิ่มกากใย (Bulk-forming laxative)</t>
        </is>
      </c>
      <c r="L111" s="186" t="n"/>
      <c r="M111" s="186" t="inlineStr">
        <is>
          <t>Herbal Medicine &amp; Products</t>
        </is>
      </c>
      <c r="N111" s="186" t="inlineStr">
        <is>
          <t>Traditional Medicine</t>
        </is>
      </c>
      <c r="O111" s="185" t="inlineStr">
        <is>
          <t>Product</t>
        </is>
      </c>
      <c r="P111" s="186" t="inlineStr">
        <is>
          <t>[SOURCE: ข้อสอบจริง PLE CC1 (Product) ปี 2564 ข้อ 174]</t>
        </is>
      </c>
      <c r="Q111" s="185" t="inlineStr">
        <is>
          <t>ข้อสอบจริง</t>
        </is>
      </c>
      <c r="R111" s="185" t="inlineStr">
        <is>
          <t>2564</t>
        </is>
      </c>
      <c r="S111" s="185" t="n"/>
    </row>
    <row r="112">
      <c r="A112" s="185" t="n">
        <v>110</v>
      </c>
      <c r="B112" s="186" t="inlineStr">
        <is>
          <t>หญิงอายุ 22 ปี ไม่มีโรคประจำตัว ปฏิเสธประวัติการมีเพศสัมพันธ์ มาพบเภสัชกรที่ร้านยาด้วยอาการปัสสาวะขัด แสบ และกะปริบกะปรอยมา 1 วัน โดยก่อนหน้ามีประวัติกลั้นปัสสาวะเป็นเวลานานขณะเดินทาง</t>
        </is>
      </c>
      <c r="C112" s="186" t="inlineStr">
        <is>
          <t>เภสัชกรควรแนะนำสมุนไพรในบัญชียาหลักแห่งชาติและงานสาธารณสุขมูลฐานตัวใดเพื่อช่วยขับปัสสาวะและบรรเทาอาการขัดเบา</t>
        </is>
      </c>
      <c r="D112" s="186" t="n"/>
      <c r="E112" s="186" t="inlineStr">
        <is>
          <t>กระเจี๊ยบแดง (Hibiscus sabdariffa)</t>
        </is>
      </c>
      <c r="F112" s="186" t="inlineStr">
        <is>
          <t>ชะพลู</t>
        </is>
      </c>
      <c r="G112" s="186" t="inlineStr">
        <is>
          <t>รางจืด</t>
        </is>
      </c>
      <c r="H112" s="186" t="inlineStr">
        <is>
          <t>ฟ้าทะลายโจร</t>
        </is>
      </c>
      <c r="I112" s="186" t="inlineStr">
        <is>
          <t>หญ้าปักกิ่ง</t>
        </is>
      </c>
      <c r="J112" s="185" t="inlineStr">
        <is>
          <t>1</t>
        </is>
      </c>
      <c r="K112" s="186" t="inlineStr">
        <is>
          <t>✅ คำตอบที่ถูกต้อง: ข้อ ก. กระเจี๊ยบแดง (Hibiscus sabdariffa)
🎯 ทำไมข้อนี้ถึงถูก:
🎯 ทำไมข้อนี้ถึงถูก: กระเจี๊ยบแดง (Hibiscus sabdariffa) ในบัญชียาหลักแห่งชาติและงานสาธารณสุขมูลฐานมีสรรพคุณขับปัสสาวะ (Diuretic effect) และบรรเทาอาการขัดเบา เนื่องจากมีกรดอินทรีย์และสารกลุ่มฟลาโวนอยด์ ช่วยเพิ่มปริมาณปัสสาวะและขับล้างทางเดินปัสสาวะ
🔍 ข้ออื่นผิดเพราะอะไร:
• ข้อ ข.: ผิด ชะพลู มีรสเผ็ดร้อน ใช้ขับลม บำรุงธาตุ และแก้ท้องอืด
• ข้อ ค.: ผิด รางจืด ใช้ถอนพิษยาฆ่าแมลง พิษแอลกอฮอล์ และแก้ไข้ตามภูมิปัญญา
• ข้อ ง.: ผิด ฟ้าทะลายโจร ใช้บรรเทาอาการหวัด เจ็บคอ
• ข้อ จ.: ผิด หญ้าปักกิ่ง ใช้เสริมภูมิคุ้มกันตามความเชื่อพื้นบ้าน ไม่ใช่ยารักษาอาการขัดเบา</t>
        </is>
      </c>
      <c r="L112" s="186" t="n"/>
      <c r="M112" s="186" t="inlineStr">
        <is>
          <t>Herbal Medicine &amp; Products</t>
        </is>
      </c>
      <c r="N112" s="186" t="inlineStr">
        <is>
          <t>Traditional Medicine</t>
        </is>
      </c>
      <c r="O112" s="185" t="inlineStr">
        <is>
          <t>Product</t>
        </is>
      </c>
      <c r="P112" s="186" t="inlineStr">
        <is>
          <t>[SOURCE: ข้อสอบจริง PLE CC1 (Product) ปี 2564 ข้อ 175]</t>
        </is>
      </c>
      <c r="Q112" s="185" t="inlineStr">
        <is>
          <t>ข้อสอบจริง</t>
        </is>
      </c>
      <c r="R112" s="185" t="inlineStr">
        <is>
          <t>2564</t>
        </is>
      </c>
      <c r="S112" s="185" t="n"/>
    </row>
    <row r="113">
      <c r="A113" s="185" t="n">
        <v>111</v>
      </c>
      <c r="B113" s="186" t="n"/>
      <c r="C113" s="186" t="inlineStr">
        <is>
          <t>ตำรับยาสมุนไพรในข้อใดที่มีข้อบ่งใช้ตามเภสัชตำรับโรงพยาบาลและบัญชียาหลักแห่งชาติในการรักษาโรคผิวหนังจากการติดเชื้อรา (เช่น โรคน้ำกัดเท้า กลาก เกลื้อน)</t>
        </is>
      </c>
      <c r="D113" s="186" t="n"/>
      <c r="E113" s="186" t="inlineStr">
        <is>
          <t>ทิงเจอร์พลู</t>
        </is>
      </c>
      <c r="F113" s="186" t="inlineStr">
        <is>
          <t>ทิงเจอร์เสเสลดพังพอน</t>
        </is>
      </c>
      <c r="G113" s="186" t="inlineStr">
        <is>
          <t>ครีมมะหาด</t>
        </is>
      </c>
      <c r="H113" s="186" t="inlineStr">
        <is>
          <t>ทิงเจอร์ทองพันชั่ง</t>
        </is>
      </c>
      <c r="I113" s="186" t="inlineStr">
        <is>
          <t>ครีมผักบุ้งทะเล</t>
        </is>
      </c>
      <c r="J113" s="185" t="inlineStr">
        <is>
          <t>4</t>
        </is>
      </c>
      <c r="K113" s="186" t="inlineStr">
        <is>
          <t>✅ คำตอบที่ถูกต้อง: ข้อ ง. ทิงเจอร์ทองพันชั่ง
🎯 ทำไมข้อนี้ถึงถูก:
🎯 ทำไมข้อนี้ถึงถูก: ทิงเจอร์ทองพันชั่ง เตรียมจากการสกัดใบและรากทองพันชั่งด้วยเอทานอล มีสารสำคัญ Rhinacanthin ซึ่งมีฤทธิ์ต้านเชื้อราผิวหนัง (Antifungal activity) ชัดเจน ใช้ทารักษาโรคกลาก เกลื้อน และน้ำกัดเท้าได้อย่างมีประสิทธิภาพ
🔍 ข้ออื่นผิดเพราะอะไร:
• ข้อ ก.: ผิด ทิงเจอร์พลู ใช้บรรเทาอาการคันจากลมพิษและแมลงสัตว์กัดต่อย
• ข้อ ข.: ผิด ทิงเจอร์เสลดพังพอน ใช้ทาบรรเทาอาการเริม งูสวัด และตุ่มคันจากแมลงสัตว์กัดต่อย
• ข้อ ค.: ผิด ครีมมะหาด มีสาร Oxyresveratrol ใช้ชะลอการสร้างเม็ดสีผิวและลดฝ้ากระ
• ข้อ จ.: ผิด ครีมผักบุ้งทะเล ใช้ทาบรรเทาอาการแพ้และอักเสบจากพิษแมงกะพรุนไฟ</t>
        </is>
      </c>
      <c r="L113" s="186" t="n"/>
      <c r="M113" s="186" t="inlineStr">
        <is>
          <t>Herbal Medicine &amp; Products</t>
        </is>
      </c>
      <c r="N113" s="186" t="inlineStr">
        <is>
          <t>Traditional Medicine</t>
        </is>
      </c>
      <c r="O113" s="185" t="inlineStr">
        <is>
          <t>Product</t>
        </is>
      </c>
      <c r="P113" s="186" t="inlineStr">
        <is>
          <t>[SOURCE: ข้อสอบจริง PLE CC1 (Product) ปี 2564 ข้อ 176]</t>
        </is>
      </c>
      <c r="Q113" s="185" t="inlineStr">
        <is>
          <t>ข้อสอบจริง</t>
        </is>
      </c>
      <c r="R113" s="185" t="inlineStr">
        <is>
          <t>2564</t>
        </is>
      </c>
      <c r="S113" s="185" t="n"/>
    </row>
    <row r="114">
      <c r="A114" s="185" t="n">
        <v>112</v>
      </c>
      <c r="B114" s="186" t="n"/>
      <c r="C114" s="186" t="inlineStr">
        <is>
          <t>สมุนไพรในบัญชียาหลักแห่งชาติชนิดใดที่มีหลักฐานเชิงประจักษ์ทางการแพทย์ชัดเจนในการช่วยลดความอยากสูบบุหรี่และนำมาใช้เป็นชาชงเพื่อช่วยเลิกบุหรี่</t>
        </is>
      </c>
      <c r="D114" s="186" t="n"/>
      <c r="E114" s="186" t="inlineStr">
        <is>
          <t>หญ้าหนวดแมว</t>
        </is>
      </c>
      <c r="F114" s="186" t="inlineStr">
        <is>
          <t>รางจืด</t>
        </is>
      </c>
      <c r="G114" s="186" t="inlineStr">
        <is>
          <t>กระเจี๊ยบแดง</t>
        </is>
      </c>
      <c r="H114" s="186" t="inlineStr">
        <is>
          <t>หญ้าดอกขาว (Vernonia cinerea / หมอน้อย)</t>
        </is>
      </c>
      <c r="I114" s="186" t="inlineStr">
        <is>
          <t>ขิง</t>
        </is>
      </c>
      <c r="J114" s="185" t="inlineStr">
        <is>
          <t>4</t>
        </is>
      </c>
      <c r="K114" s="186" t="inlineStr">
        <is>
          <t>✅ คำตอบที่ถูกต้อง: ข้อ ง. หญ้าดอกขาว (Vernonia cinerea / หมอน้อย)
🎯 ทำไมข้อนี้ถึงถูก:
🎯 ทำไมข้อนี้ถึงถูก: หญ้าดอกขาว (Vernonia cinerea) มีสารสำคัญกลุ่มฟลาโวนอยด์และเกลือโพแทสเซียมไนเตรต ซึ่งมีฤทธิ์ทำให้ต่อมรับรสบนลิ้นชา รู้สึกรสชาติของบุหรี่เปลี่ยนไปและไม่อร่อย อีกทั้งช่วยลดความอยากนิโคติน (Reduce cigarette craving) มีการศึกษาทางคลินิกรองรับและบรรจุในบัญชียาหลักแห่งชาติเพื่อช่วยเลิกบุหรี่
🔍 ข้ออื่นผิดเพราะอะไร:
• ข้อ ก.: ผิด หญ้าหนวดแมว ใช้ขับปัสสาวะและขับนิ่วทางเดินปัสสาวะ
• ข้อ ข.: ผิด รางจืด ใช้ล้างพิษสารเคมีและสารกำจัดศัตรูพืช
• ข้อ ค.: ผิด กระเจี๊ยบแดง ใช้ขับปัสสาวะ แก้ขัดเบา
• ข้อ จ.: ผิด ขิง ใช้แก้อาการคลื่นไส้ อาเจียน และขับลม</t>
        </is>
      </c>
      <c r="L114" s="186" t="n"/>
      <c r="M114" s="186" t="inlineStr">
        <is>
          <t>Herbal Medicine &amp; Products</t>
        </is>
      </c>
      <c r="N114" s="186" t="inlineStr">
        <is>
          <t>Traditional Medicine</t>
        </is>
      </c>
      <c r="O114" s="185" t="inlineStr">
        <is>
          <t>Product</t>
        </is>
      </c>
      <c r="P114" s="186" t="inlineStr">
        <is>
          <t>[SOURCE: ข้อสอบจริง PLE CC1 (Product) ปี 2564 ข้อ 177]</t>
        </is>
      </c>
      <c r="Q114" s="185" t="inlineStr">
        <is>
          <t>ข้อสอบจริง</t>
        </is>
      </c>
      <c r="R114" s="185" t="inlineStr">
        <is>
          <t>2564</t>
        </is>
      </c>
      <c r="S114" s="185" t="n"/>
    </row>
    <row r="115">
      <c r="A115" s="185" t="n">
        <v>113</v>
      </c>
      <c r="B115" s="186" t="n"/>
      <c r="C115" s="186" t="inlineStr">
        <is>
          <t>สมุนไพรในข้อใดมีหลักฐานเชิงประจักษ์ทางการวิจัยยืนยันว่ามีสารออกฤทธิ์คล้ายฮอร์โมนอินซูลินและช่วยลดระดับน้ำตาลในเลือดของผู้ป่วยเบาหวานได้อย่างมีนัยสำคัญ</t>
        </is>
      </c>
      <c r="D115" s="186" t="n"/>
      <c r="E115" s="186" t="inlineStr">
        <is>
          <t>ดอกแค</t>
        </is>
      </c>
      <c r="F115" s="186" t="inlineStr">
        <is>
          <t>ใบขี้เหล็ก</t>
        </is>
      </c>
      <c r="G115" s="186" t="inlineStr">
        <is>
          <t>มะระขี้นก (Momordica charantia)</t>
        </is>
      </c>
      <c r="H115" s="186" t="inlineStr">
        <is>
          <t>ทองพันชั่ง</t>
        </is>
      </c>
      <c r="I115" s="186" t="inlineStr">
        <is>
          <t>ฟ้าทะลายโจร</t>
        </is>
      </c>
      <c r="J115" s="185" t="inlineStr">
        <is>
          <t>3</t>
        </is>
      </c>
      <c r="K115" s="186" t="inlineStr">
        <is>
          <t>✅ คำตอบที่ถูกต้อง: ข้อ ค. มะระขี้นก (Momordica charantia)
🎯 ทำไมข้อนี้ถึงถูก:
🎯 ทำไมข้อนี้ถึงถูก: มะระขี้นก (Momordica charantia) มีสารสำคัญหลายกลุ่มที่มีฤทธิ์ลดน้ำตาลในเลือด เช่น Charantin, Vicine, และ Polypeptide-p ซึ่งเป็นสารโปรตีนสายสั้นที่ออกฤทธิ์คล้ายฮอร์โมนอินซูลิน ช่วยกระตุ้นการหลั่งอินซูลินจากตับอ่อนและเพิ่มการนำกลูโคสเข้าสู่เซลล์
🔍 ข้ออื่นผิดเพราะอะไร:
• ข้อ ก.: ผิด ดอกแค เป็นพืชอาหารที่มีคุณค่าทางโภชนาการ แต่ไม่มีฤทธิ์ลดน้ำตาลในเลือดเป็นหลัก
• ข้อ ข.: ผิด ใบขี้เหล็ก มีสารบาราคอล (Barakol) เด่นด้านช่วยให้นอนหลับและเป็นยาระบาย
• ข้อ ง.: ผิด ทองพันชั่ง เด่นด้านการต้านเชื้อราผิวหนัง
• ข้อ จ.: ผิด ฟ้าทะลายโจร เด่นด้านต้านเชื้อไวรัสและลดการอักเสบในระบบทางเดินหายใจส่วนบน</t>
        </is>
      </c>
      <c r="L115" s="186" t="n"/>
      <c r="M115" s="186" t="inlineStr">
        <is>
          <t>Herbal Medicine &amp; Products</t>
        </is>
      </c>
      <c r="N115" s="186" t="inlineStr">
        <is>
          <t>Traditional Medicine</t>
        </is>
      </c>
      <c r="O115" s="185" t="inlineStr">
        <is>
          <t>Product</t>
        </is>
      </c>
      <c r="P115" s="186" t="inlineStr">
        <is>
          <t>[SOURCE: ข้อสอบจริง PLE CC1 (Product) ปี 2564 ข้อ 178]</t>
        </is>
      </c>
      <c r="Q115" s="185" t="inlineStr">
        <is>
          <t>ข้อสอบจริง</t>
        </is>
      </c>
      <c r="R115" s="185" t="inlineStr">
        <is>
          <t>2564</t>
        </is>
      </c>
      <c r="S115" s="185" t="n"/>
    </row>
    <row r="116">
      <c r="A116" s="185" t="n">
        <v>114</v>
      </c>
      <c r="B116" s="186" t="n"/>
      <c r="C116" s="186" t="inlineStr">
        <is>
          <t>สมุนไพรในบัญชียาหลักแห่งชาติที่มีข้อบ่งใช้ในการบรรเทาอาการปวดหลังส่วนล่าง ปวดข้อเข่า และลดอาการอักเสบของระบบกล้ามเนื้อ คือข้อใด</t>
        </is>
      </c>
      <c r="D116" s="186" t="n"/>
      <c r="E116" s="186" t="inlineStr">
        <is>
          <t>เถาวัลย์เปรียง (Derris scandens)</t>
        </is>
      </c>
      <c r="F116" s="186" t="inlineStr">
        <is>
          <t>หญ้าหนวดแมว</t>
        </is>
      </c>
      <c r="G116" s="186" t="inlineStr">
        <is>
          <t>หญ้าปักกิ่ง</t>
        </is>
      </c>
      <c r="H116" s="186" t="inlineStr">
        <is>
          <t>ชะพลู</t>
        </is>
      </c>
      <c r="I116" s="186" t="inlineStr">
        <is>
          <t>เห็ดหลินจือ</t>
        </is>
      </c>
      <c r="J116" s="185" t="inlineStr">
        <is>
          <t>1</t>
        </is>
      </c>
      <c r="K116" s="186" t="inlineStr">
        <is>
          <t>✅ คำตอบที่ถูกต้อง: ข้อ ก. เถาวัลย์เปรียง (Derris scandens)
🎯 ทำไมข้อนี้ถึงถูก:
🎯 ทำไมข้อนี้ถึงถูก: เถาวัลย์เปรียง (Derris scandens) ได้รับการบรรจุในบัญชียาหลักแห่งชาติประเภทยาพัฒนาจากสมุนไพร โดยมีข้อบ่งใช้เพื่อบรรเทาอาการปวดกล้ามเนื้อและอาการปวดข้อเข่าเสื่อม ออกฤทธิ์ยับยั้ง Eicosanoid pathway คล้ายกลุ่มยา NSAIDs
🔍 ข้ออื่นผิดเพราะอะไร:
• ข้อ ข.: ผิด หญ้าหนวดแมว ใช้ขับปัสสาวะ ขับกรดยูริก และขับนิ่ว
• ข้อ ค.: ผิด หญ้าปักกิ่ง ใช้เสริมสร้างภูมิคุ้มกันตามการแพทย์ทางเลือก
• ข้อ ง.: ผิด ชะพลู ใช้ขับลมในกระเพาะอาหารและเจริญอาหาร
• ข้อ จ.: ผิด เห็ดหลินจือ ใช้บำรุงร่างกายและปรับสมดุลภูมิคุ้มกัน</t>
        </is>
      </c>
      <c r="L116" s="186" t="n"/>
      <c r="M116" s="186" t="inlineStr">
        <is>
          <t>Herbal Medicine &amp; Products</t>
        </is>
      </c>
      <c r="N116" s="186" t="inlineStr">
        <is>
          <t>Traditional Medicine</t>
        </is>
      </c>
      <c r="O116" s="185" t="inlineStr">
        <is>
          <t>Product</t>
        </is>
      </c>
      <c r="P116" s="186" t="inlineStr">
        <is>
          <t>[SOURCE: ข้อสอบจริง PLE CC1 (Product) ปี 2564 ข้อ 179]</t>
        </is>
      </c>
      <c r="Q116" s="185" t="inlineStr">
        <is>
          <t>ข้อสอบจริง</t>
        </is>
      </c>
      <c r="R116" s="185" t="inlineStr">
        <is>
          <t>2564</t>
        </is>
      </c>
      <c r="S116" s="185" t="n"/>
    </row>
    <row r="117">
      <c r="A117" s="185" t="n">
        <v>115</v>
      </c>
      <c r="B117" s="186" t="n"/>
      <c r="C117" s="186" t="inlineStr">
        <is>
          <t>สมุนไพรในบัญชียาหลักแห่งชาติที่มีฤทธิ์ขับปัสสาวะ (Diuretic) และนำมาใช้ชงดื่มเพื่อบรรเทาอาการขัดเบาในระบบทางเดินปัสสาวะส่วนล่าง คือข้อใด</t>
        </is>
      </c>
      <c r="D117" s="186" t="n"/>
      <c r="E117" s="186" t="inlineStr">
        <is>
          <t>กระเจี๊ยบแดง</t>
        </is>
      </c>
      <c r="F117" s="186" t="inlineStr">
        <is>
          <t>ขิง</t>
        </is>
      </c>
      <c r="G117" s="186" t="inlineStr">
        <is>
          <t>กระชาย</t>
        </is>
      </c>
      <c r="H117" s="186" t="inlineStr">
        <is>
          <t>ฟ้าทะลายโจร</t>
        </is>
      </c>
      <c r="I117" s="186" t="inlineStr">
        <is>
          <t>ยอ</t>
        </is>
      </c>
      <c r="J117" s="185" t="inlineStr">
        <is>
          <t>1</t>
        </is>
      </c>
      <c r="K117" s="186" t="inlineStr">
        <is>
          <t>✅ คำตอบที่ถูกต้อง: ข้อ ก. กระเจี๊ยบแดง
🎯 ทำไมข้อนี้ถึงถูก:
🎯 ทำไมข้อนี้ถึงถูก: กระเจี๊ยบแดง (กลีบเลี้ยงแห้ง) มีสารแอนโทไซยานิน (Anthocyanins) และกรดอินทรีย์ มีฤทธิ์ขับปัสสาวะ เพิ่มการขับกรดยูริก และช่วยลดการเกาะตัวของแบคทีเรียที่เยื่อบุทางเดินปัสสาวะ จึงใช้บรรเทาอาการขัดเบาได้อย่างมีประสิทธิภาพ
🔍 ข้ออื่นผิดเพราะอะไร:
• ข้อ ข.: ผิด ขิง เด่นในการขับลม แก้อาเจียน และบรรเทาอาการท้องอืด
• ข้อ ค.: ผิด กระชาย ใช้ขับลมและบำรุงธาตุ
• ข้อ ง.: ผิด ฟ้าทะลายโจร ใช้บรรเทาอาการไข้หวัดและเจ็บคอ
• ข้อ จ.: ผิด ลูกยอ ใช้แก้อาการคลื่นไส้ อาเจียน และขับลม</t>
        </is>
      </c>
      <c r="L117" s="186" t="n"/>
      <c r="M117" s="186" t="inlineStr">
        <is>
          <t>Herbal Medicine &amp; Products</t>
        </is>
      </c>
      <c r="N117" s="186" t="inlineStr">
        <is>
          <t>Traditional Medicine</t>
        </is>
      </c>
      <c r="O117" s="185" t="inlineStr">
        <is>
          <t>Product</t>
        </is>
      </c>
      <c r="P117" s="186" t="inlineStr">
        <is>
          <t>[SOURCE: ข้อสอบจริง PLE CC1 (Product) ปี 2564 ข้อ 180]</t>
        </is>
      </c>
      <c r="Q117" s="185" t="inlineStr">
        <is>
          <t>ข้อสอบจริง</t>
        </is>
      </c>
      <c r="R117" s="185" t="inlineStr">
        <is>
          <t>2564</t>
        </is>
      </c>
      <c r="S117" s="185" t="n"/>
    </row>
    <row r="118">
      <c r="A118" s="185" t="n">
        <v>116</v>
      </c>
      <c r="B118" s="186" t="n"/>
      <c r="C118" s="186" t="inlineStr">
        <is>
          <t>สมุนไพรใดมีฤทธิ์ขับปัสสาวะ แต่มีปริมาณเกลือแร่โพแทสเซียมสูงมาก จึงมีข้อห้ามใช้หรือควรหลีกเลี่ยงในผู้ป่วยโรคหัวใจและผู้ป่วยที่มีภาวะไตวาย</t>
        </is>
      </c>
      <c r="D118" s="186" t="n"/>
      <c r="E118" s="186" t="inlineStr">
        <is>
          <t>หญ้าหนวดแมว (Orthosiphon aristatus)</t>
        </is>
      </c>
      <c r="F118" s="186" t="inlineStr">
        <is>
          <t>หญ้าปักกิ่ง</t>
        </is>
      </c>
      <c r="G118" s="186" t="inlineStr">
        <is>
          <t>เถาวัลย์เปรียง</t>
        </is>
      </c>
      <c r="H118" s="186" t="inlineStr">
        <is>
          <t>ใบชุมเห็ดเทศ</t>
        </is>
      </c>
      <c r="I118" s="186" t="inlineStr">
        <is>
          <t>ใบพญายอ</t>
        </is>
      </c>
      <c r="J118" s="185" t="inlineStr">
        <is>
          <t>1</t>
        </is>
      </c>
      <c r="K118" s="186" t="inlineStr">
        <is>
          <t>✅ คำตอบที่ถูกต้อง: ข้อ ก. หญ้าหนวดแมว (Orthosiphon aristatus)
🎯 ทำไมข้อนี้ถึงถูก:
🎯 ทำไมข้อนี้ถึงถูก: หญ้าหนวดแมว (Orthosiphon aristatus) มีเกลือโพแทสเซียมในปริมาณสูงมาก (High potassium content) หากใช้ในผู้ป่วยโรคหัวใจล้มเหลวหรือไตวายเรื้อรัง อาจทำให้เกิดภาวะโพแทสเซียมในเลือดสูงเกิน (Hyperkalemia) ซึ่งเหนี่ยวนำให้เกิดภาวะหัวใจเต้นผิดจังหวะที่อันตรายถึงชีวิต จึงเป็นข้อห้ามใช้ตามบัญชียาหลักแห่งชาติ
🔍 ข้ออื่นผิดเพราะอะไร:
• ข้อ ข.: ผิด หญ้าปักกิ่ง ไม่มีผลรบกวนสมดุลโพแทสเซียมอย่างมีนัยสำคัญ
• ข้อ ค.: ผิด เถาวัลย์เปรียง เด่นด้านแก้ปวดเมื่อย ระวังในโรคแผลเปื่อยทางเดินอาหาร
• ข้อ ง.: ผิด ใบชุมเห็ดเทศ มีสารกลุ่ม Anthraquinones ใช้เป็นยาระบาย
• ข้อ จ.: ผิด ใบพญายอ ใช้ทาภายนอกรักษาเริมและงูสวัด ไม่ส่งผลต่อระบบหัวใจ</t>
        </is>
      </c>
      <c r="L118" s="186" t="n"/>
      <c r="M118" s="186" t="inlineStr">
        <is>
          <t>Herbal Medicine &amp; Products</t>
        </is>
      </c>
      <c r="N118" s="186" t="inlineStr">
        <is>
          <t>Traditional Medicine</t>
        </is>
      </c>
      <c r="O118" s="185" t="inlineStr">
        <is>
          <t>Product</t>
        </is>
      </c>
      <c r="P118" s="186" t="inlineStr">
        <is>
          <t>[SOURCE: ข้อสอบจริง PLE CC1 (Product) ปี 2564 ข้อ 181]</t>
        </is>
      </c>
      <c r="Q118" s="185" t="inlineStr">
        <is>
          <t>ข้อสอบจริง</t>
        </is>
      </c>
      <c r="R118" s="185" t="inlineStr">
        <is>
          <t>2564</t>
        </is>
      </c>
      <c r="S118" s="185" t="n"/>
    </row>
    <row r="119">
      <c r="A119" s="185" t="n">
        <v>117</v>
      </c>
      <c r="B119" s="186" t="n"/>
      <c r="C119" s="186" t="inlineStr">
        <is>
          <t>สมุนไพรในข้อใดเกิดอันตรกิริยาที่รุนแรงกับยาต้านไวรัส HIV (เช่น ยากลุ่ม Protease Inhibitors และ NNRTIs) โดยเหนี่ยวนำเอนไซม์ CYP3A4 และ P-glycoprotein อย่างแรง ส่งผลให้ระดับยาต้านไวรัสลดลงจนการรักษาล้มเหลว</t>
        </is>
      </c>
      <c r="D119" s="186" t="n"/>
      <c r="E119" s="186" t="inlineStr">
        <is>
          <t>ขิง</t>
        </is>
      </c>
      <c r="F119" s="186" t="inlineStr">
        <is>
          <t>ขมิ้นชัน</t>
        </is>
      </c>
      <c r="G119" s="186" t="inlineStr">
        <is>
          <t>ฟ้าทะลายโจร</t>
        </is>
      </c>
      <c r="H119" s="186" t="inlineStr">
        <is>
          <t>หญ้าหนวดแมว</t>
        </is>
      </c>
      <c r="I119" s="186" t="inlineStr">
        <is>
          <t>St. John's wort (Hypericum perforatum)</t>
        </is>
      </c>
      <c r="J119" s="185" t="inlineStr">
        <is>
          <t>5</t>
        </is>
      </c>
      <c r="K119" s="186" t="inlineStr">
        <is>
          <t>✅ คำตอบที่ถูกต้อง: ข้อ จ. St. John's wort (Hypericum perforatum)
🎯 ทำไมข้อนี้ถึงถูก:
🎯 ทำไมข้อนี้ถึงถูก: St. John's wort มีสารสำคัญ Hyperforin ซึ่งเป็นสารเหนี่ยวนำที่ทรงพลังของ Pregnane X Receptor (PXR) ส่งผลให้เกิดการกระตุ้นการแสดงออกของเอนไซม์ CYP3A4 และ P-glycoprotein อย่างมาก ทำให้ยาต้านไวรัส HIV (เช่น Indinavir, Lopinavir, Efavirenz) ถูกทำลายเร็วขึ้นอย่างมาก จนระดับยาในเลือดตกต่ำและนำไปสู่การดื้อยา
🔍 ข้ออื่นผิดเพราะอะไร:
• ข้อ ก.: ผิด ขิง ไม่ได้เป็นตัวเหนี่ยวนำ CYP3A4 ที่มีนัยสำคัญทางคลินิก
• ข้อ ข.: ผิด ขมิ้นชัน มีฤทธิ์ยับยั้งเอนไซม์ในหลอดทดลองเล็กน้อย แต่ไม่มีผลลดระดับยาต้าน HIV รุนแรงเท่า St. John's wort
• ข้อ ค.: ผิด ฟ้าทะลายโจร อาจยับยั้ง CYP บางตัวในระดับหลอดทดลอง แต่ไม่ได้ลดระดับยาต้านไวรัสอย่างมีนัยสำคัญ
• ข้อ ง.: ผิด หญ้าหนวดแมว มีผลขับปัสสาวะ ไม่เกี่ยวข้องกับการเหนี่ยวนำเมแทบอลิซึมของยาต้าน HIV</t>
        </is>
      </c>
      <c r="L119" s="186" t="n"/>
      <c r="M119" s="186" t="inlineStr">
        <is>
          <t>Herbal Medicine &amp; Products</t>
        </is>
      </c>
      <c r="N119" s="186" t="inlineStr">
        <is>
          <t>Traditional Medicine</t>
        </is>
      </c>
      <c r="O119" s="185" t="inlineStr">
        <is>
          <t>Product</t>
        </is>
      </c>
      <c r="P119" s="186" t="inlineStr">
        <is>
          <t>[SOURCE: ข้อสอบจริง PLE CC1 (Product) ปี 2564 ข้อ 182]</t>
        </is>
      </c>
      <c r="Q119" s="185" t="inlineStr">
        <is>
          <t>ข้อสอบจริง</t>
        </is>
      </c>
      <c r="R119" s="185" t="inlineStr">
        <is>
          <t>2564</t>
        </is>
      </c>
      <c r="S119" s="185" t="n"/>
    </row>
    <row r="120">
      <c r="A120" s="185" t="n">
        <v>118</v>
      </c>
      <c r="B120" s="186" t="n"/>
      <c r="C120" s="186" t="inlineStr">
        <is>
          <t>พืชสมุนไพรที่มีสารประกอบกำมะถันอินทรีย์หลายชนิด (Organosulfur compounds เช่น Allicin, Ajoene) ซึ่งอาจเกิดอันตรกิริยากับยาต้านเกล็ดเลือด (Antiplatelet drugs เช่น Aspirin, Clopidogrel) จนเพิ่มความเสี่ยงต่อภาวะเลือดออกผิดปกติ คือข้อใด</t>
        </is>
      </c>
      <c r="D120" s="186" t="n"/>
      <c r="E120" s="186" t="inlineStr">
        <is>
          <t>เหง้าขิง</t>
        </is>
      </c>
      <c r="F120" s="186" t="inlineStr">
        <is>
          <t>ใบแปะก๊วย</t>
        </is>
      </c>
      <c r="G120" s="186" t="inlineStr">
        <is>
          <t>กระเทียม (Garlic / Allium sativum)</t>
        </is>
      </c>
      <c r="H120" s="186" t="inlineStr">
        <is>
          <t>ใบชุมเห็ดเทศ</t>
        </is>
      </c>
      <c r="I120" s="186" t="inlineStr">
        <is>
          <t>ดอกคาโมมายล์</t>
        </is>
      </c>
      <c r="J120" s="185" t="inlineStr">
        <is>
          <t>3</t>
        </is>
      </c>
      <c r="K120" s="186" t="inlineStr">
        <is>
          <t>✅ คำตอบที่ถูกต้อง: ข้อ ค. กระเทียม (Garlic / Allium sativum)
🎯 ทำไมข้อนี้ถึงถูก:
🎯 ทำไมข้อนี้ถึงถูก: กระเทียม (Allium sativum) อุดมไปด้วยสารกลุ่ม Organosulfur compounds เช่น Allicin, Ajoene, และ Diallyl trisulfide ซึ่งมีฤทธิ์ยับยั้งการรวมกลุ่มของเกล็ดเลือด (Inhibit platelet aggregation) ผ่านการยับยั้ง Cyclooxygenase และ Thromboxane synthase จึงเสริมฤทธิ์ต้านเกล็ดเลือดและเพิ่มความเสี่ยงต่อการเกิดเลือดออกรุนแรง
🔍 ข้ออื่นผิดเพราะอะไร:
• ข้อ ก.: ผิด เหง้าขิง มีสารกลุ่ม Gingerols และ Shogaols ซึ่งไม่ใช่ Organosulfur compound
• ข้อ ข.: ผิด แปะก๊วย มีสารกลุ่ม Flavonoids และ Ginkgolides ต้านเกล็ดเลือดได้แต่ไม่ใช่สารประกอบกำมะถัน
• ข้อ ง.: ผิด ใบชุมเห็ดเทศ มีสารกลุ่ม Anthraquinones ใช้ระบายท้อง
• ข้อ จ.: ผิด คาโมมายล์ มีสารกลุ่ม Apigenin และ Bisabolol ต้านการอักเสบและช่วยสงบประสาท</t>
        </is>
      </c>
      <c r="L120" s="186" t="n"/>
      <c r="M120" s="186" t="inlineStr">
        <is>
          <t>Herbal Medicine &amp; Products</t>
        </is>
      </c>
      <c r="N120" s="186" t="inlineStr">
        <is>
          <t>Traditional Medicine</t>
        </is>
      </c>
      <c r="O120" s="185" t="inlineStr">
        <is>
          <t>Product</t>
        </is>
      </c>
      <c r="P120" s="186" t="inlineStr">
        <is>
          <t>[SOURCE: ข้อสอบจริง PLE CC1 (Product) ปี 2564 ข้อ 183]</t>
        </is>
      </c>
      <c r="Q120" s="185" t="inlineStr">
        <is>
          <t>ข้อสอบจริง</t>
        </is>
      </c>
      <c r="R120" s="185" t="inlineStr">
        <is>
          <t>2564</t>
        </is>
      </c>
      <c r="S120" s="185" t="n"/>
    </row>
    <row r="121">
      <c r="A121" s="185" t="n">
        <v>119</v>
      </c>
      <c r="B121" s="186" t="n"/>
      <c r="C121" s="186" t="inlineStr">
        <is>
          <t>สถานการณ์: ผู้ป่วยชายอายุ 55 ปี เป็นโรคหัวใจล้มเหลว (CHF) ได้รับยา Enalapril ควบคุมอาการได้ดีมาตลอด ยาสมุนไพรในข้อใดเป็น ข้อห้ามใช้ หรือต้องระมัดระวังสูงสุดในผู้ป่วยรายนี้เนื่องจากเสี่ยงต่อภาวะหัวใจเต้นผิดจังหวะรุนแรง</t>
        </is>
      </c>
      <c r="D121" s="186" t="n"/>
      <c r="E121" s="186" t="inlineStr">
        <is>
          <t>ฟ้าทะลายโจร</t>
        </is>
      </c>
      <c r="F121" s="186" t="inlineStr">
        <is>
          <t>หญ้าหนวดแมว (Orthosiphon aristatus)</t>
        </is>
      </c>
      <c r="G121" s="186" t="inlineStr">
        <is>
          <t>ขมิ้นชัน</t>
        </is>
      </c>
      <c r="H121" s="186" t="inlineStr">
        <is>
          <t>ชุมเห็ดเทศ</t>
        </is>
      </c>
      <c r="I121" s="186" t="inlineStr">
        <is>
          <t>ขิง</t>
        </is>
      </c>
      <c r="J121" s="185" t="inlineStr">
        <is>
          <t>2</t>
        </is>
      </c>
      <c r="K121" s="186" t="inlineStr">
        <is>
          <t>✅ คำตอบที่ถูกต้อง: ข้อ ข. หญ้าหนวดแมว (Orthosiphon aristatus)
🎯 ทำไมข้อนี้ถึงถูก:
🎯 ทำไมข้อนี้ถึงถูก: ผู้ป่วยใช้ยา Enalapril (ACE inhibitor) ซึ่งลดการหลั่ง Aldosterone ทำให้ไตขับโพแทสเซียมลดลง เสี่ยงต่อ Hyperkalemia อยู่แล้ว การรับประทานหญ้าหนวดแมวซึ่งมีเกลือโพแทสเซียมสูงและมีผลขับปัสสาวะ จะทำให้ระดับโพแทสเซียมในเลือดพุ่งสูงขึ้นอย่างรวดเร็ว เกิดพิษต่อกล้ามเนื้อหัวใจและหัวใจเต้นผิดจังหวะเฉียบพลัน
🔍 ข้ออื่นผิดเพราะอะไร:
• ข้อ ก.: ผิด ฟ้าทะลายโจร ใช้รักษาหวัดระยะสั้น ไม่มีผลรบกวนสมดุลเกลือแร่โพแทสเซียมโดยตรง
• ข้อ ค.: ผิด ขมิ้นชัน ช่วยขับลมและรักษาแผลในกระเพาะอาหาร ปลอดภัยในผู้ป่วย CHF
• ข้อ ง.: ผิด ชุมเห็ดเทศ เป็นยาระบาย ไม่ได้เพิ่มระดับโพแทสเซียม
• ข้อ จ.: ผิด ขิง ช่วยขับลม ไม่รบกวนการทำงานของยา Enalapril</t>
        </is>
      </c>
      <c r="L121" s="186" t="n"/>
      <c r="M121" s="186" t="inlineStr">
        <is>
          <t>Herbal Medicine &amp; Products</t>
        </is>
      </c>
      <c r="N121" s="186" t="inlineStr">
        <is>
          <t>Traditional Medicine</t>
        </is>
      </c>
      <c r="O121" s="185" t="inlineStr">
        <is>
          <t>Product</t>
        </is>
      </c>
      <c r="P121" s="186" t="inlineStr">
        <is>
          <t>[SOURCE: ข้อสอบจริง PLE CC1 (Product) ปี 2564 ข้อ 184]</t>
        </is>
      </c>
      <c r="Q121" s="185" t="inlineStr">
        <is>
          <t>ข้อสอบจริง</t>
        </is>
      </c>
      <c r="R121" s="185" t="inlineStr">
        <is>
          <t>2564</t>
        </is>
      </c>
      <c r="S121" s="185" t="n"/>
    </row>
    <row r="122">
      <c r="A122" s="185" t="n">
        <v>120</v>
      </c>
      <c r="B122" s="186" t="n"/>
      <c r="C122" s="186" t="inlineStr">
        <is>
          <t>สมุนไพรที่มีรายงานการเกิดอันตรกิริยาที่รุนแรงที่สุดกับยาต้านไวรัส HIV กลุ่ม Protease Inhibitors โดยลดความเข้มข้นของยาในพลาสมาลงจนหมดประสิทธิภาพ คือข้อใด</t>
        </is>
      </c>
      <c r="D122" s="186" t="n"/>
      <c r="E122" s="186" t="inlineStr">
        <is>
          <t>ขิง</t>
        </is>
      </c>
      <c r="F122" s="186" t="inlineStr">
        <is>
          <t>ขมิ้นชัน</t>
        </is>
      </c>
      <c r="G122" s="186" t="inlineStr">
        <is>
          <t>ฟ้าทะลายโจร</t>
        </is>
      </c>
      <c r="H122" s="186" t="inlineStr">
        <is>
          <t>หญ้าหนวดแมว</t>
        </is>
      </c>
      <c r="I122" s="186" t="inlineStr">
        <is>
          <t>St. John's wort</t>
        </is>
      </c>
      <c r="J122" s="185" t="inlineStr">
        <is>
          <t>5</t>
        </is>
      </c>
      <c r="K122" s="186" t="inlineStr">
        <is>
          <t>✅ คำตอบที่ถูกต้อง: ข้อ จ. St. John's wort
🎯 ทำไมข้อนี้ถึงถูก:
🎯 ทำไมข้อนี้ถึงถูก: St. John's wort (Hypericum perforatum) เป็นสารกระตุ้นเอนไซม์ CYP3A4 และ P-gp ที่มีฤทธิ์แรงมาก ทำให้ยาต้านไวรัส HIV เช่น Indinavir มีระดับยาลดลงมากกว่า 50 - 80% จึงจัดเป็นข้อห้ามใช้เด็ดขาดร่วมกับยาต้านไวรัส HIV
🔍 ข้ออื่นผิดเพราะอะไร:
• ข้อ ก.: ผิด ขิง ไม่ส่งผลกระทบต่อระดับยาต้าน HIV ในทางคลินิก
• ข้อ ข.: ผิด ขมิ้นชัน ไม่มีรายงานการลดระดับยา Protease inhibitors จนการรักษาล้มเหลว
• ข้อ ค.: ผิด ฟ้าทะลายโจร ไม่มีผลเหนี่ยวนำเอนไซม์ CYP3A4
• ข้อ ง.: ผิด หญ้าหนวดแมว ไม่ได้ผ่านกระบวนการเมแทบอลิซึมของ CYP3A4</t>
        </is>
      </c>
      <c r="L122" s="186" t="n"/>
      <c r="M122" s="186" t="inlineStr">
        <is>
          <t>Herbal Medicine &amp; Products</t>
        </is>
      </c>
      <c r="N122" s="186" t="inlineStr">
        <is>
          <t>Traditional Medicine</t>
        </is>
      </c>
      <c r="O122" s="185" t="inlineStr">
        <is>
          <t>Product</t>
        </is>
      </c>
      <c r="P122" s="186" t="inlineStr">
        <is>
          <t>[SOURCE: ข้อสอบจริง PLE CC1 (Product) ปี 2564 ข้อ 185]</t>
        </is>
      </c>
      <c r="Q122" s="185" t="inlineStr">
        <is>
          <t>ข้อสอบจริง</t>
        </is>
      </c>
      <c r="R122" s="185" t="inlineStr">
        <is>
          <t>2564</t>
        </is>
      </c>
      <c r="S122" s="185" t="n"/>
    </row>
    <row r="123">
      <c r="A123" s="185" t="n">
        <v>121</v>
      </c>
      <c r="B123" s="186" t="n"/>
      <c r="C123" s="186" t="inlineStr">
        <is>
          <t>การสกัดแยกน้ำมันทีทรี (Tea Tree Oil; Melaleuca alternifolia) จากส่วนใบและกิ่งสด เพื่อให้ได้น้ำมันหอมระเหยบริสุทธิ์โดยไม่ตกค้างสารทำละลายอินทรีย์ นิยมใช้วิธีการสกัดในข้อใด</t>
        </is>
      </c>
      <c r="D123" s="186" t="n"/>
      <c r="E123" s="186" t="inlineStr">
        <is>
          <t>Soxhlet extraction</t>
        </is>
      </c>
      <c r="F123" s="186" t="inlineStr">
        <is>
          <t>การต้มสกัดด้วยน้ำ (Decoction)</t>
        </is>
      </c>
      <c r="G123" s="186" t="inlineStr">
        <is>
          <t>การกลั่นด้วยไอน้ำ (Steam distillation)</t>
        </is>
      </c>
      <c r="H123" s="186" t="inlineStr">
        <is>
          <t>Enfleurage (การสกัดด้วยไขมันเย็น)</t>
        </is>
      </c>
      <c r="I123" s="186" t="inlineStr">
        <is>
          <t>การหมักด้วยสารละลาย 70% Alcohol (Maceration)</t>
        </is>
      </c>
      <c r="J123" s="185" t="inlineStr">
        <is>
          <t>3</t>
        </is>
      </c>
      <c r="K123" s="186" t="inlineStr">
        <is>
          <t>✅ คำตอบที่ถูกต้อง: ข้อ ค. การกลั่นด้วยไอน้ำ (Steam distillation)
🎯 ทำไมข้อนี้ถึงถูก:
🎯 ทำไมข้อนี้ถึงถูก: น้ำมันหอมระเหย (Volatile oils) เช่น Tea tree oil ระเหยได้ง่ายและไม่ละลายในน้ำ วิธีการสกัดมาตรฐานทางอุตสาหกรรมคือการกลั่นด้วยไอน้ำ (Steam distillation) ซึ่งไอน้ำร้อนจะพาน้ำมันระเหยออกมาด้วยกัน เมื่อควบแน่นจะแยกชั้นน้ำมันลอยอยู่เหนือน้ำ ทำให้เก็บแยกน้ำมันหอมระเหยบริสุทธิ์ได้โดยตรง
🔍 ข้ออื่นผิดเพราะอะไร:
• ข้อ ก.: ผิด Soxhlet extraction ใช้ตัวทำละลายอินทรีย์กับพืชแห้ง ไม่เหมาะกับน้ำมันหอมระเหยจากพืชสดเพราะจะสูญเสียกลิ่นและมีสารเคมีตกค้าง
• ข้อ ข.: ผิด การต้มสกัดด้วยน้ำ (Decoction) สกัดได้เฉพาะสารที่ละลายน้ำได้ และความร้อนจะทำให้น้ำมันหอมระเหยระเหยทิ้งไปในอากาศ
• ข้อ ง.: ผิด Enfleurage ใช้สำหรับสกัดน้ำมันหอมจากกลีบดอกไม้บอบบาง เช่น ดอกมะลิ
• ข้อ จ.: ผิด Maceration ด้วยแอลกอฮอล์จะได้สารสกัดทิงเจอร์ที่มีสารประกอบอื่นปนเปื้อนมาก ไม่ใช่น้ำมันหอมระเหยบริสุทธิ์</t>
        </is>
      </c>
      <c r="L123" s="186" t="n"/>
      <c r="M123" s="186" t="inlineStr">
        <is>
          <t>Herbal Medicine &amp; Products</t>
        </is>
      </c>
      <c r="N123" s="186" t="inlineStr">
        <is>
          <t>Herbal Extraction methods</t>
        </is>
      </c>
      <c r="O123" s="185" t="inlineStr">
        <is>
          <t>Product</t>
        </is>
      </c>
      <c r="P123" s="186" t="inlineStr">
        <is>
          <t>[SOURCE: ข้อสอบจริง PLE CC1 (Product) ปี 2564 ข้อ 186]</t>
        </is>
      </c>
      <c r="Q123" s="185" t="inlineStr">
        <is>
          <t>ข้อสอบจริง</t>
        </is>
      </c>
      <c r="R123" s="185" t="inlineStr">
        <is>
          <t>2564</t>
        </is>
      </c>
      <c r="S123" s="185" t="n"/>
    </row>
    <row r="124">
      <c r="A124" s="185" t="n">
        <v>122</v>
      </c>
      <c r="B124" s="186" t="n"/>
      <c r="C124" s="186" t="inlineStr">
        <is>
          <t>สมุนไพรในข้อใดมีรายงานอันตรกิริยาที่ต้องระมัดระวังในผู้ป่วยโรคเกาต์ (Gout) ที่ได้รับยาลดกรดยูริก เนื่องจากส่งผลรบกวนต่อการขับกรดยูริกและการทำงานของไต</t>
        </is>
      </c>
      <c r="D124" s="186" t="n"/>
      <c r="E124" s="186" t="inlineStr">
        <is>
          <t>ฟ้าทะลายโจร</t>
        </is>
      </c>
      <c r="F124" s="186" t="inlineStr">
        <is>
          <t>หญ้าหนวดแมว (Orthosiphon aristatus)</t>
        </is>
      </c>
      <c r="G124" s="186" t="inlineStr">
        <is>
          <t>ขิง</t>
        </is>
      </c>
      <c r="H124" s="186" t="inlineStr">
        <is>
          <t>ขมิ้นชัน</t>
        </is>
      </c>
      <c r="I124" s="186" t="inlineStr">
        <is>
          <t>St. John's wort</t>
        </is>
      </c>
      <c r="J124" s="185" t="inlineStr">
        <is>
          <t>2</t>
        </is>
      </c>
      <c r="K124" s="186" t="inlineStr">
        <is>
          <t>✅ คำตอบที่ถูกต้อง: ข้อ ข. หญ้าหนวดแมว (Orthosiphon aristatus)
🎯 ทำไมข้อนี้ถึงถูก:
🎯 ทำไมข้อนี้ถึงถูก: หญ้าหนวดแมวมีฤทธิ์ขับปัสสาวะและขับกรดยูริกทางไต ในช่วงแรกของการใช้อาจทำให้เกิดการระดมผลึกกรดยูริกออกจากเนื้อเยื่ออย่างรวดเร็ว หรือรบกวนสมดุลน้ำและเกลือแร่ในไต ซึ่งอาจกระตุ้นให้เกิดข้ออักเสบเฉียบพลันจากเกาต์ (Acute gouty attack) หรือรบกวนระดับยายูริโคซูริกได้
🔍 ข้ออื่นผิดเพราะอะไร:
• ข้อ ก.: ผิด ฟ้าทะลายโจร ไม่มีผลต่อสมดุลกรดยูริกหรือยาโรคเกาต์
• ข้อ ค.: ผิด ขิง มีฤทธิ์ต้านการอักเสบเล็กน้อย ปลอดภัยในผู้ป่วยเกาต์
• ข้อ ง.: ผิด ขมิ้นชัน ช่วยลดการอักเสบ ไม่รบกวนยาโรคเกาต์
• ข้อ จ.: ผิด St. John's wort เด่นด้านอันตรกิริยาผ่าน CYP3A4 ไม่ได้มีผลจำเพาะต่อการขับกรดยูริก</t>
        </is>
      </c>
      <c r="L124" s="186" t="n"/>
      <c r="M124" s="186" t="inlineStr">
        <is>
          <t>Herbal Medicine &amp; Products</t>
        </is>
      </c>
      <c r="N124" s="186" t="inlineStr">
        <is>
          <t>Traditional Medicine</t>
        </is>
      </c>
      <c r="O124" s="185" t="inlineStr">
        <is>
          <t>Product</t>
        </is>
      </c>
      <c r="P124" s="186" t="inlineStr">
        <is>
          <t>[SOURCE: ข้อสอบจริง PLE CC1 (Product) ปี 2564 ข้อ 187]</t>
        </is>
      </c>
      <c r="Q124" s="185" t="inlineStr">
        <is>
          <t>ข้อสอบจริง</t>
        </is>
      </c>
      <c r="R124" s="185" t="inlineStr">
        <is>
          <t>2564</t>
        </is>
      </c>
      <c r="S124" s="185" t="n"/>
    </row>
    <row r="125">
      <c r="A125" s="185" t="n">
        <v>123</v>
      </c>
      <c r="B125" s="186" t="n"/>
      <c r="C125" s="186" t="inlineStr">
        <is>
          <t>สถานการณ์: ผู้ป่วยมีรอยด่างขาวบริเวณลำตัวและหลัง บางจุดมีรอยสีแดง มีขุยละเอียด และคันเมื่อเหงื่อออก อาการเข้าได้กับโรคเกลื้อน (Tinea versicolor) สมุนไพรในบัญชียาหลักแห่งชาติ พ.ศ. 2562 ชนิดใดที่สามารถแนะนำให้ผู้ป่วยใช้รักษาอาการดังกล่าว</t>
        </is>
      </c>
      <c r="D125" s="186" t="n"/>
      <c r="E125" s="186" t="inlineStr">
        <is>
          <t>ใบพลูสด</t>
        </is>
      </c>
      <c r="F125" s="186" t="inlineStr">
        <is>
          <t>ยาบัวบก</t>
        </is>
      </c>
      <c r="G125" s="186" t="inlineStr">
        <is>
          <t>ยาทองพันชั่ง (Rhinacanthus nasutus)</t>
        </is>
      </c>
      <c r="H125" s="186" t="inlineStr">
        <is>
          <t>เปลือกมังคุด</t>
        </is>
      </c>
      <c r="I125" s="186" t="inlineStr">
        <is>
          <t>เมล็ดน้อยหน่า</t>
        </is>
      </c>
      <c r="J125" s="185" t="inlineStr">
        <is>
          <t>3</t>
        </is>
      </c>
      <c r="K125" s="186" t="inlineStr">
        <is>
          <t>✅ คำตอบที่ถูกต้อง: ข้อ ค. ยาทองพันชั่ง (Rhinacanthus nasutus)
🎯 ทำไมข้อนี้ถึงถูก:
🎯 ทำไมข้อนี้ถึงถูก: อาการรอยด่างขาว แดง มีขุย เข้าได้กับโรคเชื้อราผิวหนัง (เกลื้อน/กลาก) ซึ่งทองพันชั่ง (Rhinacanthus nasutus) เป็นสมุนไพรในบัญชียาหลักแห่งชาติที่มีข้อบ่งใช้ชัดเจนในการรักษาโรคผิวหนังที่เกิดจากเชื้อรา กลาก เกลื้อน โดยใช้ในรูปแบบยาทิงเจอร์หรือสารสกัดทาบริเวณที่เป็น
🔍 ข้ออื่นผิดเพราะอะไร:
• ข้อ ก.: ผิด ใบพลู เด่นด้านการบรรเทาอาการคันจากลมพิษ
• ข้อ ข.: ผิด บัวบก ใช้สมานแผลสด แผลไฟไหม้ และแผลหลังผ่าตัด
• ข้อ ง.: ผิด เปลือกมังคุด ใช้รักษาแผลสด แผลเรื้อรัง และแก้อุจจาระร่วง
• ข้อ จ.: ผิด เมล็ดน้อยหน่า ใช้ฆ่าเหาและหิด ทาภายนอก</t>
        </is>
      </c>
      <c r="L125" s="186" t="n"/>
      <c r="M125" s="186" t="inlineStr">
        <is>
          <t>Herbal Medicine &amp; Products</t>
        </is>
      </c>
      <c r="N125" s="186" t="inlineStr">
        <is>
          <t>Traditional Medicine</t>
        </is>
      </c>
      <c r="O125" s="185" t="inlineStr">
        <is>
          <t>Product</t>
        </is>
      </c>
      <c r="P125" s="186" t="inlineStr">
        <is>
          <t>[SOURCE: ข้อสอบจริง PLE CC1 (Product) ปี 2564 ข้อ 188]</t>
        </is>
      </c>
      <c r="Q125" s="185" t="inlineStr">
        <is>
          <t>ข้อสอบจริง</t>
        </is>
      </c>
      <c r="R125" s="185" t="inlineStr">
        <is>
          <t>2564</t>
        </is>
      </c>
      <c r="S125" s="185" t="n"/>
    </row>
    <row r="126">
      <c r="A126" s="185" t="n">
        <v>124</v>
      </c>
      <c r="B126" s="186" t="n"/>
      <c r="C126" s="186" t="inlineStr">
        <is>
          <t>ข้อใดกล่าวถูกต้องเกี่ยวกับการควบคุมคุณภาพผงวัตถุดิบสมุนไพรพญายอ (Clinacanthus nutans) โดยการส่องตรวจด้วยกล้องจุลทรรศน์ (Microscopic examination) เพื่อยืนยันเอกลักษณ์ทางพฤกษศาสตร์ของส่วนใบ</t>
        </is>
      </c>
      <c r="D126" s="186" t="n"/>
      <c r="E126" s="186" t="inlineStr">
        <is>
          <t>ควรพบ Cork cells และ Sclereids เป็นจำนวนมาก</t>
        </is>
      </c>
      <c r="F126" s="186" t="inlineStr">
        <is>
          <t>ควรพบ Cork cells ร่วมกับ Stomata</t>
        </is>
      </c>
      <c r="G126" s="186" t="inlineStr">
        <is>
          <t>ไม่ควรพบทั้ง Sclereids และ Stomata</t>
        </is>
      </c>
      <c r="H126" s="186" t="inlineStr">
        <is>
          <t>ควรพบ Stomata (ปากใบ) และ Palisade cells (เซลล์เนื้อเยื่อใบ)</t>
        </is>
      </c>
      <c r="I126" s="186" t="inlineStr">
        <is>
          <t>ควรพบ Stomata แต่ไม่ควรพบ Palisade cells</t>
        </is>
      </c>
      <c r="J126" s="185" t="inlineStr">
        <is>
          <t>4</t>
        </is>
      </c>
      <c r="K126" s="186" t="inlineStr">
        <is>
          <t>✅ คำตอบที่ถูกต้อง: ข้อ ง. ควรพบ Stomata (ปากใบ) และ Palisade cells (เซลล์เนื้อเยื่อใบ)
🎯 ทำไมข้อนี้ถึงถูก:
🎯 ทำไมข้อนี้ถึงถูก: พญายอ (Clinacanthus nutans) ใช้ส่วนใบในการทำยา ดังนั้นลักษณะจุลทรรศน์ของผงใบพืชแท้จะต้องพบโครงสร้างเนื้อเยื่อของใบอย่างชัดเจน ได้แก่ ปากใบ (Stomata ชนิด Diacytic), เซลล์พาลิเซด (Palisade cells ของชั้นมีโซฟิลล์) และลักษณะจำเพาะเด่นคือ ผลึกซิสโตลิธ (Cystoliths แคลเซียมคาร์บอเนตใน Lithocyst cell)
🔍 ข้ออื่นผิดเพราะอะไร:
• ข้อ ก.: ผิด Cork cells และ Sclereids พบในส่วนเปลือกไม้ (Bark) หรือเนื้อไม้แข็ง ไม่ใช่ลักษณะเด่นของใบพญายอ
• ข้อ ข.: ผิด Cork cells ไม่ควรพบในผงใบไม้
• ข้อ ค.: ผิด Stomata เป็นโครงสร้างพื้นฐานของใบพืช ต้องพบในผงใบพญายอ
• ข้อ จ.: ผิด Palisade cells เป็นเซลล์สังเคราะห์แสงของใบ ต้องพบในผงใบพญายออย่างแน่นอน</t>
        </is>
      </c>
      <c r="L126" s="186" t="n"/>
      <c r="M126" s="186" t="inlineStr">
        <is>
          <t>Herbal Medicine &amp; Products</t>
        </is>
      </c>
      <c r="N126" s="186" t="inlineStr">
        <is>
          <t>Quality Control of Herbs</t>
        </is>
      </c>
      <c r="O126" s="185" t="inlineStr">
        <is>
          <t>Product</t>
        </is>
      </c>
      <c r="P126" s="186" t="inlineStr">
        <is>
          <t>[SOURCE: ข้อสอบจริง PLE CC1 (Product) ปี 2564 ข้อ 189]</t>
        </is>
      </c>
      <c r="Q126" s="185" t="inlineStr">
        <is>
          <t>ข้อสอบจริง</t>
        </is>
      </c>
      <c r="R126" s="185" t="inlineStr">
        <is>
          <t>2564</t>
        </is>
      </c>
      <c r="S126" s="185" t="n"/>
    </row>
    <row r="127">
      <c r="A127" s="185" t="n">
        <v>125</v>
      </c>
      <c r="B127" s="186" t="n"/>
      <c r="C127" s="186" t="inlineStr">
        <is>
          <t>ข้อใดกล่าวถูกต้องเกี่ยวกับการตรวจสอบเอกลักษณ์และควบคุมคุณภาพผงยาสมุนไพรพญายอ (Clinacanthus nutans) ที่ใช้รักษาโรคเริม โดยการตรวจดูลักษณะทางกายวิภาคศาสตร์ด้วยกล้องจุลทรรศน์ (Microscopic examination)</t>
        </is>
      </c>
      <c r="D127" s="186" t="n"/>
      <c r="E127" s="186" t="inlineStr">
        <is>
          <t>ควรตรวจพบ Cork cells และ Sclereids ในปริมาณมาก</t>
        </is>
      </c>
      <c r="F127" s="186" t="inlineStr">
        <is>
          <t>ควรตรวจพบ Cork cells ร่วมกับ Stomata</t>
        </is>
      </c>
      <c r="G127" s="186" t="inlineStr">
        <is>
          <t>ไม่ควรตรวจพบทั้ง Sclereids และ Stomata ในผงยา</t>
        </is>
      </c>
      <c r="H127" s="186" t="inlineStr">
        <is>
          <t>ควรตรวจพบลักษณะของเซลล์ปากใบ (Stomata) และ Palisade cells ของเนื้อเยื่อใบ</t>
        </is>
      </c>
      <c r="I127" s="186" t="inlineStr">
        <is>
          <t>ควรตรวจพบเฉพาะ Stomata แต่ต้องไม่พบ Palisade cells</t>
        </is>
      </c>
      <c r="J127" s="185" t="inlineStr">
        <is>
          <t>4</t>
        </is>
      </c>
      <c r="K127" s="186" t="inlineStr">
        <is>
          <t>✅ คำตอบที่ถูกต้อง: ข้อ ง. ควรตรวจพบลักษณะของเซลล์ปากใบ (Stomata) และ Palisade cells ของเนื้อเยื่อใบ
🎯 ทำไมข้อนี้ถึงถูก:
🎯 ทำไมข้อนี้ถึงถูก: สมุนไพรพญายอใช้ส่วนใบ (Leaves) เป็นวัตถุดิบยาในการรักษาโรคเริมและงูสวัด ตามเภสัชตำรับยาสมุนไพรไทย (Thai Herbal Pharmacopoeia: THP) การตรวจผงใบพญายอด้วยกล้องจุลทรรศน์จะต้องพบลักษณะเด่นเฉพาะของเนื้อเยื่อใบ ได้แก่ ปากใบ (Stomata ชนิด Diacytic), เนื้อเยื่อพาลิเซด (Palisade mesophyll cells), ขนพืช (Trichomes) และผลึกซิสโตลิธ (Cystoliths of calcium carbonate)
🔍 ข้ออื่นผิดเพราะอะไร:
• ข้อ ก.: Cork cells และ Sclereids เป็นลักษณะเนื้อเยื่อเด่นของส่วนเปลือกต้น (Bark) หรือเนื้อไม้ ไม่ใช่ส่วนใบ
• ข้อ ข.: Cork cells ไม่ใช่โครงสร้างของใบพืชล้มลุก
• ข้อ ค.: ผงใบพญายอ ต้องตรวจพบ Stomata เพราะเป็นโครงสร้างควบคุมการคายน้ำของผิวใบ
• ข้อ จ.: ผงใบต้องพบทั้ง Stomata และ Palisade cells ซึ่งเป็นชั้นเซลล์สังเคราะห์แสงใต้ชั้นเอพิเดอร์มิสของใบ</t>
        </is>
      </c>
      <c r="L127" s="186" t="n"/>
      <c r="M127" s="186" t="inlineStr">
        <is>
          <t>Herbal Medicine &amp; Products</t>
        </is>
      </c>
      <c r="N127" s="186" t="inlineStr">
        <is>
          <t>Quality Control of Herbs</t>
        </is>
      </c>
      <c r="O127" s="185" t="inlineStr">
        <is>
          <t>Product</t>
        </is>
      </c>
      <c r="P127" s="186" t="inlineStr">
        <is>
          <t>[SOURCE: ข้อสอบจริง PLE CC1 (Product) ปี 2563 Day 1 ข้อ 70]</t>
        </is>
      </c>
      <c r="Q127" s="185" t="inlineStr">
        <is>
          <t>ข้อสอบจริง</t>
        </is>
      </c>
      <c r="R127" s="185" t="inlineStr">
        <is>
          <t>2563</t>
        </is>
      </c>
      <c r="S127" s="185" t="n"/>
    </row>
    <row r="128">
      <c r="A128" s="185" t="n">
        <v>126</v>
      </c>
      <c r="B128" s="186" t="inlineStr">
        <is>
          <t>จากการวิเคราะห์ปริมาณจุลินทรีย์ในผลิตภัณฑ์ยาแคปซูลขมิ้นชัน (Turmeric Capsules) พบปริมาณยีสต์และรา (Total Combined Yeasts and Molds Count: TYMC) เท่ากับ 5 คูณ 10 ยกกำลัง 4 CFU/g เมื่อเปรียบเทียบกับเกณฑ์มาตรฐานจุลชีววิทยาของผลิตภัณฑ์สมุนไพรตามประกาศสำนักงานคณะกรรมการอาหารและยา (อย.) ดังนี้:
- กลุ่ม A/B (ยาสมุนไพรที่ต้องผ่านการต้มหรือใช้น้ำเดือดก่อนบริโภค หรือยาทาภายนอก): TYMC กำหนดไม่เกิน 5 คูณ 10 ยกกำลัง 4 CFU/g
- กลุ่ม C (ยาสมุนไพรสำเร็จรูปสำหรับรับประทานทั่วไป): Total Aerobic Microbial Count ไม่เกิน 5 คูณ 10 ยกกำลัง 6 CFU/g, TYMC กำหนดไม่เกิน 5 คูณ 10 ยกกำลัง 3 CFU/g, และต้องไม่พบเชื้อก่อโรค (S. aureus, P. aeruginosa, E. coli, Salmonella, Clostridium)</t>
        </is>
      </c>
      <c r="C128" s="186" t="inlineStr">
        <is>
          <t>ข้อใดต่อไปนี้สรุปผลการประเมินคุณภาพของแคปซูลขมิ้นชันได้อย่างถูกต้อง</t>
        </is>
      </c>
      <c r="D128" s="186" t="n"/>
      <c r="E128" s="186" t="inlineStr">
        <is>
          <t>ผ่านเกณฑ์มาตรฐาน เนื่องจากมีปริมาณจุลินทรีย์ไม่เกิน 5 คูณ 10 ยกกำลัง 7 CFU/g</t>
        </is>
      </c>
      <c r="F128" s="186" t="inlineStr">
        <is>
          <t>ผ่านเกณฑ์มาตรฐาน เนื่องจากมีปริมาณยีสต์และราไม่เกิน 5 คูณ 10 ยกกำลัง 4 CFU/g</t>
        </is>
      </c>
      <c r="G128" s="186" t="inlineStr">
        <is>
          <t>ไม่ผ่านเกณฑ์มาตรฐาน เนื่องจากมีปริมาณยีสต์และราเกินเกณฑ์กำหนด 5 คูณ 10 ยกกำลัง 3 CFU/g ของยาสมุนไพรรับประทานทั่วไป</t>
        </is>
      </c>
      <c r="H128" s="186" t="inlineStr">
        <is>
          <t>ไม่ผ่านเกณฑ์มาตรฐาน เนื่องจากต้องตรวจไม่พบเชื้อราในตัวอย่าง 10 กรัม</t>
        </is>
      </c>
      <c r="I128" s="186" t="inlineStr">
        <is>
          <t>ไม่สามารถประเมินผลได้ เนื่องจากไม่มีข้อกำหนดระบุไว้สำหรับยาแคปซูลขมิ้นชัน</t>
        </is>
      </c>
      <c r="J128" s="185" t="inlineStr">
        <is>
          <t>3</t>
        </is>
      </c>
      <c r="K128" s="186" t="inlineStr">
        <is>
          <t>✅ คำตอบที่ถูกต้อง: ข้อ ค. ไม่ผ่านเกณฑ์มาตรฐาน เนื่องจากมีปริมาณยีสต์และราเกินเกณฑ์กำหนด 5 คูณ 10 ยกกำลัง 3 CFU/g ของยาสมุนไพรรับประทานทั่วไป
🎯 ทำไมข้อนี้ถึงถูก:
🎯 ทำไมข้อนี้ถึงถูก: ยาแคปซูลขมิ้นชันเป็นยาสมุนไพรสำเร็จรูปสำหรับรับประทานทั่วไปที่ไม่ต้องผ่านความร้อนก่อนบริโภค จัดอยู่ใน ผลิตภัณฑ์กลุ่ม C ซึ่งข้อกำหนดมาตรฐานระบุว่าปริมาณยีสต์และรา (Total combined yeasts and molds count: TYMC) ต้องไม่เกิน 5 คูณ 10 ยกกำลัง 3 CFU/g (หรือ 5,000 CFU/g) แต่ผลการตรวจวิเคราะห์พบสูงถึง 5 คูณ 10 ยกกำลัง 4 CFU/g (50,000 CFU/g) ซึ่งเกินเกณฑ์ยอมรับถึง 10 เท่า ผลิตภัณฑ์ยานี้จึง ไม่ผ่านเกณฑ์มาตรฐาน
🔍 ข้ออื่นผิดเพราะอะไร:
• ข้อ ก.: เกณฑ์ 5 คูณ 10 ยกกำลัง 7 CFU/g เป็นเกณฑ์แบคทีเรียของกลุ่ม A ที่ต้องผ่านการต้ม ไม่สามารถนำมาใช้กับยาแคปซูลรับประทานทั่วไปได้
• ข้อ ข.: เกณฑ์ 5 คูณ 10 ยกกำลัง 4 CFU/g เป็นเกณฑ์ยีสต์และราสำหรับกลุ่ม A หรือ B (ยาต้มหรือยาทาภายนอก) เท่านั้น
• ข้อ ง.: ข้อกำหนดตรวจไม่พบใน 10 g ใช้สำหรับเชื้อก่อโรคจำเพาะ เช่น Salmonella หรือ Clostridium ไม่ใช่เชื้อยีสต์และราทั่วไป
• ข้อ จ.: มีเกณฑ์ข้อกำหนดมาตรฐานทางจุลชีววิทยาของยาสมุนไพรระบุไว้อย่างชัดเจนในเภสัชตำรับ THP และประกาศ อย.</t>
        </is>
      </c>
      <c r="L128" s="186" t="n"/>
      <c r="M128" s="186" t="inlineStr">
        <is>
          <t>Herbal Medicine &amp; Products</t>
        </is>
      </c>
      <c r="N128" s="186" t="inlineStr">
        <is>
          <t>Quality Control of Herbs</t>
        </is>
      </c>
      <c r="O128" s="185" t="inlineStr">
        <is>
          <t>Product</t>
        </is>
      </c>
      <c r="P128" s="186" t="inlineStr">
        <is>
          <t>[SOURCE: ข้อสอบจริง PLE CC1 (Product) ปี 2563 Day 2 ข้อ 96]</t>
        </is>
      </c>
      <c r="Q128" s="185" t="inlineStr">
        <is>
          <t>ข้อสอบจริง</t>
        </is>
      </c>
      <c r="R128" s="185" t="inlineStr">
        <is>
          <t>2563</t>
        </is>
      </c>
      <c r="S128" s="185" t="n"/>
    </row>
    <row r="129">
      <c r="A129" s="185" t="n">
        <v>127</v>
      </c>
      <c r="B129" s="186" t="n"/>
      <c r="C129" s="186" t="inlineStr">
        <is>
          <t>กระทรวงสาธารณสุขและสำนักงานคณะกรรมการอาหารและยา (อย.) มีประกาศเตือนเกี่ยวกับสมุนไพรใดว่าหากรับประทานแล้วเกิดอาการแพ้ เช่น มีผื่นคัน บวมตามใบหน้าและริมฝีปาก ให้หยุดยาทันทีและรีบพบแพทย์</t>
        </is>
      </c>
      <c r="D129" s="186" t="n"/>
      <c r="E129" s="186" t="inlineStr">
        <is>
          <t>ขิง</t>
        </is>
      </c>
      <c r="F129" s="186" t="inlineStr">
        <is>
          <t>ฟ้าทะลายโจร</t>
        </is>
      </c>
      <c r="G129" s="186" t="inlineStr">
        <is>
          <t>รางจืด</t>
        </is>
      </c>
      <c r="H129" s="186" t="inlineStr">
        <is>
          <t>หญ้าดอกขาว</t>
        </is>
      </c>
      <c r="I129" s="186" t="inlineStr">
        <is>
          <t>ขมิ้นชัน</t>
        </is>
      </c>
      <c r="J129" s="185" t="inlineStr">
        <is>
          <t>2</t>
        </is>
      </c>
      <c r="K129" s="186" t="inlineStr">
        <is>
          <t>✅ คำตอบที่ถูกต้อง: ข้อ ข. ฟ้าทะลายโจร
🎯 ทำไมข้อนี้ถึงถูก:
🎯 ทำไมข้อนี้ถึงถูก: ฟ้าทะลายโจร (Andrographis paniculata) มีประกาศจากกระทรวงสาธารณสุขและ อย. เรื่องคำเตือนอาการไม่พึงประสงค์จากการแพ้ยา ได้แก่ ลมพิษ (urticaria), ปากบวม ตาบวม หน้าบวม (angioedema) จนถึงภาวะช็อก anaphylaxis หากพบอาการแพ้ดังกล่าวต้องหยุดยาทันทีและพบแพทย์
🔍 ข้ออื่นผิดเพราะอะไร:
• ข้อ ก.: ผิดเพราะ ขิง (Zingiber officinale) มีข้อควรระวังเรื่องการระคายเคืองกระเพาะอาหาร หรือการเสริมฤทธิ์ยาต้านการแข็งตัวของเลือด แต่ไม่มีประกาศเตือนเรื่องการแพ้ผื่นบวมเด่นชัดเหมือนฟ้าทะลายโจร
• ข้อ ค.: ผิดเพราะ รางจืด (Thunbergia laurifolia) มีข้อควรระวังเกี่ยวกับการจับยาอื่นลดการดูดซึม และระวังภาวะน้ำตาลในเลือดต่ำในผู้ป่วยเบาหวาน
• ข้อ ง.: ผิดเพราะ หญ้าดอกขาว (Vernonia cinerea) ใช้ช่วยลดความอยากบุหรี่ มีผลข้างเคียงคือปากแห้ง คอแห้ง และระวังในผู้ป่วยโรคหัวใจและไตจากสารโพแทสเซียมสูง
• ข้อ จ.: ผิดเพราะ ขมิ้นชัน (Curcuma longa) มีข้อห้ามใช้ในผู้ป่วยท่อน้ำดีอุดตัน ไม่ได้มีประกาศเตือนเรื่องผื่นลมพิษปากบวมรุนแรงเป็นเอกลักษณ์</t>
        </is>
      </c>
      <c r="L129" s="186" t="n"/>
      <c r="M129" s="186" t="inlineStr">
        <is>
          <t>Herbal Medicine &amp; Products</t>
        </is>
      </c>
      <c r="N129" s="186" t="inlineStr">
        <is>
          <t>Herb classification &amp; Law</t>
        </is>
      </c>
      <c r="O129" s="185" t="inlineStr">
        <is>
          <t>Product</t>
        </is>
      </c>
      <c r="P129" s="186" t="inlineStr">
        <is>
          <t>[SOURCE: ข้อสอบจริง PLE CC1 (Product) วันที่ 1 ปี 2562 ข้อ 31]</t>
        </is>
      </c>
      <c r="Q129" s="185" t="inlineStr">
        <is>
          <t>ข้อสอบจริง</t>
        </is>
      </c>
      <c r="R129" s="185" t="inlineStr">
        <is>
          <t>2562</t>
        </is>
      </c>
      <c r="S129" s="185" t="n"/>
    </row>
    <row r="130">
      <c r="A130" s="185" t="n">
        <v>128</v>
      </c>
      <c r="B130" s="186" t="n"/>
      <c r="C130" s="186" t="inlineStr">
        <is>
          <t>สมุนไพรในข้อใดที่มีข้อควรระวังสำคัญคือไม่ควรแนะนำให้ใช้ในผู้ป่วยโรคเบาหวาน เนื่องจากอาจส่งผลรบกวนระดับน้ำตาลในเลือด</t>
        </is>
      </c>
      <c r="D130" s="186" t="inlineStr">
        <is>
          <t>cc1_product/image100.png</t>
        </is>
      </c>
      <c r="E130" s="186" t="inlineStr">
        <is>
          <t>เถาวัลย์เปรียง</t>
        </is>
      </c>
      <c r="F130" s="186" t="inlineStr">
        <is>
          <t>รางจืด</t>
        </is>
      </c>
      <c r="G130" s="186" t="inlineStr">
        <is>
          <t>หญ้าปักกิ่ง</t>
        </is>
      </c>
      <c r="H130" s="186" t="inlineStr">
        <is>
          <t>กระเจี๊ยบแดง</t>
        </is>
      </c>
      <c r="I130" s="186" t="inlineStr">
        <is>
          <t>ฟ้าทะลายโจร</t>
        </is>
      </c>
      <c r="J130" s="185" t="inlineStr">
        <is>
          <t>2</t>
        </is>
      </c>
      <c r="K130" s="186" t="inlineStr">
        <is>
          <t>✅ คำตอบที่ถูกต้อง: ข้อ ข. รางจืด
🎯 ทำไมข้อนี้ถึงถูก:
🎯 ทำไมข้อนี้ถึงถูก: รางจืด (Thunbergia laurifolia) มีข้อควรระวังตามบัญชียาหลักแห่งชาติด้านสมุนไพรคือ ควรระวังการใช้ในผู้ป่วยโรคเบาหวาน เนื่องจากมีรายงานการศึกษาพบว่ารางจืดมีฤทธิ์ลดระดับน้ำตาลในเลือด หากรับประทานร่วมกับยารักษาเบาหวานแผนปัจจุบันอาจเสริมฤทธิ์กันจนเกิดภาวะน้ำตาลในเลือดต่ำขั้นรุนแรง (hypoglycemia) ได้
🔍 ข้ออื่นผิดเพราะอะไร:
• ข้อ ก.: ผิดเพราะ เถาวัลย์เปรียง (Derris scandens) ใช้บรรเทาอาการปวดเมื่อยกล้ามเนื้อ มีข้อควรระวังเรื่องระคายเคืองกระเพาะอาหารและระวังในหญิงตั้งครรภ์ ไม่ได้มีข้อห้ามเด่นเรื่องเบาหวาน
• ข้อ ค.: ผิดเพราะ หญ้าปักกิ่ง (Murdannia loriformis) มีการใช้เพื่อเพิ่มภูมิคุ้มกัน ไม่มีข้อควรระวังจำเพาะเกี่ยวกับระดับน้ำตาลในเลือด
• ข้อ ง.: ผิดเพราะ กระเจี๊ยบแดง (Hibiscus sabdariffa) ใช้ขับปัสสาวะและลดไขมัน มีข้อควรระวังเรื่องการระคายเคืองทางเดินปัสสาวะและโพแทสเซียม
• ข้อ จ.: ผิดเพราะ ฟ้าทะลายโจร (Andrographis paniculata) ใช้บรรเทาอาการหวัดเจ็บคอ มีข้อควรระวังเรื่องการแพ้ยาและห้ามใช้ในหญิงตั้งครรภ์</t>
        </is>
      </c>
      <c r="L130" s="186" t="n"/>
      <c r="M130" s="186" t="inlineStr">
        <is>
          <t>Herbal Medicine &amp; Products</t>
        </is>
      </c>
      <c r="N130" s="186" t="inlineStr">
        <is>
          <t>Traditional Medicine</t>
        </is>
      </c>
      <c r="O130" s="185" t="inlineStr">
        <is>
          <t>Product</t>
        </is>
      </c>
      <c r="P130" s="186" t="inlineStr">
        <is>
          <t>[SOURCE: ข้อสอบจริง PLE CC1 (Product) วันที่ 1 ปี 2562 ข้อ 65]</t>
        </is>
      </c>
      <c r="Q130" s="185" t="inlineStr">
        <is>
          <t>ข้อสอบจริง</t>
        </is>
      </c>
      <c r="R130" s="185" t="inlineStr">
        <is>
          <t>2562</t>
        </is>
      </c>
      <c r="S130" s="185" t="n"/>
    </row>
    <row r="131">
      <c r="A131" s="185" t="n">
        <v>129</v>
      </c>
      <c r="B131" s="186" t="n"/>
      <c r="C131" s="186" t="inlineStr">
        <is>
          <t>สมุนไพรในข้อใดมีสรรพคุณช่วยลดอาการท้องอืด ท้องเฟ้อ ขับลม และสามารถใช้ได้อย่างปลอดภัยในผู้ป่วยที่มีประวัติเป็นแผลในกระเพาะอาหาร</t>
        </is>
      </c>
      <c r="D131" s="186" t="n"/>
      <c r="E131" s="186" t="inlineStr">
        <is>
          <t>ขมิ้นชัน</t>
        </is>
      </c>
      <c r="F131" s="186" t="inlineStr">
        <is>
          <t>ขิง</t>
        </is>
      </c>
      <c r="G131" s="186" t="inlineStr">
        <is>
          <t>กล้วยน้ำว้า</t>
        </is>
      </c>
      <c r="H131" s="186" t="inlineStr">
        <is>
          <t>ฟ้าทะลายโจร</t>
        </is>
      </c>
      <c r="I131" s="186" t="inlineStr">
        <is>
          <t>ยอ</t>
        </is>
      </c>
      <c r="J131" s="185" t="inlineStr">
        <is>
          <t>1</t>
        </is>
      </c>
      <c r="K131" s="186" t="inlineStr">
        <is>
          <t>✅ คำตอบที่ถูกต้อง: ข้อ ก. ขมิ้นชัน
🎯 ทำไมข้อนี้ถึงถูก:
🎯 ทำไมข้อนี้ถึงถูก: ขมิ้นชัน (Curcuma longa) มีสารสำคัญคือ curcuminoids และน้ำมันหอมระเหย มีฤทธิ์ขับลม ลดอาการท้องอืด แน่น จุกเสียด และมีฤทธิ์สมานแผลในกระเพาะอาหาร ต้านการอักเสบ และกระตุ้นการหลั่ง mucin เคลือบกระเพาะอาหาร จึงปลอดภัยและแนะนำในผู้ป่วยแผลในกระเพาะอาหาร
🔍 ข้ออื่นผิดเพราะอะไร:
• ข้อ ข.: ผิดเพราะ ขิง (Zingiber officinale) มีรสเผ็ดร้อนและมีสาร gingerols/shogaols ที่อาจกระตุ้นการหลั่งกรดและระคายเคืองเยื่อบุกระเพาะอาหาร จึงควรระวังในผู้ป่วยแผลในทางเดินอาหาร
• ข้อ ค.: ผิดเพราะ กล้วยน้ำว้าดิบใช้รักษาแผลในกระเพาะอาหารและแก้ท้องเสีย แต่ไม่ได้มีสรรพคุณเด่นในการขับลมลดอาการท้องอืด
• ข้อ ง.: ผิดเพราะ ฟ้าทะลายโจรใช้บรรเทาอาการหวัดเจ็บคอ แก้ไข้ ไม่ใช่สมุนไพรสำหรับขับลมแก้ท้องอืด
• ข้อ จ.: ผิดเพราะ ยอ (Morinda citrifolia) ใช้แก้อาเจียนและบำรุงธาตุ มีสารโพแทสเซียมสูง และไม่ได้เป็นยาทางเลือกแรกในการรักษาแผลกระเพาะร่วมกับท้องอืด</t>
        </is>
      </c>
      <c r="L131" s="186" t="n"/>
      <c r="M131" s="186" t="inlineStr">
        <is>
          <t>Herbal Medicine &amp; Products</t>
        </is>
      </c>
      <c r="N131" s="186" t="inlineStr">
        <is>
          <t>Traditional Medicine</t>
        </is>
      </c>
      <c r="O131" s="185" t="inlineStr">
        <is>
          <t>Product</t>
        </is>
      </c>
      <c r="P131" s="186" t="inlineStr">
        <is>
          <t>[SOURCE: ข้อสอบจริง PLE CC1 (Product) ปี 2562 วันที่ 1 ข้อ 93]</t>
        </is>
      </c>
      <c r="Q131" s="185" t="inlineStr">
        <is>
          <t>ข้อสอบจริง</t>
        </is>
      </c>
      <c r="R131" s="185" t="inlineStr">
        <is>
          <t>2562</t>
        </is>
      </c>
      <c r="S131" s="185" t="n"/>
    </row>
    <row r="132">
      <c r="A132" s="185" t="n">
        <v>130</v>
      </c>
      <c r="B132" s="186" t="n"/>
      <c r="C132" s="186" t="inlineStr">
        <is>
          <t>สมุนไพรในข้อใดมีสรรพคุณเด่นตามศาสตร์การแพทย์แผนไทยสำหรับสตรีหลังคลอด เพื่อช่วยขับน้ำคาวปลาและช่วยให้มดลูกเข้าอู่เร็วขึ้น</t>
        </is>
      </c>
      <c r="D132" s="186" t="n"/>
      <c r="E132" s="186" t="inlineStr">
        <is>
          <t>ขมิ้นอ้อย</t>
        </is>
      </c>
      <c r="F132" s="186" t="inlineStr">
        <is>
          <t>ไพล</t>
        </is>
      </c>
      <c r="G132" s="186" t="inlineStr">
        <is>
          <t>ว่านชักมดลูก</t>
        </is>
      </c>
      <c r="H132" s="186" t="inlineStr">
        <is>
          <t>บัวบก</t>
        </is>
      </c>
      <c r="I132" s="186" t="inlineStr">
        <is>
          <t>กานพลู</t>
        </is>
      </c>
      <c r="J132" s="185" t="inlineStr">
        <is>
          <t>3</t>
        </is>
      </c>
      <c r="K132" s="186" t="inlineStr">
        <is>
          <t>✅ คำตอบที่ถูกต้อง: ข้อ ค. ว่านชักมดลูก
🎯 ทำไมข้อนี้ถึงถูก:
🎯 ทำไมข้อนี้ถึงถูก: ว่านชักมดลูก (Curcuma comosa) มีสรรพคุณเด่นตามตำรับยาแผนไทยสำหรับสตรีหลังคลอดบุตร ช่วยขับน้ำคาวปลา ช่วยให้มดลูกหดรัดตัวและเข้าอู่เร็วขึ้น บรรเทาอาการปวดมดลูก และมีฤทธิ์คล้ายฮอร์โมนเอสโตรเจน (phytoestrogens)
🔍 ข้ออื่นผิดเพราะอะไร:
• ข้อ ก.: ผิดเพราะ ขมิ้นอ้อย (Curcuma zedoaria) ใช้รักษาอาการปวดท้อง แน่นจุกเสียด สมานแผล และรักษาโรคผิวหนัง
• ข้อ ข.: ผิดเพราะ ไพล (Zingiber montanum) มีสารสำคัญช่วยต้านการอักเสบ ใช้แก้ฟกช้ำ บวม เคล็ดขัดยอก และแก้หอบหืด
• ข้อ ง.: ผิดเพราะ บัวบก (Centella asiatica) ใช้แก้ช้ำใน สมานแผล ลดการอักเสบ
• ข้อ จ.: ผิดเพราะ กานพลู (Syzygium aromaticum) ใช้แก้ปวดฟัน ขับลม แน่นจุกเสียด</t>
        </is>
      </c>
      <c r="L132" s="186" t="n"/>
      <c r="M132" s="186" t="inlineStr">
        <is>
          <t>Herbal Medicine &amp; Products</t>
        </is>
      </c>
      <c r="N132" s="186" t="inlineStr">
        <is>
          <t>Traditional Medicine</t>
        </is>
      </c>
      <c r="O132" s="185" t="inlineStr">
        <is>
          <t>Product</t>
        </is>
      </c>
      <c r="P132" s="186" t="inlineStr">
        <is>
          <t>[SOURCE: ข้อสอบจริง PLE CC1 (Product) วันที่ 2 ปี 2562 ข้อ 49]</t>
        </is>
      </c>
      <c r="Q132" s="185" t="inlineStr">
        <is>
          <t>ข้อสอบจริง</t>
        </is>
      </c>
      <c r="R132" s="185" t="inlineStr">
        <is>
          <t>2562</t>
        </is>
      </c>
      <c r="S132" s="185" t="n"/>
    </row>
    <row r="133">
      <c r="A133" s="185" t="n">
        <v>131</v>
      </c>
      <c r="B133" s="186" t="n"/>
      <c r="C133" s="186" t="inlineStr">
        <is>
          <t>สมุนไพรในข้อใดเป็นแหล่งกำเนิดตามธรรมชาติของสารอัลคาลอยด์ต้านมะเร็ง vincristine และ vinblastine</t>
        </is>
      </c>
      <c r="D133" s="186" t="n"/>
      <c r="E133" s="186" t="inlineStr">
        <is>
          <t>ดองดึง</t>
        </is>
      </c>
      <c r="F133" s="186" t="inlineStr">
        <is>
          <t>แพงพวยฝรั่ง</t>
        </is>
      </c>
      <c r="G133" s="186" t="inlineStr">
        <is>
          <t>เสนียด</t>
        </is>
      </c>
      <c r="H133" s="186" t="inlineStr">
        <is>
          <t>ระย่อม</t>
        </is>
      </c>
      <c r="I133" s="186" t="inlineStr">
        <is>
          <t>ต้นสน Pacific</t>
        </is>
      </c>
      <c r="J133" s="185" t="inlineStr">
        <is>
          <t>2</t>
        </is>
      </c>
      <c r="K133" s="186" t="inlineStr">
        <is>
          <t>✅ คำตอบที่ถูกต้อง: ข้อ ข. แพงพวยฝรั่ง
🎯 ทำไมข้อนี้ถึงถูก:
🎯 ทำไมข้อนี้ถึงถูก: แพงพวยฝรั่ง (Catharanthus roseus หรือ Vinca rosea) เป็นพืชสมุนไพรที่มีสารสำคัญกลุ่ม indole-indoline alkaloids ได้แก่ Vincristine และ Vinblastine ซึ่งออกฤทธิ์ยับยั้งการรวมตัวของ tubulin ป้องกันการสร้าง mitotic spindle ทำให้เซลล์มะเร็งหยุดการแบ่งตัวในระยะ metaphase
🔍 ข้ออื่นผิดเพราะอะไร:
• ข้อ ก.: ผิดเพราะ ดองดึง (Gloriosa superba) มีสารสำคัญคือ Colchicine ใช้รักษาโรคเกาต์เฉียบพลัน
• ข้อ ค.: ผิดเพราะ เสนียด (Justicia adhatoda) มีสารสำคัญคือ Vasicine มีฤทธิ์ขยายหลอดลมและขับเสมหะ
• ข้อ ง.: ผิดเพราะ ระย่อม (Rauvolfia serpentina) มีสารสำคัญคือ Reserpine ใช้ลดความดันโลหิตและสงบประสาท
• ข้อ จ.: ผิดเพราะ ต้นสน Pacific yew (Taxus brevifolia) เป็นแหล่งของสาร Paclitaxel ไม่ใช่ vincristine</t>
        </is>
      </c>
      <c r="L133" s="186" t="n"/>
      <c r="M133" s="186" t="inlineStr">
        <is>
          <t>Herbal Medicine &amp; Products</t>
        </is>
      </c>
      <c r="N133" s="186" t="inlineStr">
        <is>
          <t>Traditional Medicine</t>
        </is>
      </c>
      <c r="O133" s="185" t="inlineStr">
        <is>
          <t>Product</t>
        </is>
      </c>
      <c r="P133" s="186" t="inlineStr">
        <is>
          <t>[SOURCE: ข้อสอบจริง PLE CC1 (Product) วันที่ 2 ปี 2562 ข้อ 61]</t>
        </is>
      </c>
      <c r="Q133" s="185" t="inlineStr">
        <is>
          <t>ข้อสอบจริง</t>
        </is>
      </c>
      <c r="R133" s="185" t="inlineStr">
        <is>
          <t>2562</t>
        </is>
      </c>
      <c r="S133" s="185" t="n"/>
    </row>
    <row r="134">
      <c r="A134" s="185" t="n">
        <v>132</v>
      </c>
      <c r="B134" s="186" t="n"/>
      <c r="C134" s="186" t="inlineStr">
        <is>
          <t>หากต้องการตรวจสอบคุณภาพผงสมุนไพรของใบพญายอ (Clinacanthus nutans) ด้วยกล้องจุลทรรศน์ ลักษณะทางจุลทรรศน์ศาสตร์ใดที่จำเพาะและบ่งชี้ว่าเป็นส่วนของใบ</t>
        </is>
      </c>
      <c r="D134" s="186" t="n"/>
      <c r="E134" s="186" t="inlineStr">
        <is>
          <t>พบ xylem vessel</t>
        </is>
      </c>
      <c r="F134" s="186" t="inlineStr">
        <is>
          <t>พบ stone cell</t>
        </is>
      </c>
      <c r="G134" s="186" t="inlineStr">
        <is>
          <t>พบ starch granule</t>
        </is>
      </c>
      <c r="H134" s="186" t="inlineStr">
        <is>
          <t>พบ cork layer</t>
        </is>
      </c>
      <c r="I134" s="186" t="inlineStr">
        <is>
          <t>พบ palisade cell และ stomata</t>
        </is>
      </c>
      <c r="J134" s="185" t="inlineStr">
        <is>
          <t>5</t>
        </is>
      </c>
      <c r="K134" s="186" t="inlineStr">
        <is>
          <t>✅ คำตอบที่ถูกต้อง: ข้อ จ. พบ palisade cell และ stomata
🎯 ทำไมข้อนี้ถึงถูก:
🎯 ทำไมข้อนี้ถึงถูก: Palisade mesophyll cell (เซลล์พาลิเซดที่บรรจุคลอโรพลาสต์สำหรับสังเคราะห์ด้วยแสง) และ Stomata (ปากใบพร้อม guard cells) เป็นโครงสร้างเนื้อเยื่อจำเพาะที่พบได้เฉพาะในส่วนของใบพืช
🔍 ข้ออื่นผิดเพราะอะไร:
• ข้อ ก.: Xylem vessel เป็นท่อลำเลียงน้ำที่พบได้ทั่วไปในทุกส่วนของพืช ทั้งราก ลำต้น กิ่ง และใบ จึงไม่จำเพาะต่อส่วนใบ
• ข้อ ข.: Stone cell (Sclereids) เป็นเซลล์ผนังหนาที่พบมากในส่วนเปลือกต้น เมล็ด หรือเนื้อผล ไม่ใช่ลักษณะเด่นของใบพญายอ
• ข้อ ค.: Starch granule เป็นเม็ดแป้งสะสมพลังงานที่พบได้มากในส่วนหัว เหง้า ราก หรือเมล็ด ไม่จำเพาะต่อใบ
• ข้อ ง.: Cork layer เป็นชั้นเนื้อเยื่อชั้นนอกของเปลือกต้นหรือรากที่เจริญเต็มที่เพื่อป้องกันการสูญเสียน้ำ ไม่พบในใบพืชทั่วไป</t>
        </is>
      </c>
      <c r="L134" s="186" t="n"/>
      <c r="M134" s="186" t="inlineStr">
        <is>
          <t>Herbal Medicine &amp; Products</t>
        </is>
      </c>
      <c r="N134" s="186" t="inlineStr">
        <is>
          <t>Quality Control of Herbs</t>
        </is>
      </c>
      <c r="O134" s="185" t="inlineStr">
        <is>
          <t>Product</t>
        </is>
      </c>
      <c r="P134" s="186" t="inlineStr">
        <is>
          <t>[SOURCE: ข้อสอบจริง PLE CC1 (Product) ปี 2561 ข้อ 7]</t>
        </is>
      </c>
      <c r="Q134" s="185" t="inlineStr">
        <is>
          <t>ข้อสอบจริง</t>
        </is>
      </c>
      <c r="R134" s="185" t="inlineStr">
        <is>
          <t>2561</t>
        </is>
      </c>
      <c r="S134" s="185" t="n"/>
    </row>
    <row r="135">
      <c r="A135" s="185" t="n">
        <v>133</v>
      </c>
      <c r="B135" s="186" t="n"/>
      <c r="C135" s="186" t="inlineStr">
        <is>
          <t>ตามมาตรฐานเภสัชตำรับยาสมุนไพร การควบคุมคุณภาพผลิตภัณฑ์ยาแคปซูลฟ้าทะลายโจรสำเร็จรูป ข้อใดคือรายการทดสอบทางกายภาพที่ต้องทำการตรวจวิเคราะห์มาตรฐาน</t>
        </is>
      </c>
      <c r="D135" s="186" t="n"/>
      <c r="E135" s="186" t="inlineStr">
        <is>
          <t>การทดสอบเวลาการแตกตัว (Disintegration test)</t>
        </is>
      </c>
      <c r="F135" s="186" t="inlineStr">
        <is>
          <t>การทดสอบอัตราการละลายของตัวยา (Dissolution test)</t>
        </is>
      </c>
      <c r="G135" s="186" t="inlineStr">
        <is>
          <t>การทดสอบสารก่อไข้ (Pyrogen test)</t>
        </is>
      </c>
      <c r="H135" s="186" t="inlineStr">
        <is>
          <t>การทดสอบความปราศจากเชื้อ (Sterility test)</t>
        </is>
      </c>
      <c r="I135" s="186" t="inlineStr">
        <is>
          <t>การทดสอบการกระจายขนาดอนุภาคผงยา (Particle size distribution)</t>
        </is>
      </c>
      <c r="J135" s="185" t="inlineStr">
        <is>
          <t>1</t>
        </is>
      </c>
      <c r="K135" s="186" t="inlineStr">
        <is>
          <t>✅ คำตอบที่ถูกต้อง: ข้อ ก. การทดสอบเวลาการแตกตัว (Disintegration test)
🎯 ทำไมข้อนี้ถึงถูก:
🎯 ทำไมข้อนี้ถึงถูก: ยาแคปซูลฟ้าทะลายโจรตามมาตรฐานตำรับยาสมุนไพรไทย (Thai Herbal Pharmacopoeia - THP) และเภสัชตำรับสากล เป็นรูปแบบยารับประทานชนิดแข็งที่ต้องผ่านการทดสอบเวลาการแตกตัวของแคปซูล (Disintegration test โดยทั่วไปไม่เกิน 30 นาที) และความสม่ำเสมอของน้ำหนัก (Weight variation)
🔍 ข้ออื่นผิดเพราะอะไร:
• ข้อ ข.: Dissolution test กำหนดเฉพาะยาแผนปัจจุบันหรือสารสกัดมาตรฐานที่มีข้อบ่งใช้เฉพาะเจาะจง ไม่ได้บังคับในผงบดหยาบฟ้าทะลายโจรบรรจุแคปซูลทั่วไป
• ข้อ ค.: Pyrogen test ใช้เฉพาะยาฉีดเข้าหลอดเลือด ไม่เกี่ยวข้องกับยาสมุนไพรชนิดรับประทาน
• ข้อ ง.: Sterility test ใช้เฉพาะรูปแบบยาปราศจากเชื้อ เช่น ยาฉีด ยาหยอดตา ยาสมุนไพรกำหนดเกณฑ์ Microbial limit test แทน
• ข้อ จ.: Particle size distribution เป็นการควบคุมระหว่างกระบวนการบดผง (In-process control) ไม่ใช่ข้อกำหนดปล่อยผ่านผลิตภัณฑ์แคปซูลสำเร็จรูป</t>
        </is>
      </c>
      <c r="L135" s="186" t="n"/>
      <c r="M135" s="186" t="inlineStr">
        <is>
          <t>Herbal Medicine &amp; Products</t>
        </is>
      </c>
      <c r="N135" s="186" t="inlineStr">
        <is>
          <t>Quality Control of Herbs</t>
        </is>
      </c>
      <c r="O135" s="185" t="inlineStr">
        <is>
          <t>Product</t>
        </is>
      </c>
      <c r="P135" s="186" t="inlineStr">
        <is>
          <t>[SOURCE: ข้อสอบจริง PLE CC1 (Product) ปี 2559 ข้อ 20] [RECONSTRUCTED: ปรับแต่งและเติมเต็มบริบทโจทย์เพื่อความสมบูรณ์]</t>
        </is>
      </c>
      <c r="Q135" s="185" t="inlineStr">
        <is>
          <t>ข้อสอบจริง</t>
        </is>
      </c>
      <c r="R135" s="185" t="inlineStr">
        <is>
          <t>2559</t>
        </is>
      </c>
      <c r="S135" s="185" t="n"/>
    </row>
    <row r="136">
      <c r="A136" s="185" t="n">
        <v>134</v>
      </c>
      <c r="B136" s="186" t="n"/>
      <c r="C136" s="186" t="inlineStr">
        <is>
          <t>12. สมุนไพรในข้อใดมีสารออกฤทธิ์ที่นำมาสกัดและพัฒนาเป็นยารักษาโรคเกาต์ (Gout)</t>
        </is>
      </c>
      <c r="D136" s="186" t="n"/>
      <c r="E136" s="186" t="inlineStr">
        <is>
          <t>ระย่อม</t>
        </is>
      </c>
      <c r="F136" s="186" t="inlineStr">
        <is>
          <t>ไพล</t>
        </is>
      </c>
      <c r="G136" s="186" t="inlineStr">
        <is>
          <t>ขมิ้นชัน</t>
        </is>
      </c>
      <c r="H136" s="186" t="inlineStr">
        <is>
          <t>ดองดึง</t>
        </is>
      </c>
      <c r="I136" s="186" t="inlineStr">
        <is>
          <t>เถาวัลย์เปรียง</t>
        </is>
      </c>
      <c r="J136" s="185" t="inlineStr">
        <is>
          <t>4</t>
        </is>
      </c>
      <c r="K136" s="186" t="inlineStr">
        <is>
          <t>✅ คำตอบที่ถูกต้อง: ข้อ ง. ดองดึง
🎯 ทำไมข้อนี้ถึงถูก:
🎯 ทำไมข้อนี้ถึงถูก: ดองดึง (Gloriosa superba L.) ในวงศ์ Colchicaceae มีสารสำคัญในกลุ่ม tropolone alkaloid คือ Colchicine ซึ่งพบสะสมอยู่ในปริมาณสูงที่เมล็ดและหัวเหง้า สารนี้ถูกนำมาใช้เป็นยารักษาอาการอักเสบของโรคเกาต์เฉียบพลัน
🔍 ข้ออื่นผิดเพราะอะไร:
• ข้อ ก. ระย่อม: มีสารสำคัญคือ Reserpine ซึ่งเป็น indole alkaloid ใช้รักษาความดันโลหิตสูงและอาการทางจิตเวช
• ข้อ ข. ไพล: มีสารสำคัญกลุ่ม curcuminoids และ DMPBD มีฤทธิ์ต้านการอักเสบ บรรเทาอาการเคล็ดขัดยอก แต่ไม่ได้มี colchicine
• ข้อ ค. ขมิ้นชัน: มีสาร Curcumin บรรเทาอาการแน่นจุกเสียด ท้องอืด และต้านการอักเสบ
• ข้อ จ. เถาวัลย์เปรียง: มีสารกลุ่ม isoflavones บรรเทาอาการปวดเมื่อยกล้ามเนื้อและข้อเสื่อม
• --</t>
        </is>
      </c>
      <c r="L136" s="186" t="n"/>
      <c r="M136" s="186" t="inlineStr">
        <is>
          <t>Herbal Medicine &amp; Products</t>
        </is>
      </c>
      <c r="N136" s="186" t="inlineStr">
        <is>
          <t>Herbal &amp; Natural Products</t>
        </is>
      </c>
      <c r="O136" s="185" t="inlineStr">
        <is>
          <t>Product</t>
        </is>
      </c>
      <c r="P136" s="186" t="inlineStr">
        <is>
          <t>ข้อ 12 Mock RxCU83</t>
        </is>
      </c>
      <c r="Q136" s="185" t="inlineStr">
        <is>
          <t>ข้อสอบจำลอง</t>
        </is>
      </c>
      <c r="R136" s="185" t="inlineStr">
        <is>
          <t>Mock RxCU83 ชุดที่ 1</t>
        </is>
      </c>
      <c r="S136" s="185" t="n"/>
    </row>
    <row r="137">
      <c r="A137" s="185" t="n">
        <v>135</v>
      </c>
      <c r="B137" s="186" t="n"/>
      <c r="C137" s="186" t="inlineStr">
        <is>
          <t>24. สาร Reserpine เป็นสารธรรมชาติกลุ่มแอลคาลอยด์ที่นำมาใช้บำบัดภาวะความดันโลหิตสูง พบได้ในพืชสมุนไพรชนิดใด</t>
        </is>
      </c>
      <c r="D137" s="186" t="n"/>
      <c r="E137" s="186" t="inlineStr">
        <is>
          <t>ระย่อม</t>
        </is>
      </c>
      <c r="F137" s="186" t="inlineStr">
        <is>
          <t>พริกไทย</t>
        </is>
      </c>
      <c r="G137" s="186" t="inlineStr">
        <is>
          <t>กาแฟ</t>
        </is>
      </c>
      <c r="H137" s="186" t="inlineStr">
        <is>
          <t>โคคา</t>
        </is>
      </c>
      <c r="I137" s="186" t="inlineStr">
        <is>
          <t>เถาวัลย์เปรียง</t>
        </is>
      </c>
      <c r="J137" s="185" t="inlineStr">
        <is>
          <t>1</t>
        </is>
      </c>
      <c r="K137" s="186" t="inlineStr">
        <is>
          <t>✅ คำตอบที่ถูกต้อง: ข้อ ก. ระย่อม
🎯 ทำไมข้อนี้ถึงถูก:
🎯 ทำไมข้อนี้ถึงถูก: Reserpine เป็นสารสำคัญประเภท indole alkaloid ที่สกัดได้จากรากของต้นระย่อม (Rauvolfia serpentina (L.) Benth. ex Kurz) ในวงศ์ Apocynaceae ออกฤทธิ์ยับยั้ง vesicular monoamine transporter 2 (VMAT2) ทำให้ลดการสะสมและการหลั่งของสารสื่อประสาท catecholamines จึงมีฤทธิ์ลดความดันโลหิตและสงบประสาท
🔍 ข้ออื่นผิดเพราะอะไร:
• ข้อ ข. พริกไทย: มีสารสำคัญคือ Piperine ซึ่งเป็น alkaloid ช่วยขับลมและเพิ่มการดูดซึมยา
• ข้อ ค. กาแฟ: มีสารสำคัญคือ Caffeine ซึ่งเป็น purine alkaloid มีฤทธิ์กระตุ้นระบบประสาทส่วนกลาง
• ข้อ ง. โคคา: มีสารสำคัญคือ Cocaine ซึ่งเป็น tropane alkaloid มีฤทธิ์ชาเฉพาะที่และกระตุ้นระบบประสาท
• ข้อ จ. เถาวัลย์เปรียง: มีสารสำคัญกลุ่ม isoflavonoids ใช้บรรเทาอาการปวดเมื่อยกล้ามเนื้อ
• --</t>
        </is>
      </c>
      <c r="L137" s="186" t="n"/>
      <c r="M137" s="186" t="inlineStr">
        <is>
          <t>Herbal Medicine &amp; Products</t>
        </is>
      </c>
      <c r="N137" s="186" t="inlineStr">
        <is>
          <t>Herbal &amp; Natural Products</t>
        </is>
      </c>
      <c r="O137" s="185" t="inlineStr">
        <is>
          <t>Product</t>
        </is>
      </c>
      <c r="P137" s="186" t="inlineStr">
        <is>
          <t>ข้อ 24 Mock RxCU83</t>
        </is>
      </c>
      <c r="Q137" s="185" t="inlineStr">
        <is>
          <t>ข้อสอบจำลอง</t>
        </is>
      </c>
      <c r="R137" s="185" t="inlineStr">
        <is>
          <t>Mock RxCU83 ชุดที่ 1</t>
        </is>
      </c>
      <c r="S137" s="185" t="n"/>
    </row>
    <row r="138">
      <c r="A138" s="185" t="n">
        <v>136</v>
      </c>
      <c r="B138" s="186" t="n"/>
      <c r="C138" s="186" t="inlineStr">
        <is>
          <t>25. พืชสมุนไพรต่างประเทศในข้อใด มีการศึกษาวิจัยรองรับว่ามีฤทธิ์ช่วยขยายหลอดเลือดและช่วยลดความดันโลหิต</t>
        </is>
      </c>
      <c r="D138" s="186" t="n"/>
      <c r="E138" s="186" t="inlineStr">
        <is>
          <t>Horse Chestnut</t>
        </is>
      </c>
      <c r="F138" s="186" t="inlineStr">
        <is>
          <t>Hawthorn</t>
        </is>
      </c>
      <c r="G138" s="186" t="inlineStr">
        <is>
          <t>Ginkgo</t>
        </is>
      </c>
      <c r="H138" s="186" t="inlineStr">
        <is>
          <t>ฮวยฮวย</t>
        </is>
      </c>
      <c r="I138" s="186" t="inlineStr">
        <is>
          <t>St. John's wort</t>
        </is>
      </c>
      <c r="J138" s="185" t="inlineStr">
        <is>
          <t>2</t>
        </is>
      </c>
      <c r="K138" s="186" t="inlineStr">
        <is>
          <t>✅ คำตอบที่ถูกต้อง: ข้อ ข. Hawthorn
🎯 ทำไมข้อนี้ถึงถูก:
🎯 ทำไมข้อนี้ถึงถูก: Hawthorn (Crataegus oxyacantha หรือ Crataegus monogyna) ในวงศ์ Rosaceae มีสารสำคัญกลุ่ม flavonoids (เช่น vitexin, hyperoside) และ oligomeric proanthocyanidins (OPCs) ซึ่งมีฤทธิ์ขยายหลอดเลือดแดง (vasodilation) ผ่านการกระตุ้น endothelial nitric oxide synthase (eNOS) ช่วยลดความดันโลหิต และช่วยเพิ่ม coronary blood flow จึงนิยมใช้ในผู้ป่วยโรคหัวใจและหลอดเลือด
🔍 ข้ออื่นผิดเพราะอะไร:
• ข้อ ก. Horse Chestnut: สารสำคัญคือ Aescin ใช้สำหรับรักษาภาวะหลอดเลือดดำบกพร่องเรื้อรัง (Chronic Venous Insufficiency) และริดสีดวงทวาร
• ข้อ ค. Ginkgo: สารสำคัญคือ Ginkgolides และ Bilobalide ช่วยเพิ่มการไหลเวียนเลือดในสมองและบำรุงความจำ ไม่ใช่ยาลดความดันโลหิตเป็นหลัก
• ข้อ ง. ฮวยฮวย: มีสาร Rutin ช่วยเพิ่มความแข็งแรงของผนังหลอดเลือดฝอย ป้องกันเลือดออกง่าย
• ข้อ จ. St. John's wort: มีสาร Hypericin และ Hyperforin ใช้บรรเทาอาการซึมเศร้าเล็กน้อยถึงปานกลาง และเป็น potent CYP3A4 inducer</t>
        </is>
      </c>
      <c r="L138" s="186" t="n"/>
      <c r="M138" s="186" t="inlineStr">
        <is>
          <t>Herbal Medicine &amp; Products</t>
        </is>
      </c>
      <c r="N138" s="186" t="inlineStr">
        <is>
          <t>Herbal &amp; Natural Products</t>
        </is>
      </c>
      <c r="O138" s="185" t="inlineStr">
        <is>
          <t>Product</t>
        </is>
      </c>
      <c r="P138" s="186" t="inlineStr">
        <is>
          <t>ข้อ 25 Mock RxCU83</t>
        </is>
      </c>
      <c r="Q138" s="185" t="inlineStr">
        <is>
          <t>ข้อสอบจำลอง</t>
        </is>
      </c>
      <c r="R138" s="185" t="inlineStr">
        <is>
          <t>Mock RxCU83 ชุดที่ 1</t>
        </is>
      </c>
      <c r="S138" s="185" t="n"/>
    </row>
    <row r="139">
      <c r="A139" s="185" t="n">
        <v>137</v>
      </c>
      <c r="B139" s="186" t="n"/>
      <c r="C139" s="186" t="inlineStr">
        <is>
          <t>39. พืชผักสมุนไพรในข้อใด มีการศึกษาวิจัยทางวิทยาศาสตร์รองรับว่ามีสารสำคัญที่มีฤทธิ์ช่วยลดระดับน้ำตาลในเลือด</t>
        </is>
      </c>
      <c r="D139" s="186" t="n"/>
      <c r="E139" s="186" t="inlineStr">
        <is>
          <t>ยอดฟักแม้ว</t>
        </is>
      </c>
      <c r="F139" s="186" t="inlineStr">
        <is>
          <t>ใบกะหล่ำปลี</t>
        </is>
      </c>
      <c r="G139" s="186" t="inlineStr">
        <is>
          <t>ผลบวบงู</t>
        </is>
      </c>
      <c r="H139" s="186" t="inlineStr">
        <is>
          <t>ผลมะระขี้นก</t>
        </is>
      </c>
      <c r="I139" s="186" t="inlineStr">
        <is>
          <t>ช่อดอกบล็อกโคลี</t>
        </is>
      </c>
      <c r="J139" s="185" t="inlineStr">
        <is>
          <t>4</t>
        </is>
      </c>
      <c r="K139" s="186" t="inlineStr">
        <is>
          <t>✅ คำตอบที่ถูกต้อง: ข้อ ง. ผลมะระขี้นก
🎯 ทำไมข้อนี้ถึงถูก:
🎯 ทำไมข้อนี้ถึงถูก: ผลมะระขี้นก (Momordica charantia L.) ในวงศ์ Cucurbitaceae มีสารสำคัญหลายกลุ่มที่ออกฤทธิ์ลดน้ำตาลในเลือด ได้แก่ Charantin (steroid glycoside), Vicine และ Polypeptide-p (plant insulin) ซึ่งมีโครงสร้างและฤทธิ์เลียนแบบอินซูลิน ช่วยเพิ่มการนำกลูโคสเข้าสู่เซลล์และยับยั้งเอนไซม์ในกระบวนการ gluconeogenesis
🔍 ข้ออื่นผิดเพราะอะไร:
• ข้อ ก. ยอดฟักแม้ว: เป็นผักที่มีใยอาหารสูง แต่ไม่มีสารออกฤทธิ์จำเพาะในการลดระดับน้ำตาลในเลือด
• ข้อ ข. ใบกะหล่ำปลี: มีสารกลุ่ม glucosinolates และวิตามินซี เด่นด้านต้านอนุมูลอิสระ
• ข้อ ค. ผลบวบงู: มีน้ำและใยอาหารเป็นหลัก ไม่มีฤทธิ์ลดน้ำตาลที่ชัดเจน
• ข้อ จ. ดอกบล็อกโคลี: มีสารสำคัญคือ Sulforaphane เด่นด้านการต้านมะเร็งและต้านอนุมูลอิสระ
• --</t>
        </is>
      </c>
      <c r="L139" s="186" t="n"/>
      <c r="M139" s="186" t="inlineStr">
        <is>
          <t>Herbal Medicine &amp; Products</t>
        </is>
      </c>
      <c r="N139" s="186" t="inlineStr">
        <is>
          <t>Herbal &amp; Natural Products</t>
        </is>
      </c>
      <c r="O139" s="185" t="inlineStr">
        <is>
          <t>Product</t>
        </is>
      </c>
      <c r="P139" s="186" t="inlineStr">
        <is>
          <t>ข้อ 39 Mock RxCU83</t>
        </is>
      </c>
      <c r="Q139" s="185" t="inlineStr">
        <is>
          <t>ข้อสอบจำลอง</t>
        </is>
      </c>
      <c r="R139" s="185" t="inlineStr">
        <is>
          <t>Mock RxCU83 ชุดที่ 1</t>
        </is>
      </c>
      <c r="S139" s="185" t="n"/>
    </row>
    <row r="140">
      <c r="A140" s="185" t="n">
        <v>138</v>
      </c>
      <c r="B140" s="186" t="n"/>
      <c r="C140" s="186" t="inlineStr">
        <is>
          <t>40. ยาพัฒนาจากสมุนไพรที่มีสรรพคุณช่วยขับปัสสาวะในข้อใด มีโอกาสเกิดอันตรกิริยาเสริมฤทธิ์ลดน้ำตาลในเลือดกับยารักษาโรคเบาหวานชนิดรับประทานหรือยาฉีดอินซูลิน</t>
        </is>
      </c>
      <c r="D140" s="186" t="n"/>
      <c r="E140" s="186" t="inlineStr">
        <is>
          <t>ยาหญ้าหนวดแมว</t>
        </is>
      </c>
      <c r="F140" s="186" t="inlineStr">
        <is>
          <t>ยากระเจี๊ยบแดง</t>
        </is>
      </c>
      <c r="G140" s="186" t="inlineStr">
        <is>
          <t>ยารางจืด</t>
        </is>
      </c>
      <c r="H140" s="186" t="inlineStr">
        <is>
          <t>ยาหญ้าปักกิ่ง</t>
        </is>
      </c>
      <c r="I140" s="186" t="inlineStr">
        <is>
          <t>ยาหญ้าดอกขาว</t>
        </is>
      </c>
      <c r="J140" s="185" t="inlineStr">
        <is>
          <t>1</t>
        </is>
      </c>
      <c r="K140" s="186" t="inlineStr">
        <is>
          <t>✅ คำตอบที่ถูกต้อง: ข้อ ก. ยาหญ้าหนวดแมว
🎯 ทำไมข้อนี้ถึงถูก:
🎯 ทำไมข้อนี้ถึงถูก: หญ้าหนวดแมว (Orthosiphon aristatus (Blume) Miq.) ในวงศ์ Lamiaceae นอกจากมีสรรพคุณขับปัสสาวะและขับกรดยูริกแล้ว จากการศึกษาทางเภสัชวิทยาพบว่าสารสกัดมีฤทธิ์กระตุ้นการหลั่งอินซูลินและเพิ่มการใช้น้ำตาลในเนื้อเยื่อส่วนปลาย จึงอาจเสริมฤทธิ์ยาลดระดับน้ำตาลในเลือดจนเกิดภาวะ hypoglycemia ได้
🔍 ข้ออื่นผิดเพราะอะไร:
• ข้อ ข. ยากระเจี๊ยบแดง: มีฤทธิ์ขับปัสสาวะอ่อนๆ และลดความดันโลหิต ไม่มีผลลดน้ำตาลในเลือดอย่างมีนัยสำคัญ
• ข้อ ค. ยารางจืด: มีสรรพคุณถอนพิษสารเคมีและต้านอนุมูลอิสระ
• ข้อ ง. ยาหญ้าปักกิ่ง: มีสรรพคุณปรับสมดุลภูมิคุ้มกันและบรรเทาอาการในผู้ป่วยมะเร็ง
• ข้อ จ. ยาหญ้าดอกขาว: ใช้สำหรับช่วยเลิกบุหรี่ (มีสารนิโคตินต่ำและทำให้ลิ้นชา)
• --</t>
        </is>
      </c>
      <c r="L140" s="186" t="n"/>
      <c r="M140" s="186" t="inlineStr">
        <is>
          <t>Herbal Medicine &amp; Products</t>
        </is>
      </c>
      <c r="N140" s="186" t="inlineStr">
        <is>
          <t>Herbal &amp; Natural Products</t>
        </is>
      </c>
      <c r="O140" s="185" t="inlineStr">
        <is>
          <t>Product</t>
        </is>
      </c>
      <c r="P140" s="186" t="inlineStr">
        <is>
          <t>ข้อ 40 Mock RxCU83</t>
        </is>
      </c>
      <c r="Q140" s="185" t="inlineStr">
        <is>
          <t>ข้อสอบจำลอง</t>
        </is>
      </c>
      <c r="R140" s="185" t="inlineStr">
        <is>
          <t>Mock RxCU83 ชุดที่ 1</t>
        </is>
      </c>
      <c r="S140" s="185" t="n"/>
    </row>
    <row r="141">
      <c r="A141" s="185" t="n">
        <v>139</v>
      </c>
      <c r="B141" s="186" t="n"/>
      <c r="C141" s="186" t="inlineStr">
        <is>
          <t>128. ในบัญชียาหลักแห่งชาติด้านสมุนไพรของประเทศไทย ยาสมุนไพรในข้อใดที่มีการพัฒนาเป็นรูปแบบยาใช้ภายนอกสำหรับบำบัดรักษาโรคเริมและโรคงูสวัด</t>
        </is>
      </c>
      <c r="D141" s="186" t="n"/>
      <c r="E141" s="186" t="inlineStr">
        <is>
          <t>ยาพญายอ (เสลดพังพอนตัวเมีย)</t>
        </is>
      </c>
      <c r="F141" s="186" t="inlineStr">
        <is>
          <t>ยาเปลือกมังคุด</t>
        </is>
      </c>
      <c r="G141" s="186" t="inlineStr">
        <is>
          <t>ยาบัวบก</t>
        </is>
      </c>
      <c r="H141" s="186" t="inlineStr">
        <is>
          <t>ยาทิงเจอร์พลู</t>
        </is>
      </c>
      <c r="I141" s="186" t="inlineStr">
        <is>
          <t>ยาทิงเจอร์ทองพันชั่ง</t>
        </is>
      </c>
      <c r="J141" s="185" t="inlineStr">
        <is>
          <t>1</t>
        </is>
      </c>
      <c r="K141" s="186" t="inlineStr">
        <is>
          <t>✅ คำตอบที่ถูกต้อง: ข้อ ก. ยาพญายอ (เสลดพังพอนตัวเมีย)
🎯 ทำไมข้อนี้ถึงถูก:
🎯 ทำไมข้อนี้ถึงถูก: ยาพญายอ หรือ เสลดพังพอนตัวเมีย (Clinacanthus nutans (Burm.f.) Lindau) ในวงศ์ Acanthaceae จัดเป็นยาสมุนไพรในบัญชียาหลักแห่งชาติที่มีประสิทธิผลทางคลินิกชัดเจน โดยสารสกัดมีฤทธิ์ยับยั้งการเพิ่มจำนวนของเชื้อไวรัส Herpes Simplex (HSV) และ Varicella Zoster Virus (VZV) นิยมผลิตในรูปแบบครีม โลชั่น หรือกลีเซอรีนพญายอ สำหรับทาบรรเทาอาการของโรคเริมและงูสวัด
🔍 ข้ออื่นผิดเพราะอะไร:
• ข้อ ข. ยาเปลือกมังคุด: ใช้สมานแผลและต้านเชื้อแบคทีเรีย
• ข้อ ค. ยาบัวบก: ใช้สมานแผลและแก้ฟกช้ำ
• ข้อ ง. และ ข้อ จ. ทิงเจอร์พลู / ทองพันชั่ง: ใช้รักษาโรคเชื้อราบนผิวหนัง (เช่น กลาก เกลื้อน น้ำกัดเท้า)
• --</t>
        </is>
      </c>
      <c r="L141" s="186" t="n"/>
      <c r="M141" s="186" t="inlineStr">
        <is>
          <t>Herbal Medicine &amp; Products</t>
        </is>
      </c>
      <c r="N141" s="186" t="inlineStr">
        <is>
          <t>Herbal &amp; Natural Products</t>
        </is>
      </c>
      <c r="O141" s="185" t="inlineStr">
        <is>
          <t>Product</t>
        </is>
      </c>
      <c r="P141" s="186" t="inlineStr">
        <is>
          <t>ข้อ 128 Mock RxCU83</t>
        </is>
      </c>
      <c r="Q141" s="185" t="inlineStr">
        <is>
          <t>ข้อสอบจำลอง</t>
        </is>
      </c>
      <c r="R141" s="185" t="inlineStr">
        <is>
          <t>Mock RxCU83 ชุดที่ 1</t>
        </is>
      </c>
      <c r="S141" s="185" t="n"/>
    </row>
    <row r="142">
      <c r="A142" s="185" t="n">
        <v>140</v>
      </c>
      <c r="B142" s="186" t="n"/>
      <c r="C142" s="186" t="inlineStr">
        <is>
          <t>129. ส่วนใดของต้นพญายอ (เสลดพังพอนตัวเมีย) ที่ระบุในเภสัชตำรับสมุนไพรไทยและตำราการแพทย์แผนไทยว่ามีสารสำคัญที่มีฤทธิ์ต้านไวรัสเริมสูงสุดและนำมาใช้สกัดทำยา</t>
        </is>
      </c>
      <c r="D142" s="186" t="n"/>
      <c r="E142" s="186" t="inlineStr">
        <is>
          <t>ใบสดหรือใบแห้ง</t>
        </is>
      </c>
      <c r="F142" s="186" t="inlineStr">
        <is>
          <t>เถาและลำต้น</t>
        </is>
      </c>
      <c r="G142" s="186" t="inlineStr">
        <is>
          <t>ราก</t>
        </is>
      </c>
      <c r="H142" s="186" t="inlineStr">
        <is>
          <t>เมล็ด</t>
        </is>
      </c>
      <c r="I142" s="186" t="inlineStr">
        <is>
          <t>เปลือกผล</t>
        </is>
      </c>
      <c r="J142" s="185" t="inlineStr">
        <is>
          <t>1</t>
        </is>
      </c>
      <c r="K142" s="186" t="inlineStr">
        <is>
          <t>✅ คำตอบที่ถูกต้อง: ข้อ ก. ใบสดหรือใบแห้ง
🎯 ทำไมข้อนี้ถึงถูก:
🎯 ทำไมข้อนี้ถึงถูก: ตามข้อกำหนดในมาตรฐานสมุนไพรไทย (Thai Herbal Pharmacopoeia: THP) ส่วนที่นำมาใช้ทำยาของพญายอคือ "ใบสดหรือใบแห้ง" เนื่องจากเป็นส่วนที่มีการสะสมของสารออกฤทธิ์ทางชีวภาพสูงสุด โดยเฉพาะสารกลุ่มฟลาโวนอยด์ (Flavonoids เช่น Schaftoside), กลีเซอรีลฟลาโวนอยด์, และ Chlorophyll derivatives ซึ่งมีฤทธิ์ทำลายและยับยั้งอนุภาคไวรัสเริม
🔍 ข้ออื่นผิดเพราะอะไร:
• ข้อ ข. ค. ง. และ จ. ไม่ใช่ส่วนของต้นพญายอที่นำมาใช้สกัดเป็นยารักษาโรคเริมตามมาตรฐานเภสัชกรรมไทย
• --</t>
        </is>
      </c>
      <c r="L142" s="186" t="n"/>
      <c r="M142" s="186" t="inlineStr">
        <is>
          <t>Herbal Medicine &amp; Products</t>
        </is>
      </c>
      <c r="N142" s="186" t="inlineStr">
        <is>
          <t>Herbal &amp; Natural Products</t>
        </is>
      </c>
      <c r="O142" s="185" t="inlineStr">
        <is>
          <t>Product</t>
        </is>
      </c>
      <c r="P142" s="186" t="inlineStr">
        <is>
          <t>ข้อ 129 Mock RxCU83</t>
        </is>
      </c>
      <c r="Q142" s="185" t="inlineStr">
        <is>
          <t>ข้อสอบจำลอง</t>
        </is>
      </c>
      <c r="R142" s="185" t="inlineStr">
        <is>
          <t>Mock RxCU83 ชุดที่ 1</t>
        </is>
      </c>
      <c r="S142" s="185" t="n"/>
    </row>
    <row r="143">
      <c r="A143" s="185" t="n">
        <v>141</v>
      </c>
      <c r="B143" s="186" t="n"/>
      <c r="C143" s="186" t="inlineStr">
        <is>
          <t>15. สมุนไพรหรือผลไม้ในข้อใดต่อไปนี้ มีรายงานความเป็นพิษต่อไตอย่างรุนแรง (Nephrotoxicity) และอาจทำให้เกิดภาวะไตวายเฉียบพลันซ้ำซ้อนในผู้ป่วยโรคไตเรื้อรังจากผลของสารออกซาเลต (Oxalate nephropathy) และสารพิษต่อระบบประสาท (Caramboxin)</t>
        </is>
      </c>
      <c r="D143" s="186" t="n"/>
      <c r="E143" s="186" t="inlineStr">
        <is>
          <t>มะเฟือง (Star fruit: Averrhoa carambola)</t>
        </is>
      </c>
      <c r="F143" s="186" t="inlineStr">
        <is>
          <t>กระเจี๊ยบแดง (Roselle: Hibiscus sabdariffa)</t>
        </is>
      </c>
      <c r="G143" s="186" t="inlineStr">
        <is>
          <t>บัวบก (Gotu Kola: Centella asiatica)</t>
        </is>
      </c>
      <c r="H143" s="186" t="inlineStr">
        <is>
          <t>ฟ้าทะลายโจร (Andrographis paniculata)</t>
        </is>
      </c>
      <c r="I143" s="186" t="inlineStr">
        <is>
          <t>รางจืด (Thunbergia laurifolia)</t>
        </is>
      </c>
      <c r="J143" s="185" t="inlineStr">
        <is>
          <t>1</t>
        </is>
      </c>
      <c r="K143" s="186" t="inlineStr">
        <is>
          <t>✅ คำตอบที่ถูกต้อง: ข้อ ก. มะเฟือง (Star fruit: Averrhoa carambola)
🎯 ทำไมข้อนี้ถึงถูก:
🎯 ทำไมข้อนี้ถึงถูก: มะเฟืองมีกรดออกซาลิก (Oxalic acid) ในปริมาณสูงมาก ซึ่งสามารถตกตะกอนเป็นผลึก Calcium oxalate ในท่อไต ทำให้เกิด Acute oxalate nephropathy และไตวายเฉียบพลัน นอกจากนี้ยังมีสารพิษ Caramboxin (Neurotoxin) ซึ่งในคนปกติจะถูกขับออกทางไต แต่ในผู้ป่วยโรคไต สารนี้จะคั่งและผ่านเข้าสู่สมอง ก่อให้เกิดอาการสะอึกไม่หยุด สับสน ชัก หมดสติ และเสียชีวิตได้ จึงเป็นข้อห้ามเด็ดขาดในผู้ป่วยโรคไตเรื้อรัง
🔍 ข้ออื่นผิดเพราะอะไร:
• ข้อ ข. ค. ง. และ จ. ไม่มีสารพิษ Caramboxin หรือ Oxalate สูงในระดับที่เป็นพิษต่อไตเฉียบพลันเหมือนมะเฟือง
• --</t>
        </is>
      </c>
      <c r="L143" s="186" t="n"/>
      <c r="M143" s="186" t="inlineStr">
        <is>
          <t>Herbal Medicine &amp; Products</t>
        </is>
      </c>
      <c r="N143" s="186" t="inlineStr">
        <is>
          <t>Herbal &amp; Natural Products</t>
        </is>
      </c>
      <c r="O143" s="185" t="inlineStr">
        <is>
          <t>Product</t>
        </is>
      </c>
      <c r="P143" s="186" t="inlineStr">
        <is>
          <t>ข้อ 15 Mock RxCU83 ชุดที่ 2</t>
        </is>
      </c>
      <c r="Q143" s="185" t="inlineStr">
        <is>
          <t>ข้อสอบจำลอง</t>
        </is>
      </c>
      <c r="R143" s="185" t="inlineStr">
        <is>
          <t>Mock RxCU83 ชุดที่ 2</t>
        </is>
      </c>
      <c r="S143" s="185" t="n"/>
    </row>
    <row r="144">
      <c r="A144" s="185" t="n">
        <v>142</v>
      </c>
      <c r="B144" s="186" t="n"/>
      <c r="C144" s="186" t="inlineStr">
        <is>
          <t>47. ส่วนรากและเหง้าของพืชสมุนไพรในข้อใด มีสารสำคัญในกลุ่ม Styrylpyrones (Kavalactones เช่น Kawain, Methysticin) ซึ่งออกฤทธิ์ทางเภสัชวิทยาในการคลายความวิตกกังวล กล่อมประสาท และช่วยให้นอนหลับ</t>
        </is>
      </c>
      <c r="D144" s="186" t="n"/>
      <c r="E144" s="186" t="inlineStr">
        <is>
          <t>วาเลอเรียน (Valerian: Valeriana officinalis)</t>
        </is>
      </c>
      <c r="F144" s="186" t="inlineStr">
        <is>
          <t>คาวาคาวา (Kava-kava: Piper methysticum)</t>
        </is>
      </c>
      <c r="G144" s="186" t="inlineStr">
        <is>
          <t>บัวบก (Gotu Kola: Centella asiatica)</t>
        </is>
      </c>
      <c r="H144" s="186" t="inlineStr">
        <is>
          <t>กัญชา (Cannabis: Cannabis sativa)</t>
        </is>
      </c>
      <c r="I144" s="186" t="inlineStr">
        <is>
          <t>ชุมเห็ดเทศ (Senna alata)</t>
        </is>
      </c>
      <c r="J144" s="185" t="inlineStr">
        <is>
          <t>2</t>
        </is>
      </c>
      <c r="K144" s="186" t="inlineStr">
        <is>
          <t>✅ คำตอบที่ถูกต้อง: ข้อ ข. คาวาคาวา (Kava-kava: Piper methysticum)
🎯 ทำไมข้อนี้ถึงถูก:
🎯 ทำไมข้อนี้ถึงถูก: คาวาคาวา (Piper methysticum) มีสารสำคัญกลุ่ม Kavalactones (จัดเป็นสารอนุพันธ์กลุ่ม Styrylpyrones / Substituted alpha-pyrones) เช่น Kawain, Dihydrokawain, Methysticin ซึ่งออกฤทธิ์เสริมการทำงานของ GABA receptor, ยับยั้ง Voltage-gated sodium channels และยับยั้ง Monoamine reuptake ส่งผลให้มีฤทธิ์คลายกังวล (Anxiolytic) และช่วยให้นอนหลับ (Sedative)
🔍 ข้ออื่นผิดเพราะอะไร:
• ข้อ ก. Valerian: สารสำคัญคือ Valepotriates และ Valerenic acid (Sesquiterpenoids)
• ข้อ ค. บัวบก: สารสำคัญคือ Triterpenoids (Asiaticoside, Madecassoside)
• ข้อ ง. กัญชา: สารสำคัญคือ Cannabinoids (THC, CBD)
• ข้อ จ. ชุมเห็ดเทศ: สารสำคัญคือ Anthraquinones
• --</t>
        </is>
      </c>
      <c r="L144" s="186" t="n"/>
      <c r="M144" s="186" t="inlineStr">
        <is>
          <t>Herbal Medicine &amp; Products</t>
        </is>
      </c>
      <c r="N144" s="186" t="inlineStr">
        <is>
          <t>Herbal &amp; Natural Products</t>
        </is>
      </c>
      <c r="O144" s="185" t="inlineStr">
        <is>
          <t>Product</t>
        </is>
      </c>
      <c r="P144" s="186" t="inlineStr">
        <is>
          <t>ข้อ 47 Mock RxCU83 ชุดที่ 2</t>
        </is>
      </c>
      <c r="Q144" s="185" t="inlineStr">
        <is>
          <t>ข้อสอบจำลอง</t>
        </is>
      </c>
      <c r="R144" s="185" t="inlineStr">
        <is>
          <t>Mock RxCU83 ชุดที่ 2</t>
        </is>
      </c>
      <c r="S144" s="185" t="n"/>
    </row>
    <row r="145">
      <c r="A145" s="185" t="n">
        <v>143</v>
      </c>
      <c r="B145" s="186" t="n"/>
      <c r="C145" s="186" t="inlineStr">
        <is>
          <t>48. สารบารากอล (Barakol) ซึ่งเป็นสารออกฤทธิ์สำคัญที่สกัดได้จากใบอ่อนและดอกของต้นขี้เหล็ก (Senna siamea) มีฤทธิ์คลายกังวลและช่วยให้นอนหลับ จัดเป็นสารประกอบอินทรีย์ธรรมชาติในกลุ่มใด</t>
        </is>
      </c>
      <c r="D145" s="186" t="n"/>
      <c r="E145" s="186" t="inlineStr">
        <is>
          <t>สารกลุ่มไดออกโซฟีนันทรีน (Dioxophenanthrene derivative) หรือ แอนไฮโดรบารากอล</t>
        </is>
      </c>
      <c r="F145" s="186" t="inlineStr">
        <is>
          <t>สารกลุ่มอัลคาลอยด์ประเภทโทรเพน (Tropane alkaloids)</t>
        </is>
      </c>
      <c r="G145" s="186" t="inlineStr">
        <is>
          <t>สารกลุ่มคาร์ดิแอคไกลโคไซด์ (Cardiac glycosides)</t>
        </is>
      </c>
      <c r="H145" s="186" t="inlineStr">
        <is>
          <t>สารกลุ่มแทนนินชนิดรวมตัว (Condensed tannins)</t>
        </is>
      </c>
      <c r="I145" s="186" t="inlineStr">
        <is>
          <t>สารกลุ่มน้ำมันหอมระเหยประเภทเทอร์พีน (Monoterpenes)</t>
        </is>
      </c>
      <c r="J145" s="185" t="inlineStr">
        <is>
          <t>1</t>
        </is>
      </c>
      <c r="K145" s="186" t="inlineStr">
        <is>
          <t>✅ คำตอบที่ถูกต้อง: ข้อ ก. สารกลุ่มไดออกโซฟีนันทรีน (Dioxophenanthrene derivative) หรือ แอนไฮโดรบารากอล
🎯 ทำไมข้อนี้ถึงถูก:
🎯 ทำไมข้อนี้ถึงถูก: สารบารากอล (Barakol) เป็นสารประกอบประเภท 3,4-dihydro-dioxophenanthrene derivative (มีโครงสร้างเป็นวงแหวนเฮเทอโรไซคลิกที่มีออกซิเจนเป็นองค์ประกอบ) ซึ่งมีฤทธิ์กดระบบประสาทส่วนกลาง คลายความกังวล และช่วยให้นอนหลับ โดยออกฤทธิ์ผ่านระบบสื่อประสาทโดปามีนและเซโรโทนิน
🔍 ข้ออื่นผิดเพราะอะไร:
• ข้อ ข. Tropane alkaloids พบในพืชสกุล Datura (ลำโพง) หรือ Atropa
• ข้อ ค. Cardiac glycosides พบใน Digitalis
• ข้อ ง. Condensed tannins เป็นสารกลุ่ม Polyphenols ในเปลือกไม้
• ข้อ จ. Monoterpenes เป็นน้ำมันหอมระเหย
• --</t>
        </is>
      </c>
      <c r="L145" s="186" t="n"/>
      <c r="M145" s="186" t="inlineStr">
        <is>
          <t>Herbal Medicine &amp; Products</t>
        </is>
      </c>
      <c r="N145" s="186" t="inlineStr">
        <is>
          <t>Herbal &amp; Natural Products</t>
        </is>
      </c>
      <c r="O145" s="185" t="inlineStr">
        <is>
          <t>Product</t>
        </is>
      </c>
      <c r="P145" s="186" t="inlineStr">
        <is>
          <t>ข้อ 48 Mock RxCU83 ชุดที่ 2</t>
        </is>
      </c>
      <c r="Q145" s="185" t="inlineStr">
        <is>
          <t>ข้อสอบจำลอง</t>
        </is>
      </c>
      <c r="R145" s="185" t="inlineStr">
        <is>
          <t>Mock RxCU83 ชุดที่ 2</t>
        </is>
      </c>
      <c r="S145" s="185" t="n"/>
    </row>
    <row r="146">
      <c r="A146" s="185" t="n">
        <v>144</v>
      </c>
      <c r="B146" s="186" t="n"/>
      <c r="C146" s="186" t="inlineStr">
        <is>
          <t>49. ตามภูมิปัญญาไทยโบราณ การนำใบอ่อนและดอกขี้เหล็กมาปรุงอาหารต้องผ่านการต้มน้ำทิ้ง 2-3 น้ำก่อนนำมารับประทาน กรรมวิธีดังกล่าวมีวัตถุประสงค์เพื่อลดความเสี่ยงต่อความเป็นพิษต่ออวัยวะใด</t>
        </is>
      </c>
      <c r="D146" s="186" t="n"/>
      <c r="E146" s="186" t="inlineStr">
        <is>
          <t>พิษต่อหัวใจ (Cardiotoxicity)</t>
        </is>
      </c>
      <c r="F146" s="186" t="inlineStr">
        <is>
          <t>พิษต่อตับ (Hepatotoxicity)</t>
        </is>
      </c>
      <c r="G146" s="186" t="inlineStr">
        <is>
          <t>พิษต่อไต (Nephrotoxicity)</t>
        </is>
      </c>
      <c r="H146" s="186" t="inlineStr">
        <is>
          <t>พิษต่อไขกระดูก (Myelosuppression)</t>
        </is>
      </c>
      <c r="I146" s="186" t="inlineStr">
        <is>
          <t>พิษต่อกระเพาะอาหาร (Gastric ulceration)</t>
        </is>
      </c>
      <c r="J146" s="185" t="inlineStr">
        <is>
          <t>2</t>
        </is>
      </c>
      <c r="K146" s="186" t="inlineStr">
        <is>
          <t>✅ คำตอบที่ถูกต้อง: ข้อ ข. พิษต่อตับ (Hepatotoxicity)
🎯 ทำไมข้อนี้ถึงถูก:
🎯 ทำไมข้อนี้ถึงถูก: ในอดีตเคยมีการสกัดบารากอลในรูปยาเม็ดเพื่อเป็นยานอนหลับ แต่พบรายงานผู้ป่วยเกิดภาวะตับอักเสบเฉียบพลันและตับวาย (Acute hepatitis and liver failure) จนต้องถอนทะเบียนยา การต้มใบและดอกขี้เหล็กในน้ำเดือดแล้วเทน้ำทิ้ง 2-3 ครั้งตามตำรับอาหารไทยโบราณ จะช่วยสลายและชะล้างสารบารากอลให้อยู่ในระดับที่ปลอดภัย จึงช่วยป้องกันความเป็นพิษต่อตับ (Hepatotoxicity)
🔍 ข้ออื่นผิดเพราะอะไร:
• ข้อ ก. ค. ง. และ จ. ไม่ใช่อวัยวะเป้าหมายหลักของความเป็นพิษจากสารสกัดบารากอลในขี้เหล็ก
• --</t>
        </is>
      </c>
      <c r="L146" s="186" t="n"/>
      <c r="M146" s="186" t="inlineStr">
        <is>
          <t>Herbal Medicine &amp; Products</t>
        </is>
      </c>
      <c r="N146" s="186" t="inlineStr">
        <is>
          <t>Herbal &amp; Natural Products</t>
        </is>
      </c>
      <c r="O146" s="185" t="inlineStr">
        <is>
          <t>Product</t>
        </is>
      </c>
      <c r="P146" s="186" t="inlineStr">
        <is>
          <t>ข้อ 49 Mock RxCU83 ชุดที่ 2</t>
        </is>
      </c>
      <c r="Q146" s="185" t="inlineStr">
        <is>
          <t>ข้อสอบจำลอง</t>
        </is>
      </c>
      <c r="R146" s="185" t="inlineStr">
        <is>
          <t>Mock RxCU83 ชุดที่ 2</t>
        </is>
      </c>
      <c r="S146" s="185" t="n"/>
    </row>
    <row r="147">
      <c r="A147" s="185" t="n">
        <v>145</v>
      </c>
      <c r="B147" s="186" t="n"/>
      <c r="C147" s="186" t="inlineStr">
        <is>
          <t>60. สมุนไพรต่างประเทศในข้อใดต่อไปนี้ มีสารสำคัญกลุ่มฟีนอลิกไกลโคไซด์คือ อาร์บูติน (Arbutin) ซึ่งเมื่อถูกขับออกทางปัสสาวะในสภาวะที่เป็นด่างจะถูกเปลี่ยนเป็น ไฮโดรควิโนน (Hydroquinone) ที่มีฤทธิ์ฆ่าเชื้อแบคทีเรียในทางเดินปัสสาวะ (Urinary antiseptic)</t>
        </is>
      </c>
      <c r="D147" s="186" t="n"/>
      <c r="E147" s="186" t="inlineStr">
        <is>
          <t>บิตเตอร์เลมอน (Bitter Lemon)</t>
        </is>
      </c>
      <c r="F147" s="186" t="inlineStr">
        <is>
          <t>ฮอปส์ (Hops: Humulus lupulus)</t>
        </is>
      </c>
      <c r="G147" s="186" t="inlineStr">
        <is>
          <t>หญ้าถอดปล้อง (Horsetail: Equisetum arvense)</t>
        </is>
      </c>
      <c r="H147" s="186" t="inlineStr">
        <is>
          <t>เซนต์จอห์นเวิร์ต (St. John's Wort: Hypericum perforatum)</t>
        </is>
      </c>
      <c r="I147" s="186" t="inlineStr">
        <is>
          <t>อูวาอูร์ซี (Uva-Ursi / Bearberry: Arctostaphylos uva-ursi)</t>
        </is>
      </c>
      <c r="J147" s="185" t="inlineStr">
        <is>
          <t>5</t>
        </is>
      </c>
      <c r="K147" s="186" t="inlineStr">
        <is>
          <t>✅ คำตอบที่ถูกต้อง: ข้อ จ. อูวาอูร์ซี (Uva-Ursi / Bearberry: Arctostaphylos uva-ursi)
🎯 ทำไมข้อนี้ถึงถูก:
🎯 ทำไมข้อนี้ถึงถูก: ใบของต้น Uva-Ursi (Bearberry) มีสารสำคัญคือ Arbutin ซึ่งเป็น Hydroquinone glucoside เมื่อรับประทาน สารนี้จะถูกดูดซึมและขับออกทางไต ในปัสสาวะที่มีค่า pH เป็นด่าง (Alkaline urine) Arbutin จะถูกไฮโดรไลซ์ปลดปล่อย Free Hydroquinone ซึ่งมีฤทธิ์ต้านเชื้อแบคทีเรียและลดการอักเสบในระบบทางเดินปัสสาวะ
🔍 ข้ออื่นผิดเพราะอะไร:
• ข้อ ก. Bitter lemon: เป็นพืชตระกูลส้ม/มะนาว
• ข้อ ข. Hops: สารขมช่วยสงบประสาทและเจริญอาหาร
• ข้อ ค. Horsetail: มีสารซิลิกาและฤทธิ์ขับปัสสาวะอย่างอ่อน (Diuretic)
• ข้อ ง. St. John's Wort: สาร Hypericin/Hyperforin รักษาโรคซึมเศร้า
• --</t>
        </is>
      </c>
      <c r="L147" s="186" t="n"/>
      <c r="M147" s="186" t="inlineStr">
        <is>
          <t>Herbal Medicine &amp; Products</t>
        </is>
      </c>
      <c r="N147" s="186" t="inlineStr">
        <is>
          <t>Herbal &amp; Natural Products</t>
        </is>
      </c>
      <c r="O147" s="185" t="inlineStr">
        <is>
          <t>Product</t>
        </is>
      </c>
      <c r="P147" s="186" t="inlineStr">
        <is>
          <t>ข้อ 60 Mock RxCU83 ชุดที่ 2</t>
        </is>
      </c>
      <c r="Q147" s="185" t="inlineStr">
        <is>
          <t>ข้อสอบจำลอง</t>
        </is>
      </c>
      <c r="R147" s="185" t="inlineStr">
        <is>
          <t>Mock RxCU83 ชุดที่ 2</t>
        </is>
      </c>
      <c r="S147" s="185" t="n"/>
    </row>
    <row r="148">
      <c r="A148" s="185" t="n">
        <v>146</v>
      </c>
      <c r="B148" s="186" t="n"/>
      <c r="C148" s="186" t="inlineStr">
        <is>
          <t>89. สมุนไพรไทยในข้อใดต่อไปนี้ บรรจุอยู่ในบัญชียาหลักแห่งชาติด้านสมุนไพร โดยมีข้อบ่งใช้สำหรับ บรรเทาอาการไอ ขับเสมหะ และมีสารสำคัญในกลุ่มกรดอินทรีย์และวิตามินซีสูง</t>
        </is>
      </c>
      <c r="D148" s="186" t="n"/>
      <c r="E148" s="186" t="inlineStr">
        <is>
          <t>มะขามป้อม (Phyllanthus emblica)</t>
        </is>
      </c>
      <c r="F148" s="186" t="inlineStr">
        <is>
          <t>ขมิ้นชัน (Curcuma longa)</t>
        </is>
      </c>
      <c r="G148" s="186" t="inlineStr">
        <is>
          <t>ฟ้าทะลายโจร (Andrographis paniculata)</t>
        </is>
      </c>
      <c r="H148" s="186" t="inlineStr">
        <is>
          <t>ไพล (Zingiber montanum)</t>
        </is>
      </c>
      <c r="I148" s="186" t="inlineStr">
        <is>
          <t>บัวบก (Centella asiatica)</t>
        </is>
      </c>
      <c r="J148" s="185" t="inlineStr">
        <is>
          <t>1</t>
        </is>
      </c>
      <c r="K148" s="186" t="inlineStr">
        <is>
          <t>✅ คำตอบที่ถูกต้อง: ข้อ ก. มะขามป้อม (Phyllanthus emblica)
🎯 ทำไมข้อนี้ถึงถูก:
🎯 ทำไมข้อนี้ถึงถูก: ผลมะขามป้อม (Phyllanthus emblica) มีรสเปรี้ยวฝาดขม อุดมไปด้วย Vitamin C, Tannins, และ Gallic acid มีสรรพคุณตามตำรายาไทยและบัญชียาหลักแห่งชาติในการขับเสมหะ บรรเทาอาการไอ แก้หวัด และช่วยให้ชุ่มคอ
🔍 ข้ออื่นผิดเพราะอะไร:
• ข้อ ข. ขมิ้นชัน: บรรเทาอาการแน่นจุกเสียด ท้องอืด ท้องเฟ้อ
• ข้อ ค. ฟ้าทะลายโจร: บรรเทาอาการเจ็บคอและหวัด
• ข้อ ง. ไพล: บรรเทาอาการปวดเมื่อย ฟกช้ำ
• ข้อ จ. บัวบก: แก้ช้ำใน สมานแผล
• --</t>
        </is>
      </c>
      <c r="L148" s="186" t="n"/>
      <c r="M148" s="186" t="inlineStr">
        <is>
          <t>Herbal Medicine &amp; Products</t>
        </is>
      </c>
      <c r="N148" s="186" t="inlineStr">
        <is>
          <t>Herbal &amp; Natural Products</t>
        </is>
      </c>
      <c r="O148" s="185" t="inlineStr">
        <is>
          <t>Product</t>
        </is>
      </c>
      <c r="P148" s="186" t="inlineStr">
        <is>
          <t>ข้อ 89 Mock RxCU83 ชุดที่ 2</t>
        </is>
      </c>
      <c r="Q148" s="185" t="inlineStr">
        <is>
          <t>ข้อสอบจำลอง</t>
        </is>
      </c>
      <c r="R148" s="185" t="inlineStr">
        <is>
          <t>Mock RxCU83 ชุดที่ 2</t>
        </is>
      </c>
      <c r="S148" s="185" t="n"/>
    </row>
    <row r="149">
      <c r="A149" s="185" t="n">
        <v>147</v>
      </c>
      <c r="B149" s="186" t="n"/>
      <c r="C149" s="186" t="inlineStr">
        <is>
          <t>90. ยาแก้ไอมะขามป้อมสูตรตำรับมาตรฐานตามเภสัชตำรับโรงพยาบาล สารช่วยทางเภสัชกรรมในข้อใดที่ทำหน้าที่เป็นสารแต่งรสหวานและช่วยเพิ่มความหนืดเพื่อเคลือบลำคอบรรเทาอาการระคายเคือง</t>
        </is>
      </c>
      <c r="D149" s="186" t="n"/>
      <c r="E149" s="186" t="inlineStr">
        <is>
          <t>Sorbitol solution หรือ Simple syrup</t>
        </is>
      </c>
      <c r="F149" s="186" t="inlineStr">
        <is>
          <t>Sodium starch glycolate</t>
        </is>
      </c>
      <c r="G149" s="186" t="inlineStr">
        <is>
          <t>Microcrystalline cellulose</t>
        </is>
      </c>
      <c r="H149" s="186" t="inlineStr">
        <is>
          <t>Magnesium stearate</t>
        </is>
      </c>
      <c r="I149" s="186" t="inlineStr">
        <is>
          <t>Talcum powder</t>
        </is>
      </c>
      <c r="J149" s="185" t="inlineStr">
        <is>
          <t>1</t>
        </is>
      </c>
      <c r="K149" s="186" t="inlineStr">
        <is>
          <t>✅ คำตอบที่ถูกต้อง: ข้อ ก. Sorbitol solution หรือ Simple syrup
🎯 ทำไมข้อนี้ถึงถูก:
🎯 ทำไมข้อนี้ถึงถูก: ในยาน้ำเชื่อมแก้ไอสมุนไพร น้ำเชื่อมซูโครส (Simple syrup) หรือสารละลายซอร์บิทอล (Sorbitol solution) ทำหน้าที่เป็นสารให้ความหวาน (Sweetening agent) เพื่อกลบรสเปรี้ยวฝาดของสมุนไพร และเพิ่มความหนืด (Viscosity builder) ทำให้ยาน้ำมีลักษณะเป็น Demulcent เคลือบเยื่อบุคอ ช่วยลดการระคายเคืองและบรรเทาอาการไอแห้งได้ดี
🔍 ข้ออื่นผิดเพราะอะไร:
• ข้อ ข. ค. ง. และ จ. เป็นสารช่วยในสูตรตำรับยาเม็ด (Solid dosage forms)
• --</t>
        </is>
      </c>
      <c r="L149" s="186" t="n"/>
      <c r="M149" s="186" t="inlineStr">
        <is>
          <t>Herbal Medicine &amp; Products</t>
        </is>
      </c>
      <c r="N149" s="186" t="inlineStr">
        <is>
          <t>Herbal &amp; Natural Products</t>
        </is>
      </c>
      <c r="O149" s="185" t="inlineStr">
        <is>
          <t>Product</t>
        </is>
      </c>
      <c r="P149" s="186" t="inlineStr">
        <is>
          <t>ข้อ 90 Mock RxCU83 ชุดที่ 2</t>
        </is>
      </c>
      <c r="Q149" s="185" t="inlineStr">
        <is>
          <t>ข้อสอบจำลอง</t>
        </is>
      </c>
      <c r="R149" s="185" t="inlineStr">
        <is>
          <t>Mock RxCU83 ชุดที่ 2</t>
        </is>
      </c>
      <c r="S149" s="185" t="n"/>
    </row>
    <row r="150">
      <c r="A150" s="185" t="n">
        <v>148</v>
      </c>
      <c r="B150" s="186" t="n"/>
      <c r="C150" s="186" t="inlineStr">
        <is>
          <t>97. พืชสมุนไพรในข้อใดต่อไปนี้ ไม่ใช่ สมุนไพรที่มีข้อบ่งใช้หลักในการบำบัดรักษาโรคกลากเกลื้อนและเชื้อราที่ผิวหนังตามบัญชียาหลักแห่งชาติด้านสมุนไพร</t>
        </is>
      </c>
      <c r="D150" s="186" t="n"/>
      <c r="E150" s="186" t="inlineStr">
        <is>
          <t>ข่า (Alpinia galanga)</t>
        </is>
      </c>
      <c r="F150" s="186" t="inlineStr">
        <is>
          <t>ชุมเห็ดเทศ (Senna alata)</t>
        </is>
      </c>
      <c r="G150" s="186" t="inlineStr">
        <is>
          <t>ทองพันชั่ง (Rhinacanthus nasutus)</t>
        </is>
      </c>
      <c r="H150" s="186" t="inlineStr">
        <is>
          <t>พลู (Piper betle)</t>
        </is>
      </c>
      <c r="I150" s="186" t="inlineStr">
        <is>
          <t>ผักบุ้งทะเล (Ipomoea pes-caprae)</t>
        </is>
      </c>
      <c r="J150" s="185" t="inlineStr">
        <is>
          <t>5</t>
        </is>
      </c>
      <c r="K150" s="186" t="inlineStr">
        <is>
          <t>✅ คำตอบที่ถูกต้อง: ข้อ จ. ผักบุ้งทะเล (Ipomoea pes-caprae)
🎯 ทำไมข้อนี้ถึงถูก:
🎯 ทำไมข้อนี้ถึงถูก: ผักบุ้งทะเล (Ipomoea pes-caprae) มีสารสำคัญในกลุ่ม Dipterocarpol และ Antihistaminic substances มีข้อบ่งใช้หลักในการรักษาพิษแมงกะพรุนไฟ ผื่นแพ้ อักเสบจากแมลงสัตว์กัดต่อย ไม่ได้มีข้อบ่งใช้หลักในการฆ่าเชื้อรา
🔍 ข้ออื่นผิดเพราะอะไร:
• ข้อ ก. ข่า: สารสำคัญ 1'-Acetoxychavicol acetate รักษาเกลื้อน
• ข้อ ข. ชุมเห็ดเทศ: สารสำคัญ Rhein, Chrysophanol รักษากลากเกลื้อน
• ข้อ ค. ทองพันชั่ง: สารสำคัญ Rhinacanthin รักษากลากเกลื้อน
• ข้อ ง. พลู: น้ำมันหอมระเหย Chavibetol, Eugenol รักษาอาการคันและเชื้อรา
• --</t>
        </is>
      </c>
      <c r="L150" s="186" t="n"/>
      <c r="M150" s="186" t="inlineStr">
        <is>
          <t>Herbal Medicine &amp; Products</t>
        </is>
      </c>
      <c r="N150" s="186" t="inlineStr">
        <is>
          <t>Herbal &amp; Natural Products</t>
        </is>
      </c>
      <c r="O150" s="185" t="inlineStr">
        <is>
          <t>Product</t>
        </is>
      </c>
      <c r="P150" s="186" t="inlineStr">
        <is>
          <t>ข้อ 97 Mock RxCU83 ชุดที่ 2</t>
        </is>
      </c>
      <c r="Q150" s="185" t="inlineStr">
        <is>
          <t>ข้อสอบจำลอง</t>
        </is>
      </c>
      <c r="R150" s="185" t="inlineStr">
        <is>
          <t>Mock RxCU83 ชุดที่ 2</t>
        </is>
      </c>
      <c r="S150" s="185" t="n"/>
    </row>
    <row r="151">
      <c r="A151" s="185" t="n">
        <v>149</v>
      </c>
      <c r="B151" s="186" t="n"/>
      <c r="C151" s="186" t="inlineStr">
        <is>
          <t>98. กระเทียม (Garlic: Allium sativum) มีสารออกฤทธิ์ทางชีวภาพสำคัญที่มีฤทธิ์ต้านเชื้อราและเชื้อแบคทีเรีย คือสารอัลลิซิน (Allicin) และอะโจอีน (Ajoene) ซึ่งจัดเป็นสารประกอบในกลุ่มใด</t>
        </is>
      </c>
      <c r="D151" s="186" t="n"/>
      <c r="E151" s="186" t="inlineStr">
        <is>
          <t>สารประกอบที่มีกำมะถันเป็นองค์ประกอบ (Organosulfur / Sulfur-containing compounds)</t>
        </is>
      </c>
      <c r="F151" s="186" t="inlineStr">
        <is>
          <t>สารกลุ่มแอนทราควิโนน (Anthraquinones)</t>
        </is>
      </c>
      <c r="G151" s="186" t="inlineStr">
        <is>
          <t>สารกลุ่มแนฟโทควิโนน (Naphthoquinones)</t>
        </is>
      </c>
      <c r="H151" s="186" t="inlineStr">
        <is>
          <t>สารกลุ่มฟลาโวนอยด์ (Flavonoids)</t>
        </is>
      </c>
      <c r="I151" s="186" t="inlineStr">
        <is>
          <t>สารกลุ่มซาโปนิน (Saponins)</t>
        </is>
      </c>
      <c r="J151" s="185" t="inlineStr">
        <is>
          <t>1</t>
        </is>
      </c>
      <c r="K151" s="186" t="inlineStr">
        <is>
          <t>✅ คำตอบที่ถูกต้อง: ข้อ ก. สารประกอบที่มีกำมะถันเป็นองค์ประกอบ (Organosulfur / Sulfur-containing compounds)
🎯 ทำไมข้อนี้ถึงถูก:
🎯 ทำไมข้อนี้ถึงถูก: กระเทียมมีสารตั้งต้น Alliin ซึ่งเมื่อถูกบดหรือเคี้ยวจะทำปฏิกิริยากับเอนไซม์ Alliinase กลายเป็น อัลลิซิน (Allicin: Diallyl thiosulfinate) และสลายตัวต่อเป็น Ajoene, Diallyl disulfide ซึ่งสารเหล่านี้เป็นสารประกอบอินทรีย์ที่มีกำมะถันเป็นองค์ประกอบ (Organosulfur compounds) ที่มีฤทธิ์ต้านเชื้อรา แบคทีเรีย และลดไขมันในเลือด
🔍 ข้ออื่นผิดเพราะอะไร:
• ข้อ ข. ค. ง. และ จ. เป็นกลุ่มสารพฤกษเคมีชนิดอื่น
• --</t>
        </is>
      </c>
      <c r="L151" s="186" t="n"/>
      <c r="M151" s="186" t="inlineStr">
        <is>
          <t>Herbal Medicine &amp; Products</t>
        </is>
      </c>
      <c r="N151" s="186" t="inlineStr">
        <is>
          <t>Herbal &amp; Natural Products</t>
        </is>
      </c>
      <c r="O151" s="185" t="inlineStr">
        <is>
          <t>Product</t>
        </is>
      </c>
      <c r="P151" s="186" t="inlineStr">
        <is>
          <t>ข้อ 98 Mock RxCU83 ชุดที่ 2</t>
        </is>
      </c>
      <c r="Q151" s="185" t="inlineStr">
        <is>
          <t>ข้อสอบจำลอง</t>
        </is>
      </c>
      <c r="R151" s="185" t="inlineStr">
        <is>
          <t>Mock RxCU83 ชุดที่ 2</t>
        </is>
      </c>
      <c r="S151" s="185" t="n"/>
    </row>
    <row r="152">
      <c r="A152" s="185" t="n">
        <v>150</v>
      </c>
      <c r="B152" s="186" t="n"/>
      <c r="C152" s="186" t="inlineStr">
        <is>
          <t>สาร Colchicine ซึ่งเป็นอัลคาลอยด์ที่ใช้รักษาโรคข้ออักเสบเฉียบพลันจากเกาต์ สกัดได้จากพืชสมุนไพรในข้อใด</t>
        </is>
      </c>
      <c r="D152" s="186" t="n"/>
      <c r="E152" s="186" t="inlineStr">
        <is>
          <t>เหง้าดองดึง (Gloriosa superba)</t>
        </is>
      </c>
      <c r="F152" s="186" t="inlineStr">
        <is>
          <t>มั่วอึ้ง (Ephedra sinica)</t>
        </is>
      </c>
      <c r="G152" s="186" t="inlineStr">
        <is>
          <t>อึ้งเน้ย (Coptis chinensis)</t>
        </is>
      </c>
      <c r="H152" s="186" t="inlineStr">
        <is>
          <t>ชิงเฮา (Artemisia annua)</t>
        </is>
      </c>
      <c r="I152" s="186" t="inlineStr">
        <is>
          <t>แพงพวยฝรั่ง (Catharanthus roseus)</t>
        </is>
      </c>
      <c r="J152" s="185" t="inlineStr">
        <is>
          <t>1</t>
        </is>
      </c>
      <c r="K152" s="186" t="inlineStr">
        <is>
          <t>✅ คำตอบที่ถูกต้อง: ข้อ ก. เหง้าดองดึง
🎯 ทำไมข้อนี้ถึงถูก:
Colchicine สกัดได้จากพืชวงศ์ Colchicaceae เช่น เหง้าและเมล็ดของ ดองดึง (Gloriosa superba) และ Colchicum autumnale
🔍 ข้ออื่นผิดเพราะอะไร:
• ข้อ ข. ผิด เพราะมั่วอึ้งให้สาร Ephedrine และ Pseudoephedrine
• ข้อ ค. ผิด เพราะอึ้งเน้ยให้สาร Berberine
• ข้อ ง. ผิด เพราะชิงเฮาให้สาร Artemisinin ต้านมาลาเรีย
• ข้อ จ. ผิด เพราะแพงพวยฝรั่งให้สาร Vincristine และ Vinblastine</t>
        </is>
      </c>
      <c r="L152" s="186" t="inlineStr">
        <is>
          <t>Product</t>
        </is>
      </c>
      <c r="M152" s="186" t="inlineStr">
        <is>
          <t>Herbal Medicine &amp; Products</t>
        </is>
      </c>
      <c r="N152" s="186" t="inlineStr">
        <is>
          <t>Phytochemistry &amp; Secondary Metabolites</t>
        </is>
      </c>
      <c r="O152" s="185" t="inlineStr">
        <is>
          <t>Product</t>
        </is>
      </c>
      <c r="P152" s="186" t="inlineStr">
        <is>
          <t>รุ่น RxCU83</t>
        </is>
      </c>
      <c r="Q152" s="185" t="inlineStr">
        <is>
          <t>แบบฝึกหัด</t>
        </is>
      </c>
      <c r="R152" s="185" t="inlineStr">
        <is>
          <t>Quiz เตรียมสอบ CC1 RxCU83</t>
        </is>
      </c>
      <c r="S152" s="185" t="n"/>
    </row>
    <row r="153">
      <c r="A153" s="185" t="n">
        <v>151</v>
      </c>
      <c r="B153" s="186" t="n"/>
      <c r="C153" s="186" t="inlineStr">
        <is>
          <t>สารสำคัญในถั่วเหลือง เช่น Genistein และ Daidzein จัดเป็นสารพฤกษเคมีในกลุ่มใด</t>
        </is>
      </c>
      <c r="D153" s="186" t="n"/>
      <c r="E153" s="186" t="inlineStr">
        <is>
          <t>Alkaloid</t>
        </is>
      </c>
      <c r="F153" s="186" t="inlineStr">
        <is>
          <t>Lutein</t>
        </is>
      </c>
      <c r="G153" s="186" t="inlineStr">
        <is>
          <t>Flavonoid (Isoflavones)</t>
        </is>
      </c>
      <c r="H153" s="186" t="inlineStr">
        <is>
          <t>Troponin</t>
        </is>
      </c>
      <c r="I153" s="186" t="inlineStr">
        <is>
          <t>Tannin</t>
        </is>
      </c>
      <c r="J153" s="185" t="inlineStr">
        <is>
          <t>3</t>
        </is>
      </c>
      <c r="K153" s="186" t="inlineStr">
        <is>
          <t>✅ คำตอบที่ถูกต้อง: ข้อ ค. Flavonoid
🎯 ทำไมข้อนี้ถึงถูก:
Genistein และ Daidzein ในถั่วเหลือง จัดเป็นสารในกลุ่ม Isoflavones ซึ่งเป็นอนุวงศ์ย่อยของสารกลุ่ม Flavonoid (Polyphenols) สารกลุ่มนี้มีโครงสร้างคล้ายฮอร์โมนเอสโตรเจน จึงจัดเป็น Phytoestrogens
🔍 ข้ออื่นผิดเพราะอะไร:
• ข้อ ก. ผิด เพราะ Alkaloid เป็นสารที่มีไนโตรเจนเป็นองค์ประกอบและมีฤทธิ์เป็นเบส
• ข้อ ข. ผิด เพราะ Lutein เป็นสารกลุ่ม Carotenoid
• ข้อ ง. ผิด เพราะ Troponin เป็นโปรตีนควบคุมการหดตัวของกล้ามเนื้อในสัตว์
• ข้อ จ. ผิด เพราะ Tannin เป็นสารโพลีฟีนอลโมเลกุลใหญ่ที่มีรสฝาดและตกตะกอนโปรตีน</t>
        </is>
      </c>
      <c r="L153" s="186" t="inlineStr">
        <is>
          <t>Product</t>
        </is>
      </c>
      <c r="M153" s="186" t="inlineStr">
        <is>
          <t>Herbal Medicine &amp; Products</t>
        </is>
      </c>
      <c r="N153" s="186" t="inlineStr">
        <is>
          <t>Phytochemistry &amp; Secondary Metabolites</t>
        </is>
      </c>
      <c r="O153" s="185" t="inlineStr">
        <is>
          <t>Product</t>
        </is>
      </c>
      <c r="P153" s="186" t="inlineStr">
        <is>
          <t>รุ่น RxCU83</t>
        </is>
      </c>
      <c r="Q153" s="185" t="inlineStr">
        <is>
          <t>แบบฝึกหัด</t>
        </is>
      </c>
      <c r="R153" s="185" t="inlineStr">
        <is>
          <t>Quiz เตรียมสอบ CC1 RxCU83</t>
        </is>
      </c>
      <c r="S153" s="185" t="n"/>
    </row>
    <row r="154">
      <c r="A154" s="185" t="n">
        <v>152</v>
      </c>
      <c r="B154" s="186" t="n"/>
      <c r="C154" s="186" t="inlineStr">
        <is>
          <t>น้ำมันละหุ่ง (Castor oil) มีกลไกการออกฤทธิ์เป็นยาระบายในทางเดินอาหารอย่างไร</t>
        </is>
      </c>
      <c r="D154" s="186" t="n"/>
      <c r="E154" s="186" t="inlineStr">
        <is>
          <t>Osmotic laxatives</t>
        </is>
      </c>
      <c r="F154" s="186" t="inlineStr">
        <is>
          <t>Lubricating agents</t>
        </is>
      </c>
      <c r="G154" s="186" t="inlineStr">
        <is>
          <t>Stimulant laxative (ยากระตุ้นการบีบตัวของลำไส้)</t>
        </is>
      </c>
      <c r="H154" s="186" t="inlineStr">
        <is>
          <t>Bulk-forming laxatives</t>
        </is>
      </c>
      <c r="I154" s="186" t="inlineStr">
        <is>
          <t>Stool softeners</t>
        </is>
      </c>
      <c r="J154" s="185" t="inlineStr">
        <is>
          <t>3</t>
        </is>
      </c>
      <c r="K154" s="186" t="inlineStr">
        <is>
          <t>✅ คำตอบที่ถูกต้อง: ข้อ ค. stimulant laxative
🎯 ทำไมข้อนี้ถึงถูก:
เมื่อรับประทาน Castor oil จะถูกเอนไซม์ Lipase ในลำไส้เล็กย่อยสลายได้ Ricinoleic acid ซึ่งมีฤทธิ์ระคายเคืองและกระตุ้นการบีบตัวของกล้ามเนื้อเรียบของลำไส้เล็กและลำไส้ใหญ่อย่างรุนแรง (Stimulant/Irritant laxative) ทำให้เกิดการถ่ายอุจจาระอย่างรวดเร็ว
🔍 ข้ออื่นผิดเพราะอะไร:
• ข้อ ก. ผิด เพราะ Osmotic laxatives เช่น Magnesium sulfate, Lactulose ออกฤทธิ์ดึงน้ำเข้าสู่ลำไส้
• ข้อ ข. ผิด เพราะ Lubricating agents เช่น Mineral oil ออกฤทธิ์เคลือบกากอุจจาระ
• ข้อ ง. ผิด เพราะ Bulk-forming เช่น Psyllium husk, เม็ดแมงลัก ออกฤทธิ์พองตัวเพิ่มกากใย
• ข้อ จ. ผิด เพราะ Stool softeners เช่น Docusate sodium ออกฤทธิ์เป็นสารลดแรงตึงผิวช่วยให้น้ำแทรกเข้าก้อนอุจจาระ</t>
        </is>
      </c>
      <c r="L154" s="186" t="inlineStr">
        <is>
          <t>Product</t>
        </is>
      </c>
      <c r="M154" s="186" t="inlineStr">
        <is>
          <t>Herbal Medicine &amp; Products</t>
        </is>
      </c>
      <c r="N154" s="186" t="inlineStr">
        <is>
          <t>Phytochemistry &amp; Secondary Metabolites</t>
        </is>
      </c>
      <c r="O154" s="185" t="inlineStr">
        <is>
          <t>Product</t>
        </is>
      </c>
      <c r="P154" s="186" t="inlineStr">
        <is>
          <t>รุ่น RxCU83</t>
        </is>
      </c>
      <c r="Q154" s="185" t="inlineStr">
        <is>
          <t>แบบฝึกหัด</t>
        </is>
      </c>
      <c r="R154" s="185" t="inlineStr">
        <is>
          <t>Quiz เตรียมสอบ CC1 RxCU83</t>
        </is>
      </c>
      <c r="S154" s="185" t="n"/>
    </row>
    <row r="155">
      <c r="A155" s="185" t="n">
        <v>153</v>
      </c>
      <c r="B155" s="18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t>
        </is>
      </c>
      <c r="C155" s="186" t="inlineStr">
        <is>
          <t>ผู้ป่วยมีอาการนอนไม่หลับเรื้อรัง หากต้องการเลือกใช้ยาสมุนไพรตามประกาศบัญชียาหลักแห่งชาติด้านสมุนไพร พ.ศ. 2566 สมุนไพรในข้อใดมีข้อบ่งใช้ที่ได้รับการบรรจุสำหรับการรักษาอาการนอนไม่หลับ</t>
        </is>
      </c>
      <c r="D155" s="186" t="inlineStr">
        <is>
          <t>น้ำมันสารสกัดกัญชาทั้งห้า (สูตรที่มี CBD เด่นหรือสัดส่วนเหมาะสมตามเกณฑ์)</t>
        </is>
      </c>
      <c r="E155" s="186" t="inlineStr">
        <is>
          <t>น้ำมันสารสกัดกัญชาทั้งห้า (สูตรที่มี CBD เด่นหรือสัดส่วนเหมาะสมตามเกณฑ์)</t>
        </is>
      </c>
      <c r="F155" s="186" t="inlineStr">
        <is>
          <t>สารสกัดเถาวัลย์เปรียง (บรรเทาอาการปวดกล้ามเนื้อ)</t>
        </is>
      </c>
      <c r="G155" s="186" t="inlineStr">
        <is>
          <t>ผงอบเชย (บรรเทาอาการท้องอืด ขับลม)</t>
        </is>
      </c>
      <c r="H155" s="186" t="inlineStr">
        <is>
          <t>สารสกัดใบขี้เหล็กแคปซูล (ถูกเพิกถอนเนื่องจากพิษต่อตับ)</t>
        </is>
      </c>
      <c r="I155" s="186" t="inlineStr">
        <is>
          <t>ยาประสะมะแว้ง (บรรเทาอาการไอ ขับเสมหะ)</t>
        </is>
      </c>
      <c r="J155" s="185" t="inlineStr">
        <is>
          <t>1</t>
        </is>
      </c>
      <c r="K155" s="186" t="inlineStr">
        <is>
          <t>✅ คำตอบที่ถูกต้อง: ข้อ ก. น้ำมันสารสกัดกัญชาทั้งห้า (สูตรที่มี CBD เด่นหรือสัดส่วนเหมาะสมตามเกณฑ์)
🎯 ทำไมข้อนี้ถึงถูก:
🎯 ทำไมข้อนี้ถึงถูก: ในบัญชียาหลักแห่งชาติด้านสมุนไพร พ.ศ. 2566 มีการบรรจุตำรับยากัญชาทางการแพทย์ ได้แก่ น้ำมันสารสกัดกัญชา (สูตรที่มีอัตราส่วน CBD และ THC เหมาะสม) สำหรับข้อบ่งใช้รักษาภาวะนอนไม่หลับเรื้อรังที่ไม่ตอบสนองต่อการรักษามาตรฐาน โดยต้องอยู่ภายใต้การดูแลของแพทย์หรือเภสัชกรที่ผ่านการอบรม
🔍 ข้ออื่นผิดเพราะอะไร:
• ข้อ ข.: สารสกัดเถาวัลย์เปรียง มีข้อบ่งใช้สำหรับบรรเทาอาการปวดหลังส่วนล่างและอาการปวดจากข้อเข่าเสื่อม
• ข้อ ค.: ผงอบเชย มีข้อบ่งใช้ขับลม แก้อาการท้องอืด ท้องเฟ้อ
• ข้อ ง.: สารสกัดใบขี้เหล็ก เคยใช้แก้นอนไม่หลับในอดีต แต่ถูกถอดถอนออกจากตำรับยาเนื่องจากพบรายงานพิษต่อตับรุนแรง (Drug-Induced Liver Injury)
• ข้อ จ.: ยาประสะมะแว้ง เป็นยาแผนไทยในบัญชียาหลักแห่งชาติสำหรับบรรเทาอาการไอและขับเสมหะ</t>
        </is>
      </c>
      <c r="L155" s="186" t="inlineStr">
        <is>
          <t>Intermediate</t>
        </is>
      </c>
      <c r="M155" s="186" t="inlineStr">
        <is>
          <t>Herbal Medicine &amp; Products</t>
        </is>
      </c>
      <c r="N155" s="186" t="inlineStr">
        <is>
          <t>บัญชียาหลักแห่งชาติด้านสมุนไพร พ.ศ. 2566 (อาการนอนไม่หลับ)</t>
        </is>
      </c>
      <c r="O155" s="185" t="inlineStr">
        <is>
          <t>Clinic</t>
        </is>
      </c>
      <c r="P155" s="186" t="inlineStr">
        <is>
          <t>[RECONSTRUCTED: ปรับแต่งและเติมเต็มบริบทโจทย์/ตัวเลือกเพื่อความสมบูรณ์] ข้อสอบจริง PLE-CC1 ปี 2567 ข้อ 21</t>
        </is>
      </c>
      <c r="Q155" s="185" t="inlineStr">
        <is>
          <t>ข้อสอบจริง</t>
        </is>
      </c>
      <c r="R155" s="185" t="inlineStr">
        <is>
          <t>2567</t>
        </is>
      </c>
      <c r="S155" s="185" t="inlineStr">
        <is>
          <t>CASE_2567_INSOMNIA_01</t>
        </is>
      </c>
    </row>
    <row r="156">
      <c r="A156" s="185" t="n">
        <v>154</v>
      </c>
      <c r="B156" s="186"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t>
        </is>
      </c>
      <c r="C156" s="186" t="inlineStr">
        <is>
          <t>หากผู้ป่วยต้องการเลือกใช้ยาสมุนไพรในบัญชียาหลักแห่งชาติด้านสมุนไพร เพื่อใช้รักษาโรคเชื้อราผิวหนัง (กลาก เกลื้อน น้ำกัดเท้า) รูปแบบยาเตรียมสมุนไพรในข้อใดมีข้อบ่งใช้ที่ได้รับการรับรองสำหรับรักษาโรคเชื้อราผิวหนัง</t>
        </is>
      </c>
      <c r="D156" s="186" t="inlineStr">
        <is>
          <t>ทิงเจอร์ทองพันชั่ง (Rhinacanthus nasutus tincture)</t>
        </is>
      </c>
      <c r="E156" s="186" t="inlineStr">
        <is>
          <t>ทิงเจอร์ทองพันชั่ง (Rhinacanthus nasutus tincture)</t>
        </is>
      </c>
      <c r="F156" s="186" t="inlineStr">
        <is>
          <t>โลชั่นเสลดพังพอน (รักษาอาการแมลงสัตว์กัดต่อยและเริม)</t>
        </is>
      </c>
      <c r="G156" s="186" t="inlineStr">
        <is>
          <t>ทิงเจอร์ไพล (บรรเทาอาการปวด บวม เคล็ดขัดยอก)</t>
        </is>
      </c>
      <c r="H156" s="186" t="inlineStr">
        <is>
          <t>ครีมบัวบก (สมานแผลไฟไหม้ น้ำร้อนลวก)</t>
        </is>
      </c>
      <c r="I156" s="186" t="inlineStr">
        <is>
          <t>ครีมสารสกัดเมล็ดน้อยหน่า (กำจัดเหา)</t>
        </is>
      </c>
      <c r="J156" s="185" t="inlineStr">
        <is>
          <t>1</t>
        </is>
      </c>
      <c r="K156" s="186" t="inlineStr">
        <is>
          <t>✅ คำตอบที่ถูกต้อง: ข้อ ก. ทิงเจอร์ทองพันชั่ง (Rhinacanthus nasutus tincture)
🎯 ทำไมข้อนี้ถึงถูก:
🎯 ทำไมข้อนี้ถึงถูก: ในบัญชียาหลักแห่งชาติด้านสมุนไพร ทิงเจอร์ทองพันชั่ง (สกัดจากใบหรือรากของทองพันชั่ง) มีสารสำคัญกลุ่ม Naphthoquinone คือ Rhinacanthin-C ซึ่งมีฤทธิ์ต้านเชื้อรากลุ่ม Dermatophytes อย่างมีนัยสำคัญ ได้รับการรับรองข้อบ่งใช้สำหรับทารักษาโรคกลาก เกลื้อน และน้ำกัดเท้า
🔍 ข้ออื่นผิดเพราะอะไร:
• ข้อ ข.: โลชั่นเสลดพังพอน ใช้บรรเทาอาการแมลงสัตว์กัดต่อย แผลเริม และงูสวัด
• ข้อ ค.: ทิงเจอร์ไพล ใช้บรรเทาอาการปวดเมื่อยกล้ามเนื้อ เคล็ดขัดยอก ฟกช้ำ
• ข้อ ง.: ครีมบัวบก ใช้สำหรับสมานแผลสด แผลไฟไหม้ น้ำร้อนลวก และลดการอักเสบ
• ข้อ จ.: ครีมเมล็ดน้อยหน่า ใช้สำหรับกำจัดเหาบนศีรษะ</t>
        </is>
      </c>
      <c r="L156" s="186" t="inlineStr">
        <is>
          <t>Intermediate</t>
        </is>
      </c>
      <c r="M156" s="186" t="inlineStr">
        <is>
          <t>Herbal Medicine &amp; Products</t>
        </is>
      </c>
      <c r="N156" s="186" t="inlineStr">
        <is>
          <t>บัญชียาหลักแห่งชาติด้านสมุนไพร (โรคเชื้อราผิวหนัง)</t>
        </is>
      </c>
      <c r="O156" s="185" t="inlineStr">
        <is>
          <t>Clinic</t>
        </is>
      </c>
      <c r="P156" s="186" t="inlineStr">
        <is>
          <t>[RECONSTRUCTED: ปรับแต่งและเติมเต็มบริบทโจทย์/ตัวเลือกเพื่อความสมบูรณ์] ข้อสอบจริง PLE-CC1 ปี 2567 ข้อ 41</t>
        </is>
      </c>
      <c r="Q156" s="185" t="inlineStr">
        <is>
          <t>ข้อสอบจริง</t>
        </is>
      </c>
      <c r="R156" s="185" t="inlineStr">
        <is>
          <t>2567</t>
        </is>
      </c>
      <c r="S156" s="185" t="inlineStr">
        <is>
          <t>CASE_2567_TINEA_01</t>
        </is>
      </c>
    </row>
    <row r="157">
      <c r="A157" s="185" t="n">
        <v>155</v>
      </c>
      <c r="B157" s="186"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t>
        </is>
      </c>
      <c r="C157" s="186" t="inlineStr">
        <is>
          <t>ตามประกาศบัญชียาหลักแห่งชาติด้านสมุนไพร พ.ศ. 2564-2566 สมุนไพรในข้อใดต่อไปนี้มีข้อบ่งใช้มาตรฐานสำหรับ 'แก้ขัดเบาและขับปัสสาวะ'</t>
        </is>
      </c>
      <c r="D157" s="186" t="n"/>
      <c r="E157" s="186" t="inlineStr">
        <is>
          <t>เถาวัลย์เปรียง (Derris scandens Benth.)</t>
        </is>
      </c>
      <c r="F157" s="186" t="inlineStr">
        <is>
          <t>ฟ้าทะลายโจร (Andrographis paniculata Burm.f. Nees)</t>
        </is>
      </c>
      <c r="G157" s="186" t="inlineStr">
        <is>
          <t>ขิง (Zingiber officinale Roscoe)</t>
        </is>
      </c>
      <c r="H157" s="186" t="inlineStr">
        <is>
          <t>กระเจี๊ยบแดง (Hibiscus sabdariffa L.)</t>
        </is>
      </c>
      <c r="I157" s="186" t="inlineStr">
        <is>
          <t>ชุมเห็ดเทศ (Senna alata L. Roxb.)</t>
        </is>
      </c>
      <c r="J157" s="185" t="inlineStr">
        <is>
          <t>4</t>
        </is>
      </c>
      <c r="K157" s="186" t="inlineStr">
        <is>
          <t>✅ คำตอบที่ถูกต้อง: ข้อ ง. กระเจี๊ยบแดง (Hibiscus sabdariffa L.)
🎯 ทำไมข้อนี้ถึงถูก:
ในบัญชียาหลักแห่งชาติด้านสมุนไพรกำหนดยากระเจี๊ยบแดง (ชงดื่มจากกลีบเลี้ยงแห้ง) มีข้อบ่งใช้ในการขับปัสสาวะ แก้ขัดเบา และรักษาอาการทางเดินปัสสาวะอักเสบส่วนล่างที่ไม่รุนแรง โดยสารสำคัญเช่น Organic acids (Hibiscic acid, Citric acid) และ Flavonoids มีฤทธิ์ขับปัสสาวะอ่อนๆ และช่วยปรับสมดุลความเป็นกรดในปัสสาวะ
🔍 ข้ออื่นผิดเพราะอะไร:
• ข้อ ก. ผิดเพราะ: เถาวัลย์เปรียง มีข้อบ่งใช้หลักสำหรับบรรเทาอาการปวดเมื่อยกล้ามเนื้อและลดการอักเสบของกล้ามเนื้อและข้อ
• ข้อ ข. ผิดเพราะ: ฟ้าทะลายโจร มีข้อบ่งใช้สำหรับบรรเทาอาการของโรคหวัด เจ็บคอ และอาการท้องเสียชนิดไม่ติดเชื้อ
• ข้อ ค. ผิดเพราะ: ขิง มีข้อบ่งใช้สำหรับบรรเทาอาการท้องอืด ท้องเฟ้อ จุกเสียด แน่นท้อง และป้องกันอาการคลื่นไส้อาเจียนจากการเมารถเมาเรือหรือหลังการผ่าตัด
• ข้อ จ. ผิดเพราะ: ชุมเห็ดเทศ มีสารสำคัญกลุ่ม Anthraquinones (เช่น Rhein, Aloe-emodin) มีข้อบ่งใช้เป็นยาระบายแก้ท้องผูก</t>
        </is>
      </c>
      <c r="L157" s="186" t="n"/>
      <c r="M157" s="186" t="inlineStr">
        <is>
          <t>Herbal Medicine &amp; Products</t>
        </is>
      </c>
      <c r="N157" s="186" t="inlineStr">
        <is>
          <t>สมุนไพรในบัญชียาหลักแห่งชาติ (แก้ขัดเบา ขับปัสสาวะ)</t>
        </is>
      </c>
      <c r="O157" s="185" t="inlineStr">
        <is>
          <t>Clinic</t>
        </is>
      </c>
      <c r="P157" s="186" t="inlineStr">
        <is>
          <t>ข้อสอบจริง PLE-CC1 ปี 2566 Day 1 ข้อ 17 [CASE_2566_UTI_01]</t>
        </is>
      </c>
      <c r="Q157" s="185" t="inlineStr">
        <is>
          <t>ข้อสอบจริง</t>
        </is>
      </c>
      <c r="R157" s="185" t="inlineStr">
        <is>
          <t>2566 Day 1</t>
        </is>
      </c>
      <c r="S157" s="185" t="inlineStr">
        <is>
          <t>CASE_2566_UTI_01</t>
        </is>
      </c>
    </row>
    <row r="158">
      <c r="A158" s="185" t="n">
        <v>156</v>
      </c>
      <c r="B158" s="186" t="inlineStr">
        <is>
          <t>ตามตำรับยาแผนไทยในบัญชียาหลักแห่งชาติด้านสมุนไพร 'ยาตำรับสหัสธารา' ซึ่งประกอบด้วยตัวยารสร้อนหลายชนิด เช่น พริกไทยล่อน ดอกดีปลี ขิงแห้ง และการบูร มีข้อบ่งใช้สำหรับขับลมในเส้นและบรรเทาอาการปวดกล้ามเนื้อข้อต่อ</t>
        </is>
      </c>
      <c r="C158" s="186" t="inlineStr">
        <is>
          <t>ควรใช้ยาตำรับสหัสธาราด้วยความระมัดระวังเป็นพิเศษ หรืออาจก่อให้เกิดผลข้างเคียงและอาการกำเริบในผู้ป่วยที่มีโรคประจำตัวในข้อใดมากที่สุด</t>
        </is>
      </c>
      <c r="D158" s="186" t="n"/>
      <c r="E158" s="186" t="inlineStr">
        <is>
          <t>โรคไขมันในเลือดสูง (Dyslipidemia)</t>
        </is>
      </c>
      <c r="F158" s="186" t="inlineStr">
        <is>
          <t>โรคเบาหวาน (Diabetes mellitus)</t>
        </is>
      </c>
      <c r="G158" s="186" t="inlineStr">
        <is>
          <t>โรคความดันโลหิตสูง (Hypertension) และโรคหัวใจ</t>
        </is>
      </c>
      <c r="H158" s="186" t="inlineStr">
        <is>
          <t>โรคเกาต์ (Gouty arthritis)</t>
        </is>
      </c>
      <c r="I158" s="186" t="inlineStr">
        <is>
          <t>โรคริดสีดวงทวาร (Hemorrhoids)</t>
        </is>
      </c>
      <c r="J158" s="185" t="inlineStr">
        <is>
          <t>3</t>
        </is>
      </c>
      <c r="K158" s="186" t="inlineStr">
        <is>
          <t>✅ คำตอบที่ถูกต้อง: ข้อ ค. โรคความดันโลหิตสูง (Hypertension) และโรคหัวใจ
🎯 ทำไมข้อนี้ถึงถูก:
ยาสหัสธาราเป็นตำรับยารสร้อนจัด มีเครื่องยาสมุนไพรรสเผ็ดร้อนในสัดส่วนสูง ได้แก่ พริกไทยล่อน ดีปลี เจตมูลเพลิงแดง ขิง และการบูร ซึ่งมีสารออกฤทธิ์ทางเภสัชวิทยา (เช่น Piperine, Gingerols) ที่กระตุ้นระบบประสาทซิมพาเทติก ขยายหลอดเลือดส่วนปลาย และเพิ่มการไหลเวียนโลหิตอย่างรวดเร็ว ส่งผลให้อุณหภูมิกายสูงขึ้นและเพิ่มอัตราการเต้นของหัวใจ จึงมีคำเตือนในบัญชียาหลักแห่งชาติให้ ระมัดระวังการใช้ในผู้ป่วยโรคความดันโลหิตสูงและโรคหัวใจ เนื่องจากอาจกระตุ้นให้ความดันโลหิตพุ่งสูงขึ้นเฉียบพลันหรือหัวใจเต้นเร็วผิดจังหวะได้
🔍 ข้ออื่นผิดเพราะอะไร:
• ข้อ ก. ข. ง. และ จ. ผิดเพราะ: ไม่ใช่ข้อควรระวังหลักที่ระบุในคำเตือนอย่างเป็นทางการของตำรับยาสหัสธารา</t>
        </is>
      </c>
      <c r="L158" s="186" t="n"/>
      <c r="M158" s="186" t="inlineStr">
        <is>
          <t>Herbal Medicine &amp; Products</t>
        </is>
      </c>
      <c r="N158" s="186" t="inlineStr">
        <is>
          <t>ยาสหัสธารา ข้อบ่งใช้และข้อควรระวังในโรคหัวใจและความดัน</t>
        </is>
      </c>
      <c r="O158" s="185" t="inlineStr">
        <is>
          <t>Clinic</t>
        </is>
      </c>
      <c r="P158" s="186" t="inlineStr">
        <is>
          <t>ข้อสอบจริง PLE-CC1 ปี 2566 Day 1 ข้อ 100 [CASE_2566_HERBAL_01]</t>
        </is>
      </c>
      <c r="Q158" s="185" t="inlineStr">
        <is>
          <t>ข้อสอบจริง</t>
        </is>
      </c>
      <c r="R158" s="185" t="inlineStr">
        <is>
          <t>2566 Day 1</t>
        </is>
      </c>
      <c r="S158" s="185" t="inlineStr">
        <is>
          <t>CASE_2566_HERBAL_01</t>
        </is>
      </c>
    </row>
    <row r="159">
      <c r="A159" s="185" t="n">
        <v>157</v>
      </c>
      <c r="B159" s="186" t="inlineStr">
        <is>
          <t>ผู้ป่วยชายไทยอายุ 60 ปี ป่วยด้วยโรค COPD มีประวัติสูบบุหรี่จัด และสนใจจะใช้แผ่นแปะผิวหนังนิโคติน (Nicotine transdermal patch) เพื่อช่วยในการเลิกบุหรี่</t>
        </is>
      </c>
      <c r="C159" s="186" t="inlineStr">
        <is>
          <t>ในการตรวจสอบเอกลักษณ์ทางไฟโตเคมี (Phytochemical screening) ของสารสกัดจากใบยาสูบเพื่อตรวจหาสารกลุ่มอัลคาลอยด์ Nicotine ควรเลือกใช้น้ำยาตรวจทดสอบในข้อใด</t>
        </is>
      </c>
      <c r="D159" s="186" t="n"/>
      <c r="E159" s="186" t="inlineStr">
        <is>
          <t>Shinoda test</t>
        </is>
      </c>
      <c r="F159" s="186" t="inlineStr">
        <is>
          <t>Dragendorff reagent</t>
        </is>
      </c>
      <c r="G159" s="186" t="inlineStr">
        <is>
          <t>Ferric chloride (FeCl3) test</t>
        </is>
      </c>
      <c r="H159" s="186" t="inlineStr">
        <is>
          <t>Borntrager test</t>
        </is>
      </c>
      <c r="I159" s="186" t="inlineStr">
        <is>
          <t>Liebermann-Burchard test</t>
        </is>
      </c>
      <c r="J159" s="185" t="inlineStr">
        <is>
          <t>2</t>
        </is>
      </c>
      <c r="K159" s="186" t="inlineStr">
        <is>
          <t>✅ คำตอบที่ถูกต้อง: ข้อ ข. Dragendorff reagent
🎯 ทำไมข้อนี้ถึงถูก:
Nicotine เป็นสารในกลุ่ม Pyridine-pyrrolidine alkaloid การตรวจทดสอบเอกลักษณ์ทางเคมีเบื้องต้นของสารกลุ่มอัลคาลอยด์ (Alkaloids) ทำได้โดยใช้น้ำยาทดสอบเฉพาะสำหรับตกตะกอนอัลคาลอยด์ เช่น Dragendorff reagent (Potassium bismuth iodide) ซึ่งจะเกิดปฏิกิริยากับไนโตรเจนในโมเลกุลอัลคาลอยด์ให้ตะกอนสีส้มหรือส้มแดง (Orange-red precipitate) นอกจากนี้ยังสามารถใช้ Mayer reagent หรือ Wagner reagent ได้เช่นกัน
🔍 ข้ออื่นผิดเพราะอะไร:
• ข้อ ก. ผิดเพราะ Shinoda test (Mg powder + เข้มข้น HCl) ใช้สำหรับทดสอบสารกลุ่ม Flavonoids โดยจะให้สารละลายสีแดง ชมพู หรือส้ม
• ข้อ ค. ผิดเพราะ Ferric chloride test ใช้ตรวจหาสารประกอบที่มีหมู่ Phenolic group เช่น Tannins และสารกลุ่มฟีนอลิก
• ข้อ ง. ผิดเพราะ Borntrager test ใช้ตรวจหาสารกลุ่ม Anthraquinones โดยให้สีแดงในชั้นด่าง
• ข้อ จ. ผิดเพราะ Liebermann-Burchard test ใช้ตรวจหาสารกลุ่ม Steroids และ Triterpenoids</t>
        </is>
      </c>
      <c r="L159" s="186" t="n"/>
      <c r="M159" s="186" t="inlineStr">
        <is>
          <t>Herbal Medicine &amp; Products</t>
        </is>
      </c>
      <c r="N159" s="186" t="inlineStr">
        <is>
          <t>Phytochemical Screening &amp; Alkaloid Identification</t>
        </is>
      </c>
      <c r="O159" s="185" t="inlineStr">
        <is>
          <t>Product</t>
        </is>
      </c>
      <c r="P159" s="186" t="inlineStr">
        <is>
          <t>ข้อสอบจริง PLE-CC1 ปี 2566 Day 2 ข้อ 5 [CASE_2566_COPD_01]</t>
        </is>
      </c>
      <c r="Q159" s="185" t="inlineStr">
        <is>
          <t>ข้อสอบจริง</t>
        </is>
      </c>
      <c r="R159" s="185" t="inlineStr">
        <is>
          <t>2566 Day 2</t>
        </is>
      </c>
      <c r="S159" s="185" t="inlineStr">
        <is>
          <t>CASE_2566_COPD_01</t>
        </is>
      </c>
    </row>
    <row r="160">
      <c r="A160" s="185" t="n">
        <v>158</v>
      </c>
      <c r="B160"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t>
        </is>
      </c>
      <c r="C160" s="186" t="inlineStr">
        <is>
          <t>ยาสมุนไพรตามบัญชียาหลักแห่งชาติข้อใด มีข้อบ่งใช้หลักสำหรับบรรเทาอาการของโรคริดสีดวงทวารหนัก</t>
        </is>
      </c>
      <c r="D160" s="186" t="n"/>
      <c r="E160" s="186" t="inlineStr">
        <is>
          <t>ยาตรีผลา</t>
        </is>
      </c>
      <c r="F160" s="186" t="inlineStr">
        <is>
          <t>ยาผสมเพชรสังฆาต</t>
        </is>
      </c>
      <c r="G160" s="186" t="inlineStr">
        <is>
          <t>ยาเหลืองปิดสมุทร</t>
        </is>
      </c>
      <c r="H160" s="186" t="inlineStr">
        <is>
          <t>ยาห้าราก</t>
        </is>
      </c>
      <c r="I160" s="186" t="inlineStr">
        <is>
          <t>ยาปราบชมพูทวีป</t>
        </is>
      </c>
      <c r="J160" s="185" t="inlineStr">
        <is>
          <t>2</t>
        </is>
      </c>
      <c r="K160" s="186" t="inlineStr">
        <is>
          <t>✅ คำตอบที่ถูกต้อง: ข้อ ข. ยาผสมเพชรสังฆาต
🎯 ทำไมข้อนี้ถึงถูก:
ยาผสมเพชรสังฆาต: (Cissus quadrangularis L.) ถูกบรรจุอยู่ในบัญชียาหลักแห่งชาติ โดยมีข้อบ่งใช้ชัดเจนสำหรับ บรรเทาอาการริดสีดวงทวารหนัก เนื่องจากมีสารกลุ่ม Flavonoids และ Stilbenes ที่มีฤทธิ์เพิ่มความตึงตัวและความแข็งแรงของผนังหลอดเลือดดำ (Venotonic effect) ลดการซึมผ่านของหลอดเลือด และลดการอักเสบของหลอดเลือดขอดรอบทวารหนัก
🔍 ข้ออื่นผิดเพราะอะไร:
• ข้อ ก. ผิดเพราะยาตรีผลา (สมอพิเภก สมอไทย มะขามป้อม) มีข้อบ่งใช้สำหรับแก้ไอ ขับเสมหะ และปรับธาตุหรือเป็นยาระบายอ่อนๆ
• ข้อ ค. ผิดเพราะยาเหลืองปิดสมุทร มีข้อบ่งใช้สำหรับบรรเทาอาการท้องเสียชนิดที่ไม่เกิดจากการติดเชื้อ (Non-infectious diarrhea)
• ข้อ ง. ผิดเพราะยาห้าราก มีข้อบ่งใช้สำหรับบรรเทาอาการไข้ พิษไข้
• ข้อ จ. ผิดเพราะยาปราบชมพูทวีป มีข้อบ่งใช้สำหรับบรรเทาอาการหวัด ภูมิแพ้อากาศ (Allergic rhinitis)</t>
        </is>
      </c>
      <c r="L160" s="186" t="n"/>
      <c r="M160" s="186" t="inlineStr">
        <is>
          <t>Herbal Medicine &amp; Products</t>
        </is>
      </c>
      <c r="N160" s="186" t="inlineStr">
        <is>
          <t>Herbal Medicines for Hemorrhoids (Phet Sang Khat)</t>
        </is>
      </c>
      <c r="O160" s="185" t="inlineStr">
        <is>
          <t>Clinic</t>
        </is>
      </c>
      <c r="P160" s="186" t="inlineStr">
        <is>
          <t>ข้อสอบจริง PLE-CC1 ปี 2566 Day 2 ข้อ 8 [CASE_2566_HEMORRHOID_01]</t>
        </is>
      </c>
      <c r="Q160" s="185" t="inlineStr">
        <is>
          <t>ข้อสอบจริง</t>
        </is>
      </c>
      <c r="R160" s="185" t="inlineStr">
        <is>
          <t>2566 Day 2</t>
        </is>
      </c>
      <c r="S160" s="185" t="inlineStr">
        <is>
          <t>CASE_2566_HEMORRHOID_01</t>
        </is>
      </c>
    </row>
    <row r="161">
      <c r="A161" s="185" t="n">
        <v>159</v>
      </c>
      <c r="B161" s="186"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t>
        </is>
      </c>
      <c r="C161" s="186" t="inlineStr">
        <is>
          <t>ข้อใดระบุข้อมูลทางเภสัชวิทยาและข้อบ่งใช้ของสมุนไพรในบัญชียาหลักแห่งชาติได้อย่างถูกต้องตามหลักฐานทางวิชาการ</t>
        </is>
      </c>
      <c r="D161" s="186" t="n"/>
      <c r="E161" s="186" t="inlineStr">
        <is>
          <t>เพชรสังฆาตไม่มีฤทธิ์ลดไข้ บรรเทาเฉพาะอาการอักเสบและริดสีดวง</t>
        </is>
      </c>
      <c r="F161" s="186" t="inlineStr">
        <is>
          <t>สารสกัดฟ้าทะลายโจร (Andrographis paniculata) ไม่มีผลต่อฤทธิ์ต้านการแข็งตัวของเลือดของยา Warfarin</t>
        </is>
      </c>
      <c r="G161" s="186" t="inlineStr">
        <is>
          <t>ขิง (Zingiber officinale) ได้รับการบรรจุในบัญชียาหลักแห่งชาติเพื่อใช้เป็นยารักษาโรคมะเร็งระยะลุกลาม</t>
        </is>
      </c>
      <c r="H161" s="186" t="inlineStr">
        <is>
          <t>มะขามป้อม (Phyllanthus emblica) ในบัญชียาหลักแห่งชาติมีข้อบ่งใช้หลักสำหรับบรรเทาอาการไอและขับเสมหะ</t>
        </is>
      </c>
      <c r="I161" s="186" t="inlineStr">
        <is>
          <t>ขมิ้นชัน (Curcuma longa) บรรจุในบัญชียาหลักแห่งชาติเพื่อเป็นยาลดระดับน้ำตาลในเลือดสำหรับผู้ป่วยเบาหวาน</t>
        </is>
      </c>
      <c r="J161" s="185" t="inlineStr">
        <is>
          <t>4</t>
        </is>
      </c>
      <c r="K161" s="186" t="inlineStr">
        <is>
          <t>✅ คำตอบที่ถูกต้อง: ข้อ ง. มะขามป้อม (Phyllanthus emblica) ในบัญชียาหลักแห่งชาติมีข้อบ่งใช้หลักสำหรับบรรเทาอาการไอและขับเสมหะ
🎯 ทำไมข้อนี้ถึงถูก:
มะขามป้อม (Phyllanthus emblica L.) ในบัญชียาหลักแห่งชาติ มีข้อบ่งใช้มาตรฐานชัดเจนสำหรับ บรรเทาอาการไอ ขับเสมหะ เนื่องจากมีกรดอินทรีย์ วิตามินซี และสารกลุ่มแทนนินสูง ช่วยกระตุ้นการหลั่งน้ำลายและสารคัดหลั่ง ทำให้เสมหะเจือจางลงและบรรเทาอาการระคายคอ
🔍 ข้ออื่นผิดเพราะอะไร:
• ข้อ ก. ผิดเพราะเพชรสังฆาตไม่ได้จัดเป็นยาลดไข้ แต่ข้อ ง ระบุข้อบ่งใช้หลักที่ตรงตามเกณฑ์บัญชียาหลักฯ ชัดเจนที่สุด
• ข้อ ข. ผิดเพราะฟ้าทะลายโจรมีฤทธิ์ยับยั้งการเกาะกลุ่มของเกล็ดเลือด (Antiplatelet) และอาจมีปฏิกิริยากับยาต้านการแข็งตัวของเลือด Warfarin จนเพิ่มความเสี่ยงต่อการเกิดเลือดออกผิดปกติ
• ข้อ ค. ผิดเพราะขิงในบัญชียาหลักฯ ใช้สำหรับป้องกันและบรรเทาอาการคลื่นไส้อาเจียนจากการเมารถเมาเรือ หรือหลังผ่าตัด และขับลมแน่นจุกเสียด ไม่ได้ใช้รักษามะเร็ง
• ข้อ จ. ผิดเพราะขมิ้นชันในบัญชียาหลักฯ ใช้บรรเทาอาการแน่นจุกเสียด ท้องอืด ท้องเฟ้อ ไม่ได้มีข้อบ่งใช้สำหรับลดน้ำตาลในเลือดในผู้ป่วยเบาหวาน</t>
        </is>
      </c>
      <c r="L161" s="186" t="n"/>
      <c r="M161" s="186" t="inlineStr">
        <is>
          <t>Herbal Medicine &amp; Products</t>
        </is>
      </c>
      <c r="N161" s="186" t="inlineStr">
        <is>
          <t>National List of Essential Medicines (NLEM) Herbal Indications</t>
        </is>
      </c>
      <c r="O161" s="185" t="inlineStr">
        <is>
          <t>Clinic</t>
        </is>
      </c>
      <c r="P161" s="186" t="inlineStr">
        <is>
          <t>ข้อสอบจริง PLE-CC1 ปี 2566 Day 2 ข้อ 12 [CASE_2566_HEMORRHOID_01]</t>
        </is>
      </c>
      <c r="Q161" s="185" t="inlineStr">
        <is>
          <t>ข้อสอบจริง</t>
        </is>
      </c>
      <c r="R161" s="185" t="inlineStr">
        <is>
          <t>2566 Day 2</t>
        </is>
      </c>
      <c r="S161" s="185" t="inlineStr">
        <is>
          <t>CASE_2566_HEMORRHOID_01</t>
        </is>
      </c>
    </row>
    <row r="162">
      <c r="A162" s="185" t="n">
        <v>160</v>
      </c>
      <c r="B162" s="186" t="inlineStr">
        <is>
          <t>ผู้ป่วยหญิงไทยอายุ 20 ปี มีอาการเริมที่ริมฝีปาก และต้องการใช้ยาสมุนไพรในงานสาธารณสุขมูลฐานหรือยาพัฒนาจากสมุนไพรในบัญชียาหลักแห่งชาติ เพื่อทารักษาแผลเริม</t>
        </is>
      </c>
      <c r="C162" s="186" t="inlineStr">
        <is>
          <t>ยาสมุนไพรในข้อใดมีข้อบ่งใช้หลักที่ได้รับการรับรองสำหรับรักษาโรคเริมและโรคงูสวัด</t>
        </is>
      </c>
      <c r="D162" s="186" t="n"/>
      <c r="E162" s="186" t="inlineStr">
        <is>
          <t>เจลว่านหางจระเข้ (Aloe vera gel)</t>
        </is>
      </c>
      <c r="F162" s="186" t="inlineStr">
        <is>
          <t>ครีมบัวบก (Centella asiatica cream)</t>
        </is>
      </c>
      <c r="G162" s="186" t="inlineStr">
        <is>
          <t>สารสกัดเปลือกมังคุด (Garcinia mangostana extract)</t>
        </is>
      </c>
      <c r="H162" s="186" t="inlineStr">
        <is>
          <t>ทิงเจอร์พลู (Piper betle tincture)</t>
        </is>
      </c>
      <c r="I162" s="186" t="inlineStr">
        <is>
          <t>ยาพญายอ หรือ เสลดพังพอนตัวเมีย (Clinacanthus nutans cream/lotion)</t>
        </is>
      </c>
      <c r="J162" s="185" t="inlineStr">
        <is>
          <t>5</t>
        </is>
      </c>
      <c r="K162" s="186" t="inlineStr">
        <is>
          <t>✅ คำตอบที่ถูกต้อง: ข้อ จ. ยาพญายอ หรือ เสลดพังพอนตัวเมีย (Clinacanthus nutans cream/lotion)
🎯 ทำไมข้อนี้ถึงถูก:
พญายอ หรือ เสลดพังพอนตัวเมีย (Clinacanthus nutans (Burm.f.) Lindau) เป็นสมุนไพรในงานสาธารณสุขมูลฐานและบรรจุในบัญชียาหลักแห่งชาติ โดยมีข้อบ่งใช้ชัดเจนสำหรับ รักษาแผลจากโรคเริม (Herpes simplex) และโรคงูสวัด (Herpes zoster) ที่ผิวหนัง มีสารออกฤทธิ์สำคัญในกลุ่มฟลาโวนอยด์และกลีเซอริลฟอสโฟลิพิด ซึ่งมีฤทธิ์ยับยั้งการเพิ่มจำนวนและการเข้าสู่เซลล์ของเชื้อไวรัส HSV และ VZV ได้โดยตรง ช่วยให้แผลตกสะเก็ดและหายเร็วขึ้น
🔍 ข้ออื่นผิดเพราะอะไร:
• ข้อ ก. ว่านหางจระเข้ ใช้รักษาแผลไฟไหม้ น้ำร้อนลวก เพื่อเพิ่มความชุ่มชื้น
• ข้อ ข. บัวบก ใช้สมานแผลผ่าตัด แผลฟกช้ำ และต้านการอักเสบ
• ข้อ ค. เปลือกมังคุด มีสารแซนโทนและแทนนิน ใช้สมานแผลและฆ่าเชื้อแบคทีเรีย
• ข้อ ง. ทิงเจอร์พลู ใช้รักษาอาการคันจากลมพิษหรือน้ำกัดเท้า ไม่ใช่ยามาตรฐานสำหรับเริม</t>
        </is>
      </c>
      <c r="L162" s="186" t="n"/>
      <c r="M162" s="186" t="inlineStr">
        <is>
          <t>Herbal Medicine &amp; Products</t>
        </is>
      </c>
      <c r="N162" s="186" t="inlineStr">
        <is>
          <t>Herbal Medicines for Viral Infections (Phaya Yo)</t>
        </is>
      </c>
      <c r="O162" s="185" t="inlineStr">
        <is>
          <t>Clinic</t>
        </is>
      </c>
      <c r="P162" s="186" t="inlineStr">
        <is>
          <t>ข้อสอบจริง PLE-CC1 ปี 2566 Day 2 ข้อ 54 [CASE_2566_HERPES_01]</t>
        </is>
      </c>
      <c r="Q162" s="185" t="inlineStr">
        <is>
          <t>ข้อสอบจริง</t>
        </is>
      </c>
      <c r="R162" s="185" t="inlineStr">
        <is>
          <t>2566 Day 2</t>
        </is>
      </c>
      <c r="S162" s="185" t="inlineStr">
        <is>
          <t>CASE_2566_HERPES_01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2026-10-24T13:41:24Z</dcterms:modified>
  <cp:lastModifiedBy>Thanadol Nareekum</cp:lastModifiedBy>
</cp:coreProperties>
</file>